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4240" windowHeight="12330" tabRatio="883"/>
  </bookViews>
  <sheets>
    <sheet name="RESUMO" sheetId="15" r:id="rId1"/>
    <sheet name="ORÇAMENTO " sheetId="7" r:id="rId2"/>
    <sheet name="COMPOSIÇÃO CIVIL" sheetId="9" r:id="rId3"/>
    <sheet name="COMP ESTRUTURAL" sheetId="25" r:id="rId4"/>
    <sheet name="BANCO DE DADOS MAIO SERVIÇOS" sheetId="8" state="hidden" r:id="rId5"/>
    <sheet name="BANCO DE DADOS MAIO INSUMOS" sheetId="20" state="hidden" r:id="rId6"/>
    <sheet name="COMP. HIDRO" sheetId="21" r:id="rId7"/>
    <sheet name="COMP. ELETRICO " sheetId="26" r:id="rId8"/>
    <sheet name="COMP. SPDA " sheetId="24" r:id="rId9"/>
    <sheet name="COMP. INC" sheetId="13" r:id="rId10"/>
    <sheet name="MEM. DE CALCULO" sheetId="16" r:id="rId11"/>
    <sheet name="CRONOGRAMA C" sheetId="17" r:id="rId12"/>
    <sheet name="BDI " sheetId="18" r:id="rId13"/>
    <sheet name="ENCARGOS SOCIAIS" sheetId="22" r:id="rId14"/>
  </sheets>
  <definedNames>
    <definedName name="_xlnm.Print_Area" localSheetId="12">'BDI '!$E$4:$L$44</definedName>
    <definedName name="_xlnm.Print_Area" localSheetId="3">'COMP ESTRUTURAL'!$B$2:$G$25</definedName>
    <definedName name="_xlnm.Print_Area" localSheetId="7">'COMP. ELETRICO '!$B$2:$G$259</definedName>
    <definedName name="_xlnm.Print_Area" localSheetId="6">'COMP. HIDRO'!$B$4:$G$541</definedName>
    <definedName name="_xlnm.Print_Area" localSheetId="9">'COMP. INC'!$B$5:$G$215</definedName>
    <definedName name="_xlnm.Print_Area" localSheetId="8">'COMP. SPDA '!$B$5:$G$228</definedName>
    <definedName name="_xlnm.Print_Area" localSheetId="2">'COMPOSIÇÃO CIVIL'!$B$2:$G$475</definedName>
    <definedName name="_xlnm.Print_Area" localSheetId="11">'CRONOGRAMA C'!$C$2:$AC$122</definedName>
    <definedName name="_xlnm.Print_Area" localSheetId="13">'ENCARGOS SOCIAIS'!$C$2:$H$46</definedName>
    <definedName name="_xlnm.Print_Area" localSheetId="10">'MEM. DE CALCULO'!$B$2:$F$377</definedName>
    <definedName name="_xlnm.Print_Area" localSheetId="1">'ORÇAMENTO '!$C$4:$J$664</definedName>
    <definedName name="_xlnm.Print_Area" localSheetId="0">RESUMO!$B$2:$I$119</definedName>
    <definedName name="_xlnm.Print_Titles" localSheetId="7">'COMP. ELETRICO '!$2:$13</definedName>
    <definedName name="_xlnm.Print_Titles" localSheetId="6">'COMP. HIDRO'!$4:$15</definedName>
    <definedName name="_xlnm.Print_Titles" localSheetId="9">'COMP. INC'!$5:$15</definedName>
    <definedName name="_xlnm.Print_Titles" localSheetId="8">'COMP. SPDA '!$5:$16</definedName>
    <definedName name="_xlnm.Print_Titles" localSheetId="2">'COMPOSIÇÃO CIVIL'!$2:$13</definedName>
    <definedName name="_xlnm.Print_Titles" localSheetId="11">'CRONOGRAMA C'!$2:$13</definedName>
    <definedName name="_xlnm.Print_Titles" localSheetId="10">'MEM. DE CALCULO'!$2:$11</definedName>
    <definedName name="_xlnm.Print_Titles" localSheetId="1">'ORÇAMENTO '!$4:$13</definedName>
    <definedName name="_xlnm.Print_Titles" localSheetId="0">RESUMO!$2:$5</definedName>
  </definedNames>
  <calcPr calcId="125725"/>
</workbook>
</file>

<file path=xl/calcChain.xml><?xml version="1.0" encoding="utf-8"?>
<calcChain xmlns="http://schemas.openxmlformats.org/spreadsheetml/2006/main">
  <c r="AA17" i="17"/>
  <c r="Y17"/>
  <c r="W17"/>
  <c r="U17"/>
  <c r="S17"/>
  <c r="Q17"/>
  <c r="O17"/>
  <c r="M17"/>
  <c r="K17"/>
  <c r="I17"/>
  <c r="G17"/>
  <c r="E17"/>
  <c r="C16" i="25" l="1"/>
  <c r="D16"/>
  <c r="F16"/>
  <c r="G16" s="1"/>
  <c r="C17"/>
  <c r="D17"/>
  <c r="F17"/>
  <c r="G17" s="1"/>
  <c r="C18"/>
  <c r="D18"/>
  <c r="F18"/>
  <c r="G18" s="1"/>
  <c r="C19"/>
  <c r="D19"/>
  <c r="F19"/>
  <c r="G19" s="1"/>
  <c r="C21"/>
  <c r="D21"/>
  <c r="F21"/>
  <c r="G21" s="1"/>
  <c r="C22"/>
  <c r="D22"/>
  <c r="F22"/>
  <c r="G22" s="1"/>
  <c r="E7" i="13"/>
  <c r="E7" i="24"/>
  <c r="E4" i="26"/>
  <c r="F4" i="15"/>
  <c r="G6" i="7"/>
  <c r="H5" i="18"/>
  <c r="I6"/>
  <c r="B369" i="16"/>
  <c r="E369" s="1"/>
  <c r="G654" i="7"/>
  <c r="D9505" i="8"/>
  <c r="C9505"/>
  <c r="B9505"/>
  <c r="A9505"/>
  <c r="D654" i="7"/>
  <c r="G574"/>
  <c r="G23" i="25" l="1"/>
  <c r="D272" i="7"/>
  <c r="C9592" i="8"/>
  <c r="B9592"/>
  <c r="A9592"/>
  <c r="F540" i="21"/>
  <c r="G540" s="1"/>
  <c r="F539"/>
  <c r="G539" s="1"/>
  <c r="F537"/>
  <c r="G537" s="1"/>
  <c r="D540"/>
  <c r="C540"/>
  <c r="D539"/>
  <c r="C539"/>
  <c r="D537"/>
  <c r="C537"/>
  <c r="G541" l="1"/>
  <c r="D9592" i="8" s="1"/>
  <c r="G560" i="7" l="1"/>
  <c r="G553"/>
  <c r="G544" s="1"/>
  <c r="G549"/>
  <c r="B269" i="16"/>
  <c r="C268"/>
  <c r="B271"/>
  <c r="B270"/>
  <c r="D267"/>
  <c r="K549" i="7"/>
  <c r="G545"/>
  <c r="G563"/>
  <c r="G555"/>
  <c r="E271" i="16" l="1"/>
  <c r="G547" i="7" l="1"/>
  <c r="G548" l="1"/>
  <c r="E270" i="16" s="1"/>
  <c r="E269"/>
  <c r="H218" i="7"/>
  <c r="I218" s="1"/>
  <c r="J218" s="1"/>
  <c r="F218"/>
  <c r="E218"/>
  <c r="H217"/>
  <c r="I217" s="1"/>
  <c r="J217" s="1"/>
  <c r="F217"/>
  <c r="E217"/>
  <c r="H220"/>
  <c r="I220" s="1"/>
  <c r="J220" s="1"/>
  <c r="F220"/>
  <c r="E220"/>
  <c r="D209" l="1"/>
  <c r="C9591" i="8"/>
  <c r="B9591"/>
  <c r="A9591"/>
  <c r="F529" i="21"/>
  <c r="G529" s="1"/>
  <c r="F528"/>
  <c r="G528" s="1"/>
  <c r="F526"/>
  <c r="G526" s="1"/>
  <c r="F525"/>
  <c r="G525" s="1"/>
  <c r="D529"/>
  <c r="C529"/>
  <c r="D528"/>
  <c r="C528"/>
  <c r="D526"/>
  <c r="C526"/>
  <c r="D525"/>
  <c r="C525"/>
  <c r="G530" l="1"/>
  <c r="D9591" i="8" s="1"/>
  <c r="C423" i="9" l="1"/>
  <c r="D423"/>
  <c r="F423"/>
  <c r="G423" s="1"/>
  <c r="C424"/>
  <c r="D424"/>
  <c r="F424"/>
  <c r="G424" s="1"/>
  <c r="C425"/>
  <c r="D425"/>
  <c r="F425"/>
  <c r="G425" s="1"/>
  <c r="C427"/>
  <c r="D427"/>
  <c r="F427"/>
  <c r="G427" s="1"/>
  <c r="C428"/>
  <c r="D428"/>
  <c r="F428"/>
  <c r="G428" s="1"/>
  <c r="G475"/>
  <c r="H469" s="1"/>
  <c r="F474"/>
  <c r="F472"/>
  <c r="D474"/>
  <c r="C474"/>
  <c r="D472"/>
  <c r="C472"/>
  <c r="G662" i="7"/>
  <c r="G661"/>
  <c r="G660"/>
  <c r="G651"/>
  <c r="G659"/>
  <c r="G658"/>
  <c r="G441"/>
  <c r="G647"/>
  <c r="G646"/>
  <c r="G582"/>
  <c r="G589" s="1"/>
  <c r="G578"/>
  <c r="G429" i="9" l="1"/>
  <c r="C9613" i="8"/>
  <c r="C9612"/>
  <c r="C9611"/>
  <c r="B9611"/>
  <c r="B9612"/>
  <c r="B9613"/>
  <c r="A9613"/>
  <c r="A9612"/>
  <c r="A9611"/>
  <c r="D354" i="7"/>
  <c r="F258" i="26"/>
  <c r="G258" s="1"/>
  <c r="D258"/>
  <c r="C258"/>
  <c r="F257"/>
  <c r="G257" s="1"/>
  <c r="D257"/>
  <c r="C257"/>
  <c r="F255"/>
  <c r="G255" s="1"/>
  <c r="D255"/>
  <c r="C255"/>
  <c r="F254"/>
  <c r="G254" s="1"/>
  <c r="D254"/>
  <c r="C254"/>
  <c r="F253"/>
  <c r="G253" s="1"/>
  <c r="D253"/>
  <c r="C253"/>
  <c r="F252"/>
  <c r="G252" s="1"/>
  <c r="D252"/>
  <c r="C252"/>
  <c r="F251"/>
  <c r="G251" s="1"/>
  <c r="D251"/>
  <c r="C251"/>
  <c r="F250"/>
  <c r="G250" s="1"/>
  <c r="D250"/>
  <c r="C250"/>
  <c r="F249"/>
  <c r="G249" s="1"/>
  <c r="D249"/>
  <c r="C249"/>
  <c r="F248"/>
  <c r="G248" s="1"/>
  <c r="D248"/>
  <c r="C248"/>
  <c r="F247"/>
  <c r="G247" s="1"/>
  <c r="D247"/>
  <c r="C247"/>
  <c r="D357" i="7"/>
  <c r="D355"/>
  <c r="F241" i="26"/>
  <c r="G241" s="1"/>
  <c r="F240"/>
  <c r="G240" s="1"/>
  <c r="F238"/>
  <c r="G238" s="1"/>
  <c r="F237"/>
  <c r="G237" s="1"/>
  <c r="F236"/>
  <c r="G236" s="1"/>
  <c r="F235"/>
  <c r="G235" s="1"/>
  <c r="F234"/>
  <c r="G234" s="1"/>
  <c r="F233"/>
  <c r="G233" s="1"/>
  <c r="F232"/>
  <c r="G232" s="1"/>
  <c r="F231"/>
  <c r="G231" s="1"/>
  <c r="F230"/>
  <c r="G230" s="1"/>
  <c r="F224"/>
  <c r="G224" s="1"/>
  <c r="F223"/>
  <c r="G223" s="1"/>
  <c r="F221"/>
  <c r="G221" s="1"/>
  <c r="F220"/>
  <c r="G220" s="1"/>
  <c r="F219"/>
  <c r="G219" s="1"/>
  <c r="F218"/>
  <c r="G218" s="1"/>
  <c r="F217"/>
  <c r="G217" s="1"/>
  <c r="F216"/>
  <c r="G216" s="1"/>
  <c r="F215"/>
  <c r="G215" s="1"/>
  <c r="F214"/>
  <c r="G214" s="1"/>
  <c r="F213"/>
  <c r="G213" s="1"/>
  <c r="D241"/>
  <c r="C241"/>
  <c r="D240"/>
  <c r="C240"/>
  <c r="D238"/>
  <c r="C238"/>
  <c r="D237"/>
  <c r="C237"/>
  <c r="D236"/>
  <c r="C236"/>
  <c r="D235"/>
  <c r="C235"/>
  <c r="D234"/>
  <c r="C234"/>
  <c r="D233"/>
  <c r="C233"/>
  <c r="D232"/>
  <c r="C232"/>
  <c r="D231"/>
  <c r="C231"/>
  <c r="D230"/>
  <c r="C230"/>
  <c r="D224"/>
  <c r="C224"/>
  <c r="D223"/>
  <c r="C223"/>
  <c r="D221"/>
  <c r="C221"/>
  <c r="D220"/>
  <c r="C220"/>
  <c r="D219"/>
  <c r="C219"/>
  <c r="D218"/>
  <c r="C218"/>
  <c r="D217"/>
  <c r="C217"/>
  <c r="D216"/>
  <c r="C216"/>
  <c r="D215"/>
  <c r="C215"/>
  <c r="D214"/>
  <c r="C214"/>
  <c r="D213"/>
  <c r="C213"/>
  <c r="C9590" i="8"/>
  <c r="B9590"/>
  <c r="A9590"/>
  <c r="D237" i="7"/>
  <c r="G520" i="21"/>
  <c r="D9590" i="8" s="1"/>
  <c r="F519" i="21"/>
  <c r="F518"/>
  <c r="F516"/>
  <c r="F515"/>
  <c r="F514"/>
  <c r="F513"/>
  <c r="F512"/>
  <c r="F511"/>
  <c r="F510"/>
  <c r="D519"/>
  <c r="C519"/>
  <c r="D518"/>
  <c r="C518"/>
  <c r="D516"/>
  <c r="C516"/>
  <c r="D515"/>
  <c r="C515"/>
  <c r="D514"/>
  <c r="C514"/>
  <c r="D513"/>
  <c r="C513"/>
  <c r="D512"/>
  <c r="C512"/>
  <c r="D511"/>
  <c r="C511"/>
  <c r="D510"/>
  <c r="C510"/>
  <c r="H507" l="1"/>
  <c r="G242" i="26"/>
  <c r="D9612" i="8" s="1"/>
  <c r="G259" i="26"/>
  <c r="D9613" i="8" s="1"/>
  <c r="G225" i="26"/>
  <c r="D9611" i="8" s="1"/>
  <c r="G28" i="7"/>
  <c r="J9"/>
  <c r="J10" l="1"/>
  <c r="G8" i="9"/>
  <c r="G7" i="25"/>
  <c r="G10" i="21"/>
  <c r="G8" i="26"/>
  <c r="G11" i="24"/>
  <c r="G11" i="13"/>
  <c r="L10" i="18"/>
  <c r="H8" i="22"/>
  <c r="F36" i="13"/>
  <c r="G36" s="1"/>
  <c r="D36"/>
  <c r="C36"/>
  <c r="F220" i="24"/>
  <c r="G220" s="1"/>
  <c r="D220"/>
  <c r="C220"/>
  <c r="F199"/>
  <c r="G199" s="1"/>
  <c r="D199"/>
  <c r="C199"/>
  <c r="F184"/>
  <c r="G184" s="1"/>
  <c r="D184"/>
  <c r="C184"/>
  <c r="F148"/>
  <c r="G148" s="1"/>
  <c r="D148"/>
  <c r="C148"/>
  <c r="F35" i="26" l="1"/>
  <c r="G35" s="1"/>
  <c r="D35"/>
  <c r="C35"/>
  <c r="D505" i="21"/>
  <c r="D429"/>
  <c r="F411" s="1"/>
  <c r="G411" s="1"/>
  <c r="D422"/>
  <c r="F410" s="1"/>
  <c r="D361"/>
  <c r="E416" i="9"/>
  <c r="F416"/>
  <c r="G416"/>
  <c r="E417"/>
  <c r="F417"/>
  <c r="G417"/>
  <c r="F415"/>
  <c r="G415"/>
  <c r="E415"/>
  <c r="B416"/>
  <c r="C416"/>
  <c r="B417"/>
  <c r="C417"/>
  <c r="C415"/>
  <c r="B415"/>
  <c r="H454" i="7" l="1"/>
  <c r="F454"/>
  <c r="H549" l="1"/>
  <c r="I549" s="1"/>
  <c r="F549"/>
  <c r="F271" i="16" s="1"/>
  <c r="E549" i="7"/>
  <c r="C271" i="16" s="1"/>
  <c r="H548" i="7"/>
  <c r="I548" s="1"/>
  <c r="F548"/>
  <c r="F270" i="16" s="1"/>
  <c r="E548" i="7"/>
  <c r="C270" i="16" s="1"/>
  <c r="H547" i="7"/>
  <c r="I547" s="1"/>
  <c r="F547"/>
  <c r="F269" i="16" s="1"/>
  <c r="E547" i="7"/>
  <c r="C269" i="16" s="1"/>
  <c r="G460" i="7"/>
  <c r="G458"/>
  <c r="G459" s="1"/>
  <c r="H455"/>
  <c r="H456"/>
  <c r="H458"/>
  <c r="I458" s="1"/>
  <c r="H459"/>
  <c r="I459" s="1"/>
  <c r="H460"/>
  <c r="I460" s="1"/>
  <c r="F458"/>
  <c r="F460"/>
  <c r="E460"/>
  <c r="F459"/>
  <c r="E459"/>
  <c r="E458"/>
  <c r="G87"/>
  <c r="G43"/>
  <c r="G41"/>
  <c r="G42" s="1"/>
  <c r="H43"/>
  <c r="I43" s="1"/>
  <c r="F43"/>
  <c r="E43"/>
  <c r="H42"/>
  <c r="I42" s="1"/>
  <c r="F42"/>
  <c r="E42"/>
  <c r="H41"/>
  <c r="I41" s="1"/>
  <c r="F41"/>
  <c r="E41"/>
  <c r="J549" l="1"/>
  <c r="J548"/>
  <c r="J547"/>
  <c r="J460"/>
  <c r="J458"/>
  <c r="J459"/>
  <c r="J43"/>
  <c r="J42"/>
  <c r="J41"/>
  <c r="E162" l="1"/>
  <c r="F162"/>
  <c r="H162"/>
  <c r="I162" s="1"/>
  <c r="J162" s="1"/>
  <c r="G442" l="1"/>
  <c r="D440" l="1"/>
  <c r="B9525" i="8"/>
  <c r="A9525"/>
  <c r="D393" i="9"/>
  <c r="F382" l="1"/>
  <c r="G382" s="1"/>
  <c r="F385"/>
  <c r="G385" s="1"/>
  <c r="D385"/>
  <c r="C385"/>
  <c r="F384"/>
  <c r="G384" s="1"/>
  <c r="D384"/>
  <c r="C384"/>
  <c r="D382"/>
  <c r="C382"/>
  <c r="F381"/>
  <c r="G381" s="1"/>
  <c r="D381"/>
  <c r="C381"/>
  <c r="G386" l="1"/>
  <c r="D9525" i="8" s="1"/>
  <c r="D439" i="7"/>
  <c r="B9523" i="8"/>
  <c r="A9523"/>
  <c r="F368" i="9"/>
  <c r="G368" s="1"/>
  <c r="F367"/>
  <c r="G367" s="1"/>
  <c r="F364"/>
  <c r="G364" s="1"/>
  <c r="D368"/>
  <c r="C368"/>
  <c r="D367"/>
  <c r="C367"/>
  <c r="D364"/>
  <c r="C364"/>
  <c r="D376"/>
  <c r="F365" s="1"/>
  <c r="G365" s="1"/>
  <c r="D365"/>
  <c r="C365"/>
  <c r="G369" l="1"/>
  <c r="D9523" i="8" s="1"/>
  <c r="B170" i="16" l="1"/>
  <c r="E170" s="1"/>
  <c r="B171"/>
  <c r="B172"/>
  <c r="E172" s="1"/>
  <c r="B173"/>
  <c r="B174"/>
  <c r="B169"/>
  <c r="E169" s="1"/>
  <c r="D438" i="7"/>
  <c r="D437"/>
  <c r="D436"/>
  <c r="D435"/>
  <c r="B9524" i="8"/>
  <c r="A9524"/>
  <c r="B9522"/>
  <c r="A9522"/>
  <c r="F358" i="9"/>
  <c r="G358" s="1"/>
  <c r="F357"/>
  <c r="G357" s="1"/>
  <c r="F355"/>
  <c r="G355" s="1"/>
  <c r="F354"/>
  <c r="D358"/>
  <c r="C358"/>
  <c r="D357"/>
  <c r="C357"/>
  <c r="D355"/>
  <c r="C355"/>
  <c r="D354"/>
  <c r="C354"/>
  <c r="G354"/>
  <c r="E171" i="16" l="1"/>
  <c r="G359" i="9"/>
  <c r="D9524" i="8" s="1"/>
  <c r="F348" i="9" l="1"/>
  <c r="G348" s="1"/>
  <c r="D348"/>
  <c r="C348"/>
  <c r="F347"/>
  <c r="G347" s="1"/>
  <c r="D347"/>
  <c r="C347"/>
  <c r="F345"/>
  <c r="G345" s="1"/>
  <c r="D345"/>
  <c r="C345"/>
  <c r="F344"/>
  <c r="G344" s="1"/>
  <c r="D344"/>
  <c r="C344"/>
  <c r="G349" l="1"/>
  <c r="D9522" i="8" s="1"/>
  <c r="B161" i="16"/>
  <c r="B162"/>
  <c r="B163"/>
  <c r="B164"/>
  <c r="B165"/>
  <c r="B166"/>
  <c r="G430" i="7"/>
  <c r="G431" s="1"/>
  <c r="G432" s="1"/>
  <c r="H432"/>
  <c r="I432" s="1"/>
  <c r="F432"/>
  <c r="E432"/>
  <c r="E165" i="16" l="1"/>
  <c r="J432" i="7"/>
  <c r="H343" l="1"/>
  <c r="I343" s="1"/>
  <c r="J343" s="1"/>
  <c r="F343"/>
  <c r="E343"/>
  <c r="AE84" i="17" l="1"/>
  <c r="AE83"/>
  <c r="AB18" l="1"/>
  <c r="AE120"/>
  <c r="AE119"/>
  <c r="AE118"/>
  <c r="AE117"/>
  <c r="AE116"/>
  <c r="AE115"/>
  <c r="AE114"/>
  <c r="AE113"/>
  <c r="AE110"/>
  <c r="AE109"/>
  <c r="AE108"/>
  <c r="AE107"/>
  <c r="AE106"/>
  <c r="AE105"/>
  <c r="AE104"/>
  <c r="AE103"/>
  <c r="AE102"/>
  <c r="AE101"/>
  <c r="AE100"/>
  <c r="AE99"/>
  <c r="AE96"/>
  <c r="AE95"/>
  <c r="AE94"/>
  <c r="AE93"/>
  <c r="AE92"/>
  <c r="AE91"/>
  <c r="AE90"/>
  <c r="AE89"/>
  <c r="AE88"/>
  <c r="AE87"/>
  <c r="AE72"/>
  <c r="AE71"/>
  <c r="AE70"/>
  <c r="AE69"/>
  <c r="AE68"/>
  <c r="AE67"/>
  <c r="AE66"/>
  <c r="AE65"/>
  <c r="AE64"/>
  <c r="AE63"/>
  <c r="AE62"/>
  <c r="AE61"/>
  <c r="D309" i="16" l="1"/>
  <c r="D259"/>
  <c r="G136" i="7" l="1"/>
  <c r="C372" i="16"/>
  <c r="C368"/>
  <c r="C365"/>
  <c r="B359"/>
  <c r="C360"/>
  <c r="C355"/>
  <c r="B357"/>
  <c r="B361"/>
  <c r="B362"/>
  <c r="B363"/>
  <c r="B366"/>
  <c r="B370"/>
  <c r="B373"/>
  <c r="B374"/>
  <c r="B375"/>
  <c r="B376"/>
  <c r="B377"/>
  <c r="B356"/>
  <c r="C354"/>
  <c r="E370" l="1"/>
  <c r="E363"/>
  <c r="E356"/>
  <c r="B352"/>
  <c r="B351"/>
  <c r="C350"/>
  <c r="B348"/>
  <c r="C340"/>
  <c r="C334"/>
  <c r="C328"/>
  <c r="C327"/>
  <c r="C320"/>
  <c r="B313"/>
  <c r="C319"/>
  <c r="C314"/>
  <c r="C310"/>
  <c r="C307"/>
  <c r="C306"/>
  <c r="C303"/>
  <c r="C302"/>
  <c r="C299"/>
  <c r="C298"/>
  <c r="C295"/>
  <c r="C291"/>
  <c r="B293"/>
  <c r="B296"/>
  <c r="B300"/>
  <c r="B304"/>
  <c r="B308"/>
  <c r="B309"/>
  <c r="B311"/>
  <c r="E311" s="1"/>
  <c r="B315"/>
  <c r="B316"/>
  <c r="B317"/>
  <c r="B321"/>
  <c r="B322"/>
  <c r="E322" s="1"/>
  <c r="B323"/>
  <c r="B324"/>
  <c r="E324" s="1"/>
  <c r="B325"/>
  <c r="B329"/>
  <c r="B330"/>
  <c r="E330" s="1"/>
  <c r="B331"/>
  <c r="B332"/>
  <c r="E332" s="1"/>
  <c r="B333"/>
  <c r="B335"/>
  <c r="B336"/>
  <c r="B337"/>
  <c r="B338"/>
  <c r="B339"/>
  <c r="B341"/>
  <c r="B342"/>
  <c r="B343"/>
  <c r="B344"/>
  <c r="B292"/>
  <c r="B288"/>
  <c r="C283"/>
  <c r="C281"/>
  <c r="C274"/>
  <c r="C273"/>
  <c r="B264"/>
  <c r="C265"/>
  <c r="C261"/>
  <c r="C253"/>
  <c r="C252"/>
  <c r="C247"/>
  <c r="C240"/>
  <c r="C237"/>
  <c r="C235"/>
  <c r="C234"/>
  <c r="C231"/>
  <c r="C229"/>
  <c r="C228"/>
  <c r="C223"/>
  <c r="C216"/>
  <c r="C211"/>
  <c r="C205"/>
  <c r="B207"/>
  <c r="E207" s="1"/>
  <c r="B208"/>
  <c r="B209"/>
  <c r="B210"/>
  <c r="B212"/>
  <c r="B213"/>
  <c r="B214"/>
  <c r="B215"/>
  <c r="B217"/>
  <c r="E217" s="1"/>
  <c r="B218"/>
  <c r="B219"/>
  <c r="B220"/>
  <c r="B221"/>
  <c r="E221" s="1"/>
  <c r="B224"/>
  <c r="B226"/>
  <c r="B230"/>
  <c r="B232"/>
  <c r="B236"/>
  <c r="B238"/>
  <c r="E238" s="1"/>
  <c r="B241"/>
  <c r="B242"/>
  <c r="B243"/>
  <c r="B244"/>
  <c r="B245"/>
  <c r="B248"/>
  <c r="B249"/>
  <c r="B250"/>
  <c r="B254"/>
  <c r="B255"/>
  <c r="B256"/>
  <c r="B257"/>
  <c r="B258"/>
  <c r="B259"/>
  <c r="B262"/>
  <c r="B266"/>
  <c r="B267"/>
  <c r="B275"/>
  <c r="B276"/>
  <c r="B277"/>
  <c r="B278"/>
  <c r="B279"/>
  <c r="B280"/>
  <c r="B282"/>
  <c r="B284"/>
  <c r="B285"/>
  <c r="B286"/>
  <c r="B287"/>
  <c r="B206"/>
  <c r="E206" s="1"/>
  <c r="C195"/>
  <c r="C189"/>
  <c r="C188"/>
  <c r="B182"/>
  <c r="C183"/>
  <c r="C178"/>
  <c r="C168"/>
  <c r="G423" i="7"/>
  <c r="C159" i="16"/>
  <c r="C156"/>
  <c r="B158"/>
  <c r="B160"/>
  <c r="E173"/>
  <c r="E174"/>
  <c r="B175"/>
  <c r="B176"/>
  <c r="B179"/>
  <c r="B180"/>
  <c r="B184"/>
  <c r="B185"/>
  <c r="B186"/>
  <c r="B190"/>
  <c r="B191"/>
  <c r="B192"/>
  <c r="B193"/>
  <c r="B194"/>
  <c r="B196"/>
  <c r="B197"/>
  <c r="B198"/>
  <c r="B199"/>
  <c r="B200"/>
  <c r="B201"/>
  <c r="B202"/>
  <c r="B157"/>
  <c r="C155"/>
  <c r="C152"/>
  <c r="C149"/>
  <c r="C146"/>
  <c r="C143"/>
  <c r="C140"/>
  <c r="C131"/>
  <c r="C123"/>
  <c r="C120"/>
  <c r="C118"/>
  <c r="C113"/>
  <c r="C112"/>
  <c r="C109"/>
  <c r="C107"/>
  <c r="C104"/>
  <c r="C102"/>
  <c r="C96"/>
  <c r="C91"/>
  <c r="C90"/>
  <c r="C82"/>
  <c r="C80"/>
  <c r="C79"/>
  <c r="C76"/>
  <c r="C71"/>
  <c r="C62"/>
  <c r="C56"/>
  <c r="C47"/>
  <c r="C46"/>
  <c r="C38"/>
  <c r="C31"/>
  <c r="B33"/>
  <c r="B34"/>
  <c r="B35"/>
  <c r="B36"/>
  <c r="B37"/>
  <c r="E37" s="1"/>
  <c r="B39"/>
  <c r="B40"/>
  <c r="B41"/>
  <c r="E41" s="1"/>
  <c r="B42"/>
  <c r="B43"/>
  <c r="B44"/>
  <c r="B48"/>
  <c r="B49"/>
  <c r="B50"/>
  <c r="B51"/>
  <c r="E51" s="1"/>
  <c r="B52"/>
  <c r="B53"/>
  <c r="B54"/>
  <c r="B55"/>
  <c r="E55" s="1"/>
  <c r="B57"/>
  <c r="B58"/>
  <c r="B59"/>
  <c r="E59" s="1"/>
  <c r="B60"/>
  <c r="B61"/>
  <c r="B63"/>
  <c r="E63" s="1"/>
  <c r="B64"/>
  <c r="B65"/>
  <c r="B66"/>
  <c r="B67"/>
  <c r="E67" s="1"/>
  <c r="B68"/>
  <c r="B69"/>
  <c r="B72"/>
  <c r="B74"/>
  <c r="B77"/>
  <c r="B81"/>
  <c r="B83"/>
  <c r="B84"/>
  <c r="B85"/>
  <c r="B86"/>
  <c r="B87"/>
  <c r="B88"/>
  <c r="B92"/>
  <c r="B93"/>
  <c r="B94"/>
  <c r="B95"/>
  <c r="B97"/>
  <c r="E97" s="1"/>
  <c r="B98"/>
  <c r="E98" s="1"/>
  <c r="B99"/>
  <c r="E99" s="1"/>
  <c r="B100"/>
  <c r="E100" s="1"/>
  <c r="B101"/>
  <c r="E101" s="1"/>
  <c r="B103"/>
  <c r="B105"/>
  <c r="E105" s="1"/>
  <c r="B106"/>
  <c r="B108"/>
  <c r="B110"/>
  <c r="B114"/>
  <c r="B115"/>
  <c r="B116"/>
  <c r="B117"/>
  <c r="B119"/>
  <c r="B121"/>
  <c r="E121" s="1"/>
  <c r="B124"/>
  <c r="B125"/>
  <c r="B126"/>
  <c r="B127"/>
  <c r="B128"/>
  <c r="B129"/>
  <c r="B132"/>
  <c r="B133"/>
  <c r="B134"/>
  <c r="B135"/>
  <c r="B136"/>
  <c r="B137"/>
  <c r="B138"/>
  <c r="B141"/>
  <c r="B32"/>
  <c r="G89" i="7"/>
  <c r="G47"/>
  <c r="G39" l="1"/>
  <c r="G37"/>
  <c r="E331" i="16"/>
  <c r="E321"/>
  <c r="E335"/>
  <c r="E325"/>
  <c r="E292"/>
  <c r="E293"/>
  <c r="E329"/>
  <c r="E333"/>
  <c r="E323"/>
  <c r="E296"/>
  <c r="E300"/>
  <c r="E304"/>
  <c r="E288"/>
  <c r="E209"/>
  <c r="E219"/>
  <c r="E212"/>
  <c r="E214"/>
  <c r="E213"/>
  <c r="E215"/>
  <c r="E208"/>
  <c r="E210"/>
  <c r="E218"/>
  <c r="E220"/>
  <c r="E226"/>
  <c r="E180"/>
  <c r="E176"/>
  <c r="E175"/>
  <c r="E157"/>
  <c r="E179"/>
  <c r="E65"/>
  <c r="E49"/>
  <c r="E39"/>
  <c r="E57"/>
  <c r="E43"/>
  <c r="E61"/>
  <c r="E115"/>
  <c r="E35"/>
  <c r="E53"/>
  <c r="E69"/>
  <c r="E77"/>
  <c r="E32"/>
  <c r="E106"/>
  <c r="E108"/>
  <c r="E114"/>
  <c r="E116"/>
  <c r="E36"/>
  <c r="E40"/>
  <c r="E42"/>
  <c r="E44"/>
  <c r="E48"/>
  <c r="E50"/>
  <c r="E52"/>
  <c r="E54"/>
  <c r="E58"/>
  <c r="E60"/>
  <c r="E64"/>
  <c r="E66"/>
  <c r="E68"/>
  <c r="E72"/>
  <c r="E74"/>
  <c r="G498" i="7"/>
  <c r="E224" i="16" s="1"/>
  <c r="G464" i="7"/>
  <c r="G456" l="1"/>
  <c r="G454"/>
  <c r="G455" s="1"/>
  <c r="D125"/>
  <c r="B9521" i="8"/>
  <c r="A9521"/>
  <c r="F462" i="9"/>
  <c r="G462" s="1"/>
  <c r="D462"/>
  <c r="C462"/>
  <c r="F463"/>
  <c r="G463" s="1"/>
  <c r="D463"/>
  <c r="C463"/>
  <c r="G103" i="7"/>
  <c r="E88" i="16" s="1"/>
  <c r="E265" i="9"/>
  <c r="B109" i="15"/>
  <c r="C111" i="17" s="1"/>
  <c r="B95" i="15"/>
  <c r="C97" i="17" s="1"/>
  <c r="B79" i="15"/>
  <c r="C81" i="17" s="1"/>
  <c r="B57" i="15"/>
  <c r="C59" i="17" s="1"/>
  <c r="B19" i="15"/>
  <c r="C21" i="17" s="1"/>
  <c r="D117" i="15"/>
  <c r="C119" i="17" s="1"/>
  <c r="D115" i="15"/>
  <c r="C117" i="17" s="1"/>
  <c r="D113" i="15"/>
  <c r="C115" i="17" s="1"/>
  <c r="D111" i="15"/>
  <c r="C113" i="17" s="1"/>
  <c r="D107" i="15"/>
  <c r="C109" i="17" s="1"/>
  <c r="D105" i="15"/>
  <c r="C107" i="17" s="1"/>
  <c r="D103" i="15"/>
  <c r="C105" i="17" s="1"/>
  <c r="D101" i="15"/>
  <c r="C103" i="17" s="1"/>
  <c r="D99" i="15"/>
  <c r="C101" i="17" s="1"/>
  <c r="D97" i="15"/>
  <c r="C99" i="17" s="1"/>
  <c r="D93" i="15"/>
  <c r="C95" i="17" s="1"/>
  <c r="D91" i="15"/>
  <c r="C93" i="17" s="1"/>
  <c r="D89" i="15"/>
  <c r="C91" i="17" s="1"/>
  <c r="D87" i="15"/>
  <c r="C89" i="17" s="1"/>
  <c r="D85" i="15"/>
  <c r="C87" i="17" s="1"/>
  <c r="D83" i="15"/>
  <c r="C85" i="17" s="1"/>
  <c r="D81" i="15"/>
  <c r="C83" i="17" s="1"/>
  <c r="D77" i="15"/>
  <c r="C79" i="17" s="1"/>
  <c r="D75" i="15"/>
  <c r="C77" i="17" s="1"/>
  <c r="I9" i="15"/>
  <c r="E184" i="16" l="1"/>
  <c r="B9648" i="8"/>
  <c r="A9648"/>
  <c r="A9644"/>
  <c r="A9643"/>
  <c r="A9642"/>
  <c r="A9641"/>
  <c r="F226" i="24"/>
  <c r="G226" s="1"/>
  <c r="F225"/>
  <c r="G225" s="1"/>
  <c r="F223"/>
  <c r="G223" s="1"/>
  <c r="F222"/>
  <c r="G222" s="1"/>
  <c r="F221"/>
  <c r="G221" s="1"/>
  <c r="F213"/>
  <c r="F211"/>
  <c r="F202"/>
  <c r="G202" s="1"/>
  <c r="F201"/>
  <c r="G201" s="1"/>
  <c r="F198"/>
  <c r="G198" s="1"/>
  <c r="F197"/>
  <c r="G197" s="1"/>
  <c r="F196"/>
  <c r="G196" s="1"/>
  <c r="F187"/>
  <c r="G187" s="1"/>
  <c r="F186"/>
  <c r="G186" s="1"/>
  <c r="F183"/>
  <c r="G183" s="1"/>
  <c r="F182"/>
  <c r="G182" s="1"/>
  <c r="F181"/>
  <c r="G181" s="1"/>
  <c r="F173"/>
  <c r="G173" s="1"/>
  <c r="F172"/>
  <c r="G172" s="1"/>
  <c r="F170"/>
  <c r="G170" s="1"/>
  <c r="F169"/>
  <c r="G169" s="1"/>
  <c r="F152"/>
  <c r="G152" s="1"/>
  <c r="F150"/>
  <c r="G150" s="1"/>
  <c r="F149"/>
  <c r="G149" s="1"/>
  <c r="F120"/>
  <c r="F119"/>
  <c r="F88"/>
  <c r="F87"/>
  <c r="F56"/>
  <c r="F55"/>
  <c r="F38"/>
  <c r="F37"/>
  <c r="F22"/>
  <c r="D226"/>
  <c r="C226"/>
  <c r="D225"/>
  <c r="C225"/>
  <c r="D223"/>
  <c r="C223"/>
  <c r="D222"/>
  <c r="C222"/>
  <c r="D221"/>
  <c r="C221"/>
  <c r="D213"/>
  <c r="C213"/>
  <c r="D211"/>
  <c r="C211"/>
  <c r="D202"/>
  <c r="C202"/>
  <c r="D201"/>
  <c r="C201"/>
  <c r="D198"/>
  <c r="C198"/>
  <c r="D197"/>
  <c r="C197"/>
  <c r="D196"/>
  <c r="C196"/>
  <c r="C193" s="1"/>
  <c r="D187"/>
  <c r="C187"/>
  <c r="D186"/>
  <c r="C186"/>
  <c r="D183"/>
  <c r="C183"/>
  <c r="D182"/>
  <c r="C182"/>
  <c r="D181"/>
  <c r="C181"/>
  <c r="C178" s="1"/>
  <c r="D173"/>
  <c r="C173"/>
  <c r="D172"/>
  <c r="C172"/>
  <c r="D170"/>
  <c r="C170"/>
  <c r="D169"/>
  <c r="C169"/>
  <c r="C166" s="1"/>
  <c r="D152"/>
  <c r="C152"/>
  <c r="D150"/>
  <c r="C150"/>
  <c r="D149"/>
  <c r="C149"/>
  <c r="D120"/>
  <c r="C120"/>
  <c r="D119"/>
  <c r="C119"/>
  <c r="D88"/>
  <c r="C88"/>
  <c r="D87"/>
  <c r="C87"/>
  <c r="D56"/>
  <c r="C56"/>
  <c r="D55"/>
  <c r="C55"/>
  <c r="D38"/>
  <c r="C38"/>
  <c r="D37"/>
  <c r="C37"/>
  <c r="D22"/>
  <c r="C22"/>
  <c r="D161"/>
  <c r="F147" s="1"/>
  <c r="G147" s="1"/>
  <c r="C147"/>
  <c r="C144" s="1"/>
  <c r="H393" i="7"/>
  <c r="I393" s="1"/>
  <c r="J393" s="1"/>
  <c r="F393"/>
  <c r="E393"/>
  <c r="H392"/>
  <c r="I392" s="1"/>
  <c r="J392" s="1"/>
  <c r="F392"/>
  <c r="E392"/>
  <c r="H391"/>
  <c r="I391" s="1"/>
  <c r="J391" s="1"/>
  <c r="F391"/>
  <c r="E391"/>
  <c r="H390"/>
  <c r="I390" s="1"/>
  <c r="J390" s="1"/>
  <c r="F390"/>
  <c r="E390"/>
  <c r="H389"/>
  <c r="I389" s="1"/>
  <c r="J389" s="1"/>
  <c r="F389"/>
  <c r="E389"/>
  <c r="H388"/>
  <c r="I388" s="1"/>
  <c r="J388" s="1"/>
  <c r="F388"/>
  <c r="E388"/>
  <c r="H387"/>
  <c r="I387" s="1"/>
  <c r="J387" s="1"/>
  <c r="F387"/>
  <c r="E387"/>
  <c r="H386"/>
  <c r="I386" s="1"/>
  <c r="J386" s="1"/>
  <c r="F386"/>
  <c r="E386"/>
  <c r="H385"/>
  <c r="I385" s="1"/>
  <c r="J385" s="1"/>
  <c r="F385"/>
  <c r="E385"/>
  <c r="G227" i="24" l="1"/>
  <c r="G203"/>
  <c r="H193" s="1"/>
  <c r="G153"/>
  <c r="H144" s="1"/>
  <c r="G174"/>
  <c r="H166" s="1"/>
  <c r="G188"/>
  <c r="H178" s="1"/>
  <c r="H217" l="1"/>
  <c r="D9648" i="8"/>
  <c r="B9610" l="1"/>
  <c r="A9610"/>
  <c r="B9609"/>
  <c r="A9609"/>
  <c r="B9608"/>
  <c r="A9608"/>
  <c r="B9607"/>
  <c r="A9607"/>
  <c r="A9606"/>
  <c r="A9605"/>
  <c r="B9604"/>
  <c r="A9604"/>
  <c r="A9603"/>
  <c r="A9602"/>
  <c r="A9601"/>
  <c r="B9600"/>
  <c r="A9600"/>
  <c r="A9599"/>
  <c r="A9598"/>
  <c r="A9597"/>
  <c r="A9596"/>
  <c r="B9595"/>
  <c r="A9595"/>
  <c r="B9594"/>
  <c r="A9594"/>
  <c r="F200" i="26"/>
  <c r="G200" s="1"/>
  <c r="F199"/>
  <c r="G199" s="1"/>
  <c r="F197"/>
  <c r="G197" s="1"/>
  <c r="F176"/>
  <c r="F175"/>
  <c r="G175" s="1"/>
  <c r="F171"/>
  <c r="G171" s="1"/>
  <c r="F165"/>
  <c r="G165" s="1"/>
  <c r="F164"/>
  <c r="G164" s="1"/>
  <c r="F162"/>
  <c r="G162" s="1"/>
  <c r="F161"/>
  <c r="F155"/>
  <c r="F154"/>
  <c r="G154" s="1"/>
  <c r="F152"/>
  <c r="G152" s="1"/>
  <c r="F151"/>
  <c r="G151" s="1"/>
  <c r="F144"/>
  <c r="G144" s="1"/>
  <c r="F143"/>
  <c r="F141"/>
  <c r="G141" s="1"/>
  <c r="F134"/>
  <c r="F133"/>
  <c r="G133" s="1"/>
  <c r="F131"/>
  <c r="F118"/>
  <c r="F117"/>
  <c r="G117" s="1"/>
  <c r="F116"/>
  <c r="G116" s="1"/>
  <c r="F101"/>
  <c r="G101" s="1"/>
  <c r="F100"/>
  <c r="G100" s="1"/>
  <c r="F98"/>
  <c r="G98" s="1"/>
  <c r="F91"/>
  <c r="G91" s="1"/>
  <c r="F90"/>
  <c r="G90" s="1"/>
  <c r="F89"/>
  <c r="G89" s="1"/>
  <c r="F87"/>
  <c r="F86"/>
  <c r="G86" s="1"/>
  <c r="F85"/>
  <c r="F84"/>
  <c r="G84" s="1"/>
  <c r="F78"/>
  <c r="F77"/>
  <c r="G77" s="1"/>
  <c r="F75"/>
  <c r="G75" s="1"/>
  <c r="F62"/>
  <c r="G62" s="1"/>
  <c r="F61"/>
  <c r="G61" s="1"/>
  <c r="F46"/>
  <c r="G46" s="1"/>
  <c r="F45"/>
  <c r="F37"/>
  <c r="G37" s="1"/>
  <c r="F29"/>
  <c r="G29" s="1"/>
  <c r="F28"/>
  <c r="G28" s="1"/>
  <c r="F26"/>
  <c r="G26" s="1"/>
  <c r="F19"/>
  <c r="G19" s="1"/>
  <c r="F17"/>
  <c r="G17" s="1"/>
  <c r="D200"/>
  <c r="C200"/>
  <c r="D199"/>
  <c r="C199"/>
  <c r="D197"/>
  <c r="C197"/>
  <c r="D176"/>
  <c r="C176"/>
  <c r="D175"/>
  <c r="C175"/>
  <c r="D171"/>
  <c r="C171"/>
  <c r="D165"/>
  <c r="C165"/>
  <c r="D164"/>
  <c r="C164"/>
  <c r="D162"/>
  <c r="C162"/>
  <c r="D161"/>
  <c r="C161"/>
  <c r="D155"/>
  <c r="C155"/>
  <c r="D154"/>
  <c r="C154"/>
  <c r="D152"/>
  <c r="C152"/>
  <c r="D151"/>
  <c r="C151"/>
  <c r="B9606" i="8"/>
  <c r="D144" i="26"/>
  <c r="C144"/>
  <c r="D143"/>
  <c r="C143"/>
  <c r="D141"/>
  <c r="C141"/>
  <c r="C138" s="1"/>
  <c r="B9605" i="8" s="1"/>
  <c r="D134" i="26"/>
  <c r="C134"/>
  <c r="D133"/>
  <c r="C133"/>
  <c r="D131"/>
  <c r="C131"/>
  <c r="D118"/>
  <c r="C118"/>
  <c r="D117"/>
  <c r="C117"/>
  <c r="D116"/>
  <c r="C116"/>
  <c r="D101"/>
  <c r="C101"/>
  <c r="D100"/>
  <c r="C100"/>
  <c r="D98"/>
  <c r="C98"/>
  <c r="D91"/>
  <c r="C91"/>
  <c r="D90"/>
  <c r="C90"/>
  <c r="D89"/>
  <c r="C89"/>
  <c r="D87"/>
  <c r="C87"/>
  <c r="D86"/>
  <c r="C86"/>
  <c r="D85"/>
  <c r="C85"/>
  <c r="D84"/>
  <c r="C84"/>
  <c r="D78"/>
  <c r="C78"/>
  <c r="D77"/>
  <c r="C77"/>
  <c r="D62"/>
  <c r="C62"/>
  <c r="D61"/>
  <c r="C61"/>
  <c r="D46"/>
  <c r="C46"/>
  <c r="D45"/>
  <c r="C45"/>
  <c r="D37"/>
  <c r="C37"/>
  <c r="D29"/>
  <c r="C29"/>
  <c r="D28"/>
  <c r="C28"/>
  <c r="D26"/>
  <c r="C26"/>
  <c r="D19"/>
  <c r="C19"/>
  <c r="D17"/>
  <c r="C17"/>
  <c r="G9"/>
  <c r="G12" i="24" s="1"/>
  <c r="G7" i="26"/>
  <c r="G10" i="24" s="1"/>
  <c r="C8" i="26"/>
  <c r="C11" i="24" s="1"/>
  <c r="C7" i="26"/>
  <c r="C10" i="24" s="1"/>
  <c r="D208" i="26"/>
  <c r="F196" s="1"/>
  <c r="G196" s="1"/>
  <c r="D196"/>
  <c r="G193" s="1"/>
  <c r="C196"/>
  <c r="D191"/>
  <c r="D184"/>
  <c r="F172" s="1"/>
  <c r="G172" s="1"/>
  <c r="G176"/>
  <c r="F173"/>
  <c r="G173" s="1"/>
  <c r="D173"/>
  <c r="G168" s="1"/>
  <c r="C173"/>
  <c r="D172"/>
  <c r="C172"/>
  <c r="G161"/>
  <c r="G158"/>
  <c r="C9608" i="8" s="1"/>
  <c r="G155" i="26"/>
  <c r="G148"/>
  <c r="C9607" i="8" s="1"/>
  <c r="C9606"/>
  <c r="G143" i="26"/>
  <c r="G134"/>
  <c r="G131"/>
  <c r="D126"/>
  <c r="F114" s="1"/>
  <c r="G114" s="1"/>
  <c r="G118"/>
  <c r="D114"/>
  <c r="C114"/>
  <c r="C111" s="1"/>
  <c r="B9603" i="8" s="1"/>
  <c r="G111" i="26"/>
  <c r="D109"/>
  <c r="F97" s="1"/>
  <c r="G97" s="1"/>
  <c r="D97"/>
  <c r="G94"/>
  <c r="C9602" i="8" s="1"/>
  <c r="C94" i="26"/>
  <c r="B9602" i="8" s="1"/>
  <c r="B9601"/>
  <c r="G87" i="26"/>
  <c r="G85"/>
  <c r="G78"/>
  <c r="C72"/>
  <c r="B9599" i="8" s="1"/>
  <c r="D70" i="26"/>
  <c r="F59" s="1"/>
  <c r="G59" s="1"/>
  <c r="C56"/>
  <c r="B9598" i="8" s="1"/>
  <c r="D54" i="26"/>
  <c r="F43" s="1"/>
  <c r="G43" s="1"/>
  <c r="G45"/>
  <c r="C40"/>
  <c r="B9597" i="8" s="1"/>
  <c r="C32" i="26"/>
  <c r="B9596" i="8" s="1"/>
  <c r="H333" i="7"/>
  <c r="I333" s="1"/>
  <c r="J333" s="1"/>
  <c r="F333"/>
  <c r="E333"/>
  <c r="H332"/>
  <c r="I332" s="1"/>
  <c r="J332" s="1"/>
  <c r="F332"/>
  <c r="E332"/>
  <c r="H331"/>
  <c r="I331" s="1"/>
  <c r="J331" s="1"/>
  <c r="F331"/>
  <c r="E331"/>
  <c r="H330"/>
  <c r="I330" s="1"/>
  <c r="J330" s="1"/>
  <c r="F330"/>
  <c r="E330"/>
  <c r="H329"/>
  <c r="I329" s="1"/>
  <c r="J329" s="1"/>
  <c r="F329"/>
  <c r="E329"/>
  <c r="H328"/>
  <c r="I328" s="1"/>
  <c r="J328" s="1"/>
  <c r="F328"/>
  <c r="E328"/>
  <c r="H327"/>
  <c r="I327" s="1"/>
  <c r="J327" s="1"/>
  <c r="F327"/>
  <c r="E327"/>
  <c r="H326"/>
  <c r="I326" s="1"/>
  <c r="J326" s="1"/>
  <c r="F326"/>
  <c r="E326"/>
  <c r="H325"/>
  <c r="I325" s="1"/>
  <c r="J325" s="1"/>
  <c r="F325"/>
  <c r="E325"/>
  <c r="H324"/>
  <c r="I324" s="1"/>
  <c r="J324" s="1"/>
  <c r="F324"/>
  <c r="E324"/>
  <c r="H323"/>
  <c r="I323" s="1"/>
  <c r="J323" s="1"/>
  <c r="F323"/>
  <c r="E323"/>
  <c r="H322"/>
  <c r="I322" s="1"/>
  <c r="J322" s="1"/>
  <c r="F322"/>
  <c r="E322"/>
  <c r="H321"/>
  <c r="I321" s="1"/>
  <c r="J321" s="1"/>
  <c r="F321"/>
  <c r="E321"/>
  <c r="H320"/>
  <c r="I320" s="1"/>
  <c r="J320" s="1"/>
  <c r="F320"/>
  <c r="E320"/>
  <c r="H319"/>
  <c r="I319" s="1"/>
  <c r="J319" s="1"/>
  <c r="F319"/>
  <c r="E319"/>
  <c r="K362"/>
  <c r="H362"/>
  <c r="I362" s="1"/>
  <c r="J362" s="1"/>
  <c r="F362"/>
  <c r="E362"/>
  <c r="H361"/>
  <c r="I361" s="1"/>
  <c r="J361" s="1"/>
  <c r="F361"/>
  <c r="E361"/>
  <c r="H360"/>
  <c r="I360" s="1"/>
  <c r="J360" s="1"/>
  <c r="F360"/>
  <c r="E360"/>
  <c r="H359"/>
  <c r="I359" s="1"/>
  <c r="J359" s="1"/>
  <c r="F359"/>
  <c r="E359"/>
  <c r="H358"/>
  <c r="I358" s="1"/>
  <c r="J358" s="1"/>
  <c r="F358"/>
  <c r="E358"/>
  <c r="H356"/>
  <c r="I356" s="1"/>
  <c r="J356" s="1"/>
  <c r="F356"/>
  <c r="E356"/>
  <c r="G166" i="26" l="1"/>
  <c r="G92"/>
  <c r="G145"/>
  <c r="G135"/>
  <c r="G20"/>
  <c r="D9594" i="8" s="1"/>
  <c r="G30" i="26"/>
  <c r="G79"/>
  <c r="G201"/>
  <c r="G38"/>
  <c r="G63"/>
  <c r="G102"/>
  <c r="G119"/>
  <c r="G47"/>
  <c r="G177"/>
  <c r="G156"/>
  <c r="H193" l="1"/>
  <c r="D9610" i="8"/>
  <c r="H168" i="26"/>
  <c r="D9609" i="8"/>
  <c r="H158" i="26"/>
  <c r="D9608" i="8"/>
  <c r="H148" i="26"/>
  <c r="D9607" i="8"/>
  <c r="D9606"/>
  <c r="H138" i="26"/>
  <c r="D9605" i="8"/>
  <c r="H128" i="26"/>
  <c r="D9604" i="8"/>
  <c r="H111" i="26"/>
  <c r="D9603" i="8"/>
  <c r="H94" i="26"/>
  <c r="D9602" i="8"/>
  <c r="D9601"/>
  <c r="H81" i="26"/>
  <c r="D9600" i="8"/>
  <c r="H72" i="26"/>
  <c r="D9599" i="8"/>
  <c r="H56" i="26"/>
  <c r="D9598" i="8"/>
  <c r="H40" i="26"/>
  <c r="D9597" i="8"/>
  <c r="H32" i="26"/>
  <c r="D9596" i="8"/>
  <c r="H23" i="26"/>
  <c r="D9595" i="8"/>
  <c r="H14" i="26"/>
  <c r="G633" i="7" l="1"/>
  <c r="G634" s="1"/>
  <c r="G639" s="1"/>
  <c r="E357" i="16" s="1"/>
  <c r="G630" i="7"/>
  <c r="H624"/>
  <c r="I624" s="1"/>
  <c r="J624" s="1"/>
  <c r="F624"/>
  <c r="E624"/>
  <c r="G599"/>
  <c r="E317" i="16" s="1"/>
  <c r="G597" i="7"/>
  <c r="G598" l="1"/>
  <c r="E316" i="16" s="1"/>
  <c r="E315"/>
  <c r="B9520" i="8"/>
  <c r="A9520"/>
  <c r="D9520" l="1"/>
  <c r="G466" i="7" l="1"/>
  <c r="E454"/>
  <c r="C184" i="16" s="1"/>
  <c r="G48" i="7" l="1"/>
  <c r="G38" s="1"/>
  <c r="G49" l="1"/>
  <c r="E34" i="16" s="1"/>
  <c r="E33"/>
  <c r="C347"/>
  <c r="C346"/>
  <c r="E279"/>
  <c r="E278"/>
  <c r="E277"/>
  <c r="E276"/>
  <c r="E275"/>
  <c r="E267"/>
  <c r="E266"/>
  <c r="E262"/>
  <c r="B27"/>
  <c r="B28"/>
  <c r="B26"/>
  <c r="B24"/>
  <c r="B17"/>
  <c r="B18"/>
  <c r="B19"/>
  <c r="B20"/>
  <c r="B21"/>
  <c r="B22"/>
  <c r="B16"/>
  <c r="G147" i="7" l="1"/>
  <c r="E132" i="16" s="1"/>
  <c r="G11" i="21"/>
  <c r="G9" i="9"/>
  <c r="E377" i="16"/>
  <c r="E655" i="7"/>
  <c r="C370" i="16" s="1"/>
  <c r="H655" i="7"/>
  <c r="I655" s="1"/>
  <c r="J655" s="1"/>
  <c r="E376" i="16"/>
  <c r="E375"/>
  <c r="E374"/>
  <c r="E373"/>
  <c r="E366"/>
  <c r="D651" i="7"/>
  <c r="H648"/>
  <c r="I648" s="1"/>
  <c r="J648" s="1"/>
  <c r="F648"/>
  <c r="F363" i="16" s="1"/>
  <c r="E648" i="7"/>
  <c r="C363" i="16" s="1"/>
  <c r="E362"/>
  <c r="E361"/>
  <c r="H646" i="7"/>
  <c r="I646" s="1"/>
  <c r="F646"/>
  <c r="F361" i="16" s="1"/>
  <c r="E646" i="7"/>
  <c r="C361" i="16" s="1"/>
  <c r="H662" i="7"/>
  <c r="I662" s="1"/>
  <c r="F662"/>
  <c r="F377" i="16" s="1"/>
  <c r="E662" i="7"/>
  <c r="C377" i="16" s="1"/>
  <c r="H661" i="7"/>
  <c r="I661" s="1"/>
  <c r="F661"/>
  <c r="F376" i="16" s="1"/>
  <c r="E661" i="7"/>
  <c r="C376" i="16" s="1"/>
  <c r="H660" i="7"/>
  <c r="I660" s="1"/>
  <c r="F660"/>
  <c r="F375" i="16" s="1"/>
  <c r="E660" i="7"/>
  <c r="C375" i="16" s="1"/>
  <c r="H659" i="7"/>
  <c r="I659" s="1"/>
  <c r="F659"/>
  <c r="F374" i="16" s="1"/>
  <c r="E659" i="7"/>
  <c r="C374" i="16" s="1"/>
  <c r="H658" i="7"/>
  <c r="I658" s="1"/>
  <c r="F658"/>
  <c r="F373" i="16" s="1"/>
  <c r="E658" i="7"/>
  <c r="C373" i="16" s="1"/>
  <c r="H647" i="7"/>
  <c r="I647" s="1"/>
  <c r="F647"/>
  <c r="F362" i="16" s="1"/>
  <c r="E647" i="7"/>
  <c r="C362" i="16" s="1"/>
  <c r="H639" i="7"/>
  <c r="I639" s="1"/>
  <c r="F639"/>
  <c r="F357" i="16" s="1"/>
  <c r="E639" i="7"/>
  <c r="C357" i="16" s="1"/>
  <c r="H638" i="7"/>
  <c r="I638" s="1"/>
  <c r="F638"/>
  <c r="F356" i="16" s="1"/>
  <c r="E638" i="7"/>
  <c r="C356" i="16" s="1"/>
  <c r="H634" i="7"/>
  <c r="I634" s="1"/>
  <c r="F634"/>
  <c r="E634"/>
  <c r="H633"/>
  <c r="I633" s="1"/>
  <c r="F633"/>
  <c r="E633"/>
  <c r="L630"/>
  <c r="H630"/>
  <c r="I630" s="1"/>
  <c r="J630" s="1"/>
  <c r="J628" s="1"/>
  <c r="I103" i="15" s="1"/>
  <c r="AB105" i="17" s="1"/>
  <c r="F630" i="7"/>
  <c r="E630"/>
  <c r="G586"/>
  <c r="E589"/>
  <c r="C311" i="16" s="1"/>
  <c r="H587" i="7"/>
  <c r="I587" s="1"/>
  <c r="F587"/>
  <c r="F309" i="16" s="1"/>
  <c r="E587" i="7"/>
  <c r="C309" i="16" s="1"/>
  <c r="H586" i="7"/>
  <c r="I586" s="1"/>
  <c r="F586"/>
  <c r="F308" i="16" s="1"/>
  <c r="E586" i="7"/>
  <c r="C308" i="16" s="1"/>
  <c r="L578" i="7"/>
  <c r="H578"/>
  <c r="I578" s="1"/>
  <c r="F578"/>
  <c r="F300" i="16" s="1"/>
  <c r="E578" i="7"/>
  <c r="C300" i="16" s="1"/>
  <c r="D446" i="7"/>
  <c r="B9519" i="8"/>
  <c r="A9519"/>
  <c r="F456" i="9"/>
  <c r="G456" s="1"/>
  <c r="D456"/>
  <c r="C456"/>
  <c r="F454"/>
  <c r="G454" s="1"/>
  <c r="D454"/>
  <c r="C454"/>
  <c r="G531" i="7"/>
  <c r="D524"/>
  <c r="G515"/>
  <c r="G522"/>
  <c r="E515"/>
  <c r="C241" i="16" s="1"/>
  <c r="G510" i="7"/>
  <c r="E236" i="16" s="1"/>
  <c r="G506" i="7"/>
  <c r="E232" i="16" s="1"/>
  <c r="G504" i="7"/>
  <c r="E230" i="16" s="1"/>
  <c r="G517" i="7" l="1"/>
  <c r="E241" i="16"/>
  <c r="G532" i="7"/>
  <c r="E257" i="16"/>
  <c r="G523" i="7"/>
  <c r="E248" i="16"/>
  <c r="R105" i="17"/>
  <c r="J105"/>
  <c r="Z105"/>
  <c r="F105"/>
  <c r="V105"/>
  <c r="N105"/>
  <c r="D105"/>
  <c r="L105"/>
  <c r="T105"/>
  <c r="H105"/>
  <c r="X105"/>
  <c r="P105"/>
  <c r="G587" i="7"/>
  <c r="E309" i="16" s="1"/>
  <c r="E308"/>
  <c r="J658" i="7"/>
  <c r="J662"/>
  <c r="J659"/>
  <c r="J661"/>
  <c r="F655"/>
  <c r="F370" i="16" s="1"/>
  <c r="J660" i="7"/>
  <c r="J647"/>
  <c r="J646"/>
  <c r="J639"/>
  <c r="J634"/>
  <c r="J638"/>
  <c r="J633"/>
  <c r="J587"/>
  <c r="J578"/>
  <c r="J576" s="1"/>
  <c r="I89" i="15" s="1"/>
  <c r="AB91" i="17" s="1"/>
  <c r="F589" i="7"/>
  <c r="F311" i="16" s="1"/>
  <c r="H589" i="7"/>
  <c r="I589" s="1"/>
  <c r="J589" s="1"/>
  <c r="G457" i="9"/>
  <c r="D9519" i="8" s="1"/>
  <c r="G528" i="7"/>
  <c r="G516"/>
  <c r="H536"/>
  <c r="I536" s="1"/>
  <c r="J536" s="1"/>
  <c r="F536"/>
  <c r="F262" i="16" s="1"/>
  <c r="E536" i="7"/>
  <c r="C262" i="16" s="1"/>
  <c r="H533" i="7"/>
  <c r="I533" s="1"/>
  <c r="F533"/>
  <c r="E533"/>
  <c r="H532"/>
  <c r="I532" s="1"/>
  <c r="F532"/>
  <c r="F258" i="16" s="1"/>
  <c r="E532" i="7"/>
  <c r="C258" i="16" s="1"/>
  <c r="H531" i="7"/>
  <c r="I531" s="1"/>
  <c r="F531"/>
  <c r="F257" i="16" s="1"/>
  <c r="E531" i="7"/>
  <c r="C257" i="16" s="1"/>
  <c r="H530" i="7"/>
  <c r="I530" s="1"/>
  <c r="F530"/>
  <c r="F256" i="16" s="1"/>
  <c r="E530" i="7"/>
  <c r="C256" i="16" s="1"/>
  <c r="H529" i="7"/>
  <c r="I529" s="1"/>
  <c r="F529"/>
  <c r="F255" i="16" s="1"/>
  <c r="E529" i="7"/>
  <c r="C255" i="16" s="1"/>
  <c r="H528" i="7"/>
  <c r="I528" s="1"/>
  <c r="F528"/>
  <c r="F254" i="16" s="1"/>
  <c r="E528" i="7"/>
  <c r="C254" i="16" s="1"/>
  <c r="H523" i="7"/>
  <c r="I523" s="1"/>
  <c r="J523" s="1"/>
  <c r="F523"/>
  <c r="F249" i="16" s="1"/>
  <c r="E523" i="7"/>
  <c r="C249" i="16" s="1"/>
  <c r="H522" i="7"/>
  <c r="I522" s="1"/>
  <c r="J522" s="1"/>
  <c r="F522"/>
  <c r="F248" i="16" s="1"/>
  <c r="E522" i="7"/>
  <c r="C248" i="16" s="1"/>
  <c r="H519" i="7"/>
  <c r="I519" s="1"/>
  <c r="F519"/>
  <c r="F245" i="16" s="1"/>
  <c r="E519" i="7"/>
  <c r="C245" i="16" s="1"/>
  <c r="H518" i="7"/>
  <c r="I518" s="1"/>
  <c r="F518"/>
  <c r="F244" i="16" s="1"/>
  <c r="E518" i="7"/>
  <c r="C244" i="16" s="1"/>
  <c r="H517" i="7"/>
  <c r="I517" s="1"/>
  <c r="J517" s="1"/>
  <c r="F517"/>
  <c r="F243" i="16" s="1"/>
  <c r="E517" i="7"/>
  <c r="C243" i="16" s="1"/>
  <c r="H516" i="7"/>
  <c r="I516" s="1"/>
  <c r="F516"/>
  <c r="F242" i="16" s="1"/>
  <c r="E516" i="7"/>
  <c r="C242" i="16" s="1"/>
  <c r="H515" i="7"/>
  <c r="I515" s="1"/>
  <c r="F515"/>
  <c r="F241" i="16" s="1"/>
  <c r="H512" i="7"/>
  <c r="I512" s="1"/>
  <c r="J512" s="1"/>
  <c r="F512"/>
  <c r="F238" i="16" s="1"/>
  <c r="E512" i="7"/>
  <c r="C238" i="16" s="1"/>
  <c r="H510" i="7"/>
  <c r="I510" s="1"/>
  <c r="F510"/>
  <c r="F236" i="16" s="1"/>
  <c r="E510" i="7"/>
  <c r="C236" i="16" s="1"/>
  <c r="H506" i="7"/>
  <c r="I506" s="1"/>
  <c r="F506"/>
  <c r="F232" i="16" s="1"/>
  <c r="E506" i="7"/>
  <c r="C232" i="16" s="1"/>
  <c r="K517" i="7"/>
  <c r="L504"/>
  <c r="H504"/>
  <c r="I504" s="1"/>
  <c r="J504" s="1"/>
  <c r="F504"/>
  <c r="F230" i="16" s="1"/>
  <c r="E504" i="7"/>
  <c r="C230" i="16" s="1"/>
  <c r="D442" i="7"/>
  <c r="D441"/>
  <c r="G424"/>
  <c r="E158" i="16" s="1"/>
  <c r="D92" i="7"/>
  <c r="B9518" i="8"/>
  <c r="A9518"/>
  <c r="G8" i="25"/>
  <c r="G6"/>
  <c r="C7"/>
  <c r="C6"/>
  <c r="J632" i="7" l="1"/>
  <c r="I105" i="15" s="1"/>
  <c r="AB107" i="17" s="1"/>
  <c r="X107" s="1"/>
  <c r="G518" i="7"/>
  <c r="E244" i="16" s="1"/>
  <c r="E242"/>
  <c r="G529" i="7"/>
  <c r="E254" i="16"/>
  <c r="G524" i="7"/>
  <c r="E250" i="16" s="1"/>
  <c r="E249"/>
  <c r="G533" i="7"/>
  <c r="J533" s="1"/>
  <c r="E258" i="16"/>
  <c r="G519" i="7"/>
  <c r="E245" i="16" s="1"/>
  <c r="E243"/>
  <c r="L91" i="17"/>
  <c r="Z91"/>
  <c r="T91"/>
  <c r="P91"/>
  <c r="F91"/>
  <c r="N91"/>
  <c r="V91"/>
  <c r="H91"/>
  <c r="J91"/>
  <c r="D91"/>
  <c r="X91"/>
  <c r="R91"/>
  <c r="J586" i="7"/>
  <c r="J584" s="1"/>
  <c r="I93" i="15" s="1"/>
  <c r="AB95" i="17" s="1"/>
  <c r="J657" i="7"/>
  <c r="I117" i="15" s="1"/>
  <c r="AB119" i="17" s="1"/>
  <c r="J645" i="7"/>
  <c r="J636"/>
  <c r="I107" i="15" s="1"/>
  <c r="AB109" i="17" s="1"/>
  <c r="J510" i="7"/>
  <c r="J508" s="1"/>
  <c r="J531"/>
  <c r="J518"/>
  <c r="J506"/>
  <c r="K515"/>
  <c r="J519"/>
  <c r="J515"/>
  <c r="J532"/>
  <c r="J535"/>
  <c r="I77" i="15" s="1"/>
  <c r="AB79" i="17" s="1"/>
  <c r="D9518" i="8"/>
  <c r="P107" i="17" l="1"/>
  <c r="H107"/>
  <c r="T107"/>
  <c r="L107"/>
  <c r="V107"/>
  <c r="F107"/>
  <c r="D107"/>
  <c r="Z107"/>
  <c r="N107"/>
  <c r="R107"/>
  <c r="J107"/>
  <c r="G530" i="7"/>
  <c r="E255" i="16"/>
  <c r="E166"/>
  <c r="E164"/>
  <c r="Z95" i="17"/>
  <c r="T95"/>
  <c r="H95"/>
  <c r="X95"/>
  <c r="J95"/>
  <c r="R95"/>
  <c r="P95"/>
  <c r="F95"/>
  <c r="V95"/>
  <c r="L95"/>
  <c r="D95"/>
  <c r="N95"/>
  <c r="T109"/>
  <c r="D109"/>
  <c r="Z109"/>
  <c r="R109"/>
  <c r="J109"/>
  <c r="L109"/>
  <c r="V109"/>
  <c r="F109"/>
  <c r="H109"/>
  <c r="X109"/>
  <c r="N109"/>
  <c r="P109"/>
  <c r="L119"/>
  <c r="X119"/>
  <c r="T119"/>
  <c r="H119"/>
  <c r="D119"/>
  <c r="V119"/>
  <c r="N119"/>
  <c r="F119"/>
  <c r="Z119"/>
  <c r="J119"/>
  <c r="P119"/>
  <c r="R119"/>
  <c r="I111" i="15"/>
  <c r="AB113" i="17" s="1"/>
  <c r="J529" i="7"/>
  <c r="J502"/>
  <c r="J528"/>
  <c r="J516"/>
  <c r="J514" s="1"/>
  <c r="E256" i="16" l="1"/>
  <c r="J530" i="7"/>
  <c r="J526" s="1"/>
  <c r="I75" i="15" s="1"/>
  <c r="AB77" i="17" s="1"/>
  <c r="T113"/>
  <c r="L113"/>
  <c r="Z113"/>
  <c r="R113"/>
  <c r="J113"/>
  <c r="D113"/>
  <c r="N113"/>
  <c r="P113"/>
  <c r="V113"/>
  <c r="H113"/>
  <c r="F113"/>
  <c r="X113"/>
  <c r="G12" i="13"/>
  <c r="F45"/>
  <c r="G45" s="1"/>
  <c r="D45"/>
  <c r="C45"/>
  <c r="C42" s="1"/>
  <c r="F28"/>
  <c r="D28"/>
  <c r="C28"/>
  <c r="F20"/>
  <c r="D20"/>
  <c r="C20"/>
  <c r="F378" i="21" l="1"/>
  <c r="F377"/>
  <c r="D273" i="7"/>
  <c r="B9589" i="8"/>
  <c r="A9589"/>
  <c r="B9588"/>
  <c r="A9588"/>
  <c r="B9587"/>
  <c r="A9587"/>
  <c r="B9586"/>
  <c r="A9586"/>
  <c r="B9585"/>
  <c r="A9585"/>
  <c r="B9584"/>
  <c r="A9584"/>
  <c r="B9583"/>
  <c r="A9583"/>
  <c r="B9582"/>
  <c r="A9582"/>
  <c r="F497" i="21" l="1"/>
  <c r="G497" s="1"/>
  <c r="F496"/>
  <c r="G496" s="1"/>
  <c r="F482"/>
  <c r="G482" s="1"/>
  <c r="F481"/>
  <c r="G481" s="1"/>
  <c r="F473"/>
  <c r="G473" s="1"/>
  <c r="F472"/>
  <c r="G472" s="1"/>
  <c r="F471"/>
  <c r="G471" s="1"/>
  <c r="F469"/>
  <c r="G469" s="1"/>
  <c r="F468"/>
  <c r="G468" s="1"/>
  <c r="F467"/>
  <c r="G467" s="1"/>
  <c r="F454"/>
  <c r="G454" s="1"/>
  <c r="F453"/>
  <c r="G453" s="1"/>
  <c r="F452"/>
  <c r="G452" s="1"/>
  <c r="F450"/>
  <c r="G450" s="1"/>
  <c r="F449"/>
  <c r="G449" s="1"/>
  <c r="F448"/>
  <c r="G448" s="1"/>
  <c r="F441"/>
  <c r="G441" s="1"/>
  <c r="F440"/>
  <c r="G440" s="1"/>
  <c r="F438"/>
  <c r="G438" s="1"/>
  <c r="F437"/>
  <c r="G437" s="1"/>
  <c r="F436"/>
  <c r="G436" s="1"/>
  <c r="F435"/>
  <c r="G435" s="1"/>
  <c r="F414"/>
  <c r="G414" s="1"/>
  <c r="F413"/>
  <c r="G413" s="1"/>
  <c r="F403"/>
  <c r="G403" s="1"/>
  <c r="F402"/>
  <c r="G402" s="1"/>
  <c r="F400"/>
  <c r="G400" s="1"/>
  <c r="F399"/>
  <c r="G399" s="1"/>
  <c r="F392"/>
  <c r="G392" s="1"/>
  <c r="F391"/>
  <c r="G391" s="1"/>
  <c r="F389"/>
  <c r="G389" s="1"/>
  <c r="F388"/>
  <c r="G388" s="1"/>
  <c r="D497"/>
  <c r="C497"/>
  <c r="D496"/>
  <c r="C496"/>
  <c r="D482"/>
  <c r="C482"/>
  <c r="D481"/>
  <c r="C481"/>
  <c r="D473"/>
  <c r="C473"/>
  <c r="D472"/>
  <c r="C472"/>
  <c r="D471"/>
  <c r="C471"/>
  <c r="D469"/>
  <c r="C469"/>
  <c r="D468"/>
  <c r="C468"/>
  <c r="D467"/>
  <c r="C467"/>
  <c r="D454"/>
  <c r="C454"/>
  <c r="D453"/>
  <c r="C453"/>
  <c r="D452"/>
  <c r="C452"/>
  <c r="D450"/>
  <c r="C450"/>
  <c r="D449"/>
  <c r="C449"/>
  <c r="D448"/>
  <c r="C448"/>
  <c r="D441"/>
  <c r="C441"/>
  <c r="D440"/>
  <c r="C440"/>
  <c r="D438"/>
  <c r="C438"/>
  <c r="D437"/>
  <c r="C437"/>
  <c r="D436"/>
  <c r="C436"/>
  <c r="D435"/>
  <c r="C435"/>
  <c r="D414"/>
  <c r="C414"/>
  <c r="D413"/>
  <c r="C413"/>
  <c r="D403"/>
  <c r="C403"/>
  <c r="D402"/>
  <c r="C402"/>
  <c r="D400"/>
  <c r="C400"/>
  <c r="D399"/>
  <c r="C399"/>
  <c r="D392"/>
  <c r="C392"/>
  <c r="D391"/>
  <c r="C391"/>
  <c r="D389"/>
  <c r="C389"/>
  <c r="D388"/>
  <c r="C388"/>
  <c r="F494"/>
  <c r="G494" s="1"/>
  <c r="D489"/>
  <c r="G479"/>
  <c r="D462"/>
  <c r="F447" s="1"/>
  <c r="G447" s="1"/>
  <c r="C447"/>
  <c r="G410"/>
  <c r="G393" l="1"/>
  <c r="D9582" i="8" s="1"/>
  <c r="G442" i="21"/>
  <c r="D9585" i="8" s="1"/>
  <c r="G498" i="21"/>
  <c r="D9589" i="8" s="1"/>
  <c r="G483" i="21"/>
  <c r="D9588" i="8" s="1"/>
  <c r="G474" i="21"/>
  <c r="D9587" i="8" s="1"/>
  <c r="G415" i="21"/>
  <c r="D9584" i="8" s="1"/>
  <c r="G404" i="21"/>
  <c r="D9583" i="8" s="1"/>
  <c r="G455" i="21"/>
  <c r="D9586" i="8" s="1"/>
  <c r="G156" i="7" l="1"/>
  <c r="E141" i="16" s="1"/>
  <c r="G153" i="7"/>
  <c r="E138" i="16" s="1"/>
  <c r="G152" i="7"/>
  <c r="E137" i="16" s="1"/>
  <c r="G151" i="7"/>
  <c r="E136" i="16" s="1"/>
  <c r="G150" i="7"/>
  <c r="E135" i="16" s="1"/>
  <c r="D150" i="7" l="1"/>
  <c r="G148"/>
  <c r="G139"/>
  <c r="D136"/>
  <c r="E124" i="16" l="1"/>
  <c r="G149" i="7"/>
  <c r="E134" i="16" s="1"/>
  <c r="E133"/>
  <c r="G141" i="7"/>
  <c r="G142" s="1"/>
  <c r="G427" s="1"/>
  <c r="E127" i="16" l="1"/>
  <c r="E126"/>
  <c r="G144" i="7"/>
  <c r="E129" i="16" s="1"/>
  <c r="H143" i="7"/>
  <c r="I143" s="1"/>
  <c r="F143"/>
  <c r="F128" i="16" s="1"/>
  <c r="E143" i="7"/>
  <c r="C128" i="16" s="1"/>
  <c r="H142" i="7"/>
  <c r="I142" s="1"/>
  <c r="F142"/>
  <c r="F127" i="16" s="1"/>
  <c r="E142" i="7"/>
  <c r="C127" i="16" s="1"/>
  <c r="H141" i="7"/>
  <c r="I141" s="1"/>
  <c r="J141" s="1"/>
  <c r="F141"/>
  <c r="F126" i="16" s="1"/>
  <c r="E141" i="7"/>
  <c r="C126" i="16" s="1"/>
  <c r="E139" i="7"/>
  <c r="C124" i="16" s="1"/>
  <c r="E140" i="7"/>
  <c r="C125" i="16" s="1"/>
  <c r="G132" i="7"/>
  <c r="G134" l="1"/>
  <c r="E119" i="16" s="1"/>
  <c r="E117"/>
  <c r="J142" i="7"/>
  <c r="H84"/>
  <c r="I84" s="1"/>
  <c r="J84" s="1"/>
  <c r="F84"/>
  <c r="F69" i="16" s="1"/>
  <c r="E84" i="7"/>
  <c r="C69" i="16" s="1"/>
  <c r="H81" i="7"/>
  <c r="I81" s="1"/>
  <c r="J81" s="1"/>
  <c r="F81"/>
  <c r="F66" i="16" s="1"/>
  <c r="E81" i="7"/>
  <c r="C66" i="16" s="1"/>
  <c r="H80" i="7"/>
  <c r="I80" s="1"/>
  <c r="J80" s="1"/>
  <c r="F80"/>
  <c r="F65" i="16" s="1"/>
  <c r="E80" i="7"/>
  <c r="C65" i="16" s="1"/>
  <c r="H79" i="7"/>
  <c r="I79" s="1"/>
  <c r="J79" s="1"/>
  <c r="F79"/>
  <c r="F64" i="16" s="1"/>
  <c r="E79" i="7"/>
  <c r="C64" i="16" s="1"/>
  <c r="H78" i="7"/>
  <c r="I78" s="1"/>
  <c r="J78" s="1"/>
  <c r="F78"/>
  <c r="F63" i="16" s="1"/>
  <c r="E78" i="7"/>
  <c r="C63" i="16" s="1"/>
  <c r="E54" i="7"/>
  <c r="C39" i="16" s="1"/>
  <c r="F54" i="7"/>
  <c r="F39" i="16" s="1"/>
  <c r="H54" i="7"/>
  <c r="I54" s="1"/>
  <c r="J54" s="1"/>
  <c r="G110" l="1"/>
  <c r="G109"/>
  <c r="E94" i="16" s="1"/>
  <c r="G108" i="7"/>
  <c r="E93" i="16" s="1"/>
  <c r="D109" i="7"/>
  <c r="D108"/>
  <c r="G107"/>
  <c r="D121"/>
  <c r="D120"/>
  <c r="B9517" i="8"/>
  <c r="A9517"/>
  <c r="B9516"/>
  <c r="A9516"/>
  <c r="B9515"/>
  <c r="A9515"/>
  <c r="B9514"/>
  <c r="A9514"/>
  <c r="F258" i="9"/>
  <c r="F256"/>
  <c r="F255"/>
  <c r="G255" s="1"/>
  <c r="F254"/>
  <c r="F253"/>
  <c r="G253" s="1"/>
  <c r="F269"/>
  <c r="G269" s="1"/>
  <c r="F267"/>
  <c r="G267" s="1"/>
  <c r="F266"/>
  <c r="G266" s="1"/>
  <c r="F265"/>
  <c r="F264"/>
  <c r="F277"/>
  <c r="G277" s="1"/>
  <c r="F276"/>
  <c r="F275"/>
  <c r="G275" s="1"/>
  <c r="F280"/>
  <c r="G280" s="1"/>
  <c r="F279"/>
  <c r="G279" s="1"/>
  <c r="F289"/>
  <c r="G289" s="1"/>
  <c r="F288"/>
  <c r="F287"/>
  <c r="F286"/>
  <c r="F292"/>
  <c r="F291"/>
  <c r="D292"/>
  <c r="C292"/>
  <c r="D291"/>
  <c r="C291"/>
  <c r="D289"/>
  <c r="C289"/>
  <c r="D288"/>
  <c r="C288"/>
  <c r="D287"/>
  <c r="C287"/>
  <c r="D286"/>
  <c r="C286"/>
  <c r="D280"/>
  <c r="C280"/>
  <c r="D279"/>
  <c r="C279"/>
  <c r="D277"/>
  <c r="C277"/>
  <c r="D276"/>
  <c r="C276"/>
  <c r="D275"/>
  <c r="C275"/>
  <c r="D269"/>
  <c r="C269"/>
  <c r="D267"/>
  <c r="C267"/>
  <c r="D266"/>
  <c r="C266"/>
  <c r="D265"/>
  <c r="C265"/>
  <c r="D264"/>
  <c r="C264"/>
  <c r="D258"/>
  <c r="C258"/>
  <c r="D256"/>
  <c r="C256"/>
  <c r="D255"/>
  <c r="C255"/>
  <c r="D254"/>
  <c r="C254"/>
  <c r="D253"/>
  <c r="C253"/>
  <c r="G292"/>
  <c r="G291"/>
  <c r="G288"/>
  <c r="G287"/>
  <c r="G286"/>
  <c r="G276"/>
  <c r="G265"/>
  <c r="G264"/>
  <c r="G258"/>
  <c r="G256"/>
  <c r="E254"/>
  <c r="G118" i="7"/>
  <c r="E103" i="16" s="1"/>
  <c r="D116" i="7"/>
  <c r="B9513" i="8"/>
  <c r="A9513"/>
  <c r="F202" i="9"/>
  <c r="G202" s="1"/>
  <c r="F201"/>
  <c r="F200"/>
  <c r="F199"/>
  <c r="G199" s="1"/>
  <c r="F198"/>
  <c r="G198" s="1"/>
  <c r="F197"/>
  <c r="G197" s="1"/>
  <c r="F196"/>
  <c r="F195"/>
  <c r="F194"/>
  <c r="D202"/>
  <c r="C202"/>
  <c r="D201"/>
  <c r="C201"/>
  <c r="D200"/>
  <c r="C200"/>
  <c r="D199"/>
  <c r="C199"/>
  <c r="D198"/>
  <c r="C198"/>
  <c r="D197"/>
  <c r="C197"/>
  <c r="D196"/>
  <c r="C196"/>
  <c r="D195"/>
  <c r="C195"/>
  <c r="D194"/>
  <c r="C194"/>
  <c r="D207"/>
  <c r="C207"/>
  <c r="D206"/>
  <c r="C206"/>
  <c r="D205"/>
  <c r="C205"/>
  <c r="D204"/>
  <c r="C204"/>
  <c r="F207"/>
  <c r="F206"/>
  <c r="F205"/>
  <c r="F204"/>
  <c r="E207"/>
  <c r="E206"/>
  <c r="E205"/>
  <c r="E204"/>
  <c r="E201"/>
  <c r="G201" s="1"/>
  <c r="E200"/>
  <c r="E196"/>
  <c r="E195"/>
  <c r="E194"/>
  <c r="D115" i="7"/>
  <c r="D114"/>
  <c r="C9512" i="8"/>
  <c r="B9512"/>
  <c r="A9512"/>
  <c r="F152" i="9"/>
  <c r="G152" s="1"/>
  <c r="F151"/>
  <c r="G151" s="1"/>
  <c r="F150"/>
  <c r="G150" s="1"/>
  <c r="F149"/>
  <c r="G149" s="1"/>
  <c r="F147"/>
  <c r="G147" s="1"/>
  <c r="F146"/>
  <c r="G146" s="1"/>
  <c r="F145"/>
  <c r="G145" s="1"/>
  <c r="F144"/>
  <c r="G144" s="1"/>
  <c r="F143"/>
  <c r="G143" s="1"/>
  <c r="F142"/>
  <c r="G142" s="1"/>
  <c r="F141"/>
  <c r="G141" s="1"/>
  <c r="F140"/>
  <c r="G140" s="1"/>
  <c r="F139"/>
  <c r="G139" s="1"/>
  <c r="D152"/>
  <c r="C152"/>
  <c r="D151"/>
  <c r="C151"/>
  <c r="D150"/>
  <c r="C150"/>
  <c r="D149"/>
  <c r="C149"/>
  <c r="D147"/>
  <c r="C147"/>
  <c r="D146"/>
  <c r="C146"/>
  <c r="D145"/>
  <c r="C145"/>
  <c r="D144"/>
  <c r="C144"/>
  <c r="D143"/>
  <c r="C143"/>
  <c r="D142"/>
  <c r="C142"/>
  <c r="D141"/>
  <c r="C141"/>
  <c r="D140"/>
  <c r="C140"/>
  <c r="D139"/>
  <c r="C139"/>
  <c r="G206" l="1"/>
  <c r="G207"/>
  <c r="G125" i="7"/>
  <c r="E110" i="16" s="1"/>
  <c r="E92"/>
  <c r="E95"/>
  <c r="G254" i="9"/>
  <c r="G259" s="1"/>
  <c r="D9514" i="8" s="1"/>
  <c r="G293" i="9"/>
  <c r="D9517" i="8" s="1"/>
  <c r="G281" i="9"/>
  <c r="D9516" i="8" s="1"/>
  <c r="G270" i="9"/>
  <c r="D9515" i="8" s="1"/>
  <c r="G205" i="9"/>
  <c r="G195"/>
  <c r="G204"/>
  <c r="G196"/>
  <c r="G200"/>
  <c r="G194"/>
  <c r="G153"/>
  <c r="D9512" i="8" s="1"/>
  <c r="G208" i="9" l="1"/>
  <c r="D9513" i="8" s="1"/>
  <c r="G102" i="7" l="1"/>
  <c r="E87" i="16" s="1"/>
  <c r="G100" i="7"/>
  <c r="E85" i="16" s="1"/>
  <c r="G98" i="7"/>
  <c r="G96"/>
  <c r="G426" s="1"/>
  <c r="L96"/>
  <c r="E160" i="16" l="1"/>
  <c r="E81"/>
  <c r="E351"/>
  <c r="E83"/>
  <c r="E348"/>
  <c r="G101" i="7"/>
  <c r="E86" i="16" s="1"/>
  <c r="G99" i="7"/>
  <c r="K141"/>
  <c r="K139"/>
  <c r="G140"/>
  <c r="G428" s="1"/>
  <c r="G429" s="1"/>
  <c r="E163" i="16" s="1"/>
  <c r="G23" i="7"/>
  <c r="E41" i="9"/>
  <c r="E40"/>
  <c r="G143" i="7" l="1"/>
  <c r="E125" i="16"/>
  <c r="E352"/>
  <c r="E84"/>
  <c r="E162"/>
  <c r="E161"/>
  <c r="D20" i="7"/>
  <c r="C16"/>
  <c r="D15" i="15" s="1"/>
  <c r="J143" i="7" l="1"/>
  <c r="E128" i="16"/>
  <c r="E13"/>
  <c r="C12"/>
  <c r="A9655" i="8" l="1"/>
  <c r="C9655" s="1"/>
  <c r="A9654"/>
  <c r="A9653"/>
  <c r="A9652"/>
  <c r="C9652" s="1"/>
  <c r="A9651"/>
  <c r="C9651" s="1"/>
  <c r="A9650"/>
  <c r="B9650" s="1"/>
  <c r="A9649"/>
  <c r="B9649" s="1"/>
  <c r="A9647"/>
  <c r="C9647" s="1"/>
  <c r="A9646"/>
  <c r="C9646" s="1"/>
  <c r="A9645"/>
  <c r="C9645" s="1"/>
  <c r="C9642"/>
  <c r="C9641"/>
  <c r="A9640"/>
  <c r="C9640" s="1"/>
  <c r="A9639"/>
  <c r="C9639" s="1"/>
  <c r="A9638"/>
  <c r="B9638" s="1"/>
  <c r="A9637"/>
  <c r="C9637" s="1"/>
  <c r="A9636"/>
  <c r="C9636" s="1"/>
  <c r="G213" i="24"/>
  <c r="G211"/>
  <c r="C208"/>
  <c r="D142"/>
  <c r="F117" s="1"/>
  <c r="G117" s="1"/>
  <c r="D135"/>
  <c r="F116" s="1"/>
  <c r="G116" s="1"/>
  <c r="D128"/>
  <c r="F115" s="1"/>
  <c r="G115" s="1"/>
  <c r="G120"/>
  <c r="G119"/>
  <c r="C117"/>
  <c r="C116"/>
  <c r="C115"/>
  <c r="D110"/>
  <c r="F85" s="1"/>
  <c r="G85" s="1"/>
  <c r="D103"/>
  <c r="F84" s="1"/>
  <c r="G84" s="1"/>
  <c r="D96"/>
  <c r="F83" s="1"/>
  <c r="G83" s="1"/>
  <c r="G88"/>
  <c r="G87"/>
  <c r="C85"/>
  <c r="C84"/>
  <c r="C83"/>
  <c r="D78"/>
  <c r="F53" s="1"/>
  <c r="G53" s="1"/>
  <c r="D71"/>
  <c r="F52" s="1"/>
  <c r="G52" s="1"/>
  <c r="D64"/>
  <c r="F51" s="1"/>
  <c r="G51" s="1"/>
  <c r="G56"/>
  <c r="G55"/>
  <c r="C53"/>
  <c r="C52"/>
  <c r="C51"/>
  <c r="D46"/>
  <c r="F35" s="1"/>
  <c r="G35" s="1"/>
  <c r="G38"/>
  <c r="G37"/>
  <c r="C32"/>
  <c r="D30"/>
  <c r="F20" s="1"/>
  <c r="G20" s="1"/>
  <c r="G22"/>
  <c r="C17"/>
  <c r="D9649" i="8" l="1"/>
  <c r="B9653"/>
  <c r="G214" i="24"/>
  <c r="H208" s="1"/>
  <c r="D9647" i="8" s="1"/>
  <c r="D9645"/>
  <c r="B9636"/>
  <c r="B9644"/>
  <c r="B9641"/>
  <c r="D9641"/>
  <c r="B9637"/>
  <c r="B9640"/>
  <c r="C9638"/>
  <c r="C9649"/>
  <c r="G39" i="24"/>
  <c r="H32" s="1"/>
  <c r="D9637" i="8" s="1"/>
  <c r="D9644"/>
  <c r="G23" i="24"/>
  <c r="H17" s="1"/>
  <c r="D9636" i="8" s="1"/>
  <c r="G89" i="24"/>
  <c r="H80" s="1"/>
  <c r="D9639" i="8" s="1"/>
  <c r="B9646"/>
  <c r="D9642"/>
  <c r="B9647"/>
  <c r="B9651"/>
  <c r="D9652"/>
  <c r="C9644"/>
  <c r="B9652"/>
  <c r="C9654"/>
  <c r="C9643"/>
  <c r="B9655"/>
  <c r="B9643"/>
  <c r="C9653"/>
  <c r="B9654"/>
  <c r="C9650"/>
  <c r="B9645"/>
  <c r="B9642"/>
  <c r="B9639"/>
  <c r="D9646"/>
  <c r="D9651"/>
  <c r="D9655"/>
  <c r="D9650"/>
  <c r="G57" i="24"/>
  <c r="H48" s="1"/>
  <c r="D9638" i="8" s="1"/>
  <c r="G121" i="24"/>
  <c r="H112" s="1"/>
  <c r="D9640" i="8" s="1"/>
  <c r="D9643"/>
  <c r="D9653"/>
  <c r="D9654"/>
  <c r="B9508" l="1"/>
  <c r="B9507"/>
  <c r="B9506"/>
  <c r="B9504"/>
  <c r="B9503"/>
  <c r="B9502"/>
  <c r="B9501"/>
  <c r="B9500"/>
  <c r="B9498"/>
  <c r="B9497"/>
  <c r="B9496"/>
  <c r="B9495"/>
  <c r="B9494"/>
  <c r="B9493"/>
  <c r="B9492"/>
  <c r="C9511"/>
  <c r="B9511"/>
  <c r="A9511"/>
  <c r="C9510"/>
  <c r="B9510"/>
  <c r="A9510"/>
  <c r="C9509"/>
  <c r="A9509"/>
  <c r="C9508"/>
  <c r="A9508"/>
  <c r="C9507"/>
  <c r="A9507"/>
  <c r="C9506"/>
  <c r="A9506"/>
  <c r="C9504"/>
  <c r="A9504"/>
  <c r="C9503"/>
  <c r="A9503"/>
  <c r="C9502"/>
  <c r="A9502"/>
  <c r="C9501"/>
  <c r="A9501"/>
  <c r="C9500"/>
  <c r="A9500"/>
  <c r="C9499"/>
  <c r="A9499"/>
  <c r="C9498"/>
  <c r="A9498"/>
  <c r="C9497"/>
  <c r="A9497"/>
  <c r="C9496"/>
  <c r="A9496"/>
  <c r="C9495"/>
  <c r="A9495"/>
  <c r="C9494"/>
  <c r="A9494"/>
  <c r="C9493"/>
  <c r="A9493"/>
  <c r="C9492"/>
  <c r="A9492"/>
  <c r="B9491"/>
  <c r="C9491"/>
  <c r="A9491"/>
  <c r="E4" i="9"/>
  <c r="F654" i="7" l="1"/>
  <c r="F369" i="16" s="1"/>
  <c r="E654" i="7"/>
  <c r="C369" i="16" s="1"/>
  <c r="H654" i="7"/>
  <c r="I654" s="1"/>
  <c r="J654" s="1"/>
  <c r="J653" s="1"/>
  <c r="I115" i="15" s="1"/>
  <c r="AB117" i="17" s="1"/>
  <c r="H582" i="7"/>
  <c r="I582" s="1"/>
  <c r="J582" s="1"/>
  <c r="J580" s="1"/>
  <c r="I91" i="15" s="1"/>
  <c r="AB93" i="17" s="1"/>
  <c r="F582" i="7"/>
  <c r="F304" i="16" s="1"/>
  <c r="E582" i="7"/>
  <c r="C304" i="16" s="1"/>
  <c r="F465" i="9"/>
  <c r="G465" s="1"/>
  <c r="C465"/>
  <c r="D466"/>
  <c r="D465"/>
  <c r="F466"/>
  <c r="G466" s="1"/>
  <c r="C466"/>
  <c r="I454" i="7"/>
  <c r="J454" s="1"/>
  <c r="F184" i="16"/>
  <c r="F124" i="9"/>
  <c r="G124" s="1"/>
  <c r="F123"/>
  <c r="G123" s="1"/>
  <c r="F121"/>
  <c r="G121" s="1"/>
  <c r="F120"/>
  <c r="G120" s="1"/>
  <c r="F106"/>
  <c r="G106" s="1"/>
  <c r="F105"/>
  <c r="G105" s="1"/>
  <c r="F103"/>
  <c r="G103" s="1"/>
  <c r="F102"/>
  <c r="G102" s="1"/>
  <c r="F101"/>
  <c r="G101" s="1"/>
  <c r="F87"/>
  <c r="G87" s="1"/>
  <c r="F86"/>
  <c r="G86" s="1"/>
  <c r="F84"/>
  <c r="G84" s="1"/>
  <c r="F83"/>
  <c r="G83" s="1"/>
  <c r="F82"/>
  <c r="G82" s="1"/>
  <c r="F64"/>
  <c r="G64" s="1"/>
  <c r="F63"/>
  <c r="G63" s="1"/>
  <c r="F62"/>
  <c r="G62" s="1"/>
  <c r="F60"/>
  <c r="G60" s="1"/>
  <c r="F59"/>
  <c r="G59" s="1"/>
  <c r="F53"/>
  <c r="G53" s="1"/>
  <c r="F303"/>
  <c r="G303" s="1"/>
  <c r="F302"/>
  <c r="G302" s="1"/>
  <c r="F299"/>
  <c r="G299" s="1"/>
  <c r="F298"/>
  <c r="G298" s="1"/>
  <c r="D124"/>
  <c r="C124"/>
  <c r="D123"/>
  <c r="C123"/>
  <c r="D121"/>
  <c r="C121"/>
  <c r="D120"/>
  <c r="C120"/>
  <c r="D106"/>
  <c r="C106"/>
  <c r="D105"/>
  <c r="C105"/>
  <c r="D103"/>
  <c r="C103"/>
  <c r="D102"/>
  <c r="C102"/>
  <c r="D101"/>
  <c r="C101"/>
  <c r="D87"/>
  <c r="C87"/>
  <c r="D86"/>
  <c r="C86"/>
  <c r="D84"/>
  <c r="C84"/>
  <c r="D83"/>
  <c r="C83"/>
  <c r="D82"/>
  <c r="C82"/>
  <c r="D64"/>
  <c r="C64"/>
  <c r="D63"/>
  <c r="C63"/>
  <c r="D62"/>
  <c r="C62"/>
  <c r="D60"/>
  <c r="C60"/>
  <c r="D59"/>
  <c r="C59"/>
  <c r="D53"/>
  <c r="C53"/>
  <c r="D303"/>
  <c r="C303"/>
  <c r="D302"/>
  <c r="C302"/>
  <c r="D299"/>
  <c r="C299"/>
  <c r="D298"/>
  <c r="C298"/>
  <c r="B52"/>
  <c r="B51"/>
  <c r="B50"/>
  <c r="B49"/>
  <c r="D311"/>
  <c r="F300" s="1"/>
  <c r="D300"/>
  <c r="C300"/>
  <c r="V117" i="17" l="1"/>
  <c r="P117"/>
  <c r="X117"/>
  <c r="L117"/>
  <c r="Z117"/>
  <c r="F117"/>
  <c r="D117"/>
  <c r="N117"/>
  <c r="H117"/>
  <c r="J117"/>
  <c r="R117"/>
  <c r="T117"/>
  <c r="Z93"/>
  <c r="F93"/>
  <c r="T93"/>
  <c r="V93"/>
  <c r="R93"/>
  <c r="D93"/>
  <c r="H93"/>
  <c r="N93"/>
  <c r="X93"/>
  <c r="J93"/>
  <c r="L93"/>
  <c r="P93"/>
  <c r="G467" i="9"/>
  <c r="D9521" i="8" s="1"/>
  <c r="G300" i="9"/>
  <c r="G304" s="1"/>
  <c r="D9498" i="8" s="1"/>
  <c r="D9507"/>
  <c r="G88" i="9"/>
  <c r="D9495" i="8" s="1"/>
  <c r="G65" i="9"/>
  <c r="D9494" i="8" s="1"/>
  <c r="G107" i="9"/>
  <c r="D9496" i="8" s="1"/>
  <c r="G125" i="9"/>
  <c r="D9497" i="8" s="1"/>
  <c r="F381" i="21" l="1"/>
  <c r="F380"/>
  <c r="F370"/>
  <c r="F369"/>
  <c r="F367"/>
  <c r="F366"/>
  <c r="F353"/>
  <c r="F352"/>
  <c r="F344"/>
  <c r="F343"/>
  <c r="F341"/>
  <c r="F333"/>
  <c r="F332"/>
  <c r="F330"/>
  <c r="F329"/>
  <c r="F328"/>
  <c r="F327"/>
  <c r="F319"/>
  <c r="F318"/>
  <c r="F316"/>
  <c r="F315"/>
  <c r="F314"/>
  <c r="F306"/>
  <c r="F305"/>
  <c r="F303"/>
  <c r="F302"/>
  <c r="F301"/>
  <c r="F293"/>
  <c r="F292"/>
  <c r="F290"/>
  <c r="F289"/>
  <c r="F283"/>
  <c r="F282"/>
  <c r="F280"/>
  <c r="F279"/>
  <c r="F278"/>
  <c r="F272"/>
  <c r="F270"/>
  <c r="F264"/>
  <c r="F262"/>
  <c r="F256"/>
  <c r="F254"/>
  <c r="F248"/>
  <c r="F246"/>
  <c r="F172"/>
  <c r="F171"/>
  <c r="F169"/>
  <c r="F168"/>
  <c r="F167"/>
  <c r="F158"/>
  <c r="F157"/>
  <c r="F155"/>
  <c r="F154"/>
  <c r="F153"/>
  <c r="F144"/>
  <c r="F143"/>
  <c r="F141"/>
  <c r="F140"/>
  <c r="F139"/>
  <c r="F130"/>
  <c r="F129"/>
  <c r="F127"/>
  <c r="F126"/>
  <c r="F125"/>
  <c r="F116"/>
  <c r="F115"/>
  <c r="F113"/>
  <c r="F112"/>
  <c r="F111"/>
  <c r="F102"/>
  <c r="F101"/>
  <c r="F99"/>
  <c r="F98"/>
  <c r="F97"/>
  <c r="F88"/>
  <c r="F87"/>
  <c r="F85"/>
  <c r="F84"/>
  <c r="F83"/>
  <c r="F74"/>
  <c r="F73"/>
  <c r="F71"/>
  <c r="F70"/>
  <c r="F69"/>
  <c r="F60"/>
  <c r="F59"/>
  <c r="F57"/>
  <c r="F56"/>
  <c r="F55"/>
  <c r="F46"/>
  <c r="F45"/>
  <c r="F43"/>
  <c r="F42"/>
  <c r="F41"/>
  <c r="F32"/>
  <c r="F31"/>
  <c r="F29"/>
  <c r="F28"/>
  <c r="F27"/>
  <c r="D381"/>
  <c r="C381"/>
  <c r="D380"/>
  <c r="C380"/>
  <c r="D378"/>
  <c r="C378"/>
  <c r="D377"/>
  <c r="C377"/>
  <c r="D370"/>
  <c r="C370"/>
  <c r="D369"/>
  <c r="C369"/>
  <c r="D367"/>
  <c r="C367"/>
  <c r="D366"/>
  <c r="C366"/>
  <c r="D353"/>
  <c r="C353"/>
  <c r="D352"/>
  <c r="C352"/>
  <c r="D344"/>
  <c r="C344"/>
  <c r="D343"/>
  <c r="C343"/>
  <c r="D341"/>
  <c r="C341"/>
  <c r="D333"/>
  <c r="C333"/>
  <c r="D332"/>
  <c r="C332"/>
  <c r="D330"/>
  <c r="C330"/>
  <c r="D329"/>
  <c r="C329"/>
  <c r="D328"/>
  <c r="C328"/>
  <c r="D327"/>
  <c r="C327"/>
  <c r="D319"/>
  <c r="C319"/>
  <c r="D318"/>
  <c r="C318"/>
  <c r="D316"/>
  <c r="C316"/>
  <c r="D315"/>
  <c r="C315"/>
  <c r="D314"/>
  <c r="C314"/>
  <c r="D306"/>
  <c r="C306"/>
  <c r="D305"/>
  <c r="C305"/>
  <c r="D303"/>
  <c r="C303"/>
  <c r="D302"/>
  <c r="C302"/>
  <c r="D301"/>
  <c r="C301"/>
  <c r="D293"/>
  <c r="C293"/>
  <c r="D292"/>
  <c r="C292"/>
  <c r="D290"/>
  <c r="C290"/>
  <c r="D289"/>
  <c r="C289"/>
  <c r="D283"/>
  <c r="C283"/>
  <c r="D282"/>
  <c r="C282"/>
  <c r="D280"/>
  <c r="C280"/>
  <c r="D279"/>
  <c r="C279"/>
  <c r="D278"/>
  <c r="C278"/>
  <c r="D272"/>
  <c r="C272"/>
  <c r="D270"/>
  <c r="C270"/>
  <c r="D264"/>
  <c r="C264"/>
  <c r="D262"/>
  <c r="C262"/>
  <c r="D256"/>
  <c r="C256"/>
  <c r="D254"/>
  <c r="C254"/>
  <c r="D248"/>
  <c r="C248"/>
  <c r="D246"/>
  <c r="C246"/>
  <c r="D172"/>
  <c r="C172"/>
  <c r="D171"/>
  <c r="C171"/>
  <c r="D169"/>
  <c r="C169"/>
  <c r="D168"/>
  <c r="C168"/>
  <c r="D167"/>
  <c r="C167"/>
  <c r="D158"/>
  <c r="C158"/>
  <c r="D157"/>
  <c r="C157"/>
  <c r="D155"/>
  <c r="C155"/>
  <c r="D154"/>
  <c r="C154"/>
  <c r="D153"/>
  <c r="C153"/>
  <c r="D144"/>
  <c r="C144"/>
  <c r="D143"/>
  <c r="C143"/>
  <c r="D141"/>
  <c r="C141"/>
  <c r="D140"/>
  <c r="C140"/>
  <c r="D139"/>
  <c r="C139"/>
  <c r="D130"/>
  <c r="C130"/>
  <c r="D129"/>
  <c r="C129"/>
  <c r="D127"/>
  <c r="C127"/>
  <c r="D126"/>
  <c r="C126"/>
  <c r="D125"/>
  <c r="C125"/>
  <c r="D116"/>
  <c r="C116"/>
  <c r="D115"/>
  <c r="C115"/>
  <c r="D113"/>
  <c r="C113"/>
  <c r="D112"/>
  <c r="C112"/>
  <c r="D111"/>
  <c r="C111"/>
  <c r="D102"/>
  <c r="C102"/>
  <c r="D101"/>
  <c r="C101"/>
  <c r="D99"/>
  <c r="C99"/>
  <c r="D98"/>
  <c r="C98"/>
  <c r="D97"/>
  <c r="C97"/>
  <c r="D88"/>
  <c r="C88"/>
  <c r="D87"/>
  <c r="C87"/>
  <c r="D85"/>
  <c r="C85"/>
  <c r="D84"/>
  <c r="C84"/>
  <c r="D83"/>
  <c r="C83"/>
  <c r="D74"/>
  <c r="C74"/>
  <c r="D73"/>
  <c r="C73"/>
  <c r="D71"/>
  <c r="C71"/>
  <c r="D70"/>
  <c r="C70"/>
  <c r="D69"/>
  <c r="C69"/>
  <c r="D60"/>
  <c r="C60"/>
  <c r="D59"/>
  <c r="C59"/>
  <c r="D57"/>
  <c r="C57"/>
  <c r="D56"/>
  <c r="C56"/>
  <c r="D55"/>
  <c r="C55"/>
  <c r="D46"/>
  <c r="C46"/>
  <c r="D45"/>
  <c r="C45"/>
  <c r="D43"/>
  <c r="C43"/>
  <c r="D42"/>
  <c r="C42"/>
  <c r="D41"/>
  <c r="C41"/>
  <c r="D32"/>
  <c r="C32"/>
  <c r="D31"/>
  <c r="C31"/>
  <c r="D29"/>
  <c r="C29"/>
  <c r="D28"/>
  <c r="C28"/>
  <c r="D27"/>
  <c r="C27"/>
  <c r="F21"/>
  <c r="F19"/>
  <c r="D21"/>
  <c r="C21"/>
  <c r="D19"/>
  <c r="C19"/>
  <c r="F4" i="22" l="1"/>
  <c r="H7"/>
  <c r="D8"/>
  <c r="D7"/>
  <c r="H45"/>
  <c r="G45"/>
  <c r="F45"/>
  <c r="E45"/>
  <c r="H41"/>
  <c r="G41"/>
  <c r="F41"/>
  <c r="E41"/>
  <c r="H34"/>
  <c r="G34"/>
  <c r="F34"/>
  <c r="E34"/>
  <c r="H22"/>
  <c r="G22"/>
  <c r="F22"/>
  <c r="E22"/>
  <c r="E46" l="1"/>
  <c r="F46"/>
  <c r="H46"/>
  <c r="G46"/>
  <c r="B9581" i="8"/>
  <c r="B9580"/>
  <c r="B9579"/>
  <c r="B9578"/>
  <c r="B9577"/>
  <c r="B9574"/>
  <c r="B9573"/>
  <c r="B9572"/>
  <c r="B9571"/>
  <c r="B9570"/>
  <c r="B9569"/>
  <c r="B9568"/>
  <c r="B9567"/>
  <c r="B9566"/>
  <c r="B9565"/>
  <c r="B9564"/>
  <c r="B9563"/>
  <c r="B9562"/>
  <c r="B9561"/>
  <c r="B9560"/>
  <c r="B9559"/>
  <c r="B9558"/>
  <c r="B9557"/>
  <c r="B9556"/>
  <c r="B9555"/>
  <c r="B9554"/>
  <c r="B9553"/>
  <c r="B9552"/>
  <c r="B9551"/>
  <c r="B9550"/>
  <c r="B9549"/>
  <c r="B9548"/>
  <c r="B9547"/>
  <c r="B9546"/>
  <c r="B9545"/>
  <c r="B9544"/>
  <c r="B9543"/>
  <c r="B9542"/>
  <c r="B9541"/>
  <c r="B9540"/>
  <c r="B9539"/>
  <c r="B9538"/>
  <c r="B9537"/>
  <c r="B9536"/>
  <c r="B9535"/>
  <c r="B9534"/>
  <c r="B9533"/>
  <c r="B9532"/>
  <c r="B9531"/>
  <c r="B9530"/>
  <c r="C9581"/>
  <c r="A9581"/>
  <c r="C9580"/>
  <c r="A9580"/>
  <c r="C9579"/>
  <c r="A9579"/>
  <c r="C9578"/>
  <c r="A9578"/>
  <c r="C9577"/>
  <c r="A9577"/>
  <c r="C9576"/>
  <c r="B9576"/>
  <c r="A9576"/>
  <c r="C9575"/>
  <c r="B9575"/>
  <c r="A9575"/>
  <c r="C9574"/>
  <c r="A9574"/>
  <c r="C9573"/>
  <c r="A9573"/>
  <c r="C9572"/>
  <c r="A9572"/>
  <c r="C9571"/>
  <c r="A9571"/>
  <c r="C9570"/>
  <c r="A9570"/>
  <c r="C9569"/>
  <c r="A9569"/>
  <c r="C9568"/>
  <c r="A9568"/>
  <c r="C9567"/>
  <c r="A9567"/>
  <c r="C9566"/>
  <c r="A9566"/>
  <c r="C9565"/>
  <c r="A9565"/>
  <c r="C9564"/>
  <c r="A9564"/>
  <c r="C9563"/>
  <c r="A9563"/>
  <c r="C9562"/>
  <c r="A9562"/>
  <c r="C9561"/>
  <c r="A9561"/>
  <c r="C9560"/>
  <c r="A9560"/>
  <c r="C9559"/>
  <c r="A9559"/>
  <c r="C9558"/>
  <c r="A9558"/>
  <c r="C9557"/>
  <c r="A9557"/>
  <c r="C9556"/>
  <c r="A9556"/>
  <c r="C9555"/>
  <c r="A9555"/>
  <c r="C9554"/>
  <c r="A9554"/>
  <c r="C9553"/>
  <c r="A9553"/>
  <c r="C9552"/>
  <c r="A9552"/>
  <c r="C9551"/>
  <c r="A9551"/>
  <c r="C9550"/>
  <c r="A9550"/>
  <c r="C9549"/>
  <c r="A9549"/>
  <c r="C9548"/>
  <c r="A9548"/>
  <c r="C9547"/>
  <c r="A9547"/>
  <c r="C9546"/>
  <c r="A9546"/>
  <c r="C9545"/>
  <c r="A9545"/>
  <c r="C9544"/>
  <c r="A9544"/>
  <c r="C9543"/>
  <c r="A9543"/>
  <c r="C9542"/>
  <c r="A9542"/>
  <c r="C9541"/>
  <c r="A9541"/>
  <c r="C9540"/>
  <c r="A9540"/>
  <c r="C9539"/>
  <c r="A9539"/>
  <c r="C9538"/>
  <c r="A9538"/>
  <c r="C9537"/>
  <c r="A9537"/>
  <c r="C9536"/>
  <c r="A9536"/>
  <c r="C9535"/>
  <c r="A9535"/>
  <c r="C9534"/>
  <c r="A9534"/>
  <c r="C9533"/>
  <c r="A9533"/>
  <c r="C9532"/>
  <c r="A9532"/>
  <c r="C9531"/>
  <c r="A9531"/>
  <c r="C9530"/>
  <c r="A9530"/>
  <c r="E6" i="21"/>
  <c r="D5"/>
  <c r="G9"/>
  <c r="C10"/>
  <c r="C9"/>
  <c r="G381"/>
  <c r="G380"/>
  <c r="G378"/>
  <c r="G377"/>
  <c r="G370"/>
  <c r="G369"/>
  <c r="G367"/>
  <c r="G366"/>
  <c r="G353"/>
  <c r="G352"/>
  <c r="F350"/>
  <c r="G350" s="1"/>
  <c r="C350"/>
  <c r="D9577" i="8"/>
  <c r="G344" i="21"/>
  <c r="G343"/>
  <c r="G341"/>
  <c r="G333"/>
  <c r="G332"/>
  <c r="G330"/>
  <c r="G329"/>
  <c r="G328"/>
  <c r="G327"/>
  <c r="G319"/>
  <c r="G318"/>
  <c r="G316"/>
  <c r="G315"/>
  <c r="G314"/>
  <c r="G306"/>
  <c r="G305"/>
  <c r="G303"/>
  <c r="G302"/>
  <c r="G301"/>
  <c r="G293"/>
  <c r="G292"/>
  <c r="G290"/>
  <c r="G289"/>
  <c r="G283"/>
  <c r="G282"/>
  <c r="G280"/>
  <c r="G279"/>
  <c r="G278"/>
  <c r="G272"/>
  <c r="G270"/>
  <c r="G264"/>
  <c r="G262"/>
  <c r="G256"/>
  <c r="G254"/>
  <c r="G248"/>
  <c r="G246"/>
  <c r="D239"/>
  <c r="D241" s="1"/>
  <c r="F233" s="1"/>
  <c r="G233" s="1"/>
  <c r="G234" s="1"/>
  <c r="D9546" i="8" s="1"/>
  <c r="D233" i="21"/>
  <c r="C233"/>
  <c r="D225"/>
  <c r="D228" s="1"/>
  <c r="F220" s="1"/>
  <c r="G220" s="1"/>
  <c r="G221" s="1"/>
  <c r="D9545" i="8" s="1"/>
  <c r="D220" i="21"/>
  <c r="C220"/>
  <c r="D213"/>
  <c r="D215" s="1"/>
  <c r="F207" s="1"/>
  <c r="G207" s="1"/>
  <c r="G208" s="1"/>
  <c r="D9544" i="8" s="1"/>
  <c r="D207" i="21"/>
  <c r="C207"/>
  <c r="D200"/>
  <c r="D202" s="1"/>
  <c r="F194" s="1"/>
  <c r="G194" s="1"/>
  <c r="G195" s="1"/>
  <c r="D9543" i="8" s="1"/>
  <c r="D194" i="21"/>
  <c r="C194"/>
  <c r="D189"/>
  <c r="F181" s="1"/>
  <c r="G181" s="1"/>
  <c r="G182" s="1"/>
  <c r="D9542" i="8" s="1"/>
  <c r="D181" i="21"/>
  <c r="C181"/>
  <c r="G172"/>
  <c r="G171"/>
  <c r="G169"/>
  <c r="G168"/>
  <c r="G167"/>
  <c r="G158"/>
  <c r="G157"/>
  <c r="G155"/>
  <c r="G154"/>
  <c r="G153"/>
  <c r="G144"/>
  <c r="G143"/>
  <c r="G141"/>
  <c r="G140"/>
  <c r="G139"/>
  <c r="G130"/>
  <c r="G129"/>
  <c r="G127"/>
  <c r="G126"/>
  <c r="G125"/>
  <c r="G116"/>
  <c r="G115"/>
  <c r="G113"/>
  <c r="G112"/>
  <c r="G111"/>
  <c r="G102"/>
  <c r="G101"/>
  <c r="G99"/>
  <c r="G98"/>
  <c r="G97"/>
  <c r="G88"/>
  <c r="G87"/>
  <c r="G85"/>
  <c r="G84"/>
  <c r="G83"/>
  <c r="G74"/>
  <c r="G73"/>
  <c r="G71"/>
  <c r="G70"/>
  <c r="G69"/>
  <c r="G60"/>
  <c r="G59"/>
  <c r="G57"/>
  <c r="G56"/>
  <c r="G55"/>
  <c r="G46"/>
  <c r="G45"/>
  <c r="G43"/>
  <c r="G42"/>
  <c r="G41"/>
  <c r="G32"/>
  <c r="G31"/>
  <c r="G29"/>
  <c r="G28"/>
  <c r="G27"/>
  <c r="G21"/>
  <c r="G19"/>
  <c r="H230" i="7"/>
  <c r="I230" s="1"/>
  <c r="J230" s="1"/>
  <c r="F230"/>
  <c r="E230"/>
  <c r="L230" s="1"/>
  <c r="H229"/>
  <c r="I229" s="1"/>
  <c r="J229" s="1"/>
  <c r="F229"/>
  <c r="E229"/>
  <c r="L229" s="1"/>
  <c r="H228"/>
  <c r="I228" s="1"/>
  <c r="J228" s="1"/>
  <c r="F228"/>
  <c r="E228"/>
  <c r="L228" s="1"/>
  <c r="H227"/>
  <c r="I227" s="1"/>
  <c r="J227" s="1"/>
  <c r="F227"/>
  <c r="E227"/>
  <c r="L227" s="1"/>
  <c r="H226"/>
  <c r="I226" s="1"/>
  <c r="J226" s="1"/>
  <c r="F226"/>
  <c r="E226"/>
  <c r="L226" s="1"/>
  <c r="H225"/>
  <c r="I225" s="1"/>
  <c r="J225" s="1"/>
  <c r="F225"/>
  <c r="E225"/>
  <c r="L225" s="1"/>
  <c r="H224"/>
  <c r="I224" s="1"/>
  <c r="J224" s="1"/>
  <c r="F224"/>
  <c r="E224"/>
  <c r="L224" s="1"/>
  <c r="H222"/>
  <c r="I222" s="1"/>
  <c r="J222" s="1"/>
  <c r="F222"/>
  <c r="E222"/>
  <c r="L222" s="1"/>
  <c r="H219"/>
  <c r="I219" s="1"/>
  <c r="J219" s="1"/>
  <c r="F219"/>
  <c r="E219"/>
  <c r="H216"/>
  <c r="I216" s="1"/>
  <c r="J216" s="1"/>
  <c r="F216"/>
  <c r="E216"/>
  <c r="H215"/>
  <c r="I215" s="1"/>
  <c r="J215" s="1"/>
  <c r="F215"/>
  <c r="E215"/>
  <c r="H247"/>
  <c r="I247" s="1"/>
  <c r="J247" s="1"/>
  <c r="F247"/>
  <c r="E247"/>
  <c r="H246"/>
  <c r="I246" s="1"/>
  <c r="J246" s="1"/>
  <c r="F246"/>
  <c r="E246"/>
  <c r="H244"/>
  <c r="I244" s="1"/>
  <c r="J244" s="1"/>
  <c r="F244"/>
  <c r="E244"/>
  <c r="H234"/>
  <c r="I234" s="1"/>
  <c r="J234" s="1"/>
  <c r="F234"/>
  <c r="E234"/>
  <c r="L234" s="1"/>
  <c r="H233"/>
  <c r="I233" s="1"/>
  <c r="J233" s="1"/>
  <c r="F233"/>
  <c r="E233"/>
  <c r="L233" s="1"/>
  <c r="H232"/>
  <c r="I232" s="1"/>
  <c r="J232" s="1"/>
  <c r="F232"/>
  <c r="E232"/>
  <c r="L232" s="1"/>
  <c r="H231"/>
  <c r="I231" s="1"/>
  <c r="J231" s="1"/>
  <c r="F231"/>
  <c r="E231"/>
  <c r="L231" s="1"/>
  <c r="H205"/>
  <c r="I205" s="1"/>
  <c r="J205" s="1"/>
  <c r="F205"/>
  <c r="E205"/>
  <c r="H204"/>
  <c r="I204" s="1"/>
  <c r="J204" s="1"/>
  <c r="F204"/>
  <c r="E204"/>
  <c r="H203"/>
  <c r="I203" s="1"/>
  <c r="J203" s="1"/>
  <c r="F203"/>
  <c r="E203"/>
  <c r="H200"/>
  <c r="I200" s="1"/>
  <c r="J200" s="1"/>
  <c r="F200"/>
  <c r="E200"/>
  <c r="H213"/>
  <c r="I213" s="1"/>
  <c r="J213" s="1"/>
  <c r="F213"/>
  <c r="E213"/>
  <c r="H212"/>
  <c r="I212" s="1"/>
  <c r="J212" s="1"/>
  <c r="F212"/>
  <c r="E212"/>
  <c r="H211"/>
  <c r="I211" s="1"/>
  <c r="J211" s="1"/>
  <c r="F211"/>
  <c r="E211"/>
  <c r="H258"/>
  <c r="I258" s="1"/>
  <c r="J258" s="1"/>
  <c r="F258"/>
  <c r="E258"/>
  <c r="H257"/>
  <c r="I257" s="1"/>
  <c r="J257" s="1"/>
  <c r="F257"/>
  <c r="E257"/>
  <c r="H256"/>
  <c r="I256" s="1"/>
  <c r="J256" s="1"/>
  <c r="F256"/>
  <c r="E256"/>
  <c r="H255"/>
  <c r="I255" s="1"/>
  <c r="J255" s="1"/>
  <c r="F255"/>
  <c r="E255"/>
  <c r="H251"/>
  <c r="I251" s="1"/>
  <c r="J251" s="1"/>
  <c r="F251"/>
  <c r="E251"/>
  <c r="H250"/>
  <c r="I250" s="1"/>
  <c r="J250" s="1"/>
  <c r="F250"/>
  <c r="E250"/>
  <c r="H249"/>
  <c r="I249" s="1"/>
  <c r="J249" s="1"/>
  <c r="F249"/>
  <c r="E249"/>
  <c r="H209" l="1"/>
  <c r="I209" s="1"/>
  <c r="J209" s="1"/>
  <c r="E209"/>
  <c r="F209"/>
  <c r="H626"/>
  <c r="I626" s="1"/>
  <c r="J626" s="1"/>
  <c r="F625"/>
  <c r="E623"/>
  <c r="H620"/>
  <c r="I620" s="1"/>
  <c r="J620" s="1"/>
  <c r="F619"/>
  <c r="E618"/>
  <c r="H615"/>
  <c r="I615" s="1"/>
  <c r="J615" s="1"/>
  <c r="F614"/>
  <c r="F332" i="16" s="1"/>
  <c r="E613" i="7"/>
  <c r="C331" i="16" s="1"/>
  <c r="H611" i="7"/>
  <c r="I611" s="1"/>
  <c r="J611" s="1"/>
  <c r="H607"/>
  <c r="I607" s="1"/>
  <c r="J607" s="1"/>
  <c r="E605"/>
  <c r="C323" i="16" s="1"/>
  <c r="H603" i="7"/>
  <c r="I603" s="1"/>
  <c r="J603" s="1"/>
  <c r="F599"/>
  <c r="F317" i="16" s="1"/>
  <c r="H574" i="7"/>
  <c r="I574" s="1"/>
  <c r="J574" s="1"/>
  <c r="J573" s="1"/>
  <c r="I87" i="15" s="1"/>
  <c r="AB89" i="17" s="1"/>
  <c r="H570" i="7"/>
  <c r="I570" s="1"/>
  <c r="J570" s="1"/>
  <c r="F566"/>
  <c r="F288" i="16" s="1"/>
  <c r="E565" i="7"/>
  <c r="H563"/>
  <c r="I563" s="1"/>
  <c r="J563" s="1"/>
  <c r="F562"/>
  <c r="H557"/>
  <c r="I557" s="1"/>
  <c r="J557" s="1"/>
  <c r="E555"/>
  <c r="C277" i="16" s="1"/>
  <c r="H553" i="7"/>
  <c r="I553" s="1"/>
  <c r="J553" s="1"/>
  <c r="F626"/>
  <c r="E625"/>
  <c r="H621"/>
  <c r="I621" s="1"/>
  <c r="J621" s="1"/>
  <c r="F620"/>
  <c r="E619"/>
  <c r="H617"/>
  <c r="I617" s="1"/>
  <c r="J617" s="1"/>
  <c r="F615"/>
  <c r="F333" i="16" s="1"/>
  <c r="E614" i="7"/>
  <c r="C332" i="16" s="1"/>
  <c r="H612" i="7"/>
  <c r="I612" s="1"/>
  <c r="J612" s="1"/>
  <c r="F611"/>
  <c r="F329" i="16" s="1"/>
  <c r="F607" i="7"/>
  <c r="F325" i="16" s="1"/>
  <c r="E604" i="7"/>
  <c r="C322" i="16" s="1"/>
  <c r="E574" i="7"/>
  <c r="C296" i="16" s="1"/>
  <c r="H566" i="7"/>
  <c r="I566" s="1"/>
  <c r="J566" s="1"/>
  <c r="E554"/>
  <c r="C276" i="16" s="1"/>
  <c r="F545" i="7"/>
  <c r="F267" i="16" s="1"/>
  <c r="H604" i="7"/>
  <c r="I604" s="1"/>
  <c r="J604" s="1"/>
  <c r="E599"/>
  <c r="C317" i="16" s="1"/>
  <c r="E626" i="7"/>
  <c r="H623"/>
  <c r="I623" s="1"/>
  <c r="J623" s="1"/>
  <c r="F621"/>
  <c r="E620"/>
  <c r="H618"/>
  <c r="I618" s="1"/>
  <c r="J618" s="1"/>
  <c r="F617"/>
  <c r="F335" i="16" s="1"/>
  <c r="E615" i="7"/>
  <c r="C333" i="16" s="1"/>
  <c r="H613" i="7"/>
  <c r="I613" s="1"/>
  <c r="J613" s="1"/>
  <c r="F612"/>
  <c r="F330" i="16" s="1"/>
  <c r="E611" i="7"/>
  <c r="C329" i="16" s="1"/>
  <c r="E607" i="7"/>
  <c r="C325" i="16" s="1"/>
  <c r="H605" i="7"/>
  <c r="I605" s="1"/>
  <c r="J605" s="1"/>
  <c r="F604"/>
  <c r="F322" i="16" s="1"/>
  <c r="E603" i="7"/>
  <c r="C321" i="16" s="1"/>
  <c r="F597" i="7"/>
  <c r="F315" i="16" s="1"/>
  <c r="F574" i="7"/>
  <c r="F296" i="16" s="1"/>
  <c r="F571" i="7"/>
  <c r="F293" i="16" s="1"/>
  <c r="E570" i="7"/>
  <c r="C292" i="16" s="1"/>
  <c r="H565" i="7"/>
  <c r="I565" s="1"/>
  <c r="J565" s="1"/>
  <c r="E563"/>
  <c r="F558"/>
  <c r="E557"/>
  <c r="C279" i="16" s="1"/>
  <c r="H555" i="7"/>
  <c r="I555" s="1"/>
  <c r="J555" s="1"/>
  <c r="F554"/>
  <c r="F276" i="16" s="1"/>
  <c r="E553" i="7"/>
  <c r="C275" i="16" s="1"/>
  <c r="H625" i="7"/>
  <c r="I625" s="1"/>
  <c r="J625" s="1"/>
  <c r="F623"/>
  <c r="E621"/>
  <c r="H619"/>
  <c r="I619" s="1"/>
  <c r="J619" s="1"/>
  <c r="F618"/>
  <c r="E617"/>
  <c r="C335" i="16" s="1"/>
  <c r="H614" i="7"/>
  <c r="I614" s="1"/>
  <c r="J614" s="1"/>
  <c r="F613"/>
  <c r="F331" i="16" s="1"/>
  <c r="E612" i="7"/>
  <c r="C330" i="16" s="1"/>
  <c r="F605" i="7"/>
  <c r="F323" i="16" s="1"/>
  <c r="H599" i="7"/>
  <c r="I599" s="1"/>
  <c r="J599" s="1"/>
  <c r="E597"/>
  <c r="C315" i="16" s="1"/>
  <c r="E571" i="7"/>
  <c r="C293" i="16" s="1"/>
  <c r="F565" i="7"/>
  <c r="H562"/>
  <c r="I562" s="1"/>
  <c r="J562" s="1"/>
  <c r="E558"/>
  <c r="F555"/>
  <c r="F277" i="16" s="1"/>
  <c r="E544" i="7"/>
  <c r="C266" i="16" s="1"/>
  <c r="F603" i="7"/>
  <c r="F321" i="16" s="1"/>
  <c r="H597" i="7"/>
  <c r="I597" s="1"/>
  <c r="J597" s="1"/>
  <c r="F570"/>
  <c r="F292" i="16" s="1"/>
  <c r="E562" i="7"/>
  <c r="F557"/>
  <c r="F279" i="16" s="1"/>
  <c r="H554" i="7"/>
  <c r="I554" s="1"/>
  <c r="J554" s="1"/>
  <c r="E566"/>
  <c r="C288" i="16" s="1"/>
  <c r="H558" i="7"/>
  <c r="I558" s="1"/>
  <c r="J558" s="1"/>
  <c r="F553"/>
  <c r="F275" i="16" s="1"/>
  <c r="E545" i="7"/>
  <c r="C267" i="16" s="1"/>
  <c r="H500" i="7"/>
  <c r="I500" s="1"/>
  <c r="J500" s="1"/>
  <c r="F498"/>
  <c r="F224" i="16" s="1"/>
  <c r="H495" i="7"/>
  <c r="I495" s="1"/>
  <c r="J495" s="1"/>
  <c r="F494"/>
  <c r="F220" i="16" s="1"/>
  <c r="E493" i="7"/>
  <c r="C219" i="16" s="1"/>
  <c r="H491" i="7"/>
  <c r="I491" s="1"/>
  <c r="J491" s="1"/>
  <c r="F489"/>
  <c r="F215" i="16" s="1"/>
  <c r="E488" i="7"/>
  <c r="C214" i="16" s="1"/>
  <c r="H486" i="7"/>
  <c r="I486" s="1"/>
  <c r="J486" s="1"/>
  <c r="F484"/>
  <c r="F210" i="16" s="1"/>
  <c r="E483" i="7"/>
  <c r="C209" i="16" s="1"/>
  <c r="H481" i="7"/>
  <c r="I481" s="1"/>
  <c r="J481" s="1"/>
  <c r="F480"/>
  <c r="F206" i="16" s="1"/>
  <c r="E476" i="7"/>
  <c r="H474"/>
  <c r="I474" s="1"/>
  <c r="J474" s="1"/>
  <c r="F473"/>
  <c r="H470"/>
  <c r="I470" s="1"/>
  <c r="J470" s="1"/>
  <c r="F468"/>
  <c r="H465"/>
  <c r="I465" s="1"/>
  <c r="J465" s="1"/>
  <c r="F464"/>
  <c r="E456"/>
  <c r="F500"/>
  <c r="F226" i="16" s="1"/>
  <c r="E498" i="7"/>
  <c r="C224" i="16" s="1"/>
  <c r="F495" i="7"/>
  <c r="F221" i="16" s="1"/>
  <c r="E494" i="7"/>
  <c r="C220" i="16" s="1"/>
  <c r="H492" i="7"/>
  <c r="I492" s="1"/>
  <c r="J492" s="1"/>
  <c r="F491"/>
  <c r="F217" i="16" s="1"/>
  <c r="E489" i="7"/>
  <c r="C215" i="16" s="1"/>
  <c r="H487" i="7"/>
  <c r="I487" s="1"/>
  <c r="J487" s="1"/>
  <c r="F486"/>
  <c r="F212" i="16" s="1"/>
  <c r="E484" i="7"/>
  <c r="C210" i="16" s="1"/>
  <c r="H482" i="7"/>
  <c r="I482" s="1"/>
  <c r="J482" s="1"/>
  <c r="F481"/>
  <c r="F207" i="16" s="1"/>
  <c r="E480" i="7"/>
  <c r="C206" i="16" s="1"/>
  <c r="H475" i="7"/>
  <c r="I475" s="1"/>
  <c r="J475" s="1"/>
  <c r="F474"/>
  <c r="E473"/>
  <c r="H471"/>
  <c r="I471" s="1"/>
  <c r="J471" s="1"/>
  <c r="F470"/>
  <c r="E468"/>
  <c r="H466"/>
  <c r="I466" s="1"/>
  <c r="J466" s="1"/>
  <c r="F465"/>
  <c r="E464"/>
  <c r="H571"/>
  <c r="I571" s="1"/>
  <c r="J571" s="1"/>
  <c r="F563"/>
  <c r="H545"/>
  <c r="I545" s="1"/>
  <c r="J545" s="1"/>
  <c r="F544"/>
  <c r="F266" i="16" s="1"/>
  <c r="H544" i="7"/>
  <c r="I544" s="1"/>
  <c r="J544" s="1"/>
  <c r="E500"/>
  <c r="C226" i="16" s="1"/>
  <c r="E495" i="7"/>
  <c r="C221" i="16" s="1"/>
  <c r="H493" i="7"/>
  <c r="I493" s="1"/>
  <c r="J493" s="1"/>
  <c r="F492"/>
  <c r="F218" i="16" s="1"/>
  <c r="E491" i="7"/>
  <c r="C217" i="16" s="1"/>
  <c r="H488" i="7"/>
  <c r="I488" s="1"/>
  <c r="J488" s="1"/>
  <c r="F487"/>
  <c r="F213" i="16" s="1"/>
  <c r="E486" i="7"/>
  <c r="C212" i="16" s="1"/>
  <c r="H483" i="7"/>
  <c r="I483" s="1"/>
  <c r="J483" s="1"/>
  <c r="F482"/>
  <c r="F208" i="16" s="1"/>
  <c r="E481" i="7"/>
  <c r="C207" i="16" s="1"/>
  <c r="H476" i="7"/>
  <c r="I476" s="1"/>
  <c r="J476" s="1"/>
  <c r="F475"/>
  <c r="E474"/>
  <c r="F471"/>
  <c r="E470"/>
  <c r="F466"/>
  <c r="E465"/>
  <c r="I456"/>
  <c r="J456" s="1"/>
  <c r="H498"/>
  <c r="I498" s="1"/>
  <c r="J498" s="1"/>
  <c r="H494"/>
  <c r="I494" s="1"/>
  <c r="J494" s="1"/>
  <c r="F493"/>
  <c r="F219" i="16" s="1"/>
  <c r="E492" i="7"/>
  <c r="C218" i="16" s="1"/>
  <c r="H489" i="7"/>
  <c r="I489" s="1"/>
  <c r="J489" s="1"/>
  <c r="F488"/>
  <c r="F214" i="16" s="1"/>
  <c r="E487" i="7"/>
  <c r="C213" i="16" s="1"/>
  <c r="H484" i="7"/>
  <c r="I484" s="1"/>
  <c r="J484" s="1"/>
  <c r="F483"/>
  <c r="F209" i="16" s="1"/>
  <c r="E482" i="7"/>
  <c r="C208" i="16" s="1"/>
  <c r="H480" i="7"/>
  <c r="I480" s="1"/>
  <c r="J480" s="1"/>
  <c r="F476"/>
  <c r="E475"/>
  <c r="H473"/>
  <c r="I473" s="1"/>
  <c r="J473" s="1"/>
  <c r="E471"/>
  <c r="H468"/>
  <c r="I468" s="1"/>
  <c r="J468" s="1"/>
  <c r="E466"/>
  <c r="H464"/>
  <c r="I464" s="1"/>
  <c r="J464" s="1"/>
  <c r="F456"/>
  <c r="D9574" i="8"/>
  <c r="D9576"/>
  <c r="D9553"/>
  <c r="D9565"/>
  <c r="D9573"/>
  <c r="G117" i="21"/>
  <c r="D9537" i="8" s="1"/>
  <c r="G249" i="21"/>
  <c r="D9547" i="8" s="1"/>
  <c r="G75" i="21"/>
  <c r="D9534" i="8" s="1"/>
  <c r="G294" i="21"/>
  <c r="D9557" i="8" s="1"/>
  <c r="G131" i="21"/>
  <c r="D9538" i="8" s="1"/>
  <c r="G257" i="21"/>
  <c r="D9548" i="8" s="1"/>
  <c r="G61" i="21"/>
  <c r="D9533" i="8" s="1"/>
  <c r="G273" i="21"/>
  <c r="D9552" i="8" s="1"/>
  <c r="G173" i="21"/>
  <c r="D9541" i="8" s="1"/>
  <c r="D9566"/>
  <c r="G22" i="21"/>
  <c r="D9530" i="8" s="1"/>
  <c r="G33" i="21"/>
  <c r="D9531" i="8" s="1"/>
  <c r="G103" i="21"/>
  <c r="D9536" i="8" s="1"/>
  <c r="G284" i="21"/>
  <c r="D9554" i="8" s="1"/>
  <c r="D9567"/>
  <c r="D9572"/>
  <c r="G354" i="21"/>
  <c r="D9579" i="8" s="1"/>
  <c r="D9569"/>
  <c r="G47" i="21"/>
  <c r="D9532" i="8" s="1"/>
  <c r="G265" i="21"/>
  <c r="D9549" i="8" s="1"/>
  <c r="G320" i="21"/>
  <c r="D9561" i="8" s="1"/>
  <c r="G345" i="21"/>
  <c r="D9568" i="8" s="1"/>
  <c r="D9551"/>
  <c r="D9556"/>
  <c r="D9562"/>
  <c r="D9571"/>
  <c r="G89" i="21"/>
  <c r="D9535" i="8" s="1"/>
  <c r="D9555"/>
  <c r="D9578"/>
  <c r="G371" i="21"/>
  <c r="D9580" i="8" s="1"/>
  <c r="G145" i="21"/>
  <c r="D9539" i="8" s="1"/>
  <c r="G159" i="21"/>
  <c r="D9540" i="8" s="1"/>
  <c r="D9550"/>
  <c r="G307" i="21"/>
  <c r="D9558" i="8" s="1"/>
  <c r="D9560"/>
  <c r="D9559"/>
  <c r="G334" i="21"/>
  <c r="D9563" i="8" s="1"/>
  <c r="D9570"/>
  <c r="D9575"/>
  <c r="G382" i="21"/>
  <c r="D9581" i="8" s="1"/>
  <c r="D9564"/>
  <c r="J542" i="7" l="1"/>
  <c r="J497"/>
  <c r="Z89" i="17"/>
  <c r="T89"/>
  <c r="D89"/>
  <c r="H89"/>
  <c r="X89"/>
  <c r="F89"/>
  <c r="N89"/>
  <c r="V89"/>
  <c r="P89"/>
  <c r="J89"/>
  <c r="L89"/>
  <c r="R89"/>
  <c r="J609" i="7"/>
  <c r="I101" i="15" s="1"/>
  <c r="AB103" i="17" s="1"/>
  <c r="J568" i="7"/>
  <c r="I85" i="15" s="1"/>
  <c r="AB87" i="17" s="1"/>
  <c r="J478" i="7"/>
  <c r="Z87" i="17" l="1"/>
  <c r="L87"/>
  <c r="D87"/>
  <c r="H87"/>
  <c r="X87"/>
  <c r="J87"/>
  <c r="R87"/>
  <c r="N87"/>
  <c r="T87"/>
  <c r="V87"/>
  <c r="P87"/>
  <c r="F87"/>
  <c r="L103"/>
  <c r="Z103"/>
  <c r="D103"/>
  <c r="P103"/>
  <c r="J103"/>
  <c r="R103"/>
  <c r="H103"/>
  <c r="N103"/>
  <c r="T103"/>
  <c r="X103"/>
  <c r="F103"/>
  <c r="V103"/>
  <c r="I81" i="15"/>
  <c r="AB83" i="17" s="1"/>
  <c r="T83" l="1"/>
  <c r="L83"/>
  <c r="D83"/>
  <c r="X83"/>
  <c r="P83"/>
  <c r="H83"/>
  <c r="F83"/>
  <c r="N83"/>
  <c r="V83"/>
  <c r="J83"/>
  <c r="R83"/>
  <c r="Z83"/>
  <c r="H134" i="7"/>
  <c r="I134" s="1"/>
  <c r="J134" s="1"/>
  <c r="F134"/>
  <c r="F119" i="16" s="1"/>
  <c r="E134" i="7"/>
  <c r="C119" i="16" s="1"/>
  <c r="D737" i="7"/>
  <c r="F207" i="13"/>
  <c r="F206"/>
  <c r="F191"/>
  <c r="F190"/>
  <c r="F175"/>
  <c r="F174"/>
  <c r="F159"/>
  <c r="F158"/>
  <c r="F149"/>
  <c r="F148"/>
  <c r="F146"/>
  <c r="F133"/>
  <c r="F118"/>
  <c r="F103"/>
  <c r="F102"/>
  <c r="F87"/>
  <c r="F72"/>
  <c r="F71"/>
  <c r="F56"/>
  <c r="F55"/>
  <c r="F47"/>
  <c r="F39"/>
  <c r="F38"/>
  <c r="F30"/>
  <c r="D207"/>
  <c r="C207"/>
  <c r="D206"/>
  <c r="C206"/>
  <c r="D191"/>
  <c r="C191"/>
  <c r="D190"/>
  <c r="C190"/>
  <c r="D175"/>
  <c r="C175"/>
  <c r="D174"/>
  <c r="C174"/>
  <c r="D159"/>
  <c r="C159"/>
  <c r="D158"/>
  <c r="C158"/>
  <c r="D149"/>
  <c r="C149"/>
  <c r="D148"/>
  <c r="C148"/>
  <c r="D146"/>
  <c r="C146"/>
  <c r="D133"/>
  <c r="C133"/>
  <c r="D118"/>
  <c r="C118"/>
  <c r="D103"/>
  <c r="C103"/>
  <c r="D102"/>
  <c r="C102"/>
  <c r="D87"/>
  <c r="C87"/>
  <c r="D72"/>
  <c r="C72"/>
  <c r="D71"/>
  <c r="C71"/>
  <c r="D56"/>
  <c r="C56"/>
  <c r="D55"/>
  <c r="C55"/>
  <c r="D47"/>
  <c r="C47"/>
  <c r="D39"/>
  <c r="C39"/>
  <c r="D38"/>
  <c r="C38"/>
  <c r="D30"/>
  <c r="C30"/>
  <c r="F22"/>
  <c r="D22"/>
  <c r="C22"/>
  <c r="F448" i="9" l="1"/>
  <c r="F446"/>
  <c r="F445"/>
  <c r="F439"/>
  <c r="F438"/>
  <c r="F436"/>
  <c r="F435"/>
  <c r="F434"/>
  <c r="F321"/>
  <c r="F320"/>
  <c r="F318"/>
  <c r="F317"/>
  <c r="F403"/>
  <c r="F402"/>
  <c r="F399"/>
  <c r="F398"/>
  <c r="F34"/>
  <c r="F33"/>
  <c r="F32"/>
  <c r="F31"/>
  <c r="F30"/>
  <c r="F28"/>
  <c r="F27"/>
  <c r="F26"/>
  <c r="F25"/>
  <c r="F24"/>
  <c r="F23"/>
  <c r="F22"/>
  <c r="F21"/>
  <c r="F20"/>
  <c r="F19"/>
  <c r="F338"/>
  <c r="F337"/>
  <c r="F335"/>
  <c r="F334"/>
  <c r="D448"/>
  <c r="C448"/>
  <c r="D446"/>
  <c r="C446"/>
  <c r="D445"/>
  <c r="C445"/>
  <c r="D439"/>
  <c r="C439"/>
  <c r="D438"/>
  <c r="C438"/>
  <c r="D436"/>
  <c r="C436"/>
  <c r="D435"/>
  <c r="C435"/>
  <c r="D434"/>
  <c r="C434"/>
  <c r="D321"/>
  <c r="C321"/>
  <c r="D320"/>
  <c r="C320"/>
  <c r="D318"/>
  <c r="C318"/>
  <c r="D317"/>
  <c r="C317"/>
  <c r="D403"/>
  <c r="C403"/>
  <c r="D402"/>
  <c r="C402"/>
  <c r="D399"/>
  <c r="C399"/>
  <c r="D398"/>
  <c r="C398"/>
  <c r="D34"/>
  <c r="C34"/>
  <c r="D33"/>
  <c r="C33"/>
  <c r="D32"/>
  <c r="C32"/>
  <c r="D31"/>
  <c r="C31"/>
  <c r="D30"/>
  <c r="C30"/>
  <c r="D28"/>
  <c r="C28"/>
  <c r="D27"/>
  <c r="C27"/>
  <c r="D26"/>
  <c r="C26"/>
  <c r="D25"/>
  <c r="C25"/>
  <c r="D24"/>
  <c r="C24"/>
  <c r="D23"/>
  <c r="C23"/>
  <c r="D22"/>
  <c r="C22"/>
  <c r="D21"/>
  <c r="C21"/>
  <c r="D20"/>
  <c r="C20"/>
  <c r="D19"/>
  <c r="C19"/>
  <c r="D338"/>
  <c r="C338"/>
  <c r="D337"/>
  <c r="C337"/>
  <c r="D335"/>
  <c r="C335"/>
  <c r="D334"/>
  <c r="C334"/>
  <c r="D736" i="7" l="1"/>
  <c r="D735"/>
  <c r="D734"/>
  <c r="D733"/>
  <c r="D732"/>
  <c r="D731"/>
  <c r="D730"/>
  <c r="B9672" i="8" l="1"/>
  <c r="D9672"/>
  <c r="C9672"/>
  <c r="A9672"/>
  <c r="G207" i="13" l="1"/>
  <c r="G206"/>
  <c r="D215"/>
  <c r="F204" s="1"/>
  <c r="G204" s="1"/>
  <c r="G158"/>
  <c r="H416" i="7"/>
  <c r="I416" s="1"/>
  <c r="J416" s="1"/>
  <c r="F416"/>
  <c r="E416"/>
  <c r="C33" i="13" l="1"/>
  <c r="C9671" i="8"/>
  <c r="A9671"/>
  <c r="G191" i="13"/>
  <c r="G190"/>
  <c r="D199"/>
  <c r="F188" s="1"/>
  <c r="G188" s="1"/>
  <c r="C188"/>
  <c r="C185" s="1"/>
  <c r="B9671" i="8" s="1"/>
  <c r="G192" i="13" l="1"/>
  <c r="D9671" i="8" s="1"/>
  <c r="H410" i="9"/>
  <c r="H409"/>
  <c r="H408"/>
  <c r="D729" i="7" l="1"/>
  <c r="D728"/>
  <c r="D727" l="1"/>
  <c r="G448" i="9"/>
  <c r="G446"/>
  <c r="G439"/>
  <c r="G438"/>
  <c r="D726" i="7"/>
  <c r="D725"/>
  <c r="H110"/>
  <c r="I110" s="1"/>
  <c r="J110" s="1"/>
  <c r="F110"/>
  <c r="F95" i="16" s="1"/>
  <c r="E110" i="7"/>
  <c r="C95" i="16" s="1"/>
  <c r="D724" i="7"/>
  <c r="D723"/>
  <c r="D722"/>
  <c r="D721"/>
  <c r="D720"/>
  <c r="D719"/>
  <c r="D718"/>
  <c r="D717"/>
  <c r="H431" l="1"/>
  <c r="I431" s="1"/>
  <c r="J431" s="1"/>
  <c r="F431"/>
  <c r="E431"/>
  <c r="H430"/>
  <c r="I430" s="1"/>
  <c r="J430" s="1"/>
  <c r="F430"/>
  <c r="F164" i="16" s="1"/>
  <c r="E430" i="7"/>
  <c r="C164" i="16" s="1"/>
  <c r="H429" i="7"/>
  <c r="I429" s="1"/>
  <c r="J429" s="1"/>
  <c r="F429"/>
  <c r="F163" i="16" s="1"/>
  <c r="E429" i="7"/>
  <c r="C163" i="16" s="1"/>
  <c r="H428" i="7"/>
  <c r="I428" s="1"/>
  <c r="J428" s="1"/>
  <c r="F428"/>
  <c r="F162" i="16" s="1"/>
  <c r="E428" i="7"/>
  <c r="C162" i="16" s="1"/>
  <c r="H427" i="7"/>
  <c r="I427" s="1"/>
  <c r="J427" s="1"/>
  <c r="F427"/>
  <c r="F161" i="16" s="1"/>
  <c r="E427" i="7"/>
  <c r="C161" i="16" s="1"/>
  <c r="H426" i="7"/>
  <c r="I426" s="1"/>
  <c r="J426" s="1"/>
  <c r="F426"/>
  <c r="F160" i="16" s="1"/>
  <c r="E426" i="7"/>
  <c r="C160" i="16" s="1"/>
  <c r="H424" i="7"/>
  <c r="I424" s="1"/>
  <c r="J424" s="1"/>
  <c r="F424"/>
  <c r="F158" i="16" s="1"/>
  <c r="E424" i="7"/>
  <c r="C158" i="16" s="1"/>
  <c r="H423" i="7"/>
  <c r="I423" s="1"/>
  <c r="J423" s="1"/>
  <c r="F423"/>
  <c r="F157" i="16" s="1"/>
  <c r="E423" i="7"/>
  <c r="C157" i="16" s="1"/>
  <c r="H156" i="7"/>
  <c r="I156" s="1"/>
  <c r="J156" s="1"/>
  <c r="F156"/>
  <c r="F141" i="16" s="1"/>
  <c r="E156" i="7"/>
  <c r="C141" i="16" s="1"/>
  <c r="H152" i="7"/>
  <c r="I152" s="1"/>
  <c r="J152" s="1"/>
  <c r="F152"/>
  <c r="F137" i="16" s="1"/>
  <c r="E152" i="7"/>
  <c r="C137" i="16" s="1"/>
  <c r="F166" l="1"/>
  <c r="F165"/>
  <c r="J421" i="7"/>
  <c r="C166" i="16"/>
  <c r="C165"/>
  <c r="H118" i="7"/>
  <c r="I118" s="1"/>
  <c r="J118" s="1"/>
  <c r="F118"/>
  <c r="F103" i="16" s="1"/>
  <c r="E118" i="7"/>
  <c r="C103" i="16" s="1"/>
  <c r="H123" i="7"/>
  <c r="I123" s="1"/>
  <c r="J123" s="1"/>
  <c r="F123"/>
  <c r="F108" i="16" s="1"/>
  <c r="E123" i="7"/>
  <c r="C108" i="16" s="1"/>
  <c r="H132" i="7"/>
  <c r="I132" s="1"/>
  <c r="J132" s="1"/>
  <c r="F132"/>
  <c r="F117" i="16" s="1"/>
  <c r="E132" i="7"/>
  <c r="C117" i="16" s="1"/>
  <c r="H131" i="7"/>
  <c r="I131" s="1"/>
  <c r="J131" s="1"/>
  <c r="F131"/>
  <c r="F116" i="16" s="1"/>
  <c r="E131" i="7"/>
  <c r="C116" i="16" s="1"/>
  <c r="H130" i="7"/>
  <c r="I130" s="1"/>
  <c r="J130" s="1"/>
  <c r="F130"/>
  <c r="F115" i="16" s="1"/>
  <c r="E130" i="7"/>
  <c r="C115" i="16" s="1"/>
  <c r="H129" i="7"/>
  <c r="I129" s="1"/>
  <c r="J129" s="1"/>
  <c r="F129"/>
  <c r="F114" i="16" s="1"/>
  <c r="E129" i="7"/>
  <c r="C114" i="16" s="1"/>
  <c r="H103" i="7"/>
  <c r="I103" s="1"/>
  <c r="J103" s="1"/>
  <c r="F103"/>
  <c r="F88" i="16" s="1"/>
  <c r="E103" i="7"/>
  <c r="C88" i="16" s="1"/>
  <c r="H102" i="7"/>
  <c r="I102" s="1"/>
  <c r="J102" s="1"/>
  <c r="F102"/>
  <c r="F87" i="16" s="1"/>
  <c r="E102" i="7"/>
  <c r="C87" i="16" s="1"/>
  <c r="H100" i="7"/>
  <c r="I100" s="1"/>
  <c r="J100" s="1"/>
  <c r="F100"/>
  <c r="F85" i="16" s="1"/>
  <c r="E100" i="7"/>
  <c r="C85" i="16" s="1"/>
  <c r="H98" i="7"/>
  <c r="I98" s="1"/>
  <c r="J98" s="1"/>
  <c r="F98"/>
  <c r="E98"/>
  <c r="H101"/>
  <c r="I101" s="1"/>
  <c r="J101" s="1"/>
  <c r="F101"/>
  <c r="F86" i="16" s="1"/>
  <c r="E101" i="7"/>
  <c r="C86" i="16" s="1"/>
  <c r="H99" i="7"/>
  <c r="I99" s="1"/>
  <c r="J99" s="1"/>
  <c r="F99"/>
  <c r="E99"/>
  <c r="F351" i="16" l="1"/>
  <c r="F83"/>
  <c r="F352"/>
  <c r="F84"/>
  <c r="C352"/>
  <c r="C84"/>
  <c r="C351"/>
  <c r="C83"/>
  <c r="D25" i="7"/>
  <c r="H28" l="1"/>
  <c r="I28" s="1"/>
  <c r="J28" s="1"/>
  <c r="F28"/>
  <c r="E28"/>
  <c r="H27"/>
  <c r="I27" s="1"/>
  <c r="J27" s="1"/>
  <c r="F27"/>
  <c r="E27"/>
  <c r="H24"/>
  <c r="I24" s="1"/>
  <c r="J24" s="1"/>
  <c r="F24"/>
  <c r="E24"/>
  <c r="E3" i="15" l="1"/>
  <c r="D17" l="1"/>
  <c r="D21"/>
  <c r="D23"/>
  <c r="D25"/>
  <c r="D27"/>
  <c r="D29"/>
  <c r="D31"/>
  <c r="D33"/>
  <c r="D35"/>
  <c r="D37"/>
  <c r="D39"/>
  <c r="D41"/>
  <c r="D43"/>
  <c r="D45"/>
  <c r="D47"/>
  <c r="D49"/>
  <c r="D51"/>
  <c r="D53"/>
  <c r="D55"/>
  <c r="D59"/>
  <c r="C61" i="17" s="1"/>
  <c r="D61" i="15"/>
  <c r="C63" i="17" s="1"/>
  <c r="D63" i="15"/>
  <c r="C65" i="17" s="1"/>
  <c r="D65" i="15"/>
  <c r="C67" i="17" s="1"/>
  <c r="D67" i="15"/>
  <c r="C69" i="17" s="1"/>
  <c r="D69" i="15"/>
  <c r="C71" i="17" s="1"/>
  <c r="D71" i="15"/>
  <c r="C73" i="17" s="1"/>
  <c r="D73" i="15"/>
  <c r="C75" i="17" s="1"/>
  <c r="I51" i="15"/>
  <c r="AB53" i="17" s="1"/>
  <c r="I63" i="15"/>
  <c r="AB65" i="17" s="1"/>
  <c r="I65" i="15"/>
  <c r="AB67" i="17" s="1"/>
  <c r="I67" i="15"/>
  <c r="AB69" i="17" s="1"/>
  <c r="I69" i="15"/>
  <c r="AB71" i="17" s="1"/>
  <c r="I71" i="15"/>
  <c r="AB73" i="17" s="1"/>
  <c r="X71" l="1"/>
  <c r="D71"/>
  <c r="L71"/>
  <c r="P71"/>
  <c r="J71"/>
  <c r="R71"/>
  <c r="Z71"/>
  <c r="T71"/>
  <c r="F71"/>
  <c r="V71"/>
  <c r="H71"/>
  <c r="N71"/>
  <c r="X67"/>
  <c r="T67"/>
  <c r="L67"/>
  <c r="D67"/>
  <c r="P67"/>
  <c r="J67"/>
  <c r="R67"/>
  <c r="Z67"/>
  <c r="H67"/>
  <c r="N67"/>
  <c r="F67"/>
  <c r="V67"/>
  <c r="Z69"/>
  <c r="T69"/>
  <c r="D69"/>
  <c r="H69"/>
  <c r="X69"/>
  <c r="J69"/>
  <c r="R69"/>
  <c r="L69"/>
  <c r="F69"/>
  <c r="V69"/>
  <c r="P69"/>
  <c r="N69"/>
  <c r="Z65"/>
  <c r="D65"/>
  <c r="H65"/>
  <c r="X65"/>
  <c r="F65"/>
  <c r="N65"/>
  <c r="V65"/>
  <c r="T65"/>
  <c r="J65"/>
  <c r="L65"/>
  <c r="P65"/>
  <c r="R65"/>
  <c r="AE44"/>
  <c r="AE43"/>
  <c r="AE42"/>
  <c r="AE41"/>
  <c r="AE40"/>
  <c r="AE39"/>
  <c r="AE38"/>
  <c r="AE37"/>
  <c r="AE36"/>
  <c r="AE35"/>
  <c r="AE34"/>
  <c r="AE33"/>
  <c r="AE32"/>
  <c r="AE31"/>
  <c r="AE30"/>
  <c r="AE29"/>
  <c r="AE28"/>
  <c r="AE27"/>
  <c r="AE26"/>
  <c r="AE25"/>
  <c r="AE24"/>
  <c r="AE23"/>
  <c r="AE20"/>
  <c r="AE19"/>
  <c r="F344" i="16"/>
  <c r="E344"/>
  <c r="C344"/>
  <c r="F343"/>
  <c r="E343"/>
  <c r="C343"/>
  <c r="F342"/>
  <c r="E342"/>
  <c r="C342"/>
  <c r="F341"/>
  <c r="E341"/>
  <c r="C341"/>
  <c r="C339"/>
  <c r="F338"/>
  <c r="E338"/>
  <c r="C338"/>
  <c r="F337"/>
  <c r="E337"/>
  <c r="C337"/>
  <c r="F336"/>
  <c r="E336"/>
  <c r="C336"/>
  <c r="C290"/>
  <c r="F287"/>
  <c r="E287"/>
  <c r="C287"/>
  <c r="E286"/>
  <c r="F285"/>
  <c r="E285"/>
  <c r="C285"/>
  <c r="F284"/>
  <c r="E284"/>
  <c r="C284"/>
  <c r="E282"/>
  <c r="F280"/>
  <c r="E280"/>
  <c r="C280"/>
  <c r="F259"/>
  <c r="E259"/>
  <c r="C259"/>
  <c r="C204"/>
  <c r="F202"/>
  <c r="E202"/>
  <c r="C202"/>
  <c r="F201"/>
  <c r="E201"/>
  <c r="C201"/>
  <c r="F200"/>
  <c r="E200"/>
  <c r="C200"/>
  <c r="F199"/>
  <c r="E199"/>
  <c r="C199"/>
  <c r="E198"/>
  <c r="F197"/>
  <c r="E197"/>
  <c r="C197"/>
  <c r="F196"/>
  <c r="E196"/>
  <c r="C196"/>
  <c r="F186"/>
  <c r="E186"/>
  <c r="C186"/>
  <c r="E185"/>
  <c r="C30"/>
  <c r="E28"/>
  <c r="F194"/>
  <c r="E194"/>
  <c r="C194"/>
  <c r="E193"/>
  <c r="F192"/>
  <c r="E192"/>
  <c r="C192"/>
  <c r="F191"/>
  <c r="E191"/>
  <c r="C191"/>
  <c r="F190"/>
  <c r="E190"/>
  <c r="C190"/>
  <c r="E27"/>
  <c r="E26"/>
  <c r="C25"/>
  <c r="E22"/>
  <c r="F21"/>
  <c r="E21"/>
  <c r="C21"/>
  <c r="F20"/>
  <c r="E20"/>
  <c r="C20"/>
  <c r="E19"/>
  <c r="E18"/>
  <c r="F17"/>
  <c r="E17"/>
  <c r="C17"/>
  <c r="E16"/>
  <c r="C15"/>
  <c r="C19" i="17"/>
  <c r="C23"/>
  <c r="C25"/>
  <c r="C27"/>
  <c r="C29"/>
  <c r="C31"/>
  <c r="C33"/>
  <c r="C35"/>
  <c r="C37"/>
  <c r="C39"/>
  <c r="C41"/>
  <c r="C43"/>
  <c r="C45"/>
  <c r="C47"/>
  <c r="C49"/>
  <c r="C51"/>
  <c r="C53"/>
  <c r="C55"/>
  <c r="C57"/>
  <c r="C17"/>
  <c r="D714" i="7" l="1"/>
  <c r="D713"/>
  <c r="C316" i="9"/>
  <c r="C313" s="1"/>
  <c r="B9499" i="8" s="1"/>
  <c r="D329" i="9"/>
  <c r="F316" s="1"/>
  <c r="G316" s="1"/>
  <c r="D716" i="7" l="1"/>
  <c r="D715"/>
  <c r="L9" i="18" l="1"/>
  <c r="F10"/>
  <c r="F9"/>
  <c r="Y5" i="17"/>
  <c r="E6"/>
  <c r="E5"/>
  <c r="C7" i="16"/>
  <c r="C6"/>
  <c r="C5"/>
  <c r="G10" i="13"/>
  <c r="C11"/>
  <c r="C10"/>
  <c r="C8" i="9"/>
  <c r="C7"/>
  <c r="I8" i="15"/>
  <c r="I7"/>
  <c r="C8"/>
  <c r="C7"/>
  <c r="K25" i="18" l="1"/>
  <c r="K24" s="1"/>
  <c r="K21"/>
  <c r="N16" s="1"/>
  <c r="N17"/>
  <c r="N15"/>
  <c r="K14"/>
  <c r="B26"/>
  <c r="B3"/>
  <c r="B2"/>
  <c r="B28" l="1"/>
  <c r="B27"/>
  <c r="N18"/>
  <c r="N19" s="1"/>
  <c r="N20" s="1"/>
  <c r="K31" s="1"/>
  <c r="B29" l="1"/>
  <c r="B30" s="1"/>
  <c r="B31" s="1"/>
  <c r="AE86" i="17" l="1"/>
  <c r="AE85"/>
  <c r="AE80"/>
  <c r="AE79"/>
  <c r="AE78"/>
  <c r="AE77"/>
  <c r="AE76"/>
  <c r="AE75"/>
  <c r="AE74"/>
  <c r="AE73"/>
  <c r="AE58"/>
  <c r="AE57"/>
  <c r="AE56"/>
  <c r="AE55"/>
  <c r="AE54"/>
  <c r="AE53"/>
  <c r="AE52"/>
  <c r="AE51"/>
  <c r="AE50"/>
  <c r="AE49"/>
  <c r="AE48"/>
  <c r="AE47"/>
  <c r="AE46"/>
  <c r="AE45"/>
  <c r="AE18"/>
  <c r="AE17"/>
  <c r="AE14"/>
  <c r="B11" i="15"/>
  <c r="C15" i="17" s="1"/>
  <c r="P77" l="1"/>
  <c r="N77"/>
  <c r="L77"/>
  <c r="Z77"/>
  <c r="J77"/>
  <c r="X77"/>
  <c r="H77"/>
  <c r="V77"/>
  <c r="F77"/>
  <c r="T77"/>
  <c r="D77"/>
  <c r="R77"/>
  <c r="N79"/>
  <c r="L79"/>
  <c r="Z79"/>
  <c r="J79"/>
  <c r="X79"/>
  <c r="H79"/>
  <c r="V79"/>
  <c r="F79"/>
  <c r="T79"/>
  <c r="D79"/>
  <c r="R79"/>
  <c r="P79"/>
  <c r="C9670" i="8"/>
  <c r="A9670"/>
  <c r="C9669"/>
  <c r="A9669"/>
  <c r="C9668"/>
  <c r="A9668"/>
  <c r="C9667"/>
  <c r="A9667"/>
  <c r="C9666"/>
  <c r="A9666"/>
  <c r="C9665"/>
  <c r="A9665"/>
  <c r="C9664"/>
  <c r="A9664"/>
  <c r="C9663"/>
  <c r="A9663"/>
  <c r="C9662"/>
  <c r="A9662"/>
  <c r="C9661"/>
  <c r="A9661"/>
  <c r="C9660"/>
  <c r="A9660"/>
  <c r="C9659"/>
  <c r="A9659"/>
  <c r="C9658"/>
  <c r="A9658"/>
  <c r="D712" i="7"/>
  <c r="D711"/>
  <c r="D710"/>
  <c r="D709"/>
  <c r="D708"/>
  <c r="D707"/>
  <c r="D706"/>
  <c r="D705"/>
  <c r="D704"/>
  <c r="D703"/>
  <c r="D702"/>
  <c r="D701"/>
  <c r="D700"/>
  <c r="D699"/>
  <c r="D698"/>
  <c r="D697"/>
  <c r="D696"/>
  <c r="D695"/>
  <c r="D694"/>
  <c r="D693"/>
  <c r="D692"/>
  <c r="D691"/>
  <c r="D690"/>
  <c r="D689"/>
  <c r="D688"/>
  <c r="D687"/>
  <c r="D686"/>
  <c r="D685"/>
  <c r="D684"/>
  <c r="D683"/>
  <c r="D682"/>
  <c r="D681"/>
  <c r="D680"/>
  <c r="D679"/>
  <c r="D678"/>
  <c r="D677"/>
  <c r="D676"/>
  <c r="D675"/>
  <c r="D674"/>
  <c r="D673"/>
  <c r="D672"/>
  <c r="D671"/>
  <c r="D670"/>
  <c r="D669"/>
  <c r="C9488" i="8"/>
  <c r="B9488"/>
  <c r="A9488"/>
  <c r="C9487"/>
  <c r="B9487"/>
  <c r="A9487"/>
  <c r="C9486"/>
  <c r="B9486"/>
  <c r="A9486"/>
  <c r="C9485"/>
  <c r="B9485"/>
  <c r="A9485"/>
  <c r="C9484"/>
  <c r="B9484"/>
  <c r="A9484"/>
  <c r="F355" i="7" l="1"/>
  <c r="H357"/>
  <c r="I357" s="1"/>
  <c r="J357" s="1"/>
  <c r="E355"/>
  <c r="F357"/>
  <c r="H354"/>
  <c r="I354" s="1"/>
  <c r="J354" s="1"/>
  <c r="E357"/>
  <c r="E354"/>
  <c r="H355"/>
  <c r="I355" s="1"/>
  <c r="J355" s="1"/>
  <c r="F354"/>
  <c r="H241"/>
  <c r="I241" s="1"/>
  <c r="J241" s="1"/>
  <c r="F241"/>
  <c r="E241"/>
  <c r="L241" s="1"/>
  <c r="F437"/>
  <c r="F171" i="16" s="1"/>
  <c r="E438" i="7"/>
  <c r="C172" i="16" s="1"/>
  <c r="H395" i="7"/>
  <c r="I395" s="1"/>
  <c r="J395" s="1"/>
  <c r="H92"/>
  <c r="I92" s="1"/>
  <c r="J92" s="1"/>
  <c r="J91" s="1"/>
  <c r="I29" i="15" s="1"/>
  <c r="AB31" i="17" s="1"/>
  <c r="E435" i="7"/>
  <c r="C169" i="16" s="1"/>
  <c r="F440" i="7"/>
  <c r="F651"/>
  <c r="F366" i="16" s="1"/>
  <c r="E136" i="7"/>
  <c r="C121" i="16" s="1"/>
  <c r="E437" i="7"/>
  <c r="C171" i="16" s="1"/>
  <c r="E440" i="7"/>
  <c r="E651"/>
  <c r="C366" i="16" s="1"/>
  <c r="F136" i="7"/>
  <c r="F121" i="16" s="1"/>
  <c r="H435" i="7"/>
  <c r="I435" s="1"/>
  <c r="J435" s="1"/>
  <c r="F439"/>
  <c r="F125"/>
  <c r="F110" i="16" s="1"/>
  <c r="F524" i="7"/>
  <c r="F250" i="16" s="1"/>
  <c r="F20" i="7"/>
  <c r="F13" i="16" s="1"/>
  <c r="H439" i="7"/>
  <c r="I439" s="1"/>
  <c r="J439" s="1"/>
  <c r="E439"/>
  <c r="E125"/>
  <c r="C110" i="16" s="1"/>
  <c r="E395" i="7"/>
  <c r="E20"/>
  <c r="C13" i="16" s="1"/>
  <c r="H438" i="7"/>
  <c r="I438" s="1"/>
  <c r="J438" s="1"/>
  <c r="F436"/>
  <c r="F170" i="16" s="1"/>
  <c r="E396" i="7"/>
  <c r="F395"/>
  <c r="H440"/>
  <c r="I440" s="1"/>
  <c r="J440" s="1"/>
  <c r="F438"/>
  <c r="F172" i="16" s="1"/>
  <c r="F396" i="7"/>
  <c r="E92"/>
  <c r="C77" i="16" s="1"/>
  <c r="F435" i="7"/>
  <c r="F169" i="16" s="1"/>
  <c r="E436" i="7"/>
  <c r="C170" i="16" s="1"/>
  <c r="H396" i="7"/>
  <c r="I396" s="1"/>
  <c r="J396" s="1"/>
  <c r="F92"/>
  <c r="F77" i="16" s="1"/>
  <c r="H136" i="7"/>
  <c r="I136" s="1"/>
  <c r="J136" s="1"/>
  <c r="J127" s="1"/>
  <c r="I35" i="15" s="1"/>
  <c r="AB37" i="17" s="1"/>
  <c r="H125" i="7"/>
  <c r="I125" s="1"/>
  <c r="J125" s="1"/>
  <c r="E243"/>
  <c r="L243" s="1"/>
  <c r="E240"/>
  <c r="L240" s="1"/>
  <c r="E208"/>
  <c r="F242"/>
  <c r="F239"/>
  <c r="H207"/>
  <c r="I207" s="1"/>
  <c r="J207" s="1"/>
  <c r="E242"/>
  <c r="L242" s="1"/>
  <c r="E239"/>
  <c r="L239" s="1"/>
  <c r="F207"/>
  <c r="F235"/>
  <c r="E207"/>
  <c r="F199"/>
  <c r="E235"/>
  <c r="L235" s="1"/>
  <c r="F206"/>
  <c r="E199"/>
  <c r="E206"/>
  <c r="H243"/>
  <c r="I243" s="1"/>
  <c r="J243" s="1"/>
  <c r="H240"/>
  <c r="I240" s="1"/>
  <c r="J240" s="1"/>
  <c r="H208"/>
  <c r="I208" s="1"/>
  <c r="J208" s="1"/>
  <c r="F243"/>
  <c r="F240"/>
  <c r="F208"/>
  <c r="F556"/>
  <c r="F278" i="16" s="1"/>
  <c r="F598" i="7"/>
  <c r="F316" i="16" s="1"/>
  <c r="H598" i="7"/>
  <c r="I598" s="1"/>
  <c r="J598" s="1"/>
  <c r="J595" s="1"/>
  <c r="H560"/>
  <c r="I560" s="1"/>
  <c r="J560" s="1"/>
  <c r="I455"/>
  <c r="J455" s="1"/>
  <c r="J452" s="1"/>
  <c r="H467"/>
  <c r="I467" s="1"/>
  <c r="J467" s="1"/>
  <c r="F472"/>
  <c r="F198" i="16" s="1"/>
  <c r="F606" i="7"/>
  <c r="F324" i="16" s="1"/>
  <c r="E564" i="7"/>
  <c r="C286" i="16" s="1"/>
  <c r="E455" i="7"/>
  <c r="C185" i="16" s="1"/>
  <c r="F560" i="7"/>
  <c r="F282" i="16" s="1"/>
  <c r="H564" i="7"/>
  <c r="I564" s="1"/>
  <c r="J564" s="1"/>
  <c r="E472"/>
  <c r="C198" i="16" s="1"/>
  <c r="E556" i="7"/>
  <c r="C278" i="16" s="1"/>
  <c r="H556" i="7"/>
  <c r="I556" s="1"/>
  <c r="J556" s="1"/>
  <c r="F455"/>
  <c r="F185" i="16" s="1"/>
  <c r="E560" i="7"/>
  <c r="C282" i="16" s="1"/>
  <c r="E606" i="7"/>
  <c r="C324" i="16" s="1"/>
  <c r="F564" i="7"/>
  <c r="F286" i="16" s="1"/>
  <c r="H472" i="7"/>
  <c r="I472" s="1"/>
  <c r="J472" s="1"/>
  <c r="E598"/>
  <c r="C316" i="16" s="1"/>
  <c r="H606" i="7"/>
  <c r="I606" s="1"/>
  <c r="J606" s="1"/>
  <c r="J601" s="1"/>
  <c r="I99" i="15" s="1"/>
  <c r="AB101" i="17" s="1"/>
  <c r="E467" i="7"/>
  <c r="C193" i="16" s="1"/>
  <c r="F467" i="7"/>
  <c r="F193" i="16" s="1"/>
  <c r="H235" i="7"/>
  <c r="I235" s="1"/>
  <c r="J235" s="1"/>
  <c r="H239"/>
  <c r="I239" s="1"/>
  <c r="J239" s="1"/>
  <c r="H199"/>
  <c r="I199" s="1"/>
  <c r="J199" s="1"/>
  <c r="H242"/>
  <c r="I242" s="1"/>
  <c r="J242" s="1"/>
  <c r="H206"/>
  <c r="I206" s="1"/>
  <c r="J206" s="1"/>
  <c r="H114"/>
  <c r="I114" s="1"/>
  <c r="J114" s="1"/>
  <c r="F114"/>
  <c r="F99" i="16" s="1"/>
  <c r="E114" i="7"/>
  <c r="C99" i="16" s="1"/>
  <c r="F115" i="7"/>
  <c r="F100" i="16" s="1"/>
  <c r="E115" i="7"/>
  <c r="C100" i="16" s="1"/>
  <c r="F150" i="7"/>
  <c r="F135" i="16" s="1"/>
  <c r="H120" i="7"/>
  <c r="I120" s="1"/>
  <c r="J120" s="1"/>
  <c r="E120"/>
  <c r="C105" i="16" s="1"/>
  <c r="F120" i="7"/>
  <c r="F105" i="16" s="1"/>
  <c r="E150" i="7"/>
  <c r="C135" i="16" s="1"/>
  <c r="E524" i="7"/>
  <c r="C250" i="16" s="1"/>
  <c r="E339" i="7"/>
  <c r="F405"/>
  <c r="F404"/>
  <c r="H403"/>
  <c r="I403" s="1"/>
  <c r="J403" s="1"/>
  <c r="F402"/>
  <c r="H404"/>
  <c r="I404" s="1"/>
  <c r="J404" s="1"/>
  <c r="E404"/>
  <c r="H402"/>
  <c r="I402" s="1"/>
  <c r="J402" s="1"/>
  <c r="E402"/>
  <c r="E405"/>
  <c r="H405"/>
  <c r="I405" s="1"/>
  <c r="J405" s="1"/>
  <c r="E403"/>
  <c r="F403"/>
  <c r="F349"/>
  <c r="E349"/>
  <c r="H349"/>
  <c r="I349" s="1"/>
  <c r="J349" s="1"/>
  <c r="D52" i="9"/>
  <c r="C52"/>
  <c r="D51"/>
  <c r="C51"/>
  <c r="D50"/>
  <c r="C50"/>
  <c r="D49"/>
  <c r="C49"/>
  <c r="F49"/>
  <c r="G49" s="1"/>
  <c r="F201" i="7"/>
  <c r="E201"/>
  <c r="H223"/>
  <c r="I223" s="1"/>
  <c r="J223" s="1"/>
  <c r="F223"/>
  <c r="E223"/>
  <c r="L223" s="1"/>
  <c r="H202"/>
  <c r="I202" s="1"/>
  <c r="J202" s="1"/>
  <c r="F202"/>
  <c r="E202"/>
  <c r="H201"/>
  <c r="I201" s="1"/>
  <c r="J201" s="1"/>
  <c r="H26"/>
  <c r="I26" s="1"/>
  <c r="J26" s="1"/>
  <c r="E26"/>
  <c r="C19" i="16" s="1"/>
  <c r="F26" i="7"/>
  <c r="F19" i="16" s="1"/>
  <c r="H153" i="7"/>
  <c r="I153" s="1"/>
  <c r="J153" s="1"/>
  <c r="F153"/>
  <c r="F138" i="16" s="1"/>
  <c r="E153" i="7"/>
  <c r="C138" i="16" s="1"/>
  <c r="H109" i="7"/>
  <c r="I109" s="1"/>
  <c r="J109" s="1"/>
  <c r="F109"/>
  <c r="F94" i="16" s="1"/>
  <c r="E109" i="7"/>
  <c r="C94" i="16" s="1"/>
  <c r="F694" i="7"/>
  <c r="D668"/>
  <c r="E668" s="1"/>
  <c r="F418"/>
  <c r="F678"/>
  <c r="E678"/>
  <c r="E702"/>
  <c r="F702"/>
  <c r="F680"/>
  <c r="E680"/>
  <c r="F704"/>
  <c r="E704"/>
  <c r="F673"/>
  <c r="E673"/>
  <c r="F689"/>
  <c r="E689"/>
  <c r="F705"/>
  <c r="E682"/>
  <c r="F682"/>
  <c r="F698"/>
  <c r="E698"/>
  <c r="F688"/>
  <c r="E688"/>
  <c r="F712"/>
  <c r="E669"/>
  <c r="F669"/>
  <c r="E681"/>
  <c r="F681"/>
  <c r="E697"/>
  <c r="F697"/>
  <c r="E674"/>
  <c r="F674"/>
  <c r="E690"/>
  <c r="F690"/>
  <c r="F706"/>
  <c r="F675"/>
  <c r="E675"/>
  <c r="E683"/>
  <c r="F683"/>
  <c r="F691"/>
  <c r="E691"/>
  <c r="F699"/>
  <c r="E699"/>
  <c r="F707"/>
  <c r="E707"/>
  <c r="F419"/>
  <c r="F686"/>
  <c r="E686"/>
  <c r="F710"/>
  <c r="E710"/>
  <c r="F672"/>
  <c r="E672"/>
  <c r="E696"/>
  <c r="F696"/>
  <c r="F670"/>
  <c r="E670"/>
  <c r="F676"/>
  <c r="E676"/>
  <c r="F684"/>
  <c r="E684"/>
  <c r="F692"/>
  <c r="E692"/>
  <c r="F700"/>
  <c r="E700"/>
  <c r="F708"/>
  <c r="E708"/>
  <c r="F677"/>
  <c r="E677"/>
  <c r="F685"/>
  <c r="E685"/>
  <c r="E693"/>
  <c r="F693"/>
  <c r="E701"/>
  <c r="F701"/>
  <c r="F709"/>
  <c r="E709"/>
  <c r="F295"/>
  <c r="F300"/>
  <c r="E291"/>
  <c r="H303"/>
  <c r="I303" s="1"/>
  <c r="J303" s="1"/>
  <c r="E300"/>
  <c r="H305"/>
  <c r="I305" s="1"/>
  <c r="J305" s="1"/>
  <c r="E299"/>
  <c r="F292"/>
  <c r="H304"/>
  <c r="I304" s="1"/>
  <c r="J304" s="1"/>
  <c r="F307"/>
  <c r="E305"/>
  <c r="F299"/>
  <c r="F301"/>
  <c r="F298"/>
  <c r="F304"/>
  <c r="E297"/>
  <c r="F297"/>
  <c r="E290"/>
  <c r="F303"/>
  <c r="F296"/>
  <c r="H302"/>
  <c r="I302" s="1"/>
  <c r="J302" s="1"/>
  <c r="F305"/>
  <c r="E296"/>
  <c r="E295"/>
  <c r="E307"/>
  <c r="E303"/>
  <c r="E294"/>
  <c r="F306"/>
  <c r="F291"/>
  <c r="E288"/>
  <c r="E302"/>
  <c r="F294"/>
  <c r="F290"/>
  <c r="F288"/>
  <c r="E298"/>
  <c r="F302"/>
  <c r="E293"/>
  <c r="E292"/>
  <c r="H301"/>
  <c r="I301" s="1"/>
  <c r="J301" s="1"/>
  <c r="E304"/>
  <c r="E306"/>
  <c r="E301"/>
  <c r="F293"/>
  <c r="H300"/>
  <c r="I300" s="1"/>
  <c r="J300" s="1"/>
  <c r="H294"/>
  <c r="I294" s="1"/>
  <c r="J294" s="1"/>
  <c r="H307"/>
  <c r="I307" s="1"/>
  <c r="J307" s="1"/>
  <c r="H296"/>
  <c r="I296" s="1"/>
  <c r="J296" s="1"/>
  <c r="H295"/>
  <c r="I295" s="1"/>
  <c r="J295" s="1"/>
  <c r="H288"/>
  <c r="I288" s="1"/>
  <c r="J288" s="1"/>
  <c r="H291"/>
  <c r="I291" s="1"/>
  <c r="J291" s="1"/>
  <c r="H292"/>
  <c r="I292" s="1"/>
  <c r="J292" s="1"/>
  <c r="H298"/>
  <c r="I298" s="1"/>
  <c r="J298" s="1"/>
  <c r="H297"/>
  <c r="I297" s="1"/>
  <c r="J297" s="1"/>
  <c r="H293"/>
  <c r="I293" s="1"/>
  <c r="J293" s="1"/>
  <c r="H306"/>
  <c r="I306" s="1"/>
  <c r="J306" s="1"/>
  <c r="H290"/>
  <c r="I290" s="1"/>
  <c r="J290" s="1"/>
  <c r="H299"/>
  <c r="I299" s="1"/>
  <c r="J299" s="1"/>
  <c r="F737"/>
  <c r="E737"/>
  <c r="F734"/>
  <c r="E730"/>
  <c r="E734"/>
  <c r="F731"/>
  <c r="E731"/>
  <c r="E732"/>
  <c r="F733"/>
  <c r="F732"/>
  <c r="E733"/>
  <c r="F736"/>
  <c r="E736"/>
  <c r="F730"/>
  <c r="E728"/>
  <c r="F729"/>
  <c r="E729"/>
  <c r="F728"/>
  <c r="E718"/>
  <c r="F724"/>
  <c r="F723"/>
  <c r="F718"/>
  <c r="E724"/>
  <c r="E723"/>
  <c r="E720"/>
  <c r="E725"/>
  <c r="F726"/>
  <c r="F720"/>
  <c r="F725"/>
  <c r="E726"/>
  <c r="E721"/>
  <c r="F727"/>
  <c r="F719"/>
  <c r="F721"/>
  <c r="E727"/>
  <c r="E719"/>
  <c r="F722"/>
  <c r="E717"/>
  <c r="E722"/>
  <c r="F717"/>
  <c r="H721"/>
  <c r="I721" s="1"/>
  <c r="J721" s="1"/>
  <c r="F713"/>
  <c r="F714"/>
  <c r="E713"/>
  <c r="F715"/>
  <c r="E716"/>
  <c r="E715"/>
  <c r="F716"/>
  <c r="E671"/>
  <c r="F671"/>
  <c r="F679"/>
  <c r="E687"/>
  <c r="F687"/>
  <c r="F695"/>
  <c r="E695"/>
  <c r="F703"/>
  <c r="E703"/>
  <c r="F711"/>
  <c r="E711"/>
  <c r="C40" i="9"/>
  <c r="F41"/>
  <c r="G41" s="1"/>
  <c r="D41"/>
  <c r="C41"/>
  <c r="F40"/>
  <c r="G40" s="1"/>
  <c r="D40"/>
  <c r="G436"/>
  <c r="G435"/>
  <c r="G434"/>
  <c r="G445"/>
  <c r="G449" s="1"/>
  <c r="D9504" i="8" s="1"/>
  <c r="H437" i="7" s="1"/>
  <c r="I437" s="1"/>
  <c r="J437" s="1"/>
  <c r="F442"/>
  <c r="F176" i="16" s="1"/>
  <c r="E441" i="7"/>
  <c r="C175" i="16" s="1"/>
  <c r="F441" i="7"/>
  <c r="F175" i="16" s="1"/>
  <c r="E442" i="7"/>
  <c r="C176" i="16" s="1"/>
  <c r="E121" i="7"/>
  <c r="C106" i="16" s="1"/>
  <c r="F174"/>
  <c r="C174"/>
  <c r="F116" i="7"/>
  <c r="F101" i="16" s="1"/>
  <c r="E116" i="7"/>
  <c r="C101" i="16" s="1"/>
  <c r="F121" i="7"/>
  <c r="F106" i="16" s="1"/>
  <c r="H121" i="7"/>
  <c r="I121" s="1"/>
  <c r="J121" s="1"/>
  <c r="F173" i="16"/>
  <c r="C173"/>
  <c r="F25" i="7"/>
  <c r="F18" i="16" s="1"/>
  <c r="E25" i="7"/>
  <c r="C18" i="16" s="1"/>
  <c r="G320" i="9"/>
  <c r="E714" i="7"/>
  <c r="G318" i="9"/>
  <c r="G317"/>
  <c r="G321"/>
  <c r="T73" i="17"/>
  <c r="D73"/>
  <c r="R73"/>
  <c r="P73"/>
  <c r="N73"/>
  <c r="L73"/>
  <c r="Z73"/>
  <c r="J73"/>
  <c r="X73"/>
  <c r="H73"/>
  <c r="V73"/>
  <c r="F73"/>
  <c r="Z53"/>
  <c r="J53"/>
  <c r="X53"/>
  <c r="H53"/>
  <c r="V53"/>
  <c r="F53"/>
  <c r="T53"/>
  <c r="D53"/>
  <c r="R53"/>
  <c r="P53"/>
  <c r="N53"/>
  <c r="L53"/>
  <c r="G175" i="13"/>
  <c r="G174"/>
  <c r="G159"/>
  <c r="G146"/>
  <c r="G149"/>
  <c r="G148"/>
  <c r="G133"/>
  <c r="G118"/>
  <c r="G103"/>
  <c r="G102"/>
  <c r="G87"/>
  <c r="G72"/>
  <c r="G71"/>
  <c r="G56"/>
  <c r="G55"/>
  <c r="G47"/>
  <c r="G39"/>
  <c r="G38"/>
  <c r="G30"/>
  <c r="G22"/>
  <c r="B9509" i="8"/>
  <c r="E735" i="7" s="1"/>
  <c r="J551" l="1"/>
  <c r="I539" s="1"/>
  <c r="J462"/>
  <c r="I61" i="15" s="1"/>
  <c r="AB63" i="17" s="1"/>
  <c r="V63" s="1"/>
  <c r="I59" i="15"/>
  <c r="AB61" i="17" s="1"/>
  <c r="F61" s="1"/>
  <c r="I592" i="7"/>
  <c r="I97" i="15"/>
  <c r="AB99" i="17" s="1"/>
  <c r="I83" i="15"/>
  <c r="AB85" i="17" s="1"/>
  <c r="Z31"/>
  <c r="R31"/>
  <c r="F31"/>
  <c r="D31"/>
  <c r="J31"/>
  <c r="P31"/>
  <c r="H31"/>
  <c r="X31"/>
  <c r="N31"/>
  <c r="T31"/>
  <c r="L31"/>
  <c r="V31"/>
  <c r="T101"/>
  <c r="L101"/>
  <c r="F101"/>
  <c r="N101"/>
  <c r="X101"/>
  <c r="D101"/>
  <c r="J101"/>
  <c r="V101"/>
  <c r="Z101"/>
  <c r="R101"/>
  <c r="P101"/>
  <c r="H101"/>
  <c r="T37"/>
  <c r="F37"/>
  <c r="H37"/>
  <c r="J37"/>
  <c r="L37"/>
  <c r="R37"/>
  <c r="N37"/>
  <c r="V37"/>
  <c r="X37"/>
  <c r="Z37"/>
  <c r="P37"/>
  <c r="D37"/>
  <c r="F668" i="7"/>
  <c r="G42" i="9"/>
  <c r="D9492" i="8" s="1"/>
  <c r="H20" i="7" s="1"/>
  <c r="I20" s="1"/>
  <c r="J20" s="1"/>
  <c r="J19" s="1"/>
  <c r="H730"/>
  <c r="I730" s="1"/>
  <c r="J730" s="1"/>
  <c r="G440" i="9"/>
  <c r="D9503" i="8" s="1"/>
  <c r="H731" i="7"/>
  <c r="I731" s="1"/>
  <c r="J731" s="1"/>
  <c r="G322" i="9"/>
  <c r="D9499" i="8" s="1"/>
  <c r="H715" i="7"/>
  <c r="I715" s="1"/>
  <c r="J715" s="1"/>
  <c r="G403" i="9"/>
  <c r="G402"/>
  <c r="G399"/>
  <c r="G398"/>
  <c r="Z63" i="17" l="1"/>
  <c r="F63"/>
  <c r="R63"/>
  <c r="X63"/>
  <c r="L63"/>
  <c r="T63"/>
  <c r="N63"/>
  <c r="P63"/>
  <c r="J63"/>
  <c r="H63"/>
  <c r="D63"/>
  <c r="J61"/>
  <c r="P61"/>
  <c r="L61"/>
  <c r="R61"/>
  <c r="D61"/>
  <c r="Z61"/>
  <c r="X61"/>
  <c r="V61"/>
  <c r="T61"/>
  <c r="N61"/>
  <c r="H61"/>
  <c r="L85"/>
  <c r="D85"/>
  <c r="Z85"/>
  <c r="R85"/>
  <c r="J85"/>
  <c r="P85"/>
  <c r="X85"/>
  <c r="N85"/>
  <c r="H85"/>
  <c r="V85"/>
  <c r="F85"/>
  <c r="T85"/>
  <c r="F99"/>
  <c r="N99"/>
  <c r="V99"/>
  <c r="D99"/>
  <c r="Z99"/>
  <c r="H99"/>
  <c r="L99"/>
  <c r="R99"/>
  <c r="T99"/>
  <c r="X99"/>
  <c r="P99"/>
  <c r="J99"/>
  <c r="H150" i="7"/>
  <c r="I150" s="1"/>
  <c r="J150" s="1"/>
  <c r="H524"/>
  <c r="I524" s="1"/>
  <c r="J524" s="1"/>
  <c r="J521" s="1"/>
  <c r="F735"/>
  <c r="D9509" i="8"/>
  <c r="D9506"/>
  <c r="H732" i="7" s="1"/>
  <c r="I732" s="1"/>
  <c r="J732" s="1"/>
  <c r="D9502" i="8"/>
  <c r="H441" i="7" s="1"/>
  <c r="I441" s="1"/>
  <c r="J441" s="1"/>
  <c r="H442"/>
  <c r="I442" s="1"/>
  <c r="J442" s="1"/>
  <c r="H723"/>
  <c r="I723" s="1"/>
  <c r="J723" s="1"/>
  <c r="H714"/>
  <c r="I714" s="1"/>
  <c r="J714" s="1"/>
  <c r="H733"/>
  <c r="I733" s="1"/>
  <c r="J733" s="1"/>
  <c r="F52" i="9"/>
  <c r="G52" s="1"/>
  <c r="F50"/>
  <c r="G50" s="1"/>
  <c r="F51"/>
  <c r="G51" s="1"/>
  <c r="H716" i="7"/>
  <c r="I716"/>
  <c r="J716" s="1"/>
  <c r="H116"/>
  <c r="I116" s="1"/>
  <c r="J116" s="1"/>
  <c r="H722"/>
  <c r="I722" s="1"/>
  <c r="J722" s="1"/>
  <c r="H720"/>
  <c r="I720" s="1"/>
  <c r="J720" s="1"/>
  <c r="H729"/>
  <c r="I729" s="1"/>
  <c r="J729" s="1"/>
  <c r="H719"/>
  <c r="I719" s="1"/>
  <c r="J719" s="1"/>
  <c r="I726"/>
  <c r="J726" s="1"/>
  <c r="H726"/>
  <c r="I449" l="1"/>
  <c r="I73" i="15"/>
  <c r="AB75" i="17" s="1"/>
  <c r="H728" i="7"/>
  <c r="I728" s="1"/>
  <c r="J728" s="1"/>
  <c r="I735"/>
  <c r="J735" s="1"/>
  <c r="H735"/>
  <c r="I727"/>
  <c r="J727" s="1"/>
  <c r="H727"/>
  <c r="G54" i="9"/>
  <c r="D9493" i="8" s="1"/>
  <c r="H115" i="7" s="1"/>
  <c r="I115" s="1"/>
  <c r="J115" s="1"/>
  <c r="R75" i="17" l="1"/>
  <c r="N75"/>
  <c r="Z75"/>
  <c r="X75"/>
  <c r="V75"/>
  <c r="T75"/>
  <c r="P75"/>
  <c r="L75"/>
  <c r="J75"/>
  <c r="H75"/>
  <c r="F75"/>
  <c r="D75"/>
  <c r="E694" i="7" l="1"/>
  <c r="G31" i="9"/>
  <c r="G32"/>
  <c r="G33"/>
  <c r="G34"/>
  <c r="G30"/>
  <c r="G28"/>
  <c r="G21"/>
  <c r="G22"/>
  <c r="G23"/>
  <c r="G24"/>
  <c r="G25"/>
  <c r="G26"/>
  <c r="G27"/>
  <c r="G20"/>
  <c r="G19"/>
  <c r="G338" l="1"/>
  <c r="G337"/>
  <c r="G335"/>
  <c r="G334"/>
  <c r="E409" i="7"/>
  <c r="F409"/>
  <c r="H409"/>
  <c r="I409" s="1"/>
  <c r="E410"/>
  <c r="F410"/>
  <c r="H410"/>
  <c r="I410" s="1"/>
  <c r="E411"/>
  <c r="F411"/>
  <c r="H411"/>
  <c r="I411" s="1"/>
  <c r="F412"/>
  <c r="F413"/>
  <c r="E414"/>
  <c r="F414"/>
  <c r="H414"/>
  <c r="I414" s="1"/>
  <c r="E415"/>
  <c r="F415"/>
  <c r="H415"/>
  <c r="I415" s="1"/>
  <c r="E417"/>
  <c r="F417"/>
  <c r="H417"/>
  <c r="I417" s="1"/>
  <c r="H408"/>
  <c r="I408" s="1"/>
  <c r="F408"/>
  <c r="E408"/>
  <c r="E398"/>
  <c r="F398"/>
  <c r="H398"/>
  <c r="I398" s="1"/>
  <c r="E399"/>
  <c r="F399"/>
  <c r="H399"/>
  <c r="I399" s="1"/>
  <c r="E400"/>
  <c r="F400"/>
  <c r="H400"/>
  <c r="I400" s="1"/>
  <c r="E401"/>
  <c r="F401"/>
  <c r="H401"/>
  <c r="I401" s="1"/>
  <c r="H397"/>
  <c r="I397" s="1"/>
  <c r="F397"/>
  <c r="E397"/>
  <c r="E311"/>
  <c r="F311"/>
  <c r="H311"/>
  <c r="I311" s="1"/>
  <c r="E312"/>
  <c r="F312"/>
  <c r="H312"/>
  <c r="I312" s="1"/>
  <c r="E313"/>
  <c r="F313"/>
  <c r="H313"/>
  <c r="I313" s="1"/>
  <c r="E314"/>
  <c r="F314"/>
  <c r="H314"/>
  <c r="I314" s="1"/>
  <c r="E315"/>
  <c r="F315"/>
  <c r="H315"/>
  <c r="I315" s="1"/>
  <c r="E316"/>
  <c r="F316"/>
  <c r="H316"/>
  <c r="I316" s="1"/>
  <c r="E317"/>
  <c r="F317"/>
  <c r="H317"/>
  <c r="I317" s="1"/>
  <c r="E318"/>
  <c r="F318"/>
  <c r="H318"/>
  <c r="I318" s="1"/>
  <c r="E334"/>
  <c r="F334"/>
  <c r="H334"/>
  <c r="I334" s="1"/>
  <c r="E335"/>
  <c r="F335"/>
  <c r="H335"/>
  <c r="I335" s="1"/>
  <c r="E336"/>
  <c r="F336"/>
  <c r="H336"/>
  <c r="I336" s="1"/>
  <c r="E337"/>
  <c r="F337"/>
  <c r="H337"/>
  <c r="I337" s="1"/>
  <c r="E338"/>
  <c r="F338"/>
  <c r="H338"/>
  <c r="I338" s="1"/>
  <c r="F339"/>
  <c r="H339"/>
  <c r="I339" s="1"/>
  <c r="F368"/>
  <c r="F374"/>
  <c r="F375"/>
  <c r="E340"/>
  <c r="F340"/>
  <c r="H340"/>
  <c r="I340" s="1"/>
  <c r="E341"/>
  <c r="F341"/>
  <c r="H341"/>
  <c r="I341" s="1"/>
  <c r="E342"/>
  <c r="F342"/>
  <c r="H342"/>
  <c r="I342" s="1"/>
  <c r="E344"/>
  <c r="F344"/>
  <c r="H344"/>
  <c r="I344" s="1"/>
  <c r="E345"/>
  <c r="F345"/>
  <c r="H345"/>
  <c r="I345" s="1"/>
  <c r="E346"/>
  <c r="F346"/>
  <c r="H346"/>
  <c r="I346" s="1"/>
  <c r="E347"/>
  <c r="F347"/>
  <c r="H347"/>
  <c r="I347" s="1"/>
  <c r="E348"/>
  <c r="F348"/>
  <c r="H348"/>
  <c r="I348" s="1"/>
  <c r="E350"/>
  <c r="F350"/>
  <c r="H350"/>
  <c r="I350" s="1"/>
  <c r="E351"/>
  <c r="F351"/>
  <c r="H351"/>
  <c r="I351" s="1"/>
  <c r="E352"/>
  <c r="F352"/>
  <c r="H352"/>
  <c r="I352" s="1"/>
  <c r="E353"/>
  <c r="F353"/>
  <c r="H353"/>
  <c r="I353" s="1"/>
  <c r="E363"/>
  <c r="F363"/>
  <c r="H363"/>
  <c r="I363" s="1"/>
  <c r="E364"/>
  <c r="F364"/>
  <c r="H364"/>
  <c r="I364" s="1"/>
  <c r="E365"/>
  <c r="F365"/>
  <c r="H365"/>
  <c r="I365" s="1"/>
  <c r="E366"/>
  <c r="F366"/>
  <c r="H366"/>
  <c r="I366" s="1"/>
  <c r="E369"/>
  <c r="F369"/>
  <c r="H369"/>
  <c r="I369" s="1"/>
  <c r="E370"/>
  <c r="F370"/>
  <c r="H370"/>
  <c r="I370" s="1"/>
  <c r="E376"/>
  <c r="F376"/>
  <c r="E377"/>
  <c r="F377"/>
  <c r="E378"/>
  <c r="F378"/>
  <c r="E379"/>
  <c r="F379"/>
  <c r="E380"/>
  <c r="F380"/>
  <c r="E381"/>
  <c r="F381"/>
  <c r="E371"/>
  <c r="F371"/>
  <c r="H371"/>
  <c r="I371" s="1"/>
  <c r="E372"/>
  <c r="F372"/>
  <c r="H372"/>
  <c r="I372" s="1"/>
  <c r="E373"/>
  <c r="F373"/>
  <c r="H373"/>
  <c r="I373" s="1"/>
  <c r="E382"/>
  <c r="F382"/>
  <c r="H310"/>
  <c r="I310" s="1"/>
  <c r="F310"/>
  <c r="E310"/>
  <c r="E282"/>
  <c r="F282"/>
  <c r="H282"/>
  <c r="I282" s="1"/>
  <c r="H281"/>
  <c r="I281" s="1"/>
  <c r="F281"/>
  <c r="E281"/>
  <c r="E270"/>
  <c r="F270"/>
  <c r="H270"/>
  <c r="I270" s="1"/>
  <c r="E271"/>
  <c r="F271"/>
  <c r="H271"/>
  <c r="I271" s="1"/>
  <c r="E283"/>
  <c r="F283"/>
  <c r="H283"/>
  <c r="I283" s="1"/>
  <c r="E284"/>
  <c r="F284"/>
  <c r="H284"/>
  <c r="I284" s="1"/>
  <c r="E285"/>
  <c r="F285"/>
  <c r="H285"/>
  <c r="I285" s="1"/>
  <c r="E287"/>
  <c r="F287"/>
  <c r="H287"/>
  <c r="I287" s="1"/>
  <c r="H269"/>
  <c r="I269" s="1"/>
  <c r="F269"/>
  <c r="E269"/>
  <c r="E253"/>
  <c r="F253"/>
  <c r="H253"/>
  <c r="I253" s="1"/>
  <c r="E254"/>
  <c r="F254"/>
  <c r="H254"/>
  <c r="I254" s="1"/>
  <c r="H252"/>
  <c r="I252" s="1"/>
  <c r="F252"/>
  <c r="E252"/>
  <c r="E276"/>
  <c r="F276"/>
  <c r="H276"/>
  <c r="I276" s="1"/>
  <c r="E277"/>
  <c r="F277"/>
  <c r="H277"/>
  <c r="I277" s="1"/>
  <c r="E278"/>
  <c r="F278"/>
  <c r="H278"/>
  <c r="I278" s="1"/>
  <c r="E280"/>
  <c r="F280"/>
  <c r="H280"/>
  <c r="I280" s="1"/>
  <c r="H273"/>
  <c r="I273" s="1"/>
  <c r="F273"/>
  <c r="E273"/>
  <c r="H272"/>
  <c r="I272" s="1"/>
  <c r="F272"/>
  <c r="E272"/>
  <c r="H268"/>
  <c r="I268" s="1"/>
  <c r="F268"/>
  <c r="E268"/>
  <c r="H267"/>
  <c r="I267" s="1"/>
  <c r="F267"/>
  <c r="E267"/>
  <c r="H266"/>
  <c r="I266" s="1"/>
  <c r="F266"/>
  <c r="E266"/>
  <c r="H238"/>
  <c r="I238" s="1"/>
  <c r="F238"/>
  <c r="E238"/>
  <c r="L238" s="1"/>
  <c r="H237"/>
  <c r="I237" s="1"/>
  <c r="F237"/>
  <c r="E237"/>
  <c r="L237" s="1"/>
  <c r="H236"/>
  <c r="I236" s="1"/>
  <c r="F236"/>
  <c r="E236"/>
  <c r="L236" s="1"/>
  <c r="E248"/>
  <c r="F248"/>
  <c r="H248"/>
  <c r="I248" s="1"/>
  <c r="E259"/>
  <c r="F259"/>
  <c r="H259"/>
  <c r="I259" s="1"/>
  <c r="E260"/>
  <c r="F260"/>
  <c r="H260"/>
  <c r="I260" s="1"/>
  <c r="E262"/>
  <c r="F262"/>
  <c r="H262"/>
  <c r="I262" s="1"/>
  <c r="E263"/>
  <c r="F263"/>
  <c r="H263"/>
  <c r="I263" s="1"/>
  <c r="E264"/>
  <c r="F264"/>
  <c r="H264"/>
  <c r="I264" s="1"/>
  <c r="E265"/>
  <c r="F265"/>
  <c r="H265"/>
  <c r="I265" s="1"/>
  <c r="H214"/>
  <c r="I214" s="1"/>
  <c r="F214"/>
  <c r="E214"/>
  <c r="E164"/>
  <c r="F164"/>
  <c r="H164"/>
  <c r="I164" s="1"/>
  <c r="E165"/>
  <c r="F165"/>
  <c r="H165"/>
  <c r="I165" s="1"/>
  <c r="E166"/>
  <c r="F166"/>
  <c r="H166"/>
  <c r="I166" s="1"/>
  <c r="E167"/>
  <c r="F167"/>
  <c r="H167"/>
  <c r="I167" s="1"/>
  <c r="E168"/>
  <c r="F168"/>
  <c r="H168"/>
  <c r="I168" s="1"/>
  <c r="E169"/>
  <c r="F169"/>
  <c r="H169"/>
  <c r="I169" s="1"/>
  <c r="E170"/>
  <c r="F170"/>
  <c r="H170"/>
  <c r="I170" s="1"/>
  <c r="E171"/>
  <c r="F171"/>
  <c r="H171"/>
  <c r="I171" s="1"/>
  <c r="E172"/>
  <c r="F172"/>
  <c r="H172"/>
  <c r="I172" s="1"/>
  <c r="E173"/>
  <c r="F173"/>
  <c r="H173"/>
  <c r="I173" s="1"/>
  <c r="E174"/>
  <c r="F174"/>
  <c r="H174"/>
  <c r="I174" s="1"/>
  <c r="E175"/>
  <c r="F175"/>
  <c r="H175"/>
  <c r="I175" s="1"/>
  <c r="E176"/>
  <c r="F176"/>
  <c r="H176"/>
  <c r="I176" s="1"/>
  <c r="E177"/>
  <c r="F177"/>
  <c r="H177"/>
  <c r="I177" s="1"/>
  <c r="E178"/>
  <c r="F178"/>
  <c r="H178"/>
  <c r="I178" s="1"/>
  <c r="E179"/>
  <c r="F179"/>
  <c r="H179"/>
  <c r="I179" s="1"/>
  <c r="E180"/>
  <c r="F180"/>
  <c r="H180"/>
  <c r="I180" s="1"/>
  <c r="E181"/>
  <c r="F181"/>
  <c r="H181"/>
  <c r="I181" s="1"/>
  <c r="E182"/>
  <c r="F182"/>
  <c r="H182"/>
  <c r="I182" s="1"/>
  <c r="E183"/>
  <c r="F183"/>
  <c r="H183"/>
  <c r="I183" s="1"/>
  <c r="E184"/>
  <c r="F184"/>
  <c r="H184"/>
  <c r="I184" s="1"/>
  <c r="E185"/>
  <c r="F185"/>
  <c r="H185"/>
  <c r="I185" s="1"/>
  <c r="E186"/>
  <c r="F186"/>
  <c r="H186"/>
  <c r="I186" s="1"/>
  <c r="E187"/>
  <c r="F187"/>
  <c r="H187"/>
  <c r="I187" s="1"/>
  <c r="E188"/>
  <c r="F188"/>
  <c r="H188"/>
  <c r="I188" s="1"/>
  <c r="E189"/>
  <c r="F189"/>
  <c r="H189"/>
  <c r="I189" s="1"/>
  <c r="E191"/>
  <c r="F191"/>
  <c r="H191"/>
  <c r="I191" s="1"/>
  <c r="E192"/>
  <c r="F192"/>
  <c r="H192"/>
  <c r="I192" s="1"/>
  <c r="E193"/>
  <c r="F193"/>
  <c r="H193"/>
  <c r="I193" s="1"/>
  <c r="E194"/>
  <c r="F194"/>
  <c r="H194"/>
  <c r="I194" s="1"/>
  <c r="E195"/>
  <c r="F195"/>
  <c r="H195"/>
  <c r="I195" s="1"/>
  <c r="E196"/>
  <c r="F196"/>
  <c r="H196"/>
  <c r="I196" s="1"/>
  <c r="E197"/>
  <c r="F197"/>
  <c r="H197"/>
  <c r="I197" s="1"/>
  <c r="E198"/>
  <c r="F198"/>
  <c r="H198"/>
  <c r="I198" s="1"/>
  <c r="H163"/>
  <c r="I163" s="1"/>
  <c r="F163"/>
  <c r="E163"/>
  <c r="H161"/>
  <c r="I161" s="1"/>
  <c r="F161"/>
  <c r="E161"/>
  <c r="H160"/>
  <c r="I160" s="1"/>
  <c r="F160"/>
  <c r="E160"/>
  <c r="E446"/>
  <c r="C180" i="16" s="1"/>
  <c r="F446" i="7"/>
  <c r="F180" i="16" s="1"/>
  <c r="F445" i="7"/>
  <c r="F179" i="16" s="1"/>
  <c r="E445" i="7"/>
  <c r="C179" i="16" s="1"/>
  <c r="H148" i="7"/>
  <c r="I148" s="1"/>
  <c r="H149"/>
  <c r="I149" s="1"/>
  <c r="H151"/>
  <c r="I151" s="1"/>
  <c r="E148"/>
  <c r="C133" i="16" s="1"/>
  <c r="F148" i="7"/>
  <c r="F133" i="16" s="1"/>
  <c r="E149" i="7"/>
  <c r="C134" i="16" s="1"/>
  <c r="F149" i="7"/>
  <c r="F134" i="16" s="1"/>
  <c r="E151" i="7"/>
  <c r="C136" i="16" s="1"/>
  <c r="F151" i="7"/>
  <c r="F136" i="16" s="1"/>
  <c r="H147" i="7"/>
  <c r="I147" s="1"/>
  <c r="F147"/>
  <c r="F132" i="16" s="1"/>
  <c r="E147" i="7"/>
  <c r="C132" i="16" s="1"/>
  <c r="H112" i="7"/>
  <c r="I112" s="1"/>
  <c r="H113"/>
  <c r="I113" s="1"/>
  <c r="E112"/>
  <c r="C97" i="16" s="1"/>
  <c r="F112" i="7"/>
  <c r="F97" i="16" s="1"/>
  <c r="E113" i="7"/>
  <c r="C98" i="16" s="1"/>
  <c r="F113" i="7"/>
  <c r="F98" i="16" s="1"/>
  <c r="H108" i="7"/>
  <c r="I108" s="1"/>
  <c r="E108"/>
  <c r="C93" i="16" s="1"/>
  <c r="F108" i="7"/>
  <c r="F93" i="16" s="1"/>
  <c r="H107" i="7"/>
  <c r="I107" s="1"/>
  <c r="F107"/>
  <c r="F92" i="16" s="1"/>
  <c r="E107" i="7"/>
  <c r="C92" i="16" s="1"/>
  <c r="H140" i="7"/>
  <c r="I140" s="1"/>
  <c r="H144"/>
  <c r="I144" s="1"/>
  <c r="F140"/>
  <c r="F125" i="16" s="1"/>
  <c r="E144" i="7"/>
  <c r="C129" i="16" s="1"/>
  <c r="F144" i="7"/>
  <c r="F129" i="16" s="1"/>
  <c r="H139" i="7"/>
  <c r="I139" s="1"/>
  <c r="F139"/>
  <c r="F124" i="16" s="1"/>
  <c r="H96" i="7"/>
  <c r="I96" s="1"/>
  <c r="F96"/>
  <c r="E96"/>
  <c r="H89"/>
  <c r="I89" s="1"/>
  <c r="F89"/>
  <c r="F74" i="16" s="1"/>
  <c r="E89" i="7"/>
  <c r="C74" i="16" s="1"/>
  <c r="H87" i="7"/>
  <c r="I87" s="1"/>
  <c r="F87"/>
  <c r="F72" i="16" s="1"/>
  <c r="E87" i="7"/>
  <c r="C72" i="16" s="1"/>
  <c r="H83" i="7"/>
  <c r="I83" s="1"/>
  <c r="F83"/>
  <c r="F68" i="16" s="1"/>
  <c r="E83" i="7"/>
  <c r="C68" i="16" s="1"/>
  <c r="H74" i="7"/>
  <c r="I74" s="1"/>
  <c r="H75"/>
  <c r="I75" s="1"/>
  <c r="H76"/>
  <c r="I76" s="1"/>
  <c r="H82"/>
  <c r="I82" s="1"/>
  <c r="E74"/>
  <c r="C59" i="16" s="1"/>
  <c r="F74" i="7"/>
  <c r="F59" i="16" s="1"/>
  <c r="E75" i="7"/>
  <c r="C60" i="16" s="1"/>
  <c r="F75" i="7"/>
  <c r="F60" i="16" s="1"/>
  <c r="E76" i="7"/>
  <c r="C61" i="16" s="1"/>
  <c r="F76" i="7"/>
  <c r="F61" i="16" s="1"/>
  <c r="E82" i="7"/>
  <c r="C67" i="16" s="1"/>
  <c r="F82" i="7"/>
  <c r="F67" i="16" s="1"/>
  <c r="H73" i="7"/>
  <c r="I73" s="1"/>
  <c r="F73"/>
  <c r="F58" i="16" s="1"/>
  <c r="E73" i="7"/>
  <c r="C58" i="16" s="1"/>
  <c r="H64" i="7"/>
  <c r="I64" s="1"/>
  <c r="H65"/>
  <c r="I65" s="1"/>
  <c r="H66"/>
  <c r="I66" s="1"/>
  <c r="H67"/>
  <c r="I67" s="1"/>
  <c r="H68"/>
  <c r="I68" s="1"/>
  <c r="H69"/>
  <c r="I69" s="1"/>
  <c r="H70"/>
  <c r="I70" s="1"/>
  <c r="H72"/>
  <c r="I72" s="1"/>
  <c r="E64"/>
  <c r="C49" i="16" s="1"/>
  <c r="F64" i="7"/>
  <c r="F49" i="16" s="1"/>
  <c r="E65" i="7"/>
  <c r="C50" i="16" s="1"/>
  <c r="F65" i="7"/>
  <c r="F50" i="16" s="1"/>
  <c r="E66" i="7"/>
  <c r="C51" i="16" s="1"/>
  <c r="F66" i="7"/>
  <c r="F51" i="16" s="1"/>
  <c r="E67" i="7"/>
  <c r="C52" i="16" s="1"/>
  <c r="F67" i="7"/>
  <c r="F52" i="16" s="1"/>
  <c r="E68" i="7"/>
  <c r="C53" i="16" s="1"/>
  <c r="F68" i="7"/>
  <c r="F53" i="16" s="1"/>
  <c r="E69" i="7"/>
  <c r="C54" i="16" s="1"/>
  <c r="F69" i="7"/>
  <c r="F54" i="16" s="1"/>
  <c r="E70" i="7"/>
  <c r="C55" i="16" s="1"/>
  <c r="F70" i="7"/>
  <c r="F55" i="16" s="1"/>
  <c r="E72" i="7"/>
  <c r="C57" i="16" s="1"/>
  <c r="F72" i="7"/>
  <c r="F57" i="16" s="1"/>
  <c r="H63" i="7"/>
  <c r="I63" s="1"/>
  <c r="F63"/>
  <c r="F48" i="16" s="1"/>
  <c r="E63" i="7"/>
  <c r="C48" i="16" s="1"/>
  <c r="H57" i="7"/>
  <c r="I57" s="1"/>
  <c r="H58"/>
  <c r="I58" s="1"/>
  <c r="H59"/>
  <c r="I59" s="1"/>
  <c r="E57"/>
  <c r="C42" i="16" s="1"/>
  <c r="F57" i="7"/>
  <c r="F42" i="16" s="1"/>
  <c r="E58" i="7"/>
  <c r="C43" i="16" s="1"/>
  <c r="F58" i="7"/>
  <c r="F43" i="16" s="1"/>
  <c r="E59" i="7"/>
  <c r="C44" i="16" s="1"/>
  <c r="F59" i="7"/>
  <c r="F44" i="16" s="1"/>
  <c r="H56" i="7"/>
  <c r="I56" s="1"/>
  <c r="F56"/>
  <c r="F41" i="16" s="1"/>
  <c r="E56" i="7"/>
  <c r="C41" i="16" s="1"/>
  <c r="H55" i="7"/>
  <c r="I55" s="1"/>
  <c r="F55"/>
  <c r="F40" i="16" s="1"/>
  <c r="E55" i="7"/>
  <c r="C40" i="16" s="1"/>
  <c r="H48" i="7"/>
  <c r="I48" s="1"/>
  <c r="H49"/>
  <c r="I49" s="1"/>
  <c r="H50"/>
  <c r="I50" s="1"/>
  <c r="H51"/>
  <c r="I51" s="1"/>
  <c r="H52"/>
  <c r="I52" s="1"/>
  <c r="E48"/>
  <c r="C33" i="16" s="1"/>
  <c r="F48" i="7"/>
  <c r="F33" i="16" s="1"/>
  <c r="E49" i="7"/>
  <c r="C34" i="16" s="1"/>
  <c r="F49" i="7"/>
  <c r="F34" i="16" s="1"/>
  <c r="E50" i="7"/>
  <c r="C35" i="16" s="1"/>
  <c r="F50" i="7"/>
  <c r="F35" i="16" s="1"/>
  <c r="E51" i="7"/>
  <c r="C36" i="16" s="1"/>
  <c r="F51" i="7"/>
  <c r="F36" i="16" s="1"/>
  <c r="E52" i="7"/>
  <c r="C37" i="16" s="1"/>
  <c r="F52" i="7"/>
  <c r="F37" i="16" s="1"/>
  <c r="H47" i="7"/>
  <c r="I47" s="1"/>
  <c r="F47"/>
  <c r="F32" i="16" s="1"/>
  <c r="E47" i="7"/>
  <c r="C32" i="16" s="1"/>
  <c r="H38" i="7"/>
  <c r="I38" s="1"/>
  <c r="H39"/>
  <c r="I39" s="1"/>
  <c r="H37"/>
  <c r="I37" s="1"/>
  <c r="F38"/>
  <c r="F27" i="16" s="1"/>
  <c r="F39" i="7"/>
  <c r="F28" i="16" s="1"/>
  <c r="F37" i="7"/>
  <c r="F26" i="16" s="1"/>
  <c r="E38" i="7"/>
  <c r="C27" i="16" s="1"/>
  <c r="E39" i="7"/>
  <c r="C28" i="16" s="1"/>
  <c r="E37" i="7"/>
  <c r="C26" i="16" s="1"/>
  <c r="H29" i="7"/>
  <c r="I29" s="1"/>
  <c r="F29"/>
  <c r="F22" i="16" s="1"/>
  <c r="E29" i="7"/>
  <c r="C22" i="16" s="1"/>
  <c r="H23" i="7"/>
  <c r="I23" s="1"/>
  <c r="F23"/>
  <c r="F16" i="16" s="1"/>
  <c r="E23" i="7"/>
  <c r="C16" i="16" s="1"/>
  <c r="F348" l="1"/>
  <c r="F81"/>
  <c r="C348"/>
  <c r="C81"/>
  <c r="G339" i="9"/>
  <c r="J410" i="7"/>
  <c r="J411"/>
  <c r="J414"/>
  <c r="J417"/>
  <c r="J408"/>
  <c r="J415"/>
  <c r="J409"/>
  <c r="J401"/>
  <c r="J400"/>
  <c r="J399"/>
  <c r="J398"/>
  <c r="J397"/>
  <c r="J311"/>
  <c r="J312"/>
  <c r="J313"/>
  <c r="J314"/>
  <c r="J315"/>
  <c r="J316"/>
  <c r="J317"/>
  <c r="J318"/>
  <c r="J334"/>
  <c r="J335"/>
  <c r="J336"/>
  <c r="J337"/>
  <c r="J338"/>
  <c r="J339"/>
  <c r="J340"/>
  <c r="J341"/>
  <c r="J342"/>
  <c r="J344"/>
  <c r="J345"/>
  <c r="J346"/>
  <c r="J347"/>
  <c r="J348"/>
  <c r="J350"/>
  <c r="J351"/>
  <c r="J352"/>
  <c r="J353"/>
  <c r="J363"/>
  <c r="J364"/>
  <c r="J365"/>
  <c r="J366"/>
  <c r="J369"/>
  <c r="J370"/>
  <c r="J371"/>
  <c r="J372"/>
  <c r="J373"/>
  <c r="J310"/>
  <c r="J282"/>
  <c r="J281"/>
  <c r="J270"/>
  <c r="J271"/>
  <c r="J283"/>
  <c r="J284"/>
  <c r="J285"/>
  <c r="J287"/>
  <c r="J269"/>
  <c r="J253"/>
  <c r="J254"/>
  <c r="J252"/>
  <c r="J276"/>
  <c r="J277"/>
  <c r="J278"/>
  <c r="J280"/>
  <c r="J273"/>
  <c r="J272"/>
  <c r="J268"/>
  <c r="J267"/>
  <c r="J266"/>
  <c r="J238"/>
  <c r="J237"/>
  <c r="J236"/>
  <c r="J248"/>
  <c r="J259"/>
  <c r="J260"/>
  <c r="J262"/>
  <c r="J263"/>
  <c r="J264"/>
  <c r="J265"/>
  <c r="J214"/>
  <c r="J161"/>
  <c r="J163"/>
  <c r="J164"/>
  <c r="J165"/>
  <c r="J166"/>
  <c r="J167"/>
  <c r="J168"/>
  <c r="J169"/>
  <c r="J170"/>
  <c r="J171"/>
  <c r="J172"/>
  <c r="J173"/>
  <c r="J174"/>
  <c r="J175"/>
  <c r="J176"/>
  <c r="J177"/>
  <c r="J178"/>
  <c r="J179"/>
  <c r="J180"/>
  <c r="J181"/>
  <c r="J182"/>
  <c r="J183"/>
  <c r="J184"/>
  <c r="J185"/>
  <c r="J186"/>
  <c r="J187"/>
  <c r="J188"/>
  <c r="J189"/>
  <c r="J191"/>
  <c r="J192"/>
  <c r="J193"/>
  <c r="J194"/>
  <c r="J195"/>
  <c r="J196"/>
  <c r="J197"/>
  <c r="J198"/>
  <c r="J160"/>
  <c r="J113"/>
  <c r="J89"/>
  <c r="J87"/>
  <c r="J65"/>
  <c r="J66"/>
  <c r="J67"/>
  <c r="J68"/>
  <c r="J69"/>
  <c r="J70"/>
  <c r="J72"/>
  <c r="J73"/>
  <c r="J74"/>
  <c r="J75"/>
  <c r="J76"/>
  <c r="J82"/>
  <c r="J83"/>
  <c r="J63"/>
  <c r="J58"/>
  <c r="J56"/>
  <c r="J48"/>
  <c r="J50"/>
  <c r="J51"/>
  <c r="J52"/>
  <c r="J59"/>
  <c r="J384" l="1"/>
  <c r="I47" i="15" s="1"/>
  <c r="AB49" i="17" s="1"/>
  <c r="J158" i="7"/>
  <c r="I43" i="15" s="1"/>
  <c r="AB45" i="17" s="1"/>
  <c r="J86" i="7"/>
  <c r="I27" i="15" s="1"/>
  <c r="AB29" i="17" s="1"/>
  <c r="K373" i="7"/>
  <c r="J112"/>
  <c r="J107"/>
  <c r="J108"/>
  <c r="J55"/>
  <c r="J64"/>
  <c r="J61" s="1"/>
  <c r="J57"/>
  <c r="J49"/>
  <c r="J47"/>
  <c r="D9488" i="8"/>
  <c r="D9487"/>
  <c r="D9486"/>
  <c r="D183" i="13"/>
  <c r="F172" s="1"/>
  <c r="G172" s="1"/>
  <c r="C169"/>
  <c r="B9670" i="8" s="1"/>
  <c r="D167" i="13"/>
  <c r="F156" s="1"/>
  <c r="G156" s="1"/>
  <c r="C153"/>
  <c r="B9669" i="8" s="1"/>
  <c r="D141" i="13"/>
  <c r="F131" s="1"/>
  <c r="G131" s="1"/>
  <c r="C128"/>
  <c r="B9667" i="8" s="1"/>
  <c r="D126" i="13"/>
  <c r="F116" s="1"/>
  <c r="G116" s="1"/>
  <c r="C113"/>
  <c r="B9666" i="8" s="1"/>
  <c r="D111" i="13"/>
  <c r="F100" s="1"/>
  <c r="G100" s="1"/>
  <c r="C97"/>
  <c r="B9665" i="8" s="1"/>
  <c r="D95" i="13"/>
  <c r="F85" s="1"/>
  <c r="G85" s="1"/>
  <c r="C82"/>
  <c r="B9664" i="8" s="1"/>
  <c r="D80" i="13"/>
  <c r="F69" s="1"/>
  <c r="G69" s="1"/>
  <c r="C66"/>
  <c r="B9663" i="8" s="1"/>
  <c r="D64" i="13"/>
  <c r="F53" s="1"/>
  <c r="G53" s="1"/>
  <c r="C50"/>
  <c r="B9662" i="8" s="1"/>
  <c r="B9661"/>
  <c r="B9660"/>
  <c r="G28" i="13"/>
  <c r="C25"/>
  <c r="B9659" i="8" s="1"/>
  <c r="G20" i="13"/>
  <c r="C17"/>
  <c r="B9658" i="8" s="1"/>
  <c r="J105" i="7" l="1"/>
  <c r="I33" i="15" s="1"/>
  <c r="AB35" i="17" s="1"/>
  <c r="N49"/>
  <c r="Z49"/>
  <c r="X49"/>
  <c r="V49"/>
  <c r="T49"/>
  <c r="R49"/>
  <c r="L49"/>
  <c r="J49"/>
  <c r="H49"/>
  <c r="F49"/>
  <c r="D49"/>
  <c r="P49"/>
  <c r="E419" i="7"/>
  <c r="E413"/>
  <c r="E418"/>
  <c r="E412"/>
  <c r="J45"/>
  <c r="I23" i="15" s="1"/>
  <c r="AB25" i="17" s="1"/>
  <c r="I25" i="15"/>
  <c r="AB27" i="17" s="1"/>
  <c r="D9485" i="8"/>
  <c r="G176" i="13"/>
  <c r="D9670" i="8" s="1"/>
  <c r="G104" i="13"/>
  <c r="D9665" i="8" s="1"/>
  <c r="G160" i="13"/>
  <c r="D9669" i="8" s="1"/>
  <c r="G134" i="13"/>
  <c r="D9667" i="8" s="1"/>
  <c r="G88" i="13"/>
  <c r="D9664" i="8" s="1"/>
  <c r="G73" i="13"/>
  <c r="D9663" i="8" s="1"/>
  <c r="G57" i="13"/>
  <c r="D9662" i="8" s="1"/>
  <c r="G48" i="13"/>
  <c r="D9661" i="8" s="1"/>
  <c r="G40" i="13"/>
  <c r="D9660" i="8" s="1"/>
  <c r="G31" i="13"/>
  <c r="D9659" i="8" s="1"/>
  <c r="G23" i="13"/>
  <c r="D9658" i="8" s="1"/>
  <c r="P45" i="17" l="1"/>
  <c r="L45"/>
  <c r="J45"/>
  <c r="H45"/>
  <c r="F45"/>
  <c r="D45"/>
  <c r="V45"/>
  <c r="T45"/>
  <c r="R45"/>
  <c r="N45"/>
  <c r="Z45"/>
  <c r="X45"/>
  <c r="T29"/>
  <c r="V29"/>
  <c r="H29"/>
  <c r="J29"/>
  <c r="P29"/>
  <c r="F29"/>
  <c r="N29"/>
  <c r="X29"/>
  <c r="Z29"/>
  <c r="L29"/>
  <c r="R29"/>
  <c r="D29"/>
  <c r="H418" i="7"/>
  <c r="I418" s="1"/>
  <c r="J418" s="1"/>
  <c r="H412"/>
  <c r="I412" s="1"/>
  <c r="J412" s="1"/>
  <c r="H419"/>
  <c r="I419" s="1"/>
  <c r="J419" s="1"/>
  <c r="H413"/>
  <c r="I413" s="1"/>
  <c r="J413" s="1"/>
  <c r="D9484" i="8"/>
  <c r="C143" i="13"/>
  <c r="B9668" i="8" s="1"/>
  <c r="L25" i="17" l="1"/>
  <c r="J25"/>
  <c r="H25"/>
  <c r="F25"/>
  <c r="D25"/>
  <c r="P25"/>
  <c r="Z25"/>
  <c r="X25"/>
  <c r="V25"/>
  <c r="T25"/>
  <c r="R25"/>
  <c r="N25"/>
  <c r="R35"/>
  <c r="N35"/>
  <c r="Z35"/>
  <c r="X35"/>
  <c r="V35"/>
  <c r="T35"/>
  <c r="P35"/>
  <c r="L35"/>
  <c r="J35"/>
  <c r="H35"/>
  <c r="F35"/>
  <c r="D35"/>
  <c r="P27"/>
  <c r="L27"/>
  <c r="J27"/>
  <c r="H27"/>
  <c r="F27"/>
  <c r="D27"/>
  <c r="N27"/>
  <c r="Z27"/>
  <c r="X27"/>
  <c r="V27"/>
  <c r="T27"/>
  <c r="R27"/>
  <c r="G119" i="13"/>
  <c r="D9666" i="8" s="1"/>
  <c r="G150" i="13"/>
  <c r="D9668" i="8" s="1"/>
  <c r="J407" i="7" l="1"/>
  <c r="I49" i="15" s="1"/>
  <c r="AB51" i="17" s="1"/>
  <c r="E374" i="7" l="1"/>
  <c r="L51" i="17" l="1"/>
  <c r="J51"/>
  <c r="H51"/>
  <c r="F51"/>
  <c r="D51"/>
  <c r="P51"/>
  <c r="Z51"/>
  <c r="X51"/>
  <c r="V51"/>
  <c r="T51"/>
  <c r="R51"/>
  <c r="N51"/>
  <c r="H374" i="7"/>
  <c r="I374" s="1"/>
  <c r="J374" s="1"/>
  <c r="E368" l="1"/>
  <c r="E375"/>
  <c r="H375" l="1"/>
  <c r="I375" s="1"/>
  <c r="J375" s="1"/>
  <c r="H710" l="1"/>
  <c r="I710" s="1"/>
  <c r="J710" s="1"/>
  <c r="H709" l="1"/>
  <c r="I709"/>
  <c r="J709" s="1"/>
  <c r="H708" l="1"/>
  <c r="I708"/>
  <c r="J708" s="1"/>
  <c r="E706" l="1"/>
  <c r="E712"/>
  <c r="I707"/>
  <c r="J707" s="1"/>
  <c r="H707"/>
  <c r="E705" l="1"/>
  <c r="E679"/>
  <c r="H705" l="1"/>
  <c r="I705" s="1"/>
  <c r="J705" s="1"/>
  <c r="H706"/>
  <c r="I706" s="1"/>
  <c r="J706" s="1"/>
  <c r="H712"/>
  <c r="I712" s="1"/>
  <c r="J712" s="1"/>
  <c r="D411" i="9"/>
  <c r="C406"/>
  <c r="D418" l="1"/>
  <c r="F400" l="1"/>
  <c r="G400" l="1"/>
  <c r="G404" s="1"/>
  <c r="H711" i="7" l="1"/>
  <c r="I711" s="1"/>
  <c r="J711" s="1"/>
  <c r="D9501" i="8"/>
  <c r="H651" i="7" s="1"/>
  <c r="I651" s="1"/>
  <c r="J651" s="1"/>
  <c r="J650" s="1"/>
  <c r="I717"/>
  <c r="J717" s="1"/>
  <c r="H717"/>
  <c r="J155"/>
  <c r="I41" i="15" s="1"/>
  <c r="AB43" i="17" s="1"/>
  <c r="H670" i="7"/>
  <c r="I670" s="1"/>
  <c r="J670" s="1"/>
  <c r="I113" i="15" l="1"/>
  <c r="AB115" i="17" s="1"/>
  <c r="I642" i="7"/>
  <c r="H725"/>
  <c r="I725"/>
  <c r="J725" s="1"/>
  <c r="H693"/>
  <c r="I693" s="1"/>
  <c r="J693" s="1"/>
  <c r="H702"/>
  <c r="I702" s="1"/>
  <c r="J702" s="1"/>
  <c r="H695"/>
  <c r="I695" s="1"/>
  <c r="J695" s="1"/>
  <c r="H692"/>
  <c r="I692" s="1"/>
  <c r="J692" s="1"/>
  <c r="D9510" i="8"/>
  <c r="X115" i="17" l="1"/>
  <c r="D115"/>
  <c r="P115"/>
  <c r="L115"/>
  <c r="H115"/>
  <c r="Z115"/>
  <c r="R115"/>
  <c r="J115"/>
  <c r="T115"/>
  <c r="V115"/>
  <c r="F115"/>
  <c r="N115"/>
  <c r="T43"/>
  <c r="R43"/>
  <c r="N43"/>
  <c r="Z43"/>
  <c r="X43"/>
  <c r="V43"/>
  <c r="D43"/>
  <c r="P43"/>
  <c r="L43"/>
  <c r="J43"/>
  <c r="H43"/>
  <c r="F43"/>
  <c r="H697" i="7"/>
  <c r="I697" s="1"/>
  <c r="J697" s="1"/>
  <c r="D9511" i="8"/>
  <c r="H737" i="7" s="1"/>
  <c r="I737" s="1"/>
  <c r="J737" s="1"/>
  <c r="I736"/>
  <c r="J736" s="1"/>
  <c r="H736"/>
  <c r="H696"/>
  <c r="I696" s="1"/>
  <c r="J696" s="1"/>
  <c r="H713"/>
  <c r="I713" s="1"/>
  <c r="J713" s="1"/>
  <c r="H673"/>
  <c r="I673"/>
  <c r="J673" s="1"/>
  <c r="H691"/>
  <c r="I691"/>
  <c r="J691" s="1"/>
  <c r="I690"/>
  <c r="J690" s="1"/>
  <c r="H690"/>
  <c r="H703"/>
  <c r="I703" s="1"/>
  <c r="J703" s="1"/>
  <c r="I680" l="1"/>
  <c r="J680" s="1"/>
  <c r="H680"/>
  <c r="J96"/>
  <c r="J144"/>
  <c r="J140"/>
  <c r="J139"/>
  <c r="J151"/>
  <c r="J149"/>
  <c r="J148"/>
  <c r="J147"/>
  <c r="J39"/>
  <c r="J38"/>
  <c r="J37"/>
  <c r="J35" l="1"/>
  <c r="J138"/>
  <c r="I37" i="15" s="1"/>
  <c r="AB39" i="17" s="1"/>
  <c r="J146" i="7"/>
  <c r="I39" i="15" s="1"/>
  <c r="AB41" i="17" s="1"/>
  <c r="J29" i="7"/>
  <c r="J23"/>
  <c r="I21" i="15" l="1"/>
  <c r="AB23" i="17" s="1"/>
  <c r="H377" i="7"/>
  <c r="I377" s="1"/>
  <c r="J377" s="1"/>
  <c r="H378"/>
  <c r="I378" s="1"/>
  <c r="J378" s="1"/>
  <c r="H382"/>
  <c r="I382" s="1"/>
  <c r="J382" s="1"/>
  <c r="H368"/>
  <c r="I368" s="1"/>
  <c r="J368" s="1"/>
  <c r="H376"/>
  <c r="I376" s="1"/>
  <c r="J376" s="1"/>
  <c r="H381"/>
  <c r="I381" s="1"/>
  <c r="J381" s="1"/>
  <c r="H379"/>
  <c r="I379" s="1"/>
  <c r="J379" s="1"/>
  <c r="H380"/>
  <c r="I380" s="1"/>
  <c r="J380" s="1"/>
  <c r="H674"/>
  <c r="I674" s="1"/>
  <c r="J674" s="1"/>
  <c r="H704"/>
  <c r="I704" s="1"/>
  <c r="J704" s="1"/>
  <c r="H701"/>
  <c r="I701" s="1"/>
  <c r="J701" s="1"/>
  <c r="H694"/>
  <c r="I694" s="1"/>
  <c r="J694" s="1"/>
  <c r="H677"/>
  <c r="I677" s="1"/>
  <c r="J677" s="1"/>
  <c r="H688"/>
  <c r="I688" s="1"/>
  <c r="J688" s="1"/>
  <c r="H687"/>
  <c r="I687" s="1"/>
  <c r="J687" s="1"/>
  <c r="G35" i="9"/>
  <c r="D9491" i="8" s="1"/>
  <c r="H683" i="7"/>
  <c r="I683" s="1"/>
  <c r="J683" s="1"/>
  <c r="H676"/>
  <c r="I676" s="1"/>
  <c r="J676" s="1"/>
  <c r="H679"/>
  <c r="I679" s="1"/>
  <c r="J679" s="1"/>
  <c r="H678"/>
  <c r="I678" s="1"/>
  <c r="J678" s="1"/>
  <c r="H675"/>
  <c r="I675" s="1"/>
  <c r="J675" s="1"/>
  <c r="P41" i="17" l="1"/>
  <c r="L41"/>
  <c r="J41"/>
  <c r="H41"/>
  <c r="F41"/>
  <c r="D41"/>
  <c r="N41"/>
  <c r="Z41"/>
  <c r="X41"/>
  <c r="V41"/>
  <c r="T41"/>
  <c r="R41"/>
  <c r="L39"/>
  <c r="J39"/>
  <c r="H39"/>
  <c r="F39"/>
  <c r="D39"/>
  <c r="P39"/>
  <c r="Z39"/>
  <c r="X39"/>
  <c r="V39"/>
  <c r="T39"/>
  <c r="R39"/>
  <c r="N39"/>
  <c r="J309" i="7"/>
  <c r="I45" i="15" s="1"/>
  <c r="AB47" i="17" s="1"/>
  <c r="H684" i="7"/>
  <c r="I684" s="1"/>
  <c r="J684" s="1"/>
  <c r="D9508" i="8"/>
  <c r="H685" i="7"/>
  <c r="I685" s="1"/>
  <c r="J685" s="1"/>
  <c r="I682"/>
  <c r="J682" s="1"/>
  <c r="H682"/>
  <c r="I689"/>
  <c r="J689" s="1"/>
  <c r="H689"/>
  <c r="I671"/>
  <c r="J671" s="1"/>
  <c r="H671"/>
  <c r="I698"/>
  <c r="J698" s="1"/>
  <c r="H698"/>
  <c r="H446"/>
  <c r="I446" s="1"/>
  <c r="J446" s="1"/>
  <c r="H669"/>
  <c r="I669" s="1"/>
  <c r="J669" s="1"/>
  <c r="I699"/>
  <c r="J699" s="1"/>
  <c r="H699"/>
  <c r="I700"/>
  <c r="J700" s="1"/>
  <c r="H700"/>
  <c r="H25"/>
  <c r="I25" s="1"/>
  <c r="J25" s="1"/>
  <c r="J22" s="1"/>
  <c r="H686"/>
  <c r="I686" s="1"/>
  <c r="J686" s="1"/>
  <c r="H681"/>
  <c r="I681"/>
  <c r="J681" s="1"/>
  <c r="I15" i="15" l="1"/>
  <c r="AB17" i="17" s="1"/>
  <c r="I17" i="15"/>
  <c r="AB19" i="17" s="1"/>
  <c r="X23"/>
  <c r="V23"/>
  <c r="T23"/>
  <c r="R23"/>
  <c r="N23"/>
  <c r="Z23"/>
  <c r="H23"/>
  <c r="F23"/>
  <c r="D23"/>
  <c r="P23"/>
  <c r="L23"/>
  <c r="J23"/>
  <c r="H734" i="7"/>
  <c r="I734"/>
  <c r="J734" s="1"/>
  <c r="D9500" i="8"/>
  <c r="H436" i="7" s="1"/>
  <c r="I436" s="1"/>
  <c r="J436" s="1"/>
  <c r="J434" s="1"/>
  <c r="I718"/>
  <c r="J718" s="1"/>
  <c r="H718"/>
  <c r="H445"/>
  <c r="I445" s="1"/>
  <c r="J445" s="1"/>
  <c r="J444" s="1"/>
  <c r="H668"/>
  <c r="I668" s="1"/>
  <c r="J668" s="1"/>
  <c r="J94"/>
  <c r="H672"/>
  <c r="I672"/>
  <c r="J672" s="1"/>
  <c r="I31" i="15" l="1"/>
  <c r="AB33" i="17" s="1"/>
  <c r="I55" i="15"/>
  <c r="AB57" i="17" s="1"/>
  <c r="P47"/>
  <c r="L47"/>
  <c r="J47"/>
  <c r="H47"/>
  <c r="F47"/>
  <c r="D47"/>
  <c r="N47"/>
  <c r="Z47"/>
  <c r="X47"/>
  <c r="V47"/>
  <c r="T47"/>
  <c r="R47"/>
  <c r="H724" i="7"/>
  <c r="I724" s="1"/>
  <c r="J724" s="1"/>
  <c r="D17" i="17" l="1"/>
  <c r="P17"/>
  <c r="N17"/>
  <c r="Z17"/>
  <c r="X17"/>
  <c r="V17"/>
  <c r="T17"/>
  <c r="R17"/>
  <c r="L17"/>
  <c r="J17"/>
  <c r="H17"/>
  <c r="F17"/>
  <c r="T19"/>
  <c r="N19"/>
  <c r="H19"/>
  <c r="J19"/>
  <c r="L19"/>
  <c r="R19"/>
  <c r="V19"/>
  <c r="F19"/>
  <c r="X19"/>
  <c r="Z19"/>
  <c r="P19"/>
  <c r="D19"/>
  <c r="I53" i="15" l="1"/>
  <c r="I32" i="7"/>
  <c r="I16" s="1"/>
  <c r="J664"/>
  <c r="N33" i="17"/>
  <c r="Z33"/>
  <c r="X33"/>
  <c r="V33"/>
  <c r="T33"/>
  <c r="R33"/>
  <c r="L33"/>
  <c r="J33"/>
  <c r="H33"/>
  <c r="F33"/>
  <c r="D33"/>
  <c r="P33"/>
  <c r="V57"/>
  <c r="T57"/>
  <c r="R57"/>
  <c r="N57"/>
  <c r="Z57"/>
  <c r="X57"/>
  <c r="F57"/>
  <c r="D57"/>
  <c r="P57"/>
  <c r="L57"/>
  <c r="J57"/>
  <c r="H57"/>
  <c r="L11" i="7"/>
  <c r="I2"/>
  <c r="AB55" i="17" l="1"/>
  <c r="AB121" s="1"/>
  <c r="AC83" s="1"/>
  <c r="H119" i="15"/>
  <c r="G53" s="1"/>
  <c r="G117" l="1"/>
  <c r="G111"/>
  <c r="G107"/>
  <c r="G99"/>
  <c r="G105"/>
  <c r="G91"/>
  <c r="G89"/>
  <c r="G59"/>
  <c r="G77"/>
  <c r="G75"/>
  <c r="G61"/>
  <c r="G35"/>
  <c r="G51"/>
  <c r="G63"/>
  <c r="G65"/>
  <c r="G115"/>
  <c r="G103"/>
  <c r="G101"/>
  <c r="G97"/>
  <c r="G87"/>
  <c r="G93"/>
  <c r="G83"/>
  <c r="G81"/>
  <c r="G85"/>
  <c r="G67"/>
  <c r="K33" i="18"/>
  <c r="G29" i="15"/>
  <c r="G71"/>
  <c r="G69"/>
  <c r="G73"/>
  <c r="G47"/>
  <c r="G27"/>
  <c r="G43"/>
  <c r="G25"/>
  <c r="G33"/>
  <c r="G23"/>
  <c r="G49"/>
  <c r="G41"/>
  <c r="G113"/>
  <c r="G37"/>
  <c r="G39"/>
  <c r="G21"/>
  <c r="G45"/>
  <c r="G17"/>
  <c r="G15"/>
  <c r="G55"/>
  <c r="G31"/>
  <c r="X55" i="17"/>
  <c r="X121" s="1"/>
  <c r="V55"/>
  <c r="V121" s="1"/>
  <c r="T55"/>
  <c r="T121" s="1"/>
  <c r="R55"/>
  <c r="R121" s="1"/>
  <c r="N55"/>
  <c r="N121" s="1"/>
  <c r="Z55"/>
  <c r="Z121" s="1"/>
  <c r="H55"/>
  <c r="H121" s="1"/>
  <c r="F55"/>
  <c r="F121" s="1"/>
  <c r="D55"/>
  <c r="D121" s="1"/>
  <c r="P55"/>
  <c r="P121" s="1"/>
  <c r="L55"/>
  <c r="L121" s="1"/>
  <c r="J55"/>
  <c r="J121" s="1"/>
  <c r="AC109" l="1"/>
  <c r="AC117"/>
  <c r="AC115"/>
  <c r="AC119"/>
  <c r="AC113"/>
  <c r="AC107"/>
  <c r="AC105"/>
  <c r="AC103"/>
  <c r="AC101"/>
  <c r="AC99"/>
  <c r="AC95"/>
  <c r="AC93"/>
  <c r="AC91"/>
  <c r="AC89"/>
  <c r="AC87"/>
  <c r="AC55"/>
  <c r="AC69"/>
  <c r="AC65"/>
  <c r="AC61"/>
  <c r="AC63"/>
  <c r="AC71"/>
  <c r="AC67"/>
  <c r="M121"/>
  <c r="D122"/>
  <c r="F122"/>
  <c r="G122" s="1"/>
  <c r="E121"/>
  <c r="E122" s="1"/>
  <c r="I121"/>
  <c r="O121"/>
  <c r="U121"/>
  <c r="Y121"/>
  <c r="AC37"/>
  <c r="AC73"/>
  <c r="AC53"/>
  <c r="AC85"/>
  <c r="AC31"/>
  <c r="AB122"/>
  <c r="AC79"/>
  <c r="AC77"/>
  <c r="AC75"/>
  <c r="AC49"/>
  <c r="AC45"/>
  <c r="AC29"/>
  <c r="AC25"/>
  <c r="AC27"/>
  <c r="AC35"/>
  <c r="AC51"/>
  <c r="AC43"/>
  <c r="AC41"/>
  <c r="AC39"/>
  <c r="AC23"/>
  <c r="AC47"/>
  <c r="AC17"/>
  <c r="AC19"/>
  <c r="AC33"/>
  <c r="AC57"/>
  <c r="K121"/>
  <c r="Q121"/>
  <c r="G121"/>
  <c r="AA121"/>
  <c r="S121"/>
  <c r="W121"/>
  <c r="G119" i="15"/>
  <c r="AC121" i="17" l="1"/>
  <c r="AC122" s="1"/>
  <c r="H122"/>
  <c r="I122" l="1"/>
  <c r="J122"/>
  <c r="L122" l="1"/>
  <c r="K122"/>
  <c r="M122" l="1"/>
  <c r="N122"/>
  <c r="O122" l="1"/>
  <c r="P122"/>
  <c r="Q122" l="1"/>
  <c r="R122"/>
  <c r="S122" l="1"/>
  <c r="T122"/>
  <c r="U122" l="1"/>
  <c r="V122"/>
  <c r="W122" l="1"/>
  <c r="X122"/>
  <c r="Y122" l="1"/>
  <c r="Z122"/>
  <c r="AA122" s="1"/>
</calcChain>
</file>

<file path=xl/sharedStrings.xml><?xml version="1.0" encoding="utf-8"?>
<sst xmlns="http://schemas.openxmlformats.org/spreadsheetml/2006/main" count="28683" uniqueCount="13806">
  <si>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</si>
  <si>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</si>
  <si>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</si>
  <si>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</si>
  <si>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</si>
  <si>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r>
      <t>Fixo</t>
    </r>
    <r>
      <rPr>
        <b/>
        <sz val="10"/>
        <color indexed="10"/>
        <rFont val="Arial"/>
        <family val="2"/>
      </rPr>
      <t>►</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</si>
  <si>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</si>
  <si>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</si>
  <si>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</si>
  <si>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</si>
  <si>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</si>
  <si>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</si>
  <si>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</si>
  <si>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</si>
  <si>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</si>
  <si>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</si>
  <si>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</si>
  <si>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</si>
  <si>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</si>
  <si>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</si>
  <si>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</si>
  <si>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</si>
  <si>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</si>
  <si>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</si>
  <si>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</si>
  <si>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</si>
  <si>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</si>
  <si>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</si>
  <si>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</si>
  <si>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</si>
  <si>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</si>
  <si>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</si>
  <si>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</si>
  <si>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</si>
  <si>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</si>
  <si>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74236/001</t>
  </si>
  <si>
    <t>73967/002</t>
  </si>
  <si>
    <t>74130/001</t>
  </si>
  <si>
    <t>74130/003</t>
  </si>
  <si>
    <t>74130/004</t>
  </si>
  <si>
    <t>74130/005</t>
  </si>
  <si>
    <t>74130/010</t>
  </si>
  <si>
    <t>73798/001</t>
  </si>
  <si>
    <t>73798/003</t>
  </si>
  <si>
    <t>74131/005</t>
  </si>
  <si>
    <t>74131/006</t>
  </si>
  <si>
    <t>RASGO EM ALVENARIA PARA RAMAIS/ DISTRIBUIÇÃO COM DIAMETROS MENORES OU IGUAIS A 40 MM. AF_05/2015</t>
  </si>
  <si>
    <t>74077/003</t>
  </si>
  <si>
    <t>Código</t>
  </si>
  <si>
    <t>Descrição</t>
  </si>
  <si>
    <t>Unidade</t>
  </si>
  <si>
    <t>Preço</t>
  </si>
  <si>
    <t>TE PVC PARA COLETOR ESGOTO, EB644, D=100MM, COM JUNTA ELASTICA.</t>
  </si>
  <si>
    <t>73884/001</t>
  </si>
  <si>
    <t>INSTALAÇÃO DE VÁLVULAS OU REGISTROS COM JUNTA FLANGEADA - DN 50</t>
  </si>
  <si>
    <t>73884/002</t>
  </si>
  <si>
    <t>INSTALAÇÃO DE VÁLVULAS OU REGISTROS COM JUNTA FLANGEADA - DN 75</t>
  </si>
  <si>
    <t>73884/003</t>
  </si>
  <si>
    <t>INSTALAÇÃO DE VÁLVULAS OU REGISTROS COM JUNTA FLANGEADA - DN 100</t>
  </si>
  <si>
    <t>73884/004</t>
  </si>
  <si>
    <t>INSTALAÇÃO DE VÁLVULAS OU REGISTROS COM JUNTA FLANGEADA - DN 150</t>
  </si>
  <si>
    <t>73884/005</t>
  </si>
  <si>
    <t>INSTALAÇÃO DE VÁLVULAS OU REGISTROS COM JUNTA FLANGEADA - DN 200</t>
  </si>
  <si>
    <t>73884/006</t>
  </si>
  <si>
    <t>INSTALAÇÃO DE VÁLVULAS OU REGISTROS COM JUNTA FLANGEADA - DN 250</t>
  </si>
  <si>
    <t>73884/007</t>
  </si>
  <si>
    <t>INSTALAÇÃO DE VÁLVULAS OU REGISTROS COM JUNTA FLANGEADA - DN 300</t>
  </si>
  <si>
    <t>73884/008</t>
  </si>
  <si>
    <t>INSTALAÇÃO DE VÁLVULAS OU REGISTROS COM JUNTA FLANGEADA - DN 350</t>
  </si>
  <si>
    <t>73884/009</t>
  </si>
  <si>
    <t>INSTALAÇÃO DE VÁLVULAS OU REGISTROS COM JUNTA FLANGEADA - DN 400</t>
  </si>
  <si>
    <t>73884/010</t>
  </si>
  <si>
    <t>INSTALAÇÃO DE VÁLVULAS OU REGISTROS COM JUNTA FLANGEADA - DN 450</t>
  </si>
  <si>
    <t>73884/011</t>
  </si>
  <si>
    <t>INSTALAÇÃO DE VÁLVULAS OU REGISTROS COM JUNTA FLANGEADA - DN 500</t>
  </si>
  <si>
    <t>73884/012</t>
  </si>
  <si>
    <t>INSTALAÇÃO DE VÁLVULAS OU REGISTROS COM JUNTA FLANGEADA - DN 600</t>
  </si>
  <si>
    <t>73884/013</t>
  </si>
  <si>
    <t>INSTALAÇÃO DE VÁLVULAS OU REGISTROS COM JUNTA FLANGEADA - DN 700</t>
  </si>
  <si>
    <t>73884/014</t>
  </si>
  <si>
    <t>INSTALAÇÃO DE VÁLVULAS OU REGISTROS COM JUNTA FLANGEADA - DN 800</t>
  </si>
  <si>
    <t>73884/015</t>
  </si>
  <si>
    <t>INSTALAÇÃO DE VÁLVULAS OU REGISTROS COM JUNTA FLANGEADA - DN 900</t>
  </si>
  <si>
    <t>73884/016</t>
  </si>
  <si>
    <t>INSTALAÇÃO DE VÁLVULAS OU REGISTROS COM JUNTA FLANGEADA - DN 1000</t>
  </si>
  <si>
    <t>73885/001</t>
  </si>
  <si>
    <t>INSTALAÇÃO DE VÁLVULAS OU REGISTROS COM JUNTA ELÁSTICA - DN 50</t>
  </si>
  <si>
    <t>73885/002</t>
  </si>
  <si>
    <t>INSTALAÇÃO DE VÁLVULAS OU REGISTROS COM JUNTA ELÁSTICA - DN 75</t>
  </si>
  <si>
    <t>73885/003</t>
  </si>
  <si>
    <t>INSTALAÇÃO DE VÁLVULAS OU REGISTROS COM JUNTA ELÁSTICA - DN 100</t>
  </si>
  <si>
    <t>73885/004</t>
  </si>
  <si>
    <t>INSTALAÇÃO DE VÁLVULAS OU REGISTROS COM JUNTA ELÁSTICA - DN 150</t>
  </si>
  <si>
    <t>73885/005</t>
  </si>
  <si>
    <t>INSTALAÇÃO DE VÁLVULAS OU REGISTROS COM JUNTA ELÁSTICA - DN 200</t>
  </si>
  <si>
    <t>73885/006</t>
  </si>
  <si>
    <t>INSTALAÇÃO DE VÁLVULAS OU REGISTROS COM JUNTA ELÁSTICA - DN 250</t>
  </si>
  <si>
    <t>73885/007</t>
  </si>
  <si>
    <t>INSTALAÇÃO DE VÁLVULAS OU REGISTROS COM JUNTA ELÁSTICA - DN 300</t>
  </si>
  <si>
    <t>73885/008</t>
  </si>
  <si>
    <t>INSTALAÇÃO DE VÁLVULAS OU REGISTROS COM JUNTA ELÁSTICA - DN 350</t>
  </si>
  <si>
    <t>73885/009</t>
  </si>
  <si>
    <t>INSTALAÇÃO DE VÁLVULAS OU REGISTROS COM JUNTA ELÁSTICA - DN 400</t>
  </si>
  <si>
    <t>73885/010</t>
  </si>
  <si>
    <t>INSTALAÇÃO DE VÁLVULAS OU REGISTROS COM JUNTA ELÁSTICA - DN 450</t>
  </si>
  <si>
    <t>73885/011</t>
  </si>
  <si>
    <t>INSTALAÇÃO DE VÁLVULAS OU REGISTROS COM JUNTA ELÁSTICA - DN 500</t>
  </si>
  <si>
    <t>73885/012</t>
  </si>
  <si>
    <t>INSTALAÇÃO DE VÁLVULAS OU REGISTROS COM JUNTA ELÁSTICA - DN 600</t>
  </si>
  <si>
    <t>73847/001</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</si>
  <si>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</si>
  <si>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</si>
  <si>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</si>
  <si>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</si>
  <si>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</si>
  <si>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</si>
  <si>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</si>
  <si>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</si>
  <si>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</si>
  <si>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</si>
  <si>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</si>
  <si>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</si>
  <si>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</si>
  <si>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</si>
  <si>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</si>
  <si>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</si>
  <si>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</si>
  <si>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</si>
  <si>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</si>
  <si>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</si>
  <si>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</si>
  <si>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</si>
  <si>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</si>
  <si>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</si>
  <si>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</si>
  <si>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</si>
  <si>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</si>
  <si>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</si>
  <si>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</si>
  <si>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</si>
  <si>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</si>
  <si>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</si>
  <si>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</si>
  <si>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</si>
  <si>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</si>
  <si>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</si>
  <si>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</si>
  <si>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</si>
  <si>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</si>
  <si>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</si>
  <si>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</si>
  <si>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</si>
  <si>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</si>
  <si>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</si>
  <si>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</si>
  <si>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</si>
  <si>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CUMEEIRA EM PERFIL ONDULADO DE ALUMÍNIO</t>
  </si>
  <si>
    <t>74045/002</t>
  </si>
  <si>
    <t>73970/001</t>
  </si>
  <si>
    <t>73970/002</t>
  </si>
  <si>
    <t>73891/001</t>
  </si>
  <si>
    <t>ESGOTAMENTO COM MOTO-BOMBA AUTOESCOVANTE</t>
  </si>
  <si>
    <t>73882/001</t>
  </si>
  <si>
    <t>73882/005</t>
  </si>
  <si>
    <t>73816/001</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</si>
  <si>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</si>
  <si>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</si>
  <si>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</si>
  <si>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</si>
  <si>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</si>
  <si>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</si>
  <si>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</si>
  <si>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</si>
  <si>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73883/002</t>
  </si>
  <si>
    <t>EXECUCAO DE DRENO FRANCES COM BRITA NUM 2</t>
  </si>
  <si>
    <t>73883/003</t>
  </si>
  <si>
    <t>EXECUCAO DE DRENO FRANCES COM CASCALHO</t>
  </si>
  <si>
    <t>73902/001</t>
  </si>
  <si>
    <t>CAMADA DRENANTE COM BRITA NUM 3</t>
  </si>
  <si>
    <t>73968/001</t>
  </si>
  <si>
    <t>MANTA IMPERMEABILIZANTE A BASE DE ASFALTO - FORNECIMENTO E INSTALACAO</t>
  </si>
  <si>
    <t>73969/001</t>
  </si>
  <si>
    <t>74017/001</t>
  </si>
  <si>
    <t>74017/002</t>
  </si>
  <si>
    <t>75029/001</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</si>
  <si>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</si>
  <si>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</si>
  <si>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</si>
  <si>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</si>
  <si>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</si>
  <si>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</si>
  <si>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</si>
  <si>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</si>
  <si>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</si>
  <si>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</si>
  <si>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</si>
  <si>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</si>
  <si>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</si>
  <si>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</si>
  <si>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</si>
  <si>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</si>
  <si>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</si>
  <si>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73890/001</t>
  </si>
  <si>
    <t>ENSECADEIRA DE MADEIRA COM PAREDE SIMPLES</t>
  </si>
  <si>
    <t>73890/002</t>
  </si>
  <si>
    <t>ENSECADEIRA DE MADEIRA COM PAREDE DUPLA</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</si>
  <si>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</si>
  <si>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</si>
  <si>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</si>
  <si>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</si>
  <si>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</si>
  <si>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</si>
  <si>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</si>
  <si>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</si>
  <si>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</si>
  <si>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</si>
  <si>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</si>
  <si>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</si>
  <si>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</si>
  <si>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</si>
  <si>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</si>
  <si>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</si>
  <si>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</si>
  <si>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</si>
  <si>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</si>
  <si>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</si>
  <si>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</si>
  <si>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74224/001</t>
  </si>
  <si>
    <t>73877/001</t>
  </si>
  <si>
    <t>ESCORAMENTO DE VALAS COM PRANCHOES METALICOS - AREA CRAVADA</t>
  </si>
  <si>
    <t>73877/002</t>
  </si>
  <si>
    <t>ESCORAMENTO DE VALAS COM PRANCHOES METALICOS - AREA NAO CRAVADA</t>
  </si>
  <si>
    <t>73910/008</t>
  </si>
  <si>
    <t>73910/009</t>
  </si>
  <si>
    <t>PORTA DE MADEIRA COMPENSADA LISA PARA CERA OU VERNIZ, 120X210X3,5CM, 2 FOLHAS, INCLUSO ADUELA 1A, ALIZAR 1A E DOBRADICAS COM ANEL</t>
  </si>
  <si>
    <t>PORTA MADEIRA 1A CORRER P/VIDRO 30MM/ GUARNICAO 15CM/ALIZAR</t>
  </si>
  <si>
    <t>73813/001</t>
  </si>
  <si>
    <t>73933/001</t>
  </si>
  <si>
    <t>73933/003</t>
  </si>
  <si>
    <t>73933/004</t>
  </si>
  <si>
    <t>74073/001</t>
  </si>
  <si>
    <t>ALCAPAO EM FERRO 60X60CM, INCLUSO FERRAGENS</t>
  </si>
  <si>
    <t>74073/002</t>
  </si>
  <si>
    <t>ALCAPAO EM FERRO 70X70CM, INCLUSO FERRAGENS</t>
  </si>
  <si>
    <t>74136/001</t>
  </si>
  <si>
    <t>74136/002</t>
  </si>
  <si>
    <t>74136/003</t>
  </si>
  <si>
    <t>BATENTE FERRO 1X1/8"</t>
  </si>
  <si>
    <t>73932/001</t>
  </si>
  <si>
    <t>GRADE DE FERRO EM BARRA CHATA 3/16"</t>
  </si>
  <si>
    <t>GUARDA-CORPO EM TUBO DE ACO GALVANIZADO 1 1/2"</t>
  </si>
  <si>
    <t>74195/001</t>
  </si>
  <si>
    <t>CORRIMAO EM MADEIRA 1A 2,5X30CM</t>
  </si>
  <si>
    <t>74072/001</t>
  </si>
  <si>
    <t>CORRIMAO EM TUBO ACO GALVANIZADO 3/4" COM BRACADEIRA</t>
  </si>
  <si>
    <t>74072/002</t>
  </si>
  <si>
    <t>CORRIMAO EM TUBO ACO GALVANIZADO 2 1/2" COM BRACADEIRA</t>
  </si>
  <si>
    <t>74072/003</t>
  </si>
  <si>
    <t>CORRIMAO EM TUBO ACO GALVANIZADO 1 1/4" COM BRACADEIRA</t>
  </si>
  <si>
    <t>74194/001</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</si>
  <si>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</si>
  <si>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</si>
  <si>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</si>
  <si>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</si>
  <si>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73737/001</t>
  </si>
  <si>
    <t>73737/002</t>
  </si>
  <si>
    <t>73737/003</t>
  </si>
  <si>
    <t>GRADIL DE ALUMINIO ANODIZADO TIPO BARRA CHATA</t>
  </si>
  <si>
    <t>73736/001</t>
  </si>
  <si>
    <t>DOBRADICA TIPO VAI E VEM EM LATAO POLIDO 3"</t>
  </si>
  <si>
    <t>PUXADOR CENTRAL PARA ESQUADRIA DE ALUMINIO</t>
  </si>
  <si>
    <t>CREMONA EM LATAO CROMADO OU POLIDO, COMPLETA, COM VARA H=1,50M</t>
  </si>
  <si>
    <t>74046/002</t>
  </si>
  <si>
    <t>TARJETA TIPO LIVRE/OCUPADO PARA PORTA DE BANHEIRO</t>
  </si>
  <si>
    <t>74047/002</t>
  </si>
  <si>
    <t>74084/001</t>
  </si>
  <si>
    <t>FECHO EMBUTIR TIPO UNHA 40CM C/COLOCACAO</t>
  </si>
  <si>
    <t>FECHO EMBUTIR TIPO UNHA 22CM C/COLOCACAO</t>
  </si>
  <si>
    <t>VIDRO LISO COMUM TRANSPARENTE, ESPESSURA 3MM</t>
  </si>
  <si>
    <t>VIDRO FANTASIA TIPO CANELADO, ESPESSURA 4MM</t>
  </si>
  <si>
    <t>VIDRO ARAMADO, ESPESSURA 7MM</t>
  </si>
  <si>
    <t>73838/001</t>
  </si>
  <si>
    <t>74125/001</t>
  </si>
  <si>
    <t>ESPELHO CRISTAL ESPESSURA 4MM, COM MOLDURA DE MADEIRA</t>
  </si>
  <si>
    <t>74125/002</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</si>
  <si>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</si>
  <si>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</si>
  <si>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</si>
  <si>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</si>
  <si>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</si>
  <si>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</si>
  <si>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</si>
  <si>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</si>
  <si>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</si>
  <si>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</si>
  <si>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73908/001</t>
  </si>
  <si>
    <t>73908/002</t>
  </si>
  <si>
    <t>CANTONEIRA DE MADEIRA 3,0X3,0X1,0CM</t>
  </si>
  <si>
    <t>CANTONEIRA DE MADEIRA COM LAMINADO MELAMINICO FOSCO 3,0X3,0X1,0CM</t>
  </si>
  <si>
    <t>ESCAVACAO MANUAL CAMPO ABERTO P/TUBULAO - FUSTE E/OU BASE (PARA TODAS AS PROFUNDIDADES)</t>
  </si>
  <si>
    <t>73771/001</t>
  </si>
  <si>
    <t>73990/001</t>
  </si>
  <si>
    <t>ARMACAO ACO CA-50 P/1,0M3 DE CONCRETO</t>
  </si>
  <si>
    <t>73994/001</t>
  </si>
  <si>
    <t>79504/001</t>
  </si>
  <si>
    <t>TIRANTES P/PROTENSAO E ANCORAGEM EM ROCHA C/ 6 FIOS ACO DURO 8MM .</t>
  </si>
  <si>
    <t>79504/002</t>
  </si>
  <si>
    <t>TIRANTES P/PROTENSAO E ANCORAGEM EM ROCHA C/ 8 FIOS ACO DURO 8MM .</t>
  </si>
  <si>
    <t>79504/003</t>
  </si>
  <si>
    <t>TIRANTES P/PROTENSAO E ANCORAGEM EM ROCHA C/10 FIOS ACO DURO 8MM .</t>
  </si>
  <si>
    <t>79504/004</t>
  </si>
  <si>
    <t>TIRANTES P/PROTENSAO E ANCORAGEM EM ROCHA C/12 FIOS ACO DURO 8MM .</t>
  </si>
  <si>
    <t>79504/005</t>
  </si>
  <si>
    <t>79504/006</t>
  </si>
  <si>
    <t>79504/007</t>
  </si>
  <si>
    <t>79504/008</t>
  </si>
  <si>
    <t>79504/009</t>
  </si>
  <si>
    <t>79504/010</t>
  </si>
  <si>
    <t>79504/011</t>
  </si>
  <si>
    <t>79504/012</t>
  </si>
  <si>
    <t>74157/004</t>
  </si>
  <si>
    <t>LANCAMENTO/APLICACAO MANUAL DE CONCRETO EM FUNDACOES</t>
  </si>
  <si>
    <t>GRAUTEAMENTO VERTICAL EM ALVENARIA ESTRUTURAL. AF_01/2015</t>
  </si>
  <si>
    <t>74141/001</t>
  </si>
  <si>
    <t>74141/002</t>
  </si>
  <si>
    <t>74141/003</t>
  </si>
  <si>
    <t>74141/004</t>
  </si>
  <si>
    <t>74202/002</t>
  </si>
  <si>
    <t>EMBASAMENTO C/PEDRA ARGAMASSADA UTILIZANDO ARG.CIM/AREIA 1:4</t>
  </si>
  <si>
    <t>73817/001</t>
  </si>
  <si>
    <t>73817/002</t>
  </si>
  <si>
    <t>EMBASAMENTO DE MATERIAL GRANULAR - RACHAO</t>
  </si>
  <si>
    <t>74078/001</t>
  </si>
  <si>
    <t>AGULHAMENTO FUNDO DE VALAS C/MACO 30KG PEDRA-DE-MAO H=10CM</t>
  </si>
  <si>
    <t>ALVENARIA EMBASAMENTO E=20 CM BLOCO CONCRETO</t>
  </si>
  <si>
    <t>JUNTA DE DILATACAO COM ISOPOR 10 MM</t>
  </si>
  <si>
    <t>73898/001</t>
  </si>
  <si>
    <t>JUNTA DE DILATACAO ELASTICA (PVC) O-220/6 PRESSAO ATE 30 MCA</t>
  </si>
  <si>
    <t>74121/001</t>
  </si>
  <si>
    <t>PINTURA ADESIVA P/ CONCRETO, A BASE DE RESINA EPOXI ( SIKADUR 32 )</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</si>
  <si>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</si>
  <si>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</si>
  <si>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</si>
  <si>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</si>
  <si>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</si>
  <si>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</si>
  <si>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</si>
  <si>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</si>
  <si>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73753/001</t>
  </si>
  <si>
    <t>74033/001</t>
  </si>
  <si>
    <t>IMPERMEABILIZACAO COM VÉU DE POLIESTER</t>
  </si>
  <si>
    <t>73929/001</t>
  </si>
  <si>
    <t>73929/004</t>
  </si>
  <si>
    <t>73762/002</t>
  </si>
  <si>
    <t>73762/004</t>
  </si>
  <si>
    <t>74066/002</t>
  </si>
  <si>
    <t>IMPERMEABILIZACAO DE SUPERFICIE, COM IMPERMEABILIZANTE FLEXIVEL A BASE ACRILICA.</t>
  </si>
  <si>
    <t>IMPERMEABILIZACAO DE ESTRUTURAS ENTERRADAS, COM TINTA ASFALTICA, DUAS DEMAOS.</t>
  </si>
  <si>
    <t>IMPERMEABILIZACAO DE SUPERFICIE COM EMULSAO ASFALTICA A BASE D'AGUA</t>
  </si>
  <si>
    <t>73872/001</t>
  </si>
  <si>
    <t>73872/002</t>
  </si>
  <si>
    <t>74025/001</t>
  </si>
  <si>
    <t>74190/001</t>
  </si>
  <si>
    <t>73782/002</t>
  </si>
  <si>
    <t>73782/003</t>
  </si>
  <si>
    <t>73782/004</t>
  </si>
  <si>
    <t>73782/005</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</si>
  <si>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</si>
  <si>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</si>
  <si>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</si>
  <si>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</si>
  <si>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</si>
  <si>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</si>
  <si>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</si>
  <si>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</si>
  <si>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</si>
  <si>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</si>
  <si>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</si>
  <si>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PASSAGEM 60X60X70 FUNDO BRITA COM TAMPA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</si>
  <si>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</si>
  <si>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</si>
  <si>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</si>
  <si>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</si>
  <si>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</si>
  <si>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74052/005</t>
  </si>
  <si>
    <t>QUADRO DE MEDICAO GERAL EM CHAPA METALICA PARA EDIFICIOS COM 16 APTOS, INCLUSIVE DISJUNTORES E ATERRAMENTO</t>
  </si>
  <si>
    <t>74130/002</t>
  </si>
  <si>
    <t>74130/006</t>
  </si>
  <si>
    <t>74130/007</t>
  </si>
  <si>
    <t>74130/008</t>
  </si>
  <si>
    <t>74130/009</t>
  </si>
  <si>
    <t>74131/001</t>
  </si>
  <si>
    <t>74131/004</t>
  </si>
  <si>
    <t>74131/007</t>
  </si>
  <si>
    <t>74131/008</t>
  </si>
  <si>
    <t>CAIXA DE MEDICAO EM ALTA TENSAO - FORNECIMENTO E INSTALACAO</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</si>
  <si>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</si>
  <si>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</si>
  <si>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</si>
  <si>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</si>
  <si>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73953/004</t>
  </si>
  <si>
    <t>73953/008</t>
  </si>
  <si>
    <t>73953/009</t>
  </si>
  <si>
    <t>LAMPADA FLUORESCENTE TP HO 85W - FORNECIMENTO E INSTALACAO</t>
  </si>
  <si>
    <t>SUPORTE PARA TRANSFORMADOR EM POSTE DE CONCRETO CIRCULAR</t>
  </si>
  <si>
    <t>73767/001</t>
  </si>
  <si>
    <t>73767/002</t>
  </si>
  <si>
    <t>73767/003</t>
  </si>
  <si>
    <t>73767/004</t>
  </si>
  <si>
    <t>73767/005</t>
  </si>
  <si>
    <t>73781/001</t>
  </si>
  <si>
    <t>73781/002</t>
  </si>
  <si>
    <t>73781/003</t>
  </si>
  <si>
    <t>73783/001</t>
  </si>
  <si>
    <t>POSTE CONCRETO SECAO CIRCULAR COMPRIMENTO=5M CARGA NOMINAL TOPO 100KG INCLUSIVE ESCAVACAO EXCLUSIVE TRANSPORTE - FORNECIMENTO E COLOCACAO</t>
  </si>
  <si>
    <t>73783/003</t>
  </si>
  <si>
    <t>POSTE CONCRETO SEÇÃO CIRCULAR COMPRIMENTO=5M CARGA NOMINAL TOPO 300KG INCLUSIVE ESCAVACAO EXCLUSIVE TRANSPORTE - FORNECIMENTO E COLOCAÇÃO</t>
  </si>
  <si>
    <t>73783/005</t>
  </si>
  <si>
    <t>POSTE CONCRETO SEÇÃO CIRCULAR COMPRIMENTO=7M CARGA NOMINAL TOPO 100KG INCLUSIVE ESCAVACAO EXCLUSIVE TRANSPORTE - FORNECIMENTO E COLOCAÇÃO</t>
  </si>
  <si>
    <t>73783/006</t>
  </si>
  <si>
    <t>POSTE CONCRETO SEÇÃO CIRCULAR COMPRIMENTO=7M CARGA NOMINAL TOPO 200KG INCLUSIVE ESCAVACAO EXCLUSIVE TRANSPORTE - FORNECIMENTO E COLOCAÇÃO</t>
  </si>
  <si>
    <t>73783/008</t>
  </si>
  <si>
    <t>73783/009</t>
  </si>
  <si>
    <t>73783/010</t>
  </si>
  <si>
    <t>73783/011</t>
  </si>
  <si>
    <t>73783/012</t>
  </si>
  <si>
    <t>73783/014</t>
  </si>
  <si>
    <t>73783/015</t>
  </si>
  <si>
    <t>73783/016</t>
  </si>
  <si>
    <t>73783/017</t>
  </si>
  <si>
    <t>73769/001</t>
  </si>
  <si>
    <t>73769/002</t>
  </si>
  <si>
    <t>73769/003</t>
  </si>
  <si>
    <t>73769/004</t>
  </si>
  <si>
    <t>73855/001</t>
  </si>
  <si>
    <t>REATOR PARA LAMPADA VAPOR DE MERCURIO USO EXTERNO 220V/400W</t>
  </si>
  <si>
    <t>73831/002</t>
  </si>
  <si>
    <t>73831/003</t>
  </si>
  <si>
    <t>73831/004</t>
  </si>
  <si>
    <t>LAMPADA MISTA DE 160W - FORNECIMENTO E INSTALACAO</t>
  </si>
  <si>
    <t>73831/005</t>
  </si>
  <si>
    <t>LAMPADA MISTA DE 250W - FORNECIMENTO E INSTALACAO</t>
  </si>
  <si>
    <t>73831/006</t>
  </si>
  <si>
    <t>LAMPADA MISTA DE 500W - FORNECIMENTO E INSTALACAO</t>
  </si>
  <si>
    <t>73831/007</t>
  </si>
  <si>
    <t>73831/008</t>
  </si>
  <si>
    <t>73831/009</t>
  </si>
  <si>
    <t>74231/001</t>
  </si>
  <si>
    <t>74246/001</t>
  </si>
  <si>
    <t>REFLETOR RETANGULAR FECHADO COM LAMPADA VAPOR METALICO 400 W</t>
  </si>
  <si>
    <t>REATOR PARA LAMPADA VAPOR DE MERCURIO 250W USO EXTERNO</t>
  </si>
  <si>
    <t>73857/001</t>
  </si>
  <si>
    <t>73857/002</t>
  </si>
  <si>
    <t>73857/003</t>
  </si>
  <si>
    <t>73857/004</t>
  </si>
  <si>
    <t>73857/005</t>
  </si>
  <si>
    <t>73857/006</t>
  </si>
  <si>
    <t>73857/007</t>
  </si>
  <si>
    <t>73857/008</t>
  </si>
  <si>
    <t>73857/009</t>
  </si>
  <si>
    <t>73857/010</t>
  </si>
  <si>
    <t>INSTALACAO PARA-RAIOS P/RESERVATORIO</t>
  </si>
  <si>
    <t>TERMINAL AEREO EM ACO GALVANIZADO COM BASE DE FIXACAO H = 30CM</t>
  </si>
  <si>
    <t>73780/001</t>
  </si>
  <si>
    <t>73780/002</t>
  </si>
  <si>
    <t>CHAVE BLINDADA TRIPOLAR 250V, 30A - FORNECIMENTO E INSTALACAO</t>
  </si>
  <si>
    <t>73780/003</t>
  </si>
  <si>
    <t>CHAVE BLINDADA TRIPOLAR 250V, 60A - FORNECIMENTO E INSTALACAO</t>
  </si>
  <si>
    <t>73780/004</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</si>
  <si>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</si>
  <si>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</si>
  <si>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</si>
  <si>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</si>
  <si>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</si>
  <si>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</si>
  <si>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</si>
  <si>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</si>
  <si>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</si>
  <si>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</si>
  <si>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</si>
  <si>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</si>
  <si>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HIDRANTE SUBTERRANEO FERRO FUNDIDO C/ CURVA LONGA E CAIXA DN=75MM</t>
  </si>
  <si>
    <t>EXTINTOR INCENDIO TP PO QUIMICO 6KG - FORNECIMENTO E INSTALACAO</t>
  </si>
  <si>
    <t>73749/001</t>
  </si>
  <si>
    <t>73749/002</t>
  </si>
  <si>
    <t>73749/003</t>
  </si>
  <si>
    <t>73768/001</t>
  </si>
  <si>
    <t>73768/007</t>
  </si>
  <si>
    <t>73768/008</t>
  </si>
  <si>
    <t>73768/009</t>
  </si>
  <si>
    <t>CABO TELEFONICO CCI-50 1 PAR (USO INTERNO) - FORNECIMENTO E INSTALACAO</t>
  </si>
  <si>
    <t>73768/010</t>
  </si>
  <si>
    <t>73768/011</t>
  </si>
  <si>
    <t>73768/012</t>
  </si>
  <si>
    <t>73768/013</t>
  </si>
  <si>
    <t>73768/014</t>
  </si>
  <si>
    <t>CAIXA DE PASSAGEM PARA TELEFONE 150X150X15CM (SOBREPOR) FORNECIMENTO E INSTALACAO</t>
  </si>
  <si>
    <t>74003/001</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</si>
  <si>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</si>
  <si>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</si>
  <si>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</si>
  <si>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</si>
  <si>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</si>
  <si>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</si>
  <si>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</si>
  <si>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</si>
  <si>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</si>
  <si>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</si>
  <si>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</si>
  <si>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</si>
  <si>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</si>
  <si>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</si>
  <si>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</si>
  <si>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</si>
  <si>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</si>
  <si>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</si>
  <si>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</si>
  <si>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</si>
  <si>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</si>
  <si>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</si>
  <si>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</si>
  <si>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</si>
  <si>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</si>
  <si>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</si>
  <si>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</si>
  <si>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</si>
  <si>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</si>
  <si>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</si>
  <si>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</si>
  <si>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</si>
  <si>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</si>
  <si>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</si>
  <si>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</si>
  <si>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74166/001</t>
  </si>
  <si>
    <t>74166/002</t>
  </si>
  <si>
    <t>CAIXA D´ÁGUA EM POLIETILENO, 1000 LITROS, COM ACESSÓRIOS</t>
  </si>
  <si>
    <t>CAIXA D´AGUA EM POLIETILENO, 500 LITROS, COM ACESSÓRIOS</t>
  </si>
  <si>
    <t>74234/001</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</si>
  <si>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</si>
  <si>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</si>
  <si>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</si>
  <si>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73795/001</t>
  </si>
  <si>
    <t>VÁLVULA DE RETENÇÃO VERTICAL Ø 20MM (3/4") - FORNECIMENTO E INSTALAÇÃO</t>
  </si>
  <si>
    <t>73795/002</t>
  </si>
  <si>
    <t>VÁLVULA DE RETENÇÃO VERTICAL Ø 25MM (1") - FORNECIMENTO E INSTALAÇÃO</t>
  </si>
  <si>
    <t>73795/003</t>
  </si>
  <si>
    <t>73795/004</t>
  </si>
  <si>
    <t>73795/005</t>
  </si>
  <si>
    <t>VÁLVULA DE RETENÇÃO VERTICAL Ø 50MM (2") - FORNECIMENTO E INSTALAÇÃO</t>
  </si>
  <si>
    <t>73795/006</t>
  </si>
  <si>
    <t>VÁLVULA DE RETENÇÃO VERTICAL Ø 80MM (3") - FORNECIMENTO E INSTALAÇÃO</t>
  </si>
  <si>
    <t>73795/007</t>
  </si>
  <si>
    <t>VÁLVULA DE RETENÇÃO VERTICAL Ø 100MM (4") - FORNECIMENTO E INSTALAÇÃO</t>
  </si>
  <si>
    <t>73795/008</t>
  </si>
  <si>
    <t>73795/009</t>
  </si>
  <si>
    <t>73795/010</t>
  </si>
  <si>
    <t>73795/011</t>
  </si>
  <si>
    <t>73795/012</t>
  </si>
  <si>
    <t>VÁLVULA DE RETENÇÃO HORIZONTAL Ø 50MM (2") - FORNECIMENTO E INSTALAÇÃO</t>
  </si>
  <si>
    <t>73795/013</t>
  </si>
  <si>
    <t>73795/014</t>
  </si>
  <si>
    <t>VÁLVULA DE RETENÇÃO HORIZONTAL Ø 80MM (3") - FORNECIMENTO E INSTALAÇÃO</t>
  </si>
  <si>
    <t>73795/015</t>
  </si>
  <si>
    <t>73796/001</t>
  </si>
  <si>
    <t>VÁLVULA DE PÉ COM CRIVO Ø 20MM (3/4") - FORNECIMENTO E INSTALAÇÃO</t>
  </si>
  <si>
    <t>73796/002</t>
  </si>
  <si>
    <t>VÁLVULA DE PÉ COM CRIVO Ø 25MM (1") - FORNECIMENTO E INSTALAÇÃO</t>
  </si>
  <si>
    <t>73796/003</t>
  </si>
  <si>
    <t>VÁLVULA DE PÉ COM CRIVO Ø 40MM (1.1/2") - FORNECIMENTO E INSTALAÇÃO</t>
  </si>
  <si>
    <t>73796/004</t>
  </si>
  <si>
    <t>VÁLVULA DE PÉ COM CRIVO Ø 50MM (2") - FORNECIMENTO E INSTALAÇÃO</t>
  </si>
  <si>
    <t>73796/005</t>
  </si>
  <si>
    <t>VÁLVULA DE PÉ COM CRIVO Ø 65MM (2.1/2") - FORNECIMENTO E INSTALAÇÃO</t>
  </si>
  <si>
    <t>73796/006</t>
  </si>
  <si>
    <t>VÁLVULA DE PÉ COM CRIVO Ø 80MM (3") - FORNECIMENTO E INSTALAÇÃO</t>
  </si>
  <si>
    <t>73796/007</t>
  </si>
  <si>
    <t>VÁLVULA DE PÉ COM CRIVO Ø 100MM (4") - FORNECIMENTO E INSTALAÇÃO</t>
  </si>
  <si>
    <t>73870/004</t>
  </si>
  <si>
    <t>REGISTRO DE ESFERA EM BRONZE D= 1.1/4" FORNEC E COLOCACAO</t>
  </si>
  <si>
    <t>74091/001</t>
  </si>
  <si>
    <t>74093/001</t>
  </si>
  <si>
    <t>VALVULA PE COM CRIVO BRONZE 1.1/4" - FORNECIMENTO E INSTALACAO</t>
  </si>
  <si>
    <t>74169/001</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</si>
  <si>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</si>
  <si>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</si>
  <si>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</si>
  <si>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</si>
  <si>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</si>
  <si>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</si>
  <si>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</si>
  <si>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</si>
  <si>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</si>
  <si>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</si>
  <si>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</si>
  <si>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</si>
  <si>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</si>
  <si>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</si>
  <si>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</si>
  <si>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73826/001</t>
  </si>
  <si>
    <t>73826/002</t>
  </si>
  <si>
    <t>73834/001</t>
  </si>
  <si>
    <t>INSTALACAO DE CONJ.MOTO BOMBA SUBMERSIVEL ATE 10 CV</t>
  </si>
  <si>
    <t>73834/002</t>
  </si>
  <si>
    <t>73834/003</t>
  </si>
  <si>
    <t>73834/004</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</si>
  <si>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</si>
  <si>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</si>
  <si>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</si>
  <si>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</si>
  <si>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</si>
  <si>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</si>
  <si>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</si>
  <si>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</si>
  <si>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</si>
  <si>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73836/003</t>
  </si>
  <si>
    <t>73836/004</t>
  </si>
  <si>
    <t>73837/001</t>
  </si>
  <si>
    <t>INSTALACAO DE CONJ.MOTO BOMBA SUBMERSO ATE 5 CV</t>
  </si>
  <si>
    <t>73837/002</t>
  </si>
  <si>
    <t>73837/003</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</si>
  <si>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</si>
  <si>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</si>
  <si>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</si>
  <si>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</si>
  <si>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</si>
  <si>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</si>
  <si>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</si>
  <si>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</si>
  <si>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</si>
  <si>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</si>
  <si>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</si>
  <si>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</si>
  <si>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</si>
  <si>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</si>
  <si>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</si>
  <si>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</si>
  <si>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</si>
  <si>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</si>
  <si>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</si>
  <si>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</si>
  <si>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</si>
  <si>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</si>
  <si>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</si>
  <si>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</si>
  <si>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</si>
  <si>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</si>
  <si>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</si>
  <si>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</si>
  <si>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</si>
  <si>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73903/001</t>
  </si>
  <si>
    <t>LIMPEZA SUPERFICIAL DA CAMADA VEGETAL EM JAZIDA</t>
  </si>
  <si>
    <t>73903/002</t>
  </si>
  <si>
    <t>EXPURGO DE JAZIDA (MATERIAL VEGETAL, OU INSERVÍVEL, EXCETO LAMA)</t>
  </si>
  <si>
    <t>74151/001</t>
  </si>
  <si>
    <t>74154/001</t>
  </si>
  <si>
    <t>74155/001</t>
  </si>
  <si>
    <t>74155/002</t>
  </si>
  <si>
    <t>74205/001</t>
  </si>
  <si>
    <t>REGULARIZACAO DE SUPERFICIES EM TERRA COM MOTONIVELADORA</t>
  </si>
  <si>
    <t>CORTE E ATERRO COMPENSADO</t>
  </si>
  <si>
    <t>73965/009</t>
  </si>
  <si>
    <t>79506/002</t>
  </si>
  <si>
    <t>79518/001</t>
  </si>
  <si>
    <t>79518/002</t>
  </si>
  <si>
    <t>74153/001</t>
  </si>
  <si>
    <t>TXKM</t>
  </si>
  <si>
    <t>TRANSPORTE COMERCIAL COM CAMINHAO CARROCERIA 9 T, RODOVIA PAVIMENTADA</t>
  </si>
  <si>
    <t>TRANSPORTE COMERCIAL COM CAMINHAO BASCULANTE 6 M3,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</si>
  <si>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</si>
  <si>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</si>
  <si>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</si>
  <si>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</si>
  <si>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</si>
  <si>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</si>
  <si>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74010/001</t>
  </si>
  <si>
    <t>74241/001</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</si>
  <si>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</si>
  <si>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</si>
  <si>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</si>
  <si>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</si>
  <si>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</si>
  <si>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74005/001</t>
  </si>
  <si>
    <t>COMPACTACAO MECANICA, SEM CONTROLE DO GC (C/COMPACTADOR PLACA 400 KG)</t>
  </si>
  <si>
    <t>74005/002</t>
  </si>
  <si>
    <t>74034/001</t>
  </si>
  <si>
    <t>ALVENARIA EM TIJOLO CERAMICO MACICO 5X10X20CM 1 VEZ (ESPESSURA 20CM), ASSENTADO COM ARGAMASSA TRACO 1:2:8 (CIMENTO, CAL E AREIA)</t>
  </si>
  <si>
    <t>COBOGO CERAMICO (ELEMENTO VAZADO), 9X20X20CM, ASSENTADO COM ARGAMASSA TRACO 1:4 DE CIMENTO E AREIA</t>
  </si>
  <si>
    <t>73937/001</t>
  </si>
  <si>
    <t>73937/003</t>
  </si>
  <si>
    <t>73937/005</t>
  </si>
  <si>
    <t>73774/001</t>
  </si>
  <si>
    <t>73909/001</t>
  </si>
  <si>
    <t>74229/001</t>
  </si>
  <si>
    <t>73863/001</t>
  </si>
  <si>
    <t>73863/002</t>
  </si>
  <si>
    <t>73790/002</t>
  </si>
  <si>
    <t>73790/004</t>
  </si>
  <si>
    <t>83695/001</t>
  </si>
  <si>
    <t>REJUNTAMENTO PAVIMENTACAO PARALELEPIPEDO BETUME CASCALH INCL MATERIAIS</t>
  </si>
  <si>
    <t>RECOMPOSICAO DE REVESTIMENTO PRIMARIO MEDIDO P/ VOLUME COMPACTADO</t>
  </si>
  <si>
    <t>PINTURA DE LIGACAO COM EMULSAO RR-1C</t>
  </si>
  <si>
    <t>PINTURA DE LIGACAO COM EMULSAO RR-2C</t>
  </si>
  <si>
    <t>CONTENCAO LATERAL COM SOLO LOCAL PARA PAVIMENTO POLIEDRICO</t>
  </si>
  <si>
    <t>CORTE E PREPARO DE PEDRA PARA PAVIMENTO POLIEDRICO</t>
  </si>
  <si>
    <t>DESMONTE MANUAL DE PEDRA PARA PAVIMENTO POLIEDRICO</t>
  </si>
  <si>
    <t>73760/001</t>
  </si>
  <si>
    <t>73849/001</t>
  </si>
  <si>
    <t>73849/002</t>
  </si>
  <si>
    <t>CAIACAO EM MEIO FIO</t>
  </si>
  <si>
    <t>73770/001</t>
  </si>
  <si>
    <t>73770/002</t>
  </si>
  <si>
    <t>BARREIRA DUPLA PRE-MOL INTER CONCRETO ARMADO 0,15X0,65X0,77M FCK=25MPA ACO CA-50 INCL FERROS DE LIGACAO E MATERIAIS.</t>
  </si>
  <si>
    <t>83696/001</t>
  </si>
  <si>
    <t>USINAGEM DE CBUQ COM CAP 50/70, PARA BINDER</t>
  </si>
  <si>
    <t>73759/002</t>
  </si>
  <si>
    <t>PRE-MISTURADO A FRIO COM EMULSAO RM-1C, INCLUSO USINAGEM E APLICACAO, EXCLUSIVE TRANSPORTE</t>
  </si>
  <si>
    <t>PINTURA DE SUPERFICIE C/TINTA GRAFITE</t>
  </si>
  <si>
    <t>74133/001</t>
  </si>
  <si>
    <t>74133/002</t>
  </si>
  <si>
    <t>EMASSAMENTO COM MASSA A OLEO, DUAS DEMAOS</t>
  </si>
  <si>
    <t>EMASSAMENTO COM MASSA EPOXI, 2 DEMAOS</t>
  </si>
  <si>
    <t>79494/001</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</si>
  <si>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</si>
  <si>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</si>
  <si>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</si>
  <si>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</si>
  <si>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</si>
  <si>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</si>
  <si>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</si>
  <si>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</si>
  <si>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</si>
  <si>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79514/001</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</si>
  <si>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</si>
  <si>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</si>
  <si>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</si>
  <si>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</si>
  <si>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</si>
  <si>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</si>
  <si>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</si>
  <si>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</si>
  <si>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</si>
  <si>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</si>
  <si>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</si>
  <si>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74065/003</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</si>
  <si>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</si>
  <si>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</si>
  <si>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</si>
  <si>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</si>
  <si>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</si>
  <si>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</si>
  <si>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</si>
  <si>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</si>
  <si>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</si>
  <si>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JATEAMENTO COM AREIA EM ESTRUTURA METALICA</t>
  </si>
  <si>
    <t>73794/001</t>
  </si>
  <si>
    <t>73865/001</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</si>
  <si>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</si>
  <si>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</si>
  <si>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</si>
  <si>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</si>
  <si>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</si>
  <si>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</si>
  <si>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</si>
  <si>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74064/002</t>
  </si>
  <si>
    <t>74145/001</t>
  </si>
  <si>
    <t>79498/001</t>
  </si>
  <si>
    <t>79499/001</t>
  </si>
  <si>
    <t>79515/001</t>
  </si>
  <si>
    <t>PINTURA COM TINTA PROTETORA ACABAMENTO ALUMINIO, TRES DEMAOS</t>
  </si>
  <si>
    <t>FUNDO PREPARADOR PRIMER SINTETICO, PARA ESTRUTURA METALICA, UMA DEMÃO, ESPESSURA DE 25 MICRA</t>
  </si>
  <si>
    <t>73978/001</t>
  </si>
  <si>
    <t>PINTURA HIDROFUGANTE COM SILICONE SOBRE PISO CIMENTADO, UMA DEMAO</t>
  </si>
  <si>
    <t>74245/001</t>
  </si>
  <si>
    <t>PINTURA ACRILICA EM PISO CIMENTADO DUAS DEMAOS</t>
  </si>
  <si>
    <t>ML</t>
  </si>
  <si>
    <t>79500/002</t>
  </si>
  <si>
    <t>PINTURA ACRILICA EM PISO CIMENTADO, TRES DEMAOS</t>
  </si>
  <si>
    <t>PINTURA ACRILICA PARA SINALIZAÇÃO HORIZONTAL EM PISO CIMENTADO</t>
  </si>
  <si>
    <t>POLIMENTO E ENCERAMENTO DE PISO EM MADEIRA</t>
  </si>
  <si>
    <t>PINTURA PARA TELHAS DE ALUMINIO COM TINTA ESMALTE AUTOMOTIVA</t>
  </si>
  <si>
    <t>73922/001</t>
  </si>
  <si>
    <t>73922/002</t>
  </si>
  <si>
    <t>73922/003</t>
  </si>
  <si>
    <t>73922/004</t>
  </si>
  <si>
    <t>73922/005</t>
  </si>
  <si>
    <t>73923/001</t>
  </si>
  <si>
    <t>73923/002</t>
  </si>
  <si>
    <t>73923/003</t>
  </si>
  <si>
    <t>73974/001</t>
  </si>
  <si>
    <t>73991/001</t>
  </si>
  <si>
    <t>73991/002</t>
  </si>
  <si>
    <t>73991/003</t>
  </si>
  <si>
    <t>73991/004</t>
  </si>
  <si>
    <t>74079/001</t>
  </si>
  <si>
    <t>76447/001</t>
  </si>
  <si>
    <t>76448/001</t>
  </si>
  <si>
    <t>76448/002</t>
  </si>
  <si>
    <t>76448/003</t>
  </si>
  <si>
    <t>PISO CIMENTADO TRACO 1:3 (CIMENTO/AREIA) ACABAMENTO LISO ESPESSURA 2,0 CM PREPARO MANUAL DA ARGAMASSA INCLUSO ADITIVO IMPERMEABILIZANTE</t>
  </si>
  <si>
    <t>73734/001</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</si>
  <si>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</si>
  <si>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</si>
  <si>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</si>
  <si>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</si>
  <si>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</si>
  <si>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VINILICO SEMIFLEXIVEL PADRAO LISO, ESPESSURA 2MM, FIXADO COM COLA</t>
  </si>
  <si>
    <t>PISO DE BORRACHA FRISADO, ESPESSURA 7MM, ASSENTADO COM ARGAMASSA TRACO 1:3 (CIMENTO E AREIA)</t>
  </si>
  <si>
    <t>73876/001</t>
  </si>
  <si>
    <t>PISO DE BORRACHA PASTILHADO, ESPESSURA 7MM, FIXADO COM COLA</t>
  </si>
  <si>
    <t>PISO DE BORRACHA CANELADA, ESPESSURA 3,5MM, FIXADO COM COLA</t>
  </si>
  <si>
    <t>TESTEIRA OU RODAPE VINILICO 6CM FIXADO COM COLA</t>
  </si>
  <si>
    <t>74111/001</t>
  </si>
  <si>
    <t>73886/001</t>
  </si>
  <si>
    <t>RODAPE EM MADEIRA, ALTURA 7CM, FIXADO COM COLA</t>
  </si>
  <si>
    <t>73850/001</t>
  </si>
  <si>
    <t>RODAPE EM MARMORITE, ALTURA 10CM</t>
  </si>
  <si>
    <t>RODAPE EM MARMORE BRANCO ASSENTADO COM ARGAMASSA TRACO 1:4 (CIMENTO E AREIA) ALTURA 7CM</t>
  </si>
  <si>
    <t>RODAPE EM ARDOSIA ASSENTADO COM ARGAMASSA TRACO 1:4 (CIMENTO E AREIA) ALTURA 10CM</t>
  </si>
  <si>
    <t>JUNTA 2,5X2,5CM COM ARGAMASSA 1:1:3 IMPERMEABILIZANTE DE HIDRO-ASFALTO CIMENTO E AREIA PARA PISO EM PLACAS</t>
  </si>
  <si>
    <t>JUNTA GRAMADA 5CM DE LARGURA</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</si>
  <si>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</si>
  <si>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</si>
  <si>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</si>
  <si>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</si>
  <si>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</si>
  <si>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</si>
  <si>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RODAPE VINILICO ALTURA 5CM, ESPESSURA 1MM, FIXADO COM COLA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</si>
  <si>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</si>
  <si>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</si>
  <si>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</si>
  <si>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</si>
  <si>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</si>
  <si>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73807/001</t>
  </si>
  <si>
    <t>CORRIMAO EM MARMORITE, LARGURA 15CM</t>
  </si>
  <si>
    <t>73833/001</t>
  </si>
  <si>
    <t>ARGAMASSA TRACO 1:3 (CIMENTO E AREIA), PREPARO MANUAL, INCLUSO ADITIVO IMPERMEABILIZANTE</t>
  </si>
  <si>
    <t>ARGAMASSA TRACO 1:4 (CIMENTO E AREIA), PREPARO MANUAL, INCLUSO ADITIVO IMPERMEABILIZANTE</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</si>
  <si>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</si>
  <si>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</si>
  <si>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</si>
  <si>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</si>
  <si>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</si>
  <si>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</si>
  <si>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</si>
  <si>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</si>
  <si>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</si>
  <si>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</si>
  <si>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</si>
  <si>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</si>
  <si>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</si>
  <si>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</si>
  <si>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</si>
  <si>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</si>
  <si>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</si>
  <si>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</si>
  <si>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</si>
  <si>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</si>
  <si>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</si>
  <si>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</si>
  <si>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</si>
  <si>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</si>
  <si>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</si>
  <si>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</si>
  <si>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</si>
  <si>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</si>
  <si>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</si>
  <si>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</si>
  <si>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</si>
  <si>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</si>
  <si>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</si>
  <si>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</si>
  <si>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</si>
  <si>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</si>
  <si>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</si>
  <si>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</si>
  <si>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</si>
  <si>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</si>
  <si>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</si>
  <si>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</si>
  <si>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</si>
  <si>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</si>
  <si>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</si>
  <si>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</si>
  <si>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</si>
  <si>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</si>
  <si>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</si>
  <si>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</si>
  <si>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</si>
  <si>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</si>
  <si>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</si>
  <si>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</si>
  <si>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</si>
  <si>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</si>
  <si>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</si>
  <si>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73806/001</t>
  </si>
  <si>
    <t>73948/002</t>
  </si>
  <si>
    <t>LIMPEZA/PREPARO SUPERFICIE CONCRETO P/PINTURA</t>
  </si>
  <si>
    <t>73948/003</t>
  </si>
  <si>
    <t>LIMPEZA AZULEJO</t>
  </si>
  <si>
    <t>73948/008</t>
  </si>
  <si>
    <t>LIMPEZA VIDRO COMUM</t>
  </si>
  <si>
    <t>73948/009</t>
  </si>
  <si>
    <t>LIMPEZA FORRO</t>
  </si>
  <si>
    <t>73948/011</t>
  </si>
  <si>
    <t>LIMPEZA PISO CERAMICO</t>
  </si>
  <si>
    <t>73948/015</t>
  </si>
  <si>
    <t>LIMPEZA PISO MARMORITE/GRANILITE</t>
  </si>
  <si>
    <t>74086/001</t>
  </si>
  <si>
    <t>LIMPEZA LOUCAS E METAIS</t>
  </si>
  <si>
    <t>RASPAGEM / CALAFETACAO TACOS MADEIRA 1 DEMAO CERA</t>
  </si>
  <si>
    <t>ENCERAMENTO MANUAL EM MADEIRA - 3 DEMAOS</t>
  </si>
  <si>
    <t>LIXAMENTO MAN C/ LIXA CALAFATE DE CONCR APARENTE ANTIGO</t>
  </si>
  <si>
    <t>74163/001</t>
  </si>
  <si>
    <t>PERFURACAO DE POCO COM PERFURATRIZ PNEUMATICA</t>
  </si>
  <si>
    <t>74163/002</t>
  </si>
  <si>
    <t>PERFURACAO DE POCO COM PERFURATRIZ A PERCUSSAO</t>
  </si>
  <si>
    <t>ABRACADEIRA P/POCOS PROFUNDOS</t>
  </si>
  <si>
    <t>SOLDA TOPO DESCENDENTE CHANFRADA ESPESSURA=1/4" CHAPA/PERFIL/TUBO ACO COM CONVERSOR DIESEL.</t>
  </si>
  <si>
    <t>CONCRETO CICLOPICO FCK=10MPA 30% PEDRA DE MAO INCLUSIVE LANCAMENTO</t>
  </si>
  <si>
    <t>73916/002</t>
  </si>
  <si>
    <t>PLACA ESMALTADA PARA IDENTIFICAÇÃO NR DE RUA, DIMENSÕES 45X25CM</t>
  </si>
  <si>
    <t>73822/002</t>
  </si>
  <si>
    <t>73859/001</t>
  </si>
  <si>
    <t>73859/002</t>
  </si>
  <si>
    <t>CAPINA E LIMPEZA MANUAL DE TERRENO</t>
  </si>
  <si>
    <t>CORTE DE CAPOEIRA FINA A FOICE</t>
  </si>
  <si>
    <t>PREPARO MANUAL DE TERRENO S/ RASPAGEM SUPERFICIAL</t>
  </si>
  <si>
    <t>74220/001</t>
  </si>
  <si>
    <t>74221/001</t>
  </si>
  <si>
    <t>SINALIZACAO DE TRANSITO - NOTURNA</t>
  </si>
  <si>
    <t>74219/001</t>
  </si>
  <si>
    <t>PASSADICOS COM TABUAS DE MADEIRA PARA PEDESTRES</t>
  </si>
  <si>
    <t>74219/002</t>
  </si>
  <si>
    <t>PASSADICOS COM TABUAS DE MADEIRA PARA VEICULOS</t>
  </si>
  <si>
    <t>REMOCAO DE VIDRO COMUM</t>
  </si>
  <si>
    <t>73900/011</t>
  </si>
  <si>
    <t>ENSAIOS DE AREIA ASFALTO A QUENTE</t>
  </si>
  <si>
    <t>73900/012</t>
  </si>
  <si>
    <t>ENSAIOS DE CONCRETO ASFALTICO</t>
  </si>
  <si>
    <t>74020/001</t>
  </si>
  <si>
    <t>74020/002</t>
  </si>
  <si>
    <t>74021/002</t>
  </si>
  <si>
    <t>ENSAIO DE TERRAPLENAGEM - CAMADA FINAL DO ATERRO</t>
  </si>
  <si>
    <t>74021/003</t>
  </si>
  <si>
    <t>ENSAIOS DE REGULARIZACAO DO SUBLEITO</t>
  </si>
  <si>
    <t>74021/004</t>
  </si>
  <si>
    <t>ENSAIOS DE REFORCO DO SUBLEITO</t>
  </si>
  <si>
    <t>74021/005</t>
  </si>
  <si>
    <t>74021/006</t>
  </si>
  <si>
    <t>ENSAIOS DE BASE ESTABILIZADA GRANULOMETRICAMENTE</t>
  </si>
  <si>
    <t>74021/007</t>
  </si>
  <si>
    <t>74021/008</t>
  </si>
  <si>
    <t>74022/001</t>
  </si>
  <si>
    <t>ENSAIO DE PENETRACAO - MATERIAL BETUMINOSO</t>
  </si>
  <si>
    <t>74022/002</t>
  </si>
  <si>
    <t>74022/003</t>
  </si>
  <si>
    <t>ENSAIO DE DETERMINACAO DA PENEIRACAO - EMULSAO ASFALTICA</t>
  </si>
  <si>
    <t>74022/004</t>
  </si>
  <si>
    <t>ENSAIO DE DETERMINACAO DA SEDIMENTACAO - EMULSAO ASFALTICA</t>
  </si>
  <si>
    <t>74022/005</t>
  </si>
  <si>
    <t>74022/006</t>
  </si>
  <si>
    <t>ENSAIO DE GRANULOMETRIA POR PENEIRAMENTO - SOLOS</t>
  </si>
  <si>
    <t>74022/007</t>
  </si>
  <si>
    <t>ENSAIO DE GRANULOMETRIA POR PENEIRAMENTO E SEDIMENTACAO - SOLOS</t>
  </si>
  <si>
    <t>74022/008</t>
  </si>
  <si>
    <t>74022/009</t>
  </si>
  <si>
    <t>74022/010</t>
  </si>
  <si>
    <t>74022/011</t>
  </si>
  <si>
    <t>74022/012</t>
  </si>
  <si>
    <t>74022/013</t>
  </si>
  <si>
    <t>74022/014</t>
  </si>
  <si>
    <t>74022/015</t>
  </si>
  <si>
    <t>74022/016</t>
  </si>
  <si>
    <t>ENSAIO DE DENSIDADE REAL - SOLOS</t>
  </si>
  <si>
    <t>74022/017</t>
  </si>
  <si>
    <t>ENSAIO DE ABRASAO LOS ANGELES - AGREGADOS</t>
  </si>
  <si>
    <t>74022/018</t>
  </si>
  <si>
    <t>74022/019</t>
  </si>
  <si>
    <t>74022/020</t>
  </si>
  <si>
    <t>74022/021</t>
  </si>
  <si>
    <t>74022/022</t>
  </si>
  <si>
    <t>74022/023</t>
  </si>
  <si>
    <t>74022/024</t>
  </si>
  <si>
    <t>74022/025</t>
  </si>
  <si>
    <t>74022/026</t>
  </si>
  <si>
    <t>ENSAIO DE DESTILACAO - ASFALTO DILUIDO</t>
  </si>
  <si>
    <t>74022/027</t>
  </si>
  <si>
    <t>74022/028</t>
  </si>
  <si>
    <t>74022/029</t>
  </si>
  <si>
    <t>ENSAIO DE ESPUMA - MATERIAL ASFALTICO</t>
  </si>
  <si>
    <t>74022/030</t>
  </si>
  <si>
    <t>ENSAIO DE RESISTENCIA A COMPRESSAO SIMPLES - CONCRETO</t>
  </si>
  <si>
    <t>74022/031</t>
  </si>
  <si>
    <t>ENSAIO DE RESISTENCIA A TRACAO POR COMPRESSAO DIAMETRAL - CONCRETO</t>
  </si>
  <si>
    <t>74022/032</t>
  </si>
  <si>
    <t>74022/033</t>
  </si>
  <si>
    <t>ENSAIO DE RESILIENCIA - SOLOS</t>
  </si>
  <si>
    <t>74022/034</t>
  </si>
  <si>
    <t>ENSAIO DE RESILIENCIA - MISTURAS BETUMINOSAS</t>
  </si>
  <si>
    <t>74022/035</t>
  </si>
  <si>
    <t>74022/036</t>
  </si>
  <si>
    <t>74022/037</t>
  </si>
  <si>
    <t>ENSAIO DE ADESIVIDADE A LIGANTE BETUMINOSO - AGREGADO GRAUDO</t>
  </si>
  <si>
    <t>74022/038</t>
  </si>
  <si>
    <t>ENSAIO DE EXPANSIBILIDADE - SOLOS</t>
  </si>
  <si>
    <t>74022/039</t>
  </si>
  <si>
    <t>74022/040</t>
  </si>
  <si>
    <t>ENSAIO MARSHALL - MISTURA BETUMINOSA A QUENTE</t>
  </si>
  <si>
    <t>74022/041</t>
  </si>
  <si>
    <t>74022/042</t>
  </si>
  <si>
    <t>ENSAIO DE EQUIVALENTE EM AREIA - SOLOS</t>
  </si>
  <si>
    <t>74022/043</t>
  </si>
  <si>
    <t>74022/044</t>
  </si>
  <si>
    <t>74022/045</t>
  </si>
  <si>
    <t>ENSAIO DE VISCOSIDADE CINEMATICA - ASFALTO</t>
  </si>
  <si>
    <t>74022/047</t>
  </si>
  <si>
    <t>ENSAIO DE RESIDUO POR EVAPORACAO - EMULSAO ASFALTICA</t>
  </si>
  <si>
    <t>74022/048</t>
  </si>
  <si>
    <t>ENSAIO DE CARGA DA PARTICULA - EMULSAO ASFALTICA</t>
  </si>
  <si>
    <t>74022/049</t>
  </si>
  <si>
    <t>ENSAIO DE DESEMULSIBILIDADE - EMULSAO ASFALTICA</t>
  </si>
  <si>
    <t>74022/050</t>
  </si>
  <si>
    <t>74022/051</t>
  </si>
  <si>
    <t>ENSAIO DE ADESIVIDADE A LIGANTE BETUMINOSO - AGREGADO</t>
  </si>
  <si>
    <t>74022/052</t>
  </si>
  <si>
    <t>ENSAIO DE GRANULOMETRIA DO AGREGADO</t>
  </si>
  <si>
    <t>74022/053</t>
  </si>
  <si>
    <t>74022/054</t>
  </si>
  <si>
    <t>ENSAIO DE GRANULOMETRIA DO FILLER</t>
  </si>
  <si>
    <t>74022/055</t>
  </si>
  <si>
    <t>ENSAIO DE TRACAO POR COMPRESSAO DIAMETRAL - MISTURAS BETUMINOSAS</t>
  </si>
  <si>
    <t>74022/056</t>
  </si>
  <si>
    <t>ENSAIO DE DENSIDADE DO MATERIAL BETUMINOSO</t>
  </si>
  <si>
    <t>74022/057</t>
  </si>
  <si>
    <t>ENSAIO DE CONSISTENCIA DO CONCRETO CCR - INDICE VEBE</t>
  </si>
  <si>
    <t>74022/058</t>
  </si>
  <si>
    <t>LOCAÇÃO DE ADUTORAS, COLETORES TRONCO E INTERCEPTORES - ATÉ DN 500 MM</t>
  </si>
  <si>
    <t>73992/001</t>
  </si>
  <si>
    <t>74077/002</t>
  </si>
  <si>
    <t>73758/001</t>
  </si>
  <si>
    <t>74038/001</t>
  </si>
  <si>
    <t>74039/001</t>
  </si>
  <si>
    <t>74118/001</t>
  </si>
  <si>
    <t>74142/001</t>
  </si>
  <si>
    <t>74142/002</t>
  </si>
  <si>
    <t>74142/003</t>
  </si>
  <si>
    <t>74142/004</t>
  </si>
  <si>
    <t>74143/001</t>
  </si>
  <si>
    <t>74143/002</t>
  </si>
  <si>
    <t>73787/001</t>
  </si>
  <si>
    <t>74244/001</t>
  </si>
  <si>
    <t>73788/002</t>
  </si>
  <si>
    <t>73967/001</t>
  </si>
  <si>
    <t>73967/004</t>
  </si>
  <si>
    <t>IRRIGAÇÃO DE ÁRVORE COM CARRO PIPA</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</si>
  <si>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</si>
  <si>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</si>
  <si>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</si>
  <si>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</si>
  <si>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</si>
  <si>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</si>
  <si>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</si>
  <si>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</si>
  <si>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</si>
  <si>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</si>
  <si>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</si>
  <si>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</si>
  <si>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</si>
  <si>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</si>
  <si>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</si>
  <si>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</si>
  <si>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</si>
  <si>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</si>
  <si>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</si>
  <si>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</si>
  <si>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</si>
  <si>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</si>
  <si>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</si>
  <si>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</si>
  <si>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</si>
  <si>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</si>
  <si>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</si>
  <si>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</si>
  <si>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</si>
  <si>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</si>
  <si>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</si>
  <si>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</si>
  <si>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</si>
  <si>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</si>
  <si>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</si>
  <si>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</si>
  <si>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</si>
  <si>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</si>
  <si>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</si>
  <si>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</si>
  <si>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</si>
  <si>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</si>
  <si>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</si>
  <si>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</si>
  <si>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</si>
  <si>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</si>
  <si>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</si>
  <si>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</si>
  <si>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</si>
  <si>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</si>
  <si>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</si>
  <si>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</si>
  <si>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</si>
  <si>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</si>
  <si>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</si>
  <si>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</si>
  <si>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</si>
  <si>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</si>
  <si>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</si>
  <si>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</si>
  <si>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</si>
  <si>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</si>
  <si>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</si>
  <si>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</si>
  <si>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</si>
  <si>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</si>
  <si>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</si>
  <si>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</si>
  <si>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</si>
  <si>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</si>
  <si>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</si>
  <si>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</si>
  <si>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</si>
  <si>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</si>
  <si>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</si>
  <si>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</si>
  <si>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</si>
  <si>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</si>
  <si>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</si>
  <si>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</si>
  <si>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</si>
  <si>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</si>
  <si>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</si>
  <si>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</si>
  <si>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</si>
  <si>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</si>
  <si>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</si>
  <si>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</si>
  <si>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</si>
  <si>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</si>
  <si>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</si>
  <si>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</si>
  <si>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</si>
  <si>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</si>
  <si>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</si>
  <si>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</si>
  <si>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</si>
  <si>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</si>
  <si>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M2/MES</t>
  </si>
  <si>
    <t>SC25KG</t>
  </si>
  <si>
    <t>1.1</t>
  </si>
  <si>
    <t>1.2</t>
  </si>
  <si>
    <t>1.3</t>
  </si>
  <si>
    <t>1.4</t>
  </si>
  <si>
    <t>M O V I M E N T O  D E   T E R R A</t>
  </si>
  <si>
    <t>F U N D A Ç Ã O</t>
  </si>
  <si>
    <t>E S T R U T U R A</t>
  </si>
  <si>
    <t>R E V E S T I M E N T O</t>
  </si>
  <si>
    <t>P I S O S</t>
  </si>
  <si>
    <t>F O R R O</t>
  </si>
  <si>
    <t>A C E S S I B I L I D A D E</t>
  </si>
  <si>
    <t xml:space="preserve">I N S T A L A Ç Õ E S   H I D R O S S A N I T Á R I A S </t>
  </si>
  <si>
    <t xml:space="preserve">I N S T A L A Ç Õ E S   E L É T R I C A S </t>
  </si>
  <si>
    <t>C O M P O S I Ç Ã O   D E   P R E Ç O S  /  C I V I L</t>
  </si>
  <si>
    <t>COMPONENTES</t>
  </si>
  <si>
    <t>Quantidade</t>
  </si>
  <si>
    <t>Custos
Unit. (R$)</t>
  </si>
  <si>
    <t>Custos
Total (R$)</t>
  </si>
  <si>
    <t>M A T E R I A L</t>
  </si>
  <si>
    <t>M Ã O   D E   O B R A</t>
  </si>
  <si>
    <t>TOTAL</t>
  </si>
  <si>
    <t>MATERIAIS</t>
  </si>
  <si>
    <t>MÃO DE OBRA</t>
  </si>
  <si>
    <t>Total</t>
  </si>
  <si>
    <t>UD</t>
  </si>
  <si>
    <t>AMM HID 001</t>
  </si>
  <si>
    <t>SINAPI/SINFRA ou Cot.
De Mercado</t>
  </si>
  <si>
    <t>AMM HID 002</t>
  </si>
  <si>
    <t>BARRA DE APOIO PARA PORTADORES DE NECESSIDADES ESPECIAIS - LARGURA 80CM</t>
  </si>
  <si>
    <t>LIGAÇÃO PROVISÓRIA DE ÁGUA PARA OBRA E INSTALAÇÃO SANITÁRIA PROVISÓRIA, PEQUENAS OBRAS - INSTALAÇÃO MÍNIMA</t>
  </si>
  <si>
    <t>AMM HID 003</t>
  </si>
  <si>
    <t>AMM HID 004</t>
  </si>
  <si>
    <t>AMM HID 005</t>
  </si>
  <si>
    <t>AMM HID 006</t>
  </si>
  <si>
    <t>**COMPOSIÇÃO BASEADA NA TCPO 13 - 15152.8.11.6</t>
  </si>
  <si>
    <t>AMM HID 007</t>
  </si>
  <si>
    <t>**COMPOSIÇÃO BASEADA NA TCPO 13 - 15155.8.1.3</t>
  </si>
  <si>
    <t>AMM HID 008</t>
  </si>
  <si>
    <t>AMM HID 009</t>
  </si>
  <si>
    <t>AMM HID 010</t>
  </si>
  <si>
    <t>AMM HID 011</t>
  </si>
  <si>
    <t>AMM ELE 02</t>
  </si>
  <si>
    <t>AMM ELE 03</t>
  </si>
  <si>
    <t>AMM ELE 04</t>
  </si>
  <si>
    <t>AMM ELE 05</t>
  </si>
  <si>
    <t>AMM ELE 06</t>
  </si>
  <si>
    <t>AMM ELE 14</t>
  </si>
  <si>
    <t>AMM ELE 15</t>
  </si>
  <si>
    <t>FORNECIMENTO E INSTALAÇÃO DE POSTE DECORATIVO PARA JARDIM EM AÇO, H=2,5M, PARA INSTALAÇÃO DE DUAS LUMINÁRIAS TIPO GLOBO (EXCETO LUMIÁRIA E LÂMPADA)</t>
  </si>
  <si>
    <t>SINAPI/SINFRA
ou Cot. De Mercado</t>
  </si>
  <si>
    <t>DATA</t>
  </si>
  <si>
    <t>NOME DA EMPRESA FORNECEDORA</t>
  </si>
  <si>
    <t>VALOR COTADO</t>
  </si>
  <si>
    <t>CNPJ</t>
  </si>
  <si>
    <t>TELEFONE</t>
  </si>
  <si>
    <t>CONTATO</t>
  </si>
  <si>
    <t>VALOR ACATADO MEDIANA</t>
  </si>
  <si>
    <t>PISO COM PLACA CIMENTÍCIA DE ALTA RESISTÊNCIA, PODOTÁTIL, 25X25 CM, ESP=3,5, ASSENTADO COM ARGAMASSA DE CIMENTO E AREIA PENEIRADA TRAÇO 1:3</t>
  </si>
  <si>
    <t>COTAÇÃO</t>
  </si>
  <si>
    <t>PISO PODOTÁTIL 25X25 CM</t>
  </si>
  <si>
    <t>LADRIART'S</t>
  </si>
  <si>
    <t>PISO PODOTÁTIL 25X25 CM (POR METRO QUADRADO)</t>
  </si>
  <si>
    <t>AMM HID 012</t>
  </si>
  <si>
    <t>C O M P O S I Ç Ã O   D E   P R E Ç O S   /   E L É T R I C O S</t>
  </si>
  <si>
    <t>SELCO</t>
  </si>
  <si>
    <t>07.624.206/0001-31</t>
  </si>
  <si>
    <t>(65) 3027-9000</t>
  </si>
  <si>
    <t>PIZZATO MATERIAIS ELÉTRICOS</t>
  </si>
  <si>
    <t xml:space="preserve"> 04.181.115/0001-80</t>
  </si>
  <si>
    <t>(65) 3052-4200</t>
  </si>
  <si>
    <t>JOSE</t>
  </si>
  <si>
    <t>LÂMPADA DE VAPOR METÁLICO DE 70W</t>
  </si>
  <si>
    <t>REATOR PARA LÂMPADA DE VAPOR METÁLICO DE 70W</t>
  </si>
  <si>
    <t>LÂMPADA DE VAPOR METÁLICO DE 250W</t>
  </si>
  <si>
    <t>REATOR PARA LÂMPADA DE VAPOR METÁLICO DE 250W</t>
  </si>
  <si>
    <t>AMM ELE 35</t>
  </si>
  <si>
    <t>AMM SPDA 01</t>
  </si>
  <si>
    <t>CAIXA DE EQUALIZAÇÃO DE EMBUTIR, COM BARRAMENTO E 9 TERMINAIS, APROX. 26X26X10 CM</t>
  </si>
  <si>
    <t xml:space="preserve">                                                                                                              </t>
  </si>
  <si>
    <t>AMM SPDA 02</t>
  </si>
  <si>
    <t>CONECTOR DE MEDIÇÃO C/ 2 PARAFUSOS</t>
  </si>
  <si>
    <t>PETEL</t>
  </si>
  <si>
    <t>22.760.075/0001-03</t>
  </si>
  <si>
    <t>(65) 3634-1717</t>
  </si>
  <si>
    <t>EDINEI</t>
  </si>
  <si>
    <t>AMM SPDA 03</t>
  </si>
  <si>
    <t xml:space="preserve">FORNECIMENTO E INSTALAÇÃO DE SOLDA EXOTÉRMICA CABO-HASTE COM CARTUCHO Nº 90 E MOLDE CABO 35mm²- HASTE 5/8" </t>
  </si>
  <si>
    <t>CARTUCHO PARA SOLDA EXOTÉRMICA N° 90</t>
  </si>
  <si>
    <t>ELETRICA PARANA</t>
  </si>
  <si>
    <t>MOLDE PARA SOLDA EXOTÉRMICA, CABO-HASTE, 35mm²</t>
  </si>
  <si>
    <t>PALITO IGNITOR PRA SOLDA EXOTERMICA</t>
  </si>
  <si>
    <t>AMM SPDA 04</t>
  </si>
  <si>
    <t xml:space="preserve">FORNECIMENTO E INSTALAÇÃO DE SOLDA EXOTÉRMICA CABO-HASTE COM CARTUCHO Nº115 E MOLDE CABO 50mm²-  HASTE 5/8" </t>
  </si>
  <si>
    <t>CARTUCHO PARA SOLDA EXOTÉRMICA N° 115</t>
  </si>
  <si>
    <t>MOLDE PARA SOLDA EXOTÉRMICA, CABO-HASTE, 50mm²-58</t>
  </si>
  <si>
    <t>AMM SPDA 05</t>
  </si>
  <si>
    <t>FORNECIMENTO E INSTALAÇÃO DE SOLDA EXOTÉRMICA CABO-CABO COM CARTUCHO Nº 32 E MOLDE TIPO "T" CABO 35mm²- CABO 35mm²</t>
  </si>
  <si>
    <t>CARTUCHO PARA S'OLDA EXOTÉRMICA N° 32</t>
  </si>
  <si>
    <t>MOLDE PARA SOLDA EXOTÉRMICA TIPO T, CABO-CABO, 35mm²-35mm²</t>
  </si>
  <si>
    <t>08.954.892/0001-71</t>
  </si>
  <si>
    <t>(65) 3321-0009</t>
  </si>
  <si>
    <t>ITAMAR</t>
  </si>
  <si>
    <t>AMM SPDA 06</t>
  </si>
  <si>
    <t>SUPORTE ISOLADOR PARA CANTO 90° REFORCADO ROSCA SOBERBA EM FG C ISOLADOR</t>
  </si>
  <si>
    <t>BEIRA RIO</t>
  </si>
  <si>
    <t>15.491.930/0001-62</t>
  </si>
  <si>
    <t>AMM SPDA 10</t>
  </si>
  <si>
    <t>**COMPOSIÇÃO DA MÃO DE OBRA BASEADA NO BOLETIM ORSE-SE (DEZ/2015) "10903/ORSE"</t>
  </si>
  <si>
    <t>AMM SPDA 20</t>
  </si>
  <si>
    <t>AMM INC 01</t>
  </si>
  <si>
    <t>PETEL MATERIAIS DE CONSTRUÇÃO E EQUIPAMENTOS LTDA</t>
  </si>
  <si>
    <t>26.834.259/0002-02</t>
  </si>
  <si>
    <t>HIDRO&amp;ELETRICA MOURA</t>
  </si>
  <si>
    <t>SUPERTEC</t>
  </si>
  <si>
    <t>01.184.625/0002-02</t>
  </si>
  <si>
    <t>(65)3634-2266</t>
  </si>
  <si>
    <t xml:space="preserve">RENAN </t>
  </si>
  <si>
    <t>AMM INC 02</t>
  </si>
  <si>
    <t>GERALDO</t>
  </si>
  <si>
    <t>AMM INC 03</t>
  </si>
  <si>
    <t>AMM INC 04</t>
  </si>
  <si>
    <t>PROTEGE EQUIPAMENTOS DE PREVENÇÃO</t>
  </si>
  <si>
    <t>01.871.966/0001-67</t>
  </si>
  <si>
    <t>(65) 3663-1757</t>
  </si>
  <si>
    <t>NEIVAN</t>
  </si>
  <si>
    <t>AMM INC 05</t>
  </si>
  <si>
    <t>ILUMINAÇAO EMERGENCIA E SAIDA LED BIVOLT SEGURIMAX 24149 </t>
  </si>
  <si>
    <t>AMM INC 06</t>
  </si>
  <si>
    <t>SIRENE ELETRONICA BITONAL 24 V DANI 4024</t>
  </si>
  <si>
    <t>AMM INC 07</t>
  </si>
  <si>
    <t>PLACA SAIDA FOTOLUMINESCENTE 20 X 30CM SINALIZE 250BM </t>
  </si>
  <si>
    <t>AMM INC 08</t>
  </si>
  <si>
    <t>BOMBA P/ COMBATE A INCENDIO TRIFASICA VERMELHA 3,0 CV THEBE</t>
  </si>
  <si>
    <t>26.834.259/0002-04</t>
  </si>
  <si>
    <t>(65) 3634-1719</t>
  </si>
  <si>
    <t>AMM INC 09</t>
  </si>
  <si>
    <t>INC BATERIA SELADA P/ CENTRAL DE ALARME E DETECÇÃO 12V/1,3A</t>
  </si>
  <si>
    <t>PLACA P/ EXTINTOR FOTOLUMINESCENTE 20 X 30CM SINALIZE 250AE 250BR </t>
  </si>
  <si>
    <t>AMM INC 10</t>
  </si>
  <si>
    <t>AMM INC 12</t>
  </si>
  <si>
    <t>TUBO DE AÇO GALVANIZADO COM COSTURA 2.1/2" (65MM) 6M</t>
  </si>
  <si>
    <t>AMM INC 14</t>
  </si>
  <si>
    <t>MARTELO COM SUPORTE C/ CORRENTE ILUMAC 2070</t>
  </si>
  <si>
    <t>AMM INC 13</t>
  </si>
  <si>
    <t>CHAVE DE PARTIDA TRIFASICA P/ BOMBA 2 CV 220V (5,6 - 8,0) WEG PDW02-2V25</t>
  </si>
  <si>
    <t xml:space="preserve">CHAVE DE PARTIDA TRIFASICA P/ BOMBA  2 CV 220V </t>
  </si>
  <si>
    <t>26.834.259/0002-03</t>
  </si>
  <si>
    <t>(65) 3634-1718</t>
  </si>
  <si>
    <t>08.139.615/0002-96</t>
  </si>
  <si>
    <t>(65) 3046-4500</t>
  </si>
  <si>
    <t>WYLLYAM</t>
  </si>
  <si>
    <t>SINAPI ou Cot. De Mercado</t>
  </si>
  <si>
    <t xml:space="preserve">M Ã O   D E   O B R A </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</si>
  <si>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</si>
  <si>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</si>
  <si>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</si>
  <si>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</si>
  <si>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</si>
  <si>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</si>
  <si>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</si>
  <si>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</si>
  <si>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</si>
  <si>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</si>
  <si>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</si>
  <si>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</si>
  <si>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</si>
  <si>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</si>
  <si>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</si>
  <si>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</si>
  <si>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</si>
  <si>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EXECUÇÃO DE RESERVATÓRIO ELEVADO DE ÁGUA (1000 LITROS) EM CANTEIRO DE OBRA, APOIADO EM ESTRUTURA DE MADEIRA. AF_02/2016</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</si>
  <si>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</si>
  <si>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</si>
  <si>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</si>
  <si>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</si>
  <si>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</si>
  <si>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</si>
  <si>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</si>
  <si>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</si>
  <si>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</si>
  <si>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</si>
  <si>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</si>
  <si>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</si>
  <si>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</si>
  <si>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</si>
  <si>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</si>
  <si>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</si>
  <si>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</si>
  <si>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</si>
  <si>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</si>
  <si>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</si>
  <si>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</si>
  <si>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</si>
  <si>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</si>
  <si>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</si>
  <si>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</si>
  <si>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</si>
  <si>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</si>
  <si>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</si>
  <si>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</si>
  <si>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</si>
  <si>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</si>
  <si>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</si>
  <si>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</si>
  <si>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</si>
  <si>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</si>
  <si>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</si>
  <si>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</si>
  <si>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</si>
  <si>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</si>
  <si>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</si>
  <si>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</si>
  <si>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</si>
  <si>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</si>
  <si>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</si>
  <si>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</si>
  <si>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</si>
  <si>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</si>
  <si>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</si>
  <si>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</si>
  <si>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</si>
  <si>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</si>
  <si>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</si>
  <si>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</si>
  <si>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</si>
  <si>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</si>
  <si>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</si>
  <si>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</si>
  <si>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</si>
  <si>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</si>
  <si>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</si>
  <si>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</si>
  <si>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</si>
  <si>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</si>
  <si>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</si>
  <si>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</si>
  <si>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</si>
  <si>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</si>
  <si>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</si>
  <si>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</si>
  <si>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</si>
  <si>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</si>
  <si>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</si>
  <si>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</si>
  <si>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</si>
  <si>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</si>
  <si>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</si>
  <si>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</si>
  <si>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</si>
  <si>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</si>
  <si>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</si>
  <si>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</si>
  <si>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</si>
  <si>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</si>
  <si>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</si>
  <si>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</si>
  <si>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</si>
  <si>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</si>
  <si>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</si>
  <si>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</si>
  <si>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</si>
  <si>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</si>
  <si>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</si>
  <si>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</si>
  <si>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</si>
  <si>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</si>
  <si>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</si>
  <si>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</si>
  <si>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</si>
  <si>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</si>
  <si>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</si>
  <si>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</si>
  <si>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</si>
  <si>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</si>
  <si>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</si>
  <si>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</si>
  <si>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</si>
  <si>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</si>
  <si>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</si>
  <si>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</si>
  <si>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</si>
  <si>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</si>
  <si>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</si>
  <si>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</si>
  <si>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</si>
  <si>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</si>
  <si>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</si>
  <si>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</si>
  <si>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</si>
  <si>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</si>
  <si>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</si>
  <si>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</si>
  <si>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</si>
  <si>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</si>
  <si>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</si>
  <si>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</si>
  <si>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</si>
  <si>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</si>
  <si>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</si>
  <si>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</si>
  <si>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CALHA EM CONCRETO SIMPLES, EM MEIA CANA, DIAMETRO 200 MM</t>
  </si>
  <si>
    <t>CALHA EM CONCRETO SIMPLES, EM MEIA CANA DE CONCRETO, DIAMETRO 600 MM</t>
  </si>
  <si>
    <t>FORNECIMENTO E LANCAMENTO DE PEDRA DE MAO</t>
  </si>
  <si>
    <t>ENROCAMENTO COM PEDRA ARGAMASSADA TRAÇO 1:4 COM PEDRA DE MÃO</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</si>
  <si>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</si>
  <si>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</si>
  <si>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</si>
  <si>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</si>
  <si>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</si>
  <si>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</si>
  <si>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</si>
  <si>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</si>
  <si>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</si>
  <si>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</si>
  <si>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</si>
  <si>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</si>
  <si>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</si>
  <si>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</si>
  <si>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</si>
  <si>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</si>
  <si>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</si>
  <si>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</si>
  <si>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</si>
  <si>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</si>
  <si>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</si>
  <si>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</si>
  <si>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</si>
  <si>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</si>
  <si>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PORTA DE ACO DE ENROLAR TIPO GRADE, CHAPA 16</t>
  </si>
  <si>
    <t>PORTA DE ACO CHAPA 24, DE ENROLAR, VAZADA TIJOLINHO OU EQUIVALENTE COM RETANGULO OU CIRCULO, ACABAMENTO GALVANIZADO NATURAL</t>
  </si>
  <si>
    <t>GUARDA-CORPO  COM CORRIMAO EM FERRO BARRA CHATA 3/16"</t>
  </si>
  <si>
    <t>MOLA HIDRAULICA DE PISO PARA PORTA DE VIDRO TEMPERADO</t>
  </si>
  <si>
    <t>PORTAO DE FERRO COM VARA 1/2", COM REQUADRO</t>
  </si>
  <si>
    <t>CAIXILHO FIXO, DE ALUMINIO, COM TELA DE METAL FIO 12 MALHA 3X3CM</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</si>
  <si>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</si>
  <si>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</si>
  <si>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</si>
  <si>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</si>
  <si>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</si>
  <si>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</si>
  <si>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</si>
  <si>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</si>
  <si>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</si>
  <si>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</si>
  <si>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</si>
  <si>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IMPERMEABILIZACAO DE SUPERFICIE COM EMULSAO ASFALTICA COM ELASTOMERO, INCLUSOS PRIMER E VEU DE POLIESTER</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</si>
  <si>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</si>
  <si>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</si>
  <si>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</si>
  <si>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</si>
  <si>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</si>
  <si>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</si>
  <si>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</si>
  <si>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</si>
  <si>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</si>
  <si>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</si>
  <si>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</si>
  <si>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</si>
  <si>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</si>
  <si>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</si>
  <si>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</si>
  <si>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</si>
  <si>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</si>
  <si>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</si>
  <si>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</si>
  <si>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</si>
  <si>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</si>
  <si>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</si>
  <si>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</si>
  <si>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</si>
  <si>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</si>
  <si>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</si>
  <si>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</si>
  <si>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</si>
  <si>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</si>
  <si>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</si>
  <si>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</si>
  <si>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</si>
  <si>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</si>
  <si>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</si>
  <si>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</si>
  <si>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</si>
  <si>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</si>
  <si>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</si>
  <si>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</si>
  <si>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</si>
  <si>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</si>
  <si>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</si>
  <si>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</si>
  <si>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</si>
  <si>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</si>
  <si>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</si>
  <si>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</si>
  <si>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</si>
  <si>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</si>
  <si>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</si>
  <si>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</si>
  <si>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</si>
  <si>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</si>
  <si>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</si>
  <si>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</si>
  <si>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</si>
  <si>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</si>
  <si>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</si>
  <si>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</si>
  <si>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</si>
  <si>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</si>
  <si>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</si>
  <si>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</si>
  <si>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</si>
  <si>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</si>
  <si>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</si>
  <si>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</si>
  <si>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</si>
  <si>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</si>
  <si>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</si>
  <si>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</si>
  <si>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</si>
  <si>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</si>
  <si>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</si>
  <si>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</si>
  <si>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</si>
  <si>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</si>
  <si>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</si>
  <si>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</si>
  <si>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</si>
  <si>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</si>
  <si>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</si>
  <si>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</si>
  <si>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</si>
  <si>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</si>
  <si>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</si>
  <si>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</si>
  <si>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</si>
  <si>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</si>
  <si>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</si>
  <si>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</si>
  <si>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</si>
  <si>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</si>
  <si>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</si>
  <si>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</si>
  <si>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</si>
  <si>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</si>
  <si>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</si>
  <si>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</si>
  <si>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</si>
  <si>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</si>
  <si>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</si>
  <si>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</si>
  <si>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</si>
  <si>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</si>
  <si>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</si>
  <si>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</si>
  <si>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</si>
  <si>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</si>
  <si>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</si>
  <si>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</si>
  <si>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</si>
  <si>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</si>
  <si>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</si>
  <si>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</si>
  <si>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</si>
  <si>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</si>
  <si>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</si>
  <si>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</si>
  <si>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</si>
  <si>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</si>
  <si>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</si>
  <si>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</si>
  <si>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</si>
  <si>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</si>
  <si>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</si>
  <si>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VALVULA RETENCAO VERTICAL BRONZE (PN-16) 2.1/2" 200PSI - EXTREMIDADES COM ROSCA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</si>
  <si>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</si>
  <si>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</si>
  <si>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</si>
  <si>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</si>
  <si>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</si>
  <si>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</si>
  <si>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</si>
  <si>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</si>
  <si>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</si>
  <si>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</si>
  <si>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</si>
  <si>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</si>
  <si>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</si>
  <si>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</si>
  <si>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</si>
  <si>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</si>
  <si>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</si>
  <si>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</si>
  <si>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</si>
  <si>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</si>
  <si>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</si>
  <si>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</si>
  <si>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</si>
  <si>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</si>
  <si>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ESCAVAÇÃO MECANIZADA DE VALA COM PROF. ATÉ 1,5 M(MÉDIA ENTRE MONTANTE E JUSANTE/UMA COMPOSIÇÃO POR TRECHO), COM ESCAVADEIRA HIDRÁULICA (0,8 M3/111 HP), LARG. DE 1,5M A 2,5 M, EM SOLO DE 1A CATEGORIA, LOCAIS COM BAIXO NÍVEL DE INTERFERÊNCIA. AF_01/2015</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</si>
  <si>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</si>
  <si>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</si>
  <si>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</si>
  <si>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</si>
  <si>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</si>
  <si>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</si>
  <si>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</si>
  <si>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</si>
  <si>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</si>
  <si>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</si>
  <si>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</si>
  <si>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</si>
  <si>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</si>
  <si>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</si>
  <si>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</si>
  <si>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</si>
  <si>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</si>
  <si>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</si>
  <si>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</si>
  <si>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</si>
  <si>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</si>
  <si>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</si>
  <si>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</si>
  <si>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</si>
  <si>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</si>
  <si>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</si>
  <si>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</si>
  <si>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</si>
  <si>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</si>
  <si>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</si>
  <si>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</si>
  <si>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</si>
  <si>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</si>
  <si>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</si>
  <si>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</si>
  <si>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</si>
  <si>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</si>
  <si>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</si>
  <si>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</si>
  <si>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</si>
  <si>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</si>
  <si>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</si>
  <si>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</si>
  <si>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</si>
  <si>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</si>
  <si>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</si>
  <si>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</si>
  <si>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</si>
  <si>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</si>
  <si>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</si>
  <si>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</si>
  <si>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</si>
  <si>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</si>
  <si>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</si>
  <si>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</si>
  <si>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</si>
  <si>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</si>
  <si>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</si>
  <si>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</si>
  <si>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</si>
  <si>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</si>
  <si>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</si>
  <si>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</si>
  <si>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</si>
  <si>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</si>
  <si>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</si>
  <si>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</si>
  <si>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</si>
  <si>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</si>
  <si>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</si>
  <si>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</si>
  <si>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</si>
  <si>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</si>
  <si>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</si>
  <si>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</si>
  <si>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</si>
  <si>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TUBOS DE PVC SÉRIE NORMAL - ESGOTO PREDIAL, OU REFORÇADO PARA ESGOTO OU ÁGUAS PLUVIAIS PREDIAL, COM DIÂMETRO MENOR OU IGUAL A 75 MM, MANUAL, 30M. AF_06/2015</t>
  </si>
  <si>
    <t>LIMPEZA DE SUPERFICIES COM JATO DE ALTA PRESSAO DE AR E AGUA</t>
  </si>
  <si>
    <t>LIMPEZA DE REVESTIMENTO EM PAREDE C/ SOLUCAO DE ACIDO MURIATICO/AMONIA</t>
  </si>
  <si>
    <t>REVESTIMENTO DE POCOS C/ TUBOS DE CONCRETO</t>
  </si>
  <si>
    <t>MÃO FRANCESA EM BARRA DE FERRO CHATO RETANGULAR 2" X 1/4", REFORÇADA, 40 X 30 CM</t>
  </si>
  <si>
    <t>MÃO FRANCESA EM BARRA DE FERRO CHATO RETANGULAR 2" X 1/4", REFORÇADA, 30 X 25 CM</t>
  </si>
  <si>
    <t>ISOLAMENTO DE OBRA COM TELA PLASTICA COM MALHA DE 5MM</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</si>
  <si>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</si>
  <si>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</si>
  <si>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</si>
  <si>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</si>
  <si>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</si>
  <si>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</si>
  <si>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</si>
  <si>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</si>
  <si>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</si>
  <si>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</si>
  <si>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</si>
  <si>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</si>
  <si>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</si>
  <si>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</si>
  <si>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</si>
  <si>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</si>
  <si>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</si>
  <si>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</si>
  <si>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</si>
  <si>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</si>
  <si>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</si>
  <si>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</si>
  <si>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</si>
  <si>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</si>
  <si>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</si>
  <si>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</si>
  <si>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</si>
  <si>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</si>
  <si>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</si>
  <si>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MOBILIZACAO E INSTALACAO DE 01 EQUIPAMENTO DE SONDAGEM, DISTANCIA ATE 10KM</t>
  </si>
  <si>
    <t>LOCAÇÃO DE REDES DE ÁGUA OU DE ESGOTO</t>
  </si>
  <si>
    <t>CERCA COM MOUROES DE MADEIRA ROLICA, DIAMETRO 11CM, ESPACAMENTO DE 2M, ALTURA LIVRE DE 1M, CRAVADOS 0,5M, COM 5 FIOS DE ARAME FARPADO Nº 14 CLASSE 250</t>
  </si>
  <si>
    <t>PLANTIO DE CERCA VIVA COM ARBUSTOS DE ALTURA 50 A 100CM, COM 4UN/M</t>
  </si>
  <si>
    <t>CERCA COM MOUROES DE CONCRETO, RETO, ESPACAMENTO DE 3M, CRAVADOS 0,5M, COM 4 FIOS DE ARAME FARPADO Nº 14 CLASSE 250</t>
  </si>
  <si>
    <t>GRADE EM MADEIRA PARA PROTECAO DE MUDAS DE ARVORES</t>
  </si>
  <si>
    <t>PLANTIO DE ARBUSTO COM ALTURA 50 A 100CM, EM CAVA DE 60X60X60CM</t>
  </si>
  <si>
    <t>PODA DE ARVORES, COM LIMPEZA DE GALHOS SECOS E RETIRADA DE PARASITAS, INCLUINDO REMOCAO DE ENTULHO</t>
  </si>
  <si>
    <t>OPERADOR DE DEMARCADORA DE FAIXAS COM ENCARGOS COMPLEMENTARES</t>
  </si>
  <si>
    <t>BANCO ARTICULADO PARA BANHO, EM ACO INOX POLIDO, 70* CM X 45* CM</t>
  </si>
  <si>
    <t>3.1</t>
  </si>
  <si>
    <t>3.2</t>
  </si>
  <si>
    <t>3.3</t>
  </si>
  <si>
    <t>3.4</t>
  </si>
  <si>
    <t xml:space="preserve">VIGA BALDRAME </t>
  </si>
  <si>
    <t xml:space="preserve">VIGAS </t>
  </si>
  <si>
    <t>4.1</t>
  </si>
  <si>
    <t>4.2</t>
  </si>
  <si>
    <t>4.3</t>
  </si>
  <si>
    <t>4.4</t>
  </si>
  <si>
    <t>4.5</t>
  </si>
  <si>
    <t>4.6</t>
  </si>
  <si>
    <t>4.7</t>
  </si>
  <si>
    <t>4.8</t>
  </si>
  <si>
    <t>4.9</t>
  </si>
  <si>
    <t>PILAR</t>
  </si>
  <si>
    <t>4.10</t>
  </si>
  <si>
    <t>4.11</t>
  </si>
  <si>
    <t>4.12</t>
  </si>
  <si>
    <t>3.0</t>
  </si>
  <si>
    <t>4.0</t>
  </si>
  <si>
    <t>5.0</t>
  </si>
  <si>
    <t xml:space="preserve">I M P E R M E A B I L I Z A Ç Ã O </t>
  </si>
  <si>
    <t>5.1</t>
  </si>
  <si>
    <t xml:space="preserve">LAJE </t>
  </si>
  <si>
    <t>5.2</t>
  </si>
  <si>
    <t>6.0</t>
  </si>
  <si>
    <t>6.1</t>
  </si>
  <si>
    <t>7.0</t>
  </si>
  <si>
    <t>7.1</t>
  </si>
  <si>
    <t>E S Q U A D R I A S</t>
  </si>
  <si>
    <t>13.1</t>
  </si>
  <si>
    <t>INSTALAÇÕES DE ÁGUA FRIA</t>
  </si>
  <si>
    <t>INSTALAÇÕES DE ESGOTAMENTO SANITÁRIO</t>
  </si>
  <si>
    <t>INSTALAÇÕES DE DRENAGEM PLUVIAL</t>
  </si>
  <si>
    <t>S P D A</t>
  </si>
  <si>
    <t>P R E V E N Ç Ã O   E   C O M B A T E   À   I N C Ê N D I O</t>
  </si>
  <si>
    <t>2.1</t>
  </si>
  <si>
    <t>2.2</t>
  </si>
  <si>
    <t>2.3</t>
  </si>
  <si>
    <t>8.1</t>
  </si>
  <si>
    <t>8.2</t>
  </si>
  <si>
    <t>8.3</t>
  </si>
  <si>
    <t>8.4</t>
  </si>
  <si>
    <t>9.1</t>
  </si>
  <si>
    <t>9.2</t>
  </si>
  <si>
    <t>10.1</t>
  </si>
  <si>
    <t>10.2</t>
  </si>
  <si>
    <t>10.3</t>
  </si>
  <si>
    <t>10.4</t>
  </si>
  <si>
    <t>12.1</t>
  </si>
  <si>
    <t>12.2</t>
  </si>
  <si>
    <t>12.3</t>
  </si>
  <si>
    <t>12.4</t>
  </si>
  <si>
    <t>12.5</t>
  </si>
  <si>
    <t>14.1</t>
  </si>
  <si>
    <t>15.1</t>
  </si>
  <si>
    <t>15.2</t>
  </si>
  <si>
    <t>15.3</t>
  </si>
  <si>
    <t>16.1</t>
  </si>
  <si>
    <t>16.2</t>
  </si>
  <si>
    <t>18.1</t>
  </si>
  <si>
    <t>18.2</t>
  </si>
  <si>
    <t>14.2</t>
  </si>
  <si>
    <t>14.3</t>
  </si>
  <si>
    <t>14.4</t>
  </si>
  <si>
    <t>COMPOSIÇÕES CIVIL</t>
  </si>
  <si>
    <t>COMPOSIÇÃO PAISAGISMO</t>
  </si>
  <si>
    <t>AMM PAI</t>
  </si>
  <si>
    <t>AMM CIV</t>
  </si>
  <si>
    <t>COMPOSIÇÕES HIDRO</t>
  </si>
  <si>
    <t xml:space="preserve">AMM HID </t>
  </si>
  <si>
    <t>COMP. ELETRICO</t>
  </si>
  <si>
    <t>AMM ELE</t>
  </si>
  <si>
    <t>COMPOSIÇÕES ELETRICO</t>
  </si>
  <si>
    <t>AMM SPDA</t>
  </si>
  <si>
    <t>COMPOSIÇÕES INCÊNDIO</t>
  </si>
  <si>
    <t>AMM INC</t>
  </si>
  <si>
    <t>2.0</t>
  </si>
  <si>
    <t>T O T A L   G E R A L</t>
  </si>
  <si>
    <t>M E M O R I A L   D E   C Á L C U L O</t>
  </si>
  <si>
    <t>CONFORME PROJETO ELÉTRICO</t>
  </si>
  <si>
    <t>Ref:</t>
  </si>
  <si>
    <t>C R O N O G R A M A   F Í S I C O   F I N A N C E I R O</t>
  </si>
  <si>
    <t>DESC. DO SERVIÇOS</t>
  </si>
  <si>
    <t>30 DIAS</t>
  </si>
  <si>
    <t>%</t>
  </si>
  <si>
    <t>60 DIAS</t>
  </si>
  <si>
    <t>90 DIAS</t>
  </si>
  <si>
    <t>120 DIAS</t>
  </si>
  <si>
    <t>150 DIAS</t>
  </si>
  <si>
    <t>180 DIAS</t>
  </si>
  <si>
    <t>210 DIAS</t>
  </si>
  <si>
    <t>240 DIAS</t>
  </si>
  <si>
    <t>270 DIAS</t>
  </si>
  <si>
    <t>300 DIAS</t>
  </si>
  <si>
    <t>330 DIAS</t>
  </si>
  <si>
    <t>360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</si>
  <si>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</si>
  <si>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</si>
  <si>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</si>
  <si>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</si>
  <si>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</si>
  <si>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</si>
  <si>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</si>
  <si>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</si>
  <si>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</si>
  <si>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</si>
  <si>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</si>
  <si>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</si>
  <si>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</si>
  <si>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</si>
  <si>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</si>
  <si>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</si>
  <si>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</si>
  <si>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</si>
  <si>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</si>
  <si>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</si>
  <si>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</si>
  <si>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</si>
  <si>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</si>
  <si>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</si>
  <si>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</si>
  <si>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</si>
  <si>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</si>
  <si>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</si>
  <si>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</si>
  <si>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</si>
  <si>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</si>
  <si>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</si>
  <si>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</si>
  <si>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</si>
  <si>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S P D A </t>
  </si>
  <si>
    <t>AMM INC 11</t>
  </si>
  <si>
    <t xml:space="preserve">PISO ANTIDERRAPANTE 45X45 CM </t>
  </si>
  <si>
    <t>GRUPO GERADOR REBOCÁVEL, POTÊNCIA 66 KVA, MOTOR A DIESEL - CHP DIURNO. AF_03/2016</t>
  </si>
  <si>
    <t>GRUPO GERADOR REBOCÁVEL, POTÊNCIA 66 KVA, MOTOR A DIESEL - CHI DIURNO. AF_03/2016</t>
  </si>
  <si>
    <t>GRUPO GERADOR REBOCÁVEL, POTÊNCIA 66 KVA, MOTOR A DIESEL - MANUTENÇÃO. AF_03/2016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</si>
  <si>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</si>
  <si>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</si>
  <si>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</si>
  <si>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</si>
  <si>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</si>
  <si>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</si>
  <si>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</si>
  <si>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</si>
  <si>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</si>
  <si>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</si>
  <si>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</si>
  <si>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</si>
  <si>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</si>
  <si>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</si>
  <si>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</si>
  <si>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</si>
  <si>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</si>
  <si>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</si>
  <si>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</si>
  <si>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</si>
  <si>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</si>
  <si>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</si>
  <si>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</si>
  <si>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</si>
  <si>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</si>
  <si>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IMPERMEABILIZACAO DE SUPERFICIE COM CIMENTO ESPECIAL CRISTALIZANTE COM ADESIVO LIQUIDO, UMA DEMAO.</t>
  </si>
  <si>
    <t>IMPERMEABILIZACAO DE ESTRUTURAS ENTERRADAS COM CIMENTO CRISTALIZANTE E ADESIVO LIQUIDO, ATE 7M DE PROFUNDIDADE.</t>
  </si>
  <si>
    <t>TERMINAL METALICO A PRESSAO P/ 1 CABO DE COBRE DE 25 MM2 COM 1 FURO DE FIXAÇÃO - FORNECIMENTO E INSTALACAO</t>
  </si>
  <si>
    <t>FUSIVEL TIPO NH 250 A, TAMANHO 1 - FORNECIMENTO E INSTALACAO</t>
  </si>
  <si>
    <t>RODAPE BORRACHA LISO, ALTURA = 7CM, ESPESSURA = 2 MM, PARA ARGAMASSA</t>
  </si>
  <si>
    <t>PLANTIO DE ARVORE, ALTURA DE 1,00M, EM CAVAS DE 80X80X80CM</t>
  </si>
  <si>
    <t>**COMPOSIÇÃO BASEADA NA COMPOSIÇÃO ANALÍTICA CIDADES - FEVEREIRO/2014 - CÓDIGO CA0007</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</si>
  <si>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</si>
  <si>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</si>
  <si>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</si>
  <si>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</si>
  <si>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</si>
  <si>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</si>
  <si>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</si>
  <si>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</si>
  <si>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</si>
  <si>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</si>
  <si>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</si>
  <si>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</si>
  <si>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</si>
  <si>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</si>
  <si>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</si>
  <si>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</si>
  <si>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</si>
  <si>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</si>
  <si>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</si>
  <si>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</si>
  <si>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</si>
  <si>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</si>
  <si>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</si>
  <si>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</si>
  <si>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</si>
  <si>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</si>
  <si>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INSUMO</t>
  </si>
  <si>
    <t>SERVIÇO</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</si>
  <si>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</si>
  <si>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</si>
  <si>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</si>
  <si>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</si>
  <si>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</si>
  <si>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</si>
  <si>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</si>
  <si>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</si>
  <si>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</si>
  <si>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</si>
  <si>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</si>
  <si>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S E R V I Ç O S   I N I C I A I S</t>
  </si>
  <si>
    <t>A L V E N A R I A S ,   F E C H A M E N T O S   E   D I V I S Ó R I A S</t>
  </si>
  <si>
    <t>ALVENARIA</t>
  </si>
  <si>
    <t>VERGAS E CONTRAVERGAS</t>
  </si>
  <si>
    <t>C O B E R T U R A S</t>
  </si>
  <si>
    <t>ESTRUTURA DE MADEIRA</t>
  </si>
  <si>
    <t>COBERTURA EM TELHA CERÂMICA</t>
  </si>
  <si>
    <t>JANELAS EM ALUMÍNIO</t>
  </si>
  <si>
    <t>PORTAS EM MADEIRA</t>
  </si>
  <si>
    <t>PORTAS EM ALUMÍNIO</t>
  </si>
  <si>
    <t>PORTAS EM VIDRO</t>
  </si>
  <si>
    <t>P I N T U R A S</t>
  </si>
  <si>
    <t>ESQUADRIAS</t>
  </si>
  <si>
    <t>PAREDES E TETOS</t>
  </si>
  <si>
    <t xml:space="preserve">S E R V I Ç O S   C O M P L E M E N T A R E S </t>
  </si>
  <si>
    <t>8.0</t>
  </si>
  <si>
    <t>9.0</t>
  </si>
  <si>
    <t>9.3</t>
  </si>
  <si>
    <t>10.0</t>
  </si>
  <si>
    <t>11.0</t>
  </si>
  <si>
    <t>11.3</t>
  </si>
  <si>
    <t>12.0</t>
  </si>
  <si>
    <t>12.6</t>
  </si>
  <si>
    <t>12.7</t>
  </si>
  <si>
    <t>13.0</t>
  </si>
  <si>
    <t>14.0</t>
  </si>
  <si>
    <t>14.5</t>
  </si>
  <si>
    <t>14.6</t>
  </si>
  <si>
    <t>14.7</t>
  </si>
  <si>
    <t>14.8</t>
  </si>
  <si>
    <t>14.9</t>
  </si>
  <si>
    <t>15.0</t>
  </si>
  <si>
    <t>16.0</t>
  </si>
  <si>
    <t>18.0</t>
  </si>
  <si>
    <t>19.0</t>
  </si>
  <si>
    <t>19.1</t>
  </si>
  <si>
    <t>19.2</t>
  </si>
  <si>
    <t>TOTAL GERAL</t>
  </si>
  <si>
    <r>
      <rPr>
        <b/>
        <sz val="12"/>
        <rFont val="Arial"/>
        <family val="2"/>
      </rPr>
      <t>**</t>
    </r>
    <r>
      <rPr>
        <sz val="12"/>
        <rFont val="Arial"/>
        <family val="2"/>
      </rPr>
      <t xml:space="preserve">COMPOSIÇÃO BASEADA NA COMPOSIÇÃO ANALÍTICA DA </t>
    </r>
    <r>
      <rPr>
        <b/>
        <sz val="12"/>
        <rFont val="Arial"/>
        <family val="2"/>
      </rPr>
      <t>TCPO - 13 EDIÇÃO, CÓDIGO 15007.8.1.3 - PÁGINA 376</t>
    </r>
  </si>
  <si>
    <r>
      <rPr>
        <b/>
        <sz val="12"/>
        <rFont val="Arial"/>
        <family val="2"/>
      </rPr>
      <t>**</t>
    </r>
    <r>
      <rPr>
        <sz val="12"/>
        <rFont val="Arial"/>
        <family val="2"/>
      </rPr>
      <t xml:space="preserve">COMPOSIÇÃO BASEADA NA COMPOSIÇÃO ANALÍTICA DA </t>
    </r>
    <r>
      <rPr>
        <b/>
        <sz val="12"/>
        <rFont val="Arial"/>
        <family val="2"/>
      </rPr>
      <t>TCPO - 13 EDIÇÃO, CÓDIGO 09.602.8.3.1 - PÁGINA 310.  OBS: 16 PEÇAS UNITÁRIAS/M2</t>
    </r>
  </si>
  <si>
    <r>
      <rPr>
        <b/>
        <sz val="12"/>
        <rFont val="Arial"/>
        <family val="2"/>
      </rPr>
      <t>**</t>
    </r>
    <r>
      <rPr>
        <sz val="12"/>
        <rFont val="Arial"/>
        <family val="2"/>
      </rPr>
      <t>COMPOSIÇÃO BASEADA NA COMPOSIÇÃO ANALÍTICA DA SINAPI</t>
    </r>
    <r>
      <rPr>
        <b/>
        <sz val="12"/>
        <rFont val="Arial"/>
        <family val="2"/>
      </rPr>
      <t xml:space="preserve"> - CÓDIGO 87251</t>
    </r>
  </si>
  <si>
    <t>18.3</t>
  </si>
  <si>
    <t>BARRA DE APOIO EM "L" PARA PORTADORES DE NECESSIDADES ESPECIAIS - FORNECIMENTO E INSTALAÇÃO</t>
  </si>
  <si>
    <t>PISO TÁTIL ALERTA DE BORRACHA 25 X25 CM, ASSENTADO COM COLA</t>
  </si>
  <si>
    <t>PISO TÁTIL DIRECIONAL DE BORRACHA 25X25 CM, ASSENTADO COM COLA</t>
  </si>
  <si>
    <t>18.4</t>
  </si>
  <si>
    <t>**COMPOSIÇÃO BASEADA NO ORSE, CÓDIGO 08974</t>
  </si>
  <si>
    <t>**COMPOSIÇÃO BASEADA NO BOLETIM 08058/ORSE-JAN/2016</t>
  </si>
  <si>
    <t>CENTRAL DE ALARME ENDERECAVEL 80 END.</t>
  </si>
  <si>
    <t>AMM INC 15</t>
  </si>
  <si>
    <t>OK</t>
  </si>
  <si>
    <t>CABO FLEX HEPR 1 KV 95,0 MM2 PT</t>
  </si>
  <si>
    <t>**COMPOSIÇÃO BASEADA NO BOLETIM 00559/ORSE-JAN/2016</t>
  </si>
  <si>
    <t>**COMPOSIÇÃO DA MÃO DE OBRA BASEADA NO BOLETIM 10446/ORSE- JAN/2016</t>
  </si>
  <si>
    <t>**COMPOSIÇÃO BASEADA NA TABELA 09475/ORSE</t>
  </si>
  <si>
    <t>**COMPOSIÇÃO DA MÃO DE OBRA BASEADA NO BOLETIM 11100/ORSE-JAN/2016</t>
  </si>
  <si>
    <t>**COMPOSIÇÃO DA MÃO DE OBRA BASEADA NO BOLETIM 08693/ORSE-JAN/2016</t>
  </si>
  <si>
    <t>**COMPOSIÇÃO DA MÃO DE OBRA BASEADA NO BOLETIM 10094/ORSE-JAN/16</t>
  </si>
  <si>
    <t>**COMPOSIÇÃO DA MÃO DE OBRA BASEADA NO BOLETIM ORSE-SE (DEZ/2015) "07861/ORSE"</t>
  </si>
  <si>
    <t>FORNECIMENTO E INSTALAÇÃO DE LUMINÁRIA DE EMERGENCIA TIPO INDUSTRIAL BLOCO AUTÔNOMO</t>
  </si>
  <si>
    <t>LUMINÁRIA DE EMERGENCIA TIPO INDUSTRIAL BLOCO AUTÔNOMO</t>
  </si>
  <si>
    <t>**COMPOSIÇÃO BASEADA NA TABELA 09475/ORSE - JAN/2016</t>
  </si>
  <si>
    <t>REDE DISTRIBUIDORA</t>
  </si>
  <si>
    <t>(65) 3634-6949</t>
  </si>
  <si>
    <t>ALESSANDRA</t>
  </si>
  <si>
    <t>LAMPADA DE VAPOR METALICO 70 W</t>
  </si>
  <si>
    <t>LEANDRO</t>
  </si>
  <si>
    <t>11.138.453/0001-03</t>
  </si>
  <si>
    <t>JW ELETRICA</t>
  </si>
  <si>
    <t>10.378.378/0002-68</t>
  </si>
  <si>
    <t>(11)2038-8635</t>
  </si>
  <si>
    <t>vendas@jweletrica.com</t>
  </si>
  <si>
    <t>KABUM COMERCIO ELETRÔNICO</t>
  </si>
  <si>
    <t>05.570.714/0001-59</t>
  </si>
  <si>
    <t>(19) 2114-4444</t>
  </si>
  <si>
    <t>ww.kabum.com.br</t>
  </si>
  <si>
    <t>FERRAMENTAS KENNEDY</t>
  </si>
  <si>
    <t>00.915.086/0001-82</t>
  </si>
  <si>
    <t>(41) 3314-1880</t>
  </si>
  <si>
    <t>www.ferramentaskennedy.com.br</t>
  </si>
  <si>
    <t>TODIMO</t>
  </si>
  <si>
    <t>ADMINISTRAÇÃO LOCAL</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</si>
  <si>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</si>
  <si>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</si>
  <si>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</si>
  <si>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</si>
  <si>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</si>
  <si>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</si>
  <si>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</si>
  <si>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</si>
  <si>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</si>
  <si>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</si>
  <si>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</si>
  <si>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</si>
  <si>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</si>
  <si>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</si>
  <si>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</si>
  <si>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</si>
  <si>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</si>
  <si>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</si>
  <si>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</si>
  <si>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</si>
  <si>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</si>
  <si>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</si>
  <si>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</si>
  <si>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C O O R D E N A Ç Ã O   D E   P R O J E T O S</t>
  </si>
  <si>
    <t>EXECUÇÃO DE BERÇO DE AREIA</t>
  </si>
  <si>
    <t>**COMPOSIÇÃO BASEADA NA TABELA SINAPI - COMPOSIÇÕES ANALÍTICAS -  06/2016 - (COD - 72948)</t>
  </si>
  <si>
    <t>BUCHA DE REDUCAO DE PVC, SOLDAVEL, CURTA, COM 50 X 40 MM, PARA AGUA FRIA PREDIAL - FORNECIMENTO E INSTALAÇÃO</t>
  </si>
  <si>
    <t>**COMPOSIÇÃO BASEADA NA TABELA TCPO (PINI) - COD - 15142.8.25.4</t>
  </si>
  <si>
    <t xml:space="preserve">O insumo de Código 122 (Adesivo Plástico para PVC) tem sua quantidade diferente da referência adotada (TCPO),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</si>
  <si>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0,0116kg ----------- x gramas
1,00kg -------------- 1000 gramas
x: 11,60 gramas                                                                                                                                                                                                                                                                                                                                                                                                                      850 gramas ----------- 1 unidade
11,60 gramas ---------- x unidades
x: 0,014 unidades</t>
  </si>
  <si>
    <t>Quanto ao Insumo de código 20083 - Não há necessidade de conversão de valores, pois mesmo que as referências apresentem unidade diferente (TCPO: Litros, Sinapi: 1000cm³) - A quantidade é a mesma, pois 1 (um) litro equivale a 1000 (mil) cm³.</t>
  </si>
  <si>
    <t>BUCHA DE REDUCAO DE PVC, SOLDAVEL, CURTA, COM 75 X 60 MM, PARA AGUA FRIA PREDIAL - FORNECIMENTO E INSTALAÇÃO</t>
  </si>
  <si>
    <t>**COMPOSIÇÃO BASEADA NA TABELA TCPO (PINI) - COD - 15142.8.25.6</t>
  </si>
  <si>
    <t>0,0238kg ----------- x gramas
1,00kg -------------- 1000 gramas
x: 23,80 gramas                                                                                                                                                                                                                                                                                                                                                                                                            850 gramas ----------- 1 unidade
23,80 gramas ---------- x unidades
x: 0,028 unidades</t>
  </si>
  <si>
    <t>BUCHA DE REDUCAO DE PVC, SOLDAVEL, CURTA, COM 85 X 75 MM, PARA AGUA FRIA PREDIAL - FORNECIMENTO E INSTALAÇÃO</t>
  </si>
  <si>
    <t>**COMPOSIÇÃO BASEADA NA TABELA TCPO (PINI) - COD - 15142.8.25.7</t>
  </si>
  <si>
    <t>0,0326kg ----------- x gramas
1,00kg -------------- 1000 gramas
x: 32,60 gramas                                                                                                                                                                                                                                                                                                                                                                                                             850 gramas ----------- 1 unidade
32,60 gramas ---------- x unidades
x: 0,038 unidades</t>
  </si>
  <si>
    <t>BUCHA DE REDUCAO DE PVC, SOLDAVEL, LONGA, COM 40 X 25 MM, PARA AGUA FRIA PREDIAL - FORNECIMENTO E INSTALAÇÃO</t>
  </si>
  <si>
    <t>**COMPOSIÇÃO BASEADA NA TABELA TCPO (PINI) - COD - 15142.8.25.11</t>
  </si>
  <si>
    <t>0,0066kg ----------- x gramas
1,00kg -------------- 1000 gramas
x: 6,60 gramas                                                                                                                                                                                                                                                                                                                                                                                                                850 gramas ----------- 1 unidade
6,60 gramas ---------- x unidades
x: 0,008 unidades</t>
  </si>
  <si>
    <t>BUCHA DE REDUCAO DE PVC, SOLDAVEL, LONGA, COM 50 X 25 MM, PARA AGUA FRIA PREDIAL - FORNECIMENTO E INSTALAÇÃO</t>
  </si>
  <si>
    <t>**COMPOSIÇÃO BASEADA NA TABELA TCPO (PINI) - COD - 15142.8.25.13</t>
  </si>
  <si>
    <t>0,0088kg ----------- x gramas
1,00kg -------------- 1000 gramas
x: 8,80 gramas                                                                                                                                                                                                                                                                                                                                                                                                                850 gramas ----------- 1 unidade
8,80 gramas ---------- x unidades
x: 0,0103 unidades</t>
  </si>
  <si>
    <t>BUCHA DE REDUCAO DE PVC, SOLDAVEL, LONGA, COM 50 X 32 MM, PARA AGUA FRIA PREDIAL - FORNECIMENTO E INSTALAÇÃO</t>
  </si>
  <si>
    <t>**COMPOSIÇÃO BASEADA NA TABELA TCPO (PINI) - COD - 15142.8.25.14</t>
  </si>
  <si>
    <t>0,00968kg ----------- x gramas
1,00kg -------------- 1000 gramas
x: 9,68 gramas                                                                                                                                                                                                                                                                                                                                                                                                                850 gramas ----------- 1 unidade
9,68 gramas ---------- x unidades
x: 0,0114 unidades</t>
  </si>
  <si>
    <t>BUCHA DE REDUCAO DE PVC, SOLDAVEL, LONGA, COM 60 X 25 MM, PARA AGUA FRIA PREDIAL - FORNECIMENTO E INSTALAÇÃO</t>
  </si>
  <si>
    <t>**COMPOSIÇÃO BASEADA NA TABELA TCPO (PINI) - COD - 15142.8.25.15</t>
  </si>
  <si>
    <t>0,011kg ----------- x gramas
1,00kg -------------- 1000 gramas
x: 11,00 gramas                                                                                                                                                                                                                                                                                                                                                                                                              850 gramas ----------- 1 unidade
11,00 gramas ---------- x unidades
x: 0,013 unidades</t>
  </si>
  <si>
    <t>BUCHA DE REDUCAO DE PVC, SOLDAVEL, LONGA, COM 60 X 32 MM, PARA AGUA FRIA PREDIAL - FORNECIMENTO E INSTALAÇÃO</t>
  </si>
  <si>
    <t>**COMPOSIÇÃO BASEADA NA TABELA TCPO (PINI) - COD - 15142.8.25.16</t>
  </si>
  <si>
    <t>0,0119kg ----------- x gramas
1,00kg -------------- 1000 gramas
x: 11,90 gramas                                                                                                                                                                                                                                                                                                                                                                                                               850 gramas ----------- 1 unidade
11,90 gramas ---------- x unidades
x: 0,014 unidades</t>
  </si>
  <si>
    <t>BUCHA DE REDUCAO DE PVC, SOLDAVEL, LONGA, COM 60 X 40 MM, PARA AGUA FRIA PREDIAL - FORNECIMENTO E INSTALAÇÃO</t>
  </si>
  <si>
    <t>**COMPOSIÇÃO BASEADA NA TABELA TCPO (PINI) - COD - 15142.8.25.17</t>
  </si>
  <si>
    <t>0,0132kg ----------- x gramas
1,00kg -------------- 1000 gramas
x: 13,20 gramas                                                                                                                                                                                                                                                                                                                                                                                                             850 gramas ----------- 1 unidade
13,20 gramas ---------- x unidades
x: 0,015 unidades</t>
  </si>
  <si>
    <t>BUCHA DE REDUCAO DE PVC, SOLDAVEL, LONGA, COM 75 X 50 MM, PARA AGUA FRIA PREDIAL - FORNECIMENTO E INSTALAÇÃO</t>
  </si>
  <si>
    <t>**COMPOSIÇÃO BASEADA NA TABELA TCPO (PINI) - COD - 15142.8.25.19</t>
  </si>
  <si>
    <t>0,0216kg ----------- x gramas
1,00kg -------------- 1000 gramas
x: 21,60 gramas                                                                                                                                                                                                                                                                                                                                                                                                             850 gramas ----------- 1 unidade
21,60 gramas ---------- x unidades
x: 0,025 unidades</t>
  </si>
  <si>
    <t>BUCHA DE REDUCAO DE PVC, SOLDAVEL, LONGA, COM 85 X 60 MM, PARA AGUA FRIA PREDIAL - FORNECIMENTO E INSTALAÇÃO</t>
  </si>
  <si>
    <t>**COMPOSIÇÃO BASEADA NA TABELA TCPO (PINI) - COD - 15142.8.25.20</t>
  </si>
  <si>
    <t>0,0264kg ----------- x gramas
1,00kg -------------- 1000 gramas
x: 26,40 gramas                                                                                                                                                                                                                                                                                                                                                                                                            850 gramas ----------- 1 unidade
26,40 gramas ---------- x unidades
x: 0,031 unidades</t>
  </si>
  <si>
    <t>RESERVATÓRIO EM AÇO DO TIPO TAÇA COM COLUNA SECA (ALTURA DA COLUNA: 6,00M) - VOLUME: 5.000L - FORNECIMENTO E INSTALAÇÃO (FUNDAÇÃO NÃO INCLUSA)</t>
  </si>
  <si>
    <t>**ESTA COMPOSIÇÃO NÃO APRESENTA HORAS REFERENTE A MÃO DE OBRA, POIS O VALOR APRESENTADO NA COTAÇÃO JÁ INCLUI O SERVIÇO DE INSTALAÇÃO DO RESERVATÓRIO.</t>
  </si>
  <si>
    <t>RESERVATÓRIO EM AÇO DO TIPO TAÇA COM COLUNA SECA (ALTURA DA COLUNA: 6,00M) - V: 5.000 L - INCLUSIVE INSTALAÇÃO</t>
  </si>
  <si>
    <t>AÇOBETT</t>
  </si>
  <si>
    <t>02.465.581/0001-62</t>
  </si>
  <si>
    <t>(65)3661-1135</t>
  </si>
  <si>
    <t>RICARDO</t>
  </si>
  <si>
    <t>STOCK CAIXAS</t>
  </si>
  <si>
    <t>24.103.775/0001-50</t>
  </si>
  <si>
    <t>(19)4042-1047</t>
  </si>
  <si>
    <t>ALESSANDRO</t>
  </si>
  <si>
    <t>LAM RESERVATÓRIOS</t>
  </si>
  <si>
    <t>07.819.819/001-24</t>
  </si>
  <si>
    <t xml:space="preserve">(17)99739-8304 </t>
  </si>
  <si>
    <t>ANDRÉA</t>
  </si>
  <si>
    <t>RESERVATÓRIO EM AÇO DO TIPO TAÇA COM COLUNA SECA (ALTURA DA COLUNA: 6,00M) - VOLUME: 10.000L - FORNECIMENTO E INSTALAÇÃO (FUNDAÇÃO NÃO INCLUSA)</t>
  </si>
  <si>
    <t>RESERVATÓRIO EM AÇO DO TIPO TAÇA COM COLUNA SECA (ALTURA DA COLUNA: 6,00M) - V: 10.000L - INCLUSIVE INSTALAÇÃO</t>
  </si>
  <si>
    <t>AMM HID 013</t>
  </si>
  <si>
    <t>RESERVATÓRIO EM AÇO DO TIPO TAÇA COM COLUNA SECA (ALTURA DA COLUNA: 6,00M) - VOLUME: 15.000L - FORNECIMENTO E INSTALAÇÃO (FUNDAÇÃO NÃO INCLUSA)</t>
  </si>
  <si>
    <t>RESERVATÓRIO EM AÇO DO TIPO TAÇA COM COLUNA SECA (ALTURA DA COLUNA: 6,00M) - V: 15.000L - INCLUSIVE INSTALAÇÃO</t>
  </si>
  <si>
    <t>AMM HID 014</t>
  </si>
  <si>
    <t>RESERVATÓRIO EM AÇO DO TIPO TAÇA COM COLUNA SECA (ALTURA DA COLUNA: 6,00M) - VOLUME: 20.000L - FORNECIMENTO E INSTALAÇÃO (FUNDAÇÃO NÃO INCLUSA)</t>
  </si>
  <si>
    <t>RESERVATÓRIO EM AÇO DO TIPO TAÇA COM COLUNA SECA (ALTURA DA COLUNA: 6,00M) - V: 20.000L - INCLUSIVE INSTALAÇÃO</t>
  </si>
  <si>
    <t>RPL RESERVATÓRIOS</t>
  </si>
  <si>
    <t>02.899.143/0001-02</t>
  </si>
  <si>
    <t>(16)3287-9100</t>
  </si>
  <si>
    <t>EVANDRO</t>
  </si>
  <si>
    <t>JG CAIXAS</t>
  </si>
  <si>
    <t>04.115.246/0001-60</t>
  </si>
  <si>
    <t>(11) 4026-5044</t>
  </si>
  <si>
    <t>DAIANE</t>
  </si>
  <si>
    <t>AMM HID 015</t>
  </si>
  <si>
    <t>RESERVATÓRIO EM AÇO DO TIPO TAÇA COM COLUNA SECA (ALTURA DA COLUNA: 6,00M) - VOLUME: 25.000L - FORNECIMENTO E INSTALAÇÃO (FUNDAÇÃO NÃO INCLUSA)</t>
  </si>
  <si>
    <t>RESERVATÓRIO EM AÇO DO TIPO TAÇA COM COLUNA SECA (ALTURA DA COLUNA: 6,00M) - V: 25.000L - INCLUSIVE INSTALAÇÃO</t>
  </si>
  <si>
    <t>AMM HID 016</t>
  </si>
  <si>
    <t>CAIXA D'AGUA EM POLIETILENO 1.000 LITROS, COM TAMPA - FORNECIMENTO E LOCAÇÃO EM OBRA</t>
  </si>
  <si>
    <t>AMM HID 017</t>
  </si>
  <si>
    <t>CAIXA D'AGUA EM POLIETILENO 1.500 LITROS, COM TAMPA - FORNECIMENTO E LOCAÇÃO EM OBRA</t>
  </si>
  <si>
    <t>AMM HID 018</t>
  </si>
  <si>
    <t>CAIXA D'AGUA EM POLIETILENO 2.000 LITROS, COM TAMPA - FORNECIMENTO E LOCAÇÃO EM OBRA</t>
  </si>
  <si>
    <t>AMM HID 019</t>
  </si>
  <si>
    <t>AMM HID 020</t>
  </si>
  <si>
    <t>Quanto ao insumo DE CÓDIGO 3146 (Fita veda rosca em rolos de 18mm x 10m (LxC)) na referência utilizada (ORSE - 01572)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</si>
  <si>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ASSENTO SANITARIO DE PLASTICO, TIPO CONVENCIONAL - FORNECIMENTO E INSTALAÇÃO</t>
  </si>
  <si>
    <t>**COMPOSIÇÃO BASEADA EM ORSE - COD - (02056) - JUNHO 2016</t>
  </si>
  <si>
    <t>AMM HID 023</t>
  </si>
  <si>
    <t>AMM HID 025</t>
  </si>
  <si>
    <t>TORNEIRA CROMADA DE MESA PARA LAVATORIO TEMPORIZADA PRESSAO BICA BAIXA - FORNECIMENTO E INSTALAÇÃO</t>
  </si>
  <si>
    <t>**COMPOSIÇÃO BASEADA EM ORSE - COD - (11232) - JUNHO 2016</t>
  </si>
  <si>
    <t xml:space="preserve"> 10 metros ----------- 1 unidade
0,5 metros ---------- x unidades
x: 0,05 unidades</t>
  </si>
  <si>
    <t>TERMINAL DE VENTILAÇÃO - DN 50 MM - FORNECIMENTO E INSTALAÇÃO</t>
  </si>
  <si>
    <t>**COMPOSIÇÃO BASEADA EM ORSE - COD - (01666) - JUNHO 2016</t>
  </si>
  <si>
    <t xml:space="preserve">O insumo de Código 20078 (Pasta Lubrificante para tubos e conexões com junta elástica) tem sua quantidade diferente da referência adotada (TCPO),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</si>
  <si>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0,008kg ----------- x gramas
1,00kg -------------- 1000 gramas
x: 8,00 gramas                                                                                                                                                                                                                                                                                                                                                                                                                400 gramas ----------- 1 unidade
8,00 gramas ---------- x unidades
x: 0,02 unidades</t>
  </si>
  <si>
    <t>AMM HID 028</t>
  </si>
  <si>
    <t>AMM HID 029</t>
  </si>
  <si>
    <t>JOELHO 90 GRAUS COM BOLSA PARA ANEL, EM PVC RÍGIDO C/ ANÉIS PARA ESGOTO SECUNDÁRIO - DN 40MM - FORNECIMENTO E INSTALAÇÃO</t>
  </si>
  <si>
    <t>**COMPOSIÇÃO BASEADA EM ORSE - COD - (01672) - JUNHO 2016</t>
  </si>
  <si>
    <t>0,02kg ----------- x gramas
1,00kg -------------- 1000 gramas
x: 20,00 gramas                                                                                                                                                                                                                                                                                                                                                                                                                400 gramas ----------- 1 unidade
20,00 gramas ---------- x unidades
x: 0,05unidades</t>
  </si>
  <si>
    <t>AMM HID 032</t>
  </si>
  <si>
    <t>JUNCAO SIMPLES PVC P/ ESG PREDIAL DN 100X50MM - FORNECIMENTO E INSTALAÇÃO</t>
  </si>
  <si>
    <t>0,04kg ----------- x gramas
1,00kg -------------- 1000 gramas
x: 40,00 gramas                                                                                                                                                                                                                                                                                                                                                                                                                400 gramas ----------- 1 unidade
40,00 gramas ---------- x unidades
x: 0,1 unidades</t>
  </si>
  <si>
    <t>AMM HID 034</t>
  </si>
  <si>
    <t xml:space="preserve">CAIXA SIFONADA PVC, 150 X 150 X 50 MM, COM GRELHA REDONDA BRANCA (NBR 5688) - FORNECIMENTO E INSTALAÇÃO </t>
  </si>
  <si>
    <t>AMM HID 039</t>
  </si>
  <si>
    <t>COMPOSIÇÕES SPDA</t>
  </si>
  <si>
    <t>14.10</t>
  </si>
  <si>
    <t>14.11</t>
  </si>
  <si>
    <t>14.12</t>
  </si>
  <si>
    <t>14.13</t>
  </si>
  <si>
    <t>14.14</t>
  </si>
  <si>
    <t>14.15</t>
  </si>
  <si>
    <t>14.16</t>
  </si>
  <si>
    <t>14.17</t>
  </si>
  <si>
    <t>14.18</t>
  </si>
  <si>
    <t>14.19</t>
  </si>
  <si>
    <t>14.20</t>
  </si>
  <si>
    <t>14.21</t>
  </si>
  <si>
    <t>14.22</t>
  </si>
  <si>
    <t>14.23</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</si>
  <si>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</si>
  <si>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</si>
  <si>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</si>
  <si>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</si>
  <si>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</si>
  <si>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</si>
  <si>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</si>
  <si>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</si>
  <si>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</si>
  <si>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</si>
  <si>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</si>
  <si>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</si>
  <si>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</si>
  <si>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</si>
  <si>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</si>
  <si>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</si>
  <si>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</si>
  <si>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</si>
  <si>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</si>
  <si>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</si>
  <si>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</si>
  <si>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</si>
  <si>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</si>
  <si>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</si>
  <si>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</si>
  <si>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</si>
  <si>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</si>
  <si>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</si>
  <si>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</si>
  <si>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</si>
  <si>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</si>
  <si>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</si>
  <si>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</si>
  <si>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LOUÇAS, METAIS E ACESSÓRIOS</t>
  </si>
  <si>
    <t>**COMPOSIÇÃO BASEADA EM SINFRA-CE - C3442 - VERSÃO 024.1</t>
  </si>
  <si>
    <t>GRANITO CINZA POLIDO P/BANCADA E=2,5 CM (MÃO FRANCESA NÃO INCLUSA) - FORNECIMENTO E INSTALAÇÃO</t>
  </si>
  <si>
    <t>**COMPOSIÇÃO BASEADA EM SINFRA-CE - C0357 - VERSÃO 024.1</t>
  </si>
  <si>
    <t>Quanto ao insumo DE CÓDIGO 3146 (Fita veda rosca em rolos de 18mm x 10m (LxC)) na referência utilizada (ORSE - 02008)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</si>
  <si>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AMM HID 050</t>
  </si>
  <si>
    <t>PIA DE DESPEJO / EXPURGO - ACIONAMENTO VÁLVULA DESCARGA (NÃO INCLUSA) - FORNECIMENTO E INSTALAÇÃO</t>
  </si>
  <si>
    <t>**COMPOSIÇÃO BASEADA NA ORSE - 06/2016 (COD. ORSE/08322) - ESTE ÍTEM NÃO APRESENTA REFERENCIAS EM BOLETINS OFICIAIS, SENDO ASSIM A COMPOSIÇÃO FOI BASEADA NA INSTALAÇÃO DE LAVATÓRIO CIRURGICO.</t>
  </si>
  <si>
    <t xml:space="preserve">PIA DE EXPURGO HOSPITALAR  </t>
  </si>
  <si>
    <t>HIDRONOX</t>
  </si>
  <si>
    <t>SICA INOX</t>
  </si>
  <si>
    <t>24.139.904/0001-60</t>
  </si>
  <si>
    <t>(41)3649-5436</t>
  </si>
  <si>
    <t>LUCIANO</t>
  </si>
  <si>
    <t>AMM HID 051</t>
  </si>
  <si>
    <t>TORNEIRA CROMADA COM BICO PARA JARDIM/TANQUE 1/2 " OU 3/4 " - FORNECIMENTO E INSTALAÇÃO</t>
  </si>
  <si>
    <t>**COMPOSIÇÃO BASEADA EM ORSE - COD - ( 08236) - JUNHO 2016</t>
  </si>
  <si>
    <t xml:space="preserve"> 10 metros ----------- 1 unidade
0,50 metros ---------- x unidades
x: 0,05 unidades</t>
  </si>
  <si>
    <t>AMM HID 052</t>
  </si>
  <si>
    <t>CAIXA SIFONADA EM CONCRETO PRÉ MOLDADO - DN:40CM - FORNECIMENTO E INSTALAÇÃO</t>
  </si>
  <si>
    <t>**COMPOSIÇÃO BASEADA NA TABELA SINAPI - COMPOSIÇÕES ANALÍTICAS -  06/2016 - (COD - 74051/002)</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</si>
  <si>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</si>
  <si>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</si>
  <si>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</si>
  <si>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</si>
  <si>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</si>
  <si>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</si>
  <si>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</si>
  <si>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</si>
  <si>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</si>
  <si>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</si>
  <si>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</si>
  <si>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</si>
  <si>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</si>
  <si>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</si>
  <si>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</si>
  <si>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</si>
  <si>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</si>
  <si>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</si>
  <si>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</si>
  <si>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</si>
  <si>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</si>
  <si>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</si>
  <si>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</si>
  <si>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</si>
  <si>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</si>
  <si>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</si>
  <si>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</si>
  <si>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</si>
  <si>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</si>
  <si>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</si>
  <si>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</si>
  <si>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</si>
  <si>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</si>
  <si>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</si>
  <si>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</si>
  <si>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</si>
  <si>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</si>
  <si>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</si>
  <si>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</si>
  <si>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</si>
  <si>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</si>
  <si>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</si>
  <si>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</si>
  <si>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</si>
  <si>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</si>
  <si>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</si>
  <si>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</si>
  <si>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</si>
  <si>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</si>
  <si>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</si>
  <si>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</si>
  <si>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</si>
  <si>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</si>
  <si>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</si>
  <si>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</si>
  <si>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</si>
  <si>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</si>
  <si>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</si>
  <si>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</si>
  <si>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</si>
  <si>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</si>
  <si>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</si>
  <si>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</si>
  <si>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</si>
  <si>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</si>
  <si>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</si>
  <si>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</si>
  <si>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COBERTURA EM POLICARBONATO, INCLUSIVE FIXAÇÃO</t>
  </si>
  <si>
    <t>CHAPA DE POLICARBONATO</t>
  </si>
  <si>
    <t>X</t>
  </si>
  <si>
    <t>X=</t>
  </si>
  <si>
    <t>LASTRO DE TERRA VEGETAL</t>
  </si>
  <si>
    <t xml:space="preserve">**COMPOSIÇÃO BASEADA NA TABELA SINAPI JUNHO/2016, CÓDIGO 73692 </t>
  </si>
  <si>
    <t>SINAPI OU COT. MERCADO</t>
  </si>
  <si>
    <t>KIT DE PORTA DE MADEIRA PARA PINTURA, SEMI-OCA (LEVE OU MÉDIA), PADRÃO POPULAR, 100X210CM, ESPESSURA DE 3,5CM, ITENS INCLUSOS: DOBRADIÇAS, MONTAGEM E INSTALAÇÃO DO BATENTE, FECHADURA COM EXECUÇÃO DO FURO - FORNECIMENTO E INSTALAÇÃO. AF_08/2015</t>
  </si>
  <si>
    <t>**COMPOSIÇÃO BASEADA NA TABELA SINAPI, JUNHO/2016 - CÓDIGO 91315</t>
  </si>
  <si>
    <t>ADUELA / MARCO / BATENTE PARA PORTA DE 100X210CM, FIXAÇÃO COM ARGAMASSA - SOMENTE INSTALAÇÃO. AF_08/2015_P</t>
  </si>
  <si>
    <t>**COMPOSIÇÃO BASEADA NA TABELA SINAPI, JUNHO/2016 - CÓDIGO 90819.</t>
  </si>
  <si>
    <t>18900 CM2 ADUELA.........</t>
  </si>
  <si>
    <t>0,0229 M3 ARGAMASSA</t>
  </si>
  <si>
    <t>18900 CM2 ADUELA....</t>
  </si>
  <si>
    <t>0,655 H CARPINTEIRO</t>
  </si>
  <si>
    <t>21000 CM2 ADUELA.........</t>
  </si>
  <si>
    <t>21000 CM2 ADUELA....</t>
  </si>
  <si>
    <t xml:space="preserve">X= </t>
  </si>
  <si>
    <t>0,02544 M3 ARGAMASSA</t>
  </si>
  <si>
    <t>0,7277 H CARPINTEIRO</t>
  </si>
  <si>
    <t>0,200 KG PREGO</t>
  </si>
  <si>
    <t>1,617 H PEDREIRO</t>
  </si>
  <si>
    <t>0,222 KG PREGO</t>
  </si>
  <si>
    <t>1,7966 H PEDREIRO</t>
  </si>
  <si>
    <t>0,1841 KG TINTA</t>
  </si>
  <si>
    <t>1,136 H SERVENTE</t>
  </si>
  <si>
    <t>0,2045 KG TINTA</t>
  </si>
  <si>
    <t>1,2622 H SERVENTE</t>
  </si>
  <si>
    <t>PORTA DE MADEIRA PARA PINTURA, SEMI-OCA (LEVE OU MÉDIA), 100X210CM, ESPESSURA DE 3,5CM, INCLUSO DOBRADIÇAS - FORNECIMENTO E INSTALAÇÃO. AF_08/2015</t>
  </si>
  <si>
    <t>**COMPOSIÇÃO BASEADA NA TABELA SINAPI, JUNHO/2016 - CÓDIGO 90823.</t>
  </si>
  <si>
    <t>18900 CM2 PORTA....</t>
  </si>
  <si>
    <t>1,678 H CARPINTEIRO</t>
  </si>
  <si>
    <t>21000 CM2 PORTA....</t>
  </si>
  <si>
    <t>1,8644 H CARPINTEIRO</t>
  </si>
  <si>
    <t>0,839 H SERVENTE</t>
  </si>
  <si>
    <t>0,9322 H SERVENTE</t>
  </si>
  <si>
    <t>ADUELA / MARCO / BATENTE PARA PORTA DE 100X210CM, PADRÃO POPULAR - FORNECIMENTO E MONTAGEM. AF_08/2015</t>
  </si>
  <si>
    <t>**COMPOSIÇÃO BASEADA NA TABELA SINAPI, JUNHO/2016 - CÓDIGO 91290.</t>
  </si>
  <si>
    <t>0,0108 KG PREGO 12X12</t>
  </si>
  <si>
    <t>3,2210 H CARPINTEIRO</t>
  </si>
  <si>
    <t>0,012 KG PREGO 12X12</t>
  </si>
  <si>
    <t>3,5788 H CARPINTEIRO</t>
  </si>
  <si>
    <t>0,0235 KG PREGO 18X30</t>
  </si>
  <si>
    <t>1,6110 H SERVENTE</t>
  </si>
  <si>
    <t>0,02611 KG PREGO 18X30</t>
  </si>
  <si>
    <t>1,79 H SERVENTE</t>
  </si>
  <si>
    <t>ALIZAR / GUARNIÇÃO DE 5X1,5CM PARA PORTA DE 100X210CM FIXADO COM PREGOS, PADRÃO POPULAR - FORNECIMENTO E INSTALAÇÃO. AF_08/2015_P</t>
  </si>
  <si>
    <t>**COMPOSIÇÃO BASEADA NA TABELA SINAPI, JUNHO/2016 - CÓDIGO 91303</t>
  </si>
  <si>
    <t>18900 CM2 PORTA.........</t>
  </si>
  <si>
    <t>0,03 KG PREGO 18X27</t>
  </si>
  <si>
    <t>0,409 H CARPINTEIRO</t>
  </si>
  <si>
    <t>21000 CM2 PORTA.........</t>
  </si>
  <si>
    <t>0,0333 KG PREGO 18X27</t>
  </si>
  <si>
    <t>0,4544 H CARPINTEIRO</t>
  </si>
  <si>
    <t>5,90 M ALIZAR</t>
  </si>
  <si>
    <t>0,204 H SERVENTE</t>
  </si>
  <si>
    <t>6,555 M ALIZAR</t>
  </si>
  <si>
    <t>0,2266 H SERVENTE</t>
  </si>
  <si>
    <r>
      <rPr>
        <b/>
        <sz val="12"/>
        <rFont val="Arial"/>
        <family val="2"/>
      </rPr>
      <t>**</t>
    </r>
    <r>
      <rPr>
        <sz val="12"/>
        <rFont val="Arial"/>
        <family val="2"/>
      </rPr>
      <t>COMPOSIÇÃO BASEADA NA TABELA SINAPI, CÓDIGO 84041</t>
    </r>
  </si>
  <si>
    <r>
      <rPr>
        <b/>
        <sz val="12"/>
        <rFont val="Arial"/>
        <family val="2"/>
      </rPr>
      <t>**</t>
    </r>
    <r>
      <rPr>
        <sz val="12"/>
        <rFont val="Arial"/>
        <family val="2"/>
      </rPr>
      <t>COMPOSIÇÃO BASEADA NA TABELA SINAPI, CÓDIGO 91341</t>
    </r>
  </si>
  <si>
    <t xml:space="preserve">**COMPOSIÇÃO BASEADA NA TCPO 13ª EDIÇÃO PÁGINA 376- CÓDIGO 15007.8.1.2 </t>
  </si>
  <si>
    <t>**COMPOSIÇÃO BASEADA NA TCPO 13ª EDIÇÃO, CÓDIGO 09 620.8.2</t>
  </si>
  <si>
    <t>SERVIÇOS PRELIMINARES</t>
  </si>
  <si>
    <t>AMM CIV 001</t>
  </si>
  <si>
    <t>AMM CIV 002</t>
  </si>
  <si>
    <t>AMM SPDA 12</t>
  </si>
  <si>
    <t>**COMPOSIÇÃO BASEADA NO BOLETIM ORSE (JUL/16) "9041"</t>
  </si>
  <si>
    <t>FORNECIMENTO E INSTALAÇÃO DE PLACA DE SINALIZAÇÃO DE ENERGIA (23X16CM)</t>
  </si>
  <si>
    <t>**COMPOSIÇÃO BASEADA NO BOLETIM ORSE-SE (JUL/16) "7996"</t>
  </si>
  <si>
    <t>**COMPOSIÇÃO DA MÃO DE OBRA BASEADA NO BOLETIM  "ORSE" (JUL/2016) "596"</t>
  </si>
  <si>
    <t>**COMPOSIÇÃO DA MÃO DE OBRA BASEADA NO BOLETIM  "ORSE" (JUL/2016) "588"</t>
  </si>
  <si>
    <t>**COMPOSIÇÃO DA MÃO DE OBRA BASEADA NO BOLETIM "SEDOP-PA" (10/15) CÓDIGO "171519"</t>
  </si>
  <si>
    <t>**COMPOSIÇÃO DA MÃO DE OBRA BASEADA NO BOLETIM ANALÍTICO DA SINAPI (JUN/15) "83473"</t>
  </si>
  <si>
    <t>REIJANE</t>
  </si>
  <si>
    <t>**COMPOSIÇÃO BASEADA NO BOLETIM SINAPI (AGO/2016) "92992"</t>
  </si>
  <si>
    <t>**COMPOSIÇÃO BASEADA NO BOLETIM DA "SECRETARIA MUNICIPAL DE INFRAESTRUTURA E OBRAS URBANAS DA PREFEITURA DE SÃO PAULO" (JUL/15) "09-70-01"</t>
  </si>
  <si>
    <t>**COMPOSIÇÃO BASEADA NAS TABELA ORSE-SE (JUL/2016) "9048/ORSE"</t>
  </si>
  <si>
    <t>**COMPOSIÇÃO DA MÃO DE OBRA BASEADA NO BOLETIM DA SEINFRA-CE (VERSÃO 24.1) "C3909"</t>
  </si>
  <si>
    <t>AMM SDPA 08</t>
  </si>
  <si>
    <t>AMM SDPA 11</t>
  </si>
  <si>
    <t>**COMPOSIÇÃO DA MÃO DE OBRA BASEADA NO BOLETIM DA SEINFRA-CE (VERSÃO 24.1) ITEM "C0466"</t>
  </si>
  <si>
    <t>FORNECIMENTO E INSTALAÇÃO DE TERMINAL AÉREO EM AÇO GALVANIZADO COM BASE DE FIXAÇÃO H=30CM (INSTALAÇÃO EM PLATIBANDA)</t>
  </si>
  <si>
    <t>**COMPOSIÇÃO DA MÃO DE OBRA BASEADA NO BOLETIM SINAPI (AGO/2016) "72315". FORAM ACRESCENTADOS OS INSUMOS "SELANTE E BUCHA C/ PARAFUSO" POIS SÃO NECESSÁRIOS PARA INSTALAÇÃO DO TERMINAL.</t>
  </si>
  <si>
    <t>AMM ELE 39</t>
  </si>
  <si>
    <t>FORNECIMENTO E INSTALAÇÃO DE LUMINARIA PLAFONIER SOBREPOR ARO/BASE METALICA C/ GLOBO ESFERICO VIDRO LEITOSO BOCA 10CM DIAM 20CM P/ 1 LAMP INCAND, INCL SOQUETE PORCELANA</t>
  </si>
  <si>
    <t>**COMPOSIÇÃO DA MÃO DE OBRA BASEADA NO BOLETIM ANALÍTICO DA SINAPI (AGO/15) "74041/3" Obs.: Foi retirado 0,1 do Auxiliar de Eletricista referente à instalação da lâmpada com base na referência SINAPI-MT (AGO/2015) ITEM "72248".</t>
  </si>
  <si>
    <t>AMM ELE 40</t>
  </si>
  <si>
    <t>FORNECIMENTO E INSTALAÇÃO DE INTERRUPTOR DIFERENCIAL RESIDUAL, 2 POLOS, SENSIBILIDADE 30 MA, CORRENTE DE 25 A</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</si>
  <si>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</si>
  <si>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</si>
  <si>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</si>
  <si>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</si>
  <si>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</si>
  <si>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</si>
  <si>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</si>
  <si>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</si>
  <si>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</si>
  <si>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</si>
  <si>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</si>
  <si>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</si>
  <si>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</si>
  <si>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</si>
  <si>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</si>
  <si>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</si>
  <si>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</si>
  <si>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</si>
  <si>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</si>
  <si>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</si>
  <si>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</si>
  <si>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</si>
  <si>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</si>
  <si>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</si>
  <si>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</si>
  <si>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</si>
  <si>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</si>
  <si>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</si>
  <si>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</si>
  <si>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</si>
  <si>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</si>
  <si>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</si>
  <si>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</si>
  <si>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</si>
  <si>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</si>
  <si>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</si>
  <si>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</si>
  <si>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</si>
  <si>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</si>
  <si>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</si>
  <si>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</si>
  <si>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</si>
  <si>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</si>
  <si>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</si>
  <si>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</si>
  <si>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</si>
  <si>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</si>
  <si>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</si>
  <si>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</si>
  <si>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</si>
  <si>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</si>
  <si>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</si>
  <si>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</si>
  <si>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</si>
  <si>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</si>
  <si>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</si>
  <si>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</si>
  <si>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</si>
  <si>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</si>
  <si>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</si>
  <si>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</si>
  <si>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</si>
  <si>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</si>
  <si>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</si>
  <si>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</si>
  <si>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</si>
  <si>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</si>
  <si>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</si>
  <si>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</si>
  <si>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</si>
  <si>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</si>
  <si>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</si>
  <si>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</si>
  <si>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</si>
  <si>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</si>
  <si>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</si>
  <si>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</si>
  <si>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</si>
  <si>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</si>
  <si>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</si>
  <si>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</si>
  <si>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</si>
  <si>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</si>
  <si>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PAVIMENTADA ( PARA DISTÂNCIAS SUPERIORES A 4 KM)</t>
  </si>
  <si>
    <t>EMASSAMENTO COM MASSA A OLEO, UMA DEMAO</t>
  </si>
  <si>
    <t>TEXTURA ACRÍLICA, APLICAÇÃO MANUAL EM PAREDE, UMA DEMÃO. AF_09/2016</t>
  </si>
  <si>
    <t>TEXTURA ACRÍLICA, APLICAÇÃO MANUAL EM TETO, UMA DEMÃO. AF_09/2016</t>
  </si>
  <si>
    <t>LIANA METELLO - DATA ORÇ: 23/11/2016</t>
  </si>
  <si>
    <t>MODALIDADE:</t>
  </si>
  <si>
    <t>2.4</t>
  </si>
  <si>
    <t>2.5</t>
  </si>
  <si>
    <t>2.6</t>
  </si>
  <si>
    <t>2.7</t>
  </si>
  <si>
    <t>CONSTRUÇÃO</t>
  </si>
  <si>
    <t>PORTA DE MADEIRA DE CORRER , COM ADUELA E ALIZAR DE 1A, TRILHO E RODIZIOS - PORTA DE 0,90X2,10 M  COM FECHADURA</t>
  </si>
  <si>
    <t>SINAPI OU COT. DE MERCADO</t>
  </si>
  <si>
    <t>**COMPOSIÇÃO BASEADA NA TABELA SINAPI  junho/2016 - CÓDIGO 84875 - A MEMÓRIA DE CÁLCULO ENCONTRA-SE ABAIXO PARA CONVERSÃO DE M² DE PORTA PARA UNIDADE DE PORTA DE 0,90X2,10 M. O CÓD. 5028 FOI TROCADO POR 4987 E FOI ACRESCENTADO O CÓDIGO 91304.</t>
  </si>
  <si>
    <t>1 M2 DE PORTA.............</t>
  </si>
  <si>
    <t>0,006 M3 ARGAMASSA</t>
  </si>
  <si>
    <t>1,89 M2 DE PORTA...........</t>
  </si>
  <si>
    <t>0,550 JG BATENTE</t>
  </si>
  <si>
    <t>3,57 UN DE PEÇA MADEIRA</t>
  </si>
  <si>
    <t>0,15 KG PREGO</t>
  </si>
  <si>
    <t>1,20 M TRILHO</t>
  </si>
  <si>
    <t>5,96 M ALIZAR</t>
  </si>
  <si>
    <t>1,00 H AJUDANTE DE CARPINTEIRO</t>
  </si>
  <si>
    <t>1,00 H CARPINTEIRO DE ESQUADRIAS</t>
  </si>
  <si>
    <t>0,68 H PEDREIRO</t>
  </si>
  <si>
    <t>PORTA DE MADEIRA DE CORRER , COM ADUELA E ALIZAR DE 1A, TRILHO E RODIZIOS - PORTA DE 1,20 X2,10 M  COM FECHADURA</t>
  </si>
  <si>
    <t>2,52 M2 DE PORTA...........</t>
  </si>
  <si>
    <t>0,68 H SERVENTE</t>
  </si>
  <si>
    <t>FORNECIMENTO E INSTALAÇÃO DE PORTA DE VIDRO TEMPERADO 1,60X2,10 M, ESPESSURA 10 MM, INCLUSIVE ACESSÓRIOS</t>
  </si>
  <si>
    <r>
      <rPr>
        <b/>
        <sz val="12"/>
        <rFont val="Arial"/>
        <family val="2"/>
      </rPr>
      <t>**</t>
    </r>
    <r>
      <rPr>
        <sz val="12"/>
        <rFont val="Arial"/>
        <family val="2"/>
      </rPr>
      <t>COMPOSIÇÃO BASEADA NA TABELA SINAPI, CÓDIGO 73838/001</t>
    </r>
  </si>
  <si>
    <t>FORNECIMENTO E INSTALAÇÃO DE VENEZIANA DE VENTILAÇAO EM ALUMÍNIO - FIXO</t>
  </si>
  <si>
    <t>FORNECIMENTO E INSTALAÇÃO DE GUICHÊ EM ALUMINIO</t>
  </si>
  <si>
    <t>FECHADURAS</t>
  </si>
  <si>
    <t>UBS - BLOCO PRINCIPAL</t>
  </si>
  <si>
    <t>VB</t>
  </si>
  <si>
    <t>FORMA</t>
  </si>
  <si>
    <t>SAPATAS</t>
  </si>
  <si>
    <t>LAJE MACIÇA</t>
  </si>
  <si>
    <t>COBERTURA EM TELHA POLICARBONATO</t>
  </si>
  <si>
    <t>(65) 2128-9200</t>
  </si>
  <si>
    <t>CARLOS</t>
  </si>
  <si>
    <t>AMM HID 054</t>
  </si>
  <si>
    <t>FUNDAÇÃO PARA RESERVATÓRIO METÁLICO TIPO TAÇA, COLUNA SECA (ALTURA COLUNA 06 METROS) VOLUME:5.000L - FORNECIMENTO E ISNTALAÇÃO</t>
  </si>
  <si>
    <t>AMM HID 060</t>
  </si>
  <si>
    <t>AMM HID 053</t>
  </si>
  <si>
    <t>AMM HID 055</t>
  </si>
  <si>
    <t>SISTEMA DE TRATAMENTO DE ESGOTO - EXECUÇÃO DO TANQUE DE DESINFECÇÃO - DIMENSÕES E UNIDADES DE ACORDO COM O PROJETO</t>
  </si>
  <si>
    <t>INSTALAÇÕES SISTEMA DE APROVEITAMENTO DE ÁGUA PLUVIAL</t>
  </si>
  <si>
    <t>Alimentação de Água Potável para reservatório</t>
  </si>
  <si>
    <t>Reservatório de Aproveitamento Pluvial V:2.000L e Acessórios</t>
  </si>
  <si>
    <t>Equipamentos</t>
  </si>
  <si>
    <t>AMM HID 061</t>
  </si>
  <si>
    <t>AMM HID 062</t>
  </si>
  <si>
    <t>Irrigação Água Não Potável</t>
  </si>
  <si>
    <t>CAIXA SIFONADA EM CONCRETO PRÉ MOLDADO, CIRCULAR, COM TAMPA, D=60CM - FORNECIMENTO E INSTALAÇÃO</t>
  </si>
  <si>
    <t>**COMPOSIÇÃO BASEADA NA TABELA SINAPI - COMPOSIÇÕES ANALÍTICAS -  09/2016 - (COD - 74051/001)</t>
  </si>
  <si>
    <t>COMPLEMENTO DE PILAR PARA PROTEÇÃO DE TUBULAÇÃO, COM ARGAMASSA E TELA - FORNECIMENTO E INSTALAÇÃO</t>
  </si>
  <si>
    <t xml:space="preserve">CAIXA SIFONADA PVC, 150 X 150 X 50 MM, COM GRELHA QUADRADA BRANCA (NBR 5688) TIPO ABRE E FECHA - FORNECIMENTO E INSTALAÇÃO </t>
  </si>
  <si>
    <t>CAIXA SIFONADA PVC 150 X 150 X 50MM COM TAMPA TIPO ABRE E FECHA</t>
  </si>
  <si>
    <t>BANCADA EM ACO INOX (AISI 304), LISO, PARA CUBAS 80x50x40 LARGURA 60 CM, COM RODABANCA 10 CM (NAO INCLUI PES DE APOIO) - FORNECIMENTO E INSTALAÇÃO</t>
  </si>
  <si>
    <t>**COMPOSIÇÃO BASEADA NA ORSE - 08/2016 (COD. ORSE/08408)</t>
  </si>
  <si>
    <t>LAVATORIO COLETIVO DE INOX - 1,50M - FORNECIMENTO E INSTALAÇÃO</t>
  </si>
  <si>
    <t>COTAÇÃO_24</t>
  </si>
  <si>
    <t>**COMPOSIÇÃO BASEADA NA ORSE - 06/2016 (COD. ORSE/08321) - COMPOSIÇÃO FOI BASEADA NA INSTALAÇÃO DE LAVATÓRIO CIRURGICO.</t>
  </si>
  <si>
    <t xml:space="preserve">LAVATÓRIO COLETIVO DE INOX  - MEDINDO 1,50M </t>
  </si>
  <si>
    <t>RW INOX</t>
  </si>
  <si>
    <t>09.528.425/0001-42</t>
  </si>
  <si>
    <t>(011)2401-4877</t>
  </si>
  <si>
    <t>MARCIO</t>
  </si>
  <si>
    <t>PROJINOX</t>
  </si>
  <si>
    <t>22.575.034/0001-47</t>
  </si>
  <si>
    <t>(11)2489-44433</t>
  </si>
  <si>
    <t>ESTACA A TRADO(BROCA) D=25CM C/CONCRETO FCK=15MPA+20KG ACO/M3  MOLD.IN-LOCO</t>
  </si>
  <si>
    <t>**COMPOSIÇÃO BASEADA NA TABELA SINAPI - COMPOSIÇÕES ANALÍTICAS -  04/2016 - (COD - 74156/1)</t>
  </si>
  <si>
    <t>FILTRO WISY MODELO FS 0303 AUTO LIMPANTE / AÇO INOX / DN 100 PARA APROVEITAMENTO DE ÁGUAS PLUVIAIS - FORNECIMENTO E INSTALAÇÃO</t>
  </si>
  <si>
    <t>UM</t>
  </si>
  <si>
    <t>FILTRO WISY MODELO FS 0303 AUTO LIMPANTE / AÇO INOX / DN 100</t>
  </si>
  <si>
    <t>**COMPOSIÇÃO BASEADA EM INFORMAÇÕES DO FABRICANTE / SEM REFERENCIA EM BOLETINS NACIONAIS. DEVIDO A PARTICULARIDADE DA INSTALAÇÃO FOI APRESENTADA APENAS UMA COTAÇÃO POIS CADA FABRICANTE APRESENTA UM TIPO DE FILTRO DIFERENTE, SENDO ASSIM NÃO É POSSIVEL REALIZAR COMPARATIVO DE PREÇOS POIS OS FILTROS NÃO SÃO EQUIVALENTES.</t>
  </si>
  <si>
    <t xml:space="preserve">FILTRO WISY MODELO FS 0303 AUTO LIMPANTE / AÇO INOX / DN 100 </t>
  </si>
  <si>
    <t>ENGEPLAS - Engenharia da Reciclagem e Meio Ambiente</t>
  </si>
  <si>
    <t>05.051.606/0001-70</t>
  </si>
  <si>
    <t>41-3338-7790</t>
  </si>
  <si>
    <t>NELSON LOMBARDI</t>
  </si>
  <si>
    <t>MOTO BOMBA COM PRESSOSTATO ACOPLADO Q=4,32M³/H E Hm=12mca - FORNECIMENTO E INSTALAÇÃO</t>
  </si>
  <si>
    <t xml:space="preserve">MOTO BOMBA COM PRESSOSTATO ACOPLADO Q=4,32M³/H E Hm=12mca </t>
  </si>
  <si>
    <t>**COMPOSIÇÃO BASEADA NA TABELA SINAPI - COMPOSIÇÕES ANALÍTICAS -  08/2016 - (COD - 83647)</t>
  </si>
  <si>
    <t>CASA DAS BOMBAS</t>
  </si>
  <si>
    <t>04.603.686/0001-66</t>
  </si>
  <si>
    <t>(65) 3322-4101</t>
  </si>
  <si>
    <t>AMM HID 056</t>
  </si>
  <si>
    <t>AMM HID 057</t>
  </si>
  <si>
    <t>**COMPOSIÇÃO DA MÃO DE OBRA BASEADA NO BOLETIM  ORSE- JUNHO/2016 - (COD - 09736 )
 )
)</t>
  </si>
  <si>
    <t>C O O R D E N A Ç Ã O   T É C N I C A   E   D E   P R O J E T O S</t>
  </si>
  <si>
    <t xml:space="preserve">MODALIDADE: </t>
  </si>
  <si>
    <t>C O M P O S I Ç Ã O   D E   P R E Ç O S   /   E S T R U T U R A L</t>
  </si>
  <si>
    <t>AMM MET 001</t>
  </si>
  <si>
    <t>COMPOSIÇÃO DESTINADA AS ESTRUTURAS DAS MARQUISES METÁLICAS, FRONTAL E DOS FUNDOS, PARA A UBS, INCLUSO FORNECIMENTO E INSTALAÇÃO E ANCORAGEM/FIXAÇÃO</t>
  </si>
  <si>
    <t>***PARA DEDUÇÃO DA QUANTIDADE DE MÃO DE OBRA FOI UTILIZADO A MESMA PROPORÇÃO DO ITEM 72114 DO SINAPI, QUE FICA 0,066667 H POR KG DE AÇO DOBRADO,
 JÁ OS MATERIAIS FORAM RETIRADOS DO PROJETO DA ESTRUTURA METÁLICA.
***QUANTO AS CONSIDERAÇÕES EM RELAÇÃO AS CHAPAS UTILIZADAS SÃO JUSTIFICADAS A PARTIR DE EXEMPLOS COMO ITENS DO SINAPI COMO "72114", E INSUMOS COMO "4774" UTILIZADOS EM COMPOSIÇÕES COMO "73970/001", ONDE É COMUM VER UTILIZAÇÃO DE MATERIAIS POR KILO, INDEPENDENTE DE SUA ESPESSURA E INDEPENDENTE DA UTILIZAÇÃO DE PERFIS DOBRADOS E LAMINADOS, SEM CONTAR QUE FORNECEDORES COBRAM PELO PESO DA CHAPA, ONDE NÃO EXISTÊM DIFERENÇAS DE CUSTOS DE 0,9MM ATÉ 1/4 (6,35/6,40mm) - OUTRO FATOR QUE PODEMOS ARGUMENTAR É O FATO DA CONVERSÃO DE SISTEMA DE UNIDADES EUROPEU PARA SI APRESENTA ALGUMAS DIVERGÊNCIAS</t>
  </si>
  <si>
    <t>E S T R U T U R A    M E T Á L I C A</t>
  </si>
  <si>
    <t xml:space="preserve">A D M I  N I S T R A Ç Ã O    L O C A L    D A   O B R A </t>
  </si>
  <si>
    <t>ABRIGO DE RESÍDUOS</t>
  </si>
  <si>
    <t>5.3</t>
  </si>
  <si>
    <t>5.4</t>
  </si>
  <si>
    <t>5.5</t>
  </si>
  <si>
    <t>5.6</t>
  </si>
  <si>
    <t>5.7</t>
  </si>
  <si>
    <t>5.8</t>
  </si>
  <si>
    <t>5.9</t>
  </si>
  <si>
    <t>5.10</t>
  </si>
  <si>
    <t>5.11</t>
  </si>
  <si>
    <t>5.12</t>
  </si>
  <si>
    <t>5.13</t>
  </si>
  <si>
    <t>5.14</t>
  </si>
  <si>
    <t>5.15</t>
  </si>
  <si>
    <t>5.16</t>
  </si>
  <si>
    <t>5.17</t>
  </si>
  <si>
    <t>5.18</t>
  </si>
  <si>
    <t>5.19</t>
  </si>
  <si>
    <t>5.20</t>
  </si>
  <si>
    <t>6.2</t>
  </si>
  <si>
    <t>8.5</t>
  </si>
  <si>
    <t>8.6</t>
  </si>
  <si>
    <t>8.7</t>
  </si>
  <si>
    <t>9.4</t>
  </si>
  <si>
    <t>9.5</t>
  </si>
  <si>
    <t>9.6</t>
  </si>
  <si>
    <t>9.7</t>
  </si>
  <si>
    <t>9.8</t>
  </si>
  <si>
    <t>9.9</t>
  </si>
  <si>
    <t>9.10</t>
  </si>
  <si>
    <t>9.11</t>
  </si>
  <si>
    <t>9.12</t>
  </si>
  <si>
    <t>9.13</t>
  </si>
  <si>
    <t>9.14</t>
  </si>
  <si>
    <t>10.5</t>
  </si>
  <si>
    <t>10.6</t>
  </si>
  <si>
    <t>11.1</t>
  </si>
  <si>
    <t>11.2</t>
  </si>
  <si>
    <t>11.4</t>
  </si>
  <si>
    <t>11.5</t>
  </si>
  <si>
    <t>11.6</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</si>
  <si>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</si>
  <si>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</si>
  <si>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</si>
  <si>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</si>
  <si>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</si>
  <si>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</si>
  <si>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</si>
  <si>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</si>
  <si>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</si>
  <si>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</si>
  <si>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</si>
  <si>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</si>
  <si>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</si>
  <si>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</si>
  <si>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</si>
  <si>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</si>
  <si>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</si>
  <si>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</si>
  <si>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</si>
  <si>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</si>
  <si>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</si>
  <si>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</si>
  <si>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</si>
  <si>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</si>
  <si>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</si>
  <si>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</si>
  <si>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</si>
  <si>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</si>
  <si>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</si>
  <si>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</si>
  <si>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</si>
  <si>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</si>
  <si>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</si>
  <si>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</si>
  <si>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</si>
  <si>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</si>
  <si>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</si>
  <si>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</si>
  <si>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</si>
  <si>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</si>
  <si>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</si>
  <si>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</si>
  <si>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</si>
  <si>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</si>
  <si>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</si>
  <si>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</si>
  <si>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</si>
  <si>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</si>
  <si>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</si>
  <si>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</si>
  <si>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</si>
  <si>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</si>
  <si>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</si>
  <si>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</si>
  <si>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</si>
  <si>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</si>
  <si>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</si>
  <si>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</si>
  <si>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</si>
  <si>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</si>
  <si>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</si>
  <si>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</si>
  <si>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</si>
  <si>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</si>
  <si>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</si>
  <si>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</si>
  <si>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</si>
  <si>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</si>
  <si>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</si>
  <si>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</si>
  <si>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PLACA DE INAUGURAÇÃO EM ALUMÍNIO 0,40 X 0,60 M - FORNCIMENTO E COLOCAÇÃO</t>
  </si>
  <si>
    <t>**COMPOSIÇÃO BASEADA NA TABELA SINAPI - CÓDIGO  84122, COMPOSIÇÃO ANALÍTICA AGOSTO/2016.</t>
  </si>
  <si>
    <t>MURO</t>
  </si>
  <si>
    <t>PORTAS METÁLICAS</t>
  </si>
  <si>
    <t xml:space="preserve">P I N T U R A </t>
  </si>
  <si>
    <t>URBANIZAÇÃO E SERVIÇOS EXTERNOS</t>
  </si>
  <si>
    <t xml:space="preserve">P I S O </t>
  </si>
  <si>
    <t xml:space="preserve">A C E S S I B I L I D A D E </t>
  </si>
  <si>
    <t>S E R V I Ç O S    C O M P L E M E N T A R E S</t>
  </si>
  <si>
    <t xml:space="preserve">P A I S A G I S M O </t>
  </si>
  <si>
    <t>SINAPI OU COT.MERCADO</t>
  </si>
  <si>
    <t>C O M P O S I Ç Ã O   D E   P R E Ç O S  /  H I D R O S S A N I T Á R I A S</t>
  </si>
  <si>
    <t>14.95</t>
  </si>
  <si>
    <t>14.96</t>
  </si>
  <si>
    <t>14.97</t>
  </si>
  <si>
    <t>14.98</t>
  </si>
  <si>
    <t>14.99</t>
  </si>
  <si>
    <t>14.100</t>
  </si>
  <si>
    <t>14.101</t>
  </si>
  <si>
    <t>14.102</t>
  </si>
  <si>
    <t>14.103</t>
  </si>
  <si>
    <t>14.104</t>
  </si>
  <si>
    <t>14.105</t>
  </si>
  <si>
    <t>14.106</t>
  </si>
  <si>
    <t>17.0</t>
  </si>
  <si>
    <t>17.1</t>
  </si>
  <si>
    <t>17.2</t>
  </si>
  <si>
    <t>17.3</t>
  </si>
  <si>
    <t>17.4</t>
  </si>
  <si>
    <t>17.5</t>
  </si>
  <si>
    <t>17.6</t>
  </si>
  <si>
    <t>17.7</t>
  </si>
  <si>
    <t>17.8</t>
  </si>
  <si>
    <t>17.9</t>
  </si>
  <si>
    <t>17.10</t>
  </si>
  <si>
    <t>17.11</t>
  </si>
  <si>
    <t>17.12</t>
  </si>
  <si>
    <t>18.5</t>
  </si>
  <si>
    <t>18.6</t>
  </si>
  <si>
    <t>18.7</t>
  </si>
  <si>
    <t>18.8</t>
  </si>
  <si>
    <t>19.3</t>
  </si>
  <si>
    <t>19.4</t>
  </si>
  <si>
    <t>20.0</t>
  </si>
  <si>
    <t>20.1</t>
  </si>
  <si>
    <t>20.2</t>
  </si>
  <si>
    <t>21.0</t>
  </si>
  <si>
    <t>21.1</t>
  </si>
  <si>
    <t>21.2</t>
  </si>
  <si>
    <t>21.3</t>
  </si>
  <si>
    <t>22.0</t>
  </si>
  <si>
    <t>23.0</t>
  </si>
  <si>
    <t>24.0</t>
  </si>
  <si>
    <t>25.0</t>
  </si>
  <si>
    <t>26.0</t>
  </si>
  <si>
    <t>27.0</t>
  </si>
  <si>
    <t>25.1</t>
  </si>
  <si>
    <t>25.2</t>
  </si>
  <si>
    <t>26.1</t>
  </si>
  <si>
    <t>26.2</t>
  </si>
  <si>
    <t>27.1</t>
  </si>
  <si>
    <t>27.2</t>
  </si>
  <si>
    <t>27.3</t>
  </si>
  <si>
    <t>27.4</t>
  </si>
  <si>
    <t>27.5</t>
  </si>
  <si>
    <t>28.0</t>
  </si>
  <si>
    <t>28.1</t>
  </si>
  <si>
    <t>28.2</t>
  </si>
  <si>
    <t>28.3</t>
  </si>
  <si>
    <t>29.0</t>
  </si>
  <si>
    <t>29.1</t>
  </si>
  <si>
    <t>29.2</t>
  </si>
  <si>
    <t>29.3</t>
  </si>
  <si>
    <t>29.4</t>
  </si>
  <si>
    <t>29.5</t>
  </si>
  <si>
    <t>29.6</t>
  </si>
  <si>
    <t>30.0</t>
  </si>
  <si>
    <t>30.1</t>
  </si>
  <si>
    <t>31.0</t>
  </si>
  <si>
    <t>31.1</t>
  </si>
  <si>
    <t>31.2</t>
  </si>
  <si>
    <t>32.0</t>
  </si>
  <si>
    <t>32.1</t>
  </si>
  <si>
    <t>32.2</t>
  </si>
  <si>
    <t>33.0</t>
  </si>
  <si>
    <t>34.0</t>
  </si>
  <si>
    <t>35.0</t>
  </si>
  <si>
    <t>36.0</t>
  </si>
  <si>
    <t>38.0</t>
  </si>
  <si>
    <t>39.0</t>
  </si>
  <si>
    <t>40.0</t>
  </si>
  <si>
    <t>41.0</t>
  </si>
  <si>
    <t>MESTRE DE OBRAS:                                                     4H*5DIAS*4SEMANAS*12MESES                                           ENGENHEIRO CIVIL:                                                            1H*3DIAS*4SEMANAS*12MESES</t>
  </si>
  <si>
    <t>5,00*2,50</t>
  </si>
  <si>
    <t>ÁREA DO TERRENO</t>
  </si>
  <si>
    <t>REDE PROVISÓRIA DE ÁGUA</t>
  </si>
  <si>
    <t>REDE PROVISÓRIA DE ENERGIA</t>
  </si>
  <si>
    <t>ÁREA TOTAL CONSTRUÍDA</t>
  </si>
  <si>
    <t>(1,5*8)+(1,45*1)+(1,5*2)+(1,5*4)+(1,1*1)</t>
  </si>
  <si>
    <t>(2,5*10)+(2,5*1)</t>
  </si>
  <si>
    <t>(1,3*5)+(1,4*12)+(1,4*2)+(1,5*1)+(1,7*1)+(1,7*1)+(1,05*2)+(1,3*1)+(1,6*1)</t>
  </si>
  <si>
    <t>BLOCOS</t>
  </si>
  <si>
    <t>ESTACAS</t>
  </si>
  <si>
    <t>VIGA BALDRAME</t>
  </si>
  <si>
    <t>ARMAÇÃO PARA BLOCOS DE CONCRETO</t>
  </si>
  <si>
    <t>PÓRTICO E BANCO</t>
  </si>
  <si>
    <t>VIGA BANCO</t>
  </si>
  <si>
    <t>VIGA V1</t>
  </si>
  <si>
    <t>AQUI</t>
  </si>
  <si>
    <t>AMM ELE 45</t>
  </si>
  <si>
    <t>AMM ELE 51</t>
  </si>
  <si>
    <t>AMM ELE 52</t>
  </si>
  <si>
    <t>AMM ELE 49</t>
  </si>
  <si>
    <t>AMM ELE 50</t>
  </si>
  <si>
    <t>**COMPOSIÇÃO BASEADA NAS TABELA SINAPI (DEZ/15) "84121" - O INSUMO DE CÓDIGO 37560 SUBSTITUIU A COTAÇÃO ANTERIOR DA PLACA, UMA VEZ QUE ESTÁ CONFORME A NBR 13434 EM ANEXO - PLACA DE SINALIZAÇÃO " CUIDADO, RISCO DE CHOQUE ELÉTRICO".</t>
  </si>
  <si>
    <t>PADRÃO DE ENTRADA ED ENERGIA  T6</t>
  </si>
  <si>
    <t>FORNECIMENTO E INSTALAÇÃO DE ELETRODUTO FLEXÍVEL CORRUGADO, REFORÇADO, COR LARANJA, PVC, DN 25 MM (3/4"), PARA CIRCUITOS TERMINAIS, INSTALADO EM LAJE</t>
  </si>
  <si>
    <t>**COMPOSIÇÃO BASEADA NO BOLETIM SINAPI (OUT/16) "91844"</t>
  </si>
  <si>
    <t>FORNECIMENTO E INSTALAÇÃO DE ELETRODUTO FLEXÍVEL CORRUGADO, REFORÇADO, COR LARANJA, PVC, DN 32 MM (1"), PARA CIRCUITOS TERMINAIS, INSTALADO EM LAJE</t>
  </si>
  <si>
    <t>**COMPOSIÇÃO BASEADA NO BOLETIM SINAPI (OUT/16) "91846"</t>
  </si>
  <si>
    <t>FORNECIMENTO E INSTALAÇÃO DE PROJETOR RETANGULAR FECHADO, CABECEIRAS EM ALUMÍNIO FUNDIDO, CORPO EM ALUMÍNIO ANODIZADO, PARA LÃMPADA E-40, FECHAMENTO EM VIDRO TEMPERADO, COM LÂMPADA DE VAPOR METÁLICO DE 250W E REATOR</t>
  </si>
  <si>
    <t>**COMPOSIÇÃO BASEADA NO BOLETIM SINAPI (OUT/16) "74246/1"</t>
  </si>
  <si>
    <t>FORNECIMENTO E INSTALAÇÃO DE TOMADA DE PISO 2P+T COM CAIXA 4X2" E TAMPA</t>
  </si>
  <si>
    <t>TOMADA DE PISO 2P+T</t>
  </si>
  <si>
    <t>THOMAS</t>
  </si>
  <si>
    <t>(65)3634-5253</t>
  </si>
  <si>
    <t>PAULO</t>
  </si>
  <si>
    <t>**COMPOSIÇÃO BASEADA NAS TABELA ORSE-SE (AGO/2016) "11273/ORSE". Obs.: No mercado foram consultadas as principais empresas da região, porém só foi encontrado uma empresa que fornece o material com estas especificações.</t>
  </si>
  <si>
    <t>**COMPOSIÇÃO BASEADA NO BOLETIM ORSE (JUL/16) "9200" - OBS: A referência apresentada é a que mais se assemelha ao serviço a ser executado. Como a caixa de inspeção da composição em questão tem o dobro do tamanho da caixa onde a mesma foi referênciada, os coeficintes referentes a mão de obra dessa composição foram dobrados em relação a composição referência. Exceto a escavação que foi calculada em função do volume ocupado pela caixa, conforme descrito abaixo:</t>
  </si>
  <si>
    <r>
      <t xml:space="preserve"> V = </t>
    </r>
    <r>
      <rPr>
        <sz val="12"/>
        <rFont val="Symbol"/>
        <family val="1"/>
        <charset val="2"/>
      </rPr>
      <t>p</t>
    </r>
    <r>
      <rPr>
        <sz val="12"/>
        <rFont val="Arial"/>
        <family val="2"/>
      </rPr>
      <t xml:space="preserve">r²*h
V = </t>
    </r>
    <r>
      <rPr>
        <sz val="12"/>
        <rFont val="Symbol"/>
        <family val="1"/>
        <charset val="2"/>
      </rPr>
      <t>p*0,2</t>
    </r>
    <r>
      <rPr>
        <sz val="12"/>
        <rFont val="Arial"/>
        <family val="2"/>
      </rPr>
      <t>²*0,5
V = 0,0628</t>
    </r>
  </si>
  <si>
    <t>**COMPOSIÇÃO DA MÃO DE OBRA BASEADA NO BOLETIM ORSE-SE (JUL/2016) "10903/ORSE". OBS.: FORAM ACRESCIDOS OS INSUMOS "7568" E "13348" E O SELANTE PARA FINALIZAR A EXECUÇÃO DOS SERVIÇOS.</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</si>
  <si>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</si>
  <si>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</si>
  <si>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</si>
  <si>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</si>
  <si>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</si>
  <si>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</si>
  <si>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</si>
  <si>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</si>
  <si>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</si>
  <si>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</si>
  <si>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</si>
  <si>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</si>
  <si>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</si>
  <si>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</si>
  <si>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</si>
  <si>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</si>
  <si>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</si>
  <si>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</si>
  <si>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</si>
  <si>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</si>
  <si>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</si>
  <si>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</si>
  <si>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</si>
  <si>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</si>
  <si>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</si>
  <si>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</si>
  <si>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</si>
  <si>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</si>
  <si>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</si>
  <si>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</si>
  <si>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</si>
  <si>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</si>
  <si>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</si>
  <si>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</si>
  <si>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</si>
  <si>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</si>
  <si>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</si>
  <si>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</si>
  <si>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</si>
  <si>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</si>
  <si>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</si>
  <si>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</si>
  <si>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</si>
  <si>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</si>
  <si>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</si>
  <si>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</si>
  <si>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</si>
  <si>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</si>
  <si>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</si>
  <si>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</si>
  <si>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</si>
  <si>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</si>
  <si>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</si>
  <si>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</si>
  <si>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</si>
  <si>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</si>
  <si>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</si>
  <si>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</si>
  <si>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</si>
  <si>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</si>
  <si>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</si>
  <si>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</si>
  <si>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</si>
  <si>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</si>
  <si>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</si>
  <si>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</si>
  <si>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</si>
  <si>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</si>
  <si>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</si>
  <si>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16.3</t>
  </si>
  <si>
    <t>16.4</t>
  </si>
  <si>
    <t>16.5</t>
  </si>
  <si>
    <t>16.6</t>
  </si>
  <si>
    <t>16.7</t>
  </si>
  <si>
    <t>16.8</t>
  </si>
  <si>
    <t>16.9</t>
  </si>
  <si>
    <t>16.10</t>
  </si>
  <si>
    <t>16.11</t>
  </si>
  <si>
    <t>16.12</t>
  </si>
  <si>
    <t>16.13</t>
  </si>
  <si>
    <t>16.14</t>
  </si>
  <si>
    <t>16.15</t>
  </si>
  <si>
    <t>16.16</t>
  </si>
  <si>
    <t>16.17</t>
  </si>
  <si>
    <t>16.18</t>
  </si>
  <si>
    <t>16.19</t>
  </si>
  <si>
    <t>16.20</t>
  </si>
  <si>
    <t>22.1</t>
  </si>
  <si>
    <t>22.2</t>
  </si>
  <si>
    <t>22.3</t>
  </si>
  <si>
    <t>22.4</t>
  </si>
  <si>
    <t>22.5</t>
  </si>
  <si>
    <t>22.6</t>
  </si>
  <si>
    <t>22.7</t>
  </si>
  <si>
    <t>22.8</t>
  </si>
  <si>
    <t>22.9</t>
  </si>
  <si>
    <t>22.10</t>
  </si>
  <si>
    <t>22.11</t>
  </si>
  <si>
    <t>22.12</t>
  </si>
  <si>
    <t>23.1</t>
  </si>
  <si>
    <t>23.2</t>
  </si>
  <si>
    <t>23.3</t>
  </si>
  <si>
    <t>23.4</t>
  </si>
  <si>
    <t>23.5</t>
  </si>
  <si>
    <t>23.6</t>
  </si>
  <si>
    <t>23.7</t>
  </si>
  <si>
    <t>23.8</t>
  </si>
  <si>
    <t>23.9</t>
  </si>
  <si>
    <t>23.10</t>
  </si>
  <si>
    <t>23.11</t>
  </si>
  <si>
    <t>23.12</t>
  </si>
  <si>
    <t>23.13</t>
  </si>
  <si>
    <t>23.14</t>
  </si>
  <si>
    <t>24.1</t>
  </si>
  <si>
    <t>24.2</t>
  </si>
  <si>
    <t>32.3</t>
  </si>
  <si>
    <t>32.4</t>
  </si>
  <si>
    <t>32.5</t>
  </si>
  <si>
    <t>32.6</t>
  </si>
  <si>
    <t>32.7</t>
  </si>
  <si>
    <t>32.8</t>
  </si>
  <si>
    <t>32.9</t>
  </si>
  <si>
    <t>32.10</t>
  </si>
  <si>
    <t>32.11</t>
  </si>
  <si>
    <t>32.12</t>
  </si>
  <si>
    <t>33.1</t>
  </si>
  <si>
    <t>33.2</t>
  </si>
  <si>
    <t>34.1</t>
  </si>
  <si>
    <t>35.1</t>
  </si>
  <si>
    <t>36.1</t>
  </si>
  <si>
    <t>37.0</t>
  </si>
  <si>
    <t>37.1</t>
  </si>
  <si>
    <t>37.2</t>
  </si>
  <si>
    <t>37.3</t>
  </si>
  <si>
    <t>38.1</t>
  </si>
  <si>
    <t>38.2</t>
  </si>
  <si>
    <t>38.3</t>
  </si>
  <si>
    <t>39.1</t>
  </si>
  <si>
    <t>39.2</t>
  </si>
  <si>
    <t>39.3</t>
  </si>
  <si>
    <t>39.4</t>
  </si>
  <si>
    <t>39.5</t>
  </si>
  <si>
    <t>40.1</t>
  </si>
  <si>
    <t>40.2</t>
  </si>
  <si>
    <t>40.3</t>
  </si>
  <si>
    <t>40.4</t>
  </si>
  <si>
    <t>40.5</t>
  </si>
  <si>
    <t>40.6</t>
  </si>
  <si>
    <t>40.7</t>
  </si>
  <si>
    <t>40.8</t>
  </si>
  <si>
    <t>40.9</t>
  </si>
  <si>
    <t>40.10</t>
  </si>
  <si>
    <t>40.11</t>
  </si>
  <si>
    <t>40.12</t>
  </si>
  <si>
    <t>40.13</t>
  </si>
  <si>
    <t>40.14</t>
  </si>
  <si>
    <t>41.1</t>
  </si>
  <si>
    <t>42.0</t>
  </si>
  <si>
    <t>42.1</t>
  </si>
  <si>
    <t>42.2</t>
  </si>
  <si>
    <t>43.0</t>
  </si>
  <si>
    <t>43.1</t>
  </si>
  <si>
    <t>43.2</t>
  </si>
  <si>
    <t>44.0</t>
  </si>
  <si>
    <t>44.1</t>
  </si>
  <si>
    <t>44.2</t>
  </si>
  <si>
    <t>44.3</t>
  </si>
  <si>
    <t>45.0</t>
  </si>
  <si>
    <t>45.1</t>
  </si>
  <si>
    <t>46.0</t>
  </si>
  <si>
    <t>46.1</t>
  </si>
  <si>
    <t>47.0</t>
  </si>
  <si>
    <t>47.1</t>
  </si>
  <si>
    <t>47.2</t>
  </si>
  <si>
    <t>47.3</t>
  </si>
  <si>
    <t>47.4</t>
  </si>
  <si>
    <t>47.5</t>
  </si>
  <si>
    <t>COMPOSIÇÕES ELÉTRICAS</t>
  </si>
  <si>
    <t>FORNECIMENTO E INSTALAÇÃO DE PORTA DE VIDRO TEMPERADO 1,90X2,10 M, ESPESSURA 10 MM, INCLUSIVE ACESSÓRIOS</t>
  </si>
  <si>
    <t>**COMPOSIÇÃO BASEADA NA TABELA ORSE, SETEMBRO/2016, CÓDIGO 08970</t>
  </si>
  <si>
    <t>TELA DE NYLON TIPO MOSQUITEIRO COM MOLDURA EM ALUMINIO</t>
  </si>
  <si>
    <t>TELA MOSQUITEIRO</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</si>
  <si>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</si>
  <si>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</si>
  <si>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</si>
  <si>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</si>
  <si>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</si>
  <si>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</si>
  <si>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</si>
  <si>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</si>
  <si>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</si>
  <si>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</si>
  <si>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</si>
  <si>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</si>
  <si>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</si>
  <si>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</si>
  <si>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</si>
  <si>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</si>
  <si>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</si>
  <si>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</si>
  <si>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</si>
  <si>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</si>
  <si>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35,03*1+202,73*0,3*0,3</t>
  </si>
  <si>
    <t>53,27-14,36-10,20-35,03*0,05</t>
  </si>
  <si>
    <t>202,73*0,15+35,03</t>
  </si>
  <si>
    <t>LAJE</t>
  </si>
  <si>
    <t>CONFORME PROJETO ESTRUTURAL METÁLICO</t>
  </si>
  <si>
    <t>CONFORME PROJETO HIDROSSANITÁRIO</t>
  </si>
  <si>
    <t>CONFORME PROJETO DE SPDA</t>
  </si>
  <si>
    <t>CONFORME PROJETO DE COMBATE À INCÊNDIO</t>
  </si>
  <si>
    <t>0,7*0,55*7+0,75*0,65*1+0,85*0,7*16+0,9*0,75*3+0,95*0,8*15+1,05*0,9*6+1,1*0,95*2+1,15*1*1</t>
  </si>
  <si>
    <t>CONFORME PROJETO ESTRUTURAL</t>
  </si>
  <si>
    <t>202,73*0,75</t>
  </si>
  <si>
    <t>245,47+22,87</t>
  </si>
  <si>
    <t>(((8,4+3,75+1,5+3,75+3,6+10,85+10,7+10,9+10,6+1,5+9,69+1,3+1,35+5,9+3,5+3,5+3,5+3+3+4,4+1,5+4,4+3,8+3,5+3,5+3,5+3,8+10,05+1,6+10,05+2+3,8+3,5+0,95+5,35+5,75+6,95+1,7+1,8+1,77+0,4+5,35+1,8+1,7+3,5+3,5+3,5+2)*2,8+(4,7+5,15+5,15+4,7)*3,4+(1,65+1,7+1,8+0,2+1,65+1,7+1,8+0,2)*2,2+(4,6+5,45+8,95+4,6+3,05+2,3+3,05+4,6+6,15+5,25+10+5,1+6,25+4,6+1,8+2+1,8)*1,55+(2,95+3,6+2,95)*1,7)-(8,4+22,68+3,78+2,1+2,52+2,52+1,87+1,2+1,155+1,2+2,31+4,68+6,4+16+4,4+0,76+0,8+1,6+0,66))</t>
  </si>
  <si>
    <t>2,4*1</t>
  </si>
  <si>
    <t>(1*0,8)*8+(2*0,8)*10+(2*2,2)*1+(0,95*0,8)*1+(1*0,4)*2)</t>
  </si>
  <si>
    <t>(1*0,4)*4</t>
  </si>
  <si>
    <t>(0,6*1,1)*1</t>
  </si>
  <si>
    <t>(4,25*3,3)-(1,6*2,1)</t>
  </si>
  <si>
    <t>CONFORME PROJETO ARQUITETÔNICO</t>
  </si>
  <si>
    <t>(1,2*2,1)*1+(1,1*1,7)*1+(1,2*1)*1+(0,55*2,1)*2+(0,8*1,5)*1+(1,1*2,1)*1</t>
  </si>
  <si>
    <t>7 PORTAS EM ALUMÍNIO</t>
  </si>
  <si>
    <t>CONFORME NECESSIDADE DO PROJETO</t>
  </si>
  <si>
    <t>72,3+89,44+87,5+2,21+2,21+21,63</t>
  </si>
  <si>
    <t>20,98+8,85</t>
  </si>
  <si>
    <t>(18,68+10,68+12,18+10,39+12,79+18,59+12,19+12,18+6,99+6,1+12,59+12,58+14,89+2+7,65+7,55+6,92+2+8,4+0,99+0,99+1,2+20,48+6,4+6,4+11,2+8,99+8,2+6,99+9,99+9,99+4,19+4,19+4,19)*2,8-(8,4+22,68+3,78+2,1+2,52+2,52+1,87+1,2+1,155+1,2+2,31+4,68+6,4+16+4,4+0,76+0,8+1,6+0,66)</t>
  </si>
  <si>
    <t>(6,4+6,4+6,99+8,2+6,1+9,99+10,39+8,99+4,19+4,19+4,19)*2,8)-(1,6+3,78+0,8+0,9+1,68+0,8+0,66+0,4+1,68+0,8+1,68+0,4+1,89+1,89)</t>
  </si>
  <si>
    <t>(720,92*2)-754,23</t>
  </si>
  <si>
    <t>754,23-193,92</t>
  </si>
  <si>
    <t>20,47+6,47+9,1+5,95+10,15+20,3+9,1+9,1+3,04+2,32+9,8+9,8+14+23,84+46,13+2,55+2,55+7,8+4,5+3,64+2,9+5,04+5,04+1,04+1+1+14,41+20,95+12,96</t>
  </si>
  <si>
    <t>20,47+6,47+9,1+5,95+10,15+20,3+9,1+9,1+3,04+2,32+9,8+9,8+14+23,84+46,13+2,55+2,55+7,8+4,5+3,64+2,9+5,04+5,04+1,04+1+1</t>
  </si>
  <si>
    <t>3,64+2,32+5,95+1,04+1+1</t>
  </si>
  <si>
    <t>236,63-14,95</t>
  </si>
  <si>
    <t>(18,68+10,68+12,18+12,79+18,59+12,19+12,18+12,59+12,58+14,89+(5,41+5,26+1,47+0,4+0,15+0,55)+(2+7,65+7,55+6,92+2+8,4+0,99+0,99+1,2)+20,48+11,2+6,99+9,99)</t>
  </si>
  <si>
    <t>(14,41+12,96)*0,07</t>
  </si>
  <si>
    <t>ÁREA DE EMBARQUE E DESEMBARQUE</t>
  </si>
  <si>
    <t>3,64+3,04</t>
  </si>
  <si>
    <t>((1,68*2)*6+(1,89*2)*12+(1,89*2)*2+(2,1*2)*1+(2,52*2)*1)</t>
  </si>
  <si>
    <t>ÁREA DA ESTRUTURA METÁLICA DAS MARQUISES (COBERTURA POLICARBONATO) CONFORME PROJETO ESTRUTURAL METÁLICO</t>
  </si>
  <si>
    <t>20,47+6,47+9,1+5,95+10,15+20,3+9,1+9,1+3,04+2,32+9,8+9,8+14+23,84+46,13+2,55+2,55+7,8+4,5+3,64+2,9+5,04+5,04+1,04+1+1+7,27+4,35+9,87+13,8</t>
  </si>
  <si>
    <t>(720,92*2)-193,92</t>
  </si>
  <si>
    <t>ÁREA CONSTRUÍDA DA UBS</t>
  </si>
  <si>
    <t>-</t>
  </si>
  <si>
    <t>1,54*1+13,30*0,3*0,3</t>
  </si>
  <si>
    <t>2,73-0,69-0,55-1,54*0,05</t>
  </si>
  <si>
    <t>1,54+13,30*0,15</t>
  </si>
  <si>
    <t>0,7*0,55*4</t>
  </si>
  <si>
    <t>13,30*0,75</t>
  </si>
  <si>
    <t>(5,1+1+1+1+1+5,1)*3)-(3*2,1)</t>
  </si>
  <si>
    <t>1,5*3</t>
  </si>
  <si>
    <t>(1*2,1)*3</t>
  </si>
  <si>
    <t>NÚMERO DE PORTAS DE ALUMINIO</t>
  </si>
  <si>
    <t>(5*3)*3)-(3*2,1)</t>
  </si>
  <si>
    <t>(36,30*2)-38,70</t>
  </si>
  <si>
    <t>1,50+1,50+1,50</t>
  </si>
  <si>
    <t>ÁREA DO ABRIGO DOS RESÍDUOS SÓLIDOS</t>
  </si>
  <si>
    <t>2,00*1</t>
  </si>
  <si>
    <t>2,00-0,90-2,00*0,05</t>
  </si>
  <si>
    <t>ÁREA DO LASTRO</t>
  </si>
  <si>
    <t>(0,7*2,8*2)+(1,5*0,25*2))</t>
  </si>
  <si>
    <t>((0,4+0,4+0,4+0,4)*2,8*2+(0,4+0,4+0,4+0,4)*1,5)</t>
  </si>
  <si>
    <t>18.9</t>
  </si>
  <si>
    <t>560,31+687,61</t>
  </si>
  <si>
    <t>AMM CIV 080</t>
  </si>
  <si>
    <t>BARRA DE APOIO PARA PORTADORES DE NECESSIDADES ESPECIAIS - LARGURA 70 CM</t>
  </si>
  <si>
    <t>AMM CIV 084</t>
  </si>
  <si>
    <t>AMM CIV 085</t>
  </si>
  <si>
    <t>19.5</t>
  </si>
  <si>
    <t>19.6</t>
  </si>
  <si>
    <t>19.7</t>
  </si>
  <si>
    <t>19.8</t>
  </si>
  <si>
    <t>FORNECIMENTO E INSTALAÇÃO DE KIT DE BARRA DE APOIO PARA LAVATÓRIO NO CANTO</t>
  </si>
  <si>
    <t>KIT DE BARRA DE APOIO PARA LAVATÓRIO NO CANTO</t>
  </si>
  <si>
    <t>SOLUCENTER</t>
  </si>
  <si>
    <t>10.811.754/0001-85</t>
  </si>
  <si>
    <t>vendas@solucenter.com.br</t>
  </si>
  <si>
    <t>AMM CIV 086</t>
  </si>
  <si>
    <t>FORNECIMENTO E INSTALAÇÃO DE KIT DE BARRA DE APOIO CENTRALIZADO PARA LAVATÓRIO</t>
  </si>
  <si>
    <t>KIT BARRA DE APOIO CENTRALIZADO PARA LAVATÓRIO</t>
  </si>
  <si>
    <t>BARRA CERTA</t>
  </si>
  <si>
    <t>51.964.039/0001-60</t>
  </si>
  <si>
    <t>(11)2681-2417</t>
  </si>
  <si>
    <t>barracerta.com.br</t>
  </si>
  <si>
    <t>(19) 3318-3040</t>
  </si>
  <si>
    <t>torneiraeletronica.com.br</t>
  </si>
  <si>
    <t>23*0,25*0,25</t>
  </si>
  <si>
    <t>17*0,25*0,25</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</si>
  <si>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</si>
  <si>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</si>
  <si>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</si>
  <si>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</si>
  <si>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</si>
  <si>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</si>
  <si>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</si>
  <si>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</si>
  <si>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</si>
  <si>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</si>
  <si>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</si>
  <si>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</si>
  <si>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</si>
  <si>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</si>
  <si>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</si>
  <si>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</si>
  <si>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</si>
  <si>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</si>
  <si>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</si>
  <si>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</si>
  <si>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</si>
  <si>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</si>
  <si>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</si>
  <si>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</si>
  <si>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</si>
  <si>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</si>
  <si>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</si>
  <si>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</si>
  <si>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</si>
  <si>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</si>
  <si>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</si>
  <si>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</si>
  <si>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</si>
  <si>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</si>
  <si>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</si>
  <si>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</si>
  <si>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</si>
  <si>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</si>
  <si>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</si>
  <si>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</si>
  <si>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</si>
  <si>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</si>
  <si>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</si>
  <si>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</si>
  <si>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</si>
  <si>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</si>
  <si>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</si>
  <si>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</si>
  <si>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</si>
  <si>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</si>
  <si>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</si>
  <si>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</si>
  <si>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</si>
  <si>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</si>
  <si>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</si>
  <si>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</si>
  <si>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</si>
  <si>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</si>
  <si>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</si>
  <si>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</si>
  <si>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</si>
  <si>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</si>
  <si>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</si>
  <si>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</si>
  <si>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</si>
  <si>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</si>
  <si>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</si>
  <si>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</si>
  <si>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</si>
  <si>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</si>
  <si>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</si>
  <si>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</si>
  <si>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</si>
  <si>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</si>
  <si>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</si>
  <si>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</si>
  <si>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</si>
  <si>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</si>
  <si>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</si>
  <si>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</si>
  <si>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</si>
  <si>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</si>
  <si>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</si>
  <si>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</si>
  <si>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</si>
  <si>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</si>
  <si>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</si>
  <si>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</si>
  <si>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</si>
  <si>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</si>
  <si>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</si>
  <si>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</si>
  <si>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</si>
  <si>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</si>
  <si>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</si>
  <si>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</si>
  <si>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</si>
  <si>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</si>
  <si>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</si>
  <si>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</si>
  <si>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</si>
  <si>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</si>
  <si>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</si>
  <si>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</si>
  <si>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</si>
  <si>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</si>
  <si>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</si>
  <si>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</si>
  <si>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</si>
  <si>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</si>
  <si>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</si>
  <si>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</si>
  <si>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</si>
  <si>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</si>
  <si>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</si>
  <si>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</si>
  <si>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</si>
  <si>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</si>
  <si>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</si>
  <si>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</si>
  <si>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</si>
  <si>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</si>
  <si>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</si>
  <si>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</si>
  <si>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</si>
  <si>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</si>
  <si>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</si>
  <si>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</si>
  <si>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</si>
  <si>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</si>
  <si>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</si>
  <si>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</si>
  <si>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</si>
  <si>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</si>
  <si>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</si>
  <si>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</si>
  <si>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</si>
  <si>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</si>
  <si>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</si>
  <si>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</si>
  <si>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</si>
  <si>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</si>
  <si>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</si>
  <si>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</si>
  <si>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</si>
  <si>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</si>
  <si>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</si>
  <si>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</si>
  <si>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</si>
  <si>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</si>
  <si>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</si>
  <si>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</si>
  <si>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</si>
  <si>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</si>
  <si>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</si>
  <si>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</si>
  <si>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</si>
  <si>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</si>
  <si>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</si>
  <si>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</si>
  <si>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</si>
  <si>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</si>
  <si>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</si>
  <si>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</si>
  <si>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</si>
  <si>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</si>
  <si>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</si>
  <si>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</si>
  <si>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</si>
  <si>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</si>
  <si>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</si>
  <si>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</si>
  <si>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</si>
  <si>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</si>
  <si>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</si>
  <si>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</si>
  <si>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</si>
  <si>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</si>
  <si>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</si>
  <si>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</si>
  <si>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</si>
  <si>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</si>
  <si>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</si>
  <si>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</si>
  <si>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</si>
  <si>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</si>
  <si>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</si>
  <si>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</si>
  <si>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</si>
  <si>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</si>
  <si>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</si>
  <si>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</si>
  <si>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</si>
  <si>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</si>
  <si>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</si>
  <si>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</si>
  <si>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</si>
  <si>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</si>
  <si>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</si>
  <si>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</si>
  <si>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</si>
  <si>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</si>
  <si>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</si>
  <si>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</si>
  <si>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</si>
  <si>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</si>
  <si>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</si>
  <si>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</si>
  <si>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</si>
  <si>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</si>
  <si>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</si>
  <si>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</si>
  <si>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</si>
  <si>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</si>
  <si>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</si>
  <si>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</si>
  <si>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</si>
  <si>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</si>
  <si>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</si>
  <si>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</si>
  <si>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</si>
  <si>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</si>
  <si>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</si>
  <si>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</si>
  <si>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</si>
  <si>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</si>
  <si>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</si>
  <si>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</si>
  <si>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</si>
  <si>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</si>
  <si>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</si>
  <si>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</si>
  <si>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</si>
  <si>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</si>
  <si>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</si>
  <si>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</si>
  <si>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</si>
  <si>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</si>
  <si>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</si>
  <si>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</si>
  <si>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</si>
  <si>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</si>
  <si>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</si>
  <si>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</si>
  <si>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</si>
  <si>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</si>
  <si>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</si>
  <si>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</si>
  <si>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</si>
  <si>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</si>
  <si>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</si>
  <si>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</si>
  <si>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</si>
  <si>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</si>
  <si>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</si>
  <si>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</si>
  <si>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</si>
  <si>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</si>
  <si>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</si>
  <si>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</si>
  <si>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</si>
  <si>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</si>
  <si>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</si>
  <si>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</si>
  <si>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</si>
  <si>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</si>
  <si>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</si>
  <si>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</si>
  <si>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</si>
  <si>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</si>
  <si>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</si>
  <si>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</si>
  <si>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</si>
  <si>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</si>
  <si>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</si>
  <si>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</si>
  <si>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</si>
  <si>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</si>
  <si>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</si>
  <si>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</si>
  <si>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</si>
  <si>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</si>
  <si>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</si>
  <si>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</si>
  <si>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</si>
  <si>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</si>
  <si>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</si>
  <si>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</si>
  <si>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</si>
  <si>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</si>
  <si>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</si>
  <si>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</si>
  <si>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</si>
  <si>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</si>
  <si>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</si>
  <si>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</si>
  <si>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</si>
  <si>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</si>
  <si>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</si>
  <si>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</si>
  <si>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</si>
  <si>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</si>
  <si>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</si>
  <si>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</si>
  <si>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</si>
  <si>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</si>
  <si>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</si>
  <si>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</si>
  <si>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</si>
  <si>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</si>
  <si>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</si>
  <si>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</si>
  <si>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</si>
  <si>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</si>
  <si>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</si>
  <si>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</si>
  <si>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</si>
  <si>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</si>
  <si>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</si>
  <si>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</si>
  <si>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</si>
  <si>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</si>
  <si>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</si>
  <si>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</si>
  <si>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</si>
  <si>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</si>
  <si>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</si>
  <si>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</si>
  <si>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</si>
  <si>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</si>
  <si>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</si>
  <si>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</si>
  <si>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</si>
  <si>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</si>
  <si>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</si>
  <si>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</si>
  <si>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</si>
  <si>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</si>
  <si>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</si>
  <si>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</si>
  <si>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</si>
  <si>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</si>
  <si>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</si>
  <si>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</si>
  <si>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</si>
  <si>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</si>
  <si>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</si>
  <si>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</si>
  <si>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</si>
  <si>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</si>
  <si>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</si>
  <si>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</si>
  <si>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</si>
  <si>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</si>
  <si>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</si>
  <si>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</si>
  <si>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</si>
  <si>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</si>
  <si>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</si>
  <si>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</si>
  <si>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</si>
  <si>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</si>
  <si>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</si>
  <si>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</si>
  <si>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</si>
  <si>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</si>
  <si>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</si>
  <si>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</si>
  <si>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</si>
  <si>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</si>
  <si>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</si>
  <si>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</si>
  <si>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</si>
  <si>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</si>
  <si>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</si>
  <si>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</si>
  <si>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</si>
  <si>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</si>
  <si>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</si>
  <si>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</si>
  <si>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</si>
  <si>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</si>
  <si>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</si>
  <si>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</si>
  <si>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</si>
  <si>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</si>
  <si>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</si>
  <si>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</si>
  <si>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</si>
  <si>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</si>
  <si>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</si>
  <si>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</si>
  <si>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</si>
  <si>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</si>
  <si>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</si>
  <si>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</si>
  <si>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</si>
  <si>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</si>
  <si>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</si>
  <si>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</si>
  <si>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</si>
  <si>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</si>
  <si>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</si>
  <si>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</si>
  <si>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</si>
  <si>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</si>
  <si>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</si>
  <si>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</si>
  <si>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</si>
  <si>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</si>
  <si>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</si>
  <si>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</si>
  <si>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</si>
  <si>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</si>
  <si>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</si>
  <si>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</si>
  <si>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</si>
  <si>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</si>
  <si>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</si>
  <si>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</si>
  <si>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</si>
  <si>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</si>
  <si>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</si>
  <si>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</si>
  <si>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</si>
  <si>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</si>
  <si>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</si>
  <si>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</si>
  <si>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</si>
  <si>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</si>
  <si>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</si>
  <si>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</si>
  <si>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</si>
  <si>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</si>
  <si>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</si>
  <si>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</si>
  <si>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</si>
  <si>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</si>
  <si>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</si>
  <si>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</si>
  <si>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</si>
  <si>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</si>
  <si>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</si>
  <si>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</si>
  <si>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</si>
  <si>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</si>
  <si>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</si>
  <si>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</si>
  <si>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</si>
  <si>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</si>
  <si>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</si>
  <si>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</si>
  <si>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</si>
  <si>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</si>
  <si>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</si>
  <si>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</si>
  <si>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</si>
  <si>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</si>
  <si>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</si>
  <si>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</si>
  <si>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</si>
  <si>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</si>
  <si>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</si>
  <si>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</si>
  <si>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</si>
  <si>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</si>
  <si>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</si>
  <si>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</si>
  <si>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</si>
  <si>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</si>
  <si>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</si>
  <si>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</si>
  <si>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</si>
  <si>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</si>
  <si>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</si>
  <si>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</si>
  <si>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</si>
  <si>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</si>
  <si>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</si>
  <si>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</si>
  <si>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</si>
  <si>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</si>
  <si>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</si>
  <si>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</si>
  <si>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</si>
  <si>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</si>
  <si>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</si>
  <si>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</si>
  <si>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</si>
  <si>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</si>
  <si>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</si>
  <si>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</si>
  <si>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</si>
  <si>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</si>
  <si>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</si>
  <si>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</si>
  <si>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</si>
  <si>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</si>
  <si>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</si>
  <si>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</si>
  <si>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</si>
  <si>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</si>
  <si>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</si>
  <si>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</si>
  <si>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</si>
  <si>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</si>
  <si>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</si>
  <si>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</si>
  <si>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</si>
  <si>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</si>
  <si>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</si>
  <si>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</si>
  <si>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</si>
  <si>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</si>
  <si>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</si>
  <si>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</si>
  <si>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</si>
  <si>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</si>
  <si>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</si>
  <si>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</si>
  <si>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</si>
  <si>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</si>
  <si>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</si>
  <si>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</si>
  <si>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</si>
  <si>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</si>
  <si>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</si>
  <si>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</si>
  <si>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</si>
  <si>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</si>
  <si>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</si>
  <si>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</si>
  <si>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</si>
  <si>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</si>
  <si>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</si>
  <si>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</si>
  <si>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</si>
  <si>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</si>
  <si>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</si>
  <si>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</si>
  <si>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</si>
  <si>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</si>
  <si>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</si>
  <si>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</si>
  <si>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</si>
  <si>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</si>
  <si>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</si>
  <si>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</si>
  <si>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</si>
  <si>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</si>
  <si>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</si>
  <si>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</si>
  <si>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</si>
  <si>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</si>
  <si>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</si>
  <si>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</si>
  <si>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</si>
  <si>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</si>
  <si>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</si>
  <si>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</si>
  <si>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</si>
  <si>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</si>
  <si>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</si>
  <si>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</si>
  <si>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</si>
  <si>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</si>
  <si>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</si>
  <si>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</si>
  <si>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</si>
  <si>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</si>
  <si>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</si>
  <si>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</si>
  <si>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</si>
  <si>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</si>
  <si>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</si>
  <si>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</si>
  <si>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</si>
  <si>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</si>
  <si>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</si>
  <si>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</si>
  <si>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</si>
  <si>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</si>
  <si>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</si>
  <si>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</si>
  <si>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</si>
  <si>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</si>
  <si>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</si>
  <si>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</si>
  <si>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</si>
  <si>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</si>
  <si>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</si>
  <si>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</si>
  <si>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</si>
  <si>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</si>
  <si>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</si>
  <si>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</si>
  <si>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</si>
  <si>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</si>
  <si>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</si>
  <si>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</si>
  <si>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</si>
  <si>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</si>
  <si>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</si>
  <si>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</si>
  <si>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</si>
  <si>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</si>
  <si>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</si>
  <si>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</si>
  <si>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</si>
  <si>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</si>
  <si>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</si>
  <si>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</si>
  <si>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</si>
  <si>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</si>
  <si>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</si>
  <si>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</si>
  <si>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</si>
  <si>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</si>
  <si>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</si>
  <si>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</si>
  <si>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</si>
  <si>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</si>
  <si>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</si>
  <si>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</si>
  <si>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</si>
  <si>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</si>
  <si>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</si>
  <si>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</si>
  <si>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</si>
  <si>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</si>
  <si>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</si>
  <si>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</si>
  <si>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</si>
  <si>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</si>
  <si>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</si>
  <si>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</si>
  <si>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</si>
  <si>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</si>
  <si>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</si>
  <si>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</si>
  <si>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</si>
  <si>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</si>
  <si>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</si>
  <si>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</si>
  <si>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</si>
  <si>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</si>
  <si>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</si>
  <si>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</si>
  <si>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</si>
  <si>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</si>
  <si>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</si>
  <si>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</si>
  <si>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</si>
  <si>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</si>
  <si>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</si>
  <si>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</si>
  <si>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</si>
  <si>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</si>
  <si>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</si>
  <si>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</si>
  <si>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</si>
  <si>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</si>
  <si>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</si>
  <si>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</si>
  <si>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</si>
  <si>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</si>
  <si>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</si>
  <si>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</si>
  <si>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</si>
  <si>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</si>
  <si>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</si>
  <si>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</si>
  <si>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</si>
  <si>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</si>
  <si>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</si>
  <si>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</si>
  <si>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</si>
  <si>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</si>
  <si>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</si>
  <si>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</si>
  <si>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</si>
  <si>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</si>
  <si>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</si>
  <si>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</si>
  <si>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</si>
  <si>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</si>
  <si>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</si>
  <si>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</si>
  <si>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</si>
  <si>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</si>
  <si>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</si>
  <si>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</si>
  <si>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</si>
  <si>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</si>
  <si>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</si>
  <si>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</si>
  <si>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</si>
  <si>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</si>
  <si>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</si>
  <si>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</si>
  <si>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</si>
  <si>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</si>
  <si>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</si>
  <si>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</si>
  <si>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</si>
  <si>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</si>
  <si>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</si>
  <si>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</si>
  <si>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</si>
  <si>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</si>
  <si>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</si>
  <si>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</si>
  <si>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</si>
  <si>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</si>
  <si>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</si>
  <si>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</si>
  <si>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</si>
  <si>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</si>
  <si>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</si>
  <si>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</si>
  <si>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</si>
  <si>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</si>
  <si>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</si>
  <si>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</si>
  <si>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</si>
  <si>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</si>
  <si>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</si>
  <si>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</si>
  <si>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</si>
  <si>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</si>
  <si>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</si>
  <si>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</si>
  <si>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</si>
  <si>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</si>
  <si>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</si>
  <si>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</si>
  <si>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</si>
  <si>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</si>
  <si>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</si>
  <si>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</si>
  <si>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</si>
  <si>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</si>
  <si>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</si>
  <si>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</si>
  <si>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</si>
  <si>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</si>
  <si>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</si>
  <si>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</si>
  <si>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</si>
  <si>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</si>
  <si>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</si>
  <si>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</si>
  <si>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</si>
  <si>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</si>
  <si>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</si>
  <si>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</si>
  <si>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</si>
  <si>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</si>
  <si>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</si>
  <si>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</si>
  <si>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</si>
  <si>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</si>
  <si>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</si>
  <si>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</si>
  <si>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</si>
  <si>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</si>
  <si>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</si>
  <si>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</si>
  <si>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</si>
  <si>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</si>
  <si>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</si>
  <si>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</si>
  <si>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</si>
  <si>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</si>
  <si>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</si>
  <si>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</si>
  <si>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</si>
  <si>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</si>
  <si>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</si>
  <si>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</si>
  <si>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</si>
  <si>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</si>
  <si>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</si>
  <si>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</si>
  <si>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</si>
  <si>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</si>
  <si>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</si>
  <si>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</si>
  <si>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</si>
  <si>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</si>
  <si>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</si>
  <si>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</si>
  <si>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</si>
  <si>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</si>
  <si>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</si>
  <si>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</si>
  <si>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</si>
  <si>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</si>
  <si>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</si>
  <si>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</si>
  <si>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</si>
  <si>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</si>
  <si>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</si>
  <si>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</si>
  <si>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</si>
  <si>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</si>
  <si>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</si>
  <si>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</si>
  <si>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</si>
  <si>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</si>
  <si>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</si>
  <si>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</si>
  <si>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</si>
  <si>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</si>
  <si>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</si>
  <si>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</si>
  <si>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</si>
  <si>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</si>
  <si>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</si>
  <si>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</si>
  <si>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</si>
  <si>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</si>
  <si>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</si>
  <si>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</si>
  <si>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</si>
  <si>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</si>
  <si>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</si>
  <si>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</si>
  <si>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</si>
  <si>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</si>
  <si>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</si>
  <si>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</si>
  <si>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</si>
  <si>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</si>
  <si>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</si>
  <si>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</si>
  <si>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</si>
  <si>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</si>
  <si>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</si>
  <si>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</si>
  <si>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</si>
  <si>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</si>
  <si>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</si>
  <si>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</si>
  <si>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</si>
  <si>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</si>
  <si>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</si>
  <si>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</si>
  <si>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</si>
  <si>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</si>
  <si>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</si>
  <si>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</si>
  <si>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</si>
  <si>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</si>
  <si>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</si>
  <si>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</si>
  <si>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</si>
  <si>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</si>
  <si>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</si>
  <si>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</si>
  <si>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</si>
  <si>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</si>
  <si>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</si>
  <si>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</si>
  <si>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</si>
  <si>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</si>
  <si>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</si>
  <si>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</si>
  <si>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</si>
  <si>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</si>
  <si>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</si>
  <si>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</si>
  <si>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</si>
  <si>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</si>
  <si>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</si>
  <si>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</si>
  <si>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</si>
  <si>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</si>
  <si>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</si>
  <si>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</si>
  <si>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</si>
  <si>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</si>
  <si>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</si>
  <si>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</si>
  <si>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</si>
  <si>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</si>
  <si>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</si>
  <si>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</si>
  <si>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</si>
  <si>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</si>
  <si>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</si>
  <si>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</si>
  <si>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</si>
  <si>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</si>
  <si>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</si>
  <si>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</si>
  <si>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</si>
  <si>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</si>
  <si>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</si>
  <si>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</si>
  <si>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</si>
  <si>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</si>
  <si>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</si>
  <si>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</si>
  <si>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</si>
  <si>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</si>
  <si>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</si>
  <si>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</si>
  <si>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</si>
  <si>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</si>
  <si>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</si>
  <si>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</si>
  <si>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</si>
  <si>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</si>
  <si>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</si>
  <si>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</si>
  <si>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</si>
  <si>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</si>
  <si>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</si>
  <si>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</si>
  <si>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</si>
  <si>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</si>
  <si>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</si>
  <si>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</si>
  <si>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</si>
  <si>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</si>
  <si>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</si>
  <si>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</si>
  <si>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</si>
  <si>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</si>
  <si>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</si>
  <si>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</si>
  <si>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</si>
  <si>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</si>
  <si>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</si>
  <si>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</si>
  <si>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</si>
  <si>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</si>
  <si>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</si>
  <si>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</si>
  <si>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</si>
  <si>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</si>
  <si>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</si>
  <si>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</si>
  <si>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</si>
  <si>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</si>
  <si>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</si>
  <si>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</si>
  <si>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</si>
  <si>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</si>
  <si>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</si>
  <si>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</si>
  <si>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</si>
  <si>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</si>
  <si>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</si>
  <si>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</si>
  <si>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</si>
  <si>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</si>
  <si>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</si>
  <si>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</si>
  <si>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</si>
  <si>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</si>
  <si>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</si>
  <si>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</si>
  <si>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</si>
  <si>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</si>
  <si>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</si>
  <si>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</si>
  <si>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</si>
  <si>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</si>
  <si>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</si>
  <si>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</si>
  <si>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</si>
  <si>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</si>
  <si>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</si>
  <si>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</si>
  <si>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</si>
  <si>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</si>
  <si>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</si>
  <si>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</si>
  <si>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</si>
  <si>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</si>
  <si>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</si>
  <si>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</si>
  <si>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</si>
  <si>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</si>
  <si>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</si>
  <si>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</si>
  <si>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</si>
  <si>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</si>
  <si>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</si>
  <si>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</si>
  <si>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</si>
  <si>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</si>
  <si>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</si>
  <si>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</si>
  <si>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 METALICA EM ACO ESTRUTURAL PERFIL I 12 X 5 1/4</t>
  </si>
  <si>
    <t>ESTRUTURA METALICA EM ACO ESTRUTURAL PERFIL I 6 X 3 3/8</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</si>
  <si>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</si>
  <si>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</si>
  <si>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</si>
  <si>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</si>
  <si>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</si>
  <si>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</si>
  <si>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</si>
  <si>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</si>
  <si>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</si>
  <si>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</si>
  <si>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</si>
  <si>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</si>
  <si>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</si>
  <si>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</si>
  <si>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</si>
  <si>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</si>
  <si>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</si>
  <si>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</si>
  <si>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</si>
  <si>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</si>
  <si>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</si>
  <si>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</si>
  <si>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</si>
  <si>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</si>
  <si>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</si>
  <si>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</si>
  <si>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</si>
  <si>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</si>
  <si>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</si>
  <si>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</si>
  <si>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</si>
  <si>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</si>
  <si>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</si>
  <si>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</si>
  <si>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</si>
  <si>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</si>
  <si>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</si>
  <si>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</si>
  <si>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</si>
  <si>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</si>
  <si>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</si>
  <si>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</si>
  <si>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</si>
  <si>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</si>
  <si>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</si>
  <si>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</si>
  <si>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</si>
  <si>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</si>
  <si>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</si>
  <si>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</si>
  <si>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</si>
  <si>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</si>
  <si>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</si>
  <si>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</si>
  <si>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</si>
  <si>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</si>
  <si>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</si>
  <si>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</si>
  <si>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</si>
  <si>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</si>
  <si>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</si>
  <si>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</si>
  <si>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</si>
  <si>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</si>
  <si>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</si>
  <si>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</si>
  <si>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</si>
  <si>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</si>
  <si>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</si>
  <si>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</si>
  <si>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</si>
  <si>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</si>
  <si>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</si>
  <si>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</si>
  <si>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</si>
  <si>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</si>
  <si>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</si>
  <si>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</si>
  <si>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</si>
  <si>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</si>
  <si>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</si>
  <si>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</si>
  <si>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</si>
  <si>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</si>
  <si>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</si>
  <si>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</si>
  <si>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</si>
  <si>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</si>
  <si>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</si>
  <si>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</si>
  <si>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</si>
  <si>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</si>
  <si>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</si>
  <si>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</si>
  <si>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</si>
  <si>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</si>
  <si>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</si>
  <si>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</si>
  <si>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</si>
  <si>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</si>
  <si>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</si>
  <si>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</si>
  <si>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</si>
  <si>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</si>
  <si>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</si>
  <si>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</si>
  <si>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</si>
  <si>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</si>
  <si>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</si>
  <si>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</si>
  <si>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</si>
  <si>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</si>
  <si>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</si>
  <si>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</si>
  <si>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</si>
  <si>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</si>
  <si>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</si>
  <si>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</si>
  <si>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</si>
  <si>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</si>
  <si>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</si>
  <si>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</si>
  <si>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</si>
  <si>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</si>
  <si>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</si>
  <si>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</si>
  <si>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</si>
  <si>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</si>
  <si>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</si>
  <si>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</si>
  <si>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</si>
  <si>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</si>
  <si>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</si>
  <si>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</si>
  <si>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</si>
  <si>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</si>
  <si>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</si>
  <si>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</si>
  <si>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</si>
  <si>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</si>
  <si>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</si>
  <si>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</si>
  <si>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</si>
  <si>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</si>
  <si>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</si>
  <si>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</si>
  <si>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</si>
  <si>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</si>
  <si>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</si>
  <si>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</si>
  <si>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</si>
  <si>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</si>
  <si>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</si>
  <si>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</si>
  <si>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</si>
  <si>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</si>
  <si>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</si>
  <si>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</si>
  <si>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</si>
  <si>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</si>
  <si>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</si>
  <si>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</si>
  <si>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</si>
  <si>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</si>
  <si>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</si>
  <si>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</si>
  <si>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</si>
  <si>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</si>
  <si>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</si>
  <si>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</si>
  <si>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</si>
  <si>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</si>
  <si>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</si>
  <si>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</si>
  <si>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</si>
  <si>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</si>
  <si>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</si>
  <si>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</si>
  <si>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</si>
  <si>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</si>
  <si>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</si>
  <si>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</si>
  <si>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</si>
  <si>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</si>
  <si>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</si>
  <si>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</si>
  <si>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</si>
  <si>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</si>
  <si>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</si>
  <si>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</si>
  <si>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</si>
  <si>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</si>
  <si>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</si>
  <si>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</si>
  <si>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</si>
  <si>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</si>
  <si>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</si>
  <si>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</si>
  <si>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</si>
  <si>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</si>
  <si>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</si>
  <si>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</si>
  <si>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</si>
  <si>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</si>
  <si>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</si>
  <si>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</si>
  <si>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</si>
  <si>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</si>
  <si>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</si>
  <si>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</si>
  <si>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</si>
  <si>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</si>
  <si>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</si>
  <si>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</si>
  <si>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</si>
  <si>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</si>
  <si>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</si>
  <si>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</si>
  <si>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</si>
  <si>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</si>
  <si>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</si>
  <si>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</si>
  <si>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</si>
  <si>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</si>
  <si>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</si>
  <si>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</si>
  <si>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</si>
  <si>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</si>
  <si>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</si>
  <si>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</si>
  <si>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</si>
  <si>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</si>
  <si>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</si>
  <si>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</si>
  <si>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</si>
  <si>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</si>
  <si>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</si>
  <si>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</si>
  <si>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</si>
  <si>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</si>
  <si>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</si>
  <si>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</si>
  <si>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</si>
  <si>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</si>
  <si>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</si>
  <si>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</si>
  <si>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</si>
  <si>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</si>
  <si>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</si>
  <si>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</si>
  <si>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</si>
  <si>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</si>
  <si>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</si>
  <si>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</si>
  <si>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</si>
  <si>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</si>
  <si>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</si>
  <si>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</si>
  <si>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</si>
  <si>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</si>
  <si>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</si>
  <si>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</si>
  <si>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</si>
  <si>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DE CORRER EM ALUMINIO, COM DUAS FOLHAS PARA VIDRO, INCLUSO VIDRO LISO INCOLOR, FECHADURA E PUXADOR, SEM GUARNICAO/ALIZAR/VISTA</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</si>
  <si>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</si>
  <si>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</si>
  <si>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</si>
  <si>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</si>
  <si>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</si>
  <si>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</si>
  <si>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</si>
  <si>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</si>
  <si>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</si>
  <si>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</si>
  <si>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</si>
  <si>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</si>
  <si>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</si>
  <si>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</si>
  <si>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</si>
  <si>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</si>
  <si>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</si>
  <si>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</si>
  <si>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</si>
  <si>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</si>
  <si>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</si>
  <si>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</si>
  <si>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</si>
  <si>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</si>
  <si>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</si>
  <si>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</si>
  <si>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</si>
  <si>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</si>
  <si>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</si>
  <si>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</si>
  <si>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</si>
  <si>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</si>
  <si>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</si>
  <si>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</si>
  <si>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</si>
  <si>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</si>
  <si>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</si>
  <si>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</si>
  <si>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</si>
  <si>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</si>
  <si>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</si>
  <si>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</si>
  <si>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</si>
  <si>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</si>
  <si>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</si>
  <si>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</si>
  <si>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</si>
  <si>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</si>
  <si>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</si>
  <si>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</si>
  <si>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</si>
  <si>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</si>
  <si>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</si>
  <si>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</si>
  <si>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</si>
  <si>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</si>
  <si>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</si>
  <si>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</si>
  <si>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</si>
  <si>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</si>
  <si>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</si>
  <si>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</si>
  <si>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</si>
  <si>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</si>
  <si>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</si>
  <si>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</si>
  <si>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</si>
  <si>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</si>
  <si>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</si>
  <si>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</si>
  <si>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</si>
  <si>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</si>
  <si>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</si>
  <si>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</si>
  <si>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</si>
  <si>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</si>
  <si>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</si>
  <si>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</si>
  <si>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</si>
  <si>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</si>
  <si>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</si>
  <si>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</si>
  <si>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</si>
  <si>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</si>
  <si>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</si>
  <si>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</si>
  <si>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</si>
  <si>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</si>
  <si>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</si>
  <si>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</si>
  <si>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</si>
  <si>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</si>
  <si>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</si>
  <si>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</si>
  <si>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</si>
  <si>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</si>
  <si>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</si>
  <si>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</si>
  <si>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</si>
  <si>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</si>
  <si>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</si>
  <si>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</si>
  <si>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</si>
  <si>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</si>
  <si>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</si>
  <si>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</si>
  <si>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</si>
  <si>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</si>
  <si>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</si>
  <si>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</si>
  <si>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</si>
  <si>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</si>
  <si>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</si>
  <si>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</si>
  <si>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</si>
  <si>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</si>
  <si>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</si>
  <si>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</si>
  <si>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</si>
  <si>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</si>
  <si>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</si>
  <si>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</si>
  <si>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</si>
  <si>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</si>
  <si>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</si>
  <si>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</si>
  <si>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</si>
  <si>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</si>
  <si>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</si>
  <si>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</si>
  <si>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</si>
  <si>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</si>
  <si>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</si>
  <si>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</si>
  <si>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</si>
  <si>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</si>
  <si>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</si>
  <si>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</si>
  <si>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</si>
  <si>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</si>
  <si>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</si>
  <si>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</si>
  <si>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</si>
  <si>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</si>
  <si>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</si>
  <si>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</si>
  <si>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</si>
  <si>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</si>
  <si>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</si>
  <si>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</si>
  <si>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</si>
  <si>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</si>
  <si>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</si>
  <si>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</si>
  <si>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</si>
  <si>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</si>
  <si>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</si>
  <si>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</si>
  <si>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</si>
  <si>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</si>
  <si>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</si>
  <si>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</si>
  <si>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</si>
  <si>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</si>
  <si>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</si>
  <si>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</si>
  <si>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</si>
  <si>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</si>
  <si>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</si>
  <si>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</si>
  <si>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</si>
  <si>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</si>
  <si>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</si>
  <si>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</si>
  <si>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</si>
  <si>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</si>
  <si>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</si>
  <si>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</si>
  <si>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</si>
  <si>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</si>
  <si>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</si>
  <si>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</si>
  <si>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</si>
  <si>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</si>
  <si>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</si>
  <si>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</si>
  <si>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</si>
  <si>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</si>
  <si>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</si>
  <si>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</si>
  <si>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</si>
  <si>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</si>
  <si>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</si>
  <si>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</si>
  <si>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</si>
  <si>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</si>
  <si>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</si>
  <si>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</si>
  <si>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</si>
  <si>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</si>
  <si>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</si>
  <si>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</si>
  <si>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</si>
  <si>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</si>
  <si>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</si>
  <si>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</si>
  <si>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</si>
  <si>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</si>
  <si>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</si>
  <si>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</si>
  <si>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</si>
  <si>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</si>
  <si>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</si>
  <si>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</si>
  <si>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</si>
  <si>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</si>
  <si>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</si>
  <si>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</si>
  <si>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</si>
  <si>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</si>
  <si>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</si>
  <si>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</si>
  <si>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</si>
  <si>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</si>
  <si>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</si>
  <si>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</si>
  <si>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</si>
  <si>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</si>
  <si>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</si>
  <si>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</si>
  <si>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</si>
  <si>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</si>
  <si>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</si>
  <si>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</si>
  <si>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</si>
  <si>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</si>
  <si>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</si>
  <si>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</si>
  <si>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</si>
  <si>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</si>
  <si>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</si>
  <si>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</si>
  <si>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</si>
  <si>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</si>
  <si>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</si>
  <si>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</si>
  <si>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</si>
  <si>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</si>
  <si>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</si>
  <si>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</si>
  <si>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</si>
  <si>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</si>
  <si>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</si>
  <si>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</si>
  <si>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</si>
  <si>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</si>
  <si>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</si>
  <si>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</si>
  <si>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</si>
  <si>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</si>
  <si>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</si>
  <si>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</si>
  <si>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</si>
  <si>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</si>
  <si>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</si>
  <si>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</si>
  <si>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</si>
  <si>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</si>
  <si>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</si>
  <si>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</si>
  <si>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</si>
  <si>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</si>
  <si>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</si>
  <si>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</si>
  <si>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</si>
  <si>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</si>
  <si>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</si>
  <si>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</si>
  <si>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</si>
  <si>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</si>
  <si>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</si>
  <si>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</si>
  <si>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</si>
  <si>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</si>
  <si>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</si>
  <si>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</si>
  <si>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</si>
  <si>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</si>
  <si>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</si>
  <si>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</si>
  <si>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</si>
  <si>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</si>
  <si>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</si>
  <si>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</si>
  <si>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</si>
  <si>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</si>
  <si>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</si>
  <si>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</si>
  <si>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</si>
  <si>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</si>
  <si>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</si>
  <si>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</si>
  <si>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</si>
  <si>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</si>
  <si>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</si>
  <si>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</si>
  <si>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</si>
  <si>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</si>
  <si>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</si>
  <si>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</si>
  <si>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</si>
  <si>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</si>
  <si>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</si>
  <si>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</si>
  <si>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</si>
  <si>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</si>
  <si>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</si>
  <si>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</si>
  <si>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</si>
  <si>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</si>
  <si>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</si>
  <si>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</si>
  <si>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</si>
  <si>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</si>
  <si>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</si>
  <si>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</si>
  <si>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</si>
  <si>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</si>
  <si>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</si>
  <si>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</si>
  <si>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</si>
  <si>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</si>
  <si>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</si>
  <si>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ARMACAO EM TELA DE ACO SOLDADA NERVURADA Q-138, ACO CA-60, 4,2MM, MALHA 10X10CM</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</si>
  <si>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</si>
  <si>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</si>
  <si>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</si>
  <si>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</si>
  <si>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</si>
  <si>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</si>
  <si>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</si>
  <si>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</si>
  <si>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</si>
  <si>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</si>
  <si>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</si>
  <si>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</si>
  <si>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</si>
  <si>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</si>
  <si>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</si>
  <si>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</si>
  <si>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</si>
  <si>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</si>
  <si>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</si>
  <si>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</si>
  <si>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</si>
  <si>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</si>
  <si>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</si>
  <si>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</si>
  <si>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</si>
  <si>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</si>
  <si>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</si>
  <si>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</si>
  <si>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</si>
  <si>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</si>
  <si>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</si>
  <si>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</si>
  <si>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</si>
  <si>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</si>
  <si>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</si>
  <si>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</si>
  <si>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</si>
  <si>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</si>
  <si>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</si>
  <si>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</si>
  <si>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</si>
  <si>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</si>
  <si>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</si>
  <si>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</si>
  <si>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</si>
  <si>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</si>
  <si>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</si>
  <si>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</si>
  <si>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</si>
  <si>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</si>
  <si>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</si>
  <si>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</si>
  <si>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</si>
  <si>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</si>
  <si>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</si>
  <si>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</si>
  <si>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</si>
  <si>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</si>
  <si>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</si>
  <si>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</si>
  <si>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</si>
  <si>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</si>
  <si>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</si>
  <si>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</si>
  <si>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</si>
  <si>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</si>
  <si>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</si>
  <si>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</si>
  <si>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</si>
  <si>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</si>
  <si>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</si>
  <si>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</si>
  <si>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</si>
  <si>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</si>
  <si>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</si>
  <si>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</si>
  <si>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</si>
  <si>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</si>
  <si>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</si>
  <si>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</si>
  <si>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</si>
  <si>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</si>
  <si>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</si>
  <si>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</si>
  <si>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</si>
  <si>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</si>
  <si>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</si>
  <si>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</si>
  <si>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</si>
  <si>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</si>
  <si>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</si>
  <si>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</si>
  <si>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</si>
  <si>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</si>
  <si>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</si>
  <si>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</si>
  <si>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</si>
  <si>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</si>
  <si>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</si>
  <si>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</si>
  <si>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</si>
  <si>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</si>
  <si>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</si>
  <si>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</si>
  <si>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</si>
  <si>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</si>
  <si>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</si>
  <si>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</si>
  <si>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</si>
  <si>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</si>
  <si>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</si>
  <si>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</si>
  <si>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</si>
  <si>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</si>
  <si>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</si>
  <si>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</si>
  <si>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</si>
  <si>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</si>
  <si>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</si>
  <si>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</si>
  <si>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</si>
  <si>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</si>
  <si>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</si>
  <si>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</si>
  <si>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</si>
  <si>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</si>
  <si>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</si>
  <si>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</si>
  <si>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</si>
  <si>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</si>
  <si>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</si>
  <si>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</si>
  <si>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</si>
  <si>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</si>
  <si>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</si>
  <si>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</si>
  <si>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</si>
  <si>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</si>
  <si>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</si>
  <si>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</si>
  <si>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</si>
  <si>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</si>
  <si>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</si>
  <si>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</si>
  <si>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</si>
  <si>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</si>
  <si>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</si>
  <si>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</si>
  <si>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</si>
  <si>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</si>
  <si>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</si>
  <si>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</si>
  <si>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</si>
  <si>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</si>
  <si>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</si>
  <si>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</si>
  <si>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</si>
  <si>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</si>
  <si>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</si>
  <si>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</si>
  <si>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</si>
  <si>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</si>
  <si>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</si>
  <si>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</si>
  <si>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</si>
  <si>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</si>
  <si>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</si>
  <si>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</si>
  <si>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</si>
  <si>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</si>
  <si>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</si>
  <si>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</si>
  <si>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</si>
  <si>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</si>
  <si>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</si>
  <si>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</si>
  <si>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</si>
  <si>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</si>
  <si>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</si>
  <si>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</si>
  <si>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</si>
  <si>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</si>
  <si>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</si>
  <si>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</si>
  <si>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</si>
  <si>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</si>
  <si>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</si>
  <si>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</si>
  <si>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</si>
  <si>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</si>
  <si>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</si>
  <si>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JUNTA DE DILATACAO PARA IMPERMEABILIZACAO, COM SELANTE ELASTICO MONOCOMPONENTE A BASE DE POLIURETANO, DIMENSOES 1X1CM.</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</si>
  <si>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</si>
  <si>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</si>
  <si>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</si>
  <si>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</si>
  <si>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</si>
  <si>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</si>
  <si>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</si>
  <si>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</si>
  <si>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</si>
  <si>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</si>
  <si>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</si>
  <si>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</si>
  <si>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</si>
  <si>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</si>
  <si>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</si>
  <si>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</si>
  <si>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</si>
  <si>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</si>
  <si>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</si>
  <si>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</si>
  <si>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</si>
  <si>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</si>
  <si>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</si>
  <si>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</si>
  <si>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</si>
  <si>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</si>
  <si>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</si>
  <si>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</si>
  <si>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</si>
  <si>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</si>
  <si>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</si>
  <si>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</si>
  <si>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</si>
  <si>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</si>
  <si>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</si>
  <si>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</si>
  <si>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FORNECIMENTO/INSTALACAO LONA PLASTICA PRETA, PARA IMPERMEABILIZACAO, ESPESSURA 150 MICRAS.</t>
  </si>
  <si>
    <t>IMPERMEABILIZACAO DE SUPERFICIE COM MANTA ASFALTICA PROTEGIDA COM FILME DE ALUMINIO GOFRADO (DE ESPESSURA 0,8MM), INCLUSA APLICACAO DE  EMULSAO ASFALTICA, E=3MM.</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</si>
  <si>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</si>
  <si>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</si>
  <si>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</si>
  <si>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DE CALHAS/LAJES DESCOBERTAS, COM EMULSAO ASFALTICA COM ELASTOMEROS, 3 DEMAOS</t>
  </si>
  <si>
    <t>IMPERMEABILIZACAO DE SUPERFICIE COM REVESTIMENTO BICOMPONENTE SEMI FLEXIVEL.</t>
  </si>
  <si>
    <t>IMPERMEABILIZACAO DE SUPERFICIE COM ADESIVO LIQUIDO SOBRE CIMENTO CRISTALIZANTE, INCLUSO VEU DE FIBRA DE VIDRO.</t>
  </si>
  <si>
    <t>IMPERMEABILIZACAO DE SUPERFICIE COM ASFALTO ELASTOMERICO, INCLUSOS PRIMER E VEU DE FIBRA DE VIDRO.</t>
  </si>
  <si>
    <t>JUNTA DE DILATACAO PARA IMPERMEABILIZACAO, COM ASFALTO OXIDADO APLICADO A QUENTE, DIMENSOES 2X2 CM</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</si>
  <si>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</si>
  <si>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</si>
  <si>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</si>
  <si>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</si>
  <si>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</si>
  <si>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</si>
  <si>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</si>
  <si>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</si>
  <si>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</si>
  <si>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</si>
  <si>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</si>
  <si>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</si>
  <si>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</si>
  <si>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</si>
  <si>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</si>
  <si>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</si>
  <si>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</si>
  <si>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</si>
  <si>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</si>
  <si>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</si>
  <si>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</si>
  <si>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</si>
  <si>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</si>
  <si>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</si>
  <si>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</si>
  <si>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</si>
  <si>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</si>
  <si>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</si>
  <si>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</si>
  <si>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</si>
  <si>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</si>
  <si>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</si>
  <si>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</si>
  <si>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</si>
  <si>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</si>
  <si>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</si>
  <si>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</si>
  <si>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</si>
  <si>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</si>
  <si>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</si>
  <si>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</si>
  <si>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</si>
  <si>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</si>
  <si>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</si>
  <si>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</si>
  <si>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</si>
  <si>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</si>
  <si>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</si>
  <si>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</si>
  <si>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</si>
  <si>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</si>
  <si>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</si>
  <si>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</si>
  <si>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</si>
  <si>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</si>
  <si>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</si>
  <si>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</si>
  <si>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</si>
  <si>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</si>
  <si>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</si>
  <si>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</si>
  <si>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</si>
  <si>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</si>
  <si>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</si>
  <si>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</si>
  <si>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</si>
  <si>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</si>
  <si>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</si>
  <si>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</si>
  <si>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</si>
  <si>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</si>
  <si>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</si>
  <si>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</si>
  <si>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</si>
  <si>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</si>
  <si>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</si>
  <si>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</si>
  <si>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</si>
  <si>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</si>
  <si>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</si>
  <si>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</si>
  <si>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</si>
  <si>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</si>
  <si>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</si>
  <si>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</si>
  <si>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</si>
  <si>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</si>
  <si>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</si>
  <si>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</si>
  <si>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</si>
  <si>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</si>
  <si>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</si>
  <si>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</si>
  <si>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</si>
  <si>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</si>
  <si>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</si>
  <si>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</si>
  <si>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</si>
  <si>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</si>
  <si>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</si>
  <si>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</si>
  <si>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</si>
  <si>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</si>
  <si>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</si>
  <si>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</si>
  <si>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</si>
  <si>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</si>
  <si>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</si>
  <si>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</si>
  <si>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</si>
  <si>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</si>
  <si>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</si>
  <si>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</si>
  <si>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</si>
  <si>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</si>
  <si>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</si>
  <si>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</si>
  <si>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</si>
  <si>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</si>
  <si>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</si>
  <si>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</si>
  <si>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</si>
  <si>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</si>
  <si>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</si>
  <si>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</si>
  <si>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</si>
  <si>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</si>
  <si>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</si>
  <si>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</si>
  <si>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</si>
  <si>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</si>
  <si>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</si>
  <si>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</si>
  <si>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</si>
  <si>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</si>
  <si>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</si>
  <si>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</si>
  <si>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</si>
  <si>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</si>
  <si>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</si>
  <si>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</si>
  <si>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</si>
  <si>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</si>
  <si>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</si>
  <si>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</si>
  <si>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</si>
  <si>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</si>
  <si>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</si>
  <si>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</si>
  <si>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</si>
  <si>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</si>
  <si>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</si>
  <si>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</si>
  <si>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</si>
  <si>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</si>
  <si>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</si>
  <si>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</si>
  <si>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</si>
  <si>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</si>
  <si>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</si>
  <si>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</si>
  <si>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</si>
  <si>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</si>
  <si>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</si>
  <si>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</si>
  <si>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</si>
  <si>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</si>
  <si>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</si>
  <si>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</si>
  <si>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</si>
  <si>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</si>
  <si>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</si>
  <si>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</si>
  <si>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</si>
  <si>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</si>
  <si>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</si>
  <si>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</si>
  <si>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</si>
  <si>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</si>
  <si>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</si>
  <si>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</si>
  <si>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</si>
  <si>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</si>
  <si>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</si>
  <si>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</si>
  <si>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</si>
  <si>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</si>
  <si>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</si>
  <si>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</si>
  <si>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</si>
  <si>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</si>
  <si>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</si>
  <si>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</si>
  <si>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</si>
  <si>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</si>
  <si>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</si>
  <si>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</si>
  <si>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</si>
  <si>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</si>
  <si>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</si>
  <si>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</si>
  <si>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</si>
  <si>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</si>
  <si>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</si>
  <si>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</si>
  <si>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</si>
  <si>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</si>
  <si>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</si>
  <si>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</si>
  <si>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</si>
  <si>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</si>
  <si>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</si>
  <si>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</si>
  <si>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</si>
  <si>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</si>
  <si>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</si>
  <si>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</si>
  <si>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</si>
  <si>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</si>
  <si>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</si>
  <si>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</si>
  <si>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</si>
  <si>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</si>
  <si>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</si>
  <si>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</si>
  <si>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</si>
  <si>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</si>
  <si>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</si>
  <si>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</si>
  <si>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</si>
  <si>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</si>
  <si>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</si>
  <si>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</si>
  <si>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</si>
  <si>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</si>
  <si>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</si>
  <si>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</si>
  <si>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</si>
  <si>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</si>
  <si>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</si>
  <si>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</si>
  <si>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</si>
  <si>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</si>
  <si>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</si>
  <si>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</si>
  <si>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</si>
  <si>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</si>
  <si>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</si>
  <si>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</si>
  <si>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</si>
  <si>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</si>
  <si>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</si>
  <si>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</si>
  <si>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</si>
  <si>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</si>
  <si>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</si>
  <si>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</si>
  <si>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</si>
  <si>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</si>
  <si>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</si>
  <si>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</si>
  <si>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</si>
  <si>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</si>
  <si>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</si>
  <si>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</si>
  <si>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</si>
  <si>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</si>
  <si>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</si>
  <si>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</si>
  <si>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</si>
  <si>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</si>
  <si>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</si>
  <si>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</si>
  <si>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</si>
  <si>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</si>
  <si>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</si>
  <si>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</si>
  <si>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</si>
  <si>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</si>
  <si>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</si>
  <si>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</si>
  <si>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</si>
  <si>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</si>
  <si>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</si>
  <si>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</si>
  <si>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</si>
  <si>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</si>
  <si>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</si>
  <si>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</si>
  <si>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</si>
  <si>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</si>
  <si>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</si>
  <si>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</si>
  <si>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</si>
  <si>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</si>
  <si>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</si>
  <si>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</si>
  <si>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</si>
  <si>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</si>
  <si>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</si>
  <si>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</si>
  <si>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</si>
  <si>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</si>
  <si>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</si>
  <si>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</si>
  <si>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</si>
  <si>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</si>
  <si>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</si>
  <si>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</si>
  <si>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</si>
  <si>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</si>
  <si>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</si>
  <si>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</si>
  <si>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</si>
  <si>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</si>
  <si>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</si>
  <si>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</si>
  <si>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</si>
  <si>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</si>
  <si>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</si>
  <si>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</si>
  <si>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</si>
  <si>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</si>
  <si>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</si>
  <si>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</si>
  <si>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</si>
  <si>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</si>
  <si>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</si>
  <si>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</si>
  <si>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</si>
  <si>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</si>
  <si>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</si>
  <si>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</si>
  <si>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</si>
  <si>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</si>
  <si>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</si>
  <si>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</si>
  <si>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</si>
  <si>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</si>
  <si>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</si>
  <si>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</si>
  <si>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</si>
  <si>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</si>
  <si>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</si>
  <si>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</si>
  <si>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</si>
  <si>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</si>
  <si>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</si>
  <si>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</si>
  <si>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</si>
  <si>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</si>
  <si>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</si>
  <si>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</si>
  <si>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</si>
  <si>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</si>
  <si>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</si>
  <si>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</si>
  <si>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</si>
  <si>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</si>
  <si>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</si>
  <si>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</si>
  <si>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</si>
  <si>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</si>
  <si>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</si>
  <si>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</si>
  <si>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</si>
  <si>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</si>
  <si>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</si>
  <si>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</si>
  <si>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</si>
  <si>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</si>
  <si>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</si>
  <si>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</si>
  <si>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</si>
  <si>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</si>
  <si>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</si>
  <si>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</si>
  <si>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</si>
  <si>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</si>
  <si>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</si>
  <si>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</si>
  <si>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</si>
  <si>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</si>
  <si>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</si>
  <si>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</si>
  <si>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</si>
  <si>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</si>
  <si>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</si>
  <si>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</si>
  <si>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</si>
  <si>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</si>
  <si>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</si>
  <si>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</si>
  <si>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</si>
  <si>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</si>
  <si>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CHAVE FUSIVEL UNIPOLAR, 15KV - 100A, EQUIPADA COM COMANDO PARA HASTE DE MANOBRA .       FORNECIMENTO E INSTALAÇÃO.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</si>
  <si>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</si>
  <si>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</si>
  <si>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</si>
  <si>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EXTINTOR INCENDIO AGUA-PRESSURIZADA 10L INCL SUPORTE PAREDE CARGA     COMPLETA FORNECIMENTO E COLOCACAO</t>
  </si>
  <si>
    <t>EXTINTOR INCENDIO TP GAS CARBONICO 4KG COMPLETO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</si>
  <si>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</si>
  <si>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</si>
  <si>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</si>
  <si>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</si>
  <si>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</si>
  <si>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</si>
  <si>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CI-50 75 PARES (USO INTERNO) - FORNECIMENTO E INSTALACAO</t>
  </si>
  <si>
    <t>CABO TELEFONICO CI-50 200 PARES (USO INTERNO) - FORNECIMENTO E INSTALACAO</t>
  </si>
  <si>
    <t>CABO TELEFONICO CCI-50 2 PARES (USO INTERNO) - FORNECIMENTO E INSTALACAO</t>
  </si>
  <si>
    <t>CABO TELEFONICO CCI-50 3 PARES (USO INTERNO) - FORNECIMENTO E INSTALACAO</t>
  </si>
  <si>
    <t>CABO TELEFONICO CCI-50 4 PARES (USO INTERNO) - FORNECIMENTO E INSTALACAO</t>
  </si>
  <si>
    <t>CABO TELEFONICO CCI-50 5 PARES (USO INTERNO) - FORNECIMENTO E INSTALACAO</t>
  </si>
  <si>
    <t>CABO TELEFONICO CCI-50 6 PARES  (USO INTERNO) - FORNECIMENTO E INSTALACAO</t>
  </si>
  <si>
    <t>CAIXA DE PASSAGEM PARA TELEFONE 15X15X10CM (SOBREPOR),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</si>
  <si>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</si>
  <si>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</si>
  <si>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</si>
  <si>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</si>
  <si>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</si>
  <si>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</si>
  <si>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</si>
  <si>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</si>
  <si>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</si>
  <si>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</si>
  <si>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</si>
  <si>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</si>
  <si>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</si>
  <si>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</si>
  <si>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</si>
  <si>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</si>
  <si>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</si>
  <si>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</si>
  <si>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</si>
  <si>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</si>
  <si>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</si>
  <si>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</si>
  <si>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</si>
  <si>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</si>
  <si>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</si>
  <si>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</si>
  <si>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</si>
  <si>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</si>
  <si>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</si>
  <si>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</si>
  <si>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</si>
  <si>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</si>
  <si>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</si>
  <si>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</si>
  <si>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</si>
  <si>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</si>
  <si>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</si>
  <si>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</si>
  <si>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</si>
  <si>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</si>
  <si>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</si>
  <si>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</si>
  <si>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</si>
  <si>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</si>
  <si>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</si>
  <si>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</si>
  <si>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</si>
  <si>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</si>
  <si>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</si>
  <si>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</si>
  <si>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</si>
  <si>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</si>
  <si>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</si>
  <si>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</si>
  <si>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</si>
  <si>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</si>
  <si>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</si>
  <si>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</si>
  <si>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</si>
  <si>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</si>
  <si>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</si>
  <si>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</si>
  <si>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</si>
  <si>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</si>
  <si>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</si>
  <si>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</si>
  <si>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</si>
  <si>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</si>
  <si>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</si>
  <si>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</si>
  <si>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</si>
  <si>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</si>
  <si>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</si>
  <si>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</si>
  <si>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</si>
  <si>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</si>
  <si>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</si>
  <si>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</si>
  <si>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</si>
  <si>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</si>
  <si>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</si>
  <si>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</si>
  <si>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</si>
  <si>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</si>
  <si>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</si>
  <si>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</si>
  <si>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</si>
  <si>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</si>
  <si>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</si>
  <si>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</si>
  <si>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</si>
  <si>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</si>
  <si>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</si>
  <si>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</si>
  <si>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</si>
  <si>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</si>
  <si>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</si>
  <si>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</si>
  <si>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</si>
  <si>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</si>
  <si>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</si>
  <si>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</si>
  <si>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</si>
  <si>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</si>
  <si>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</si>
  <si>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</si>
  <si>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</si>
  <si>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</si>
  <si>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</si>
  <si>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</si>
  <si>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</si>
  <si>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</si>
  <si>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</si>
  <si>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</si>
  <si>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</si>
  <si>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</si>
  <si>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</si>
  <si>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</si>
  <si>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</si>
  <si>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</si>
  <si>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</si>
  <si>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</si>
  <si>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</si>
  <si>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</si>
  <si>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</si>
  <si>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</si>
  <si>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</si>
  <si>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</si>
  <si>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</si>
  <si>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</si>
  <si>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</si>
  <si>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</si>
  <si>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</si>
  <si>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</si>
  <si>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</si>
  <si>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</si>
  <si>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</si>
  <si>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</si>
  <si>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</si>
  <si>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</si>
  <si>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</si>
  <si>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</si>
  <si>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</si>
  <si>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</si>
  <si>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</si>
  <si>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</si>
  <si>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</si>
  <si>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</si>
  <si>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</si>
  <si>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</si>
  <si>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</si>
  <si>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</si>
  <si>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</si>
  <si>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</si>
  <si>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</si>
  <si>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</si>
  <si>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</si>
  <si>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</si>
  <si>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</si>
  <si>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</si>
  <si>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</si>
  <si>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</si>
  <si>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</si>
  <si>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</si>
  <si>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</si>
  <si>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</si>
  <si>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</si>
  <si>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</si>
  <si>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</si>
  <si>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</si>
  <si>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</si>
  <si>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</si>
  <si>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</si>
  <si>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</si>
  <si>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</si>
  <si>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</si>
  <si>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</si>
  <si>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</si>
  <si>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</si>
  <si>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</si>
  <si>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</si>
  <si>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</si>
  <si>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</si>
  <si>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</si>
  <si>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</si>
  <si>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</si>
  <si>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</si>
  <si>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</si>
  <si>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</si>
  <si>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</si>
  <si>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</si>
  <si>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</si>
  <si>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</si>
  <si>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</si>
  <si>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</si>
  <si>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</si>
  <si>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</si>
  <si>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</si>
  <si>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</si>
  <si>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</si>
  <si>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</si>
  <si>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</si>
  <si>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</si>
  <si>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</si>
  <si>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</si>
  <si>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</si>
  <si>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</si>
  <si>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</si>
  <si>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</si>
  <si>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</si>
  <si>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</si>
  <si>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</si>
  <si>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</si>
  <si>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</si>
  <si>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</si>
  <si>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</si>
  <si>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</si>
  <si>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</si>
  <si>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</si>
  <si>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</si>
  <si>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</si>
  <si>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</si>
  <si>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</si>
  <si>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</si>
  <si>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</si>
  <si>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</si>
  <si>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</si>
  <si>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</si>
  <si>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</si>
  <si>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</si>
  <si>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</si>
  <si>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</si>
  <si>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</si>
  <si>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</si>
  <si>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</si>
  <si>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</si>
  <si>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</si>
  <si>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</si>
  <si>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</si>
  <si>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</si>
  <si>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</si>
  <si>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</si>
  <si>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</si>
  <si>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</si>
  <si>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</si>
  <si>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</si>
  <si>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</si>
  <si>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</si>
  <si>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</si>
  <si>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</si>
  <si>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</si>
  <si>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</si>
  <si>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</si>
  <si>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</si>
  <si>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</si>
  <si>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</si>
  <si>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</si>
  <si>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</si>
  <si>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</si>
  <si>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</si>
  <si>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</si>
  <si>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</si>
  <si>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</si>
  <si>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</si>
  <si>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</si>
  <si>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</si>
  <si>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</si>
  <si>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</si>
  <si>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</si>
  <si>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</si>
  <si>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</si>
  <si>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</si>
  <si>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</si>
  <si>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</si>
  <si>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</si>
  <si>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</si>
  <si>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</si>
  <si>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</si>
  <si>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</si>
  <si>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</si>
  <si>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</si>
  <si>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</si>
  <si>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</si>
  <si>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</si>
  <si>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</si>
  <si>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</si>
  <si>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</si>
  <si>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</si>
  <si>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</si>
  <si>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</si>
  <si>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</si>
  <si>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</si>
  <si>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</si>
  <si>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</si>
  <si>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</si>
  <si>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</si>
  <si>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</si>
  <si>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</si>
  <si>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</si>
  <si>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</si>
  <si>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</si>
  <si>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</si>
  <si>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</si>
  <si>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</si>
  <si>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</si>
  <si>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</si>
  <si>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</si>
  <si>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</si>
  <si>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</si>
  <si>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</si>
  <si>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</si>
  <si>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</si>
  <si>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</si>
  <si>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</si>
  <si>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</si>
  <si>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</si>
  <si>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</si>
  <si>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</si>
  <si>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</si>
  <si>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</si>
  <si>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</si>
  <si>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</si>
  <si>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</si>
  <si>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</si>
  <si>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</si>
  <si>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</si>
  <si>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</si>
  <si>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</si>
  <si>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</si>
  <si>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</si>
  <si>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</si>
  <si>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</si>
  <si>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</si>
  <si>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</si>
  <si>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</si>
  <si>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</si>
  <si>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</si>
  <si>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</si>
  <si>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</si>
  <si>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</si>
  <si>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</si>
  <si>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</si>
  <si>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</si>
  <si>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</si>
  <si>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</si>
  <si>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</si>
  <si>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</si>
  <si>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</si>
  <si>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</si>
  <si>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</si>
  <si>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</si>
  <si>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</si>
  <si>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</si>
  <si>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</si>
  <si>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</si>
  <si>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</si>
  <si>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</si>
  <si>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</si>
  <si>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</si>
  <si>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</si>
  <si>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</si>
  <si>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</si>
  <si>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</si>
  <si>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</si>
  <si>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</si>
  <si>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</si>
  <si>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</si>
  <si>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</si>
  <si>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</si>
  <si>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</si>
  <si>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</si>
  <si>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</si>
  <si>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</si>
  <si>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</si>
  <si>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</si>
  <si>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</si>
  <si>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</si>
  <si>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</si>
  <si>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</si>
  <si>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</si>
  <si>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</si>
  <si>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</si>
  <si>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</si>
  <si>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</si>
  <si>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</si>
  <si>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</si>
  <si>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</si>
  <si>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</si>
  <si>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</si>
  <si>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</si>
  <si>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</si>
  <si>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</si>
  <si>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</si>
  <si>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</si>
  <si>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</si>
  <si>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</si>
  <si>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</si>
  <si>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</si>
  <si>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</si>
  <si>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</si>
  <si>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</si>
  <si>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</si>
  <si>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</si>
  <si>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</si>
  <si>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</si>
  <si>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</si>
  <si>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</si>
  <si>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</si>
  <si>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</si>
  <si>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</si>
  <si>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</si>
  <si>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</si>
  <si>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</si>
  <si>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</si>
  <si>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</si>
  <si>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</si>
  <si>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</si>
  <si>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</si>
  <si>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</si>
  <si>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</si>
  <si>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</si>
  <si>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</si>
  <si>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</si>
  <si>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</si>
  <si>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</si>
  <si>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</si>
  <si>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</si>
  <si>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</si>
  <si>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</si>
  <si>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</si>
  <si>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</si>
  <si>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</si>
  <si>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</si>
  <si>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</si>
  <si>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</si>
  <si>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</si>
  <si>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</si>
  <si>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</si>
  <si>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</si>
  <si>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</si>
  <si>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</si>
  <si>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</si>
  <si>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</si>
  <si>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</si>
  <si>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</si>
  <si>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</si>
  <si>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</si>
  <si>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</si>
  <si>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</si>
  <si>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</si>
  <si>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</si>
  <si>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</si>
  <si>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</si>
  <si>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</si>
  <si>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</si>
  <si>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</si>
  <si>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</si>
  <si>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</si>
  <si>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</si>
  <si>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</si>
  <si>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</si>
  <si>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</si>
  <si>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</si>
  <si>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</si>
  <si>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</si>
  <si>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</si>
  <si>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</si>
  <si>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</si>
  <si>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</si>
  <si>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</si>
  <si>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</si>
  <si>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</si>
  <si>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</si>
  <si>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</si>
  <si>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</si>
  <si>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</si>
  <si>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</si>
  <si>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</si>
  <si>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</si>
  <si>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</si>
  <si>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</si>
  <si>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</si>
  <si>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</si>
  <si>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</si>
  <si>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</si>
  <si>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</si>
  <si>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</si>
  <si>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</si>
  <si>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</si>
  <si>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</si>
  <si>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</si>
  <si>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</si>
  <si>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</si>
  <si>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</si>
  <si>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</si>
  <si>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</si>
  <si>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</si>
  <si>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</si>
  <si>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</si>
  <si>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</si>
  <si>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</si>
  <si>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</si>
  <si>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</si>
  <si>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</si>
  <si>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</si>
  <si>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</si>
  <si>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</si>
  <si>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</si>
  <si>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</si>
  <si>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</si>
  <si>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</si>
  <si>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</si>
  <si>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</si>
  <si>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</si>
  <si>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</si>
  <si>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</si>
  <si>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</si>
  <si>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</si>
  <si>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</si>
  <si>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</si>
  <si>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</si>
  <si>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</si>
  <si>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</si>
  <si>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</si>
  <si>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</si>
  <si>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</si>
  <si>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</si>
  <si>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</si>
  <si>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</si>
  <si>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</si>
  <si>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</si>
  <si>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</si>
  <si>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</si>
  <si>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</si>
  <si>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</si>
  <si>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</si>
  <si>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</si>
  <si>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</si>
  <si>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</si>
  <si>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</si>
  <si>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</si>
  <si>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</si>
  <si>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</si>
  <si>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</si>
  <si>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</si>
  <si>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</si>
  <si>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</si>
  <si>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</si>
  <si>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</si>
  <si>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</si>
  <si>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</si>
  <si>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</si>
  <si>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</si>
  <si>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</si>
  <si>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</si>
  <si>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</si>
  <si>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</si>
  <si>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</si>
  <si>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</si>
  <si>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</si>
  <si>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</si>
  <si>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</si>
  <si>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</si>
  <si>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</si>
  <si>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</si>
  <si>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</si>
  <si>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</si>
  <si>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</si>
  <si>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</si>
  <si>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</si>
  <si>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</si>
  <si>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</si>
  <si>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</si>
  <si>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</si>
  <si>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</si>
  <si>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</si>
  <si>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</si>
  <si>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</si>
  <si>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</si>
  <si>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</si>
  <si>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</si>
  <si>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</si>
  <si>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</si>
  <si>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</si>
  <si>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</si>
  <si>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</si>
  <si>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</si>
  <si>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</si>
  <si>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</si>
  <si>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</si>
  <si>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</si>
  <si>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</si>
  <si>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</si>
  <si>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</si>
  <si>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</si>
  <si>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</si>
  <si>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</si>
  <si>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</si>
  <si>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</si>
  <si>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</si>
  <si>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</si>
  <si>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</si>
  <si>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</si>
  <si>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</si>
  <si>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</si>
  <si>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</si>
  <si>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</si>
  <si>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</si>
  <si>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</si>
  <si>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</si>
  <si>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</si>
  <si>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</si>
  <si>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</si>
  <si>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</si>
  <si>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</si>
  <si>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</si>
  <si>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</si>
  <si>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</si>
  <si>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</si>
  <si>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</si>
  <si>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</si>
  <si>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</si>
  <si>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</si>
  <si>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</si>
  <si>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</si>
  <si>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</si>
  <si>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</si>
  <si>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</si>
  <si>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</si>
  <si>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</si>
  <si>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</si>
  <si>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</si>
  <si>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</si>
  <si>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</si>
  <si>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</si>
  <si>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</si>
  <si>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</si>
  <si>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</si>
  <si>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</si>
  <si>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</si>
  <si>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</si>
  <si>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</si>
  <si>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</si>
  <si>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</si>
  <si>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</si>
  <si>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</si>
  <si>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</si>
  <si>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</si>
  <si>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</si>
  <si>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</si>
  <si>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</si>
  <si>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</si>
  <si>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</si>
  <si>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</si>
  <si>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</si>
  <si>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</si>
  <si>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</si>
  <si>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</si>
  <si>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</si>
  <si>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</si>
  <si>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</si>
  <si>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</si>
  <si>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</si>
  <si>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</si>
  <si>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</si>
  <si>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</si>
  <si>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</si>
  <si>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</si>
  <si>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</si>
  <si>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</si>
  <si>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</si>
  <si>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</si>
  <si>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</si>
  <si>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</si>
  <si>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</si>
  <si>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</si>
  <si>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</si>
  <si>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</si>
  <si>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</si>
  <si>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</si>
  <si>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</si>
  <si>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</si>
  <si>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</si>
  <si>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</si>
  <si>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</si>
  <si>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</si>
  <si>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</si>
  <si>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</si>
  <si>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</si>
  <si>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</si>
  <si>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</si>
  <si>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</si>
  <si>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</si>
  <si>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</si>
  <si>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</si>
  <si>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</si>
  <si>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</si>
  <si>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</si>
  <si>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</si>
  <si>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</si>
  <si>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</si>
  <si>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</si>
  <si>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</si>
  <si>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</si>
  <si>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</si>
  <si>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</si>
  <si>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</si>
  <si>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</si>
  <si>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</si>
  <si>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</si>
  <si>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</si>
  <si>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</si>
  <si>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</si>
  <si>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</si>
  <si>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</si>
  <si>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</si>
  <si>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</si>
  <si>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</si>
  <si>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</si>
  <si>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</si>
  <si>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</si>
  <si>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</si>
  <si>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</si>
  <si>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</si>
  <si>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</si>
  <si>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</si>
  <si>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</si>
  <si>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</si>
  <si>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</si>
  <si>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</si>
  <si>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</si>
  <si>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</si>
  <si>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</si>
  <si>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</si>
  <si>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</si>
  <si>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</si>
  <si>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</si>
  <si>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</si>
  <si>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</si>
  <si>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</si>
  <si>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</si>
  <si>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</si>
  <si>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</si>
  <si>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</si>
  <si>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</si>
  <si>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</si>
  <si>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</si>
  <si>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</si>
  <si>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</si>
  <si>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</si>
  <si>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</si>
  <si>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</si>
  <si>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</si>
  <si>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</si>
  <si>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</si>
  <si>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</si>
  <si>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</si>
  <si>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</si>
  <si>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</si>
  <si>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</si>
  <si>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</si>
  <si>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</si>
  <si>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</si>
  <si>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</si>
  <si>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</si>
  <si>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</si>
  <si>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</si>
  <si>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</si>
  <si>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</si>
  <si>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</si>
  <si>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</si>
  <si>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</si>
  <si>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</si>
  <si>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</si>
  <si>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</si>
  <si>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</si>
  <si>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</si>
  <si>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</si>
  <si>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</si>
  <si>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</si>
  <si>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</si>
  <si>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</si>
  <si>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</si>
  <si>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</si>
  <si>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</si>
  <si>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</si>
  <si>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</si>
  <si>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</si>
  <si>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</si>
  <si>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</si>
  <si>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</si>
  <si>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</si>
  <si>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</si>
  <si>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</si>
  <si>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</si>
  <si>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</si>
  <si>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</si>
  <si>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</si>
  <si>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</si>
  <si>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</si>
  <si>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</si>
  <si>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</si>
  <si>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</si>
  <si>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</si>
  <si>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</si>
  <si>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</si>
  <si>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</si>
  <si>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</si>
  <si>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</si>
  <si>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</si>
  <si>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</si>
  <si>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</si>
  <si>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</si>
  <si>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</si>
  <si>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</si>
  <si>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</si>
  <si>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</si>
  <si>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</si>
  <si>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</si>
  <si>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</si>
  <si>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</si>
  <si>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</si>
  <si>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</si>
  <si>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</si>
  <si>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</si>
  <si>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</si>
  <si>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</si>
  <si>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</si>
  <si>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</si>
  <si>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</si>
  <si>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</si>
  <si>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</si>
  <si>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</si>
  <si>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</si>
  <si>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</si>
  <si>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</si>
  <si>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</si>
  <si>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</si>
  <si>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</si>
  <si>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</si>
  <si>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</si>
  <si>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</si>
  <si>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</si>
  <si>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</si>
  <si>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</si>
  <si>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</si>
  <si>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</si>
  <si>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</si>
  <si>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</si>
  <si>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</si>
  <si>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</si>
  <si>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</si>
  <si>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</si>
  <si>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</si>
  <si>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</si>
  <si>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</si>
  <si>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</si>
  <si>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</si>
  <si>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</si>
  <si>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</si>
  <si>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</si>
  <si>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</si>
  <si>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</si>
  <si>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</si>
  <si>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</si>
  <si>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</si>
  <si>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</si>
  <si>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</si>
  <si>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</si>
  <si>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</si>
  <si>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</si>
  <si>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</si>
  <si>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</si>
  <si>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</si>
  <si>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</si>
  <si>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</si>
  <si>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</si>
  <si>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</si>
  <si>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</si>
  <si>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</si>
  <si>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</si>
  <si>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</si>
  <si>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</si>
  <si>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</si>
  <si>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</si>
  <si>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</si>
  <si>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</si>
  <si>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</si>
  <si>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</si>
  <si>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</si>
  <si>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</si>
  <si>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</si>
  <si>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</si>
  <si>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</si>
  <si>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</si>
  <si>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</si>
  <si>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</si>
  <si>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</si>
  <si>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</si>
  <si>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</si>
  <si>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</si>
  <si>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</si>
  <si>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</si>
  <si>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</si>
  <si>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</si>
  <si>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</si>
  <si>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</si>
  <si>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</si>
  <si>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</si>
  <si>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</si>
  <si>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</si>
  <si>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</si>
  <si>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</si>
  <si>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</si>
  <si>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</si>
  <si>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</si>
  <si>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</si>
  <si>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</si>
  <si>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</si>
  <si>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</si>
  <si>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</si>
  <si>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</si>
  <si>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</si>
  <si>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</si>
  <si>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</si>
  <si>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</si>
  <si>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</si>
  <si>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</si>
  <si>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</si>
  <si>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</si>
  <si>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</si>
  <si>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</si>
  <si>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</si>
  <si>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</si>
  <si>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</si>
  <si>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</si>
  <si>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</si>
  <si>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</si>
  <si>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</si>
  <si>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</si>
  <si>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</si>
  <si>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</si>
  <si>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</si>
  <si>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</si>
  <si>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</si>
  <si>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</si>
  <si>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</si>
  <si>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</si>
  <si>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</si>
  <si>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</si>
  <si>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</si>
  <si>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</si>
  <si>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</si>
  <si>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</si>
  <si>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</si>
  <si>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</si>
  <si>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</si>
  <si>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</si>
  <si>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</si>
  <si>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</si>
  <si>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</si>
  <si>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</si>
  <si>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</si>
  <si>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</si>
  <si>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</si>
  <si>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</si>
  <si>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</si>
  <si>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</si>
  <si>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</si>
  <si>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</si>
  <si>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</si>
  <si>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</si>
  <si>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</si>
  <si>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</si>
  <si>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</si>
  <si>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</si>
  <si>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</si>
  <si>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</si>
  <si>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</si>
  <si>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</si>
  <si>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</si>
  <si>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</si>
  <si>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</si>
  <si>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</si>
  <si>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</si>
  <si>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</si>
  <si>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</si>
  <si>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</si>
  <si>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</si>
  <si>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</si>
  <si>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</si>
  <si>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</si>
  <si>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</si>
  <si>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</si>
  <si>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</si>
  <si>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</si>
  <si>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</si>
  <si>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</si>
  <si>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</si>
  <si>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</si>
  <si>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</si>
  <si>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</si>
  <si>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</si>
  <si>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</si>
  <si>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</si>
  <si>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</si>
  <si>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</si>
  <si>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</si>
  <si>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CAIXA DE INSPEÇÃO EM ALVENARIA DE TIJOLO MACIÇO 60X60X60CM, REVESTIDA INTERNAMENTO COM BARRA LISA (CIMENTO E AREIA, TRAÇO 1:4) E=2,0CM, COM TAMPA PRÉ-MOLDADA DE CONCRETO E FUNDO DE CONCRETO 15MPA TIPO C - ESCAVAÇÃO E CONFECÇÃO</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</si>
  <si>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</si>
  <si>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</si>
  <si>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</si>
  <si>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</si>
  <si>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</si>
  <si>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</si>
  <si>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</si>
  <si>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</si>
  <si>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</si>
  <si>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</si>
  <si>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</si>
  <si>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</si>
  <si>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</si>
  <si>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</si>
  <si>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</si>
  <si>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</si>
  <si>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</si>
  <si>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</si>
  <si>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</si>
  <si>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</si>
  <si>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</si>
  <si>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</si>
  <si>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</si>
  <si>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</si>
  <si>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</si>
  <si>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</si>
  <si>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</si>
  <si>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</si>
  <si>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</si>
  <si>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</si>
  <si>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</si>
  <si>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</si>
  <si>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</si>
  <si>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</si>
  <si>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</si>
  <si>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</si>
  <si>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</si>
  <si>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</si>
  <si>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</si>
  <si>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</si>
  <si>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</si>
  <si>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</si>
  <si>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</si>
  <si>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</si>
  <si>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</si>
  <si>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</si>
  <si>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</si>
  <si>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</si>
  <si>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</si>
  <si>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</si>
  <si>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</si>
  <si>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</si>
  <si>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</si>
  <si>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</si>
  <si>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</si>
  <si>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</si>
  <si>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</si>
  <si>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</si>
  <si>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</si>
  <si>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</si>
  <si>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</si>
  <si>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</si>
  <si>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</si>
  <si>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</si>
  <si>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</si>
  <si>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</si>
  <si>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</si>
  <si>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</si>
  <si>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</si>
  <si>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</si>
  <si>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</si>
  <si>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</si>
  <si>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</si>
  <si>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</si>
  <si>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</si>
  <si>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</si>
  <si>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</si>
  <si>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</si>
  <si>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</si>
  <si>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</si>
  <si>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</si>
  <si>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32MM (1.1/4") - FORNECIMENTO E INSTALAÇÃO</t>
  </si>
  <si>
    <t>VÁLVULA DE RETENÇÃO VERTICAL Ø 40MM (1.1/2") - FORNECIMENTO E INSTALAÇÃO</t>
  </si>
  <si>
    <t>VÁLVULA DE RETENÇÃO HORIZONTAL Ø 20MM (3/4") - FORNECIMENTO E INSTALAÇÃO</t>
  </si>
  <si>
    <t>VALVULA DE RETENCAO HORIZONTAL Ø 25MM (1) - FORNECIMENTO E INSTALACAO</t>
  </si>
  <si>
    <t>VÁLVULA DE RETENÇÃO HORIZONTAL Ø 32MM (1.1/4") - FORNECIMENTO E INSTALAÇÃO</t>
  </si>
  <si>
    <t>VÁLVULA DE RETENÇÃO HORIZONTAL Ø 40MM (1.1/2") - FORNECIMENTO E INSTALAÇÃO</t>
  </si>
  <si>
    <t>VÁLVULA DE RETENÇÃO HORIZONTAL Ø 65MM (2.1/2") - FORNECIMENTO E INSTALAÇÃO</t>
  </si>
  <si>
    <t>VÁLVULA DE RETENÇÃO HORIZONTAL Ø 100MM (4") - FORNECIMENTO E INSTALAÇÃO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</si>
  <si>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</si>
  <si>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</si>
  <si>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</si>
  <si>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</si>
  <si>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</si>
  <si>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</si>
  <si>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</si>
  <si>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</si>
  <si>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</si>
  <si>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</si>
  <si>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</si>
  <si>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</si>
  <si>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</si>
  <si>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</si>
  <si>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</si>
  <si>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</si>
  <si>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</si>
  <si>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</si>
  <si>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</si>
  <si>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</si>
  <si>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</si>
  <si>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</si>
  <si>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</si>
  <si>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</si>
  <si>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</si>
  <si>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</si>
  <si>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</si>
  <si>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</si>
  <si>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</si>
  <si>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</si>
  <si>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</si>
  <si>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</si>
  <si>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</si>
  <si>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</si>
  <si>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</si>
  <si>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</si>
  <si>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</si>
  <si>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</si>
  <si>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</si>
  <si>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</si>
  <si>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</si>
  <si>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</si>
  <si>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</si>
  <si>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</si>
  <si>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</si>
  <si>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</si>
  <si>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</si>
  <si>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</si>
  <si>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</si>
  <si>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</si>
  <si>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</si>
  <si>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</si>
  <si>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</si>
  <si>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</si>
  <si>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</si>
  <si>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</si>
  <si>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</si>
  <si>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</si>
  <si>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</si>
  <si>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</si>
  <si>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</si>
  <si>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</si>
  <si>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</si>
  <si>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</si>
  <si>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</si>
  <si>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</si>
  <si>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</si>
  <si>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</si>
  <si>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</si>
  <si>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</si>
  <si>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</si>
  <si>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</si>
  <si>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</si>
  <si>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</si>
  <si>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</si>
  <si>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</si>
  <si>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</si>
  <si>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</si>
  <si>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</si>
  <si>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</si>
  <si>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</si>
  <si>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</si>
  <si>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</si>
  <si>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</si>
  <si>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</si>
  <si>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</si>
  <si>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</si>
  <si>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</si>
  <si>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</si>
  <si>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</si>
  <si>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</si>
  <si>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</si>
  <si>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</si>
  <si>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</si>
  <si>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</si>
  <si>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</si>
  <si>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</si>
  <si>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</si>
  <si>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</si>
  <si>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</si>
  <si>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</si>
  <si>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</si>
  <si>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</si>
  <si>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</si>
  <si>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</si>
  <si>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</si>
  <si>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</si>
  <si>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</si>
  <si>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500 OU 800 MM E ALTURA 50 MM. AF_07/2017</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</si>
  <si>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</si>
  <si>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</si>
  <si>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</si>
  <si>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</si>
  <si>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</si>
  <si>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</si>
  <si>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</si>
  <si>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</si>
  <si>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</si>
  <si>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</si>
  <si>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</si>
  <si>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</si>
  <si>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</si>
  <si>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</si>
  <si>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</si>
  <si>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</si>
  <si>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</si>
  <si>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</si>
  <si>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</si>
  <si>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</si>
  <si>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</si>
  <si>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</si>
  <si>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</si>
  <si>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</si>
  <si>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</si>
  <si>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</si>
  <si>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</si>
  <si>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</si>
  <si>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</si>
  <si>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</si>
  <si>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</si>
  <si>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</si>
  <si>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</si>
  <si>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</si>
  <si>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</si>
  <si>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</si>
  <si>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</si>
  <si>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</si>
  <si>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</si>
  <si>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</si>
  <si>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</si>
  <si>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</si>
  <si>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</si>
  <si>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</si>
  <si>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</si>
  <si>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</si>
  <si>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</si>
  <si>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</si>
  <si>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</si>
  <si>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</si>
  <si>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</si>
  <si>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</si>
  <si>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</si>
  <si>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</si>
  <si>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</si>
  <si>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</si>
  <si>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</si>
  <si>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</si>
  <si>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</si>
  <si>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</si>
  <si>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</si>
  <si>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MANUAL DE VALA EM LODO, DE 1,5 ATE 3M, EXCLUINDO ESGOTAMENTO/ESCORAMENTO.</t>
  </si>
  <si>
    <t>MARROAMENTO EM MATERIAL DE 3A CATEGORIA, ROCHA VIVA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</si>
  <si>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</si>
  <si>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</si>
  <si>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</si>
  <si>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</si>
  <si>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</si>
  <si>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</si>
  <si>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</si>
  <si>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</si>
  <si>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</si>
  <si>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</si>
  <si>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</si>
  <si>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</si>
  <si>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</si>
  <si>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</si>
  <si>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</si>
  <si>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</si>
  <si>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</si>
  <si>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</si>
  <si>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</si>
  <si>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</si>
  <si>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</si>
  <si>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</si>
  <si>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</si>
  <si>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</si>
  <si>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</si>
  <si>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</si>
  <si>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</si>
  <si>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</si>
  <si>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</si>
  <si>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</si>
  <si>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</si>
  <si>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</si>
  <si>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</si>
  <si>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</si>
  <si>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</si>
  <si>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</si>
  <si>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</si>
  <si>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</si>
  <si>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</si>
  <si>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</si>
  <si>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</si>
  <si>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</si>
  <si>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</si>
  <si>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</si>
  <si>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</si>
  <si>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</si>
  <si>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</si>
  <si>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</si>
  <si>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</si>
  <si>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</si>
  <si>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</si>
  <si>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</si>
  <si>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</si>
  <si>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</si>
  <si>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</si>
  <si>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</si>
  <si>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</si>
  <si>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</si>
  <si>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</si>
  <si>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</si>
  <si>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</si>
  <si>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</si>
  <si>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</si>
  <si>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</si>
  <si>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</si>
  <si>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</si>
  <si>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</si>
  <si>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</si>
  <si>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</si>
  <si>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</si>
  <si>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</si>
  <si>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</si>
  <si>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</si>
  <si>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</si>
  <si>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</si>
  <si>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</si>
  <si>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</si>
  <si>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</si>
  <si>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</si>
  <si>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</si>
  <si>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</si>
  <si>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</si>
  <si>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EMPILHAMENTO DE SOLO ORGANICO RETIRADO NA AREA DO ATERRO COM TRATOR SOBRE ESTEIRAS D6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</si>
  <si>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</si>
  <si>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</si>
  <si>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</si>
  <si>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</si>
  <si>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</si>
  <si>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</si>
  <si>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</si>
  <si>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</si>
  <si>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</si>
  <si>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</si>
  <si>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</si>
  <si>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</si>
  <si>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</si>
  <si>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</si>
  <si>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</si>
  <si>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</si>
  <si>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</si>
  <si>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</si>
  <si>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</si>
  <si>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</si>
  <si>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</si>
  <si>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</si>
  <si>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</si>
  <si>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</si>
  <si>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</si>
  <si>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</si>
  <si>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</si>
  <si>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</si>
  <si>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</si>
  <si>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</si>
  <si>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</si>
  <si>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</si>
  <si>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</si>
  <si>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</si>
  <si>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</si>
  <si>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</si>
  <si>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</si>
  <si>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</si>
  <si>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</si>
  <si>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</si>
  <si>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</si>
  <si>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</si>
  <si>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</si>
  <si>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</si>
  <si>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</si>
  <si>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</si>
  <si>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</si>
  <si>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</si>
  <si>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</si>
  <si>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</si>
  <si>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</si>
  <si>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</si>
  <si>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</si>
  <si>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</si>
  <si>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</si>
  <si>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</si>
  <si>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</si>
  <si>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</si>
  <si>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</si>
  <si>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</si>
  <si>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</si>
  <si>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</si>
  <si>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</si>
  <si>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</si>
  <si>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</si>
  <si>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</si>
  <si>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</si>
  <si>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</si>
  <si>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</si>
  <si>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</si>
  <si>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</si>
  <si>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</si>
  <si>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</si>
  <si>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</si>
  <si>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</si>
  <si>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</si>
  <si>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</si>
  <si>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</si>
  <si>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</si>
  <si>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</si>
  <si>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</si>
  <si>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</si>
  <si>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</si>
  <si>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</si>
  <si>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</si>
  <si>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</si>
  <si>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</si>
  <si>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</si>
  <si>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</si>
  <si>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</si>
  <si>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</si>
  <si>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</si>
  <si>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</si>
  <si>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</si>
  <si>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</si>
  <si>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</si>
  <si>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</si>
  <si>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</si>
  <si>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</si>
  <si>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</si>
  <si>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</si>
  <si>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</si>
  <si>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</si>
  <si>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</si>
  <si>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</si>
  <si>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</si>
  <si>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</si>
  <si>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</si>
  <si>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</si>
  <si>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</si>
  <si>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</si>
  <si>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</si>
  <si>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</si>
  <si>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</si>
  <si>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</si>
  <si>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</si>
  <si>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</si>
  <si>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</si>
  <si>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</si>
  <si>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</si>
  <si>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</si>
  <si>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</si>
  <si>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</si>
  <si>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</si>
  <si>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</si>
  <si>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</si>
  <si>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</si>
  <si>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</si>
  <si>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</si>
  <si>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</si>
  <si>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</si>
  <si>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</si>
  <si>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</si>
  <si>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</si>
  <si>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</si>
  <si>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</si>
  <si>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</si>
  <si>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</si>
  <si>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</si>
  <si>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</si>
  <si>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</si>
  <si>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</si>
  <si>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</si>
  <si>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</si>
  <si>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</si>
  <si>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</si>
  <si>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</si>
  <si>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</si>
  <si>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</si>
  <si>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</si>
  <si>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</si>
  <si>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</si>
  <si>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</si>
  <si>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</si>
  <si>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</si>
  <si>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</si>
  <si>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</si>
  <si>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</si>
  <si>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</si>
  <si>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</si>
  <si>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</si>
  <si>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</si>
  <si>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</si>
  <si>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</si>
  <si>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</si>
  <si>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</si>
  <si>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</si>
  <si>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</si>
  <si>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</si>
  <si>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</si>
  <si>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</si>
  <si>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</si>
  <si>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</si>
  <si>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</si>
  <si>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</si>
  <si>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</si>
  <si>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</si>
  <si>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</si>
  <si>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</si>
  <si>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</si>
  <si>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</si>
  <si>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</si>
  <si>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</si>
  <si>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</si>
  <si>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</si>
  <si>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</si>
  <si>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</si>
  <si>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</si>
  <si>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</si>
  <si>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</si>
  <si>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</si>
  <si>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</si>
  <si>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</si>
  <si>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</si>
  <si>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</si>
  <si>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</si>
  <si>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</si>
  <si>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</si>
  <si>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</si>
  <si>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</si>
  <si>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</si>
  <si>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</si>
  <si>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</si>
  <si>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</si>
  <si>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</si>
  <si>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</si>
  <si>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</si>
  <si>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</si>
  <si>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</si>
  <si>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</si>
  <si>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</si>
  <si>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</si>
  <si>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</si>
  <si>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</si>
  <si>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</si>
  <si>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</si>
  <si>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</si>
  <si>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</si>
  <si>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</si>
  <si>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</si>
  <si>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</si>
  <si>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</si>
  <si>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</si>
  <si>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</si>
  <si>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</si>
  <si>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</si>
  <si>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</si>
  <si>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</si>
  <si>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</si>
  <si>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</si>
  <si>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</si>
  <si>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</si>
  <si>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</si>
  <si>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</si>
  <si>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</si>
  <si>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</si>
  <si>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</si>
  <si>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</si>
  <si>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</si>
  <si>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</si>
  <si>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</si>
  <si>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</si>
  <si>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</si>
  <si>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</si>
  <si>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</si>
  <si>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</si>
  <si>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</si>
  <si>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</si>
  <si>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</si>
  <si>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</si>
  <si>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</si>
  <si>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</si>
  <si>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</si>
  <si>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</si>
  <si>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</si>
  <si>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</si>
  <si>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</si>
  <si>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</si>
  <si>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</si>
  <si>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</si>
  <si>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</si>
  <si>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</si>
  <si>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</si>
  <si>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</si>
  <si>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</si>
  <si>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</si>
  <si>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</si>
  <si>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</si>
  <si>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</si>
  <si>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</si>
  <si>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</si>
  <si>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</si>
  <si>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</si>
  <si>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</si>
  <si>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</si>
  <si>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</si>
  <si>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</si>
  <si>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</si>
  <si>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</si>
  <si>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</si>
  <si>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</si>
  <si>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</si>
  <si>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</si>
  <si>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</si>
  <si>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</si>
  <si>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</si>
  <si>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</si>
  <si>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</si>
  <si>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</si>
  <si>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</si>
  <si>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</si>
  <si>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</si>
  <si>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</si>
  <si>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</si>
  <si>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</si>
  <si>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</si>
  <si>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</si>
  <si>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</si>
  <si>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</si>
  <si>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</si>
  <si>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</si>
  <si>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</si>
  <si>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</si>
  <si>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</si>
  <si>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</si>
  <si>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</si>
  <si>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</si>
  <si>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</si>
  <si>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</si>
  <si>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</si>
  <si>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</si>
  <si>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</si>
  <si>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</si>
  <si>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</si>
  <si>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</si>
  <si>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</si>
  <si>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</si>
  <si>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</si>
  <si>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</si>
  <si>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</si>
  <si>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</si>
  <si>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</si>
  <si>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</si>
  <si>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</si>
  <si>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</si>
  <si>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</si>
  <si>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</si>
  <si>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</si>
  <si>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</si>
  <si>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</si>
  <si>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</si>
  <si>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</si>
  <si>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</si>
  <si>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</si>
  <si>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</si>
  <si>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</si>
  <si>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</si>
  <si>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</si>
  <si>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</si>
  <si>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</si>
  <si>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</si>
  <si>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</si>
  <si>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</si>
  <si>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</si>
  <si>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</si>
  <si>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</si>
  <si>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</si>
  <si>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</si>
  <si>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</si>
  <si>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</si>
  <si>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</si>
  <si>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</si>
  <si>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PISO CIMENTADO TRACO 1:3 (CIMENTO E AREIA) ACABAMENTO LISO ESPESSURA 3,5CM, PREPARO MANUAL DA ARGAMASSA</t>
  </si>
  <si>
    <t>PISO CIMENTADO TRACO 1:4 (CIMENTO E AREIA) ACABAMENTO LISO ESPESSURA 2,5CM PREPARO MANUAL DA ARGAMASSA</t>
  </si>
  <si>
    <t>PISO CIMENTADO TRACO 1:3 (CIMENTO E AREIA) ACABAMENTO LISO ESPESSURA 2,0CM, PREPARO MANUAL DA ARGAMASSA</t>
  </si>
  <si>
    <t>PISO CIMENTADO TRACO 1:4 (CIMENTO E AREIA) ACABAMENTO LISO ESPESSURA 2,0CM, PREPARO MANUAL DA ARGAMASSA</t>
  </si>
  <si>
    <t>PISO CIMENTADO TRACO 1:3 (CIMENTO E AREIA) ACABAMENTO LISO ESPESSURA 3,0CM, PREPARO MANUAL DA ARGAMASSA</t>
  </si>
  <si>
    <t>PISO CIMENTADO TRACO 1:4 (CIMENTO E AREIA) ACABAMENTO RUSTICO ESPESSURA 2CM, ARGAMASSA COM PREPARO MANUAL</t>
  </si>
  <si>
    <t>PISO CIMENTADO TRACO 1:4 (CIMENTO E AREIA), COM ACABAMENTO RUSTICO ESPESSURA 3CM, PREPARO MANUAL</t>
  </si>
  <si>
    <t>PISO CIMENTADO TRACO 1:3 (CIMENTO E AREIA), COM ACABAMENTO RUSTICO E FRISADO ESPESSURA 2CM, PREPARO MANUAL</t>
  </si>
  <si>
    <t>PISO CIMENTADO TRACO 1:3 (CIMENTO E AREIA) ACABAMENTO RUSTICO ESPESSURA 2CM, PREPARO MECANICO DA ARGAMASSA</t>
  </si>
  <si>
    <t>PISO CIMENTADO TRACO 1:4 (CIMENTO E AREIA) COM ACABAMENTO LISO ESPESSURA 1,5CM, PREPARO MANUAL DA ARGAMASSA  INCLUSO ADITIVO IMPERMEABILIZANTE</t>
  </si>
  <si>
    <t>PISO CIMENTADO TRACO 1:3 (CIMENTO E AREIA) COM ACABAMENTO LISO ESPESSURA 1,5CM PREPARO MANUAL DA ARGAMASSA</t>
  </si>
  <si>
    <t>PISO CIMENTADO TRACO 1:3 (CIMENTO E AREIA) COM ACABAMENTO LISO ESPESSURA 3CM PREPARO MECANICO ARGAMASSA  INCLUSO ADITIVO IMPERMEABILIZANTE</t>
  </si>
  <si>
    <t>PISO CIMENTADO TRACO 1:3 (CIMENTO E AREIA) COM ACABAMENTO LISO ESPESSURA 1,5CM, PREPARO MANUAL DA ARGAMASSA INCLUSO ADITIVO IMPERMEABILIZANTE</t>
  </si>
  <si>
    <t>PISO CIMENTADO TRACO 1:4 (CIMENTO E AREIA) COM ACABAMENTO LISO  ESPESSURA 2,0CM COM JUNTAS PLASTICAS DE DILATACAO E PREPARO MANUAL DA ARGAMASSA</t>
  </si>
  <si>
    <t>PISO CIMENTADO TRACO 1:3 (CIMENTO E AREIA) ACABAMENTO LISO ESPESSURA 2,5 CM PREPARO MECANICO DA ARGAMASSA</t>
  </si>
  <si>
    <t>PISO CIMENTADO TRACO 1:4 (CIMENTO E AREIA) ACABAMENTO RUSTICO ESPESSURA 1,5 CM PREPARO MANUAL DA ARGAMASSA</t>
  </si>
  <si>
    <t>PISO CIMENTADO TRAÇO 1:4 (CIMENTO E AREIA) ACABAMENTO RUSTICO ESPESSURA 3,5 CM PREPARO MANUAL DA ARGAMASSA</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</si>
  <si>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</si>
  <si>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</si>
  <si>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</si>
  <si>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</si>
  <si>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</si>
  <si>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</si>
  <si>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</si>
  <si>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</si>
  <si>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</si>
  <si>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</si>
  <si>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</si>
  <si>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</si>
  <si>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</si>
  <si>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</si>
  <si>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</si>
  <si>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</si>
  <si>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</si>
  <si>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</si>
  <si>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</si>
  <si>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</si>
  <si>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</si>
  <si>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</si>
  <si>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</si>
  <si>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</si>
  <si>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</si>
  <si>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</si>
  <si>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</si>
  <si>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</si>
  <si>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VINILICO SEMIFLEXIVEL PADRAO LISO, ESPESSURA 3,2MM, FIXADO COM COLA</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</si>
  <si>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</si>
  <si>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</si>
  <si>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</si>
  <si>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</si>
  <si>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</si>
  <si>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</si>
  <si>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SOLEIRA / TABEIRA EM MARMORE BRANCO COMUM, POLIDO, LARGURA 5 CM, ESPESSURA 2 CM, ASSENTADA COM ARGAMASSA COLANTE</t>
  </si>
  <si>
    <t>SOLEIRA DE MARMORE BRANCO, LARGURA 15CM, ESPESSURA 3CM, ASSENTADA SOBRE ARGAMASSA TRACO 1:4 (CIMENTO E AREIA)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</si>
  <si>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</si>
  <si>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</si>
  <si>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</si>
  <si>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</si>
  <si>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</si>
  <si>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</si>
  <si>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</si>
  <si>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</si>
  <si>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</si>
  <si>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</si>
  <si>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</si>
  <si>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</si>
  <si>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</si>
  <si>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</si>
  <si>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</si>
  <si>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</si>
  <si>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</si>
  <si>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</si>
  <si>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</si>
  <si>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</si>
  <si>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</si>
  <si>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</si>
  <si>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</si>
  <si>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</si>
  <si>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</si>
  <si>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</si>
  <si>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</si>
  <si>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</si>
  <si>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</si>
  <si>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</si>
  <si>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</si>
  <si>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</si>
  <si>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</si>
  <si>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</si>
  <si>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</si>
  <si>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</si>
  <si>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</si>
  <si>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</si>
  <si>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</si>
  <si>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</si>
  <si>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</si>
  <si>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</si>
  <si>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</si>
  <si>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</si>
  <si>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</si>
  <si>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</si>
  <si>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</si>
  <si>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</si>
  <si>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</si>
  <si>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</si>
  <si>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</si>
  <si>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</si>
  <si>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</si>
  <si>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</si>
  <si>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</si>
  <si>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</si>
  <si>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</si>
  <si>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</si>
  <si>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</si>
  <si>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</si>
  <si>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</si>
  <si>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</si>
  <si>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</si>
  <si>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</si>
  <si>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</si>
  <si>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</si>
  <si>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</si>
  <si>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</si>
  <si>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</si>
  <si>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</si>
  <si>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</si>
  <si>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</si>
  <si>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</si>
  <si>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</si>
  <si>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</si>
  <si>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</si>
  <si>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</si>
  <si>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</si>
  <si>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</si>
  <si>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</si>
  <si>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</si>
  <si>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</si>
  <si>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</si>
  <si>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</si>
  <si>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</si>
  <si>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</si>
  <si>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</si>
  <si>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</si>
  <si>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</si>
  <si>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</si>
  <si>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</si>
  <si>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</si>
  <si>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</si>
  <si>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</si>
  <si>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</si>
  <si>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</si>
  <si>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</si>
  <si>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</si>
  <si>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</si>
  <si>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</si>
  <si>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</si>
  <si>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</si>
  <si>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</si>
  <si>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</si>
  <si>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</si>
  <si>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</si>
  <si>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</si>
  <si>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</si>
  <si>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</si>
  <si>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</si>
  <si>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</si>
  <si>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</si>
  <si>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</si>
  <si>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</si>
  <si>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</si>
  <si>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</si>
  <si>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</si>
  <si>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</si>
  <si>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</si>
  <si>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</si>
  <si>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</si>
  <si>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</si>
  <si>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</si>
  <si>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</si>
  <si>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</si>
  <si>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</si>
  <si>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</si>
  <si>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</si>
  <si>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</si>
  <si>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</si>
  <si>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</si>
  <si>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</si>
  <si>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</si>
  <si>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</si>
  <si>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</si>
  <si>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</si>
  <si>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</si>
  <si>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</si>
  <si>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</si>
  <si>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</si>
  <si>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</si>
  <si>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</si>
  <si>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</si>
  <si>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</si>
  <si>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</si>
  <si>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</si>
  <si>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</si>
  <si>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</si>
  <si>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</si>
  <si>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</si>
  <si>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</si>
  <si>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</si>
  <si>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</si>
  <si>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</si>
  <si>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</si>
  <si>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</si>
  <si>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</si>
  <si>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</si>
  <si>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</si>
  <si>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</si>
  <si>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</si>
  <si>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</si>
  <si>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</si>
  <si>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</si>
  <si>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</si>
  <si>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</si>
  <si>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</si>
  <si>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</si>
  <si>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</si>
  <si>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</si>
  <si>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</si>
  <si>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</si>
  <si>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</si>
  <si>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</si>
  <si>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</si>
  <si>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</si>
  <si>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</si>
  <si>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</si>
  <si>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</si>
  <si>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</si>
  <si>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</si>
  <si>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</si>
  <si>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</si>
  <si>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</si>
  <si>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</si>
  <si>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</si>
  <si>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</si>
  <si>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</si>
  <si>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</si>
  <si>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</si>
  <si>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</si>
  <si>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</si>
  <si>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</si>
  <si>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</si>
  <si>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</si>
  <si>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</si>
  <si>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</si>
  <si>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</si>
  <si>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</si>
  <si>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</si>
  <si>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</si>
  <si>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</si>
  <si>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</si>
  <si>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</si>
  <si>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</si>
  <si>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</si>
  <si>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</si>
  <si>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</si>
  <si>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</si>
  <si>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</si>
  <si>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</si>
  <si>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</si>
  <si>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</si>
  <si>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</si>
  <si>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</si>
  <si>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</si>
  <si>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</si>
  <si>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</si>
  <si>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</si>
  <si>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</si>
  <si>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</si>
  <si>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</si>
  <si>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</si>
  <si>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</si>
  <si>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</si>
  <si>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</si>
  <si>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</si>
  <si>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</si>
  <si>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</si>
  <si>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</si>
  <si>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</si>
  <si>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</si>
  <si>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</si>
  <si>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</si>
  <si>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</si>
  <si>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</si>
  <si>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</si>
  <si>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</si>
  <si>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</si>
  <si>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</si>
  <si>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</si>
  <si>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</si>
  <si>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</si>
  <si>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</si>
  <si>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</si>
  <si>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</si>
  <si>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</si>
  <si>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</si>
  <si>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</si>
  <si>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</si>
  <si>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</si>
  <si>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</si>
  <si>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</si>
  <si>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</si>
  <si>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</si>
  <si>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</si>
  <si>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</si>
  <si>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</si>
  <si>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</si>
  <si>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</si>
  <si>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</si>
  <si>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</si>
  <si>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</si>
  <si>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</si>
  <si>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</si>
  <si>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</si>
  <si>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</si>
  <si>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</si>
  <si>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</si>
  <si>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</si>
  <si>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</si>
  <si>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</si>
  <si>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</si>
  <si>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</si>
  <si>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</si>
  <si>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</si>
  <si>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</si>
  <si>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</si>
  <si>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</si>
  <si>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</si>
  <si>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</si>
  <si>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</si>
  <si>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</si>
  <si>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</si>
  <si>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</si>
  <si>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</si>
  <si>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</si>
  <si>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</si>
  <si>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</si>
  <si>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</si>
  <si>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</si>
  <si>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</si>
  <si>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</si>
  <si>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</si>
  <si>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</si>
  <si>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</si>
  <si>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</si>
  <si>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</si>
  <si>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</si>
  <si>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</si>
  <si>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</si>
  <si>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</si>
  <si>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</si>
  <si>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</si>
  <si>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</si>
  <si>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</si>
  <si>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</si>
  <si>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</si>
  <si>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</si>
  <si>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</si>
  <si>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</si>
  <si>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</si>
  <si>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</si>
  <si>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</si>
  <si>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</si>
  <si>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</si>
  <si>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</si>
  <si>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</si>
  <si>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</si>
  <si>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</si>
  <si>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</si>
  <si>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</si>
  <si>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</si>
  <si>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</si>
  <si>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</si>
  <si>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</si>
  <si>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</si>
  <si>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</si>
  <si>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</si>
  <si>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</si>
  <si>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</si>
  <si>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</si>
  <si>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</si>
  <si>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</si>
  <si>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</si>
  <si>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</si>
  <si>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</si>
  <si>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</si>
  <si>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</si>
  <si>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</si>
  <si>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</si>
  <si>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</si>
  <si>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</si>
  <si>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</si>
  <si>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</si>
  <si>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</si>
  <si>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</si>
  <si>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</si>
  <si>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</si>
  <si>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</si>
  <si>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</si>
  <si>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</si>
  <si>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</si>
  <si>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</si>
  <si>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</si>
  <si>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</si>
  <si>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</si>
  <si>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</si>
  <si>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</si>
  <si>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</si>
  <si>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</si>
  <si>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</si>
  <si>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</si>
  <si>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</si>
  <si>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</si>
  <si>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</si>
  <si>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</si>
  <si>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</si>
  <si>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</si>
  <si>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</si>
  <si>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</si>
  <si>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</si>
  <si>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</si>
  <si>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</si>
  <si>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</si>
  <si>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</si>
  <si>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</si>
  <si>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</si>
  <si>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</si>
  <si>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</si>
  <si>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</si>
  <si>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</si>
  <si>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</si>
  <si>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</si>
  <si>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</si>
  <si>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</si>
  <si>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</si>
  <si>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</si>
  <si>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</si>
  <si>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</si>
  <si>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</si>
  <si>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</si>
  <si>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</si>
  <si>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</si>
  <si>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</si>
  <si>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</si>
  <si>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</si>
  <si>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</si>
  <si>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</si>
  <si>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</si>
  <si>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</si>
  <si>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</si>
  <si>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</si>
  <si>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</si>
  <si>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</si>
  <si>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</si>
  <si>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</si>
  <si>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</si>
  <si>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</si>
  <si>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</si>
  <si>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</si>
  <si>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</si>
  <si>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</si>
  <si>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</si>
  <si>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</si>
  <si>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</si>
  <si>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</si>
  <si>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</si>
  <si>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</si>
  <si>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</si>
  <si>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</si>
  <si>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</si>
  <si>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</si>
  <si>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</si>
  <si>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</si>
  <si>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</si>
  <si>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</si>
  <si>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</si>
  <si>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</si>
  <si>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</si>
  <si>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</si>
  <si>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</si>
  <si>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</si>
  <si>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</si>
  <si>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</si>
  <si>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</si>
  <si>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</si>
  <si>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</si>
  <si>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</si>
  <si>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</si>
  <si>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</si>
  <si>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</si>
  <si>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</si>
  <si>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</si>
  <si>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</si>
  <si>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</si>
  <si>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</si>
  <si>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</si>
  <si>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</si>
  <si>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</si>
  <si>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</si>
  <si>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</si>
  <si>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</si>
  <si>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</si>
  <si>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</si>
  <si>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</si>
  <si>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</si>
  <si>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</si>
  <si>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</si>
  <si>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</si>
  <si>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</si>
  <si>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</si>
  <si>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</si>
  <si>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</si>
  <si>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</si>
  <si>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</si>
  <si>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</si>
  <si>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</si>
  <si>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</si>
  <si>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</si>
  <si>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</si>
  <si>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</si>
  <si>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</si>
  <si>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</si>
  <si>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</si>
  <si>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</si>
  <si>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</si>
  <si>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</si>
  <si>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</si>
  <si>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</si>
  <si>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</si>
  <si>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</si>
  <si>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</si>
  <si>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</si>
  <si>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</si>
  <si>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</si>
  <si>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</si>
  <si>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</si>
  <si>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</si>
  <si>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</si>
  <si>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</si>
  <si>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</si>
  <si>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</si>
  <si>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</si>
  <si>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</si>
  <si>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</si>
  <si>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</si>
  <si>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</si>
  <si>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</si>
  <si>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</si>
  <si>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</si>
  <si>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</si>
  <si>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</si>
  <si>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</si>
  <si>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</si>
  <si>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</si>
  <si>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</si>
  <si>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</si>
  <si>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</si>
  <si>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</si>
  <si>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</si>
  <si>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</si>
  <si>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</si>
  <si>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</si>
  <si>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</si>
  <si>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</si>
  <si>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</si>
  <si>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</si>
  <si>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</si>
  <si>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</si>
  <si>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</si>
  <si>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</si>
  <si>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</si>
  <si>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</si>
  <si>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</si>
  <si>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</si>
  <si>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</si>
  <si>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</si>
  <si>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</si>
  <si>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</si>
  <si>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</si>
  <si>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</si>
  <si>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</si>
  <si>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</si>
  <si>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</si>
  <si>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</si>
  <si>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</si>
  <si>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</si>
  <si>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</si>
  <si>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</si>
  <si>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</si>
  <si>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</si>
  <si>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</si>
  <si>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</si>
  <si>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</si>
  <si>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</si>
  <si>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</si>
  <si>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</si>
  <si>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 E ESTRUTURA DE MADEIRA PONTALETEADA</t>
  </si>
  <si>
    <t>ENSAIO DE DETERMINACAO DO TEOR DE BETUME - CIMENTO ASFALTICO DE PETROLEO</t>
  </si>
  <si>
    <t>ENSAIO DE COMPACTACAO - AMOSTRAS NAO TRABALHADAS - ENERGIA NORMAL - SOLOS</t>
  </si>
  <si>
    <t>ENSAIO DE COMPACTACAO - AMOSTRAS NAO TRABALHADAS - ENERGIA INTERMEDIARIA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</si>
  <si>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</si>
  <si>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</si>
  <si>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</si>
  <si>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</si>
  <si>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SUSCEPTIBILIDADE TERMICA - INDICE PFEIFFER - MATERIAL ASFALTICO</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</si>
  <si>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</si>
  <si>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</si>
  <si>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</si>
  <si>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</si>
  <si>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</si>
  <si>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</si>
  <si>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</si>
  <si>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</si>
  <si>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</si>
  <si>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</si>
  <si>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</si>
  <si>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</si>
  <si>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</si>
  <si>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</si>
  <si>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</si>
  <si>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</si>
  <si>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</si>
  <si>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</si>
  <si>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</si>
  <si>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</si>
  <si>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</si>
  <si>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</si>
  <si>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</si>
  <si>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</si>
  <si>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</si>
  <si>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</si>
  <si>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</si>
  <si>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</si>
  <si>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</si>
  <si>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</si>
  <si>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</si>
  <si>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</si>
  <si>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</si>
  <si>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</si>
  <si>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</si>
  <si>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</si>
  <si>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</si>
  <si>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</si>
  <si>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</si>
  <si>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</si>
  <si>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</si>
  <si>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</si>
  <si>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</si>
  <si>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</si>
  <si>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</si>
  <si>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</si>
  <si>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</si>
  <si>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</si>
  <si>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PLANTIO DE ARVORE REGIONAL, ALTURA MAIOR QUE 2,00M, EM CAVAS DE 80X80X80CM</t>
  </si>
  <si>
    <t>REVOLVIMENTO E DESTORROAMENTO MANUAL DE SUPERFÍCIE GRAMADA COM PROFUNDIDADE ATÉ 20CM</t>
  </si>
  <si>
    <t>AUXILIAR DE ENCANADOR OU BOMBEIRO HIDRÁULICO COM ENCARGOS COMPLEMENTARES</t>
  </si>
  <si>
    <t>CADASTRISTA DE REDES DE AGUA E ESGOTO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</si>
  <si>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</si>
  <si>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</si>
  <si>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</si>
  <si>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</si>
  <si>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</si>
  <si>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</si>
  <si>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</si>
  <si>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</si>
  <si>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</si>
  <si>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</si>
  <si>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</si>
  <si>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</si>
  <si>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</si>
  <si>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</si>
  <si>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</si>
  <si>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</si>
  <si>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</si>
  <si>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</si>
  <si>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</si>
  <si>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</si>
  <si>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</si>
  <si>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</si>
  <si>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</si>
  <si>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</si>
  <si>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</si>
  <si>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</si>
  <si>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</si>
  <si>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</si>
  <si>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</si>
  <si>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</si>
  <si>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</si>
  <si>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</si>
  <si>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</si>
  <si>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</si>
  <si>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</si>
  <si>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</si>
  <si>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</si>
  <si>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</si>
  <si>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</si>
  <si>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</si>
  <si>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</si>
  <si>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</si>
  <si>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</si>
  <si>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</si>
  <si>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</si>
  <si>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</si>
  <si>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</si>
  <si>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</si>
  <si>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</si>
  <si>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</si>
  <si>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</si>
  <si>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</si>
  <si>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</si>
  <si>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</si>
  <si>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</si>
  <si>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</si>
  <si>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</si>
  <si>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</si>
  <si>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</si>
  <si>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</si>
  <si>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</si>
  <si>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</si>
  <si>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</si>
  <si>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</si>
  <si>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</si>
  <si>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</si>
  <si>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</si>
  <si>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</si>
  <si>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</si>
  <si>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</si>
  <si>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</si>
  <si>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</si>
  <si>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</si>
  <si>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</si>
  <si>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</si>
  <si>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</si>
  <si>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</si>
  <si>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</si>
  <si>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</si>
  <si>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</si>
  <si>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</si>
  <si>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</si>
  <si>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</si>
  <si>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</si>
  <si>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</si>
  <si>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</si>
  <si>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</si>
  <si>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</si>
  <si>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</si>
  <si>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</si>
  <si>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</si>
  <si>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</si>
  <si>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</si>
  <si>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</si>
  <si>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</si>
  <si>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</si>
  <si>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</si>
  <si>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</si>
  <si>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</si>
  <si>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</si>
  <si>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</si>
  <si>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</si>
  <si>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</si>
  <si>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</si>
  <si>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</si>
  <si>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</si>
  <si>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</si>
  <si>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</si>
  <si>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</si>
  <si>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</si>
  <si>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</si>
  <si>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</si>
  <si>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</si>
  <si>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</si>
  <si>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</si>
  <si>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</si>
  <si>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</si>
  <si>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</si>
  <si>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</si>
  <si>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</si>
  <si>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</si>
  <si>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</si>
  <si>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M2    </t>
  </si>
  <si>
    <t xml:space="preserve">M3    </t>
  </si>
  <si>
    <t xml:space="preserve">M     </t>
  </si>
  <si>
    <t xml:space="preserve">KG    </t>
  </si>
  <si>
    <t xml:space="preserve">L     </t>
  </si>
  <si>
    <t xml:space="preserve">18L   </t>
  </si>
  <si>
    <t xml:space="preserve">200KG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</si>
  <si>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</si>
  <si>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</si>
  <si>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</si>
  <si>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</si>
  <si>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</si>
  <si>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</si>
  <si>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</si>
  <si>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</si>
  <si>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</si>
  <si>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</si>
  <si>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</si>
  <si>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</si>
  <si>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M/MES </t>
  </si>
  <si>
    <t xml:space="preserve">250G  </t>
  </si>
  <si>
    <t xml:space="preserve">310ML </t>
  </si>
  <si>
    <t>14.107</t>
  </si>
  <si>
    <t>14.108</t>
  </si>
  <si>
    <t>14.109</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</si>
  <si>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</si>
  <si>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</si>
  <si>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</si>
  <si>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</si>
  <si>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</si>
  <si>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</si>
  <si>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</si>
  <si>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</si>
  <si>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</si>
  <si>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</si>
  <si>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</si>
  <si>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</si>
  <si>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</si>
  <si>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</si>
  <si>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</si>
  <si>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</si>
  <si>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</si>
  <si>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</si>
  <si>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</si>
  <si>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</si>
  <si>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</si>
  <si>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</si>
  <si>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</si>
  <si>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</si>
  <si>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</si>
  <si>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14.137</t>
  </si>
  <si>
    <t>SAPATA</t>
  </si>
  <si>
    <t>VIGAS BALDRAME</t>
  </si>
  <si>
    <t>15.375.991/0003-26</t>
  </si>
  <si>
    <t>(65) 3615-5000</t>
  </si>
  <si>
    <t>ANDRIELEN</t>
  </si>
  <si>
    <t>CASTELLI</t>
  </si>
  <si>
    <t>11.000.062/0001-10</t>
  </si>
  <si>
    <t>(65) 3614-3500</t>
  </si>
  <si>
    <t>HIDERALDO</t>
  </si>
  <si>
    <t>22.229.537/0001-60</t>
  </si>
  <si>
    <t>(65) 3055-1510</t>
  </si>
  <si>
    <t>REGIANE</t>
  </si>
  <si>
    <t>GEOBLOCOS</t>
  </si>
  <si>
    <t>FREDERICO</t>
  </si>
  <si>
    <t>CAIXA D' AGUÁ BRASIL</t>
  </si>
  <si>
    <t>03.113.840/0001-59</t>
  </si>
  <si>
    <t>(18) 3641-9066</t>
  </si>
  <si>
    <t>ELAINE</t>
  </si>
  <si>
    <t>FAZ FORTE</t>
  </si>
  <si>
    <t>18.399.461/0001-44</t>
  </si>
  <si>
    <t>(18)3659-2673</t>
  </si>
  <si>
    <t>MAURICIO</t>
  </si>
  <si>
    <t>BRAVO INOX</t>
  </si>
  <si>
    <t>06.174.600/0001-52</t>
  </si>
  <si>
    <t>(51)99701-2179</t>
  </si>
  <si>
    <t>21.967.634/0001-98</t>
  </si>
  <si>
    <t>(41) 3153-8551</t>
  </si>
  <si>
    <t>HIDRONOX.COM.BR</t>
  </si>
  <si>
    <t xml:space="preserve">SICA INOX </t>
  </si>
  <si>
    <t>(41) 3649-5436</t>
  </si>
  <si>
    <t>CAIXA SIFONADA 150 X 150 X 50 MM COM TAMPA METÁLICA DO TIPO ABRE E FECHA (ESCAMOTEÁVEL)</t>
  </si>
  <si>
    <t>VALOR COTADO (R$)</t>
  </si>
  <si>
    <t>MOINHO</t>
  </si>
  <si>
    <t>07.790.953/0002-20</t>
  </si>
  <si>
    <t>(65) 3317-5000</t>
  </si>
  <si>
    <t>ROGER</t>
  </si>
  <si>
    <t>MANEULIN</t>
  </si>
  <si>
    <t>00.477.597/0001-60</t>
  </si>
  <si>
    <t>(65) 3363-2500</t>
  </si>
  <si>
    <t>LUIZ</t>
  </si>
  <si>
    <t xml:space="preserve">COLUNA </t>
  </si>
  <si>
    <t>11.598.282/0006-00</t>
  </si>
  <si>
    <t>(65) 3642-2515</t>
  </si>
  <si>
    <t>GRELHA METÁLICA DO TIPO ABRE E FECHA (ESCAMOTEÁVEL)</t>
  </si>
  <si>
    <t>ARTEMIO</t>
  </si>
  <si>
    <t>GASPAR MÁQUINAS E BOMBAS</t>
  </si>
  <si>
    <t>10.866.985/0001-96</t>
  </si>
  <si>
    <t>(65) 3682-3111</t>
  </si>
  <si>
    <t>GASPAR</t>
  </si>
  <si>
    <t>**COMPOSIÇÃO DA MÃO DE OBRA BASEADA NO BOLETIM ORSE (SET/17) "7996"</t>
  </si>
  <si>
    <t>MAYKON</t>
  </si>
  <si>
    <t>(65) 3051-7844</t>
  </si>
  <si>
    <t>ELÉTRICA PARANÁ</t>
  </si>
  <si>
    <t>07.237.858/0001-13</t>
  </si>
  <si>
    <t>(65) 3025-4300</t>
  </si>
  <si>
    <t>PATRIANE</t>
  </si>
  <si>
    <t>Para calcular o  insumo de Código 142 (selante elástico) foi medido em loco a chapa do suporte isolador e calculado seu volume. Assim consideramos cobrimento de 0,5 cm em toda a chapa, subtraímos a medida da chapa pela medida da chapa com o selante. Sua quantidade ficou em: 25,05 ml.</t>
  </si>
  <si>
    <t xml:space="preserve">MEDIDA DA CHAPA DO SUPORTE ISOLADOR                                                                                                                                                                                                                                                                                                           15 cm x 2,5 cm x 0,2 cm                                                                                                                                                                                                                                                                                                                   VOLUME DA CHAPA DO SUPORTE ISOLADOR                                                                                                                                                                                                                                       15 cm x 2,5 cm x 0,2 cm = 7,5 cm3                                                                                                                                                                                                                                                             MEDIDA DA CHAPA DO SUPORTE ISOLADOR COM SELANTE (CONSIDERANDO 0,5 CM PARA CADA LADO DA CHAPA E ALTURA DE 0,5 CM)                                                                                                                                                                                                                                                                                                      15,5 cm x 3,0 cm x 0,7 cm                                                                                                                                                                                                                                                                                                                   VOLUME DA CHAPA DO SUPORTE ISOLADOR  COM SELANTE                                                                                                                                                                                                                                    15,5 cm x 3,0 cm x 0,7 cm = 32,55 cm3                                                                                                                                                                                                                                                                                       DIFERENÇA DO VOLUME DA CHAPA DO SUPORTE ISOLADOR PELO VOLUME DA CHAPA COM SELANTE                                                                                                                                                                                                                                                                                                        32,55 cm3 -7,5 cm3 = 25,05 cm3                                                                                                                                                                                                                                                                     CONVERSÃO DE CM3 PARA ML                                                                                                                                                                                                                                                                          25,05 CM3=25,05 ML                                                                                                                                                                                                                                                                                                                                                                       CADA BISNAGA POSSUI 310ML DO PRODUTO, 25,05ML CORRESPONDE À 8,080% DESTA BISNAGA.     </t>
  </si>
  <si>
    <t>**COMPOSIÇÃO DA MÃO DE OBRA BASEADA NO BOLETIM ORSE-SE (SET/2017) "10693". OBS.: FORAM ACRESCIDOS OS INSUMOS "11950" E "13348" E O SELANTE PARA FINALIZAR A EXECUÇÃO DOS SERVIÇOS</t>
  </si>
  <si>
    <t>**COMPOSIÇÃO DA MÃO DE OBRA BASEADA NO BOLETIM ORSE-SE (SET/2017) "10903/ORSE". OBS.: FORAM ACRESCIDOS OS INSUMOS "7583" E "13348" E O SELANTE PARA FINALIZAR A EXECUÇÃO DOS SERVIÇOS.</t>
  </si>
  <si>
    <t xml:space="preserve">MEDIDA DA CHAPA DO SUPORTE ISOLADOR                                                                                                                                                                                                                                                                                                           15 cm x 2,5 cm x 0,2 cm                                                                                                                                                                                                                                                                                                                   VOLUME DA CHAPA DO SUPORTE ISOLADOR                                                                                                                                                                                                                                       15 cm x 2,5 cm x 0,2 cm = 7,5 cm3                                                                                                                                                                                                                                                             MEDIDA DA CHAPA DO SUPORTE ISOLADOR COM SELANTE (CONSIDERANDO 0,5 CM PARA CADA LADO DA CHAPA E ALTURA DE 0,5 CM)                                                                                                                                                                                                                                                                                                      15,5 cm x 3,0 cm x 0,7 cm                                                                                                                                                                                                                                                                                                                   VOLUME DA CHAPA DO SUPORTE ISOLADOR  COM SELANTE                                                                                                                                                                                                                                    15,5 cm x 3,0 cm x 0,7 cm = 32,55 cm3                                                                                                                                                                                                                                                                                       DIFERENÇA DO VOLUME DA CHAPA DO SUPORTE ISOLADOR PELO VOLUME DA CHAPA COM SELANTE                                                                                                                                                                                                                                                                                                        32,55 cm3 -7,5 cm3 = 25,05 cm3                                                                                                                                                                                                                                                                     CONVERSÃO DE CM3 PARA ML                                                                                                                                                                                                                                                                          25,05 CM3=25,05 ML                                                                                                                                                                                                                                                                                                                                                                       CADA BISNAGA POSSUI 310ML DO PRODUTO, 25,05ML CORRESPONDE À 8,080% DESTA BISNAGA.           </t>
  </si>
  <si>
    <t xml:space="preserve">MEDIDA DA CHAPA DO SUPORTE ISOLADOR                                                                                                                                                                                                                                                                                                           15 cm x 2,5 cm x 0,2 cm                                                                                                                                                                                                                                                                                                                   VOLUME DA CHAPA DO SUPORTE ISOLADOR                                                                                                                                                                                                                                       15 cm x 2,5 cm x 0,2 cm = 7,5 cm3                                                                                                                                                                                                                                                             MEDIDA DA CHAPA DO SUPORTE ISOLADOR COM SELANTE (CONSIDERANDO 0,5 CM PARA CADA LADO DA CHAPA E ALTURA DE 0,5 CM)                                                                                                                                                                                                                                                                                                      15,5 cm x 3,0 cm x 0,7 cm                                                                                                                                                                                                                                                                                                                   VOLUME DA CHAPA DO SUPORTE ISOLADOR  COM SELANTE                                                                                                                                                                                                                                    15,5 cm x 3,0 cm x 0,7 cm = 32,55 cm3                                                                                                                                                                                                                                                                                       DIFERENÇA DO VOLUME DA CHAPA DO SUPORTE ISOLADOR PELO VOLUME DA CHAPA COM SELANTE                                                                                                                                                                                                                                                                                                        32,55 cm3 -7,5 cm3 = 25,05 cm3                                                                                                                                                                                                                                                                     CONVERSÃO DE CM3 PARA ML                                                                                                                                                                                                                                                                          25,05 CM3=25,05 ML                                                                                                                                                                                                                                                                                                                                                                       CADA BISNAGA POSSUI 310ML DO PRODUTO, 25,05ML CORRESPONDE À 8,080% DESTA BISNAGA.                                                                                                                                                                                                                           </t>
  </si>
  <si>
    <t>5,00*4,00</t>
  </si>
  <si>
    <t>40*2,2(2,2 É ALTURA DO TAPUME)</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</si>
  <si>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</si>
  <si>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</si>
  <si>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</si>
  <si>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</si>
  <si>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</si>
  <si>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</si>
  <si>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</si>
  <si>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</si>
  <si>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</si>
  <si>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</si>
  <si>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</si>
  <si>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</si>
  <si>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</si>
  <si>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</si>
  <si>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</si>
  <si>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</si>
  <si>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</si>
  <si>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</si>
  <si>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</si>
  <si>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</si>
  <si>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</si>
  <si>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</si>
  <si>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</si>
  <si>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</si>
  <si>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</si>
  <si>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</si>
  <si>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</si>
  <si>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</si>
  <si>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</si>
  <si>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</si>
  <si>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</si>
  <si>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</si>
  <si>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</si>
  <si>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</si>
  <si>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</si>
  <si>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</si>
  <si>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</si>
  <si>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</si>
  <si>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</si>
  <si>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</si>
  <si>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</si>
  <si>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</si>
  <si>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</si>
  <si>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</si>
  <si>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</si>
  <si>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</si>
  <si>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</si>
  <si>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</si>
  <si>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</si>
  <si>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</si>
  <si>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</si>
  <si>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</si>
  <si>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</si>
  <si>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</si>
  <si>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</si>
  <si>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</si>
  <si>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</si>
  <si>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</si>
  <si>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</si>
  <si>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</si>
  <si>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</si>
  <si>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</si>
  <si>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</si>
  <si>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</si>
  <si>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</si>
  <si>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</si>
  <si>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</si>
  <si>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</si>
  <si>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</si>
  <si>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</si>
  <si>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</si>
  <si>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</si>
  <si>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</si>
  <si>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</si>
  <si>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</si>
  <si>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</si>
  <si>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</si>
  <si>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</si>
  <si>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</si>
  <si>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</si>
  <si>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</si>
  <si>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</si>
  <si>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</si>
  <si>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</si>
  <si>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</si>
  <si>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</si>
  <si>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</si>
  <si>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</si>
  <si>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</si>
  <si>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</si>
  <si>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</si>
  <si>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</si>
  <si>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</si>
  <si>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</si>
  <si>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</si>
  <si>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</si>
  <si>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</si>
  <si>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</si>
  <si>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</si>
  <si>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</si>
  <si>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</si>
  <si>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</si>
  <si>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</si>
  <si>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</si>
  <si>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</si>
  <si>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</si>
  <si>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</si>
  <si>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</si>
  <si>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</si>
  <si>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</si>
  <si>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</si>
  <si>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</si>
  <si>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</si>
  <si>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</si>
  <si>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</si>
  <si>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</si>
  <si>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</si>
  <si>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</si>
  <si>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PEÇA CIRCULAR PRÉ-MOLDADA, VOLUME DE CONCRETO DE 10 A 30 LITROS, TAXA DE FIBRA DE POLIPROPILENO APROXIMADA DE 6 KG/M³. AF_01/2018_P</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</si>
  <si>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</si>
  <si>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</si>
  <si>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</si>
  <si>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</si>
  <si>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</si>
  <si>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</si>
  <si>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</si>
  <si>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</si>
  <si>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</si>
  <si>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</si>
  <si>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</si>
  <si>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</si>
  <si>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</si>
  <si>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</si>
  <si>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</si>
  <si>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</si>
  <si>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</si>
  <si>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</si>
  <si>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</si>
  <si>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</si>
  <si>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</si>
  <si>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</si>
  <si>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</si>
  <si>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</si>
  <si>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</si>
  <si>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</si>
  <si>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</si>
  <si>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</si>
  <si>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</si>
  <si>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</si>
  <si>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</si>
  <si>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</si>
  <si>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</si>
  <si>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</si>
  <si>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</si>
  <si>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</si>
  <si>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</si>
  <si>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</si>
  <si>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</si>
  <si>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</si>
  <si>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</si>
  <si>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</si>
  <si>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</si>
  <si>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</si>
  <si>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</si>
  <si>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</si>
  <si>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</si>
  <si>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</si>
  <si>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</si>
  <si>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</si>
  <si>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</si>
  <si>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</si>
  <si>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</si>
  <si>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</si>
  <si>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</si>
  <si>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</si>
  <si>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</si>
  <si>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</si>
  <si>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</si>
  <si>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</si>
  <si>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</si>
  <si>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</si>
  <si>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</si>
  <si>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</si>
  <si>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</si>
  <si>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</si>
  <si>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</si>
  <si>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</si>
  <si>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EM AÇO, CONEXÃO RANHURADA, DN 50 (2), INSTALADO EM PRUMADAS  FORNECIMENTO E INSTALAÇÃO. AF_12/2015</t>
  </si>
  <si>
    <t>CURVA 90°, EM AÇO, CONEXÃO RANHURADA, DN 50 (2), INSTALADO EM PRUMADAS  FORNECIMENTO E INSTALAÇÃO. AF_12/2015</t>
  </si>
  <si>
    <t>CURVA 45°, EM AÇO, CONEXÃO RANHURADA, DN 65 (2 1/2), INSTALADO EM PRUMADAS  FORNECIMENTO E INSTALAÇÃO. AF_12/2015</t>
  </si>
  <si>
    <t>CURVA 90°, EM AÇO, CONEXÃO RANHURADA, DN 65 (2 1/2), INSTALADO EM PRUMADAS  FORNECIMENTO E INSTALAÇÃO. AF_12/2015</t>
  </si>
  <si>
    <t>CURVA 45°, EM AÇO, CONEXÃO RANHURADA, DN 80 (3), INSTALADO EM PRUMADAS  FORNECIMENTO E INSTALAÇÃO. AF_12/2015</t>
  </si>
  <si>
    <t>CURVA 90°,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</si>
  <si>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</si>
  <si>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</si>
  <si>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</si>
  <si>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</si>
  <si>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</si>
  <si>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</si>
  <si>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</si>
  <si>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</si>
  <si>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</si>
  <si>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EM AÇO, CONEXÃO SOLDADA, DN 50 (2), INSTALADO EM PRUMADAS  FORNECIMENTO E INSTALAÇÃO. AF_12/2015</t>
  </si>
  <si>
    <t>CURVA 90°, EM AÇO, CONEXÃO SOLDADA, DN 50 (2), INSTALADO EM PRUMADAS  FORNECIMENTO E INSTALAÇÃO. AF_12/2015</t>
  </si>
  <si>
    <t>CURVA 45°, EM AÇO, CONEXÃO SOLDADA, DN 65 (2 1/2), INSTALADO EM PRUMADAS  FORNECIMENTO E INSTALAÇÃO. AF_12/2015</t>
  </si>
  <si>
    <t>CURVA 90°, EM AÇO, CONEXÃO SOLDADA, DN 65 (2 1/2), INSTALADO EM PRUMADAS  FORNECIMENTO E INSTALAÇÃO. AF_12/2015</t>
  </si>
  <si>
    <t>CURVA 45°, EM AÇO, CONEXÃO SOLDADA, DN 80 (3), INSTALADO EM PRUMADAS  FORNECIMENTO E INSTALAÇÃO. AF_12/2015</t>
  </si>
  <si>
    <t>CURVA 90°, EM AÇO, CONEXÃO SOLDADA, DN 80 (3), INSTALADO EM PRUMADAS  FORNECIMENTO E INSTALAÇÃO. AF_12/2015</t>
  </si>
  <si>
    <t>TÊ, EM AÇO, CONEXÃO SOLDADA, DN 65 (2 1/2"),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</si>
  <si>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</si>
  <si>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</si>
  <si>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</si>
  <si>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</si>
  <si>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</si>
  <si>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</si>
  <si>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</si>
  <si>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</si>
  <si>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</si>
  <si>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</si>
  <si>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</si>
  <si>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</si>
  <si>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</si>
  <si>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</si>
  <si>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</si>
  <si>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</si>
  <si>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</si>
  <si>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</si>
  <si>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</si>
  <si>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</si>
  <si>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</si>
  <si>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</si>
  <si>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</si>
  <si>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</si>
  <si>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</si>
  <si>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</si>
  <si>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</si>
  <si>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</si>
  <si>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</si>
  <si>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</si>
  <si>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</si>
  <si>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</si>
  <si>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</si>
  <si>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</si>
  <si>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</si>
  <si>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</si>
  <si>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</si>
  <si>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</si>
  <si>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</si>
  <si>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</si>
  <si>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</si>
  <si>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</si>
  <si>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</si>
  <si>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</si>
  <si>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</si>
  <si>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AF_12/2018</t>
  </si>
  <si>
    <t>CURVA 45 GRAUS, EM AÇO, CONEXÃO SOLDADA, DN 32 (1 1/4 ),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</si>
  <si>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</si>
  <si>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</si>
  <si>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</si>
  <si>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</si>
  <si>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</si>
  <si>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</si>
  <si>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</si>
  <si>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</si>
  <si>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</si>
  <si>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</si>
  <si>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</si>
  <si>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</si>
  <si>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</si>
  <si>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</si>
  <si>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</si>
  <si>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</si>
  <si>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</si>
  <si>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</si>
  <si>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</si>
  <si>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</si>
  <si>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EM AÇO, CONEXÃO SOLDADA, DN 15 (1/2''), INSTALADO EM RAMAIS E SUB-RAMAIS DE GÁS - FORNECIMENTO E INSTALAÇÃO. AF_12/2015</t>
  </si>
  <si>
    <t>CURVA 90°, EM AÇO, CONEXÃO SOLDADA, DN 15 (1/2''), INSTALADO EM RAMAIS E SUB-RAMAIS DE GÁS - FORNECIMENTO E INSTALAÇÃO. AF_12/2015</t>
  </si>
  <si>
    <t>CURVA 45°, EM AÇO, CONEXÃO SOLDADA, DN 20 (3/4''), INSTALADO EM RAMAIS E SUB-RAMAIS DE GÁS - FORNECIMENTO E INSTALAÇÃO. AF_12/2015</t>
  </si>
  <si>
    <t>CURVA 90°, EM AÇO, CONEXÃO SOLDADA, DN 20 (3/4''), INSTALADO EM RAMAIS E SUB-RAMAIS DE GÁS - FORNECIMENTO E INSTALAÇÃO. AF_12/2015</t>
  </si>
  <si>
    <t>CURVA 45°, EM AÇO, CONEXÃO SOLDADA, DN 25 (1''), INSTALADO EM RAMAIS E SUB-RAMAIS DE GÁS - FORNECIMENTO E INSTALAÇÃO. AF_12/2015</t>
  </si>
  <si>
    <t>CURVA 90°,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</si>
  <si>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</si>
  <si>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</si>
  <si>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</si>
  <si>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</si>
  <si>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</si>
  <si>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</si>
  <si>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</si>
  <si>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</si>
  <si>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</si>
  <si>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</si>
  <si>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</si>
  <si>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</si>
  <si>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</si>
  <si>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</si>
  <si>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</si>
  <si>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</si>
  <si>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</si>
  <si>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</si>
  <si>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</si>
  <si>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</si>
  <si>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</si>
  <si>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</si>
  <si>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</si>
  <si>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</si>
  <si>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</si>
  <si>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</si>
  <si>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</si>
  <si>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</si>
  <si>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</si>
  <si>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</si>
  <si>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</si>
  <si>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</si>
  <si>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</si>
  <si>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</si>
  <si>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</si>
  <si>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</si>
  <si>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</si>
  <si>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</si>
  <si>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</si>
  <si>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</si>
  <si>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</si>
  <si>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</si>
  <si>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</si>
  <si>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</si>
  <si>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</si>
  <si>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</si>
  <si>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</si>
  <si>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</si>
  <si>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</si>
  <si>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</si>
  <si>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</si>
  <si>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</si>
  <si>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</si>
  <si>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</si>
  <si>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</si>
  <si>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</si>
  <si>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</si>
  <si>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</si>
  <si>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</si>
  <si>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</si>
  <si>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</si>
  <si>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</si>
  <si>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</si>
  <si>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</si>
  <si>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</si>
  <si>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</si>
  <si>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</si>
  <si>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</si>
  <si>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</si>
  <si>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</si>
  <si>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</si>
  <si>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</si>
  <si>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</si>
  <si>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</si>
  <si>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</si>
  <si>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</si>
  <si>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</si>
  <si>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</si>
  <si>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</si>
  <si>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</si>
  <si>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</si>
  <si>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</si>
  <si>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</si>
  <si>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</si>
  <si>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</si>
  <si>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</si>
  <si>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</si>
  <si>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</si>
  <si>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</si>
  <si>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</si>
  <si>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</si>
  <si>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</si>
  <si>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</si>
  <si>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</si>
  <si>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</si>
  <si>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</si>
  <si>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</si>
  <si>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</si>
  <si>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</si>
  <si>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!EM PROCESSO DE DESATIVACAO!  VEICULO TIPO  MINI FURGAO COM MOTOR ENTRE *1.4 A 1.6* FLEX, 2 PORTAS</t>
  </si>
  <si>
    <t>!EM PROCESSO DE DESATIVACAO! CAIXA P/ MEDICAO DE DEMANDA E ENERGIA REATIVA EM CHAPA 18 ESTAMPADA , PADRAO DE CONCESSIONARIA LOCAL</t>
  </si>
  <si>
    <t>!EM PROCESSO DE DESATIVACAO! CAMINHONETE CABINE SIMPLES COM MOTOR 1.6 FLEX, CAMBIO  MANUAL, POTENCIA 101/104 CV, 2 PORTAS</t>
  </si>
  <si>
    <t>!EM PROCESSO DE DESATIVACAO! CAMINHONETE COM MOTOR A DIESEL, POTENCIA 180 CV, CABINE DUPLA, 4X4</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</si>
  <si>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</si>
  <si>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</si>
  <si>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</si>
  <si>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</si>
  <si>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</si>
  <si>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</si>
  <si>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</si>
  <si>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VEICULO DE PASSEIO COM MOTOR 1.6 FLEX, POTENCIA 101/104 CV, 4 PORTAS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</si>
  <si>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</si>
  <si>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</si>
  <si>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</si>
  <si>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</si>
  <si>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</si>
  <si>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</si>
  <si>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</si>
  <si>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</si>
  <si>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</si>
  <si>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</si>
  <si>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</si>
  <si>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</si>
  <si>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</si>
  <si>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</si>
  <si>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</si>
  <si>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</si>
  <si>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</si>
  <si>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</si>
  <si>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</si>
  <si>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</si>
  <si>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</si>
  <si>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</si>
  <si>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</si>
  <si>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</si>
  <si>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</si>
  <si>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</si>
  <si>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</si>
  <si>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</si>
  <si>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</si>
  <si>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</si>
  <si>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</si>
  <si>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</si>
  <si>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</si>
  <si>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</si>
  <si>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</si>
  <si>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</si>
  <si>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</si>
  <si>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</si>
  <si>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</si>
  <si>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</si>
  <si>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</si>
  <si>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</si>
  <si>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</si>
  <si>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</si>
  <si>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</si>
  <si>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</si>
  <si>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</si>
  <si>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</si>
  <si>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</si>
  <si>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</si>
  <si>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</si>
  <si>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</si>
  <si>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</si>
  <si>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</si>
  <si>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</si>
  <si>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</si>
  <si>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</si>
  <si>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</si>
  <si>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</si>
  <si>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</si>
  <si>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</si>
  <si>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</si>
  <si>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</si>
  <si>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</si>
  <si>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</si>
  <si>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</si>
  <si>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</si>
  <si>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</si>
  <si>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</si>
  <si>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</si>
  <si>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</si>
  <si>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</si>
  <si>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</si>
  <si>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</si>
  <si>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</si>
  <si>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</si>
  <si>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</si>
  <si>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</si>
  <si>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</si>
  <si>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</si>
  <si>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</si>
  <si>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</si>
  <si>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</si>
  <si>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</si>
  <si>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</si>
  <si>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</si>
  <si>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</si>
  <si>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</si>
  <si>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</si>
  <si>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</si>
  <si>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</si>
  <si>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</si>
  <si>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</si>
  <si>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</si>
  <si>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</si>
  <si>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</si>
  <si>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</si>
  <si>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</si>
  <si>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</si>
  <si>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</si>
  <si>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</si>
  <si>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</si>
  <si>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</si>
  <si>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</si>
  <si>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</si>
  <si>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</si>
  <si>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</si>
  <si>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</si>
  <si>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</si>
  <si>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</si>
  <si>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</si>
  <si>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</si>
  <si>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</si>
  <si>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</si>
  <si>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</si>
  <si>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</si>
  <si>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</si>
  <si>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</si>
  <si>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</si>
  <si>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</si>
  <si>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</si>
  <si>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</si>
  <si>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</si>
  <si>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</si>
  <si>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</si>
  <si>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</si>
  <si>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</si>
  <si>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</si>
  <si>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</si>
  <si>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</si>
  <si>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</si>
  <si>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</si>
  <si>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</si>
  <si>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</si>
  <si>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</si>
  <si>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</si>
  <si>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</si>
  <si>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</si>
  <si>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</si>
  <si>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</si>
  <si>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</si>
  <si>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</si>
  <si>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</si>
  <si>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</si>
  <si>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</si>
  <si>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</si>
  <si>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</si>
  <si>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</si>
  <si>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</si>
  <si>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</si>
  <si>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</si>
  <si>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</si>
  <si>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</si>
  <si>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</si>
  <si>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</si>
  <si>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</si>
  <si>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</si>
  <si>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</si>
  <si>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</si>
  <si>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</si>
  <si>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</si>
  <si>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</si>
  <si>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</si>
  <si>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</si>
  <si>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</si>
  <si>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</si>
  <si>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</si>
  <si>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</si>
  <si>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</si>
  <si>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</si>
  <si>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</si>
  <si>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</si>
  <si>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</si>
  <si>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</si>
  <si>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</si>
  <si>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</si>
  <si>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</si>
  <si>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PEDREIRO</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</si>
  <si>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</si>
  <si>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</si>
  <si>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</si>
  <si>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</si>
  <si>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</si>
  <si>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</si>
  <si>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</si>
  <si>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</si>
  <si>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</si>
  <si>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</si>
  <si>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</si>
  <si>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</si>
  <si>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</si>
  <si>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</si>
  <si>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</si>
  <si>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</si>
  <si>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</si>
  <si>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</si>
  <si>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</si>
  <si>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</si>
  <si>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</si>
  <si>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</si>
  <si>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</si>
  <si>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</si>
  <si>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</si>
  <si>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</si>
  <si>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</si>
  <si>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</si>
  <si>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</si>
  <si>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</si>
  <si>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</si>
  <si>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</si>
  <si>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</si>
  <si>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</si>
  <si>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</si>
  <si>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</si>
  <si>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</si>
  <si>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</si>
  <si>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</si>
  <si>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</si>
  <si>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</si>
  <si>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</si>
  <si>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</si>
  <si>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</si>
  <si>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</si>
  <si>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</si>
  <si>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</si>
  <si>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</si>
  <si>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</si>
  <si>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</si>
  <si>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</si>
  <si>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</si>
  <si>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</si>
  <si>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</si>
  <si>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</si>
  <si>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</si>
  <si>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</si>
  <si>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</si>
  <si>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</si>
  <si>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</si>
  <si>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</si>
  <si>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</si>
  <si>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</si>
  <si>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</si>
  <si>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</si>
  <si>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</si>
  <si>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</si>
  <si>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</si>
  <si>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</si>
  <si>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</si>
  <si>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</si>
  <si>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</si>
  <si>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</si>
  <si>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</si>
  <si>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</si>
  <si>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</si>
  <si>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</si>
  <si>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</si>
  <si>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</si>
  <si>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</si>
  <si>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</si>
  <si>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</si>
  <si>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</si>
  <si>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</si>
  <si>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</si>
  <si>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</si>
  <si>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</si>
  <si>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</si>
  <si>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</si>
  <si>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</si>
  <si>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</si>
  <si>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</si>
  <si>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</si>
  <si>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</si>
  <si>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</si>
  <si>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</si>
  <si>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</si>
  <si>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</si>
  <si>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</si>
  <si>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</si>
  <si>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</si>
  <si>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</si>
  <si>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</si>
  <si>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</si>
  <si>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</si>
  <si>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</si>
  <si>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</si>
  <si>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</si>
  <si>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</si>
  <si>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</si>
  <si>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</si>
  <si>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</si>
  <si>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</si>
  <si>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</si>
  <si>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</si>
  <si>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</si>
  <si>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</si>
  <si>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</si>
  <si>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</si>
  <si>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</si>
  <si>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</si>
  <si>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</si>
  <si>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</si>
  <si>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</si>
  <si>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</si>
  <si>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</si>
  <si>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</si>
  <si>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</si>
  <si>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</si>
  <si>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</si>
  <si>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</si>
  <si>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</si>
  <si>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</si>
  <si>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</si>
  <si>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</si>
  <si>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</si>
  <si>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</si>
  <si>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</si>
  <si>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</si>
  <si>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</si>
  <si>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</si>
  <si>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</si>
  <si>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</si>
  <si>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</si>
  <si>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</si>
  <si>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</si>
  <si>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</si>
  <si>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</si>
  <si>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</si>
  <si>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</si>
  <si>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</si>
  <si>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</si>
  <si>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</si>
  <si>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</si>
  <si>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</si>
  <si>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</si>
  <si>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</si>
  <si>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</si>
  <si>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</si>
  <si>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</si>
  <si>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</si>
  <si>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</si>
  <si>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</si>
  <si>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</si>
  <si>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</si>
  <si>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</si>
  <si>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</si>
  <si>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</si>
  <si>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</si>
  <si>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</si>
  <si>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</si>
  <si>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</si>
  <si>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</si>
  <si>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</si>
  <si>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</si>
  <si>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</si>
  <si>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</si>
  <si>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</si>
  <si>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</si>
  <si>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</si>
  <si>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</si>
  <si>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</si>
  <si>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</si>
  <si>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</si>
  <si>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</si>
  <si>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</si>
  <si>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</si>
  <si>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</si>
  <si>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</si>
  <si>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</si>
  <si>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</si>
  <si>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</si>
  <si>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</si>
  <si>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</si>
  <si>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</si>
  <si>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</si>
  <si>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</si>
  <si>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</si>
  <si>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</si>
  <si>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</si>
  <si>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</si>
  <si>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</si>
  <si>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</si>
  <si>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</si>
  <si>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</si>
  <si>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</si>
  <si>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</si>
  <si>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</si>
  <si>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</si>
  <si>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</si>
  <si>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</si>
  <si>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</si>
  <si>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</si>
  <si>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</si>
  <si>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</si>
  <si>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</si>
  <si>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</si>
  <si>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</si>
  <si>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</si>
  <si>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</si>
  <si>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</si>
  <si>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</si>
  <si>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</si>
  <si>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</si>
  <si>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</si>
  <si>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</si>
  <si>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</si>
  <si>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</si>
  <si>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</si>
  <si>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</si>
  <si>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</si>
  <si>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</si>
  <si>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</si>
  <si>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</si>
  <si>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</si>
  <si>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</si>
  <si>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</si>
  <si>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</si>
  <si>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</si>
  <si>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</si>
  <si>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</si>
  <si>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</si>
  <si>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</si>
  <si>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</si>
  <si>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</si>
  <si>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</si>
  <si>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</si>
  <si>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</si>
  <si>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</si>
  <si>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</si>
  <si>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</si>
  <si>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</si>
  <si>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</si>
  <si>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</si>
  <si>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</si>
  <si>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</si>
  <si>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</si>
  <si>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</si>
  <si>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</si>
  <si>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</si>
  <si>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</si>
  <si>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</si>
  <si>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</si>
  <si>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</si>
  <si>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</si>
  <si>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</si>
  <si>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</si>
  <si>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</si>
  <si>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</si>
  <si>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</si>
  <si>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</si>
  <si>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</si>
  <si>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</si>
  <si>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</si>
  <si>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</si>
  <si>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</si>
  <si>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</si>
  <si>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</si>
  <si>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</si>
  <si>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</si>
  <si>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</si>
  <si>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</si>
  <si>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</si>
  <si>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</si>
  <si>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</si>
  <si>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</si>
  <si>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</si>
  <si>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</si>
  <si>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</si>
  <si>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</si>
  <si>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</si>
  <si>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</si>
  <si>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</si>
  <si>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</si>
  <si>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</si>
  <si>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</si>
  <si>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</si>
  <si>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</si>
  <si>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</si>
  <si>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</si>
  <si>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</si>
  <si>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</si>
  <si>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</si>
  <si>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</si>
  <si>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</si>
  <si>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</si>
  <si>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</si>
  <si>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</si>
  <si>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</si>
  <si>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</si>
  <si>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</si>
  <si>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</si>
  <si>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</si>
  <si>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</si>
  <si>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</si>
  <si>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</si>
  <si>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</si>
  <si>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</si>
  <si>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</si>
  <si>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</si>
  <si>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</si>
  <si>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</si>
  <si>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</si>
  <si>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</si>
  <si>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</si>
  <si>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</si>
  <si>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</si>
  <si>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</si>
  <si>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</si>
  <si>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</si>
  <si>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</si>
  <si>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</si>
  <si>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</si>
  <si>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</si>
  <si>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</si>
  <si>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</si>
  <si>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</si>
  <si>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</si>
  <si>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</si>
  <si>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</si>
  <si>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</si>
  <si>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</si>
  <si>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</si>
  <si>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</si>
  <si>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</si>
  <si>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</si>
  <si>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</si>
  <si>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</si>
  <si>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</si>
  <si>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</si>
  <si>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</si>
  <si>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</si>
  <si>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</si>
  <si>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</si>
  <si>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</si>
  <si>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</si>
  <si>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</si>
  <si>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</si>
  <si>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</si>
  <si>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</si>
  <si>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</si>
  <si>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</si>
  <si>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</si>
  <si>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</si>
  <si>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</si>
  <si>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</si>
  <si>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</si>
  <si>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</si>
  <si>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</si>
  <si>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</si>
  <si>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</si>
  <si>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</si>
  <si>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</si>
  <si>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</si>
  <si>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</si>
  <si>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</si>
  <si>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</si>
  <si>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</si>
  <si>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</si>
  <si>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</si>
  <si>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</si>
  <si>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</si>
  <si>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</si>
  <si>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</si>
  <si>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</si>
  <si>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</si>
  <si>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</si>
  <si>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</si>
  <si>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</si>
  <si>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</si>
  <si>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</si>
  <si>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</si>
  <si>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</si>
  <si>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</si>
  <si>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</si>
  <si>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</si>
  <si>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</si>
  <si>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</si>
  <si>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</si>
  <si>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</si>
  <si>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</si>
  <si>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</si>
  <si>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</si>
  <si>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</si>
  <si>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</si>
  <si>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</si>
  <si>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</si>
  <si>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</si>
  <si>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</si>
  <si>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</si>
  <si>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</si>
  <si>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</si>
  <si>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</si>
  <si>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</si>
  <si>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</si>
  <si>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</si>
  <si>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</si>
  <si>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</si>
  <si>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</si>
  <si>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</si>
  <si>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</si>
  <si>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</si>
  <si>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</si>
  <si>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</si>
  <si>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</si>
  <si>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</si>
  <si>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</si>
  <si>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</si>
  <si>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</si>
  <si>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</si>
  <si>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</si>
  <si>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</si>
  <si>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</si>
  <si>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</si>
  <si>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</si>
  <si>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</si>
  <si>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</si>
  <si>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</si>
  <si>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</si>
  <si>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</si>
  <si>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</si>
  <si>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</si>
  <si>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</si>
  <si>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</si>
  <si>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</si>
  <si>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</si>
  <si>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</si>
  <si>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</si>
  <si>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</si>
  <si>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</si>
  <si>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</si>
  <si>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</si>
  <si>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</si>
  <si>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</si>
  <si>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</si>
  <si>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</si>
  <si>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</si>
  <si>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</si>
  <si>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</si>
  <si>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</si>
  <si>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</si>
  <si>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</si>
  <si>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</si>
  <si>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</si>
  <si>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</si>
  <si>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</si>
  <si>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</si>
  <si>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</si>
  <si>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</si>
  <si>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</si>
  <si>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</si>
  <si>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</si>
  <si>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</si>
  <si>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</si>
  <si>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</si>
  <si>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</si>
  <si>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</si>
  <si>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</si>
  <si>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</si>
  <si>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</si>
  <si>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</si>
  <si>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</si>
  <si>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</si>
  <si>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</si>
  <si>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</si>
  <si>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</si>
  <si>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</si>
  <si>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</si>
  <si>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</si>
  <si>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</si>
  <si>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</si>
  <si>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</si>
  <si>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</si>
  <si>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</si>
  <si>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</si>
  <si>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</si>
  <si>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</si>
  <si>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</si>
  <si>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</si>
  <si>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</si>
  <si>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</si>
  <si>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</si>
  <si>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</si>
  <si>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</si>
  <si>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</si>
  <si>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</si>
  <si>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</si>
  <si>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</si>
  <si>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</si>
  <si>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</si>
  <si>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</si>
  <si>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</si>
  <si>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</si>
  <si>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</si>
  <si>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</si>
  <si>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</si>
  <si>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</si>
  <si>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</si>
  <si>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</si>
  <si>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</si>
  <si>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</si>
  <si>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</si>
  <si>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</si>
  <si>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</si>
  <si>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</si>
  <si>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</si>
  <si>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</si>
  <si>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</si>
  <si>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</si>
  <si>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</si>
  <si>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</si>
  <si>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</si>
  <si>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</si>
  <si>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</si>
  <si>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</si>
  <si>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</si>
  <si>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</si>
  <si>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</si>
  <si>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</si>
  <si>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</si>
  <si>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</si>
  <si>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</si>
  <si>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</si>
  <si>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</si>
  <si>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</si>
  <si>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</si>
  <si>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</si>
  <si>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</si>
  <si>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</si>
  <si>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</si>
  <si>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</si>
  <si>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</si>
  <si>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</si>
  <si>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</si>
  <si>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</si>
  <si>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</si>
  <si>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</si>
  <si>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</si>
  <si>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</si>
  <si>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</si>
  <si>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</si>
  <si>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</si>
  <si>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</si>
  <si>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</si>
  <si>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</si>
  <si>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</si>
  <si>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</si>
  <si>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</si>
  <si>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</si>
  <si>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</si>
  <si>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</si>
  <si>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</si>
  <si>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</si>
  <si>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</si>
  <si>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</si>
  <si>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</si>
  <si>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</si>
  <si>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</si>
  <si>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</si>
  <si>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</si>
  <si>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</si>
  <si>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</si>
  <si>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</si>
  <si>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</si>
  <si>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</si>
  <si>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</si>
  <si>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</si>
  <si>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</si>
  <si>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</si>
  <si>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</si>
  <si>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</si>
  <si>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</si>
  <si>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</si>
  <si>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</si>
  <si>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</si>
  <si>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</si>
  <si>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</si>
  <si>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</si>
  <si>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</si>
  <si>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</si>
  <si>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</si>
  <si>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</si>
  <si>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</si>
  <si>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</si>
  <si>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</si>
  <si>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</si>
  <si>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</si>
  <si>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</si>
  <si>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</si>
  <si>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</si>
  <si>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</si>
  <si>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</si>
  <si>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</si>
  <si>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</si>
  <si>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</si>
  <si>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</si>
  <si>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</si>
  <si>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</si>
  <si>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</si>
  <si>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</si>
  <si>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</si>
  <si>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</si>
  <si>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</si>
  <si>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</si>
  <si>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</si>
  <si>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</si>
  <si>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</si>
  <si>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</si>
  <si>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</si>
  <si>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</si>
  <si>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</si>
  <si>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</si>
  <si>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</si>
  <si>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</si>
  <si>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</si>
  <si>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</si>
  <si>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</si>
  <si>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</si>
  <si>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</si>
  <si>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</si>
  <si>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</si>
  <si>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</si>
  <si>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</si>
  <si>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</si>
  <si>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</si>
  <si>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</si>
  <si>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</si>
  <si>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</si>
  <si>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</si>
  <si>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</si>
  <si>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</si>
  <si>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</si>
  <si>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</si>
  <si>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</si>
  <si>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</si>
  <si>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</si>
  <si>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</si>
  <si>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</si>
  <si>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</si>
  <si>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</si>
  <si>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</si>
  <si>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</si>
  <si>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</si>
  <si>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</si>
  <si>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</si>
  <si>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</si>
  <si>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</si>
  <si>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</si>
  <si>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</si>
  <si>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</si>
  <si>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</si>
  <si>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</si>
  <si>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</si>
  <si>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</si>
  <si>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</si>
  <si>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</si>
  <si>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</si>
  <si>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</si>
  <si>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</si>
  <si>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</si>
  <si>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</si>
  <si>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</si>
  <si>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</si>
  <si>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</si>
  <si>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</si>
  <si>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</si>
  <si>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</si>
  <si>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</si>
  <si>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</si>
  <si>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</si>
  <si>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</si>
  <si>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</si>
  <si>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</si>
  <si>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</si>
  <si>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</si>
  <si>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</si>
  <si>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</si>
  <si>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</si>
  <si>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</si>
  <si>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</si>
  <si>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</si>
  <si>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</si>
  <si>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</si>
  <si>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</si>
  <si>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</si>
  <si>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</si>
  <si>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</si>
  <si>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</si>
  <si>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</si>
  <si>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</si>
  <si>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</si>
  <si>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</si>
  <si>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</si>
  <si>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</si>
  <si>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</si>
  <si>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</si>
  <si>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</si>
  <si>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</si>
  <si>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</si>
  <si>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</si>
  <si>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</si>
  <si>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</si>
  <si>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</si>
  <si>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</si>
  <si>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</si>
  <si>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</si>
  <si>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</si>
  <si>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</si>
  <si>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</si>
  <si>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</si>
  <si>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</si>
  <si>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</si>
  <si>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</si>
  <si>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</si>
  <si>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</si>
  <si>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</si>
  <si>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</si>
  <si>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</si>
  <si>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</si>
  <si>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</si>
  <si>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</si>
  <si>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</si>
  <si>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</si>
  <si>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</si>
  <si>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</si>
  <si>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</si>
  <si>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</si>
  <si>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</si>
  <si>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</si>
  <si>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</si>
  <si>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</si>
  <si>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</si>
  <si>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</si>
  <si>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</si>
  <si>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</si>
  <si>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</si>
  <si>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</si>
  <si>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</si>
  <si>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</si>
  <si>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</si>
  <si>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</si>
  <si>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</si>
  <si>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</si>
  <si>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</si>
  <si>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</si>
  <si>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</si>
  <si>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</si>
  <si>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</si>
  <si>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</si>
  <si>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</si>
  <si>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</si>
  <si>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</si>
  <si>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</si>
  <si>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</si>
  <si>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</si>
  <si>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</si>
  <si>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</si>
  <si>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</si>
  <si>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</si>
  <si>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</si>
  <si>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</si>
  <si>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</si>
  <si>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</si>
  <si>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</si>
  <si>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</si>
  <si>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</si>
  <si>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</si>
  <si>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</si>
  <si>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</si>
  <si>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</si>
  <si>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</si>
  <si>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</si>
  <si>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</si>
  <si>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</si>
  <si>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</si>
  <si>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</si>
  <si>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</si>
  <si>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</si>
  <si>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</si>
  <si>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</si>
  <si>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</si>
  <si>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</si>
  <si>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</si>
  <si>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</si>
  <si>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</si>
  <si>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</si>
  <si>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</si>
  <si>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</si>
  <si>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</si>
  <si>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</si>
  <si>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</si>
  <si>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</si>
  <si>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</si>
  <si>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</si>
  <si>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</si>
  <si>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</si>
  <si>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</si>
  <si>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</si>
  <si>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</si>
  <si>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</si>
  <si>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</si>
  <si>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</si>
  <si>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</si>
  <si>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</si>
  <si>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</si>
  <si>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</si>
  <si>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</si>
  <si>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</si>
  <si>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</si>
  <si>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</si>
  <si>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</si>
  <si>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</si>
  <si>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</si>
  <si>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</si>
  <si>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</si>
  <si>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</si>
  <si>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</si>
  <si>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</si>
  <si>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</si>
  <si>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</si>
  <si>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</si>
  <si>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</si>
  <si>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</si>
  <si>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</si>
  <si>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</si>
  <si>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</si>
  <si>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</si>
  <si>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</si>
  <si>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</si>
  <si>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</si>
  <si>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</si>
  <si>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</si>
  <si>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</si>
  <si>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</si>
  <si>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</si>
  <si>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</si>
  <si>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</si>
  <si>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</si>
  <si>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</si>
  <si>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</si>
  <si>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</si>
  <si>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</si>
  <si>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</si>
  <si>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</si>
  <si>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</si>
  <si>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</si>
  <si>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</si>
  <si>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</si>
  <si>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</si>
  <si>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</si>
  <si>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</si>
  <si>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</si>
  <si>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</si>
  <si>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</si>
  <si>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</si>
  <si>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</si>
  <si>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</si>
  <si>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</si>
  <si>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</si>
  <si>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</si>
  <si>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</si>
  <si>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</si>
  <si>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</si>
  <si>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</si>
  <si>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</si>
  <si>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</si>
  <si>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</si>
  <si>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</si>
  <si>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</si>
  <si>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</si>
  <si>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</si>
  <si>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</si>
  <si>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</si>
  <si>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</si>
  <si>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</si>
  <si>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</si>
  <si>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</si>
  <si>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</si>
  <si>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</si>
  <si>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</si>
  <si>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</si>
  <si>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</si>
  <si>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</si>
  <si>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</si>
  <si>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</si>
  <si>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</si>
  <si>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</si>
  <si>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</si>
  <si>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</si>
  <si>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</si>
  <si>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</si>
  <si>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</si>
  <si>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</si>
  <si>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</si>
  <si>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</si>
  <si>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</si>
  <si>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</si>
  <si>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</si>
  <si>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</si>
  <si>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</si>
  <si>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</si>
  <si>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</si>
  <si>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</si>
  <si>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</si>
  <si>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</si>
  <si>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</si>
  <si>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</si>
  <si>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</si>
  <si>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</si>
  <si>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</si>
  <si>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</si>
  <si>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</si>
  <si>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</si>
  <si>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</si>
  <si>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</si>
  <si>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</si>
  <si>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</si>
  <si>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</si>
  <si>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</si>
  <si>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</si>
  <si>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</si>
  <si>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</si>
  <si>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</si>
  <si>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</si>
  <si>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</si>
  <si>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</si>
  <si>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</si>
  <si>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</si>
  <si>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</si>
  <si>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</si>
  <si>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</si>
  <si>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</si>
  <si>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</si>
  <si>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</si>
  <si>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</si>
  <si>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</si>
  <si>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</si>
  <si>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</si>
  <si>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</si>
  <si>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</si>
  <si>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</si>
  <si>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</si>
  <si>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</si>
  <si>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</si>
  <si>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</si>
  <si>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</si>
  <si>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</si>
  <si>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</si>
  <si>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</si>
  <si>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</si>
  <si>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</si>
  <si>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</si>
  <si>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</si>
  <si>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</si>
  <si>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</si>
  <si>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</si>
  <si>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</si>
  <si>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</si>
  <si>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</si>
  <si>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</si>
  <si>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</si>
  <si>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</si>
  <si>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</si>
  <si>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</si>
  <si>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</si>
  <si>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</si>
  <si>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</si>
  <si>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</si>
  <si>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</si>
  <si>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</si>
  <si>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</si>
  <si>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</si>
  <si>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</si>
  <si>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</si>
  <si>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</si>
  <si>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</si>
  <si>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</si>
  <si>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</si>
  <si>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</si>
  <si>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</si>
  <si>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</si>
  <si>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</si>
  <si>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</si>
  <si>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</si>
  <si>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</si>
  <si>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</si>
  <si>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</si>
  <si>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</si>
  <si>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</si>
  <si>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</si>
  <si>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</si>
  <si>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</si>
  <si>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</si>
  <si>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</si>
  <si>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</si>
  <si>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</si>
  <si>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</si>
  <si>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</si>
  <si>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</si>
  <si>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</si>
  <si>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</si>
  <si>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</si>
  <si>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</si>
  <si>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</si>
  <si>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</si>
  <si>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</si>
  <si>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</si>
  <si>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</si>
  <si>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</si>
  <si>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</si>
  <si>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</si>
  <si>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</si>
  <si>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</si>
  <si>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</si>
  <si>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</si>
  <si>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</si>
  <si>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</si>
  <si>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</si>
  <si>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</si>
  <si>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</si>
  <si>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</si>
  <si>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</si>
  <si>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</si>
  <si>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</si>
  <si>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</si>
  <si>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</si>
  <si>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</si>
  <si>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</si>
  <si>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</si>
  <si>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</si>
  <si>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</si>
  <si>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</si>
  <si>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</si>
  <si>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</si>
  <si>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</si>
  <si>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</si>
  <si>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</si>
  <si>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</si>
  <si>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</si>
  <si>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</si>
  <si>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</si>
  <si>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</si>
  <si>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</si>
  <si>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</si>
  <si>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</si>
  <si>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</si>
  <si>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</si>
  <si>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</si>
  <si>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</si>
  <si>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</si>
  <si>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</si>
  <si>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</si>
  <si>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</si>
  <si>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</si>
  <si>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</si>
  <si>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</si>
  <si>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</si>
  <si>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</si>
  <si>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</si>
  <si>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</si>
  <si>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</si>
  <si>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</si>
  <si>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</si>
  <si>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</si>
  <si>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</si>
  <si>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</si>
  <si>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</si>
  <si>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</si>
  <si>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</si>
  <si>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</si>
  <si>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</si>
  <si>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</si>
  <si>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</si>
  <si>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</si>
  <si>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</si>
  <si>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</si>
  <si>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</si>
  <si>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</si>
  <si>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</si>
  <si>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</si>
  <si>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</si>
  <si>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</si>
  <si>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</si>
  <si>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</si>
  <si>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</si>
  <si>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</si>
  <si>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</si>
  <si>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</si>
  <si>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</si>
  <si>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</si>
  <si>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</si>
  <si>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</si>
  <si>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</si>
  <si>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</si>
  <si>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</si>
  <si>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</si>
  <si>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</si>
  <si>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</si>
  <si>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</si>
  <si>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</si>
  <si>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</si>
  <si>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</si>
  <si>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</si>
  <si>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</si>
  <si>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</si>
  <si>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</si>
  <si>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</si>
  <si>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</si>
  <si>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</si>
  <si>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</si>
  <si>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</si>
  <si>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</si>
  <si>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</si>
  <si>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</si>
  <si>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</si>
  <si>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</si>
  <si>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</si>
  <si>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</si>
  <si>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</si>
  <si>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</si>
  <si>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</si>
  <si>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</si>
  <si>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</si>
  <si>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</si>
  <si>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</si>
  <si>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</si>
  <si>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</si>
  <si>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</si>
  <si>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</si>
  <si>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</si>
  <si>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</si>
  <si>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</si>
  <si>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</si>
  <si>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</si>
  <si>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</si>
  <si>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</si>
  <si>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</si>
  <si>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</si>
  <si>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</si>
  <si>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</si>
  <si>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</si>
  <si>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</si>
  <si>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</si>
  <si>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</si>
  <si>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</si>
  <si>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</si>
  <si>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</si>
  <si>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</si>
  <si>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</si>
  <si>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</si>
  <si>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</si>
  <si>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</si>
  <si>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</si>
  <si>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</si>
  <si>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</si>
  <si>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</si>
  <si>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</si>
  <si>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</si>
  <si>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</si>
  <si>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</si>
  <si>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</si>
  <si>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</si>
  <si>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</si>
  <si>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</si>
  <si>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</si>
  <si>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</si>
  <si>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</si>
  <si>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</si>
  <si>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</si>
  <si>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</si>
  <si>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</si>
  <si>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</si>
  <si>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</si>
  <si>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</si>
  <si>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</si>
  <si>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</si>
  <si>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</si>
  <si>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</si>
  <si>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</si>
  <si>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</si>
  <si>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</si>
  <si>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</si>
  <si>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</si>
  <si>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</si>
  <si>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</si>
  <si>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</si>
  <si>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</si>
  <si>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</si>
  <si>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</si>
  <si>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</si>
  <si>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</si>
  <si>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</si>
  <si>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</si>
  <si>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</si>
  <si>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</si>
  <si>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</si>
  <si>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</si>
  <si>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</si>
  <si>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</si>
  <si>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</si>
  <si>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</si>
  <si>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</si>
  <si>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</si>
  <si>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</si>
  <si>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</si>
  <si>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</si>
  <si>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</si>
  <si>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</si>
  <si>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</si>
  <si>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</si>
  <si>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</si>
  <si>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</si>
  <si>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</si>
  <si>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</si>
  <si>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</si>
  <si>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</si>
  <si>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</si>
  <si>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</si>
  <si>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</si>
  <si>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</si>
  <si>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</si>
  <si>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</si>
  <si>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</si>
  <si>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</si>
  <si>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</si>
  <si>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</si>
  <si>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</si>
  <si>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</si>
  <si>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</si>
  <si>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</si>
  <si>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</si>
  <si>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</si>
  <si>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</si>
  <si>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</si>
  <si>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</si>
  <si>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</si>
  <si>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</si>
  <si>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</si>
  <si>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</si>
  <si>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</si>
  <si>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</si>
  <si>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</si>
  <si>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</si>
  <si>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</si>
  <si>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</si>
  <si>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</si>
  <si>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</si>
  <si>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</si>
  <si>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</si>
  <si>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</si>
  <si>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</si>
  <si>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</si>
  <si>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</si>
  <si>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</si>
  <si>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</si>
  <si>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</si>
  <si>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</si>
  <si>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</si>
  <si>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</si>
  <si>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</si>
  <si>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</si>
  <si>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</si>
  <si>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</si>
  <si>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</si>
  <si>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</si>
  <si>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</si>
  <si>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</si>
  <si>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</si>
  <si>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</si>
  <si>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</si>
  <si>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</si>
  <si>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</si>
  <si>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</si>
  <si>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</si>
  <si>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</si>
  <si>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</si>
  <si>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</si>
  <si>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</si>
  <si>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</si>
  <si>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</si>
  <si>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</si>
  <si>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</si>
  <si>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</si>
  <si>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</si>
  <si>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</si>
  <si>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</si>
  <si>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</si>
  <si>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</si>
  <si>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</si>
  <si>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</si>
  <si>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</si>
  <si>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</si>
  <si>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</si>
  <si>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</si>
  <si>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</si>
  <si>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</si>
  <si>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</si>
  <si>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</si>
  <si>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</si>
  <si>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</si>
  <si>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</si>
  <si>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</si>
  <si>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</si>
  <si>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</si>
  <si>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</si>
  <si>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</si>
  <si>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</si>
  <si>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</si>
  <si>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</si>
  <si>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</si>
  <si>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</si>
  <si>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</si>
  <si>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</si>
  <si>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</si>
  <si>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</si>
  <si>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</si>
  <si>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</si>
  <si>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</si>
  <si>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</si>
  <si>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</si>
  <si>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</si>
  <si>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</si>
  <si>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</si>
  <si>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</si>
  <si>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</si>
  <si>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</si>
  <si>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</si>
  <si>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</si>
  <si>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</si>
  <si>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</si>
  <si>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</si>
  <si>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</si>
  <si>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</si>
  <si>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</si>
  <si>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</si>
  <si>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</si>
  <si>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</si>
  <si>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</si>
  <si>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</si>
  <si>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</si>
  <si>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</si>
  <si>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</si>
  <si>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</si>
  <si>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</si>
  <si>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</si>
  <si>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</si>
  <si>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</si>
  <si>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</si>
  <si>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</si>
  <si>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</si>
  <si>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</si>
  <si>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</si>
  <si>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</si>
  <si>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</si>
  <si>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</si>
  <si>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</si>
  <si>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</si>
  <si>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</si>
  <si>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</si>
  <si>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</si>
  <si>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</si>
  <si>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</si>
  <si>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</si>
  <si>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</si>
  <si>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</si>
  <si>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</si>
  <si>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</si>
  <si>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</si>
  <si>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</si>
  <si>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</si>
  <si>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</si>
  <si>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</si>
  <si>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</si>
  <si>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</si>
  <si>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</si>
  <si>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</si>
  <si>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</si>
  <si>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</si>
  <si>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</si>
  <si>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</si>
  <si>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</si>
  <si>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</si>
  <si>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</si>
  <si>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</si>
  <si>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</si>
  <si>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</si>
  <si>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</si>
  <si>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</si>
  <si>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</si>
  <si>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</si>
  <si>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</si>
  <si>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</si>
  <si>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</si>
  <si>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</si>
  <si>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</si>
  <si>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</si>
  <si>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</si>
  <si>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</si>
  <si>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</si>
  <si>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</si>
  <si>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</si>
  <si>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</si>
  <si>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</si>
  <si>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</si>
  <si>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</si>
  <si>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</si>
  <si>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</si>
  <si>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</si>
  <si>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</si>
  <si>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</si>
  <si>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</si>
  <si>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</si>
  <si>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</si>
  <si>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</si>
  <si>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</si>
  <si>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</si>
  <si>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</si>
  <si>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</si>
  <si>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</si>
  <si>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</si>
  <si>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</si>
  <si>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</si>
  <si>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</si>
  <si>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</si>
  <si>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</si>
  <si>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</si>
  <si>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</si>
  <si>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</si>
  <si>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</si>
  <si>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</si>
  <si>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</si>
  <si>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</si>
  <si>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</si>
  <si>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</si>
  <si>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</si>
  <si>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</si>
  <si>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</si>
  <si>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</si>
  <si>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</si>
  <si>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</si>
  <si>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</si>
  <si>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</si>
  <si>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</si>
  <si>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</si>
  <si>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</si>
  <si>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</si>
  <si>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</si>
  <si>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</si>
  <si>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</si>
  <si>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</si>
  <si>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</si>
  <si>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</si>
  <si>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</si>
  <si>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</si>
  <si>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</si>
  <si>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</si>
  <si>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</si>
  <si>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</si>
  <si>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</si>
  <si>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</si>
  <si>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</si>
  <si>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</si>
  <si>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</si>
  <si>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</si>
  <si>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</si>
  <si>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</si>
  <si>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</si>
  <si>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</si>
  <si>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</si>
  <si>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</si>
  <si>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</si>
  <si>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</si>
  <si>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</si>
  <si>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</si>
  <si>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</si>
  <si>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</si>
  <si>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</si>
  <si>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</si>
  <si>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</si>
  <si>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</si>
  <si>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</si>
  <si>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</si>
  <si>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</si>
  <si>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</si>
  <si>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</si>
  <si>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</si>
  <si>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</si>
  <si>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</si>
  <si>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</si>
  <si>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</si>
  <si>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</si>
  <si>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</si>
  <si>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</si>
  <si>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</si>
  <si>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</si>
  <si>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</si>
  <si>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</si>
  <si>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</si>
  <si>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</si>
  <si>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</si>
  <si>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</si>
  <si>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</si>
  <si>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</si>
  <si>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</si>
  <si>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</si>
  <si>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</si>
  <si>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</si>
  <si>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</si>
  <si>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</si>
  <si>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</si>
  <si>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</si>
  <si>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</si>
  <si>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</si>
  <si>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</si>
  <si>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</si>
  <si>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</si>
  <si>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</si>
  <si>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</si>
  <si>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</si>
  <si>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</si>
  <si>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</si>
  <si>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</si>
  <si>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</si>
  <si>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</si>
  <si>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</si>
  <si>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</si>
  <si>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</si>
  <si>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</si>
  <si>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</si>
  <si>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</si>
  <si>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</si>
  <si>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</si>
  <si>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</si>
  <si>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</si>
  <si>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</si>
  <si>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</si>
  <si>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</si>
  <si>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</si>
  <si>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</si>
  <si>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</si>
  <si>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</si>
  <si>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</si>
  <si>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</si>
  <si>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</si>
  <si>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</si>
  <si>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</si>
  <si>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</si>
  <si>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</si>
  <si>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</si>
  <si>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</si>
  <si>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</si>
  <si>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</si>
  <si>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</si>
  <si>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</si>
  <si>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</si>
  <si>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</si>
  <si>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</si>
  <si>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</si>
  <si>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</si>
  <si>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</si>
  <si>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</si>
  <si>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</si>
  <si>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</si>
  <si>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</si>
  <si>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</si>
  <si>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</si>
  <si>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</si>
  <si>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</si>
  <si>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</si>
  <si>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</si>
  <si>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</si>
  <si>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</si>
  <si>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</si>
  <si>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</si>
  <si>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</si>
  <si>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</si>
  <si>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</si>
  <si>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</si>
  <si>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</si>
  <si>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</si>
  <si>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</si>
  <si>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</si>
  <si>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</si>
  <si>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</si>
  <si>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</si>
  <si>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</si>
  <si>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</si>
  <si>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</si>
  <si>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</si>
  <si>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</si>
  <si>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</si>
  <si>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</si>
  <si>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</si>
  <si>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</si>
  <si>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</si>
  <si>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</si>
  <si>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</si>
  <si>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</si>
  <si>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</si>
  <si>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</si>
  <si>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</si>
  <si>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</si>
  <si>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</si>
  <si>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</si>
  <si>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</si>
  <si>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</si>
  <si>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</si>
  <si>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</si>
  <si>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</si>
  <si>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</si>
  <si>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</si>
  <si>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</si>
  <si>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</si>
  <si>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</si>
  <si>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</si>
  <si>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</si>
  <si>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</si>
  <si>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</si>
  <si>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</si>
  <si>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</si>
  <si>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</si>
  <si>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</si>
  <si>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</si>
  <si>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</si>
  <si>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</si>
  <si>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</si>
  <si>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</si>
  <si>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</si>
  <si>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</si>
  <si>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</si>
  <si>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</si>
  <si>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</si>
  <si>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</si>
  <si>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</si>
  <si>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</si>
  <si>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</si>
  <si>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</si>
  <si>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</si>
  <si>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</si>
  <si>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</si>
  <si>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</si>
  <si>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</si>
  <si>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</si>
  <si>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</si>
  <si>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</si>
  <si>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</si>
  <si>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</si>
  <si>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</si>
  <si>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</si>
  <si>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</si>
  <si>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</si>
  <si>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</si>
  <si>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</si>
  <si>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</si>
  <si>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</si>
  <si>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</si>
  <si>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</si>
  <si>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</si>
  <si>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</si>
  <si>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</si>
  <si>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</si>
  <si>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</si>
  <si>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</si>
  <si>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</si>
  <si>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</si>
  <si>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</si>
  <si>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</si>
  <si>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</si>
  <si>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</si>
  <si>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</si>
  <si>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</si>
  <si>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</si>
  <si>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</si>
  <si>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</si>
  <si>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</si>
  <si>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</si>
  <si>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</si>
  <si>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</si>
  <si>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</si>
  <si>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</si>
  <si>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</si>
  <si>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</si>
  <si>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</si>
  <si>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</si>
  <si>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</si>
  <si>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</si>
  <si>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</si>
  <si>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</si>
  <si>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</si>
  <si>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</si>
  <si>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</si>
  <si>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</si>
  <si>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</si>
  <si>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</si>
  <si>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</si>
  <si>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</si>
  <si>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</si>
  <si>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</si>
  <si>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</si>
  <si>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</si>
  <si>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</si>
  <si>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</si>
  <si>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</si>
  <si>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</si>
  <si>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</si>
  <si>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</si>
  <si>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</si>
  <si>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</si>
  <si>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</si>
  <si>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</si>
  <si>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</si>
  <si>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</si>
  <si>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</si>
  <si>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</si>
  <si>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</si>
  <si>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</si>
  <si>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</si>
  <si>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</si>
  <si>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</si>
  <si>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</si>
  <si>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</si>
  <si>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</si>
  <si>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</si>
  <si>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</si>
  <si>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</si>
  <si>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</si>
  <si>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</si>
  <si>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</si>
  <si>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</si>
  <si>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</si>
  <si>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</si>
  <si>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</si>
  <si>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</si>
  <si>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</si>
  <si>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</si>
  <si>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</si>
  <si>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</si>
  <si>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</si>
  <si>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</si>
  <si>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</si>
  <si>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</si>
  <si>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</si>
  <si>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</si>
  <si>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</si>
  <si>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</si>
  <si>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</si>
  <si>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</si>
  <si>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</si>
  <si>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</si>
  <si>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</si>
  <si>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</si>
  <si>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</si>
  <si>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</si>
  <si>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</si>
  <si>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</si>
  <si>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</si>
  <si>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</si>
  <si>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</si>
  <si>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</si>
  <si>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</si>
  <si>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</si>
  <si>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</si>
  <si>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</si>
  <si>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</si>
  <si>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</si>
  <si>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</si>
  <si>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</si>
  <si>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</si>
  <si>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</si>
  <si>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</si>
  <si>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</si>
  <si>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</si>
  <si>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</si>
  <si>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</si>
  <si>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</si>
  <si>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</si>
  <si>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</si>
  <si>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</si>
  <si>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</si>
  <si>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</si>
  <si>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</si>
  <si>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</si>
  <si>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</si>
  <si>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</si>
  <si>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</si>
  <si>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</si>
  <si>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</si>
  <si>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</si>
  <si>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</si>
  <si>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</si>
  <si>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</si>
  <si>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</si>
  <si>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</si>
  <si>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</si>
  <si>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</si>
  <si>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</si>
  <si>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</si>
  <si>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</si>
  <si>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</si>
  <si>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</si>
  <si>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</si>
  <si>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</si>
  <si>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</si>
  <si>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</si>
  <si>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</si>
  <si>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</si>
  <si>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</si>
  <si>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</si>
  <si>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</si>
  <si>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</si>
  <si>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</si>
  <si>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</si>
  <si>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</si>
  <si>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</si>
  <si>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</si>
  <si>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</si>
  <si>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</si>
  <si>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</si>
  <si>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</si>
  <si>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</si>
  <si>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</si>
  <si>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</si>
  <si>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</si>
  <si>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</si>
  <si>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</si>
  <si>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</si>
  <si>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</si>
  <si>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</si>
  <si>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</si>
  <si>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</si>
  <si>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</si>
  <si>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</si>
  <si>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</si>
  <si>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</si>
  <si>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</si>
  <si>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</si>
  <si>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</si>
  <si>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</si>
  <si>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</si>
  <si>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</si>
  <si>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</si>
  <si>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</si>
  <si>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</si>
  <si>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</si>
  <si>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</si>
  <si>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</si>
  <si>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</si>
  <si>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</si>
  <si>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</si>
  <si>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</si>
  <si>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</si>
  <si>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</si>
  <si>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</si>
  <si>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</si>
  <si>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</si>
  <si>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</si>
  <si>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</si>
  <si>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</si>
  <si>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</si>
  <si>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</si>
  <si>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</si>
  <si>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</si>
  <si>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</si>
  <si>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</si>
  <si>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</si>
  <si>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</si>
  <si>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</si>
  <si>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</si>
  <si>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</si>
  <si>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</si>
  <si>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</si>
  <si>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</si>
  <si>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</si>
  <si>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</si>
  <si>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</si>
  <si>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</si>
  <si>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</si>
  <si>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</si>
  <si>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</si>
  <si>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</si>
  <si>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</si>
  <si>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</si>
  <si>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</si>
  <si>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</si>
  <si>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</si>
  <si>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</si>
  <si>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</si>
  <si>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</si>
  <si>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</si>
  <si>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</si>
  <si>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</si>
  <si>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</si>
  <si>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</si>
  <si>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</si>
  <si>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</si>
  <si>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</si>
  <si>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</si>
  <si>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</si>
  <si>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</si>
  <si>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</si>
  <si>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</si>
  <si>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</si>
  <si>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</si>
  <si>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</si>
  <si>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</si>
  <si>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</si>
  <si>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</si>
  <si>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</si>
  <si>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</si>
  <si>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</si>
  <si>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</si>
  <si>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</si>
  <si>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</si>
  <si>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</si>
  <si>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</si>
  <si>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</si>
  <si>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</si>
  <si>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</si>
  <si>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</si>
  <si>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</si>
  <si>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</si>
  <si>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</si>
  <si>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</si>
  <si>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</si>
  <si>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</si>
  <si>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</si>
  <si>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</si>
  <si>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</si>
  <si>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</si>
  <si>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</si>
  <si>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</si>
  <si>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</si>
  <si>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</si>
  <si>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</si>
  <si>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</si>
  <si>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</si>
  <si>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</si>
  <si>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</si>
  <si>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</si>
  <si>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</si>
  <si>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</si>
  <si>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</si>
  <si>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</si>
  <si>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</si>
  <si>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</si>
  <si>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</si>
  <si>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</si>
  <si>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</si>
  <si>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</si>
  <si>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</si>
  <si>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</si>
  <si>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</si>
  <si>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</si>
  <si>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</si>
  <si>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</si>
  <si>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</si>
  <si>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</si>
  <si>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</si>
  <si>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</si>
  <si>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</si>
  <si>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</si>
  <si>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</si>
  <si>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</si>
  <si>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</si>
  <si>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</si>
  <si>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</si>
  <si>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</si>
  <si>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</si>
  <si>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</si>
  <si>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</si>
  <si>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</si>
  <si>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</si>
  <si>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</si>
  <si>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</si>
  <si>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</si>
  <si>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</si>
  <si>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</si>
  <si>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</si>
  <si>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</si>
  <si>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</si>
  <si>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</si>
  <si>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</si>
  <si>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</si>
  <si>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</si>
  <si>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</si>
  <si>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</si>
  <si>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</si>
  <si>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</si>
  <si>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</si>
  <si>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</si>
  <si>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</si>
  <si>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</si>
  <si>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</si>
  <si>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</si>
  <si>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</si>
  <si>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</si>
  <si>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</si>
  <si>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</si>
  <si>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</si>
  <si>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</si>
  <si>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</si>
  <si>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</si>
  <si>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</si>
  <si>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</si>
  <si>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</si>
  <si>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</si>
  <si>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</si>
  <si>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</si>
  <si>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</si>
  <si>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</si>
  <si>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</si>
  <si>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</si>
  <si>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</si>
  <si>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</si>
  <si>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</si>
  <si>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</si>
  <si>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</si>
  <si>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</si>
  <si>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</si>
  <si>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</si>
  <si>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</si>
  <si>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</si>
  <si>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</si>
  <si>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</si>
  <si>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</si>
  <si>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</si>
  <si>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</si>
  <si>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</si>
  <si>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</si>
  <si>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</si>
  <si>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</si>
  <si>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</si>
  <si>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</si>
  <si>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</si>
  <si>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</si>
  <si>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</si>
  <si>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</si>
  <si>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</si>
  <si>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</si>
  <si>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</si>
  <si>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</si>
  <si>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</si>
  <si>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</si>
  <si>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</si>
  <si>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</si>
  <si>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</si>
  <si>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</si>
  <si>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</si>
  <si>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</si>
  <si>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</si>
  <si>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</si>
  <si>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</si>
  <si>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</si>
  <si>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</si>
  <si>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</si>
  <si>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</si>
  <si>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</si>
  <si>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</si>
  <si>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</si>
  <si>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</si>
  <si>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</si>
  <si>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</si>
  <si>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</si>
  <si>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</si>
  <si>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</si>
  <si>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</si>
  <si>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</si>
  <si>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</si>
  <si>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</si>
  <si>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</si>
  <si>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</si>
  <si>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</si>
  <si>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</si>
  <si>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</si>
  <si>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</si>
  <si>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</si>
  <si>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</si>
  <si>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</si>
  <si>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</si>
  <si>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</si>
  <si>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</si>
  <si>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</si>
  <si>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</si>
  <si>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</si>
  <si>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</si>
  <si>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</si>
  <si>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</si>
  <si>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</si>
  <si>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</si>
  <si>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</si>
  <si>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</si>
  <si>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</si>
  <si>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</si>
  <si>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</si>
  <si>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</si>
  <si>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</si>
  <si>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</si>
  <si>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</si>
  <si>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</si>
  <si>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</si>
  <si>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</si>
  <si>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</si>
  <si>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</si>
  <si>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</si>
  <si>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</si>
  <si>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</si>
  <si>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</si>
  <si>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</si>
  <si>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</si>
  <si>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</si>
  <si>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</si>
  <si>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</si>
  <si>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</si>
  <si>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</si>
  <si>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</si>
  <si>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</si>
  <si>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</si>
  <si>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</si>
  <si>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</si>
  <si>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</si>
  <si>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</si>
  <si>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</si>
  <si>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</si>
  <si>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</si>
  <si>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</si>
  <si>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</si>
  <si>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</si>
  <si>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</si>
  <si>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</si>
  <si>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</si>
  <si>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</si>
  <si>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</si>
  <si>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</si>
  <si>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</si>
  <si>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</si>
  <si>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</si>
  <si>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</si>
  <si>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</si>
  <si>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</si>
  <si>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</si>
  <si>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</si>
  <si>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</si>
  <si>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</si>
  <si>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</si>
  <si>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</si>
  <si>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</si>
  <si>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</si>
  <si>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</si>
  <si>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</si>
  <si>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</si>
  <si>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</si>
  <si>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</si>
  <si>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</si>
  <si>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</si>
  <si>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</si>
  <si>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</si>
  <si>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</si>
  <si>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</si>
  <si>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</si>
  <si>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</si>
  <si>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</si>
  <si>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</si>
  <si>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</si>
  <si>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</si>
  <si>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</si>
  <si>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</si>
  <si>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</si>
  <si>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</si>
  <si>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</si>
  <si>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</si>
  <si>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</si>
  <si>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</si>
  <si>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</si>
  <si>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</si>
  <si>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</si>
  <si>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</si>
  <si>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</si>
  <si>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</si>
  <si>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</si>
  <si>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</si>
  <si>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</si>
  <si>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</si>
  <si>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</si>
  <si>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</si>
  <si>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</si>
  <si>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</si>
  <si>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</si>
  <si>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</si>
  <si>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</si>
  <si>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</si>
  <si>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</si>
  <si>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</si>
  <si>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</si>
  <si>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</si>
  <si>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</si>
  <si>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</si>
  <si>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</si>
  <si>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</si>
  <si>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</si>
  <si>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</si>
  <si>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</si>
  <si>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</si>
  <si>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</si>
  <si>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</si>
  <si>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</si>
  <si>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</si>
  <si>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</si>
  <si>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</si>
  <si>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</si>
  <si>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</si>
  <si>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</si>
  <si>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</si>
  <si>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</si>
  <si>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</si>
  <si>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</si>
  <si>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</si>
  <si>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</si>
  <si>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</si>
  <si>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</si>
  <si>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</si>
  <si>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</si>
  <si>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</si>
  <si>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</si>
  <si>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</si>
  <si>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</si>
  <si>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</si>
  <si>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</si>
  <si>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</si>
  <si>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</si>
  <si>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</si>
  <si>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</si>
  <si>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</si>
  <si>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</si>
  <si>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</si>
  <si>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</si>
  <si>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</si>
  <si>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</si>
  <si>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</si>
  <si>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</si>
  <si>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</si>
  <si>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</si>
  <si>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</si>
  <si>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</si>
  <si>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</si>
  <si>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</si>
  <si>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</si>
  <si>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</si>
  <si>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</si>
  <si>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</si>
  <si>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</si>
  <si>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</si>
  <si>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</si>
  <si>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</si>
  <si>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</si>
  <si>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</si>
  <si>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</si>
  <si>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</si>
  <si>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</si>
  <si>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</si>
  <si>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</si>
  <si>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</si>
  <si>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</si>
  <si>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</si>
  <si>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</si>
  <si>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</si>
  <si>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</si>
  <si>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</si>
  <si>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</si>
  <si>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</si>
  <si>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</si>
  <si>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</si>
  <si>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</si>
  <si>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</si>
  <si>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</si>
  <si>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</si>
  <si>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</si>
  <si>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</si>
  <si>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</si>
  <si>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</si>
  <si>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</si>
  <si>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</si>
  <si>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</si>
  <si>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</si>
  <si>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</si>
  <si>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</si>
  <si>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</si>
  <si>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</si>
  <si>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</si>
  <si>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</si>
  <si>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</si>
  <si>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</si>
  <si>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</si>
  <si>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</si>
  <si>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</si>
  <si>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</si>
  <si>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</si>
  <si>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</si>
  <si>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</si>
  <si>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</si>
  <si>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</si>
  <si>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</si>
  <si>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</si>
  <si>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</si>
  <si>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</si>
  <si>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</si>
  <si>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</si>
  <si>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</si>
  <si>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</si>
  <si>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</si>
  <si>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</si>
  <si>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</si>
  <si>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</si>
  <si>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</si>
  <si>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</si>
  <si>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</si>
  <si>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</si>
  <si>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</si>
  <si>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</si>
  <si>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</si>
  <si>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</si>
  <si>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</si>
  <si>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</si>
  <si>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</si>
  <si>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</si>
  <si>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</si>
  <si>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</si>
  <si>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</si>
  <si>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</si>
  <si>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</si>
  <si>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</si>
  <si>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</si>
  <si>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</si>
  <si>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</si>
  <si>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</si>
  <si>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</si>
  <si>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</si>
  <si>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</si>
  <si>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</si>
  <si>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</si>
  <si>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</si>
  <si>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</si>
  <si>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</si>
  <si>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</si>
  <si>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</si>
  <si>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</si>
  <si>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</si>
  <si>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</si>
  <si>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</si>
  <si>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</si>
  <si>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</si>
  <si>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</si>
  <si>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</si>
  <si>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</si>
  <si>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</si>
  <si>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</si>
  <si>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</si>
  <si>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</si>
  <si>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</si>
  <si>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</si>
  <si>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</si>
  <si>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</si>
  <si>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</si>
  <si>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</si>
  <si>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</si>
  <si>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</si>
  <si>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</si>
  <si>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</si>
  <si>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</si>
  <si>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</si>
  <si>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</si>
  <si>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</si>
  <si>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</si>
  <si>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</si>
  <si>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</si>
  <si>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</si>
  <si>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</si>
  <si>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</si>
  <si>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</si>
  <si>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</si>
  <si>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</si>
  <si>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</si>
  <si>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</si>
  <si>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</si>
  <si>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</si>
  <si>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</si>
  <si>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</si>
  <si>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</si>
  <si>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</si>
  <si>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</si>
  <si>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</si>
  <si>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</si>
  <si>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</si>
  <si>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</si>
  <si>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</si>
  <si>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</si>
  <si>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</si>
  <si>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</si>
  <si>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</si>
  <si>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</si>
  <si>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</si>
  <si>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</si>
  <si>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</si>
  <si>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</si>
  <si>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</si>
  <si>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</si>
  <si>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</si>
  <si>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</si>
  <si>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</si>
  <si>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</si>
  <si>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</si>
  <si>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</si>
  <si>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</si>
  <si>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</si>
  <si>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</si>
  <si>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</si>
  <si>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</si>
  <si>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</si>
  <si>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</si>
  <si>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</si>
  <si>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</si>
  <si>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</si>
  <si>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</si>
  <si>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</si>
  <si>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</si>
  <si>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</si>
  <si>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</si>
  <si>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</si>
  <si>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</si>
  <si>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</si>
  <si>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</si>
  <si>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</si>
  <si>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</si>
  <si>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</si>
  <si>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</si>
  <si>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</si>
  <si>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</si>
  <si>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</si>
  <si>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</si>
  <si>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</si>
  <si>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</si>
  <si>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</si>
  <si>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</si>
  <si>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</si>
  <si>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</si>
  <si>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</si>
  <si>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</si>
  <si>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</si>
  <si>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</si>
  <si>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</si>
  <si>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</si>
  <si>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</si>
  <si>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</si>
  <si>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</si>
  <si>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</si>
  <si>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</si>
  <si>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</si>
  <si>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</si>
  <si>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</si>
  <si>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</si>
  <si>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</si>
  <si>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</si>
  <si>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</si>
  <si>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</si>
  <si>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</si>
  <si>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</si>
  <si>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</si>
  <si>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</si>
  <si>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</si>
  <si>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</si>
  <si>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</si>
  <si>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</si>
  <si>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</si>
  <si>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</si>
  <si>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</si>
  <si>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</si>
  <si>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</si>
  <si>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</si>
  <si>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</si>
  <si>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</si>
  <si>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</si>
  <si>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</si>
  <si>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</si>
  <si>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</si>
  <si>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</si>
  <si>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</si>
  <si>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</si>
  <si>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</si>
  <si>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</si>
  <si>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</si>
  <si>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</si>
  <si>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</si>
  <si>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</si>
  <si>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</si>
  <si>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</si>
  <si>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</si>
  <si>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</si>
  <si>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</si>
  <si>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</si>
  <si>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</si>
  <si>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</si>
  <si>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</si>
  <si>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</si>
  <si>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</si>
  <si>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</si>
  <si>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</si>
  <si>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</si>
  <si>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</si>
  <si>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</si>
  <si>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</si>
  <si>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</si>
  <si>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</si>
  <si>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</si>
  <si>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</si>
  <si>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</si>
  <si>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</si>
  <si>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</si>
  <si>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</si>
  <si>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</si>
  <si>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</si>
  <si>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</si>
  <si>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</si>
  <si>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</si>
  <si>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</si>
  <si>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</si>
  <si>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</si>
  <si>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</si>
  <si>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</si>
  <si>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</si>
  <si>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</si>
  <si>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</si>
  <si>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</si>
  <si>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</si>
  <si>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</si>
  <si>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</si>
  <si>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</si>
  <si>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</si>
  <si>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</si>
  <si>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</si>
  <si>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</si>
  <si>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</si>
  <si>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</si>
  <si>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</si>
  <si>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</si>
  <si>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</si>
  <si>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</si>
  <si>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</si>
  <si>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</si>
  <si>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</si>
  <si>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</si>
  <si>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</si>
  <si>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</si>
  <si>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</si>
  <si>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</si>
  <si>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</si>
  <si>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</si>
  <si>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</si>
  <si>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</si>
  <si>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</si>
  <si>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</si>
  <si>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</si>
  <si>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</si>
  <si>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</si>
  <si>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</si>
  <si>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</si>
  <si>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</si>
  <si>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</si>
  <si>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</si>
  <si>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</si>
  <si>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</si>
  <si>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</si>
  <si>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</si>
  <si>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</si>
  <si>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</si>
  <si>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</si>
  <si>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</si>
  <si>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</si>
  <si>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</si>
  <si>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</si>
  <si>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</si>
  <si>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</si>
  <si>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</si>
  <si>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</si>
  <si>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</si>
  <si>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</si>
  <si>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</si>
  <si>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</si>
  <si>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</si>
  <si>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</si>
  <si>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</si>
  <si>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</si>
  <si>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</si>
  <si>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</si>
  <si>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</si>
  <si>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</si>
  <si>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</si>
  <si>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</si>
  <si>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</si>
  <si>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</si>
  <si>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</si>
  <si>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</si>
  <si>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</si>
  <si>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</si>
  <si>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</si>
  <si>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</si>
  <si>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</si>
  <si>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</si>
  <si>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</si>
  <si>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</si>
  <si>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</si>
  <si>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</si>
  <si>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</si>
  <si>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</si>
  <si>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</si>
  <si>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</si>
  <si>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</si>
  <si>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</si>
  <si>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</si>
  <si>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</si>
  <si>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</si>
  <si>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</si>
  <si>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</si>
  <si>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</si>
  <si>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</si>
  <si>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</si>
  <si>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</si>
  <si>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</si>
  <si>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</si>
  <si>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</si>
  <si>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</si>
  <si>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</si>
  <si>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</si>
  <si>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</si>
  <si>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</si>
  <si>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</si>
  <si>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</si>
  <si>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</si>
  <si>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</si>
  <si>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</si>
  <si>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</si>
  <si>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</si>
  <si>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</si>
  <si>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</si>
  <si>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</si>
  <si>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</si>
  <si>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</si>
  <si>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</si>
  <si>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</si>
  <si>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</si>
  <si>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</si>
  <si>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</si>
  <si>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</si>
  <si>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</si>
  <si>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</si>
  <si>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</si>
  <si>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</si>
  <si>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</si>
  <si>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</si>
  <si>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</si>
  <si>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</si>
  <si>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</si>
  <si>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</si>
  <si>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</si>
  <si>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</si>
  <si>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</si>
  <si>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</si>
  <si>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</si>
  <si>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</si>
  <si>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</si>
  <si>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</si>
  <si>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</si>
  <si>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</si>
  <si>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</si>
  <si>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</si>
  <si>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</si>
  <si>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</si>
  <si>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</si>
  <si>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</si>
  <si>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</si>
  <si>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</si>
  <si>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</si>
  <si>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</si>
  <si>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</si>
  <si>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</si>
  <si>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</si>
  <si>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</si>
  <si>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</si>
  <si>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</si>
  <si>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</si>
  <si>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</si>
  <si>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</si>
  <si>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</si>
  <si>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</si>
  <si>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</si>
  <si>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</si>
  <si>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</si>
  <si>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</si>
  <si>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</si>
  <si>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</si>
  <si>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</si>
  <si>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</si>
  <si>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</si>
  <si>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</si>
  <si>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</si>
  <si>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</si>
  <si>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</si>
  <si>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</si>
  <si>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</si>
  <si>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</si>
  <si>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</si>
  <si>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</si>
  <si>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</si>
  <si>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</si>
  <si>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</si>
  <si>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</si>
  <si>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</si>
  <si>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</si>
  <si>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</si>
  <si>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</si>
  <si>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</si>
  <si>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</si>
  <si>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</si>
  <si>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</si>
  <si>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</si>
  <si>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</si>
  <si>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</si>
  <si>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</si>
  <si>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</si>
  <si>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</si>
  <si>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</si>
  <si>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</si>
  <si>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</si>
  <si>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</si>
  <si>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</si>
  <si>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</si>
  <si>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</si>
  <si>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</si>
  <si>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</si>
  <si>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</si>
  <si>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</si>
  <si>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</si>
  <si>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</si>
  <si>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</si>
  <si>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</si>
  <si>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</si>
  <si>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</si>
  <si>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</si>
  <si>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</si>
  <si>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</si>
  <si>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</si>
  <si>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</si>
  <si>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</si>
  <si>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</si>
  <si>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</si>
  <si>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</si>
  <si>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</si>
  <si>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</si>
  <si>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</si>
  <si>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</si>
  <si>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</si>
  <si>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</si>
  <si>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</si>
  <si>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</si>
  <si>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</si>
  <si>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</si>
  <si>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</si>
  <si>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</si>
  <si>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</si>
  <si>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</si>
  <si>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</si>
  <si>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</si>
  <si>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</si>
  <si>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</si>
  <si>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</si>
  <si>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</si>
  <si>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</si>
  <si>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</si>
  <si>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</si>
  <si>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</si>
  <si>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</si>
  <si>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</si>
  <si>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</si>
  <si>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</si>
  <si>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</si>
  <si>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</si>
  <si>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</si>
  <si>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</si>
  <si>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</si>
  <si>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</si>
  <si>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</si>
  <si>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</si>
  <si>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</si>
  <si>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</si>
  <si>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</si>
  <si>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</si>
  <si>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</si>
  <si>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</si>
  <si>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</si>
  <si>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</si>
  <si>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</si>
  <si>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</si>
  <si>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</si>
  <si>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</si>
  <si>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</si>
  <si>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</si>
  <si>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</si>
  <si>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</si>
  <si>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</si>
  <si>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</si>
  <si>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</si>
  <si>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</si>
  <si>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</si>
  <si>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</si>
  <si>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</si>
  <si>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</si>
  <si>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</si>
  <si>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</si>
  <si>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</si>
  <si>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</si>
  <si>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</si>
  <si>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</si>
  <si>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</si>
  <si>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</si>
  <si>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</si>
  <si>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</si>
  <si>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</si>
  <si>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</si>
  <si>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</si>
  <si>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</si>
  <si>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</si>
  <si>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</si>
  <si>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</si>
  <si>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</si>
  <si>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</si>
  <si>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</si>
  <si>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</si>
  <si>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</si>
  <si>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</si>
  <si>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</si>
  <si>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</si>
  <si>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</si>
  <si>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</si>
  <si>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</si>
  <si>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</si>
  <si>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</si>
  <si>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</si>
  <si>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</si>
  <si>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</si>
  <si>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</si>
  <si>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</si>
  <si>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</si>
  <si>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</si>
  <si>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</si>
  <si>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</si>
  <si>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</si>
  <si>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</si>
  <si>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</si>
  <si>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</si>
  <si>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</si>
  <si>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</si>
  <si>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</si>
  <si>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</si>
  <si>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</si>
  <si>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</si>
  <si>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</si>
  <si>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</si>
  <si>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</si>
  <si>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</si>
  <si>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</si>
  <si>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</si>
  <si>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</si>
  <si>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</si>
  <si>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</si>
  <si>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</si>
  <si>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</si>
  <si>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</si>
  <si>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</si>
  <si>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</si>
  <si>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</si>
  <si>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</si>
  <si>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</si>
  <si>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</si>
  <si>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</si>
  <si>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</si>
  <si>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</si>
  <si>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</si>
  <si>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</si>
  <si>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</si>
  <si>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</si>
  <si>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</si>
  <si>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</si>
  <si>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</si>
  <si>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</si>
  <si>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</si>
  <si>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</si>
  <si>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</si>
  <si>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</si>
  <si>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</si>
  <si>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</si>
  <si>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</si>
  <si>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</si>
  <si>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</si>
  <si>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</si>
  <si>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</si>
  <si>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</si>
  <si>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</si>
  <si>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</si>
  <si>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</si>
  <si>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</si>
  <si>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</si>
  <si>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</si>
  <si>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</si>
  <si>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</si>
  <si>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</si>
  <si>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</si>
  <si>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</si>
  <si>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</si>
  <si>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</si>
  <si>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</si>
  <si>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</si>
  <si>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</si>
  <si>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</si>
  <si>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</si>
  <si>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</si>
  <si>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</si>
  <si>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</si>
  <si>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</si>
  <si>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</si>
  <si>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</si>
  <si>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</si>
  <si>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</si>
  <si>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</si>
  <si>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</si>
  <si>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</si>
  <si>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</si>
  <si>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</si>
  <si>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</si>
  <si>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</si>
  <si>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</si>
  <si>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</si>
  <si>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</si>
  <si>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</si>
  <si>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</si>
  <si>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</si>
  <si>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</si>
  <si>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</si>
  <si>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</si>
  <si>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</si>
  <si>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</si>
  <si>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</si>
  <si>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</si>
  <si>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</si>
  <si>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</si>
  <si>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</si>
  <si>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</si>
  <si>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</si>
  <si>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</si>
  <si>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</si>
  <si>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</si>
  <si>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</si>
  <si>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</si>
  <si>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</si>
  <si>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</si>
  <si>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</si>
  <si>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</si>
  <si>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</si>
  <si>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</si>
  <si>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</si>
  <si>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</si>
  <si>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</si>
  <si>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</si>
  <si>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</si>
  <si>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</si>
  <si>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</si>
  <si>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</si>
  <si>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</si>
  <si>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</si>
  <si>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</si>
  <si>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</si>
  <si>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</si>
  <si>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</si>
  <si>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</si>
  <si>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</si>
  <si>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</si>
  <si>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</si>
  <si>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</si>
  <si>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</si>
  <si>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</si>
  <si>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</si>
  <si>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</si>
  <si>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</si>
  <si>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</si>
  <si>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</si>
  <si>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</si>
  <si>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</si>
  <si>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</si>
  <si>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</si>
  <si>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</si>
  <si>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</si>
  <si>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</si>
  <si>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</si>
  <si>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</si>
  <si>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</si>
  <si>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</si>
  <si>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</si>
  <si>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</si>
  <si>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</si>
  <si>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</si>
  <si>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</si>
  <si>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</si>
  <si>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</si>
  <si>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</si>
  <si>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</si>
  <si>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</si>
  <si>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</si>
  <si>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</si>
  <si>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</si>
  <si>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</si>
  <si>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</si>
  <si>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</si>
  <si>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</si>
  <si>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</si>
  <si>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</si>
  <si>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</si>
  <si>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</si>
  <si>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</si>
  <si>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</si>
  <si>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</si>
  <si>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</si>
  <si>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</si>
  <si>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</si>
  <si>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</si>
  <si>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</si>
  <si>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</si>
  <si>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</si>
  <si>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</si>
  <si>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</si>
  <si>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</si>
  <si>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</si>
  <si>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</si>
  <si>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</si>
  <si>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</si>
  <si>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</si>
  <si>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</si>
  <si>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</si>
  <si>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</si>
  <si>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</si>
  <si>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</si>
  <si>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</si>
  <si>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</si>
  <si>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</si>
  <si>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</si>
  <si>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</si>
  <si>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</si>
  <si>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</si>
  <si>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</si>
  <si>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</si>
  <si>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</si>
  <si>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</si>
  <si>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</si>
  <si>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</si>
  <si>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</si>
  <si>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</si>
  <si>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</si>
  <si>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</si>
  <si>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</si>
  <si>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</si>
  <si>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</si>
  <si>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</si>
  <si>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</si>
  <si>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</si>
  <si>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</si>
  <si>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</si>
  <si>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</si>
  <si>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</si>
  <si>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</si>
  <si>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</si>
  <si>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</si>
  <si>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</si>
  <si>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</si>
  <si>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</si>
  <si>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</si>
  <si>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</si>
  <si>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</si>
  <si>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</si>
  <si>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</si>
  <si>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</si>
  <si>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</si>
  <si>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</si>
  <si>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</si>
  <si>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</si>
  <si>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</si>
  <si>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</si>
  <si>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</si>
  <si>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</si>
  <si>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</si>
  <si>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</si>
  <si>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</si>
  <si>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</si>
  <si>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</si>
  <si>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</si>
  <si>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</si>
  <si>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</si>
  <si>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</si>
  <si>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</si>
  <si>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</si>
  <si>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</si>
  <si>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</si>
  <si>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</si>
  <si>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</si>
  <si>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</si>
  <si>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</si>
  <si>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</si>
  <si>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</si>
  <si>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</si>
  <si>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</si>
  <si>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</si>
  <si>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</si>
  <si>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</si>
  <si>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</si>
  <si>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</si>
  <si>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</si>
  <si>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</si>
  <si>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</si>
  <si>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</si>
  <si>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</si>
  <si>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</si>
  <si>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</si>
  <si>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</si>
  <si>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</si>
  <si>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</si>
  <si>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</si>
  <si>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</si>
  <si>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</si>
  <si>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</si>
  <si>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</si>
  <si>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</si>
  <si>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</si>
  <si>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</si>
  <si>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</si>
  <si>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</si>
  <si>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</si>
  <si>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</si>
  <si>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</si>
  <si>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</si>
  <si>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</si>
  <si>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</si>
  <si>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</si>
  <si>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</si>
  <si>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</si>
  <si>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</si>
  <si>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</si>
  <si>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</si>
  <si>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</si>
  <si>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</si>
  <si>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</si>
  <si>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</si>
  <si>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</si>
  <si>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</si>
  <si>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</si>
  <si>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</si>
  <si>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</si>
  <si>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</si>
  <si>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</si>
  <si>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</si>
  <si>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</si>
  <si>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</si>
  <si>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</si>
  <si>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</si>
  <si>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</si>
  <si>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</si>
  <si>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</si>
  <si>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</si>
  <si>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</si>
  <si>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</si>
  <si>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</si>
  <si>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</si>
  <si>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</si>
  <si>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</si>
  <si>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</si>
  <si>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</si>
  <si>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</si>
  <si>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</si>
  <si>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</si>
  <si>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</si>
  <si>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</si>
  <si>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</si>
  <si>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</si>
  <si>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</si>
  <si>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</si>
  <si>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</si>
  <si>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</si>
  <si>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</si>
  <si>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</si>
  <si>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</si>
  <si>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</si>
  <si>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</si>
  <si>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</si>
  <si>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</si>
  <si>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</si>
  <si>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</si>
  <si>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</si>
  <si>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</si>
  <si>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</si>
  <si>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</si>
  <si>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</si>
  <si>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</si>
  <si>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</si>
  <si>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</si>
  <si>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</si>
  <si>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</si>
  <si>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</si>
  <si>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</si>
  <si>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</si>
  <si>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</si>
  <si>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</si>
  <si>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</si>
  <si>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</si>
  <si>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</si>
  <si>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</si>
  <si>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</si>
  <si>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</si>
  <si>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</si>
  <si>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</si>
  <si>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</si>
  <si>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</si>
  <si>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</si>
  <si>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</si>
  <si>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</si>
  <si>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</si>
  <si>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</si>
  <si>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</si>
  <si>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</si>
  <si>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</si>
  <si>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</si>
  <si>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</si>
  <si>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</si>
  <si>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</si>
  <si>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</si>
  <si>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</si>
  <si>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</si>
  <si>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</si>
  <si>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</si>
  <si>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</si>
  <si>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</si>
  <si>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</si>
  <si>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</si>
  <si>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</si>
  <si>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</si>
  <si>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</si>
  <si>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</si>
  <si>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</si>
  <si>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</si>
  <si>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</si>
  <si>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</si>
  <si>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</si>
  <si>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</si>
  <si>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</si>
  <si>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</si>
  <si>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</si>
  <si>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</si>
  <si>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</si>
  <si>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</si>
  <si>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</si>
  <si>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</si>
  <si>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</si>
  <si>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</si>
  <si>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</si>
  <si>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</si>
  <si>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</si>
  <si>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</si>
  <si>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</si>
  <si>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</si>
  <si>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</si>
  <si>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</si>
  <si>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</si>
  <si>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</si>
  <si>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</si>
  <si>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</si>
  <si>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</si>
  <si>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</si>
  <si>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</si>
  <si>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</si>
  <si>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</si>
  <si>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</si>
  <si>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</si>
  <si>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</si>
  <si>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</si>
  <si>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</si>
  <si>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</si>
  <si>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</si>
  <si>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</si>
  <si>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</si>
  <si>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</si>
  <si>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</si>
  <si>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</si>
  <si>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</si>
  <si>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</si>
  <si>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</si>
  <si>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</si>
  <si>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</si>
  <si>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</si>
  <si>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</si>
  <si>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</si>
  <si>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</si>
  <si>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</si>
  <si>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</si>
  <si>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</si>
  <si>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</si>
  <si>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</si>
  <si>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</si>
  <si>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</si>
  <si>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</si>
  <si>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</si>
  <si>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</si>
  <si>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</si>
  <si>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</si>
  <si>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</si>
  <si>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</si>
  <si>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</si>
  <si>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</si>
  <si>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</si>
  <si>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</si>
  <si>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</si>
  <si>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</si>
  <si>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</si>
  <si>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</si>
  <si>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</si>
  <si>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</si>
  <si>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</si>
  <si>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</si>
  <si>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</si>
  <si>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</si>
  <si>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</si>
  <si>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</si>
  <si>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</si>
  <si>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</si>
  <si>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</si>
  <si>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</si>
  <si>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</si>
  <si>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</si>
  <si>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</si>
  <si>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</si>
  <si>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</si>
  <si>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</si>
  <si>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</si>
  <si>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</si>
  <si>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</si>
  <si>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</si>
  <si>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</si>
  <si>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</si>
  <si>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</si>
  <si>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</si>
  <si>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</si>
  <si>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</si>
  <si>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</si>
  <si>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</si>
  <si>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</si>
  <si>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</si>
  <si>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</si>
  <si>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</si>
  <si>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</si>
  <si>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</si>
  <si>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</si>
  <si>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</si>
  <si>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</si>
  <si>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</si>
  <si>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</si>
  <si>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</si>
  <si>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</si>
  <si>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</si>
  <si>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</si>
  <si>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</si>
  <si>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</si>
  <si>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</si>
  <si>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</si>
  <si>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</si>
  <si>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</si>
  <si>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</si>
  <si>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</si>
  <si>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</si>
  <si>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</si>
  <si>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</si>
  <si>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</si>
  <si>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</si>
  <si>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</si>
  <si>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</si>
  <si>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</si>
  <si>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</si>
  <si>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</si>
  <si>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</si>
  <si>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</si>
  <si>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</si>
  <si>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</si>
  <si>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</si>
  <si>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</si>
  <si>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</si>
  <si>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</si>
  <si>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</si>
  <si>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</si>
  <si>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</si>
  <si>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</si>
  <si>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</si>
  <si>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</si>
  <si>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</si>
  <si>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</si>
  <si>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</si>
  <si>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</si>
  <si>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</si>
  <si>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</si>
  <si>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</si>
  <si>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</si>
  <si>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</si>
  <si>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</si>
  <si>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</si>
  <si>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</si>
  <si>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</si>
  <si>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</si>
  <si>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</si>
  <si>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</si>
  <si>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</si>
  <si>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</si>
  <si>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</si>
  <si>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</si>
  <si>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</si>
  <si>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</si>
  <si>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</si>
  <si>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</si>
  <si>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</si>
  <si>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</si>
  <si>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</si>
  <si>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</si>
  <si>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</si>
  <si>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</si>
  <si>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</si>
  <si>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</si>
  <si>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</si>
  <si>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</si>
  <si>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</si>
  <si>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</si>
  <si>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</si>
  <si>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</si>
  <si>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</si>
  <si>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</si>
  <si>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</si>
  <si>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</si>
  <si>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</si>
  <si>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</si>
  <si>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</si>
  <si>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</si>
  <si>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</si>
  <si>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</si>
  <si>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</si>
  <si>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</si>
  <si>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</si>
  <si>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</si>
  <si>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</si>
  <si>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</si>
  <si>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</si>
  <si>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</si>
  <si>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</si>
  <si>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</si>
  <si>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</si>
  <si>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</si>
  <si>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</si>
  <si>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</si>
  <si>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</si>
  <si>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</si>
  <si>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</si>
  <si>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</si>
  <si>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</si>
  <si>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</si>
  <si>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</si>
  <si>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</si>
  <si>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</si>
  <si>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</si>
  <si>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</si>
  <si>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</si>
  <si>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</si>
  <si>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</si>
  <si>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</si>
  <si>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</si>
  <si>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</si>
  <si>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</si>
  <si>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</si>
  <si>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</si>
  <si>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</si>
  <si>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</si>
  <si>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</si>
  <si>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</si>
  <si>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</si>
  <si>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</si>
  <si>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</si>
  <si>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</si>
  <si>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</si>
  <si>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</si>
  <si>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</si>
  <si>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</si>
  <si>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</si>
  <si>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</si>
  <si>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</si>
  <si>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</si>
  <si>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</si>
  <si>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</si>
  <si>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</si>
  <si>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</si>
  <si>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</si>
  <si>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</si>
  <si>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</si>
  <si>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</si>
  <si>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</si>
  <si>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</si>
  <si>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</si>
  <si>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</si>
  <si>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</si>
  <si>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</si>
  <si>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</si>
  <si>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</si>
  <si>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</si>
  <si>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</si>
  <si>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</si>
  <si>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</si>
  <si>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</si>
  <si>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</si>
  <si>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</si>
  <si>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</si>
  <si>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</si>
  <si>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</si>
  <si>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</si>
  <si>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</si>
  <si>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</si>
  <si>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</si>
  <si>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</si>
  <si>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</si>
  <si>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</si>
  <si>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</si>
  <si>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</si>
  <si>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</si>
  <si>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</si>
  <si>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</si>
  <si>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</si>
  <si>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</si>
  <si>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</si>
  <si>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</si>
  <si>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</si>
  <si>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</si>
  <si>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</si>
  <si>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</si>
  <si>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</si>
  <si>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</si>
  <si>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</si>
  <si>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</si>
  <si>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</si>
  <si>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</si>
  <si>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</si>
  <si>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</si>
  <si>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</si>
  <si>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</si>
  <si>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</si>
  <si>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</si>
  <si>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</si>
  <si>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</si>
  <si>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</si>
  <si>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</si>
  <si>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</si>
  <si>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</si>
  <si>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</si>
  <si>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</si>
  <si>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</si>
  <si>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</si>
  <si>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</si>
  <si>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</si>
  <si>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</si>
  <si>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</si>
  <si>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</si>
  <si>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</si>
  <si>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</si>
  <si>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</si>
  <si>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</si>
  <si>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</si>
  <si>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</si>
  <si>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</si>
  <si>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</si>
  <si>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</si>
  <si>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</si>
  <si>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</si>
  <si>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</si>
  <si>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</si>
  <si>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</si>
  <si>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</si>
  <si>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</si>
  <si>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</si>
  <si>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</si>
  <si>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</si>
  <si>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</si>
  <si>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</si>
  <si>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</si>
  <si>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</si>
  <si>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</si>
  <si>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</si>
  <si>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</si>
  <si>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</si>
  <si>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</si>
  <si>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</si>
  <si>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</si>
  <si>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</si>
  <si>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</si>
  <si>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</si>
  <si>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</si>
  <si>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</si>
  <si>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</si>
  <si>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</si>
  <si>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</si>
  <si>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</si>
  <si>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</si>
  <si>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</si>
  <si>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</si>
  <si>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</si>
  <si>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</si>
  <si>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</si>
  <si>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</si>
  <si>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</si>
  <si>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</si>
  <si>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</si>
  <si>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</si>
  <si>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</si>
  <si>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</si>
  <si>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</si>
  <si>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</si>
  <si>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</si>
  <si>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</si>
  <si>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</si>
  <si>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</si>
  <si>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</si>
  <si>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</si>
  <si>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</si>
  <si>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</si>
  <si>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</si>
  <si>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</si>
  <si>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</si>
  <si>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</si>
  <si>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</si>
  <si>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</si>
  <si>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</si>
  <si>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</si>
  <si>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</si>
  <si>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</si>
  <si>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</si>
  <si>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</si>
  <si>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</si>
  <si>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</si>
  <si>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</si>
  <si>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</si>
  <si>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</si>
  <si>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</si>
  <si>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</si>
  <si>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</si>
  <si>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</si>
  <si>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</si>
  <si>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</si>
  <si>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</si>
  <si>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</si>
  <si>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</si>
  <si>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</si>
  <si>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</si>
  <si>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</si>
  <si>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</si>
  <si>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</si>
  <si>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</si>
  <si>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</si>
  <si>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</si>
  <si>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</si>
  <si>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</si>
  <si>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</si>
  <si>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</si>
  <si>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</si>
  <si>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</si>
  <si>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</si>
  <si>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</si>
  <si>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</si>
  <si>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</si>
  <si>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</si>
  <si>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</si>
  <si>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</si>
  <si>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</si>
  <si>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</si>
  <si>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</si>
  <si>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</si>
  <si>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</si>
  <si>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</si>
  <si>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</si>
  <si>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</si>
  <si>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</si>
  <si>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</si>
  <si>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</si>
  <si>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</si>
  <si>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</si>
  <si>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</si>
  <si>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</si>
  <si>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</si>
  <si>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</si>
  <si>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</si>
  <si>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</si>
  <si>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</si>
  <si>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</si>
  <si>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</si>
  <si>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</si>
  <si>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</si>
  <si>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</si>
  <si>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</si>
  <si>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</si>
  <si>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</si>
  <si>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</si>
  <si>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</si>
  <si>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</si>
  <si>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</si>
  <si>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</si>
  <si>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</si>
  <si>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</si>
  <si>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</si>
  <si>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</si>
  <si>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</si>
  <si>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</si>
  <si>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</si>
  <si>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</si>
  <si>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</si>
  <si>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</si>
  <si>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</si>
  <si>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</si>
  <si>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</si>
  <si>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</si>
  <si>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</si>
  <si>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</si>
  <si>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</si>
  <si>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</si>
  <si>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</si>
  <si>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</si>
  <si>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</si>
  <si>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</si>
  <si>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</si>
  <si>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</si>
  <si>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</si>
  <si>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</si>
  <si>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</si>
  <si>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</si>
  <si>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</si>
  <si>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</si>
  <si>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</si>
  <si>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</si>
  <si>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</si>
  <si>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</si>
  <si>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</si>
  <si>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</si>
  <si>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</si>
  <si>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</si>
  <si>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</si>
  <si>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</si>
  <si>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</si>
  <si>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</si>
  <si>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</si>
  <si>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</si>
  <si>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</si>
  <si>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</si>
  <si>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</si>
  <si>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</si>
  <si>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</si>
  <si>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</si>
  <si>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</si>
  <si>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</si>
  <si>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</si>
  <si>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</si>
  <si>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</si>
  <si>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</si>
  <si>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</si>
  <si>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</si>
  <si>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</si>
  <si>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</si>
  <si>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</si>
  <si>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</si>
  <si>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</si>
  <si>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</si>
  <si>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</si>
  <si>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</si>
  <si>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</si>
  <si>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</si>
  <si>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</si>
  <si>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</si>
  <si>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</si>
  <si>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</si>
  <si>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</si>
  <si>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</si>
  <si>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</si>
  <si>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</si>
  <si>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</si>
  <si>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</si>
  <si>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</si>
  <si>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</si>
  <si>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</si>
  <si>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</si>
  <si>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</si>
  <si>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</si>
  <si>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</si>
  <si>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</si>
  <si>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</si>
  <si>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</si>
  <si>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</si>
  <si>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</si>
  <si>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</si>
  <si>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</si>
  <si>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</si>
  <si>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</si>
  <si>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</si>
  <si>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</si>
  <si>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</si>
  <si>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</si>
  <si>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</si>
  <si>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</si>
  <si>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</si>
  <si>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</si>
  <si>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</si>
  <si>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</si>
  <si>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</si>
  <si>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</si>
  <si>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</si>
  <si>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</si>
  <si>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</si>
  <si>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</si>
  <si>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</si>
  <si>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</si>
  <si>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</si>
  <si>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</si>
  <si>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</si>
  <si>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</si>
  <si>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</si>
  <si>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</si>
  <si>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</si>
  <si>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</si>
  <si>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</si>
  <si>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</si>
  <si>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</si>
  <si>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</si>
  <si>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</si>
  <si>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</si>
  <si>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</si>
  <si>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</si>
  <si>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</si>
  <si>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</si>
  <si>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</si>
  <si>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</si>
  <si>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</si>
  <si>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</si>
  <si>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</si>
  <si>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</si>
  <si>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</si>
  <si>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</si>
  <si>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</si>
  <si>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</si>
  <si>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</si>
  <si>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</si>
  <si>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</si>
  <si>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</si>
  <si>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</si>
  <si>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</si>
  <si>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</si>
  <si>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</si>
  <si>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</si>
  <si>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</si>
  <si>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</si>
  <si>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</si>
  <si>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</si>
  <si>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</si>
  <si>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</si>
  <si>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</si>
  <si>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</si>
  <si>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</si>
  <si>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</si>
  <si>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</si>
  <si>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</si>
  <si>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</si>
  <si>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</si>
  <si>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</si>
  <si>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</si>
  <si>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</si>
  <si>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</si>
  <si>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</si>
  <si>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</si>
  <si>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</si>
  <si>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</si>
  <si>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</si>
  <si>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</si>
  <si>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</si>
  <si>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</si>
  <si>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</si>
  <si>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</si>
  <si>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</si>
  <si>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</si>
  <si>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</si>
  <si>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</si>
  <si>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</si>
  <si>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</si>
  <si>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</si>
  <si>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</si>
  <si>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</si>
  <si>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</si>
  <si>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</si>
  <si>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</si>
  <si>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</si>
  <si>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</si>
  <si>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</si>
  <si>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</si>
  <si>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</si>
  <si>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</si>
  <si>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</si>
  <si>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</si>
  <si>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</si>
  <si>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</si>
  <si>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</si>
  <si>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</si>
  <si>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</si>
  <si>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</si>
  <si>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</si>
  <si>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</si>
  <si>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</si>
  <si>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</si>
  <si>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</si>
  <si>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</si>
  <si>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</si>
  <si>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</si>
  <si>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</si>
  <si>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</si>
  <si>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</si>
  <si>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</si>
  <si>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</si>
  <si>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</si>
  <si>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</si>
  <si>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</si>
  <si>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</si>
  <si>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</si>
  <si>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</si>
  <si>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</si>
  <si>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</si>
  <si>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</si>
  <si>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</si>
  <si>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</si>
  <si>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</si>
  <si>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</si>
  <si>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</si>
  <si>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</si>
  <si>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</si>
  <si>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</si>
  <si>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</si>
  <si>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</si>
  <si>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</si>
  <si>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</si>
  <si>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</si>
  <si>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</si>
  <si>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</si>
  <si>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</si>
  <si>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</si>
  <si>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</si>
  <si>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</si>
  <si>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</si>
  <si>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</si>
  <si>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</si>
  <si>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</si>
  <si>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</si>
  <si>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</si>
  <si>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</si>
  <si>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</si>
  <si>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</si>
  <si>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</si>
  <si>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</si>
  <si>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</si>
  <si>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</si>
  <si>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</si>
  <si>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</si>
  <si>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</si>
  <si>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</si>
  <si>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</si>
  <si>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</si>
  <si>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</si>
  <si>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</si>
  <si>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</si>
  <si>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</si>
  <si>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</si>
  <si>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</si>
  <si>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</si>
  <si>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</si>
  <si>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</si>
  <si>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</si>
  <si>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</si>
  <si>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</si>
  <si>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</si>
  <si>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</si>
  <si>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</si>
  <si>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</si>
  <si>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</si>
  <si>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</si>
  <si>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</si>
  <si>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</si>
  <si>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</si>
  <si>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</si>
  <si>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</si>
  <si>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</si>
  <si>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</si>
  <si>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</si>
  <si>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</si>
  <si>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</si>
  <si>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</si>
  <si>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</si>
  <si>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</si>
  <si>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</si>
  <si>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</si>
  <si>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</si>
  <si>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</si>
  <si>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</si>
  <si>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</si>
  <si>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</si>
  <si>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</si>
  <si>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</si>
  <si>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</si>
  <si>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</si>
  <si>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</si>
  <si>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</si>
  <si>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</si>
  <si>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</si>
  <si>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</si>
  <si>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</si>
  <si>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</si>
  <si>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</si>
  <si>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</si>
  <si>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</si>
  <si>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</si>
  <si>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</si>
  <si>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</si>
  <si>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</si>
  <si>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</si>
  <si>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</si>
  <si>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</si>
  <si>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</si>
  <si>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</si>
  <si>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</si>
  <si>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</si>
  <si>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</si>
  <si>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</si>
  <si>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</si>
  <si>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</si>
  <si>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</si>
  <si>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</si>
  <si>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</si>
  <si>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</si>
  <si>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</si>
  <si>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</si>
  <si>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</si>
  <si>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</si>
  <si>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</si>
  <si>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</si>
  <si>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</si>
  <si>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</si>
  <si>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</si>
  <si>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</si>
  <si>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</si>
  <si>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</si>
  <si>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</si>
  <si>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</si>
  <si>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</si>
  <si>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</si>
  <si>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</si>
  <si>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</si>
  <si>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</si>
  <si>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</si>
  <si>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</si>
  <si>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</si>
  <si>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</si>
  <si>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</si>
  <si>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</si>
  <si>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</si>
  <si>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</si>
  <si>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</si>
  <si>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</si>
  <si>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</si>
  <si>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</si>
  <si>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</si>
  <si>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</si>
  <si>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</si>
  <si>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</si>
  <si>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</si>
  <si>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</si>
  <si>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</si>
  <si>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</si>
  <si>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</si>
  <si>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</si>
  <si>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</si>
  <si>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</si>
  <si>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</si>
  <si>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</si>
  <si>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</si>
  <si>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</si>
  <si>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</si>
  <si>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</si>
  <si>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</si>
  <si>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</si>
  <si>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</si>
  <si>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</si>
  <si>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</si>
  <si>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</si>
  <si>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</si>
  <si>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</si>
  <si>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</si>
  <si>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</si>
  <si>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</si>
  <si>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</si>
  <si>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</si>
  <si>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</si>
  <si>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</si>
  <si>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</si>
  <si>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</si>
  <si>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</si>
  <si>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</si>
  <si>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</si>
  <si>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</si>
  <si>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</si>
  <si>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</si>
  <si>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</si>
  <si>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</si>
  <si>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</si>
  <si>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</si>
  <si>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</si>
  <si>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</si>
  <si>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</si>
  <si>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</si>
  <si>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</si>
  <si>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</si>
  <si>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</si>
  <si>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</si>
  <si>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</si>
  <si>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</si>
  <si>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</si>
  <si>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</si>
  <si>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</si>
  <si>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</si>
  <si>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</si>
  <si>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</si>
  <si>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</si>
  <si>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</si>
  <si>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</si>
  <si>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</si>
  <si>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</si>
  <si>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</si>
  <si>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</si>
  <si>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</si>
  <si>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</si>
  <si>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</si>
  <si>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</si>
  <si>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</si>
  <si>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</si>
  <si>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</si>
  <si>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</si>
  <si>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</si>
  <si>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</si>
  <si>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</si>
  <si>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</si>
  <si>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</si>
  <si>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</si>
  <si>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</si>
  <si>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</si>
  <si>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</si>
  <si>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</si>
  <si>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</si>
  <si>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</si>
  <si>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</si>
  <si>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</si>
  <si>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</si>
  <si>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</si>
  <si>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</si>
  <si>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</si>
  <si>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</si>
  <si>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</si>
  <si>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</si>
  <si>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</si>
  <si>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</si>
  <si>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</si>
  <si>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</si>
  <si>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</si>
  <si>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</si>
  <si>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</si>
  <si>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</si>
  <si>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</si>
  <si>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</si>
  <si>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</si>
  <si>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</si>
  <si>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</si>
  <si>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</si>
  <si>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</si>
  <si>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</si>
  <si>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</si>
  <si>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</si>
  <si>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</si>
  <si>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</si>
  <si>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</si>
  <si>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</si>
  <si>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</si>
  <si>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</si>
  <si>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</si>
  <si>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</si>
  <si>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</si>
  <si>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</si>
  <si>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</si>
  <si>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</si>
  <si>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</si>
  <si>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</si>
  <si>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</si>
  <si>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</si>
  <si>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</si>
  <si>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</si>
  <si>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</si>
  <si>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</si>
  <si>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</si>
  <si>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</si>
  <si>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</si>
  <si>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</si>
  <si>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</si>
  <si>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</si>
  <si>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</si>
  <si>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</si>
  <si>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</si>
  <si>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</si>
  <si>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</si>
  <si>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</si>
  <si>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</si>
  <si>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</si>
  <si>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</si>
  <si>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</si>
  <si>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</si>
  <si>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</si>
  <si>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</si>
  <si>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</si>
  <si>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</si>
  <si>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</si>
  <si>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</si>
  <si>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</si>
  <si>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</si>
  <si>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</si>
  <si>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</si>
  <si>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</si>
  <si>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</si>
  <si>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</si>
  <si>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</si>
  <si>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</si>
  <si>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</si>
  <si>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</si>
  <si>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</si>
  <si>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</si>
  <si>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</si>
  <si>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</si>
  <si>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</si>
  <si>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</si>
  <si>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</si>
  <si>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</si>
  <si>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</si>
  <si>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</si>
  <si>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</si>
  <si>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</si>
  <si>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</si>
  <si>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</si>
  <si>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</si>
  <si>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</si>
  <si>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</si>
  <si>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</si>
  <si>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</si>
  <si>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</si>
  <si>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</si>
  <si>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</si>
  <si>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</si>
  <si>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</si>
  <si>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</si>
  <si>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</si>
  <si>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</si>
  <si>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</si>
  <si>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</si>
  <si>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</si>
  <si>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</si>
  <si>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</si>
  <si>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</si>
  <si>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</si>
  <si>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</si>
  <si>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</si>
  <si>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</si>
  <si>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</si>
  <si>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</si>
  <si>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</si>
  <si>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</si>
  <si>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</si>
  <si>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</si>
  <si>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</si>
  <si>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</si>
  <si>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</si>
  <si>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</si>
  <si>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</si>
  <si>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</si>
  <si>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</si>
  <si>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</si>
  <si>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</si>
  <si>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</si>
  <si>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</si>
  <si>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</si>
  <si>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</si>
  <si>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</si>
  <si>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</si>
  <si>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</si>
  <si>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</si>
  <si>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</si>
  <si>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</si>
  <si>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</si>
  <si>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</si>
  <si>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</si>
  <si>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</si>
  <si>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</si>
  <si>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</si>
  <si>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</si>
  <si>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</si>
  <si>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</si>
  <si>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</si>
  <si>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</si>
  <si>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</si>
  <si>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</si>
  <si>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</si>
  <si>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</si>
  <si>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</si>
  <si>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</si>
  <si>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</si>
  <si>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</si>
  <si>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</si>
  <si>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</si>
  <si>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</si>
  <si>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</si>
  <si>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</si>
  <si>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</si>
  <si>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</si>
  <si>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</si>
  <si>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</si>
  <si>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</si>
  <si>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</si>
  <si>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</si>
  <si>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</si>
  <si>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</si>
  <si>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</si>
  <si>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</si>
  <si>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</si>
  <si>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</si>
  <si>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</si>
  <si>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</si>
  <si>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</si>
  <si>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</si>
  <si>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</si>
  <si>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</si>
  <si>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</si>
  <si>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</si>
  <si>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</si>
  <si>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</si>
  <si>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</si>
  <si>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</si>
  <si>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</si>
  <si>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</si>
  <si>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</si>
  <si>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</si>
  <si>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</si>
  <si>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</si>
  <si>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</si>
  <si>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</si>
  <si>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</si>
  <si>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</si>
  <si>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</si>
  <si>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</si>
  <si>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</si>
  <si>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</si>
  <si>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</si>
  <si>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</si>
  <si>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</si>
  <si>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</si>
  <si>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</si>
  <si>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</si>
  <si>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</si>
  <si>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</si>
  <si>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</si>
  <si>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</si>
  <si>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</si>
  <si>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</si>
  <si>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</si>
  <si>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</si>
  <si>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</si>
  <si>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</si>
  <si>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</si>
  <si>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</si>
  <si>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</si>
  <si>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</si>
  <si>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</si>
  <si>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</si>
  <si>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</si>
  <si>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</si>
  <si>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</si>
  <si>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</si>
  <si>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</si>
  <si>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</si>
  <si>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</si>
  <si>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</si>
  <si>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</si>
  <si>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</si>
  <si>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</si>
  <si>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</si>
  <si>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</si>
  <si>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</si>
  <si>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</si>
  <si>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</si>
  <si>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</si>
  <si>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</si>
  <si>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</si>
  <si>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</si>
  <si>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</si>
  <si>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</si>
  <si>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</si>
  <si>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</si>
  <si>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</si>
  <si>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</si>
  <si>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</si>
  <si>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</si>
  <si>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</si>
  <si>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</si>
  <si>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</si>
  <si>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</si>
  <si>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</si>
  <si>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</si>
  <si>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</si>
  <si>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</si>
  <si>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</si>
  <si>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</si>
  <si>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</si>
  <si>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</si>
  <si>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</si>
  <si>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</si>
  <si>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</si>
  <si>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</si>
  <si>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</si>
  <si>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</si>
  <si>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</si>
  <si>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</si>
  <si>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</si>
  <si>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</si>
  <si>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</si>
  <si>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</si>
  <si>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</si>
  <si>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</si>
  <si>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</si>
  <si>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</si>
  <si>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</si>
  <si>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</si>
  <si>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</si>
  <si>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</si>
  <si>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</si>
  <si>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</si>
  <si>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</si>
  <si>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</si>
  <si>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</si>
  <si>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</si>
  <si>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</si>
  <si>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</si>
  <si>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</si>
  <si>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</si>
  <si>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</si>
  <si>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</si>
  <si>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</si>
  <si>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</si>
  <si>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</si>
  <si>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</si>
  <si>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</si>
  <si>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</si>
  <si>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</si>
  <si>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</si>
  <si>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</si>
  <si>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</si>
  <si>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</si>
  <si>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</si>
  <si>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</si>
  <si>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</si>
  <si>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</si>
  <si>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</si>
  <si>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</si>
  <si>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</si>
  <si>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</si>
  <si>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</si>
  <si>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</si>
  <si>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</si>
  <si>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</si>
  <si>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</si>
  <si>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</si>
  <si>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</si>
  <si>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</si>
  <si>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</si>
  <si>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</si>
  <si>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</si>
  <si>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</si>
  <si>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</si>
  <si>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</si>
  <si>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</si>
  <si>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</si>
  <si>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</si>
  <si>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</si>
  <si>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</si>
  <si>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</si>
  <si>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</si>
  <si>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</si>
  <si>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</si>
  <si>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</si>
  <si>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</si>
  <si>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</si>
  <si>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</si>
  <si>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</si>
  <si>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</si>
  <si>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</si>
  <si>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</si>
  <si>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</si>
  <si>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</si>
  <si>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</si>
  <si>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</si>
  <si>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</si>
  <si>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</si>
  <si>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</si>
  <si>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</si>
  <si>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</si>
  <si>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</si>
  <si>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</si>
  <si>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</si>
  <si>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</si>
  <si>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</si>
  <si>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</si>
  <si>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</si>
  <si>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</si>
  <si>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</si>
  <si>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</si>
  <si>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</si>
  <si>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</si>
  <si>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</si>
  <si>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</si>
  <si>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</si>
  <si>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</si>
  <si>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</si>
  <si>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</si>
  <si>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</si>
  <si>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</si>
  <si>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</si>
  <si>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</si>
  <si>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</si>
  <si>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</si>
  <si>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</si>
  <si>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</si>
  <si>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</si>
  <si>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</si>
  <si>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</si>
  <si>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</si>
  <si>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</si>
  <si>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</si>
  <si>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</si>
  <si>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</si>
  <si>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</si>
  <si>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</si>
  <si>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</si>
  <si>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</si>
  <si>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</si>
  <si>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</si>
  <si>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</si>
  <si>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</si>
  <si>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</si>
  <si>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</si>
  <si>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</si>
  <si>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</si>
  <si>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</si>
  <si>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</si>
  <si>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</si>
  <si>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</si>
  <si>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</si>
  <si>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</si>
  <si>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</si>
  <si>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</si>
  <si>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</si>
  <si>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</si>
  <si>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</si>
  <si>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</si>
  <si>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</si>
  <si>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</si>
  <si>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</si>
  <si>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</si>
  <si>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</si>
  <si>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</si>
  <si>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</si>
  <si>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</si>
  <si>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</si>
  <si>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</si>
  <si>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</si>
  <si>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</si>
  <si>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</si>
  <si>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</si>
  <si>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</si>
  <si>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</si>
  <si>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</si>
  <si>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</si>
  <si>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</si>
  <si>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</si>
  <si>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</si>
  <si>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</si>
  <si>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</si>
  <si>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</si>
  <si>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</si>
  <si>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</si>
  <si>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</si>
  <si>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</si>
  <si>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</si>
  <si>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</si>
  <si>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</si>
  <si>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</si>
  <si>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</si>
  <si>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</si>
  <si>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</si>
  <si>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</si>
  <si>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</si>
  <si>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</si>
  <si>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</si>
  <si>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</si>
  <si>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</si>
  <si>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</si>
  <si>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</si>
  <si>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</si>
  <si>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</si>
  <si>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</si>
  <si>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</si>
  <si>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</si>
  <si>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</si>
  <si>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</si>
  <si>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</si>
  <si>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</si>
  <si>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</si>
  <si>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</si>
  <si>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</si>
  <si>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</si>
  <si>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</si>
  <si>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</si>
  <si>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</si>
  <si>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</si>
  <si>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</si>
  <si>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</si>
  <si>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</si>
  <si>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</si>
  <si>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</si>
  <si>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</si>
  <si>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</si>
  <si>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</si>
  <si>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</si>
  <si>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</si>
  <si>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</si>
  <si>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</si>
  <si>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</si>
  <si>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</si>
  <si>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</si>
  <si>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</si>
  <si>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</si>
  <si>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</si>
  <si>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</si>
  <si>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</si>
  <si>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</si>
  <si>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</si>
  <si>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</si>
  <si>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</si>
  <si>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</si>
  <si>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</si>
  <si>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</si>
  <si>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</si>
  <si>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</si>
  <si>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</si>
  <si>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</si>
  <si>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</si>
  <si>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</si>
  <si>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</si>
  <si>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</si>
  <si>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</si>
  <si>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</si>
  <si>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</si>
  <si>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</si>
  <si>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</si>
  <si>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</si>
  <si>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</si>
  <si>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</si>
  <si>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</si>
  <si>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</si>
  <si>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</si>
  <si>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</si>
  <si>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</si>
  <si>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</si>
  <si>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</si>
  <si>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</si>
  <si>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</si>
  <si>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</si>
  <si>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</si>
  <si>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</si>
  <si>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</si>
  <si>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</si>
  <si>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</si>
  <si>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</si>
  <si>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</si>
  <si>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</si>
  <si>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</si>
  <si>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</si>
  <si>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</si>
  <si>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</si>
  <si>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</si>
  <si>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</si>
  <si>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</si>
  <si>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</si>
  <si>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</si>
  <si>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</si>
  <si>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</si>
  <si>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</si>
  <si>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</si>
  <si>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</si>
  <si>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</si>
  <si>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</si>
  <si>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</si>
  <si>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</si>
  <si>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</si>
  <si>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</si>
  <si>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</si>
  <si>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</si>
  <si>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</si>
  <si>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</si>
  <si>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</si>
  <si>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</si>
  <si>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</si>
  <si>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</si>
  <si>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</si>
  <si>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</si>
  <si>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</si>
  <si>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</si>
  <si>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</si>
  <si>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</si>
  <si>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</si>
  <si>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</si>
  <si>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</si>
  <si>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</si>
  <si>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</si>
  <si>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</si>
  <si>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</si>
  <si>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</si>
  <si>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</si>
  <si>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</si>
  <si>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</si>
  <si>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</si>
  <si>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</si>
  <si>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</si>
  <si>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</si>
  <si>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</si>
  <si>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</si>
  <si>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</si>
  <si>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</si>
  <si>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</si>
  <si>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</si>
  <si>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</si>
  <si>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</si>
  <si>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</si>
  <si>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</si>
  <si>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</si>
  <si>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</si>
  <si>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</si>
  <si>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</si>
  <si>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</si>
  <si>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</si>
  <si>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</si>
  <si>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</si>
  <si>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</si>
  <si>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</si>
  <si>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</si>
  <si>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</si>
  <si>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</si>
  <si>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</si>
  <si>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</si>
  <si>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</si>
  <si>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</si>
  <si>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</si>
  <si>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</si>
  <si>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</si>
  <si>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</si>
  <si>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</si>
  <si>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</si>
  <si>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</si>
  <si>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</si>
  <si>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</si>
  <si>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</si>
  <si>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</si>
  <si>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</si>
  <si>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</si>
  <si>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</si>
  <si>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</si>
  <si>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</si>
  <si>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</si>
  <si>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</si>
  <si>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</si>
  <si>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</si>
  <si>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</si>
  <si>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</si>
  <si>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</si>
  <si>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</si>
  <si>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</si>
  <si>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</si>
  <si>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</si>
  <si>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</si>
  <si>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</si>
  <si>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</si>
  <si>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</si>
  <si>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</si>
  <si>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</si>
  <si>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</si>
  <si>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</si>
  <si>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</si>
  <si>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</si>
  <si>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</si>
  <si>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</si>
  <si>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</si>
  <si>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</si>
  <si>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</si>
  <si>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</si>
  <si>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</si>
  <si>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</si>
  <si>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</si>
  <si>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</si>
  <si>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</si>
  <si>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</si>
  <si>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</si>
  <si>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</si>
  <si>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</si>
  <si>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</si>
  <si>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</si>
  <si>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</si>
  <si>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</si>
  <si>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</si>
  <si>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</si>
  <si>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</si>
  <si>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</si>
  <si>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</si>
  <si>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</si>
  <si>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</si>
  <si>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</si>
  <si>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</si>
  <si>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</si>
  <si>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</si>
  <si>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</si>
  <si>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</si>
  <si>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</si>
  <si>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</si>
  <si>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</si>
  <si>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</si>
  <si>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</si>
  <si>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</si>
  <si>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</si>
  <si>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</si>
  <si>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</si>
  <si>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</si>
  <si>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</si>
  <si>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</si>
  <si>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</si>
  <si>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</si>
  <si>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</si>
  <si>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</si>
  <si>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</si>
  <si>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</si>
  <si>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</si>
  <si>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</si>
  <si>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</si>
  <si>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</si>
  <si>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</si>
  <si>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</si>
  <si>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</si>
  <si>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</si>
  <si>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</si>
  <si>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</si>
  <si>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</si>
  <si>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</si>
  <si>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</si>
  <si>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</si>
  <si>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</si>
  <si>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</si>
  <si>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</si>
  <si>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</si>
  <si>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</si>
  <si>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</si>
  <si>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</si>
  <si>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</si>
  <si>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</si>
  <si>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</si>
  <si>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</si>
  <si>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</si>
  <si>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</si>
  <si>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</si>
  <si>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</si>
  <si>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</si>
  <si>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</si>
  <si>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</si>
  <si>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</si>
  <si>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</si>
  <si>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</si>
  <si>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</si>
  <si>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</si>
  <si>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</si>
  <si>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</si>
  <si>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</si>
  <si>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</si>
  <si>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</si>
  <si>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</si>
  <si>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</si>
  <si>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</si>
  <si>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</si>
  <si>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</si>
  <si>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</si>
  <si>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</si>
  <si>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</si>
  <si>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</si>
  <si>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</si>
  <si>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</si>
  <si>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</si>
  <si>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</si>
  <si>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</si>
  <si>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</si>
  <si>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</si>
  <si>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</si>
  <si>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</si>
  <si>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</si>
  <si>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</si>
  <si>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</si>
  <si>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</si>
  <si>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</si>
  <si>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</si>
  <si>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</si>
  <si>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</si>
  <si>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</si>
  <si>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</si>
  <si>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</si>
  <si>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</si>
  <si>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</si>
  <si>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</si>
  <si>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</si>
  <si>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</si>
  <si>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</si>
  <si>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</si>
  <si>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</si>
  <si>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</si>
  <si>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</si>
  <si>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</si>
  <si>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</si>
  <si>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</si>
  <si>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</si>
  <si>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</si>
  <si>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</si>
  <si>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</si>
  <si>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</si>
  <si>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</si>
  <si>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</si>
  <si>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</si>
  <si>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</si>
  <si>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</si>
  <si>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</si>
  <si>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</si>
  <si>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</si>
  <si>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</si>
  <si>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</si>
  <si>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</si>
  <si>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</si>
  <si>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</si>
  <si>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</si>
  <si>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</si>
  <si>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</si>
  <si>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</si>
  <si>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</si>
  <si>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</si>
  <si>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</si>
  <si>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</si>
  <si>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</si>
  <si>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</si>
  <si>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</si>
  <si>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</si>
  <si>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</si>
  <si>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</si>
  <si>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</si>
  <si>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</si>
  <si>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</si>
  <si>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</si>
  <si>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</si>
  <si>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</si>
  <si>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</si>
  <si>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</si>
  <si>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</si>
  <si>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</si>
  <si>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</si>
  <si>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</si>
  <si>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</si>
  <si>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</si>
  <si>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</si>
  <si>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</si>
  <si>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</si>
  <si>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</si>
  <si>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</si>
  <si>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</si>
  <si>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</si>
  <si>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</si>
  <si>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</si>
  <si>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</si>
  <si>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</si>
  <si>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</si>
  <si>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</si>
  <si>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</si>
  <si>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</si>
  <si>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</si>
  <si>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</si>
  <si>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</si>
  <si>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</si>
  <si>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</si>
  <si>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</si>
  <si>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</si>
  <si>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</si>
  <si>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</si>
  <si>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</si>
  <si>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</si>
  <si>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</si>
  <si>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</si>
  <si>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</si>
  <si>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</si>
  <si>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</si>
  <si>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</si>
  <si>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</si>
  <si>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</si>
  <si>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</si>
  <si>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</si>
  <si>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</si>
  <si>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</si>
  <si>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</si>
  <si>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</si>
  <si>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</si>
  <si>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</si>
  <si>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</si>
  <si>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</si>
  <si>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</si>
  <si>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</si>
  <si>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</si>
  <si>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</si>
  <si>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</si>
  <si>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</si>
  <si>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</si>
  <si>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</si>
  <si>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</si>
  <si>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</si>
  <si>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</si>
  <si>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</si>
  <si>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</si>
  <si>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</si>
  <si>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</si>
  <si>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</si>
  <si>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</si>
  <si>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</si>
  <si>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</si>
  <si>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</si>
  <si>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</si>
  <si>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</si>
  <si>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</si>
  <si>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</si>
  <si>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</si>
  <si>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</si>
  <si>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</si>
  <si>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</si>
  <si>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</si>
  <si>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</si>
  <si>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</si>
  <si>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</si>
  <si>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</si>
  <si>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</si>
  <si>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</si>
  <si>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</si>
  <si>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</si>
  <si>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</si>
  <si>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</si>
  <si>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</si>
  <si>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</si>
  <si>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</si>
  <si>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</si>
  <si>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</si>
  <si>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</si>
  <si>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</si>
  <si>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</si>
  <si>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</si>
  <si>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</si>
  <si>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</si>
  <si>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</si>
  <si>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</si>
  <si>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</si>
  <si>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</si>
  <si>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</si>
  <si>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</si>
  <si>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</si>
  <si>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</si>
  <si>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</si>
  <si>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</si>
  <si>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</si>
  <si>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</si>
  <si>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</si>
  <si>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</si>
  <si>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</si>
  <si>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</si>
  <si>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</si>
  <si>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</si>
  <si>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</si>
  <si>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</si>
  <si>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</si>
  <si>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</si>
  <si>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</si>
  <si>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</si>
  <si>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</si>
  <si>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</si>
  <si>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</si>
  <si>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</si>
  <si>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</si>
  <si>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</si>
  <si>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</si>
  <si>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</si>
  <si>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</si>
  <si>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</si>
  <si>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</si>
  <si>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</si>
  <si>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</si>
  <si>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</si>
  <si>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</si>
  <si>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</si>
  <si>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</si>
  <si>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</si>
  <si>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</si>
  <si>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</si>
  <si>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</si>
  <si>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</si>
  <si>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</si>
  <si>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</si>
  <si>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</si>
  <si>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</si>
  <si>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</si>
  <si>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**COMPOSIÇÃO BASEADA  NA TABELA SINAPI ABRIL/2018 CÓD 74104/001</t>
  </si>
  <si>
    <t>AMM HID 063</t>
  </si>
  <si>
    <t>**COMPOSIÇÃO DA MÃO DE OBRA BASEADA NO BOLETIM SINAPI 83447 ABRIL/2018</t>
  </si>
  <si>
    <t>**COMPOSIÇÃO DA MÃO DE OBRA BASEADA NO BOLETIM SINAPI 83443 ABRIL/2018</t>
  </si>
  <si>
    <t>**COMPOSIÇÃO DA MÃO DE OBRA BASEADA NO BOLETIM SINAPI 83449 ABRIL/2018</t>
  </si>
  <si>
    <t>AMM ELE 53</t>
  </si>
  <si>
    <t>AMM ELE 54</t>
  </si>
  <si>
    <t>AMM ELE 55</t>
  </si>
  <si>
    <t>Ref.: Tabela de Serviços
SINAPI (MAIO/2018)                                                   COM DESONERAÇÃO
e/ou composições PiniTCPO</t>
  </si>
  <si>
    <t>Ref.: Tabela de Serviços
SINAPI (MAIO/2018)                                          COM DESONERAÇÃO
e/ou composições PiniTCPO</t>
  </si>
  <si>
    <t>Ref.: Tabela de Serviços
SINAPI (MAIO/2018)                                           COM DESONERAÇÃO
e/ou composições PiniTCPO</t>
  </si>
  <si>
    <t>Ref.: Tabela de Serviços
SINAPI (MAIO/2018)                                                  COM DESONERAÇÃO
e/ou composições PiniTCPO</t>
  </si>
  <si>
    <t>Ref.: Tabela de Serviços  
SINAPI (MAIO/2018)                                                    COM DESONERAÇÃO
e/ou composições PiniTCPO</t>
  </si>
  <si>
    <t>SERRALHERIA DOIS IRMÃOS</t>
  </si>
  <si>
    <t>07.446.561/0001-68</t>
  </si>
  <si>
    <t>(65)3634-3412</t>
  </si>
  <si>
    <t>ESMÉTICO</t>
  </si>
  <si>
    <t>J.D. SOUZA SERRALHEIRA</t>
  </si>
  <si>
    <t>07.894.742/0001-57</t>
  </si>
  <si>
    <t>(65)3685-5675</t>
  </si>
  <si>
    <t>JOÃO</t>
  </si>
  <si>
    <t>SERRALHERIA SERRALAR</t>
  </si>
  <si>
    <t>PRISCILA</t>
  </si>
  <si>
    <t xml:space="preserve"> (19) 3318-3040</t>
  </si>
  <si>
    <t>13.537.179/0001-62</t>
  </si>
  <si>
    <t>(65) 3667-4802</t>
  </si>
  <si>
    <t>24.569.059/000163</t>
  </si>
  <si>
    <t>(65) 3628-3496</t>
  </si>
  <si>
    <t>PANTANAL INDUSTRIA DE PISOS DRENANTES LTDA</t>
  </si>
  <si>
    <t>ALEXANDRE</t>
  </si>
  <si>
    <t>ELETROATIVA</t>
  </si>
  <si>
    <t>06.110.817/0002-80</t>
  </si>
  <si>
    <t>GENILDO</t>
  </si>
  <si>
    <t>TO LIGADO MATERIAIS ELÉTRICOS</t>
  </si>
  <si>
    <t xml:space="preserve">MULTI PADRÃO </t>
  </si>
  <si>
    <t>04.220944/0001-25</t>
  </si>
  <si>
    <t>(65) 2123-2600</t>
  </si>
  <si>
    <t>WENDIR</t>
  </si>
  <si>
    <t>NILVANDO</t>
  </si>
  <si>
    <t>29.382.143/0001-97</t>
  </si>
  <si>
    <t>LUDMYLA</t>
  </si>
  <si>
    <t xml:space="preserve">ELETRICA PARANA </t>
  </si>
  <si>
    <t>08.139.615/0001-05</t>
  </si>
  <si>
    <t>(65) 3388-0819</t>
  </si>
  <si>
    <t>DANIEL</t>
  </si>
  <si>
    <t>ED - SEGURANÇA ELETRONICA</t>
  </si>
  <si>
    <t>19.002.316/0001-40</t>
  </si>
  <si>
    <t>(65) 99258-3701</t>
  </si>
  <si>
    <t>DOUGLAS</t>
  </si>
  <si>
    <t>PIZZATTO</t>
  </si>
  <si>
    <t>04.181.115/0001-80</t>
  </si>
  <si>
    <t>DHIONE</t>
  </si>
  <si>
    <t>**COMPOSIÇÃO BASEADA NA TABELA 12137/ORSE - JAN/2018</t>
  </si>
  <si>
    <t>((8,57+21,5+40+1,5+17,5+7,77)*2)</t>
  </si>
  <si>
    <t>1,2*2+0,7*2*2</t>
  </si>
  <si>
    <t>193,68*2</t>
  </si>
  <si>
    <t>(1,2*2+0,7*2*2)*2 DOIS LADOS</t>
  </si>
  <si>
    <t>(165,04+250,01+485,57+295,14)</t>
  </si>
  <si>
    <t>((165,04+295,14)*0,07)</t>
  </si>
  <si>
    <t>CONFORME QUADRO DE ÁREAS</t>
  </si>
  <si>
    <t>((56+439)*0,25)</t>
  </si>
  <si>
    <t>(16,87+13,22+4,8+5,22+2,43+4,9+2,9+0,63)</t>
  </si>
  <si>
    <t>(2,98+7,6;2)</t>
  </si>
  <si>
    <t>32+40+32</t>
  </si>
  <si>
    <t>3,3+3,3</t>
  </si>
  <si>
    <t>(165,04+250,01+295,14)</t>
  </si>
  <si>
    <t>AMM CIV 023</t>
  </si>
  <si>
    <r>
      <t xml:space="preserve">Ref.: Tabela de Serviços
</t>
    </r>
    <r>
      <rPr>
        <sz val="10"/>
        <color indexed="10"/>
        <rFont val="Arial"/>
        <family val="2"/>
      </rPr>
      <t>SINAPI (MAIO/2018)                                                           COM DESONERAÇÃO</t>
    </r>
    <r>
      <rPr>
        <sz val="10"/>
        <rFont val="Arial"/>
        <family val="2"/>
      </rPr>
      <t xml:space="preserve">
e/ou composições PiniTCPO</t>
    </r>
  </si>
  <si>
    <t>SITE: www.amm.org.br   -   e-mail: centraldeprojetosamm@gmail.com
 AV. RUBENS DE MENDONÇA Nº 3.920 - CEP: 78,000-070 - CUIABÁ - MT  
FONE: (65) 2123-1200  -  FAX: 2123-1251</t>
  </si>
  <si>
    <t>AMM HID 064</t>
  </si>
  <si>
    <t>CAIXA DE GORDURA SIMPLES EM CONCRETO PRE-MOLDADO DN 40,0 CM COM TAMPA - FORNECIMENTO E INSTALACAO</t>
  </si>
  <si>
    <t>11,03*0,5</t>
  </si>
  <si>
    <t>0,55*1,05*6+0,55*0,55*25</t>
  </si>
  <si>
    <t>31.3</t>
  </si>
  <si>
    <t>31.4</t>
  </si>
  <si>
    <t>31.5</t>
  </si>
  <si>
    <t>80,19*0,4*0,3</t>
  </si>
  <si>
    <t>9,62-5,84</t>
  </si>
  <si>
    <t>0,2*80,19</t>
  </si>
  <si>
    <t>RALO FOFO SEMIESFERICO, 100 MM, PARA LAJES/ CALHAS - FORNECIMENTO E INSTALAÇÃO</t>
  </si>
  <si>
    <t>**COMPOSIÇÃO BASEADA EM ORSE - COD - (04283) - JUNHO 2016</t>
  </si>
  <si>
    <t>AMM HID 065</t>
  </si>
  <si>
    <t>80,19*0,80</t>
  </si>
  <si>
    <t>46.2</t>
  </si>
  <si>
    <t>485,57*0,03</t>
  </si>
  <si>
    <t>UNIDADE BÁSICA DE SAÚDE DO GUTIERREZ</t>
  </si>
  <si>
    <t>RUA ARARAS, ESQ. DIREITA COM RUA BIGUÁ, ESQ. ESQUERDA COM ARUA ARAPONGAS, S/Nº, BAIRRO CONJUNTO HABITACIONAL GUTIERREZ, PRIMAVERA DO LESTE -MT</t>
  </si>
</sst>
</file>

<file path=xl/styles.xml><?xml version="1.0" encoding="utf-8"?>
<styleSheet xmlns="http://schemas.openxmlformats.org/spreadsheetml/2006/main">
  <numFmts count="32">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
    <numFmt numFmtId="167" formatCode="0.0000"/>
    <numFmt numFmtId="168" formatCode="0.00000"/>
    <numFmt numFmtId="169" formatCode="_-* #,##0.00\ _€_-;\-* #,##0.00\ _€_-;_-* &quot;-&quot;??\ _€_-;_-@_-"/>
    <numFmt numFmtId="170" formatCode="#\,##0."/>
    <numFmt numFmtId="171" formatCode="_(&quot;$&quot;* #,##0_);_(&quot;$&quot;* \(#,##0\);_(&quot;$&quot;* &quot;-&quot;_);_(@_)"/>
    <numFmt numFmtId="172" formatCode="_(&quot;$&quot;* #,##0.00_);_(&quot;$&quot;* \(#,##0.00\);_(&quot;$&quot;* &quot;-&quot;??_);_(@_)"/>
    <numFmt numFmtId="173" formatCode="\$#."/>
    <numFmt numFmtId="174" formatCode="#,##0.00&quot; &quot;;&quot; (&quot;#,##0.00&quot;)&quot;;&quot; -&quot;#&quot; &quot;;@&quot; &quot;"/>
    <numFmt numFmtId="175" formatCode="#,##0.00&quot; &quot;;&quot;-&quot;#,##0.00&quot; &quot;;&quot; -&quot;#&quot; &quot;;@&quot; &quot;"/>
    <numFmt numFmtId="176" formatCode="#.00"/>
    <numFmt numFmtId="177" formatCode="0.00_)"/>
    <numFmt numFmtId="178" formatCode="%#.00"/>
    <numFmt numFmtId="179" formatCode="#\,##0.00"/>
    <numFmt numFmtId="180" formatCode="[$R$-416]&quot; &quot;#,##0.00;[Red]&quot;-&quot;[$R$-416]&quot; &quot;#,##0.00"/>
    <numFmt numFmtId="181" formatCode="#,"/>
    <numFmt numFmtId="182" formatCode="_(* #,##0_);_(* \(#,##0\);_(* &quot;-&quot;_);_(@_)"/>
    <numFmt numFmtId="183" formatCode="_(* #,##0.0000_);_(* \(#,##0.0000\);_(* &quot;-&quot;??_);_(@_)"/>
    <numFmt numFmtId="184" formatCode="_(* #,##0.000_);_(* \(#,##0.000\);_(* &quot;-&quot;??_);_(@_)"/>
    <numFmt numFmtId="185" formatCode="_([$€-2]* #,##0.00_);_([$€-2]* \(#,##0.00\);_([$€-2]* &quot;-&quot;??_)"/>
    <numFmt numFmtId="186" formatCode="&quot;Verdadeiro&quot;;&quot;Verdadeiro&quot;;&quot;Falso&quot;"/>
    <numFmt numFmtId="187" formatCode="0.0000000"/>
    <numFmt numFmtId="188" formatCode="[$€]#,##0.00_);[Red]\([$€]#,##0.00\)"/>
    <numFmt numFmtId="189" formatCode="#,##0.000_);\(#,##0.000\)"/>
    <numFmt numFmtId="190" formatCode="[$R$ -416]#,##0.00"/>
    <numFmt numFmtId="191" formatCode="_(* #,##0.00_);_(* \(#,##0.00\);_(* \-??_);_(@_)"/>
    <numFmt numFmtId="192" formatCode="_-&quot;$&quot;\ * #,##0.00_-;\-&quot;$&quot;\ * #,##0.00_-;_-&quot;$&quot;\ * &quot;-&quot;??_-;_-@_-"/>
  </numFmts>
  <fonts count="140">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10"/>
      <color indexed="1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0"/>
      <color rgb="FFFF0000"/>
      <name val="Arial"/>
      <family val="2"/>
    </font>
    <font>
      <b/>
      <sz val="12"/>
      <color theme="1"/>
      <name val="Calibri"/>
      <family val="2"/>
      <scheme val="minor"/>
    </font>
    <font>
      <b/>
      <sz val="10"/>
      <color rgb="FFFFFF00"/>
      <name val="Arial"/>
      <family val="2"/>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sz val="12"/>
      <color theme="1"/>
      <name val="Calibri"/>
      <family val="2"/>
      <scheme val="minor"/>
    </font>
    <font>
      <sz val="12"/>
      <color rgb="FF333333"/>
      <name val="Arial"/>
      <family val="2"/>
    </font>
    <font>
      <i/>
      <sz val="12"/>
      <name val="Arial"/>
      <family val="2"/>
    </font>
    <font>
      <b/>
      <sz val="12"/>
      <color rgb="FFFF0000"/>
      <name val="Arial"/>
      <family val="2"/>
    </font>
    <font>
      <b/>
      <sz val="12"/>
      <color theme="1"/>
      <name val="Arial"/>
      <family val="2"/>
    </font>
    <font>
      <b/>
      <u/>
      <sz val="12"/>
      <name val="Arial"/>
      <family val="2"/>
    </font>
    <font>
      <sz val="12"/>
      <color rgb="FF000000"/>
      <name val="Arial"/>
      <family val="2"/>
    </font>
    <font>
      <i/>
      <sz val="12"/>
      <color indexed="8"/>
      <name val="Arial"/>
      <family val="2"/>
    </font>
    <font>
      <b/>
      <i/>
      <sz val="12"/>
      <color indexed="8"/>
      <name val="Arial"/>
      <family val="2"/>
    </font>
    <font>
      <u/>
      <sz val="12"/>
      <color theme="10"/>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u/>
      <sz val="12"/>
      <color theme="10"/>
      <name val="Calibri"/>
      <family val="2"/>
      <scheme val="minor"/>
    </font>
    <font>
      <sz val="11"/>
      <color rgb="FFFF0000"/>
      <name val="Arial"/>
      <family val="2"/>
    </font>
    <font>
      <sz val="12"/>
      <color rgb="FFFF0000"/>
      <name val="Arial"/>
      <family val="2"/>
    </font>
    <font>
      <sz val="9"/>
      <name val="Arial"/>
      <family val="2"/>
    </font>
    <font>
      <b/>
      <sz val="12"/>
      <color theme="0"/>
      <name val="Arial"/>
      <family val="2"/>
    </font>
    <font>
      <sz val="12"/>
      <name val="Symbol"/>
      <family val="1"/>
      <charset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theme="1"/>
      <name val="Arial"/>
      <family val="2"/>
    </font>
    <font>
      <sz val="10"/>
      <color theme="1"/>
      <name val="Arial"/>
      <family val="2"/>
    </font>
    <font>
      <u/>
      <sz val="11"/>
      <color theme="10"/>
      <name val="Calibri"/>
      <family val="2"/>
    </font>
  </fonts>
  <fills count="74">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59999389629810485"/>
        <bgColor indexed="64"/>
      </patternFill>
    </fill>
    <fill>
      <patternFill patternType="solid">
        <fgColor rgb="FFCC99FF"/>
        <bgColor indexed="64"/>
      </patternFill>
    </fill>
    <fill>
      <patternFill patternType="solid">
        <fgColor rgb="FFFFCCFF"/>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s>
  <borders count="22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right/>
      <top style="mediumDashDot">
        <color rgb="FF0070C0"/>
      </top>
      <bottom style="mediumDashDot">
        <color rgb="FF0070C0"/>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s>
  <cellStyleXfs count="28482">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5"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8" fillId="0" borderId="0" applyFont="0" applyFill="0" applyBorder="0" applyAlignment="0" applyProtection="0"/>
    <xf numFmtId="165" fontId="2"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0" borderId="0"/>
    <xf numFmtId="0" fontId="7" fillId="0" borderId="0"/>
    <xf numFmtId="0" fontId="41" fillId="0" borderId="0" applyNumberFormat="0" applyFill="0" applyBorder="0" applyAlignment="0" applyProtection="0"/>
    <xf numFmtId="0" fontId="42" fillId="0" borderId="0"/>
    <xf numFmtId="0" fontId="43" fillId="0" borderId="0" applyNumberFormat="0" applyBorder="0" applyProtection="0"/>
    <xf numFmtId="0" fontId="43" fillId="0" borderId="0" applyNumberFormat="0" applyBorder="0" applyProtection="0"/>
    <xf numFmtId="169" fontId="7" fillId="0" borderId="0" applyFont="0" applyFill="0" applyBorder="0" applyAlignment="0" applyProtection="0"/>
    <xf numFmtId="170" fontId="44" fillId="0" borderId="0">
      <protection locked="0"/>
    </xf>
    <xf numFmtId="0" fontId="18" fillId="16" borderId="42" applyFill="0" applyBorder="0" applyAlignment="0" applyProtection="0">
      <alignment vertical="center"/>
      <protection locked="0"/>
    </xf>
    <xf numFmtId="171" fontId="7" fillId="0" borderId="0" applyFont="0" applyFill="0" applyBorder="0" applyAlignment="0" applyProtection="0"/>
    <xf numFmtId="172" fontId="7" fillId="0" borderId="0" applyFont="0" applyFill="0" applyBorder="0" applyAlignment="0" applyProtection="0"/>
    <xf numFmtId="173" fontId="44" fillId="0" borderId="0">
      <protection locked="0"/>
    </xf>
    <xf numFmtId="0" fontId="44" fillId="0" borderId="0">
      <protection locked="0"/>
    </xf>
    <xf numFmtId="0" fontId="44" fillId="0" borderId="0">
      <protection locked="0"/>
    </xf>
    <xf numFmtId="174" fontId="43" fillId="0" borderId="0" applyBorder="0" applyProtection="0"/>
    <xf numFmtId="174" fontId="43" fillId="0" borderId="0" applyBorder="0" applyProtection="0"/>
    <xf numFmtId="0" fontId="43" fillId="0" borderId="0" applyNumberFormat="0" applyBorder="0" applyProtection="0"/>
    <xf numFmtId="0" fontId="45" fillId="0" borderId="0" applyNumberFormat="0" applyBorder="0" applyProtection="0"/>
    <xf numFmtId="0" fontId="6" fillId="0" borderId="0"/>
    <xf numFmtId="0" fontId="45" fillId="0" borderId="0" applyNumberFormat="0" applyBorder="0" applyProtection="0"/>
    <xf numFmtId="175" fontId="45" fillId="0" borderId="0" applyBorder="0" applyProtection="0"/>
    <xf numFmtId="176" fontId="44" fillId="0" borderId="0">
      <protection locked="0"/>
    </xf>
    <xf numFmtId="176" fontId="44" fillId="0" borderId="0">
      <protection locked="0"/>
    </xf>
    <xf numFmtId="0" fontId="46" fillId="0" borderId="0" applyNumberFormat="0" applyFill="0" applyBorder="0" applyAlignment="0" applyProtection="0">
      <alignment vertical="top"/>
      <protection locked="0"/>
    </xf>
    <xf numFmtId="38" fontId="39" fillId="9" borderId="0" applyNumberFormat="0" applyBorder="0" applyAlignment="0" applyProtection="0"/>
    <xf numFmtId="0" fontId="47" fillId="0" borderId="0" applyNumberFormat="0" applyBorder="0" applyProtection="0">
      <alignment horizontal="center"/>
    </xf>
    <xf numFmtId="0" fontId="44" fillId="0" borderId="0">
      <protection locked="0"/>
    </xf>
    <xf numFmtId="0" fontId="44" fillId="0" borderId="0">
      <protection locked="0"/>
    </xf>
    <xf numFmtId="0" fontId="47" fillId="0" borderId="0" applyNumberFormat="0" applyBorder="0" applyProtection="0">
      <alignment horizontal="center" textRotation="90"/>
    </xf>
    <xf numFmtId="0" fontId="48" fillId="0" borderId="0" applyNumberFormat="0" applyFill="0" applyBorder="0" applyAlignment="0" applyProtection="0">
      <alignment vertical="top"/>
      <protection locked="0"/>
    </xf>
    <xf numFmtId="0" fontId="10" fillId="0" borderId="0" applyNumberFormat="0" applyFill="0" applyBorder="0" applyAlignment="0" applyProtection="0"/>
    <xf numFmtId="0" fontId="49" fillId="0" borderId="0"/>
    <xf numFmtId="10" fontId="39" fillId="17" borderId="13" applyNumberFormat="0" applyBorder="0" applyAlignment="0" applyProtection="0"/>
    <xf numFmtId="0" fontId="7" fillId="0" borderId="0">
      <alignment horizontal="centerContinuous" vertical="justify"/>
    </xf>
    <xf numFmtId="0" fontId="50" fillId="0" borderId="0" applyAlignment="0">
      <alignment horizontal="center"/>
    </xf>
    <xf numFmtId="164" fontId="7" fillId="0" borderId="0" applyFont="0" applyFill="0" applyBorder="0" applyAlignment="0" applyProtection="0"/>
    <xf numFmtId="44" fontId="51" fillId="0" borderId="0" applyFont="0" applyFill="0" applyBorder="0" applyAlignment="0" applyProtection="0"/>
    <xf numFmtId="164" fontId="7" fillId="0" borderId="0" applyFont="0" applyFill="0" applyBorder="0" applyAlignment="0" applyProtection="0"/>
    <xf numFmtId="44" fontId="52" fillId="0" borderId="0" applyFont="0" applyFill="0" applyBorder="0" applyAlignment="0" applyProtection="0"/>
    <xf numFmtId="44" fontId="7" fillId="0" borderId="0" applyFont="0" applyFill="0" applyBorder="0" applyAlignment="0" applyProtection="0"/>
    <xf numFmtId="177" fontId="53" fillId="0" borderId="0"/>
    <xf numFmtId="0" fontId="7" fillId="0" borderId="0"/>
    <xf numFmtId="0" fontId="1" fillId="0" borderId="0"/>
    <xf numFmtId="0" fontId="51" fillId="0" borderId="0"/>
    <xf numFmtId="0" fontId="1" fillId="0" borderId="0"/>
    <xf numFmtId="0" fontId="51" fillId="0" borderId="0"/>
    <xf numFmtId="0" fontId="1" fillId="0" borderId="0"/>
    <xf numFmtId="0" fontId="51" fillId="0" borderId="0"/>
    <xf numFmtId="0" fontId="1" fillId="0" borderId="0"/>
    <xf numFmtId="0" fontId="51" fillId="0" borderId="0"/>
    <xf numFmtId="0" fontId="1" fillId="0" borderId="0"/>
    <xf numFmtId="0" fontId="51" fillId="0" borderId="0"/>
    <xf numFmtId="0" fontId="7" fillId="0" borderId="0"/>
    <xf numFmtId="0" fontId="7" fillId="0" borderId="0"/>
    <xf numFmtId="0" fontId="1" fillId="0" borderId="0"/>
    <xf numFmtId="0" fontId="51" fillId="0" borderId="0"/>
    <xf numFmtId="0" fontId="1" fillId="0" borderId="0"/>
    <xf numFmtId="0" fontId="51" fillId="0" borderId="0"/>
    <xf numFmtId="0" fontId="1" fillId="0" borderId="0"/>
    <xf numFmtId="0" fontId="51" fillId="0" borderId="0"/>
    <xf numFmtId="0" fontId="1" fillId="0" borderId="0"/>
    <xf numFmtId="0" fontId="51" fillId="0" borderId="0"/>
    <xf numFmtId="0" fontId="51" fillId="0" borderId="0"/>
    <xf numFmtId="0" fontId="1" fillId="0" borderId="0"/>
    <xf numFmtId="0" fontId="7" fillId="0" borderId="0"/>
    <xf numFmtId="0" fontId="7" fillId="0" borderId="0"/>
    <xf numFmtId="0" fontId="51" fillId="0" borderId="0"/>
    <xf numFmtId="0" fontId="1" fillId="0" borderId="0"/>
    <xf numFmtId="0" fontId="51" fillId="0" borderId="0"/>
    <xf numFmtId="0" fontId="1" fillId="0" borderId="0"/>
    <xf numFmtId="0" fontId="5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51" fillId="0" borderId="0"/>
    <xf numFmtId="0" fontId="51" fillId="0" borderId="0"/>
    <xf numFmtId="0" fontId="7" fillId="0" borderId="0"/>
    <xf numFmtId="0" fontId="1" fillId="0" borderId="0"/>
    <xf numFmtId="0" fontId="51" fillId="0" borderId="0"/>
    <xf numFmtId="0" fontId="1" fillId="0" borderId="0"/>
    <xf numFmtId="0" fontId="51" fillId="0" borderId="0"/>
    <xf numFmtId="0" fontId="1" fillId="0" borderId="0"/>
    <xf numFmtId="0" fontId="1" fillId="0" borderId="0"/>
    <xf numFmtId="0" fontId="51" fillId="0" borderId="0"/>
    <xf numFmtId="0" fontId="1" fillId="0" borderId="0"/>
    <xf numFmtId="0" fontId="51" fillId="0" borderId="0"/>
    <xf numFmtId="0" fontId="1" fillId="0" borderId="0"/>
    <xf numFmtId="0" fontId="7" fillId="0" borderId="0"/>
    <xf numFmtId="0" fontId="1" fillId="0" borderId="0"/>
    <xf numFmtId="0" fontId="51" fillId="0" borderId="0"/>
    <xf numFmtId="0" fontId="51" fillId="0" borderId="0"/>
    <xf numFmtId="0" fontId="51" fillId="0" borderId="0"/>
    <xf numFmtId="0" fontId="1" fillId="0" borderId="0"/>
    <xf numFmtId="0" fontId="51" fillId="0" borderId="0"/>
    <xf numFmtId="0" fontId="1" fillId="0" borderId="0"/>
    <xf numFmtId="0" fontId="5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51" fillId="0" borderId="0"/>
    <xf numFmtId="0" fontId="1" fillId="0" borderId="0"/>
    <xf numFmtId="0" fontId="51" fillId="0" borderId="0"/>
    <xf numFmtId="0" fontId="1" fillId="0" borderId="0"/>
    <xf numFmtId="0" fontId="51" fillId="0" borderId="0"/>
    <xf numFmtId="0" fontId="1" fillId="0" borderId="0"/>
    <xf numFmtId="0" fontId="51" fillId="0" borderId="0"/>
    <xf numFmtId="0" fontId="1" fillId="0" borderId="0"/>
    <xf numFmtId="0" fontId="1" fillId="0" borderId="0"/>
    <xf numFmtId="0" fontId="1" fillId="0" borderId="0"/>
    <xf numFmtId="0" fontId="7" fillId="0" borderId="0"/>
    <xf numFmtId="0" fontId="51" fillId="0" borderId="0"/>
    <xf numFmtId="0" fontId="1" fillId="0" borderId="0"/>
    <xf numFmtId="0" fontId="1" fillId="0" borderId="0"/>
    <xf numFmtId="0" fontId="51" fillId="0" borderId="0"/>
    <xf numFmtId="0" fontId="1" fillId="0" borderId="0"/>
    <xf numFmtId="0" fontId="51" fillId="0" borderId="0"/>
    <xf numFmtId="0" fontId="1" fillId="0" borderId="0"/>
    <xf numFmtId="0" fontId="51" fillId="0" borderId="0"/>
    <xf numFmtId="0" fontId="1" fillId="0" borderId="0"/>
    <xf numFmtId="0" fontId="51" fillId="0" borderId="0"/>
    <xf numFmtId="0" fontId="7" fillId="0" borderId="0"/>
    <xf numFmtId="0" fontId="1" fillId="0" borderId="0"/>
    <xf numFmtId="0" fontId="51" fillId="0" borderId="0"/>
    <xf numFmtId="0" fontId="1" fillId="0" borderId="0"/>
    <xf numFmtId="0" fontId="51" fillId="0" borderId="0"/>
    <xf numFmtId="0" fontId="1" fillId="0" borderId="0"/>
    <xf numFmtId="0" fontId="51" fillId="0" borderId="0"/>
    <xf numFmtId="0" fontId="1" fillId="0" borderId="0"/>
    <xf numFmtId="0" fontId="1" fillId="0" borderId="0"/>
    <xf numFmtId="0" fontId="51" fillId="0" borderId="0"/>
    <xf numFmtId="0" fontId="1" fillId="0" borderId="0"/>
    <xf numFmtId="0" fontId="7" fillId="0" borderId="0"/>
    <xf numFmtId="0" fontId="51" fillId="0" borderId="0"/>
    <xf numFmtId="0" fontId="1" fillId="0" borderId="0"/>
    <xf numFmtId="0" fontId="51" fillId="0" borderId="0"/>
    <xf numFmtId="0" fontId="1" fillId="0" borderId="0"/>
    <xf numFmtId="0" fontId="1" fillId="0" borderId="0"/>
    <xf numFmtId="0" fontId="51" fillId="0" borderId="0"/>
    <xf numFmtId="0" fontId="1" fillId="0" borderId="0"/>
    <xf numFmtId="0" fontId="51" fillId="0" borderId="0"/>
    <xf numFmtId="0" fontId="1" fillId="0" borderId="0"/>
    <xf numFmtId="0" fontId="51" fillId="0" borderId="0"/>
    <xf numFmtId="0" fontId="14" fillId="0" borderId="0">
      <alignment horizontal="left" vertical="center" indent="12"/>
    </xf>
    <xf numFmtId="0" fontId="39" fillId="0" borderId="42" applyBorder="0">
      <alignment horizontal="left" vertical="center" wrapText="1" indent="2"/>
      <protection locked="0"/>
    </xf>
    <xf numFmtId="0" fontId="39" fillId="0" borderId="42" applyBorder="0">
      <alignment horizontal="left" vertical="center" wrapText="1" indent="3"/>
      <protection locked="0"/>
    </xf>
    <xf numFmtId="10" fontId="7" fillId="0" borderId="0" applyFont="0" applyFill="0" applyBorder="0" applyAlignment="0" applyProtection="0"/>
    <xf numFmtId="178" fontId="44" fillId="0" borderId="0">
      <protection locked="0"/>
    </xf>
    <xf numFmtId="178" fontId="44" fillId="0" borderId="0">
      <protection locked="0"/>
    </xf>
    <xf numFmtId="179" fontId="44" fillId="0" borderId="0">
      <protection locked="0"/>
    </xf>
    <xf numFmtId="9" fontId="51" fillId="0" borderId="0" applyFont="0" applyFill="0" applyBorder="0" applyAlignment="0" applyProtection="0"/>
    <xf numFmtId="9" fontId="7"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4"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0" fontId="55" fillId="0" borderId="0" applyNumberFormat="0" applyBorder="0" applyProtection="0"/>
    <xf numFmtId="180" fontId="55" fillId="0" borderId="0" applyBorder="0" applyProtection="0"/>
    <xf numFmtId="38" fontId="56" fillId="0" borderId="0" applyFont="0" applyFill="0" applyBorder="0" applyAlignment="0" applyProtection="0"/>
    <xf numFmtId="181" fontId="57" fillId="0" borderId="0">
      <protection locked="0"/>
    </xf>
    <xf numFmtId="165" fontId="52" fillId="0" borderId="0" applyFont="0" applyFill="0" applyBorder="0" applyAlignment="0" applyProtection="0"/>
    <xf numFmtId="165" fontId="2" fillId="0" borderId="0" applyFont="0" applyFill="0" applyBorder="0" applyAlignment="0" applyProtection="0"/>
    <xf numFmtId="174" fontId="43" fillId="0" borderId="0" applyBorder="0" applyProtection="0"/>
    <xf numFmtId="182" fontId="54" fillId="0" borderId="0" applyFont="0" applyFill="0" applyBorder="0" applyAlignment="0" applyProtection="0"/>
    <xf numFmtId="0" fontId="56" fillId="0" borderId="0"/>
    <xf numFmtId="0" fontId="58" fillId="0" borderId="0">
      <protection locked="0"/>
    </xf>
    <xf numFmtId="0" fontId="58" fillId="0" borderId="0">
      <protection locked="0"/>
    </xf>
    <xf numFmtId="43" fontId="1" fillId="0" borderId="0" applyFont="0" applyFill="0" applyBorder="0" applyAlignment="0" applyProtection="0"/>
    <xf numFmtId="43" fontId="1" fillId="0" borderId="0" applyFont="0" applyFill="0" applyBorder="0" applyAlignment="0" applyProtection="0"/>
    <xf numFmtId="172" fontId="7" fillId="0" borderId="0" applyFont="0" applyFill="0" applyBorder="0" applyAlignment="0" applyProtection="0"/>
    <xf numFmtId="165" fontId="5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4"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0" fillId="31" borderId="0" applyNumberFormat="0" applyBorder="0" applyAlignment="0" applyProtection="0"/>
    <xf numFmtId="0" fontId="60" fillId="26"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23" borderId="0" applyNumberFormat="0" applyBorder="0" applyAlignment="0" applyProtection="0"/>
    <xf numFmtId="0" fontId="60" fillId="3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3" borderId="0" applyNumberFormat="0" applyBorder="0" applyAlignment="0" applyProtection="0"/>
    <xf numFmtId="0" fontId="60" fillId="26"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5" borderId="0" applyNumberFormat="0" applyBorder="0" applyAlignment="0" applyProtection="0"/>
    <xf numFmtId="0" fontId="66" fillId="20" borderId="0" applyNumberFormat="0" applyBorder="0" applyAlignment="0" applyProtection="0"/>
    <xf numFmtId="0" fontId="61" fillId="23" borderId="0" applyNumberFormat="0" applyBorder="0" applyAlignment="0" applyProtection="0"/>
    <xf numFmtId="0" fontId="62" fillId="39" borderId="50" applyNumberFormat="0" applyAlignment="0" applyProtection="0"/>
    <xf numFmtId="0" fontId="76" fillId="40" borderId="50" applyNumberFormat="0" applyAlignment="0" applyProtection="0"/>
    <xf numFmtId="0" fontId="63" fillId="41" borderId="51" applyNumberFormat="0" applyAlignment="0" applyProtection="0"/>
    <xf numFmtId="0" fontId="69" fillId="0" borderId="53" applyNumberFormat="0" applyFill="0" applyAlignment="0" applyProtection="0"/>
    <xf numFmtId="0" fontId="63" fillId="41" borderId="51" applyNumberFormat="0" applyAlignment="0" applyProtection="0"/>
    <xf numFmtId="0" fontId="60" fillId="42" borderId="0" applyNumberFormat="0" applyBorder="0" applyAlignment="0" applyProtection="0"/>
    <xf numFmtId="0" fontId="60" fillId="35" borderId="0" applyNumberFormat="0" applyBorder="0" applyAlignment="0" applyProtection="0"/>
    <xf numFmtId="0" fontId="60" fillId="29" borderId="0" applyNumberFormat="0" applyBorder="0" applyAlignment="0" applyProtection="0"/>
    <xf numFmtId="0" fontId="60" fillId="4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5" fillId="30" borderId="50" applyNumberFormat="0" applyAlignment="0" applyProtection="0"/>
    <xf numFmtId="0" fontId="70" fillId="0" borderId="0" applyNumberFormat="0" applyFill="0" applyBorder="0" applyAlignment="0" applyProtection="0"/>
    <xf numFmtId="0" fontId="61" fillId="21" borderId="0" applyNumberFormat="0" applyBorder="0" applyAlignment="0" applyProtection="0"/>
    <xf numFmtId="0" fontId="72" fillId="0" borderId="54" applyNumberFormat="0" applyFill="0" applyAlignment="0" applyProtection="0"/>
    <xf numFmtId="0" fontId="73" fillId="0" borderId="55" applyNumberFormat="0" applyFill="0" applyAlignment="0" applyProtection="0"/>
    <xf numFmtId="0" fontId="74" fillId="0" borderId="56" applyNumberFormat="0" applyFill="0" applyAlignment="0" applyProtection="0"/>
    <xf numFmtId="0" fontId="74" fillId="0" borderId="0" applyNumberFormat="0" applyFill="0" applyBorder="0" applyAlignment="0" applyProtection="0"/>
    <xf numFmtId="0" fontId="82" fillId="0" borderId="0" applyNumberFormat="0" applyFill="0" applyBorder="0" applyAlignment="0" applyProtection="0">
      <alignment vertical="top"/>
      <protection locked="0"/>
    </xf>
    <xf numFmtId="0" fontId="66" fillId="22" borderId="0" applyNumberFormat="0" applyBorder="0" applyAlignment="0" applyProtection="0"/>
    <xf numFmtId="0" fontId="65" fillId="24" borderId="50" applyNumberFormat="0" applyAlignment="0" applyProtection="0"/>
    <xf numFmtId="0" fontId="64" fillId="0" borderId="52" applyNumberFormat="0" applyFill="0" applyAlignment="0" applyProtection="0"/>
    <xf numFmtId="164" fontId="7" fillId="0" borderId="0" applyFont="0" applyFill="0" applyBorder="0" applyAlignment="0" applyProtection="0"/>
    <xf numFmtId="0" fontId="77" fillId="30" borderId="0" applyNumberFormat="0" applyBorder="0" applyAlignment="0" applyProtection="0"/>
    <xf numFmtId="0" fontId="67" fillId="30" borderId="0" applyNumberFormat="0" applyBorder="0" applyAlignment="0" applyProtection="0"/>
    <xf numFmtId="0" fontId="7" fillId="27" borderId="57" applyNumberFormat="0" applyFont="0" applyAlignment="0" applyProtection="0"/>
    <xf numFmtId="0" fontId="6" fillId="27" borderId="57" applyNumberFormat="0" applyFont="0" applyAlignment="0" applyProtection="0"/>
    <xf numFmtId="0" fontId="68" fillId="39" borderId="58" applyNumberFormat="0" applyAlignment="0" applyProtection="0"/>
    <xf numFmtId="0" fontId="68" fillId="40" borderId="58"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9" fillId="0" borderId="59" applyNumberFormat="0" applyFill="0" applyAlignment="0" applyProtection="0"/>
    <xf numFmtId="0" fontId="80" fillId="0" borderId="60" applyNumberFormat="0" applyFill="0" applyAlignment="0" applyProtection="0"/>
    <xf numFmtId="0" fontId="81" fillId="0" borderId="61" applyNumberFormat="0" applyFill="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5" fillId="0" borderId="62" applyNumberFormat="0" applyFill="0" applyAlignment="0" applyProtection="0"/>
    <xf numFmtId="0" fontId="7" fillId="0" borderId="0"/>
    <xf numFmtId="0" fontId="69" fillId="0" borderId="0" applyNumberForma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4" fontId="5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38" fillId="0" borderId="0" applyFont="0" applyFill="0" applyBorder="0" applyAlignment="0" applyProtection="0"/>
    <xf numFmtId="165" fontId="52"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41"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0" fontId="5" fillId="27" borderId="57" applyNumberFormat="0" applyFont="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1" fillId="0" borderId="0" applyFont="0" applyFill="0" applyBorder="0" applyAlignment="0" applyProtection="0"/>
    <xf numFmtId="0" fontId="5" fillId="0" borderId="0"/>
    <xf numFmtId="44" fontId="52"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5"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7" applyNumberFormat="0" applyFont="0" applyAlignment="0" applyProtection="0"/>
    <xf numFmtId="0" fontId="5" fillId="27" borderId="57" applyNumberFormat="0" applyFont="0" applyAlignment="0" applyProtection="0"/>
    <xf numFmtId="165"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 fillId="0" borderId="0"/>
    <xf numFmtId="0" fontId="41" fillId="0" borderId="0" applyNumberFormat="0" applyFill="0" applyBorder="0" applyAlignment="0" applyProtection="0"/>
    <xf numFmtId="164"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51" fillId="0" borderId="0" applyFont="0" applyFill="0" applyBorder="0" applyAlignment="0" applyProtection="0"/>
    <xf numFmtId="165" fontId="3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0" fontId="5" fillId="0" borderId="0"/>
    <xf numFmtId="0" fontId="82" fillId="0" borderId="0" applyNumberFormat="0" applyFill="0" applyBorder="0" applyAlignment="0" applyProtection="0">
      <alignment vertical="top"/>
      <protection locked="0"/>
    </xf>
    <xf numFmtId="0" fontId="41"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4" fontId="5" fillId="0" borderId="0" applyFont="0" applyFill="0" applyBorder="0" applyAlignment="0" applyProtection="0"/>
    <xf numFmtId="44" fontId="5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4"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52"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52" fillId="0" borderId="0" applyFont="0" applyFill="0" applyBorder="0" applyAlignment="0" applyProtection="0"/>
    <xf numFmtId="165" fontId="38"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8" fillId="0" borderId="0" applyFont="0" applyFill="0" applyBorder="0" applyAlignment="0" applyProtection="0"/>
    <xf numFmtId="165" fontId="52"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 fillId="0" borderId="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 fillId="0" borderId="0" applyFont="0" applyFill="0" applyBorder="0" applyAlignment="0" applyProtection="0"/>
    <xf numFmtId="186" fontId="5" fillId="0" borderId="0" applyFont="0" applyBorder="0">
      <alignment horizontal="center"/>
    </xf>
    <xf numFmtId="187" fontId="5" fillId="0" borderId="0">
      <alignment horizontal="center" vertical="top"/>
    </xf>
    <xf numFmtId="165" fontId="39" fillId="0" borderId="0"/>
    <xf numFmtId="0" fontId="118" fillId="19" borderId="0" applyNumberFormat="0" applyBorder="0" applyAlignment="0" applyProtection="0"/>
    <xf numFmtId="0" fontId="118" fillId="20" borderId="0" applyNumberFormat="0" applyBorder="0" applyAlignment="0" applyProtection="0"/>
    <xf numFmtId="0" fontId="118" fillId="21" borderId="0" applyNumberFormat="0" applyBorder="0" applyAlignment="0" applyProtection="0"/>
    <xf numFmtId="0" fontId="118" fillId="22" borderId="0" applyNumberFormat="0" applyBorder="0" applyAlignment="0" applyProtection="0"/>
    <xf numFmtId="0" fontId="118" fillId="23" borderId="0" applyNumberFormat="0" applyBorder="0" applyAlignment="0" applyProtection="0"/>
    <xf numFmtId="0" fontId="118" fillId="24" borderId="0" applyNumberFormat="0" applyBorder="0" applyAlignment="0" applyProtection="0"/>
    <xf numFmtId="0" fontId="118" fillId="25" borderId="0" applyNumberFormat="0" applyBorder="0" applyAlignment="0" applyProtection="0"/>
    <xf numFmtId="0" fontId="118" fillId="26" borderId="0" applyNumberFormat="0" applyBorder="0" applyAlignment="0" applyProtection="0"/>
    <xf numFmtId="0" fontId="118" fillId="28" borderId="0" applyNumberFormat="0" applyBorder="0" applyAlignment="0" applyProtection="0"/>
    <xf numFmtId="0" fontId="118" fillId="22" borderId="0" applyNumberFormat="0" applyBorder="0" applyAlignment="0" applyProtection="0"/>
    <xf numFmtId="0" fontId="118" fillId="25" borderId="0" applyNumberFormat="0" applyBorder="0" applyAlignment="0" applyProtection="0"/>
    <xf numFmtId="0" fontId="118" fillId="29" borderId="0" applyNumberFormat="0" applyBorder="0" applyAlignment="0" applyProtection="0"/>
    <xf numFmtId="0" fontId="119" fillId="31" borderId="0" applyNumberFormat="0" applyBorder="0" applyAlignment="0" applyProtection="0"/>
    <xf numFmtId="0" fontId="119" fillId="26" borderId="0" applyNumberFormat="0" applyBorder="0" applyAlignment="0" applyProtection="0"/>
    <xf numFmtId="0" fontId="119" fillId="28" borderId="0" applyNumberFormat="0" applyBorder="0" applyAlignment="0" applyProtection="0"/>
    <xf numFmtId="0" fontId="119" fillId="32" borderId="0" applyNumberFormat="0" applyBorder="0" applyAlignment="0" applyProtection="0"/>
    <xf numFmtId="0" fontId="119" fillId="33" borderId="0" applyNumberFormat="0" applyBorder="0" applyAlignment="0" applyProtection="0"/>
    <xf numFmtId="0" fontId="119" fillId="34" borderId="0" applyNumberFormat="0" applyBorder="0" applyAlignment="0" applyProtection="0"/>
    <xf numFmtId="0" fontId="120" fillId="21" borderId="0" applyNumberFormat="0" applyBorder="0" applyAlignment="0" applyProtection="0"/>
    <xf numFmtId="0" fontId="121" fillId="39" borderId="50" applyNumberFormat="0" applyAlignment="0" applyProtection="0"/>
    <xf numFmtId="0" fontId="122" fillId="41" borderId="51" applyNumberFormat="0" applyAlignment="0" applyProtection="0"/>
    <xf numFmtId="0" fontId="123" fillId="0" borderId="52" applyNumberFormat="0" applyFill="0" applyAlignment="0" applyProtection="0"/>
    <xf numFmtId="0" fontId="119" fillId="36" borderId="0" applyNumberFormat="0" applyBorder="0" applyAlignment="0" applyProtection="0"/>
    <xf numFmtId="0" fontId="119" fillId="37" borderId="0" applyNumberFormat="0" applyBorder="0" applyAlignment="0" applyProtection="0"/>
    <xf numFmtId="0" fontId="119" fillId="38" borderId="0" applyNumberFormat="0" applyBorder="0" applyAlignment="0" applyProtection="0"/>
    <xf numFmtId="0" fontId="119" fillId="32" borderId="0" applyNumberFormat="0" applyBorder="0" applyAlignment="0" applyProtection="0"/>
    <xf numFmtId="0" fontId="119" fillId="33" borderId="0" applyNumberFormat="0" applyBorder="0" applyAlignment="0" applyProtection="0"/>
    <xf numFmtId="0" fontId="119" fillId="35" borderId="0" applyNumberFormat="0" applyBorder="0" applyAlignment="0" applyProtection="0"/>
    <xf numFmtId="0" fontId="124" fillId="24" borderId="50" applyNumberFormat="0" applyAlignment="0" applyProtection="0"/>
    <xf numFmtId="188"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0" fontId="125" fillId="0" borderId="0" applyNumberFormat="0" applyFill="0" applyBorder="0" applyAlignment="0" applyProtection="0">
      <alignment vertical="top"/>
      <protection locked="0"/>
    </xf>
    <xf numFmtId="0" fontId="126" fillId="20" borderId="0" applyNumberFormat="0" applyBorder="0" applyAlignment="0" applyProtection="0"/>
    <xf numFmtId="0" fontId="5" fillId="0" borderId="0"/>
    <xf numFmtId="164"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7" fillId="30" borderId="0" applyNumberFormat="0" applyBorder="0" applyAlignment="0" applyProtection="0"/>
    <xf numFmtId="189" fontId="49" fillId="0" borderId="0"/>
    <xf numFmtId="189" fontId="49" fillId="0" borderId="0"/>
    <xf numFmtId="189" fontId="49" fillId="0" borderId="0"/>
    <xf numFmtId="189" fontId="49" fillId="0" borderId="0"/>
    <xf numFmtId="189" fontId="49" fillId="0" borderId="0"/>
    <xf numFmtId="189" fontId="49" fillId="0" borderId="0"/>
    <xf numFmtId="189" fontId="49" fillId="0" borderId="0"/>
    <xf numFmtId="189" fontId="49" fillId="0" borderId="0"/>
    <xf numFmtId="0" fontId="5" fillId="0" borderId="0"/>
    <xf numFmtId="0" fontId="5" fillId="0" borderId="0"/>
    <xf numFmtId="0" fontId="5" fillId="0" borderId="0"/>
    <xf numFmtId="0" fontId="56"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6" fillId="0" borderId="0"/>
    <xf numFmtId="0" fontId="1" fillId="0" borderId="0"/>
    <xf numFmtId="189" fontId="49" fillId="0" borderId="0"/>
    <xf numFmtId="189" fontId="49" fillId="0" borderId="0"/>
    <xf numFmtId="189" fontId="49" fillId="0" borderId="0"/>
    <xf numFmtId="189" fontId="49" fillId="0" borderId="0"/>
    <xf numFmtId="189" fontId="49" fillId="0" borderId="0"/>
    <xf numFmtId="189" fontId="49" fillId="0" borderId="0"/>
    <xf numFmtId="189" fontId="49" fillId="0" borderId="0"/>
    <xf numFmtId="189" fontId="49" fillId="0" borderId="0"/>
    <xf numFmtId="0" fontId="5" fillId="0" borderId="0"/>
    <xf numFmtId="0" fontId="128" fillId="0" borderId="0"/>
    <xf numFmtId="0" fontId="5" fillId="27" borderId="57" applyNumberFormat="0" applyFont="0" applyAlignment="0" applyProtection="0"/>
    <xf numFmtId="9" fontId="5" fillId="0" borderId="40" applyNumberFormat="0" applyBorder="0">
      <alignment horizontal="center" vertical="center"/>
    </xf>
    <xf numFmtId="9" fontId="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9" fillId="0" borderId="0" applyFont="0" applyFill="0" applyBorder="0" applyAlignment="0" applyProtection="0"/>
    <xf numFmtId="9" fontId="6" fillId="0" borderId="0" applyFont="0" applyFill="0" applyBorder="0" applyAlignment="0" applyProtection="0"/>
    <xf numFmtId="0" fontId="130" fillId="39" borderId="58" applyNumberFormat="0" applyAlignment="0" applyProtection="0"/>
    <xf numFmtId="172" fontId="5" fillId="0" borderId="0" applyFont="0" applyFill="0" applyBorder="0" applyAlignment="0" applyProtection="0"/>
    <xf numFmtId="40" fontId="56" fillId="0" borderId="0" applyFont="0" applyFill="0" applyBorder="0" applyAlignment="0" applyProtection="0"/>
    <xf numFmtId="165" fontId="6" fillId="0" borderId="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90" fontId="5" fillId="0" borderId="0" applyFont="0" applyFill="0" applyBorder="0" applyAlignment="0" applyProtection="0"/>
    <xf numFmtId="40" fontId="56"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6" fillId="0" borderId="0" applyFont="0" applyFill="0" applyBorder="0" applyAlignment="0" applyProtection="0"/>
    <xf numFmtId="0" fontId="5" fillId="0" borderId="0" applyFont="0" applyFill="0" applyBorder="0" applyAlignment="0" applyProtection="0"/>
    <xf numFmtId="40" fontId="5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2" fontId="5" fillId="0" borderId="0" applyFont="0" applyFill="0" applyBorder="0" applyAlignment="0" applyProtection="0"/>
    <xf numFmtId="43" fontId="117" fillId="0" borderId="91"/>
    <xf numFmtId="0" fontId="131" fillId="0" borderId="0" applyNumberFormat="0" applyFill="0" applyBorder="0" applyAlignment="0" applyProtection="0"/>
    <xf numFmtId="0" fontId="132" fillId="0" borderId="0" applyNumberFormat="0" applyFill="0" applyBorder="0" applyAlignment="0" applyProtection="0"/>
    <xf numFmtId="0" fontId="72" fillId="0" borderId="54" applyNumberFormat="0" applyFill="0" applyAlignment="0" applyProtection="0"/>
    <xf numFmtId="0" fontId="133" fillId="0" borderId="54" applyNumberFormat="0" applyFill="0" applyAlignment="0" applyProtection="0"/>
    <xf numFmtId="0" fontId="134" fillId="0" borderId="55" applyNumberFormat="0" applyFill="0" applyAlignment="0" applyProtection="0"/>
    <xf numFmtId="0" fontId="135" fillId="0" borderId="56" applyNumberFormat="0" applyFill="0" applyAlignment="0" applyProtection="0"/>
    <xf numFmtId="0" fontId="135" fillId="0" borderId="0" applyNumberFormat="0" applyFill="0" applyBorder="0" applyAlignment="0" applyProtection="0"/>
    <xf numFmtId="0" fontId="71" fillId="0" borderId="0" applyNumberFormat="0" applyFill="0" applyBorder="0" applyAlignment="0" applyProtection="0"/>
    <xf numFmtId="0" fontId="136" fillId="0" borderId="62" applyNumberFormat="0" applyFill="0" applyAlignment="0" applyProtection="0"/>
    <xf numFmtId="40" fontId="56"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9"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7"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2"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52"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17" fillId="0" borderId="91"/>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9"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0" fontId="5"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7"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9" fillId="0" borderId="0" applyFont="0" applyFill="0" applyBorder="0" applyAlignment="0" applyProtection="0"/>
    <xf numFmtId="0" fontId="76" fillId="40" borderId="50" applyNumberFormat="0" applyAlignment="0" applyProtection="0"/>
    <xf numFmtId="0" fontId="136" fillId="0" borderId="62" applyNumberFormat="0" applyFill="0" applyAlignment="0" applyProtection="0"/>
    <xf numFmtId="0" fontId="65" fillId="3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10" fontId="39" fillId="17" borderId="13" applyNumberFormat="0" applyBorder="0" applyAlignment="0" applyProtection="0"/>
    <xf numFmtId="0" fontId="65" fillId="24" borderId="50" applyNumberFormat="0" applyAlignment="0" applyProtection="0"/>
    <xf numFmtId="0" fontId="121" fillId="39" borderId="50" applyNumberFormat="0" applyAlignment="0" applyProtection="0"/>
    <xf numFmtId="0" fontId="68" fillId="40"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39" fillId="0" borderId="42" applyBorder="0">
      <alignment horizontal="left" vertical="center" wrapText="1" indent="2"/>
      <protection locked="0"/>
    </xf>
    <xf numFmtId="0" fontId="18" fillId="16" borderId="42" applyFill="0" applyBorder="0" applyAlignment="0" applyProtection="0">
      <alignment vertical="center"/>
      <protection locked="0"/>
    </xf>
    <xf numFmtId="0" fontId="124" fillId="24" borderId="50" applyNumberFormat="0" applyAlignment="0" applyProtection="0"/>
    <xf numFmtId="0" fontId="62" fillId="39"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65" fillId="24" borderId="50" applyNumberFormat="0" applyAlignment="0" applyProtection="0"/>
    <xf numFmtId="0" fontId="130" fillId="39" borderId="58" applyNumberFormat="0" applyAlignment="0" applyProtection="0"/>
    <xf numFmtId="0" fontId="39" fillId="0" borderId="42"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24" borderId="50"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2"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17"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9"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7"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9"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52"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2"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17"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9" fillId="0" borderId="0" applyFont="0" applyFill="0" applyBorder="0" applyAlignment="0" applyProtection="0"/>
    <xf numFmtId="0" fontId="39" fillId="0" borderId="42" applyBorder="0">
      <alignment horizontal="left" vertical="center" wrapText="1" indent="3"/>
      <protection locked="0"/>
    </xf>
    <xf numFmtId="0" fontId="5" fillId="27" borderId="57" applyNumberFormat="0" applyFont="0" applyAlignment="0" applyProtection="0"/>
    <xf numFmtId="0" fontId="68" fillId="39" borderId="58" applyNumberFormat="0" applyAlignment="0" applyProtection="0"/>
    <xf numFmtId="0" fontId="5" fillId="27" borderId="57" applyNumberFormat="0" applyFont="0" applyAlignment="0" applyProtection="0"/>
    <xf numFmtId="0" fontId="136" fillId="0" borderId="62" applyNumberFormat="0" applyFill="0" applyAlignment="0" applyProtection="0"/>
    <xf numFmtId="0" fontId="76" fillId="40" borderId="50" applyNumberFormat="0" applyAlignment="0" applyProtection="0"/>
    <xf numFmtId="10" fontId="39" fillId="17" borderId="13" applyNumberFormat="0" applyBorder="0" applyAlignment="0" applyProtection="0"/>
    <xf numFmtId="0" fontId="5" fillId="27" borderId="57" applyNumberFormat="0" applyFont="0" applyAlignment="0" applyProtection="0"/>
    <xf numFmtId="0" fontId="68" fillId="40" borderId="58" applyNumberFormat="0" applyAlignment="0" applyProtection="0"/>
    <xf numFmtId="0" fontId="68" fillId="40" borderId="58" applyNumberFormat="0" applyAlignment="0" applyProtection="0"/>
    <xf numFmtId="0" fontId="130" fillId="39" borderId="58" applyNumberFormat="0" applyAlignment="0" applyProtection="0"/>
    <xf numFmtId="0" fontId="18" fillId="16" borderId="42" applyFill="0" applyBorder="0" applyAlignment="0" applyProtection="0">
      <alignment vertical="center"/>
      <protection locked="0"/>
    </xf>
    <xf numFmtId="10" fontId="39" fillId="17" borderId="13" applyNumberFormat="0" applyBorder="0" applyAlignment="0" applyProtection="0"/>
    <xf numFmtId="0" fontId="65" fillId="30" borderId="50" applyNumberFormat="0" applyAlignment="0" applyProtection="0"/>
    <xf numFmtId="0" fontId="65" fillId="24" borderId="50" applyNumberFormat="0" applyAlignment="0" applyProtection="0"/>
    <xf numFmtId="0" fontId="75" fillId="0" borderId="62" applyNumberFormat="0" applyFill="0" applyAlignment="0" applyProtection="0"/>
    <xf numFmtId="0" fontId="5" fillId="27" borderId="57" applyNumberFormat="0" applyFont="0" applyAlignment="0" applyProtection="0"/>
    <xf numFmtId="0" fontId="124" fillId="24" borderId="50" applyNumberFormat="0" applyAlignment="0" applyProtection="0"/>
    <xf numFmtId="0" fontId="39" fillId="0" borderId="42" applyBorder="0">
      <alignment horizontal="left" vertical="center" wrapText="1" indent="2"/>
      <protection locked="0"/>
    </xf>
    <xf numFmtId="0" fontId="39" fillId="0" borderId="42" applyBorder="0">
      <alignment horizontal="left" vertical="center" wrapText="1" indent="3"/>
      <protection locked="0"/>
    </xf>
    <xf numFmtId="0" fontId="62" fillId="39" borderId="50" applyNumberFormat="0" applyAlignment="0" applyProtection="0"/>
    <xf numFmtId="0" fontId="76" fillId="40" borderId="50" applyNumberFormat="0" applyAlignment="0" applyProtection="0"/>
    <xf numFmtId="0" fontId="65" fillId="30" borderId="50" applyNumberFormat="0" applyAlignment="0" applyProtection="0"/>
    <xf numFmtId="0" fontId="65" fillId="24"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0" fontId="68" fillId="39" borderId="58" applyNumberFormat="0" applyAlignment="0" applyProtection="0"/>
    <xf numFmtId="0" fontId="68" fillId="40" borderId="58" applyNumberFormat="0" applyAlignment="0" applyProtection="0"/>
    <xf numFmtId="0" fontId="75" fillId="0" borderId="62" applyNumberFormat="0" applyFill="0" applyAlignment="0" applyProtection="0"/>
    <xf numFmtId="0" fontId="5" fillId="27" borderId="57" applyNumberFormat="0" applyFont="0" applyAlignment="0" applyProtection="0"/>
    <xf numFmtId="0" fontId="124" fillId="24" borderId="50" applyNumberFormat="0" applyAlignment="0" applyProtection="0"/>
    <xf numFmtId="0" fontId="121" fillId="39" borderId="50" applyNumberFormat="0" applyAlignment="0" applyProtection="0"/>
    <xf numFmtId="0" fontId="65" fillId="30" borderId="50" applyNumberFormat="0" applyAlignment="0" applyProtection="0"/>
    <xf numFmtId="0" fontId="121" fillId="39" borderId="50" applyNumberFormat="0" applyAlignment="0" applyProtection="0"/>
    <xf numFmtId="0" fontId="5" fillId="27" borderId="57" applyNumberFormat="0" applyFont="0" applyAlignment="0" applyProtection="0"/>
    <xf numFmtId="0" fontId="130" fillId="39" borderId="58" applyNumberFormat="0" applyAlignment="0" applyProtection="0"/>
    <xf numFmtId="0" fontId="39" fillId="0" borderId="42" applyBorder="0">
      <alignment horizontal="left" vertical="center" wrapText="1" indent="3"/>
      <protection locked="0"/>
    </xf>
    <xf numFmtId="0" fontId="124" fillId="24"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68" fillId="40" borderId="58" applyNumberFormat="0" applyAlignment="0" applyProtection="0"/>
    <xf numFmtId="0" fontId="62" fillId="39" borderId="50" applyNumberFormat="0" applyAlignment="0" applyProtection="0"/>
    <xf numFmtId="0" fontId="39" fillId="0" borderId="42" applyBorder="0">
      <alignment horizontal="left" vertical="center" wrapText="1" indent="2"/>
      <protection locked="0"/>
    </xf>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6" fillId="40" borderId="50" applyNumberFormat="0" applyAlignment="0" applyProtection="0"/>
    <xf numFmtId="10" fontId="39" fillId="17" borderId="13" applyNumberFormat="0" applyBorder="0" applyAlignment="0" applyProtection="0"/>
    <xf numFmtId="0" fontId="65" fillId="24" borderId="50" applyNumberFormat="0" applyAlignment="0" applyProtection="0"/>
    <xf numFmtId="0" fontId="62" fillId="39" borderId="50" applyNumberFormat="0" applyAlignment="0" applyProtection="0"/>
    <xf numFmtId="0" fontId="75" fillId="0" borderId="62" applyNumberFormat="0" applyFill="0" applyAlignment="0" applyProtection="0"/>
    <xf numFmtId="0" fontId="39" fillId="0" borderId="42" applyBorder="0">
      <alignment horizontal="left" vertical="center" wrapText="1" indent="2"/>
      <protection locked="0"/>
    </xf>
    <xf numFmtId="0" fontId="5" fillId="27" borderId="57" applyNumberFormat="0" applyFont="0" applyAlignment="0" applyProtection="0"/>
    <xf numFmtId="0" fontId="75" fillId="0" borderId="62" applyNumberFormat="0" applyFill="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124" fillId="24" borderId="50" applyNumberFormat="0" applyAlignment="0" applyProtection="0"/>
    <xf numFmtId="0" fontId="76" fillId="4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0" fontId="62" fillId="39" borderId="50" applyNumberFormat="0" applyAlignment="0" applyProtection="0"/>
    <xf numFmtId="0" fontId="76" fillId="40" borderId="50" applyNumberFormat="0" applyAlignment="0" applyProtection="0"/>
    <xf numFmtId="0" fontId="68" fillId="39"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130" fillId="39" borderId="58" applyNumberFormat="0" applyAlignment="0" applyProtection="0"/>
    <xf numFmtId="0" fontId="5" fillId="27" borderId="57" applyNumberFormat="0" applyFont="0" applyAlignment="0" applyProtection="0"/>
    <xf numFmtId="0" fontId="68" fillId="40" borderId="58" applyNumberFormat="0" applyAlignment="0" applyProtection="0"/>
    <xf numFmtId="0" fontId="68" fillId="39" borderId="58" applyNumberFormat="0" applyAlignment="0" applyProtection="0"/>
    <xf numFmtId="0" fontId="65" fillId="24" borderId="50" applyNumberFormat="0" applyAlignment="0" applyProtection="0"/>
    <xf numFmtId="0" fontId="39" fillId="0" borderId="42" applyBorder="0">
      <alignment horizontal="left" vertical="center" wrapText="1" indent="3"/>
      <protection locked="0"/>
    </xf>
    <xf numFmtId="0" fontId="5" fillId="27" borderId="57" applyNumberFormat="0" applyFont="0" applyAlignment="0" applyProtection="0"/>
    <xf numFmtId="0" fontId="76" fillId="4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0" fontId="5" fillId="27" borderId="57" applyNumberFormat="0" applyFont="0" applyAlignment="0" applyProtection="0"/>
    <xf numFmtId="0" fontId="65" fillId="30"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136" fillId="0" borderId="62" applyNumberFormat="0" applyFill="0" applyAlignment="0" applyProtection="0"/>
    <xf numFmtId="0" fontId="5" fillId="27" borderId="57" applyNumberFormat="0" applyFont="0" applyAlignment="0" applyProtection="0"/>
    <xf numFmtId="0" fontId="62" fillId="39" borderId="50" applyNumberFormat="0" applyAlignment="0" applyProtection="0"/>
    <xf numFmtId="0" fontId="6" fillId="27" borderId="57" applyNumberFormat="0" applyFont="0" applyAlignment="0" applyProtection="0"/>
    <xf numFmtId="0" fontId="5" fillId="27" borderId="57" applyNumberFormat="0" applyFont="0" applyAlignment="0" applyProtection="0"/>
    <xf numFmtId="0" fontId="65" fillId="24" borderId="50" applyNumberFormat="0" applyAlignment="0" applyProtection="0"/>
    <xf numFmtId="0" fontId="62" fillId="39" borderId="50" applyNumberFormat="0" applyAlignment="0" applyProtection="0"/>
    <xf numFmtId="0" fontId="136" fillId="0" borderId="62" applyNumberFormat="0" applyFill="0" applyAlignment="0" applyProtection="0"/>
    <xf numFmtId="0" fontId="75" fillId="0" borderId="62" applyNumberFormat="0" applyFill="0" applyAlignment="0" applyProtection="0"/>
    <xf numFmtId="0" fontId="18" fillId="16" borderId="42" applyFill="0" applyBorder="0" applyAlignment="0" applyProtection="0">
      <alignment vertical="center"/>
      <protection locked="0"/>
    </xf>
    <xf numFmtId="0" fontId="65" fillId="24" borderId="50" applyNumberFormat="0" applyAlignment="0" applyProtection="0"/>
    <xf numFmtId="0" fontId="124" fillId="24" borderId="50" applyNumberFormat="0" applyAlignment="0" applyProtection="0"/>
    <xf numFmtId="0" fontId="76" fillId="40" borderId="50" applyNumberFormat="0" applyAlignment="0" applyProtection="0"/>
    <xf numFmtId="0" fontId="75" fillId="0" borderId="62" applyNumberFormat="0" applyFill="0" applyAlignment="0" applyProtection="0"/>
    <xf numFmtId="0" fontId="6" fillId="27" borderId="57" applyNumberFormat="0" applyFont="0" applyAlignment="0" applyProtection="0"/>
    <xf numFmtId="0" fontId="65" fillId="24" borderId="50" applyNumberFormat="0" applyAlignment="0" applyProtection="0"/>
    <xf numFmtId="0" fontId="5" fillId="27" borderId="57" applyNumberFormat="0" applyFont="0" applyAlignment="0" applyProtection="0"/>
    <xf numFmtId="0" fontId="136" fillId="0" borderId="62" applyNumberFormat="0" applyFill="0" applyAlignment="0" applyProtection="0"/>
    <xf numFmtId="0" fontId="130" fillId="39" borderId="58" applyNumberFormat="0" applyAlignment="0" applyProtection="0"/>
    <xf numFmtId="0" fontId="62" fillId="39" borderId="50" applyNumberFormat="0" applyAlignment="0" applyProtection="0"/>
    <xf numFmtId="0" fontId="68" fillId="40" borderId="58" applyNumberFormat="0" applyAlignment="0" applyProtection="0"/>
    <xf numFmtId="0" fontId="65" fillId="24" borderId="50" applyNumberFormat="0" applyAlignment="0" applyProtection="0"/>
    <xf numFmtId="0" fontId="5" fillId="27" borderId="57" applyNumberFormat="0" applyFont="0" applyAlignment="0" applyProtection="0"/>
    <xf numFmtId="0" fontId="136" fillId="0" borderId="62" applyNumberFormat="0" applyFill="0" applyAlignment="0" applyProtection="0"/>
    <xf numFmtId="0" fontId="76" fillId="40" borderId="50" applyNumberFormat="0" applyAlignment="0" applyProtection="0"/>
    <xf numFmtId="0" fontId="5" fillId="27" borderId="57" applyNumberFormat="0" applyFont="0" applyAlignment="0" applyProtection="0"/>
    <xf numFmtId="0" fontId="18" fillId="16" borderId="42" applyFill="0" applyBorder="0" applyAlignment="0" applyProtection="0">
      <alignment vertical="center"/>
      <protection locked="0"/>
    </xf>
    <xf numFmtId="0" fontId="39" fillId="0" borderId="42" applyBorder="0">
      <alignment horizontal="left" vertical="center" wrapText="1" indent="2"/>
      <protection locked="0"/>
    </xf>
    <xf numFmtId="0" fontId="68" fillId="40" borderId="58" applyNumberFormat="0" applyAlignment="0" applyProtection="0"/>
    <xf numFmtId="0" fontId="68" fillId="40" borderId="58" applyNumberFormat="0" applyAlignment="0" applyProtection="0"/>
    <xf numFmtId="0" fontId="75" fillId="0" borderId="62" applyNumberFormat="0" applyFill="0" applyAlignment="0" applyProtection="0"/>
    <xf numFmtId="0" fontId="124" fillId="24" borderId="50" applyNumberFormat="0" applyAlignment="0" applyProtection="0"/>
    <xf numFmtId="0" fontId="65" fillId="3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0" fontId="121" fillId="39" borderId="50" applyNumberFormat="0" applyAlignment="0" applyProtection="0"/>
    <xf numFmtId="0" fontId="124" fillId="24" borderId="50" applyNumberFormat="0" applyAlignment="0" applyProtection="0"/>
    <xf numFmtId="0" fontId="5" fillId="27" borderId="57" applyNumberFormat="0" applyFont="0" applyAlignment="0" applyProtection="0"/>
    <xf numFmtId="0" fontId="130" fillId="39" borderId="58" applyNumberFormat="0" applyAlignment="0" applyProtection="0"/>
    <xf numFmtId="0" fontId="5" fillId="27" borderId="57" applyNumberFormat="0" applyFont="0" applyAlignment="0" applyProtection="0"/>
    <xf numFmtId="0" fontId="136" fillId="0" borderId="62" applyNumberFormat="0" applyFill="0" applyAlignment="0" applyProtection="0"/>
    <xf numFmtId="0" fontId="65" fillId="24" borderId="50" applyNumberFormat="0" applyAlignment="0" applyProtection="0"/>
    <xf numFmtId="0" fontId="6" fillId="27" borderId="57" applyNumberFormat="0" applyFont="0" applyAlignment="0" applyProtection="0"/>
    <xf numFmtId="0" fontId="68" fillId="39" borderId="58" applyNumberFormat="0" applyAlignment="0" applyProtection="0"/>
    <xf numFmtId="0" fontId="65" fillId="24" borderId="50" applyNumberFormat="0" applyAlignment="0" applyProtection="0"/>
    <xf numFmtId="0" fontId="65" fillId="30" borderId="50" applyNumberFormat="0" applyAlignment="0" applyProtection="0"/>
    <xf numFmtId="0" fontId="65" fillId="24" borderId="50" applyNumberFormat="0" applyAlignment="0" applyProtection="0"/>
    <xf numFmtId="0" fontId="65" fillId="24" borderId="50" applyNumberFormat="0" applyAlignment="0" applyProtection="0"/>
    <xf numFmtId="0" fontId="65" fillId="24" borderId="50" applyNumberFormat="0" applyAlignment="0" applyProtection="0"/>
    <xf numFmtId="0" fontId="68" fillId="40" borderId="58" applyNumberFormat="0" applyAlignment="0" applyProtection="0"/>
    <xf numFmtId="0" fontId="39" fillId="0" borderId="42" applyBorder="0">
      <alignment horizontal="left" vertical="center" wrapText="1" indent="3"/>
      <protection locked="0"/>
    </xf>
    <xf numFmtId="0" fontId="62" fillId="39" borderId="50" applyNumberFormat="0" applyAlignment="0" applyProtection="0"/>
    <xf numFmtId="0" fontId="136" fillId="0" borderId="62" applyNumberFormat="0" applyFill="0" applyAlignment="0" applyProtection="0"/>
    <xf numFmtId="0" fontId="65" fillId="24" borderId="50" applyNumberFormat="0" applyAlignment="0" applyProtection="0"/>
    <xf numFmtId="0" fontId="68" fillId="39" borderId="58" applyNumberFormat="0" applyAlignment="0" applyProtection="0"/>
    <xf numFmtId="0" fontId="5" fillId="27" borderId="57" applyNumberFormat="0" applyFont="0" applyAlignment="0" applyProtection="0"/>
    <xf numFmtId="0" fontId="136" fillId="0" borderId="62" applyNumberFormat="0" applyFill="0" applyAlignment="0" applyProtection="0"/>
    <xf numFmtId="0" fontId="65" fillId="30" borderId="50" applyNumberFormat="0" applyAlignment="0" applyProtection="0"/>
    <xf numFmtId="0" fontId="18" fillId="16" borderId="42" applyFill="0" applyBorder="0" applyAlignment="0" applyProtection="0">
      <alignment vertical="center"/>
      <protection locked="0"/>
    </xf>
    <xf numFmtId="0" fontId="5" fillId="27" borderId="57" applyNumberFormat="0" applyFont="0" applyAlignment="0" applyProtection="0"/>
    <xf numFmtId="0" fontId="5" fillId="27" borderId="57" applyNumberFormat="0" applyFont="0" applyAlignment="0" applyProtection="0"/>
    <xf numFmtId="10" fontId="39" fillId="17" borderId="13" applyNumberFormat="0" applyBorder="0" applyAlignment="0" applyProtection="0"/>
    <xf numFmtId="0" fontId="39" fillId="0" borderId="42" applyBorder="0">
      <alignment horizontal="left" vertical="center" wrapText="1" indent="2"/>
      <protection locked="0"/>
    </xf>
    <xf numFmtId="0" fontId="6" fillId="27" borderId="57" applyNumberFormat="0" applyFont="0" applyAlignment="0" applyProtection="0"/>
    <xf numFmtId="0" fontId="75" fillId="0" borderId="62" applyNumberFormat="0" applyFill="0" applyAlignment="0" applyProtection="0"/>
    <xf numFmtId="0" fontId="121" fillId="39" borderId="50" applyNumberFormat="0" applyAlignment="0" applyProtection="0"/>
    <xf numFmtId="0" fontId="65" fillId="24" borderId="50" applyNumberFormat="0" applyAlignment="0" applyProtection="0"/>
    <xf numFmtId="0" fontId="5" fillId="27" borderId="57" applyNumberFormat="0" applyFont="0" applyAlignment="0" applyProtection="0"/>
    <xf numFmtId="0" fontId="130" fillId="39" borderId="58" applyNumberFormat="0" applyAlignment="0" applyProtection="0"/>
    <xf numFmtId="0" fontId="130" fillId="39" borderId="58" applyNumberFormat="0" applyAlignment="0" applyProtection="0"/>
    <xf numFmtId="10" fontId="39" fillId="17" borderId="13" applyNumberFormat="0" applyBorder="0" applyAlignment="0" applyProtection="0"/>
    <xf numFmtId="0" fontId="121" fillId="39" borderId="50" applyNumberFormat="0" applyAlignment="0" applyProtection="0"/>
    <xf numFmtId="0" fontId="136" fillId="0" borderId="62" applyNumberFormat="0" applyFill="0" applyAlignment="0" applyProtection="0"/>
    <xf numFmtId="0" fontId="18" fillId="16" borderId="42" applyFill="0" applyBorder="0" applyAlignment="0" applyProtection="0">
      <alignment vertical="center"/>
      <protection locked="0"/>
    </xf>
    <xf numFmtId="0" fontId="124" fillId="24" borderId="50" applyNumberFormat="0" applyAlignment="0" applyProtection="0"/>
    <xf numFmtId="0" fontId="121" fillId="39" borderId="50" applyNumberFormat="0" applyAlignment="0" applyProtection="0"/>
    <xf numFmtId="0" fontId="6" fillId="27" borderId="57" applyNumberFormat="0" applyFont="0" applyAlignment="0" applyProtection="0"/>
    <xf numFmtId="0" fontId="65" fillId="30" borderId="50" applyNumberFormat="0" applyAlignment="0" applyProtection="0"/>
    <xf numFmtId="0" fontId="130" fillId="39" borderId="58"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68" fillId="39" borderId="58" applyNumberFormat="0" applyAlignment="0" applyProtection="0"/>
    <xf numFmtId="0" fontId="121" fillId="39" borderId="50" applyNumberFormat="0" applyAlignment="0" applyProtection="0"/>
    <xf numFmtId="0" fontId="5" fillId="27" borderId="57" applyNumberFormat="0" applyFont="0" applyAlignment="0" applyProtection="0"/>
    <xf numFmtId="0" fontId="39" fillId="0" borderId="42" applyBorder="0">
      <alignment horizontal="left" vertical="center" wrapText="1" indent="2"/>
      <protection locked="0"/>
    </xf>
    <xf numFmtId="0" fontId="5" fillId="27" borderId="57" applyNumberFormat="0" applyFont="0" applyAlignment="0" applyProtection="0"/>
    <xf numFmtId="0" fontId="5" fillId="27" borderId="57" applyNumberFormat="0" applyFont="0" applyAlignment="0" applyProtection="0"/>
    <xf numFmtId="0" fontId="68" fillId="40" borderId="58" applyNumberFormat="0" applyAlignment="0" applyProtection="0"/>
    <xf numFmtId="10" fontId="39" fillId="17" borderId="13" applyNumberFormat="0" applyBorder="0" applyAlignment="0" applyProtection="0"/>
    <xf numFmtId="0" fontId="18" fillId="16" borderId="42" applyFill="0" applyBorder="0" applyAlignment="0" applyProtection="0">
      <alignment vertical="center"/>
      <protection locked="0"/>
    </xf>
    <xf numFmtId="0" fontId="68" fillId="39" borderId="58" applyNumberFormat="0" applyAlignment="0" applyProtection="0"/>
    <xf numFmtId="0" fontId="121" fillId="39" borderId="50" applyNumberFormat="0" applyAlignment="0" applyProtection="0"/>
    <xf numFmtId="0" fontId="65" fillId="24"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68" fillId="39" borderId="58" applyNumberFormat="0" applyAlignment="0" applyProtection="0"/>
    <xf numFmtId="0" fontId="65" fillId="24" borderId="50" applyNumberFormat="0" applyAlignment="0" applyProtection="0"/>
    <xf numFmtId="0" fontId="5" fillId="27" borderId="57" applyNumberFormat="0" applyFont="0" applyAlignment="0" applyProtection="0"/>
    <xf numFmtId="0" fontId="76" fillId="40" borderId="50" applyNumberFormat="0" applyAlignment="0" applyProtection="0"/>
    <xf numFmtId="0" fontId="136" fillId="0" borderId="62" applyNumberFormat="0" applyFill="0" applyAlignment="0" applyProtection="0"/>
    <xf numFmtId="0" fontId="65" fillId="3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10" fontId="39" fillId="17" borderId="13" applyNumberFormat="0" applyBorder="0" applyAlignment="0" applyProtection="0"/>
    <xf numFmtId="0" fontId="65" fillId="24" borderId="50" applyNumberFormat="0" applyAlignment="0" applyProtection="0"/>
    <xf numFmtId="0" fontId="121" fillId="39" borderId="50" applyNumberFormat="0" applyAlignment="0" applyProtection="0"/>
    <xf numFmtId="0" fontId="68" fillId="40"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39" fillId="0" borderId="42" applyBorder="0">
      <alignment horizontal="left" vertical="center" wrapText="1" indent="2"/>
      <protection locked="0"/>
    </xf>
    <xf numFmtId="0" fontId="18" fillId="16" borderId="42" applyFill="0" applyBorder="0" applyAlignment="0" applyProtection="0">
      <alignment vertical="center"/>
      <protection locked="0"/>
    </xf>
    <xf numFmtId="0" fontId="124" fillId="24" borderId="50" applyNumberFormat="0" applyAlignment="0" applyProtection="0"/>
    <xf numFmtId="0" fontId="62" fillId="39"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65" fillId="24" borderId="50" applyNumberFormat="0" applyAlignment="0" applyProtection="0"/>
    <xf numFmtId="0" fontId="130" fillId="39" borderId="58" applyNumberFormat="0" applyAlignment="0" applyProtection="0"/>
    <xf numFmtId="0" fontId="39" fillId="0" borderId="42" applyBorder="0">
      <alignment horizontal="left" vertical="center" wrapText="1" indent="3"/>
      <protection locked="0"/>
    </xf>
    <xf numFmtId="0" fontId="6" fillId="27" borderId="57" applyNumberFormat="0" applyFont="0" applyAlignment="0" applyProtection="0"/>
    <xf numFmtId="0" fontId="136" fillId="0" borderId="62" applyNumberFormat="0" applyFill="0" applyAlignment="0" applyProtection="0"/>
    <xf numFmtId="0" fontId="68" fillId="40" borderId="58" applyNumberFormat="0" applyAlignment="0" applyProtection="0"/>
    <xf numFmtId="0" fontId="68" fillId="39" borderId="58" applyNumberFormat="0" applyAlignment="0" applyProtection="0"/>
    <xf numFmtId="0" fontId="75" fillId="0" borderId="62" applyNumberFormat="0" applyFill="0" applyAlignment="0" applyProtection="0"/>
    <xf numFmtId="0" fontId="130" fillId="39" borderId="58"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130" fillId="39" borderId="58" applyNumberFormat="0" applyAlignment="0" applyProtection="0"/>
    <xf numFmtId="0" fontId="76" fillId="40" borderId="50" applyNumberFormat="0" applyAlignment="0" applyProtection="0"/>
    <xf numFmtId="0" fontId="136" fillId="0" borderId="62" applyNumberFormat="0" applyFill="0" applyAlignment="0" applyProtection="0"/>
    <xf numFmtId="0" fontId="65" fillId="3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10" fontId="39" fillId="17" borderId="13" applyNumberFormat="0" applyBorder="0" applyAlignment="0" applyProtection="0"/>
    <xf numFmtId="0" fontId="65" fillId="24" borderId="50" applyNumberFormat="0" applyAlignment="0" applyProtection="0"/>
    <xf numFmtId="0" fontId="121" fillId="39" borderId="50" applyNumberFormat="0" applyAlignment="0" applyProtection="0"/>
    <xf numFmtId="0" fontId="68" fillId="40"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39" fillId="0" borderId="42" applyBorder="0">
      <alignment horizontal="left" vertical="center" wrapText="1" indent="2"/>
      <protection locked="0"/>
    </xf>
    <xf numFmtId="0" fontId="18" fillId="16" borderId="42" applyFill="0" applyBorder="0" applyAlignment="0" applyProtection="0">
      <alignment vertical="center"/>
      <protection locked="0"/>
    </xf>
    <xf numFmtId="0" fontId="124" fillId="24" borderId="50" applyNumberFormat="0" applyAlignment="0" applyProtection="0"/>
    <xf numFmtId="0" fontId="62" fillId="39"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65" fillId="24" borderId="50" applyNumberFormat="0" applyAlignment="0" applyProtection="0"/>
    <xf numFmtId="0" fontId="130" fillId="39" borderId="58" applyNumberFormat="0" applyAlignment="0" applyProtection="0"/>
    <xf numFmtId="0" fontId="39" fillId="0" borderId="42" applyBorder="0">
      <alignment horizontal="left" vertical="center" wrapText="1" indent="3"/>
      <protection locked="0"/>
    </xf>
    <xf numFmtId="0" fontId="5" fillId="27" borderId="57" applyNumberFormat="0" applyFont="0" applyAlignment="0" applyProtection="0"/>
    <xf numFmtId="0" fontId="5" fillId="27" borderId="57" applyNumberFormat="0" applyFont="0" applyAlignment="0" applyProtection="0"/>
    <xf numFmtId="0" fontId="39" fillId="0" borderId="42" applyBorder="0">
      <alignment horizontal="left" vertical="center" wrapText="1" indent="3"/>
      <protection locked="0"/>
    </xf>
    <xf numFmtId="0" fontId="76" fillId="40" borderId="50" applyNumberFormat="0" applyAlignment="0" applyProtection="0"/>
    <xf numFmtId="0" fontId="136" fillId="0" borderId="62" applyNumberFormat="0" applyFill="0" applyAlignment="0" applyProtection="0"/>
    <xf numFmtId="0" fontId="65" fillId="3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10" fontId="39" fillId="17" borderId="13" applyNumberFormat="0" applyBorder="0" applyAlignment="0" applyProtection="0"/>
    <xf numFmtId="0" fontId="65" fillId="24" borderId="50" applyNumberFormat="0" applyAlignment="0" applyProtection="0"/>
    <xf numFmtId="0" fontId="121" fillId="39" borderId="50" applyNumberFormat="0" applyAlignment="0" applyProtection="0"/>
    <xf numFmtId="0" fontId="68" fillId="40"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39" fillId="0" borderId="42" applyBorder="0">
      <alignment horizontal="left" vertical="center" wrapText="1" indent="2"/>
      <protection locked="0"/>
    </xf>
    <xf numFmtId="0" fontId="18" fillId="16" borderId="42" applyFill="0" applyBorder="0" applyAlignment="0" applyProtection="0">
      <alignment vertical="center"/>
      <protection locked="0"/>
    </xf>
    <xf numFmtId="0" fontId="124" fillId="24" borderId="50" applyNumberFormat="0" applyAlignment="0" applyProtection="0"/>
    <xf numFmtId="0" fontId="62" fillId="39"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65" fillId="24" borderId="50" applyNumberFormat="0" applyAlignment="0" applyProtection="0"/>
    <xf numFmtId="0" fontId="130" fillId="39" borderId="58" applyNumberFormat="0" applyAlignment="0" applyProtection="0"/>
    <xf numFmtId="0" fontId="39" fillId="0" borderId="42" applyBorder="0">
      <alignment horizontal="left" vertical="center" wrapText="1" indent="3"/>
      <protection locked="0"/>
    </xf>
    <xf numFmtId="0" fontId="76" fillId="40" borderId="50" applyNumberFormat="0" applyAlignment="0" applyProtection="0"/>
    <xf numFmtId="0" fontId="136" fillId="0" borderId="62" applyNumberFormat="0" applyFill="0" applyAlignment="0" applyProtection="0"/>
    <xf numFmtId="0" fontId="65" fillId="3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10" fontId="39" fillId="17" borderId="13" applyNumberFormat="0" applyBorder="0" applyAlignment="0" applyProtection="0"/>
    <xf numFmtId="0" fontId="65" fillId="24" borderId="50" applyNumberFormat="0" applyAlignment="0" applyProtection="0"/>
    <xf numFmtId="0" fontId="121" fillId="39" borderId="50" applyNumberFormat="0" applyAlignment="0" applyProtection="0"/>
    <xf numFmtId="0" fontId="68" fillId="40"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39" fillId="0" borderId="42" applyBorder="0">
      <alignment horizontal="left" vertical="center" wrapText="1" indent="2"/>
      <protection locked="0"/>
    </xf>
    <xf numFmtId="0" fontId="18" fillId="16" borderId="42" applyFill="0" applyBorder="0" applyAlignment="0" applyProtection="0">
      <alignment vertical="center"/>
      <protection locked="0"/>
    </xf>
    <xf numFmtId="0" fontId="124" fillId="24" borderId="50" applyNumberFormat="0" applyAlignment="0" applyProtection="0"/>
    <xf numFmtId="0" fontId="62" fillId="39"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65" fillId="24" borderId="50" applyNumberFormat="0" applyAlignment="0" applyProtection="0"/>
    <xf numFmtId="0" fontId="130" fillId="39" borderId="58" applyNumberFormat="0" applyAlignment="0" applyProtection="0"/>
    <xf numFmtId="0" fontId="39" fillId="0" borderId="42" applyBorder="0">
      <alignment horizontal="left" vertical="center" wrapText="1" indent="3"/>
      <protection locked="0"/>
    </xf>
    <xf numFmtId="0" fontId="136" fillId="0" borderId="62" applyNumberFormat="0" applyFill="0" applyAlignment="0" applyProtection="0"/>
    <xf numFmtId="0" fontId="130" fillId="39" borderId="58" applyNumberFormat="0" applyAlignment="0" applyProtection="0"/>
    <xf numFmtId="0" fontId="5" fillId="0" borderId="0"/>
    <xf numFmtId="165" fontId="5" fillId="0" borderId="0" applyFont="0" applyFill="0" applyBorder="0" applyAlignment="0" applyProtection="0"/>
    <xf numFmtId="186" fontId="5" fillId="0" borderId="0" applyFont="0" applyBorder="0">
      <alignment horizontal="center"/>
    </xf>
    <xf numFmtId="187" fontId="5" fillId="0" borderId="0">
      <alignment horizontal="center" vertical="top"/>
    </xf>
    <xf numFmtId="43" fontId="39" fillId="0" borderId="0"/>
    <xf numFmtId="0" fontId="44" fillId="0" borderId="0">
      <protection locked="0"/>
    </xf>
    <xf numFmtId="0" fontId="44" fillId="0" borderId="0">
      <protection locked="0"/>
    </xf>
    <xf numFmtId="0" fontId="41" fillId="0" borderId="0" applyNumberFormat="0" applyFill="0" applyBorder="0" applyAlignment="0" applyProtection="0"/>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9" fontId="49" fillId="0" borderId="0"/>
    <xf numFmtId="189"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9" fontId="49" fillId="0" borderId="0"/>
    <xf numFmtId="189"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28" fillId="0" borderId="0"/>
    <xf numFmtId="0" fontId="1" fillId="0" borderId="0"/>
    <xf numFmtId="0" fontId="5" fillId="0" borderId="0"/>
    <xf numFmtId="0" fontId="128" fillId="0" borderId="0"/>
    <xf numFmtId="0" fontId="5" fillId="0" borderId="0"/>
    <xf numFmtId="0" fontId="128" fillId="0" borderId="0"/>
    <xf numFmtId="0" fontId="1" fillId="0" borderId="0"/>
    <xf numFmtId="0" fontId="1" fillId="0" borderId="0"/>
    <xf numFmtId="0" fontId="1" fillId="0" borderId="0"/>
    <xf numFmtId="0" fontId="1" fillId="0" borderId="0"/>
    <xf numFmtId="9" fontId="5" fillId="0" borderId="40" applyNumberFormat="0" applyBorder="0">
      <alignment horizontal="center" vertical="center"/>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1"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1"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0" fontId="5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8" fillId="16" borderId="93" applyFill="0" applyBorder="0" applyAlignment="0" applyProtection="0">
      <alignment vertical="center"/>
      <protection locked="0"/>
    </xf>
    <xf numFmtId="10" fontId="39" fillId="17" borderId="92" applyNumberFormat="0" applyBorder="0" applyAlignment="0" applyProtection="0"/>
    <xf numFmtId="0" fontId="39" fillId="0" borderId="93" applyBorder="0">
      <alignment horizontal="left" vertical="center" wrapText="1" indent="2"/>
      <protection locked="0"/>
    </xf>
    <xf numFmtId="0" fontId="39" fillId="0" borderId="93" applyBorder="0">
      <alignment horizontal="left" vertical="center" wrapText="1" indent="3"/>
      <protection locked="0"/>
    </xf>
    <xf numFmtId="0" fontId="65" fillId="24" borderId="50" applyNumberFormat="0" applyAlignment="0" applyProtection="0"/>
    <xf numFmtId="10" fontId="39" fillId="17" borderId="92" applyNumberFormat="0" applyBorder="0" applyAlignment="0" applyProtection="0"/>
    <xf numFmtId="0" fontId="39" fillId="0" borderId="93" applyBorder="0">
      <alignment horizontal="left" vertical="center" wrapText="1" indent="2"/>
      <protection locked="0"/>
    </xf>
    <xf numFmtId="0" fontId="18" fillId="16" borderId="93" applyFill="0" applyBorder="0" applyAlignment="0" applyProtection="0">
      <alignment vertical="center"/>
      <protection locked="0"/>
    </xf>
    <xf numFmtId="0" fontId="39" fillId="0" borderId="93" applyBorder="0">
      <alignment horizontal="left" vertical="center" wrapText="1" indent="3"/>
      <protection locked="0"/>
    </xf>
    <xf numFmtId="0" fontId="65" fillId="24" borderId="50" applyNumberFormat="0" applyAlignment="0" applyProtection="0"/>
    <xf numFmtId="0" fontId="39" fillId="0" borderId="93" applyBorder="0">
      <alignment horizontal="left" vertical="center" wrapText="1" indent="3"/>
      <protection locked="0"/>
    </xf>
    <xf numFmtId="0" fontId="68" fillId="39" borderId="58" applyNumberFormat="0" applyAlignment="0" applyProtection="0"/>
    <xf numFmtId="0" fontId="5" fillId="27" borderId="57" applyNumberFormat="0" applyFont="0" applyAlignment="0" applyProtection="0"/>
    <xf numFmtId="0" fontId="136" fillId="0" borderId="62" applyNumberFormat="0" applyFill="0" applyAlignment="0" applyProtection="0"/>
    <xf numFmtId="0" fontId="76" fillId="40" borderId="50" applyNumberFormat="0" applyAlignment="0" applyProtection="0"/>
    <xf numFmtId="10" fontId="39" fillId="17" borderId="92" applyNumberFormat="0" applyBorder="0" applyAlignment="0" applyProtection="0"/>
    <xf numFmtId="0" fontId="68" fillId="40" borderId="58" applyNumberFormat="0" applyAlignment="0" applyProtection="0"/>
    <xf numFmtId="0" fontId="68" fillId="40" borderId="58" applyNumberFormat="0" applyAlignment="0" applyProtection="0"/>
    <xf numFmtId="0" fontId="130" fillId="39" borderId="58" applyNumberFormat="0" applyAlignment="0" applyProtection="0"/>
    <xf numFmtId="0" fontId="18" fillId="16" borderId="93" applyFill="0" applyBorder="0" applyAlignment="0" applyProtection="0">
      <alignment vertical="center"/>
      <protection locked="0"/>
    </xf>
    <xf numFmtId="10" fontId="39" fillId="17" borderId="92" applyNumberFormat="0" applyBorder="0" applyAlignment="0" applyProtection="0"/>
    <xf numFmtId="0" fontId="65" fillId="30" borderId="50" applyNumberFormat="0" applyAlignment="0" applyProtection="0"/>
    <xf numFmtId="0" fontId="65" fillId="24" borderId="50" applyNumberFormat="0" applyAlignment="0" applyProtection="0"/>
    <xf numFmtId="0" fontId="5" fillId="27" borderId="57" applyNumberFormat="0" applyFont="0" applyAlignment="0" applyProtection="0"/>
    <xf numFmtId="0" fontId="39" fillId="0" borderId="93" applyBorder="0">
      <alignment horizontal="left" vertical="center" wrapText="1" indent="2"/>
      <protection locked="0"/>
    </xf>
    <xf numFmtId="0" fontId="39" fillId="0" borderId="93" applyBorder="0">
      <alignment horizontal="left" vertical="center" wrapText="1" indent="3"/>
      <protection locked="0"/>
    </xf>
    <xf numFmtId="0" fontId="62" fillId="39" borderId="50" applyNumberFormat="0" applyAlignment="0" applyProtection="0"/>
    <xf numFmtId="0" fontId="76" fillId="40" borderId="50" applyNumberFormat="0" applyAlignment="0" applyProtection="0"/>
    <xf numFmtId="0" fontId="65" fillId="30" borderId="50" applyNumberFormat="0" applyAlignment="0" applyProtection="0"/>
    <xf numFmtId="0" fontId="65" fillId="24"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0" fontId="68" fillId="39" borderId="58" applyNumberFormat="0" applyAlignment="0" applyProtection="0"/>
    <xf numFmtId="0" fontId="68" fillId="40" borderId="58" applyNumberFormat="0" applyAlignment="0" applyProtection="0"/>
    <xf numFmtId="0" fontId="75" fillId="0" borderId="62" applyNumberFormat="0" applyFill="0" applyAlignment="0" applyProtection="0"/>
    <xf numFmtId="0" fontId="5" fillId="27" borderId="57" applyNumberFormat="0" applyFont="0" applyAlignment="0" applyProtection="0"/>
    <xf numFmtId="0" fontId="124" fillId="24" borderId="50" applyNumberFormat="0" applyAlignment="0" applyProtection="0"/>
    <xf numFmtId="0" fontId="121" fillId="39" borderId="50" applyNumberFormat="0" applyAlignment="0" applyProtection="0"/>
    <xf numFmtId="0" fontId="5" fillId="27" borderId="57" applyNumberFormat="0" applyFont="0" applyAlignment="0" applyProtection="0"/>
    <xf numFmtId="0" fontId="130" fillId="39" borderId="58" applyNumberFormat="0" applyAlignment="0" applyProtection="0"/>
    <xf numFmtId="0" fontId="39" fillId="0" borderId="93" applyBorder="0">
      <alignment horizontal="left" vertical="center" wrapText="1" indent="3"/>
      <protection locked="0"/>
    </xf>
    <xf numFmtId="0" fontId="5" fillId="27" borderId="57" applyNumberFormat="0" applyFont="0" applyAlignment="0" applyProtection="0"/>
    <xf numFmtId="0" fontId="5" fillId="27" borderId="57" applyNumberFormat="0" applyFont="0" applyAlignment="0" applyProtection="0"/>
    <xf numFmtId="0" fontId="68" fillId="40" borderId="58" applyNumberFormat="0" applyAlignment="0" applyProtection="0"/>
    <xf numFmtId="0" fontId="39" fillId="0" borderId="93" applyBorder="0">
      <alignment horizontal="left" vertical="center" wrapText="1" indent="2"/>
      <protection locked="0"/>
    </xf>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10" fontId="39" fillId="17" borderId="92" applyNumberFormat="0" applyBorder="0" applyAlignment="0" applyProtection="0"/>
    <xf numFmtId="0" fontId="65" fillId="24" borderId="50" applyNumberFormat="0" applyAlignment="0" applyProtection="0"/>
    <xf numFmtId="0" fontId="62" fillId="39" borderId="50" applyNumberFormat="0" applyAlignment="0" applyProtection="0"/>
    <xf numFmtId="0" fontId="75" fillId="0" borderId="62" applyNumberFormat="0" applyFill="0" applyAlignment="0" applyProtection="0"/>
    <xf numFmtId="0" fontId="39" fillId="0" borderId="93" applyBorder="0">
      <alignment horizontal="left" vertical="center" wrapText="1" indent="2"/>
      <protection locked="0"/>
    </xf>
    <xf numFmtId="0" fontId="5" fillId="27" borderId="57" applyNumberFormat="0" applyFont="0" applyAlignment="0" applyProtection="0"/>
    <xf numFmtId="0" fontId="75" fillId="0" borderId="62" applyNumberFormat="0" applyFill="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124" fillId="24"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0" fontId="62" fillId="39" borderId="50" applyNumberFormat="0" applyAlignment="0" applyProtection="0"/>
    <xf numFmtId="0" fontId="76" fillId="40" borderId="50" applyNumberFormat="0" applyAlignment="0" applyProtection="0"/>
    <xf numFmtId="0" fontId="68" fillId="39"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130" fillId="39" borderId="58" applyNumberFormat="0" applyAlignment="0" applyProtection="0"/>
    <xf numFmtId="0" fontId="5" fillId="27" borderId="57" applyNumberFormat="0" applyFont="0" applyAlignment="0" applyProtection="0"/>
    <xf numFmtId="0" fontId="68" fillId="40" borderId="58" applyNumberFormat="0" applyAlignment="0" applyProtection="0"/>
    <xf numFmtId="0" fontId="65" fillId="24" borderId="50" applyNumberFormat="0" applyAlignment="0" applyProtection="0"/>
    <xf numFmtId="0" fontId="39" fillId="0" borderId="93" applyBorder="0">
      <alignment horizontal="left" vertical="center" wrapText="1" indent="3"/>
      <protection locked="0"/>
    </xf>
    <xf numFmtId="0" fontId="5" fillId="27" borderId="57" applyNumberFormat="0" applyFont="0" applyAlignment="0" applyProtection="0"/>
    <xf numFmtId="0" fontId="76" fillId="4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0" fontId="65" fillId="30"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136" fillId="0" borderId="62" applyNumberFormat="0" applyFill="0" applyAlignment="0" applyProtection="0"/>
    <xf numFmtId="0" fontId="5" fillId="27" borderId="57" applyNumberFormat="0" applyFont="0" applyAlignment="0" applyProtection="0"/>
    <xf numFmtId="0" fontId="62" fillId="39" borderId="50" applyNumberFormat="0" applyAlignment="0" applyProtection="0"/>
    <xf numFmtId="0" fontId="6" fillId="27" borderId="57" applyNumberFormat="0" applyFont="0" applyAlignment="0" applyProtection="0"/>
    <xf numFmtId="0" fontId="5" fillId="27" borderId="57" applyNumberFormat="0" applyFont="0" applyAlignment="0" applyProtection="0"/>
    <xf numFmtId="0" fontId="62" fillId="39" borderId="50" applyNumberFormat="0" applyAlignment="0" applyProtection="0"/>
    <xf numFmtId="0" fontId="75" fillId="0" borderId="62" applyNumberFormat="0" applyFill="0" applyAlignment="0" applyProtection="0"/>
    <xf numFmtId="0" fontId="18" fillId="16" borderId="93" applyFill="0" applyBorder="0" applyAlignment="0" applyProtection="0">
      <alignment vertical="center"/>
      <protection locked="0"/>
    </xf>
    <xf numFmtId="0" fontId="65" fillId="24" borderId="50" applyNumberFormat="0" applyAlignment="0" applyProtection="0"/>
    <xf numFmtId="0" fontId="124" fillId="24" borderId="50" applyNumberFormat="0" applyAlignment="0" applyProtection="0"/>
    <xf numFmtId="0" fontId="76" fillId="40" borderId="50" applyNumberFormat="0" applyAlignment="0" applyProtection="0"/>
    <xf numFmtId="0" fontId="6" fillId="27" borderId="57" applyNumberFormat="0" applyFont="0" applyAlignment="0" applyProtection="0"/>
    <xf numFmtId="0" fontId="65" fillId="24" borderId="50" applyNumberFormat="0" applyAlignment="0" applyProtection="0"/>
    <xf numFmtId="0" fontId="5" fillId="27" borderId="57" applyNumberFormat="0" applyFont="0" applyAlignment="0" applyProtection="0"/>
    <xf numFmtId="0" fontId="136" fillId="0" borderId="62" applyNumberFormat="0" applyFill="0" applyAlignment="0" applyProtection="0"/>
    <xf numFmtId="0" fontId="130" fillId="39" borderId="58" applyNumberFormat="0" applyAlignment="0" applyProtection="0"/>
    <xf numFmtId="0" fontId="68" fillId="40" borderId="58" applyNumberFormat="0" applyAlignment="0" applyProtection="0"/>
    <xf numFmtId="0" fontId="136" fillId="0" borderId="62" applyNumberFormat="0" applyFill="0" applyAlignment="0" applyProtection="0"/>
    <xf numFmtId="0" fontId="76" fillId="40" borderId="50" applyNumberFormat="0" applyAlignment="0" applyProtection="0"/>
    <xf numFmtId="0" fontId="5" fillId="27" borderId="57" applyNumberFormat="0" applyFont="0" applyAlignment="0" applyProtection="0"/>
    <xf numFmtId="0" fontId="18" fillId="16" borderId="93" applyFill="0" applyBorder="0" applyAlignment="0" applyProtection="0">
      <alignment vertical="center"/>
      <protection locked="0"/>
    </xf>
    <xf numFmtId="0" fontId="39" fillId="0" borderId="93" applyBorder="0">
      <alignment horizontal="left" vertical="center" wrapText="1" indent="2"/>
      <protection locked="0"/>
    </xf>
    <xf numFmtId="0" fontId="68" fillId="40" borderId="58" applyNumberFormat="0" applyAlignment="0" applyProtection="0"/>
    <xf numFmtId="0" fontId="75" fillId="0" borderId="62" applyNumberFormat="0" applyFill="0" applyAlignment="0" applyProtection="0"/>
    <xf numFmtId="0" fontId="124" fillId="24" borderId="50" applyNumberFormat="0" applyAlignment="0" applyProtection="0"/>
    <xf numFmtId="0" fontId="65" fillId="30" borderId="50" applyNumberFormat="0" applyAlignment="0" applyProtection="0"/>
    <xf numFmtId="0" fontId="5" fillId="27" borderId="57" applyNumberFormat="0" applyFont="0" applyAlignment="0" applyProtection="0"/>
    <xf numFmtId="0" fontId="121" fillId="39" borderId="50" applyNumberFormat="0" applyAlignment="0" applyProtection="0"/>
    <xf numFmtId="0" fontId="124" fillId="24" borderId="50" applyNumberFormat="0" applyAlignment="0" applyProtection="0"/>
    <xf numFmtId="0" fontId="5" fillId="27" borderId="57" applyNumberFormat="0" applyFont="0" applyAlignment="0" applyProtection="0"/>
    <xf numFmtId="0" fontId="130" fillId="39" borderId="58" applyNumberFormat="0" applyAlignment="0" applyProtection="0"/>
    <xf numFmtId="0" fontId="136" fillId="0" borderId="62" applyNumberFormat="0" applyFill="0" applyAlignment="0" applyProtection="0"/>
    <xf numFmtId="0" fontId="65" fillId="24" borderId="50" applyNumberFormat="0" applyAlignment="0" applyProtection="0"/>
    <xf numFmtId="0" fontId="6" fillId="27" borderId="57" applyNumberFormat="0" applyFont="0" applyAlignment="0" applyProtection="0"/>
    <xf numFmtId="0" fontId="68" fillId="39" borderId="58" applyNumberFormat="0" applyAlignment="0" applyProtection="0"/>
    <xf numFmtId="0" fontId="65" fillId="24" borderId="50" applyNumberFormat="0" applyAlignment="0" applyProtection="0"/>
    <xf numFmtId="0" fontId="65" fillId="24" borderId="50" applyNumberFormat="0" applyAlignment="0" applyProtection="0"/>
    <xf numFmtId="0" fontId="65" fillId="24" borderId="50" applyNumberFormat="0" applyAlignment="0" applyProtection="0"/>
    <xf numFmtId="0" fontId="65" fillId="24" borderId="50" applyNumberFormat="0" applyAlignment="0" applyProtection="0"/>
    <xf numFmtId="0" fontId="39" fillId="0" borderId="93" applyBorder="0">
      <alignment horizontal="left" vertical="center" wrapText="1" indent="3"/>
      <protection locked="0"/>
    </xf>
    <xf numFmtId="0" fontId="62" fillId="39" borderId="50" applyNumberFormat="0" applyAlignment="0" applyProtection="0"/>
    <xf numFmtId="0" fontId="136" fillId="0" borderId="62" applyNumberFormat="0" applyFill="0" applyAlignment="0" applyProtection="0"/>
    <xf numFmtId="0" fontId="65" fillId="24" borderId="50" applyNumberFormat="0" applyAlignment="0" applyProtection="0"/>
    <xf numFmtId="0" fontId="5" fillId="27" borderId="57" applyNumberFormat="0" applyFont="0" applyAlignment="0" applyProtection="0"/>
    <xf numFmtId="0" fontId="136" fillId="0" borderId="62" applyNumberFormat="0" applyFill="0" applyAlignment="0" applyProtection="0"/>
    <xf numFmtId="0" fontId="65" fillId="30" borderId="50" applyNumberFormat="0" applyAlignment="0" applyProtection="0"/>
    <xf numFmtId="0" fontId="18" fillId="16" borderId="93" applyFill="0" applyBorder="0" applyAlignment="0" applyProtection="0">
      <alignment vertical="center"/>
      <protection locked="0"/>
    </xf>
    <xf numFmtId="10" fontId="39" fillId="17" borderId="92" applyNumberFormat="0" applyBorder="0" applyAlignment="0" applyProtection="0"/>
    <xf numFmtId="0" fontId="39" fillId="0" borderId="93" applyBorder="0">
      <alignment horizontal="left" vertical="center" wrapText="1" indent="2"/>
      <protection locked="0"/>
    </xf>
    <xf numFmtId="0" fontId="6" fillId="27" borderId="57" applyNumberFormat="0" applyFont="0" applyAlignment="0" applyProtection="0"/>
    <xf numFmtId="0" fontId="75" fillId="0" borderId="62" applyNumberFormat="0" applyFill="0" applyAlignment="0" applyProtection="0"/>
    <xf numFmtId="0" fontId="121" fillId="39" borderId="50" applyNumberFormat="0" applyAlignment="0" applyProtection="0"/>
    <xf numFmtId="0" fontId="65" fillId="24" borderId="50" applyNumberFormat="0" applyAlignment="0" applyProtection="0"/>
    <xf numFmtId="0" fontId="5" fillId="27" borderId="57" applyNumberFormat="0" applyFont="0" applyAlignment="0" applyProtection="0"/>
    <xf numFmtId="0" fontId="130" fillId="39" borderId="58" applyNumberFormat="0" applyAlignment="0" applyProtection="0"/>
    <xf numFmtId="10" fontId="39" fillId="17" borderId="92" applyNumberFormat="0" applyBorder="0" applyAlignment="0" applyProtection="0"/>
    <xf numFmtId="0" fontId="136" fillId="0" borderId="62" applyNumberFormat="0" applyFill="0" applyAlignment="0" applyProtection="0"/>
    <xf numFmtId="0" fontId="18" fillId="16" borderId="93" applyFill="0" applyBorder="0" applyAlignment="0" applyProtection="0">
      <alignment vertical="center"/>
      <protection locked="0"/>
    </xf>
    <xf numFmtId="0" fontId="124" fillId="24" borderId="50" applyNumberFormat="0" applyAlignment="0" applyProtection="0"/>
    <xf numFmtId="0" fontId="121" fillId="39" borderId="50" applyNumberFormat="0" applyAlignment="0" applyProtection="0"/>
    <xf numFmtId="0" fontId="6" fillId="27" borderId="57" applyNumberFormat="0" applyFont="0" applyAlignment="0" applyProtection="0"/>
    <xf numFmtId="0" fontId="65" fillId="30" borderId="50" applyNumberFormat="0" applyAlignment="0" applyProtection="0"/>
    <xf numFmtId="0" fontId="130" fillId="39"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121" fillId="39" borderId="50" applyNumberFormat="0" applyAlignment="0" applyProtection="0"/>
    <xf numFmtId="0" fontId="39" fillId="0" borderId="93" applyBorder="0">
      <alignment horizontal="left" vertical="center" wrapText="1" indent="2"/>
      <protection locked="0"/>
    </xf>
    <xf numFmtId="0" fontId="5" fillId="27" borderId="57" applyNumberFormat="0" applyFont="0" applyAlignment="0" applyProtection="0"/>
    <xf numFmtId="0" fontId="5" fillId="27" borderId="57" applyNumberFormat="0" applyFont="0" applyAlignment="0" applyProtection="0"/>
    <xf numFmtId="0" fontId="68" fillId="40" borderId="58" applyNumberFormat="0" applyAlignment="0" applyProtection="0"/>
    <xf numFmtId="10" fontId="39" fillId="17" borderId="92" applyNumberFormat="0" applyBorder="0" applyAlignment="0" applyProtection="0"/>
    <xf numFmtId="0" fontId="18" fillId="16" borderId="93" applyFill="0" applyBorder="0" applyAlignment="0" applyProtection="0">
      <alignment vertical="center"/>
      <protection locked="0"/>
    </xf>
    <xf numFmtId="0" fontId="68" fillId="39" borderId="58" applyNumberFormat="0" applyAlignment="0" applyProtection="0"/>
    <xf numFmtId="0" fontId="121" fillId="39" borderId="50" applyNumberFormat="0" applyAlignment="0" applyProtection="0"/>
    <xf numFmtId="0" fontId="5" fillId="27" borderId="57" applyNumberFormat="0" applyFont="0" applyAlignment="0" applyProtection="0"/>
    <xf numFmtId="0" fontId="68" fillId="39" borderId="58" applyNumberFormat="0" applyAlignment="0" applyProtection="0"/>
    <xf numFmtId="0" fontId="5" fillId="27" borderId="57" applyNumberFormat="0" applyFont="0" applyAlignment="0" applyProtection="0"/>
    <xf numFmtId="0" fontId="76" fillId="40" borderId="50" applyNumberFormat="0" applyAlignment="0" applyProtection="0"/>
    <xf numFmtId="0" fontId="136" fillId="0" borderId="62" applyNumberFormat="0" applyFill="0" applyAlignment="0" applyProtection="0"/>
    <xf numFmtId="0" fontId="65" fillId="3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10" fontId="39" fillId="17" borderId="92" applyNumberFormat="0" applyBorder="0" applyAlignment="0" applyProtection="0"/>
    <xf numFmtId="0" fontId="65" fillId="24" borderId="50" applyNumberFormat="0" applyAlignment="0" applyProtection="0"/>
    <xf numFmtId="0" fontId="121" fillId="39" borderId="50" applyNumberFormat="0" applyAlignment="0" applyProtection="0"/>
    <xf numFmtId="0" fontId="68" fillId="40"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39" fillId="0" borderId="93" applyBorder="0">
      <alignment horizontal="left" vertical="center" wrapText="1" indent="2"/>
      <protection locked="0"/>
    </xf>
    <xf numFmtId="0" fontId="18" fillId="16" borderId="93" applyFill="0" applyBorder="0" applyAlignment="0" applyProtection="0">
      <alignment vertical="center"/>
      <protection locked="0"/>
    </xf>
    <xf numFmtId="0" fontId="124" fillId="24" borderId="50" applyNumberFormat="0" applyAlignment="0" applyProtection="0"/>
    <xf numFmtId="0" fontId="62" fillId="39"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65" fillId="24" borderId="50" applyNumberFormat="0" applyAlignment="0" applyProtection="0"/>
    <xf numFmtId="0" fontId="130" fillId="39" borderId="58" applyNumberFormat="0" applyAlignment="0" applyProtection="0"/>
    <xf numFmtId="0" fontId="39" fillId="0" borderId="93" applyBorder="0">
      <alignment horizontal="left" vertical="center" wrapText="1" indent="3"/>
      <protection locked="0"/>
    </xf>
    <xf numFmtId="0" fontId="136" fillId="0" borderId="62" applyNumberFormat="0" applyFill="0" applyAlignment="0" applyProtection="0"/>
    <xf numFmtId="0" fontId="68" fillId="40" borderId="58" applyNumberFormat="0" applyAlignment="0" applyProtection="0"/>
    <xf numFmtId="0" fontId="68" fillId="39" borderId="58" applyNumberFormat="0" applyAlignment="0" applyProtection="0"/>
    <xf numFmtId="0" fontId="75" fillId="0" borderId="62" applyNumberFormat="0" applyFill="0" applyAlignment="0" applyProtection="0"/>
    <xf numFmtId="0" fontId="130" fillId="39" borderId="58"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130" fillId="39" borderId="58" applyNumberFormat="0" applyAlignment="0" applyProtection="0"/>
    <xf numFmtId="0" fontId="76" fillId="40" borderId="50" applyNumberFormat="0" applyAlignment="0" applyProtection="0"/>
    <xf numFmtId="0" fontId="136" fillId="0" borderId="62" applyNumberFormat="0" applyFill="0" applyAlignment="0" applyProtection="0"/>
    <xf numFmtId="0" fontId="65" fillId="3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10" fontId="39" fillId="17" borderId="92" applyNumberFormat="0" applyBorder="0" applyAlignment="0" applyProtection="0"/>
    <xf numFmtId="0" fontId="65" fillId="24" borderId="50" applyNumberFormat="0" applyAlignment="0" applyProtection="0"/>
    <xf numFmtId="0" fontId="121" fillId="39" borderId="50" applyNumberFormat="0" applyAlignment="0" applyProtection="0"/>
    <xf numFmtId="0" fontId="68" fillId="40"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39" fillId="0" borderId="93" applyBorder="0">
      <alignment horizontal="left" vertical="center" wrapText="1" indent="2"/>
      <protection locked="0"/>
    </xf>
    <xf numFmtId="0" fontId="18" fillId="16" borderId="93" applyFill="0" applyBorder="0" applyAlignment="0" applyProtection="0">
      <alignment vertical="center"/>
      <protection locked="0"/>
    </xf>
    <xf numFmtId="0" fontId="124" fillId="24" borderId="50" applyNumberFormat="0" applyAlignment="0" applyProtection="0"/>
    <xf numFmtId="0" fontId="62" fillId="39"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65" fillId="24" borderId="50" applyNumberFormat="0" applyAlignment="0" applyProtection="0"/>
    <xf numFmtId="0" fontId="130" fillId="39" borderId="58" applyNumberFormat="0" applyAlignment="0" applyProtection="0"/>
    <xf numFmtId="0" fontId="39" fillId="0" borderId="93" applyBorder="0">
      <alignment horizontal="left" vertical="center" wrapText="1" indent="3"/>
      <protection locked="0"/>
    </xf>
    <xf numFmtId="0" fontId="5" fillId="27" borderId="57" applyNumberFormat="0" applyFont="0" applyAlignment="0" applyProtection="0"/>
    <xf numFmtId="0" fontId="5" fillId="27" borderId="57" applyNumberFormat="0" applyFont="0" applyAlignment="0" applyProtection="0"/>
    <xf numFmtId="0" fontId="39" fillId="0" borderId="93" applyBorder="0">
      <alignment horizontal="left" vertical="center" wrapText="1" indent="3"/>
      <protection locked="0"/>
    </xf>
    <xf numFmtId="0" fontId="76" fillId="40" borderId="50" applyNumberFormat="0" applyAlignment="0" applyProtection="0"/>
    <xf numFmtId="0" fontId="136" fillId="0" borderId="62" applyNumberFormat="0" applyFill="0" applyAlignment="0" applyProtection="0"/>
    <xf numFmtId="0" fontId="65" fillId="3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10" fontId="39" fillId="17" borderId="92" applyNumberFormat="0" applyBorder="0" applyAlignment="0" applyProtection="0"/>
    <xf numFmtId="0" fontId="65" fillId="24" borderId="50" applyNumberFormat="0" applyAlignment="0" applyProtection="0"/>
    <xf numFmtId="0" fontId="121" fillId="39" borderId="50" applyNumberFormat="0" applyAlignment="0" applyProtection="0"/>
    <xf numFmtId="0" fontId="68" fillId="40"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39" fillId="0" borderId="93" applyBorder="0">
      <alignment horizontal="left" vertical="center" wrapText="1" indent="2"/>
      <protection locked="0"/>
    </xf>
    <xf numFmtId="0" fontId="18" fillId="16" borderId="93" applyFill="0" applyBorder="0" applyAlignment="0" applyProtection="0">
      <alignment vertical="center"/>
      <protection locked="0"/>
    </xf>
    <xf numFmtId="0" fontId="124" fillId="24" borderId="50" applyNumberFormat="0" applyAlignment="0" applyProtection="0"/>
    <xf numFmtId="0" fontId="62" fillId="39"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65" fillId="24" borderId="50" applyNumberFormat="0" applyAlignment="0" applyProtection="0"/>
    <xf numFmtId="0" fontId="130" fillId="39" borderId="58" applyNumberFormat="0" applyAlignment="0" applyProtection="0"/>
    <xf numFmtId="0" fontId="39" fillId="0" borderId="93" applyBorder="0">
      <alignment horizontal="left" vertical="center" wrapText="1" indent="3"/>
      <protection locked="0"/>
    </xf>
    <xf numFmtId="0" fontId="76" fillId="40" borderId="50" applyNumberFormat="0" applyAlignment="0" applyProtection="0"/>
    <xf numFmtId="0" fontId="136" fillId="0" borderId="62" applyNumberFormat="0" applyFill="0" applyAlignment="0" applyProtection="0"/>
    <xf numFmtId="0" fontId="65" fillId="30" borderId="50" applyNumberFormat="0" applyAlignment="0" applyProtection="0"/>
    <xf numFmtId="0" fontId="5" fillId="27" borderId="57" applyNumberFormat="0" applyFont="0" applyAlignment="0" applyProtection="0"/>
    <xf numFmtId="0" fontId="6" fillId="27" borderId="57" applyNumberFormat="0" applyFont="0" applyAlignment="0" applyProtection="0"/>
    <xf numFmtId="10" fontId="39" fillId="17" borderId="92" applyNumberFormat="0" applyBorder="0" applyAlignment="0" applyProtection="0"/>
    <xf numFmtId="0" fontId="65" fillId="24" borderId="50" applyNumberFormat="0" applyAlignment="0" applyProtection="0"/>
    <xf numFmtId="0" fontId="121" fillId="39" borderId="50" applyNumberFormat="0" applyAlignment="0" applyProtection="0"/>
    <xf numFmtId="0" fontId="68" fillId="40" borderId="58" applyNumberFormat="0" applyAlignment="0" applyProtection="0"/>
    <xf numFmtId="0" fontId="5" fillId="27" borderId="57" applyNumberFormat="0" applyFont="0" applyAlignment="0" applyProtection="0"/>
    <xf numFmtId="0" fontId="68" fillId="39" borderId="58" applyNumberFormat="0" applyAlignment="0" applyProtection="0"/>
    <xf numFmtId="0" fontId="39" fillId="0" borderId="93" applyBorder="0">
      <alignment horizontal="left" vertical="center" wrapText="1" indent="2"/>
      <protection locked="0"/>
    </xf>
    <xf numFmtId="0" fontId="18" fillId="16" borderId="93" applyFill="0" applyBorder="0" applyAlignment="0" applyProtection="0">
      <alignment vertical="center"/>
      <protection locked="0"/>
    </xf>
    <xf numFmtId="0" fontId="124" fillId="24" borderId="50" applyNumberFormat="0" applyAlignment="0" applyProtection="0"/>
    <xf numFmtId="0" fontId="62" fillId="39" borderId="50" applyNumberFormat="0" applyAlignment="0" applyProtection="0"/>
    <xf numFmtId="0" fontId="5" fillId="27" borderId="57" applyNumberFormat="0" applyFont="0" applyAlignment="0" applyProtection="0"/>
    <xf numFmtId="0" fontId="5" fillId="27" borderId="57" applyNumberFormat="0" applyFont="0" applyAlignment="0" applyProtection="0"/>
    <xf numFmtId="0" fontId="5" fillId="27" borderId="57" applyNumberFormat="0" applyFont="0" applyAlignment="0" applyProtection="0"/>
    <xf numFmtId="0" fontId="75" fillId="0" borderId="62" applyNumberFormat="0" applyFill="0" applyAlignment="0" applyProtection="0"/>
    <xf numFmtId="0" fontId="65" fillId="24" borderId="50" applyNumberFormat="0" applyAlignment="0" applyProtection="0"/>
    <xf numFmtId="0" fontId="130" fillId="39" borderId="58" applyNumberFormat="0" applyAlignment="0" applyProtection="0"/>
    <xf numFmtId="0" fontId="39" fillId="0" borderId="93" applyBorder="0">
      <alignment horizontal="left" vertical="center" wrapText="1" indent="3"/>
      <protection locked="0"/>
    </xf>
    <xf numFmtId="0" fontId="51" fillId="0" borderId="0"/>
    <xf numFmtId="10" fontId="39" fillId="17" borderId="13"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40"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0" fontId="5" fillId="0" borderId="0"/>
    <xf numFmtId="0" fontId="1" fillId="0" borderId="0"/>
    <xf numFmtId="0" fontId="1" fillId="0" borderId="0"/>
    <xf numFmtId="165" fontId="52"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9" fontId="5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xf numFmtId="0" fontId="40" fillId="0" borderId="0"/>
    <xf numFmtId="165"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alignment horizontal="centerContinuous" vertical="justify"/>
    </xf>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172"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1" fillId="0" borderId="0"/>
    <xf numFmtId="43" fontId="1" fillId="0" borderId="0" applyFont="0" applyFill="0" applyBorder="0" applyAlignment="0" applyProtection="0"/>
    <xf numFmtId="0" fontId="56" fillId="0" borderId="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61" borderId="0" applyNumberFormat="0" applyBorder="0" applyAlignment="0" applyProtection="0"/>
    <xf numFmtId="0" fontId="60" fillId="62" borderId="0" applyNumberFormat="0" applyBorder="0" applyAlignment="0" applyProtection="0"/>
    <xf numFmtId="0" fontId="60" fillId="59" borderId="0" applyNumberFormat="0" applyBorder="0" applyAlignment="0" applyProtection="0"/>
    <xf numFmtId="0" fontId="60" fillId="60" borderId="0" applyNumberFormat="0" applyBorder="0" applyAlignment="0" applyProtection="0"/>
    <xf numFmtId="0" fontId="60" fillId="63" borderId="0" applyNumberFormat="0" applyBorder="0" applyAlignment="0" applyProtection="0"/>
    <xf numFmtId="0" fontId="60" fillId="64" borderId="0" applyNumberFormat="0" applyBorder="0" applyAlignment="0" applyProtection="0"/>
    <xf numFmtId="0" fontId="60" fillId="65" borderId="0" applyNumberFormat="0" applyBorder="0" applyAlignment="0" applyProtection="0"/>
    <xf numFmtId="0" fontId="61" fillId="54" borderId="0" applyNumberFormat="0" applyBorder="0" applyAlignment="0" applyProtection="0"/>
    <xf numFmtId="0" fontId="62" fillId="66" borderId="94" applyNumberFormat="0" applyAlignment="0" applyProtection="0"/>
    <xf numFmtId="0" fontId="63" fillId="67" borderId="51" applyNumberFormat="0" applyAlignment="0" applyProtection="0"/>
    <xf numFmtId="0" fontId="64" fillId="0" borderId="52" applyNumberFormat="0" applyFill="0" applyAlignment="0" applyProtection="0"/>
    <xf numFmtId="0" fontId="60" fillId="68" borderId="0" applyNumberFormat="0" applyBorder="0" applyAlignment="0" applyProtection="0"/>
    <xf numFmtId="0" fontId="60" fillId="69" borderId="0" applyNumberFormat="0" applyBorder="0" applyAlignment="0" applyProtection="0"/>
    <xf numFmtId="0" fontId="60" fillId="70" borderId="0" applyNumberFormat="0" applyBorder="0" applyAlignment="0" applyProtection="0"/>
    <xf numFmtId="0" fontId="60" fillId="63" borderId="0" applyNumberFormat="0" applyBorder="0" applyAlignment="0" applyProtection="0"/>
    <xf numFmtId="0" fontId="60" fillId="64" borderId="0" applyNumberFormat="0" applyBorder="0" applyAlignment="0" applyProtection="0"/>
    <xf numFmtId="0" fontId="60" fillId="71" borderId="0" applyNumberFormat="0" applyBorder="0" applyAlignment="0" applyProtection="0"/>
    <xf numFmtId="0" fontId="65" fillId="57" borderId="94" applyNumberFormat="0" applyAlignment="0" applyProtection="0"/>
    <xf numFmtId="0" fontId="66" fillId="53" borderId="0" applyNumberFormat="0" applyBorder="0" applyAlignment="0" applyProtection="0"/>
    <xf numFmtId="0" fontId="67" fillId="72" borderId="0" applyNumberFormat="0" applyBorder="0" applyAlignment="0" applyProtection="0"/>
    <xf numFmtId="0" fontId="1" fillId="0" borderId="0"/>
    <xf numFmtId="0" fontId="56" fillId="0" borderId="0"/>
    <xf numFmtId="0" fontId="5" fillId="73" borderId="95" applyNumberFormat="0" applyAlignment="0" applyProtection="0"/>
    <xf numFmtId="0" fontId="68" fillId="66" borderId="96" applyNumberFormat="0" applyAlignment="0" applyProtection="0"/>
    <xf numFmtId="0" fontId="72" fillId="0" borderId="54" applyNumberFormat="0" applyFill="0" applyAlignment="0" applyProtection="0"/>
    <xf numFmtId="0" fontId="73" fillId="0" borderId="55" applyNumberFormat="0" applyFill="0" applyAlignment="0" applyProtection="0"/>
    <xf numFmtId="0" fontId="74" fillId="0" borderId="56" applyNumberFormat="0" applyFill="0" applyAlignment="0" applyProtection="0"/>
    <xf numFmtId="0" fontId="74" fillId="0" borderId="0" applyNumberFormat="0" applyFill="0" applyBorder="0" applyAlignment="0" applyProtection="0"/>
    <xf numFmtId="191" fontId="5" fillId="0" borderId="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51" fillId="0" borderId="0" applyFont="0" applyFill="0" applyBorder="0" applyAlignment="0" applyProtection="0"/>
    <xf numFmtId="0" fontId="51" fillId="0" borderId="0"/>
    <xf numFmtId="0" fontId="5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27" borderId="126" applyNumberFormat="0" applyFont="0" applyAlignment="0" applyProtection="0"/>
    <xf numFmtId="0" fontId="5" fillId="27" borderId="143" applyNumberFormat="0" applyFont="0" applyAlignment="0" applyProtection="0"/>
    <xf numFmtId="0" fontId="130" fillId="39" borderId="153" applyNumberFormat="0" applyAlignment="0" applyProtection="0"/>
    <xf numFmtId="0" fontId="5" fillId="27" borderId="116" applyNumberFormat="0" applyFont="0" applyAlignment="0" applyProtection="0"/>
    <xf numFmtId="0" fontId="68" fillId="39" borderId="117" applyNumberFormat="0" applyAlignment="0" applyProtection="0"/>
    <xf numFmtId="0" fontId="65" fillId="30" borderId="115" applyNumberFormat="0" applyAlignment="0" applyProtection="0"/>
    <xf numFmtId="0" fontId="5" fillId="27" borderId="143" applyNumberFormat="0" applyFont="0" applyAlignment="0" applyProtection="0"/>
    <xf numFmtId="0" fontId="5" fillId="27" borderId="116" applyNumberFormat="0" applyFont="0" applyAlignment="0" applyProtection="0"/>
    <xf numFmtId="0" fontId="6" fillId="27" borderId="126" applyNumberFormat="0" applyFont="0" applyAlignment="0" applyProtection="0"/>
    <xf numFmtId="0" fontId="5" fillId="27" borderId="143" applyNumberFormat="0" applyFont="0" applyAlignment="0" applyProtection="0"/>
    <xf numFmtId="0" fontId="5" fillId="27" borderId="152" applyNumberFormat="0" applyFont="0" applyAlignment="0" applyProtection="0"/>
    <xf numFmtId="0" fontId="68" fillId="40" borderId="153" applyNumberFormat="0" applyAlignment="0" applyProtection="0"/>
    <xf numFmtId="0" fontId="5" fillId="27" borderId="130" applyNumberFormat="0" applyFont="0" applyAlignment="0" applyProtection="0"/>
    <xf numFmtId="0" fontId="65" fillId="24" borderId="129" applyNumberFormat="0" applyAlignment="0" applyProtection="0"/>
    <xf numFmtId="0" fontId="75" fillId="0" borderId="132" applyNumberFormat="0" applyFill="0" applyAlignment="0" applyProtection="0"/>
    <xf numFmtId="0" fontId="68" fillId="40" borderId="171" applyNumberFormat="0" applyAlignment="0" applyProtection="0"/>
    <xf numFmtId="0" fontId="75" fillId="0" borderId="154" applyNumberFormat="0" applyFill="0" applyAlignment="0" applyProtection="0"/>
    <xf numFmtId="0" fontId="5" fillId="27" borderId="170" applyNumberFormat="0" applyFont="0" applyAlignment="0" applyProtection="0"/>
    <xf numFmtId="0" fontId="6" fillId="27" borderId="152" applyNumberFormat="0" applyFont="0" applyAlignment="0" applyProtection="0"/>
    <xf numFmtId="0" fontId="5" fillId="27" borderId="126" applyNumberFormat="0" applyFont="0" applyAlignment="0" applyProtection="0"/>
    <xf numFmtId="0" fontId="6" fillId="27" borderId="107" applyNumberFormat="0" applyFont="0" applyAlignment="0" applyProtection="0"/>
    <xf numFmtId="0" fontId="65" fillId="24" borderId="169" applyNumberFormat="0" applyAlignment="0" applyProtection="0"/>
    <xf numFmtId="0" fontId="130" fillId="39" borderId="117" applyNumberFormat="0" applyAlignment="0" applyProtection="0"/>
    <xf numFmtId="0" fontId="65" fillId="24" borderId="115" applyNumberFormat="0" applyAlignment="0" applyProtection="0"/>
    <xf numFmtId="0" fontId="5" fillId="27" borderId="126" applyNumberFormat="0" applyFont="0" applyAlignment="0" applyProtection="0"/>
    <xf numFmtId="0" fontId="136" fillId="0" borderId="145" applyNumberFormat="0" applyFill="0" applyAlignment="0" applyProtection="0"/>
    <xf numFmtId="0" fontId="75" fillId="0" borderId="162" applyNumberFormat="0" applyFill="0" applyAlignment="0" applyProtection="0"/>
    <xf numFmtId="0" fontId="5" fillId="27" borderId="130" applyNumberFormat="0" applyFont="0" applyAlignment="0" applyProtection="0"/>
    <xf numFmtId="0" fontId="68" fillId="39" borderId="108" applyNumberFormat="0" applyAlignment="0" applyProtection="0"/>
    <xf numFmtId="0" fontId="124" fillId="24" borderId="106" applyNumberFormat="0" applyAlignment="0" applyProtection="0"/>
    <xf numFmtId="0" fontId="121" fillId="39" borderId="146" applyNumberFormat="0" applyAlignment="0" applyProtection="0"/>
    <xf numFmtId="0" fontId="124" fillId="24" borderId="146" applyNumberFormat="0" applyAlignment="0" applyProtection="0"/>
    <xf numFmtId="0" fontId="65" fillId="24" borderId="125" applyNumberFormat="0" applyAlignment="0" applyProtection="0"/>
    <xf numFmtId="0" fontId="65" fillId="24" borderId="125" applyNumberFormat="0" applyAlignment="0" applyProtection="0"/>
    <xf numFmtId="0" fontId="5" fillId="27" borderId="130" applyNumberFormat="0" applyFont="0" applyAlignment="0" applyProtection="0"/>
    <xf numFmtId="0" fontId="5" fillId="27" borderId="143" applyNumberFormat="0" applyFont="0" applyAlignment="0" applyProtection="0"/>
    <xf numFmtId="0" fontId="124" fillId="24" borderId="125" applyNumberFormat="0" applyAlignment="0" applyProtection="0"/>
    <xf numFmtId="0" fontId="5" fillId="27" borderId="170" applyNumberFormat="0" applyFont="0" applyAlignment="0" applyProtection="0"/>
    <xf numFmtId="0" fontId="75" fillId="0" borderId="132" applyNumberFormat="0" applyFill="0" applyAlignment="0" applyProtection="0"/>
    <xf numFmtId="0" fontId="124" fillId="24" borderId="169" applyNumberFormat="0" applyAlignment="0" applyProtection="0"/>
    <xf numFmtId="10" fontId="39" fillId="17" borderId="119" applyNumberFormat="0" applyBorder="0" applyAlignment="0" applyProtection="0"/>
    <xf numFmtId="0" fontId="65" fillId="24" borderId="125" applyNumberFormat="0" applyAlignment="0" applyProtection="0"/>
    <xf numFmtId="0" fontId="68" fillId="39" borderId="108" applyNumberFormat="0" applyAlignment="0" applyProtection="0"/>
    <xf numFmtId="0" fontId="5" fillId="27" borderId="130" applyNumberFormat="0" applyFont="0" applyAlignment="0" applyProtection="0"/>
    <xf numFmtId="0" fontId="5" fillId="27" borderId="152" applyNumberFormat="0" applyFont="0" applyAlignment="0" applyProtection="0"/>
    <xf numFmtId="0" fontId="124" fillId="24" borderId="169" applyNumberFormat="0" applyAlignment="0" applyProtection="0"/>
    <xf numFmtId="0" fontId="65" fillId="24" borderId="129" applyNumberFormat="0" applyAlignment="0" applyProtection="0"/>
    <xf numFmtId="0" fontId="121" fillId="39" borderId="146" applyNumberFormat="0" applyAlignment="0" applyProtection="0"/>
    <xf numFmtId="0" fontId="5" fillId="27" borderId="160" applyNumberFormat="0" applyFont="0" applyAlignment="0" applyProtection="0"/>
    <xf numFmtId="0" fontId="65" fillId="24" borderId="159" applyNumberFormat="0" applyAlignment="0" applyProtection="0"/>
    <xf numFmtId="0" fontId="5" fillId="27" borderId="126" applyNumberFormat="0" applyFont="0" applyAlignment="0" applyProtection="0"/>
    <xf numFmtId="0" fontId="130" fillId="39" borderId="161" applyNumberFormat="0" applyAlignment="0" applyProtection="0"/>
    <xf numFmtId="0" fontId="5" fillId="27" borderId="126" applyNumberFormat="0" applyFont="0" applyAlignment="0" applyProtection="0"/>
    <xf numFmtId="0" fontId="5" fillId="27" borderId="116" applyNumberFormat="0" applyFont="0" applyAlignment="0" applyProtection="0"/>
    <xf numFmtId="0" fontId="121" fillId="39" borderId="129" applyNumberFormat="0" applyAlignment="0" applyProtection="0"/>
    <xf numFmtId="0" fontId="75" fillId="0" borderId="128" applyNumberFormat="0" applyFill="0" applyAlignment="0" applyProtection="0"/>
    <xf numFmtId="0" fontId="124" fillId="24" borderId="106" applyNumberFormat="0" applyAlignment="0" applyProtection="0"/>
    <xf numFmtId="0" fontId="18" fillId="16" borderId="111" applyFill="0" applyBorder="0" applyAlignment="0" applyProtection="0">
      <alignment vertical="center"/>
      <protection locked="0"/>
    </xf>
    <xf numFmtId="0" fontId="136" fillId="0" borderId="109" applyNumberFormat="0" applyFill="0" applyAlignment="0" applyProtection="0"/>
    <xf numFmtId="0" fontId="124" fillId="24" borderId="106" applyNumberFormat="0" applyAlignment="0" applyProtection="0"/>
    <xf numFmtId="0" fontId="6" fillId="27" borderId="160" applyNumberFormat="0" applyFont="0" applyAlignment="0" applyProtection="0"/>
    <xf numFmtId="0" fontId="75" fillId="0" borderId="118" applyNumberFormat="0" applyFill="0" applyAlignment="0" applyProtection="0"/>
    <xf numFmtId="0" fontId="18" fillId="16" borderId="164" applyFill="0" applyBorder="0" applyAlignment="0" applyProtection="0">
      <alignment vertical="center"/>
      <protection locked="0"/>
    </xf>
    <xf numFmtId="0" fontId="130" fillId="39" borderId="161" applyNumberFormat="0" applyAlignment="0" applyProtection="0"/>
    <xf numFmtId="0" fontId="6" fillId="27" borderId="130" applyNumberFormat="0" applyFont="0" applyAlignment="0" applyProtection="0"/>
    <xf numFmtId="0" fontId="6" fillId="27" borderId="152" applyNumberFormat="0" applyFont="0" applyAlignment="0" applyProtection="0"/>
    <xf numFmtId="0" fontId="5" fillId="27" borderId="126" applyNumberFormat="0" applyFont="0" applyAlignment="0" applyProtection="0"/>
    <xf numFmtId="10" fontId="39" fillId="17" borderId="156" applyNumberFormat="0" applyBorder="0" applyAlignment="0" applyProtection="0"/>
    <xf numFmtId="0" fontId="68" fillId="39" borderId="117" applyNumberFormat="0" applyAlignment="0" applyProtection="0"/>
    <xf numFmtId="0" fontId="136" fillId="0" borderId="145" applyNumberFormat="0" applyFill="0" applyAlignment="0" applyProtection="0"/>
    <xf numFmtId="0" fontId="121" fillId="39" borderId="106" applyNumberFormat="0" applyAlignment="0" applyProtection="0"/>
    <xf numFmtId="0" fontId="6" fillId="27" borderId="107" applyNumberFormat="0" applyFont="0" applyAlignment="0" applyProtection="0"/>
    <xf numFmtId="0" fontId="136" fillId="0" borderId="109" applyNumberFormat="0" applyFill="0" applyAlignment="0" applyProtection="0"/>
    <xf numFmtId="10" fontId="39" fillId="17" borderId="147" applyNumberFormat="0" applyBorder="0" applyAlignment="0" applyProtection="0"/>
    <xf numFmtId="0" fontId="68" fillId="39" borderId="144" applyNumberFormat="0" applyAlignment="0" applyProtection="0"/>
    <xf numFmtId="0" fontId="121" fillId="39" borderId="151" applyNumberFormat="0" applyAlignment="0" applyProtection="0"/>
    <xf numFmtId="0" fontId="65" fillId="24" borderId="125" applyNumberFormat="0" applyAlignment="0" applyProtection="0"/>
    <xf numFmtId="0" fontId="130" fillId="39" borderId="171" applyNumberFormat="0" applyAlignment="0" applyProtection="0"/>
    <xf numFmtId="0" fontId="65" fillId="30" borderId="115" applyNumberFormat="0" applyAlignment="0" applyProtection="0"/>
    <xf numFmtId="0" fontId="68" fillId="39" borderId="127" applyNumberFormat="0" applyAlignment="0" applyProtection="0"/>
    <xf numFmtId="0" fontId="39" fillId="0" borderId="137" applyBorder="0">
      <alignment horizontal="left" vertical="center" wrapText="1" indent="3"/>
      <protection locked="0"/>
    </xf>
    <xf numFmtId="0" fontId="5" fillId="27" borderId="141" applyNumberFormat="0" applyFont="0" applyAlignment="0" applyProtection="0"/>
    <xf numFmtId="0" fontId="5" fillId="27" borderId="130" applyNumberFormat="0" applyFont="0" applyAlignment="0" applyProtection="0"/>
    <xf numFmtId="0" fontId="65" fillId="24" borderId="159" applyNumberFormat="0" applyAlignment="0" applyProtection="0"/>
    <xf numFmtId="0" fontId="130" fillId="39" borderId="153" applyNumberFormat="0" applyAlignment="0" applyProtection="0"/>
    <xf numFmtId="0" fontId="5" fillId="27" borderId="130" applyNumberFormat="0" applyFont="0" applyAlignment="0" applyProtection="0"/>
    <xf numFmtId="0" fontId="5" fillId="27" borderId="170" applyNumberFormat="0" applyFont="0" applyAlignment="0" applyProtection="0"/>
    <xf numFmtId="0" fontId="68" fillId="40" borderId="127" applyNumberFormat="0" applyAlignment="0" applyProtection="0"/>
    <xf numFmtId="0" fontId="75" fillId="0" borderId="162" applyNumberFormat="0" applyFill="0" applyAlignment="0" applyProtection="0"/>
    <xf numFmtId="0" fontId="5" fillId="27" borderId="170" applyNumberFormat="0" applyFont="0" applyAlignment="0" applyProtection="0"/>
    <xf numFmtId="0" fontId="6" fillId="27" borderId="152" applyNumberFormat="0" applyFont="0" applyAlignment="0" applyProtection="0"/>
    <xf numFmtId="0" fontId="76" fillId="40" borderId="146" applyNumberFormat="0" applyAlignment="0" applyProtection="0"/>
    <xf numFmtId="0" fontId="65" fillId="24" borderId="129" applyNumberFormat="0" applyAlignment="0" applyProtection="0"/>
    <xf numFmtId="0" fontId="136" fillId="0" borderId="132" applyNumberFormat="0" applyFill="0" applyAlignment="0" applyProtection="0"/>
    <xf numFmtId="0" fontId="76" fillId="40" borderId="169" applyNumberFormat="0" applyAlignment="0" applyProtection="0"/>
    <xf numFmtId="0" fontId="68" fillId="40" borderId="161" applyNumberFormat="0" applyAlignment="0" applyProtection="0"/>
    <xf numFmtId="0" fontId="130" fillId="39" borderId="144" applyNumberFormat="0" applyAlignment="0" applyProtection="0"/>
    <xf numFmtId="0" fontId="136" fillId="0" borderId="162" applyNumberFormat="0" applyFill="0" applyAlignment="0" applyProtection="0"/>
    <xf numFmtId="0" fontId="68" fillId="39" borderId="131" applyNumberFormat="0" applyAlignment="0" applyProtection="0"/>
    <xf numFmtId="0" fontId="68" fillId="39" borderId="171" applyNumberFormat="0" applyAlignment="0" applyProtection="0"/>
    <xf numFmtId="0" fontId="121" fillId="39" borderId="125" applyNumberFormat="0" applyAlignment="0" applyProtection="0"/>
    <xf numFmtId="0" fontId="5" fillId="27" borderId="143" applyNumberFormat="0" applyFont="0" applyAlignment="0" applyProtection="0"/>
    <xf numFmtId="0" fontId="6" fillId="27" borderId="170" applyNumberFormat="0" applyFont="0" applyAlignment="0" applyProtection="0"/>
    <xf numFmtId="0" fontId="18" fillId="16" borderId="134" applyFill="0" applyBorder="0" applyAlignment="0" applyProtection="0">
      <alignment vertical="center"/>
      <protection locked="0"/>
    </xf>
    <xf numFmtId="0" fontId="75" fillId="0" borderId="172" applyNumberFormat="0" applyFill="0" applyAlignment="0" applyProtection="0"/>
    <xf numFmtId="0" fontId="121" fillId="39" borderId="159" applyNumberFormat="0" applyAlignment="0" applyProtection="0"/>
    <xf numFmtId="0" fontId="136" fillId="0" borderId="172" applyNumberFormat="0" applyFill="0" applyAlignment="0" applyProtection="0"/>
    <xf numFmtId="0" fontId="136" fillId="0" borderId="132" applyNumberFormat="0" applyFill="0" applyAlignment="0" applyProtection="0"/>
    <xf numFmtId="0" fontId="5" fillId="27" borderId="126" applyNumberFormat="0" applyFont="0" applyAlignment="0" applyProtection="0"/>
    <xf numFmtId="0" fontId="65" fillId="24" borderId="125" applyNumberFormat="0" applyAlignment="0" applyProtection="0"/>
    <xf numFmtId="0" fontId="68" fillId="40" borderId="127" applyNumberFormat="0" applyAlignment="0" applyProtection="0"/>
    <xf numFmtId="0" fontId="6" fillId="27" borderId="126" applyNumberFormat="0" applyFont="0" applyAlignment="0" applyProtection="0"/>
    <xf numFmtId="0" fontId="5" fillId="27" borderId="130" applyNumberFormat="0" applyFont="0" applyAlignment="0" applyProtection="0"/>
    <xf numFmtId="0" fontId="62" fillId="39" borderId="94" applyNumberFormat="0" applyAlignment="0" applyProtection="0"/>
    <xf numFmtId="0" fontId="76" fillId="40" borderId="94" applyNumberFormat="0" applyAlignment="0" applyProtection="0"/>
    <xf numFmtId="0" fontId="75" fillId="0" borderId="154" applyNumberFormat="0" applyFill="0" applyAlignment="0" applyProtection="0"/>
    <xf numFmtId="0" fontId="5" fillId="27" borderId="160" applyNumberFormat="0" applyFont="0" applyAlignment="0" applyProtection="0"/>
    <xf numFmtId="0" fontId="65" fillId="30" borderId="94" applyNumberFormat="0" applyAlignment="0" applyProtection="0"/>
    <xf numFmtId="0" fontId="124" fillId="24" borderId="151" applyNumberFormat="0" applyAlignment="0" applyProtection="0"/>
    <xf numFmtId="0" fontId="76" fillId="40" borderId="146" applyNumberFormat="0" applyAlignment="0" applyProtection="0"/>
    <xf numFmtId="0" fontId="65" fillId="24" borderId="94" applyNumberFormat="0" applyAlignment="0" applyProtection="0"/>
    <xf numFmtId="0" fontId="124" fillId="24" borderId="169" applyNumberFormat="0" applyAlignment="0" applyProtection="0"/>
    <xf numFmtId="0" fontId="130" fillId="39" borderId="144" applyNumberFormat="0" applyAlignment="0" applyProtection="0"/>
    <xf numFmtId="0" fontId="130" fillId="39" borderId="161"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68" fillId="39" borderId="96" applyNumberFormat="0" applyAlignment="0" applyProtection="0"/>
    <xf numFmtId="0" fontId="68" fillId="40" borderId="96" applyNumberFormat="0" applyAlignment="0" applyProtection="0"/>
    <xf numFmtId="0" fontId="5" fillId="27" borderId="152" applyNumberFormat="0" applyFont="0" applyAlignment="0" applyProtection="0"/>
    <xf numFmtId="0" fontId="136" fillId="0" borderId="162" applyNumberFormat="0" applyFill="0" applyAlignment="0" applyProtection="0"/>
    <xf numFmtId="0" fontId="5" fillId="27" borderId="152" applyNumberFormat="0" applyFont="0" applyAlignment="0" applyProtection="0"/>
    <xf numFmtId="0" fontId="76" fillId="40" borderId="106" applyNumberFormat="0" applyAlignment="0" applyProtection="0"/>
    <xf numFmtId="0" fontId="130" fillId="39" borderId="108" applyNumberFormat="0" applyAlignment="0" applyProtection="0"/>
    <xf numFmtId="0" fontId="121" fillId="39" borderId="106" applyNumberFormat="0" applyAlignment="0" applyProtection="0"/>
    <xf numFmtId="0" fontId="5" fillId="27" borderId="107" applyNumberFormat="0" applyFont="0" applyAlignment="0" applyProtection="0"/>
    <xf numFmtId="0" fontId="130" fillId="39" borderId="108" applyNumberFormat="0" applyAlignment="0" applyProtection="0"/>
    <xf numFmtId="0" fontId="68" fillId="39" borderId="108" applyNumberFormat="0" applyAlignment="0" applyProtection="0"/>
    <xf numFmtId="10" fontId="39" fillId="17" borderId="163" applyNumberFormat="0" applyBorder="0" applyAlignment="0" applyProtection="0"/>
    <xf numFmtId="0" fontId="5" fillId="27" borderId="143" applyNumberFormat="0" applyFont="0" applyAlignment="0" applyProtection="0"/>
    <xf numFmtId="0" fontId="68" fillId="40" borderId="131" applyNumberFormat="0" applyAlignment="0" applyProtection="0"/>
    <xf numFmtId="0" fontId="18" fillId="16" borderId="157" applyFill="0" applyBorder="0" applyAlignment="0" applyProtection="0">
      <alignment vertical="center"/>
      <protection locked="0"/>
    </xf>
    <xf numFmtId="0" fontId="75" fillId="0" borderId="154" applyNumberFormat="0" applyFill="0" applyAlignment="0" applyProtection="0"/>
    <xf numFmtId="0" fontId="65" fillId="24" borderId="115" applyNumberFormat="0" applyAlignment="0" applyProtection="0"/>
    <xf numFmtId="0" fontId="65" fillId="30" borderId="115" applyNumberFormat="0" applyAlignment="0" applyProtection="0"/>
    <xf numFmtId="0" fontId="124" fillId="24" borderId="151" applyNumberFormat="0" applyAlignment="0" applyProtection="0"/>
    <xf numFmtId="0" fontId="5" fillId="27" borderId="143" applyNumberFormat="0" applyFont="0" applyAlignment="0" applyProtection="0"/>
    <xf numFmtId="0" fontId="5" fillId="27" borderId="116" applyNumberFormat="0" applyFont="0" applyAlignment="0" applyProtection="0"/>
    <xf numFmtId="0" fontId="39" fillId="0" borderId="164" applyBorder="0">
      <alignment horizontal="left" vertical="center" wrapText="1" indent="2"/>
      <protection locked="0"/>
    </xf>
    <xf numFmtId="0" fontId="68" fillId="39" borderId="127" applyNumberFormat="0" applyAlignment="0" applyProtection="0"/>
    <xf numFmtId="0" fontId="68" fillId="40" borderId="131" applyNumberFormat="0" applyAlignment="0" applyProtection="0"/>
    <xf numFmtId="0" fontId="75" fillId="0" borderId="154" applyNumberFormat="0" applyFill="0" applyAlignment="0" applyProtection="0"/>
    <xf numFmtId="0" fontId="130" fillId="39" borderId="161" applyNumberFormat="0" applyAlignment="0" applyProtection="0"/>
    <xf numFmtId="0" fontId="136" fillId="0" borderId="128" applyNumberFormat="0" applyFill="0" applyAlignment="0" applyProtection="0"/>
    <xf numFmtId="0" fontId="124" fillId="24" borderId="125" applyNumberFormat="0" applyAlignment="0" applyProtection="0"/>
    <xf numFmtId="0" fontId="5" fillId="27" borderId="107" applyNumberFormat="0" applyFont="0" applyAlignment="0" applyProtection="0"/>
    <xf numFmtId="0" fontId="6" fillId="27" borderId="107" applyNumberFormat="0" applyFont="0" applyAlignment="0" applyProtection="0"/>
    <xf numFmtId="0" fontId="75" fillId="0" borderId="109" applyNumberFormat="0" applyFill="0" applyAlignment="0" applyProtection="0"/>
    <xf numFmtId="0" fontId="121" fillId="39" borderId="106" applyNumberFormat="0" applyAlignment="0" applyProtection="0"/>
    <xf numFmtId="0" fontId="39" fillId="0" borderId="111" applyBorder="0">
      <alignment horizontal="left" vertical="center" wrapText="1" indent="3"/>
      <protection locked="0"/>
    </xf>
    <xf numFmtId="0" fontId="65" fillId="24"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68" fillId="40" borderId="108"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75" fillId="0" borderId="109" applyNumberFormat="0" applyFill="0" applyAlignment="0" applyProtection="0"/>
    <xf numFmtId="0" fontId="39" fillId="0" borderId="111" applyBorder="0">
      <alignment horizontal="left" vertical="center" wrapText="1" indent="3"/>
      <protection locked="0"/>
    </xf>
    <xf numFmtId="0" fontId="65" fillId="24" borderId="106" applyNumberFormat="0" applyAlignment="0" applyProtection="0"/>
    <xf numFmtId="0" fontId="65" fillId="30" borderId="106" applyNumberFormat="0" applyAlignment="0" applyProtection="0"/>
    <xf numFmtId="0" fontId="136" fillId="0" borderId="162" applyNumberFormat="0" applyFill="0" applyAlignment="0" applyProtection="0"/>
    <xf numFmtId="0" fontId="121" fillId="39" borderId="151" applyNumberFormat="0" applyAlignment="0" applyProtection="0"/>
    <xf numFmtId="0" fontId="65" fillId="24" borderId="129" applyNumberFormat="0" applyAlignment="0" applyProtection="0"/>
    <xf numFmtId="0" fontId="136" fillId="0" borderId="162" applyNumberFormat="0" applyFill="0" applyAlignment="0" applyProtection="0"/>
    <xf numFmtId="0" fontId="65" fillId="30" borderId="129" applyNumberFormat="0" applyAlignment="0" applyProtection="0"/>
    <xf numFmtId="0" fontId="68" fillId="39" borderId="153" applyNumberFormat="0" applyAlignment="0" applyProtection="0"/>
    <xf numFmtId="0" fontId="65" fillId="24" borderId="151" applyNumberFormat="0" applyAlignment="0" applyProtection="0"/>
    <xf numFmtId="0" fontId="5" fillId="27" borderId="143" applyNumberFormat="0" applyFont="0" applyAlignment="0" applyProtection="0"/>
    <xf numFmtId="0" fontId="121" fillId="39" borderId="169" applyNumberFormat="0" applyAlignment="0" applyProtection="0"/>
    <xf numFmtId="0" fontId="75" fillId="0" borderId="109" applyNumberFormat="0" applyFill="0" applyAlignment="0" applyProtection="0"/>
    <xf numFmtId="0" fontId="65" fillId="24" borderId="146" applyNumberFormat="0" applyAlignment="0" applyProtection="0"/>
    <xf numFmtId="0" fontId="39" fillId="0" borderId="123" applyBorder="0">
      <alignment horizontal="left" vertical="center" wrapText="1" indent="3"/>
      <protection locked="0"/>
    </xf>
    <xf numFmtId="0" fontId="65" fillId="24" borderId="159" applyNumberFormat="0" applyAlignment="0" applyProtection="0"/>
    <xf numFmtId="0" fontId="5" fillId="27" borderId="126" applyNumberFormat="0" applyFont="0" applyAlignment="0" applyProtection="0"/>
    <xf numFmtId="0" fontId="130" fillId="39" borderId="161" applyNumberFormat="0" applyAlignment="0" applyProtection="0"/>
    <xf numFmtId="0" fontId="65" fillId="24" borderId="151" applyNumberFormat="0" applyAlignment="0" applyProtection="0"/>
    <xf numFmtId="0" fontId="5" fillId="27" borderId="170" applyNumberFormat="0" applyFont="0" applyAlignment="0" applyProtection="0"/>
    <xf numFmtId="0" fontId="39" fillId="0" borderId="164" applyBorder="0">
      <alignment horizontal="left" vertical="center" wrapText="1" indent="2"/>
      <protection locked="0"/>
    </xf>
    <xf numFmtId="0" fontId="68" fillId="40" borderId="153" applyNumberFormat="0" applyAlignment="0" applyProtection="0"/>
    <xf numFmtId="0" fontId="65" fillId="24" borderId="151" applyNumberFormat="0" applyAlignment="0" applyProtection="0"/>
    <xf numFmtId="0" fontId="75" fillId="0" borderId="118" applyNumberFormat="0" applyFill="0" applyAlignment="0" applyProtection="0"/>
    <xf numFmtId="0" fontId="130" fillId="39" borderId="117" applyNumberFormat="0" applyAlignment="0" applyProtection="0"/>
    <xf numFmtId="0" fontId="5" fillId="27" borderId="152" applyNumberFormat="0" applyFont="0" applyAlignment="0" applyProtection="0"/>
    <xf numFmtId="0" fontId="68" fillId="40" borderId="131" applyNumberFormat="0" applyAlignment="0" applyProtection="0"/>
    <xf numFmtId="0" fontId="68" fillId="40" borderId="131" applyNumberFormat="0" applyAlignment="0" applyProtection="0"/>
    <xf numFmtId="0" fontId="39" fillId="0" borderId="157" applyBorder="0">
      <alignment horizontal="left" vertical="center" wrapText="1" indent="2"/>
      <protection locked="0"/>
    </xf>
    <xf numFmtId="0" fontId="76" fillId="40" borderId="159" applyNumberFormat="0" applyAlignment="0" applyProtection="0"/>
    <xf numFmtId="0" fontId="5" fillId="27" borderId="160" applyNumberFormat="0" applyFont="0" applyAlignment="0" applyProtection="0"/>
    <xf numFmtId="0" fontId="76" fillId="40" borderId="125" applyNumberFormat="0" applyAlignment="0" applyProtection="0"/>
    <xf numFmtId="0" fontId="62" fillId="39" borderId="129" applyNumberFormat="0" applyAlignment="0" applyProtection="0"/>
    <xf numFmtId="0" fontId="5" fillId="27" borderId="152" applyNumberFormat="0" applyFont="0" applyAlignment="0" applyProtection="0"/>
    <xf numFmtId="0" fontId="68" fillId="39" borderId="117" applyNumberFormat="0" applyAlignment="0" applyProtection="0"/>
    <xf numFmtId="0" fontId="76" fillId="40" borderId="125" applyNumberFormat="0" applyAlignment="0" applyProtection="0"/>
    <xf numFmtId="0" fontId="121" fillId="39" borderId="159" applyNumberFormat="0" applyAlignment="0" applyProtection="0"/>
    <xf numFmtId="0" fontId="5" fillId="27" borderId="116" applyNumberFormat="0" applyFont="0" applyAlignment="0" applyProtection="0"/>
    <xf numFmtId="0" fontId="130" fillId="39" borderId="131" applyNumberFormat="0" applyAlignment="0" applyProtection="0"/>
    <xf numFmtId="0" fontId="5" fillId="27" borderId="160" applyNumberFormat="0" applyFont="0" applyAlignment="0" applyProtection="0"/>
    <xf numFmtId="0" fontId="5" fillId="27" borderId="130" applyNumberFormat="0" applyFont="0" applyAlignment="0" applyProtection="0"/>
    <xf numFmtId="0" fontId="62" fillId="39" borderId="129" applyNumberFormat="0" applyAlignment="0" applyProtection="0"/>
    <xf numFmtId="0" fontId="5" fillId="27" borderId="126" applyNumberFormat="0" applyFont="0" applyAlignment="0" applyProtection="0"/>
    <xf numFmtId="0" fontId="5" fillId="27" borderId="170" applyNumberFormat="0" applyFont="0" applyAlignment="0" applyProtection="0"/>
    <xf numFmtId="0" fontId="65" fillId="24" borderId="115" applyNumberFormat="0" applyAlignment="0" applyProtection="0"/>
    <xf numFmtId="0" fontId="65"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8" fillId="40" borderId="117" applyNumberFormat="0" applyAlignment="0" applyProtection="0"/>
    <xf numFmtId="0" fontId="62" fillId="39" borderId="115" applyNumberFormat="0" applyAlignment="0" applyProtection="0"/>
    <xf numFmtId="0" fontId="121" fillId="39" borderId="115" applyNumberFormat="0" applyAlignment="0" applyProtection="0"/>
    <xf numFmtId="0" fontId="136" fillId="0" borderId="118" applyNumberFormat="0" applyFill="0" applyAlignment="0" applyProtection="0"/>
    <xf numFmtId="10" fontId="39" fillId="17" borderId="156" applyNumberFormat="0" applyBorder="0" applyAlignment="0" applyProtection="0"/>
    <xf numFmtId="0" fontId="5" fillId="27" borderId="107" applyNumberFormat="0" applyFont="0" applyAlignment="0" applyProtection="0"/>
    <xf numFmtId="0" fontId="124" fillId="24" borderId="129" applyNumberFormat="0" applyAlignment="0" applyProtection="0"/>
    <xf numFmtId="0" fontId="124" fillId="24" borderId="106" applyNumberFormat="0" applyAlignment="0" applyProtection="0"/>
    <xf numFmtId="0" fontId="6" fillId="27" borderId="170" applyNumberFormat="0" applyFont="0" applyAlignment="0" applyProtection="0"/>
    <xf numFmtId="0" fontId="6" fillId="27" borderId="130" applyNumberFormat="0" applyFont="0" applyAlignment="0" applyProtection="0"/>
    <xf numFmtId="0" fontId="39" fillId="0" borderId="157" applyBorder="0">
      <alignment horizontal="left" vertical="center" wrapText="1" indent="3"/>
      <protection locked="0"/>
    </xf>
    <xf numFmtId="0" fontId="5" fillId="27" borderId="126" applyNumberFormat="0" applyFont="0" applyAlignment="0" applyProtection="0"/>
    <xf numFmtId="0" fontId="5" fillId="27" borderId="116" applyNumberFormat="0" applyFont="0" applyAlignment="0" applyProtection="0"/>
    <xf numFmtId="0" fontId="121" fillId="39" borderId="129" applyNumberFormat="0" applyAlignment="0" applyProtection="0"/>
    <xf numFmtId="0" fontId="130" fillId="39" borderId="117" applyNumberFormat="0" applyAlignment="0" applyProtection="0"/>
    <xf numFmtId="0" fontId="130" fillId="39" borderId="171" applyNumberFormat="0" applyAlignment="0" applyProtection="0"/>
    <xf numFmtId="0" fontId="5" fillId="27" borderId="170" applyNumberFormat="0" applyFont="0" applyAlignment="0" applyProtection="0"/>
    <xf numFmtId="0" fontId="5" fillId="27" borderId="152" applyNumberFormat="0" applyFont="0" applyAlignment="0" applyProtection="0"/>
    <xf numFmtId="0" fontId="5" fillId="27" borderId="107" applyNumberFormat="0" applyFont="0" applyAlignment="0" applyProtection="0"/>
    <xf numFmtId="0" fontId="68" fillId="39" borderId="153" applyNumberFormat="0" applyAlignment="0" applyProtection="0"/>
    <xf numFmtId="0" fontId="5" fillId="27" borderId="107" applyNumberFormat="0" applyFont="0" applyAlignment="0" applyProtection="0"/>
    <xf numFmtId="0" fontId="39" fillId="0" borderId="134" applyBorder="0">
      <alignment horizontal="left" vertical="center" wrapText="1" indent="2"/>
      <protection locked="0"/>
    </xf>
    <xf numFmtId="0" fontId="65" fillId="24" borderId="129" applyNumberFormat="0" applyAlignment="0" applyProtection="0"/>
    <xf numFmtId="0" fontId="5" fillId="27" borderId="170" applyNumberFormat="0" applyFont="0" applyAlignment="0" applyProtection="0"/>
    <xf numFmtId="0" fontId="136" fillId="0" borderId="118" applyNumberFormat="0" applyFill="0" applyAlignment="0" applyProtection="0"/>
    <xf numFmtId="0" fontId="5" fillId="27" borderId="116" applyNumberFormat="0" applyFont="0" applyAlignment="0" applyProtection="0"/>
    <xf numFmtId="10" fontId="39" fillId="17" borderId="136" applyNumberFormat="0" applyBorder="0" applyAlignment="0" applyProtection="0"/>
    <xf numFmtId="0" fontId="130" fillId="39" borderId="144" applyNumberFormat="0" applyAlignment="0" applyProtection="0"/>
    <xf numFmtId="0" fontId="39" fillId="0" borderId="120" applyBorder="0">
      <alignment horizontal="left" vertical="center" wrapText="1" indent="3"/>
      <protection locked="0"/>
    </xf>
    <xf numFmtId="0" fontId="65" fillId="24" borderId="125" applyNumberFormat="0" applyAlignment="0" applyProtection="0"/>
    <xf numFmtId="0" fontId="65" fillId="24" borderId="106" applyNumberFormat="0" applyAlignment="0" applyProtection="0"/>
    <xf numFmtId="0" fontId="39" fillId="0" borderId="134" applyBorder="0">
      <alignment horizontal="left" vertical="center" wrapText="1" indent="2"/>
      <protection locked="0"/>
    </xf>
    <xf numFmtId="0" fontId="65" fillId="30" borderId="159" applyNumberFormat="0" applyAlignment="0" applyProtection="0"/>
    <xf numFmtId="0" fontId="5" fillId="27" borderId="143" applyNumberFormat="0" applyFont="0" applyAlignment="0" applyProtection="0"/>
    <xf numFmtId="0" fontId="130" fillId="39" borderId="153" applyNumberFormat="0" applyAlignment="0" applyProtection="0"/>
    <xf numFmtId="0" fontId="5" fillId="27" borderId="143" applyNumberFormat="0" applyFont="0" applyAlignment="0" applyProtection="0"/>
    <xf numFmtId="0" fontId="121" fillId="39" borderId="159" applyNumberFormat="0" applyAlignment="0" applyProtection="0"/>
    <xf numFmtId="0" fontId="5" fillId="27" borderId="95" applyNumberFormat="0" applyFont="0" applyAlignment="0" applyProtection="0"/>
    <xf numFmtId="0" fontId="130" fillId="39" borderId="171" applyNumberFormat="0" applyAlignment="0" applyProtection="0"/>
    <xf numFmtId="0" fontId="5" fillId="27" borderId="152" applyNumberFormat="0" applyFont="0" applyAlignment="0" applyProtection="0"/>
    <xf numFmtId="0" fontId="68" fillId="39" borderId="144" applyNumberFormat="0" applyAlignment="0" applyProtection="0"/>
    <xf numFmtId="0" fontId="136" fillId="0" borderId="128" applyNumberFormat="0" applyFill="0" applyAlignment="0" applyProtection="0"/>
    <xf numFmtId="0" fontId="18" fillId="16" borderId="120" applyFill="0" applyBorder="0" applyAlignment="0" applyProtection="0">
      <alignment vertical="center"/>
      <protection locked="0"/>
    </xf>
    <xf numFmtId="0" fontId="136" fillId="0" borderId="145" applyNumberFormat="0" applyFill="0" applyAlignment="0" applyProtection="0"/>
    <xf numFmtId="0" fontId="130" fillId="39" borderId="127" applyNumberFormat="0" applyAlignment="0" applyProtection="0"/>
    <xf numFmtId="0" fontId="68" fillId="39" borderId="108" applyNumberFormat="0" applyAlignment="0" applyProtection="0"/>
    <xf numFmtId="0" fontId="65" fillId="24" borderId="125" applyNumberFormat="0" applyAlignment="0" applyProtection="0"/>
    <xf numFmtId="0" fontId="65" fillId="30" borderId="159" applyNumberFormat="0" applyAlignment="0" applyProtection="0"/>
    <xf numFmtId="0" fontId="62" fillId="39" borderId="125" applyNumberFormat="0" applyAlignment="0" applyProtection="0"/>
    <xf numFmtId="0" fontId="65" fillId="30" borderId="159" applyNumberFormat="0" applyAlignment="0" applyProtection="0"/>
    <xf numFmtId="0" fontId="5" fillId="27" borderId="126" applyNumberFormat="0" applyFont="0" applyAlignment="0" applyProtection="0"/>
    <xf numFmtId="0" fontId="39" fillId="0" borderId="164" applyBorder="0">
      <alignment horizontal="left" vertical="center" wrapText="1" indent="3"/>
      <protection locked="0"/>
    </xf>
    <xf numFmtId="0" fontId="5" fillId="27" borderId="152" applyNumberFormat="0" applyFont="0" applyAlignment="0" applyProtection="0"/>
    <xf numFmtId="0" fontId="68" fillId="39" borderId="153" applyNumberFormat="0" applyAlignment="0" applyProtection="0"/>
    <xf numFmtId="0" fontId="68" fillId="40" borderId="161" applyNumberFormat="0" applyAlignment="0" applyProtection="0"/>
    <xf numFmtId="0" fontId="130" fillId="39" borderId="171" applyNumberFormat="0" applyAlignment="0" applyProtection="0"/>
    <xf numFmtId="0" fontId="124" fillId="24" borderId="169" applyNumberFormat="0" applyAlignment="0" applyProtection="0"/>
    <xf numFmtId="0" fontId="18" fillId="16" borderId="137" applyFill="0" applyBorder="0" applyAlignment="0" applyProtection="0">
      <alignment vertical="center"/>
      <protection locked="0"/>
    </xf>
    <xf numFmtId="0" fontId="65" fillId="30" borderId="140" applyNumberFormat="0" applyAlignment="0" applyProtection="0"/>
    <xf numFmtId="0" fontId="76" fillId="40" borderId="146" applyNumberFormat="0" applyAlignment="0" applyProtection="0"/>
    <xf numFmtId="0" fontId="65" fillId="24" borderId="146" applyNumberFormat="0" applyAlignment="0" applyProtection="0"/>
    <xf numFmtId="0" fontId="76" fillId="40" borderId="159" applyNumberFormat="0" applyAlignment="0" applyProtection="0"/>
    <xf numFmtId="0" fontId="65" fillId="24" borderId="125" applyNumberFormat="0" applyAlignment="0" applyProtection="0"/>
    <xf numFmtId="0" fontId="136" fillId="0" borderId="172" applyNumberFormat="0" applyFill="0" applyAlignment="0" applyProtection="0"/>
    <xf numFmtId="0" fontId="68" fillId="40" borderId="142" applyNumberFormat="0" applyAlignment="0" applyProtection="0"/>
    <xf numFmtId="0" fontId="68" fillId="40" borderId="127" applyNumberFormat="0" applyAlignment="0" applyProtection="0"/>
    <xf numFmtId="0" fontId="68" fillId="39" borderId="127" applyNumberFormat="0" applyAlignment="0" applyProtection="0"/>
    <xf numFmtId="0" fontId="5" fillId="27" borderId="143" applyNumberFormat="0" applyFont="0" applyAlignment="0" applyProtection="0"/>
    <xf numFmtId="10" fontId="39" fillId="17" borderId="147" applyNumberFormat="0" applyBorder="0" applyAlignment="0" applyProtection="0"/>
    <xf numFmtId="0" fontId="18" fillId="16" borderId="174" applyFill="0" applyBorder="0" applyAlignment="0" applyProtection="0">
      <alignment vertical="center"/>
      <protection locked="0"/>
    </xf>
    <xf numFmtId="0" fontId="68" fillId="40" borderId="127" applyNumberFormat="0" applyAlignment="0" applyProtection="0"/>
    <xf numFmtId="0" fontId="136" fillId="0" borderId="118" applyNumberFormat="0" applyFill="0" applyAlignment="0" applyProtection="0"/>
    <xf numFmtId="0" fontId="39" fillId="0" borderId="157" applyBorder="0">
      <alignment horizontal="left" vertical="center" wrapText="1" indent="3"/>
      <protection locked="0"/>
    </xf>
    <xf numFmtId="0" fontId="18" fillId="16" borderId="148" applyFill="0" applyBorder="0" applyAlignment="0" applyProtection="0">
      <alignment vertical="center"/>
      <protection locked="0"/>
    </xf>
    <xf numFmtId="0" fontId="18" fillId="16" borderId="148" applyFill="0" applyBorder="0" applyAlignment="0" applyProtection="0">
      <alignment vertical="center"/>
      <protection locked="0"/>
    </xf>
    <xf numFmtId="0" fontId="18" fillId="16" borderId="120" applyFill="0" applyBorder="0" applyAlignment="0" applyProtection="0">
      <alignment vertical="center"/>
      <protection locked="0"/>
    </xf>
    <xf numFmtId="0" fontId="76" fillId="40" borderId="115"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2" fillId="39" borderId="151" applyNumberFormat="0" applyAlignment="0" applyProtection="0"/>
    <xf numFmtId="0" fontId="5" fillId="27" borderId="116" applyNumberFormat="0" applyFont="0" applyAlignment="0" applyProtection="0"/>
    <xf numFmtId="0" fontId="62" fillId="39" borderId="106" applyNumberFormat="0" applyAlignment="0" applyProtection="0"/>
    <xf numFmtId="0" fontId="65" fillId="30" borderId="125" applyNumberFormat="0" applyAlignment="0" applyProtection="0"/>
    <xf numFmtId="0" fontId="76" fillId="40" borderId="115" applyNumberFormat="0" applyAlignment="0" applyProtection="0"/>
    <xf numFmtId="0" fontId="6" fillId="27" borderId="126" applyNumberFormat="0" applyFont="0" applyAlignment="0" applyProtection="0"/>
    <xf numFmtId="0" fontId="6" fillId="27" borderId="116" applyNumberFormat="0" applyFont="0" applyAlignment="0" applyProtection="0"/>
    <xf numFmtId="0" fontId="18" fillId="16" borderId="174" applyFill="0" applyBorder="0" applyAlignment="0" applyProtection="0">
      <alignment vertical="center"/>
      <protection locked="0"/>
    </xf>
    <xf numFmtId="0" fontId="5" fillId="27" borderId="152" applyNumberFormat="0" applyFont="0" applyAlignment="0" applyProtection="0"/>
    <xf numFmtId="0" fontId="39" fillId="0" borderId="134" applyBorder="0">
      <alignment horizontal="left" vertical="center" wrapText="1" indent="2"/>
      <protection locked="0"/>
    </xf>
    <xf numFmtId="0" fontId="6" fillId="27" borderId="116" applyNumberFormat="0" applyFont="0" applyAlignment="0" applyProtection="0"/>
    <xf numFmtId="0" fontId="136" fillId="0" borderId="128" applyNumberFormat="0" applyFill="0" applyAlignment="0" applyProtection="0"/>
    <xf numFmtId="0" fontId="124" fillId="24" borderId="129" applyNumberFormat="0" applyAlignment="0" applyProtection="0"/>
    <xf numFmtId="0" fontId="62" fillId="39" borderId="115" applyNumberFormat="0" applyAlignment="0" applyProtection="0"/>
    <xf numFmtId="0" fontId="5" fillId="27" borderId="116" applyNumberFormat="0" applyFont="0" applyAlignment="0" applyProtection="0"/>
    <xf numFmtId="0" fontId="136" fillId="0" borderId="132" applyNumberFormat="0" applyFill="0" applyAlignment="0" applyProtection="0"/>
    <xf numFmtId="0" fontId="62" fillId="39" borderId="146" applyNumberFormat="0" applyAlignment="0" applyProtection="0"/>
    <xf numFmtId="0" fontId="124" fillId="24" borderId="151" applyNumberFormat="0" applyAlignment="0" applyProtection="0"/>
    <xf numFmtId="0" fontId="65" fillId="24" borderId="146" applyNumberFormat="0" applyAlignment="0" applyProtection="0"/>
    <xf numFmtId="0" fontId="39" fillId="0" borderId="174" applyBorder="0">
      <alignment horizontal="left" vertical="center" wrapText="1" indent="2"/>
      <protection locked="0"/>
    </xf>
    <xf numFmtId="0" fontId="121" fillId="39" borderId="129" applyNumberFormat="0" applyAlignment="0" applyProtection="0"/>
    <xf numFmtId="0" fontId="18" fillId="16" borderId="134" applyFill="0" applyBorder="0" applyAlignment="0" applyProtection="0">
      <alignment vertical="center"/>
      <protection locked="0"/>
    </xf>
    <xf numFmtId="0" fontId="39" fillId="0" borderId="134" applyBorder="0">
      <alignment horizontal="left" vertical="center" wrapText="1" indent="3"/>
      <protection locked="0"/>
    </xf>
    <xf numFmtId="0" fontId="76" fillId="40" borderId="125" applyNumberFormat="0" applyAlignment="0" applyProtection="0"/>
    <xf numFmtId="0" fontId="68" fillId="39" borderId="144" applyNumberFormat="0" applyAlignment="0" applyProtection="0"/>
    <xf numFmtId="0" fontId="65" fillId="24" borderId="129" applyNumberFormat="0" applyAlignment="0" applyProtection="0"/>
    <xf numFmtId="0" fontId="124" fillId="24" borderId="129" applyNumberFormat="0" applyAlignment="0" applyProtection="0"/>
    <xf numFmtId="0" fontId="136" fillId="0" borderId="128" applyNumberFormat="0" applyFill="0" applyAlignment="0" applyProtection="0"/>
    <xf numFmtId="0" fontId="18" fillId="16" borderId="137" applyFill="0" applyBorder="0" applyAlignment="0" applyProtection="0">
      <alignment vertical="center"/>
      <protection locked="0"/>
    </xf>
    <xf numFmtId="0" fontId="130" fillId="39" borderId="127" applyNumberFormat="0" applyAlignment="0" applyProtection="0"/>
    <xf numFmtId="10" fontId="39" fillId="17" borderId="133" applyNumberFormat="0" applyBorder="0" applyAlignment="0" applyProtection="0"/>
    <xf numFmtId="0" fontId="68" fillId="39" borderId="171" applyNumberFormat="0" applyAlignment="0" applyProtection="0"/>
    <xf numFmtId="0" fontId="5" fillId="27" borderId="160" applyNumberFormat="0" applyFont="0" applyAlignment="0" applyProtection="0"/>
    <xf numFmtId="0" fontId="65" fillId="30" borderId="151" applyNumberFormat="0" applyAlignment="0" applyProtection="0"/>
    <xf numFmtId="0" fontId="39" fillId="0" borderId="123" applyBorder="0">
      <alignment horizontal="left" vertical="center" wrapText="1" indent="2"/>
      <protection locked="0"/>
    </xf>
    <xf numFmtId="0" fontId="5" fillId="27" borderId="143"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130" applyNumberFormat="0" applyFont="0" applyAlignment="0" applyProtection="0"/>
    <xf numFmtId="0" fontId="5" fillId="27" borderId="160" applyNumberFormat="0" applyFont="0" applyAlignment="0" applyProtection="0"/>
    <xf numFmtId="0" fontId="68" fillId="39" borderId="117" applyNumberFormat="0" applyAlignment="0" applyProtection="0"/>
    <xf numFmtId="0" fontId="5" fillId="27" borderId="116" applyNumberFormat="0" applyFont="0" applyAlignment="0" applyProtection="0"/>
    <xf numFmtId="0" fontId="75" fillId="0" borderId="132" applyNumberFormat="0" applyFill="0" applyAlignment="0" applyProtection="0"/>
    <xf numFmtId="0" fontId="75" fillId="0" borderId="132" applyNumberFormat="0" applyFill="0" applyAlignment="0" applyProtection="0"/>
    <xf numFmtId="0" fontId="65" fillId="24" borderId="169" applyNumberFormat="0" applyAlignment="0" applyProtection="0"/>
    <xf numFmtId="0" fontId="39" fillId="0" borderId="123" applyBorder="0">
      <alignment horizontal="left" vertical="center" wrapText="1" indent="3"/>
      <protection locked="0"/>
    </xf>
    <xf numFmtId="0" fontId="18" fillId="16" borderId="123" applyFill="0" applyBorder="0" applyAlignment="0" applyProtection="0">
      <alignment vertical="center"/>
      <protection locked="0"/>
    </xf>
    <xf numFmtId="0" fontId="75" fillId="0" borderId="162" applyNumberFormat="0" applyFill="0" applyAlignment="0" applyProtection="0"/>
    <xf numFmtId="0" fontId="39" fillId="0" borderId="123" applyBorder="0">
      <alignment horizontal="left" vertical="center" wrapText="1" indent="3"/>
      <protection locked="0"/>
    </xf>
    <xf numFmtId="0" fontId="130" fillId="39" borderId="127" applyNumberFormat="0" applyAlignment="0" applyProtection="0"/>
    <xf numFmtId="0" fontId="39" fillId="0" borderId="157" applyBorder="0">
      <alignment horizontal="left" vertical="center" wrapText="1" indent="3"/>
      <protection locked="0"/>
    </xf>
    <xf numFmtId="0" fontId="5" fillId="27" borderId="143" applyNumberFormat="0" applyFont="0" applyAlignment="0" applyProtection="0"/>
    <xf numFmtId="0" fontId="121" fillId="39" borderId="129" applyNumberFormat="0" applyAlignment="0" applyProtection="0"/>
    <xf numFmtId="0" fontId="68" fillId="40" borderId="153" applyNumberFormat="0" applyAlignment="0" applyProtection="0"/>
    <xf numFmtId="0" fontId="5" fillId="27" borderId="170" applyNumberFormat="0" applyFont="0" applyAlignment="0" applyProtection="0"/>
    <xf numFmtId="0" fontId="6" fillId="27" borderId="160" applyNumberFormat="0" applyFont="0" applyAlignment="0" applyProtection="0"/>
    <xf numFmtId="0" fontId="130" fillId="39" borderId="153" applyNumberFormat="0" applyAlignment="0" applyProtection="0"/>
    <xf numFmtId="0" fontId="39" fillId="0" borderId="164" applyBorder="0">
      <alignment horizontal="left" vertical="center" wrapText="1" indent="2"/>
      <protection locked="0"/>
    </xf>
    <xf numFmtId="0" fontId="62" fillId="39" borderId="151" applyNumberFormat="0" applyAlignment="0" applyProtection="0"/>
    <xf numFmtId="0" fontId="68" fillId="40" borderId="144" applyNumberFormat="0" applyAlignment="0" applyProtection="0"/>
    <xf numFmtId="0" fontId="76" fillId="40" borderId="129" applyNumberFormat="0" applyAlignment="0" applyProtection="0"/>
    <xf numFmtId="0" fontId="5" fillId="27" borderId="130" applyNumberFormat="0" applyFont="0" applyAlignment="0" applyProtection="0"/>
    <xf numFmtId="0" fontId="136" fillId="0" borderId="109" applyNumberFormat="0" applyFill="0" applyAlignment="0" applyProtection="0"/>
    <xf numFmtId="0" fontId="39" fillId="0" borderId="134" applyBorder="0">
      <alignment horizontal="left" vertical="center" wrapText="1" indent="3"/>
      <protection locked="0"/>
    </xf>
    <xf numFmtId="0" fontId="136" fillId="0" borderId="145" applyNumberFormat="0" applyFill="0" applyAlignment="0" applyProtection="0"/>
    <xf numFmtId="0" fontId="136" fillId="0" borderId="118" applyNumberFormat="0" applyFill="0" applyAlignment="0" applyProtection="0"/>
    <xf numFmtId="0" fontId="75" fillId="0" borderId="118" applyNumberFormat="0" applyFill="0" applyAlignment="0" applyProtection="0"/>
    <xf numFmtId="0" fontId="75" fillId="0" borderId="162" applyNumberFormat="0" applyFill="0" applyAlignment="0" applyProtection="0"/>
    <xf numFmtId="0" fontId="124" fillId="24" borderId="146" applyNumberFormat="0" applyAlignment="0" applyProtection="0"/>
    <xf numFmtId="0" fontId="6" fillId="27" borderId="143" applyNumberFormat="0" applyFont="0" applyAlignment="0" applyProtection="0"/>
    <xf numFmtId="0" fontId="68" fillId="39" borderId="144" applyNumberFormat="0" applyAlignment="0" applyProtection="0"/>
    <xf numFmtId="0" fontId="5" fillId="27" borderId="152" applyNumberFormat="0" applyFont="0" applyAlignment="0" applyProtection="0"/>
    <xf numFmtId="0" fontId="124" fillId="24"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124" fillId="24" borderId="115" applyNumberFormat="0" applyAlignment="0" applyProtection="0"/>
    <xf numFmtId="0" fontId="5" fillId="27" borderId="116" applyNumberFormat="0" applyFont="0" applyAlignment="0" applyProtection="0"/>
    <xf numFmtId="0" fontId="68" fillId="40" borderId="117" applyNumberFormat="0" applyAlignment="0" applyProtection="0"/>
    <xf numFmtId="0" fontId="65" fillId="24" borderId="115" applyNumberFormat="0" applyAlignment="0" applyProtection="0"/>
    <xf numFmtId="0" fontId="5" fillId="27" borderId="116" applyNumberFormat="0" applyFont="0" applyAlignment="0" applyProtection="0"/>
    <xf numFmtId="0" fontId="65" fillId="24" borderId="129" applyNumberFormat="0" applyAlignment="0" applyProtection="0"/>
    <xf numFmtId="0" fontId="76" fillId="4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2" fillId="39" borderId="115" applyNumberFormat="0" applyAlignment="0" applyProtection="0"/>
    <xf numFmtId="0" fontId="75" fillId="0" borderId="118" applyNumberFormat="0" applyFill="0" applyAlignment="0" applyProtection="0"/>
    <xf numFmtId="0" fontId="5" fillId="27" borderId="116" applyNumberFormat="0" applyFont="0" applyAlignment="0" applyProtection="0"/>
    <xf numFmtId="0" fontId="136" fillId="0" borderId="172" applyNumberFormat="0" applyFill="0" applyAlignment="0" applyProtection="0"/>
    <xf numFmtId="0" fontId="75" fillId="0" borderId="162" applyNumberFormat="0" applyFill="0" applyAlignment="0" applyProtection="0"/>
    <xf numFmtId="0" fontId="65" fillId="30" borderId="129" applyNumberFormat="0" applyAlignment="0" applyProtection="0"/>
    <xf numFmtId="10" fontId="39" fillId="17" borderId="133" applyNumberFormat="0" applyBorder="0" applyAlignment="0" applyProtection="0"/>
    <xf numFmtId="0" fontId="5" fillId="27" borderId="126" applyNumberFormat="0" applyFont="0" applyAlignment="0" applyProtection="0"/>
    <xf numFmtId="0" fontId="65" fillId="24" borderId="125" applyNumberFormat="0" applyAlignment="0" applyProtection="0"/>
    <xf numFmtId="0" fontId="6" fillId="27" borderId="126" applyNumberFormat="0" applyFont="0" applyAlignment="0" applyProtection="0"/>
    <xf numFmtId="0" fontId="68" fillId="39" borderId="161" applyNumberFormat="0" applyAlignment="0" applyProtection="0"/>
    <xf numFmtId="0" fontId="6" fillId="27" borderId="152" applyNumberFormat="0" applyFont="0" applyAlignment="0" applyProtection="0"/>
    <xf numFmtId="0" fontId="124" fillId="24" borderId="129" applyNumberFormat="0" applyAlignment="0" applyProtection="0"/>
    <xf numFmtId="0" fontId="75" fillId="0" borderId="128" applyNumberFormat="0" applyFill="0" applyAlignment="0" applyProtection="0"/>
    <xf numFmtId="0" fontId="39" fillId="0" borderId="120" applyBorder="0">
      <alignment horizontal="left" vertical="center" wrapText="1" indent="3"/>
      <protection locked="0"/>
    </xf>
    <xf numFmtId="0" fontId="39" fillId="0" borderId="120" applyBorder="0">
      <alignment horizontal="left" vertical="center" wrapText="1" indent="2"/>
      <protection locked="0"/>
    </xf>
    <xf numFmtId="10" fontId="39" fillId="17" borderId="119" applyNumberFormat="0" applyBorder="0" applyAlignment="0" applyProtection="0"/>
    <xf numFmtId="0" fontId="39" fillId="0" borderId="120" applyBorder="0">
      <alignment horizontal="left" vertical="center" wrapText="1" indent="2"/>
      <protection locked="0"/>
    </xf>
    <xf numFmtId="0" fontId="124" fillId="24" borderId="115" applyNumberFormat="0" applyAlignment="0" applyProtection="0"/>
    <xf numFmtId="0" fontId="65" fillId="24" borderId="115" applyNumberFormat="0" applyAlignment="0" applyProtection="0"/>
    <xf numFmtId="0" fontId="75" fillId="0" borderId="118" applyNumberFormat="0" applyFill="0" applyAlignment="0" applyProtection="0"/>
    <xf numFmtId="0" fontId="124" fillId="24" borderId="115" applyNumberFormat="0" applyAlignment="0" applyProtection="0"/>
    <xf numFmtId="0" fontId="124" fillId="24" borderId="146" applyNumberFormat="0" applyAlignment="0" applyProtection="0"/>
    <xf numFmtId="0" fontId="68" fillId="39" borderId="127" applyNumberFormat="0" applyAlignment="0" applyProtection="0"/>
    <xf numFmtId="0" fontId="5" fillId="27" borderId="170" applyNumberFormat="0" applyFont="0" applyAlignment="0" applyProtection="0"/>
    <xf numFmtId="10" fontId="39" fillId="17" borderId="147" applyNumberFormat="0" applyBorder="0" applyAlignment="0" applyProtection="0"/>
    <xf numFmtId="0" fontId="130" fillId="39" borderId="144" applyNumberFormat="0" applyAlignment="0" applyProtection="0"/>
    <xf numFmtId="0" fontId="75" fillId="0" borderId="154" applyNumberFormat="0" applyFill="0" applyAlignment="0" applyProtection="0"/>
    <xf numFmtId="10" fontId="39" fillId="17" borderId="136" applyNumberFormat="0" applyBorder="0" applyAlignment="0" applyProtection="0"/>
    <xf numFmtId="0" fontId="5" fillId="27" borderId="160" applyNumberFormat="0" applyFont="0" applyAlignment="0" applyProtection="0"/>
    <xf numFmtId="0" fontId="76" fillId="40" borderId="129" applyNumberFormat="0" applyAlignment="0" applyProtection="0"/>
    <xf numFmtId="0" fontId="39" fillId="0" borderId="123" applyBorder="0">
      <alignment horizontal="left" vertical="center" wrapText="1" indent="3"/>
      <protection locked="0"/>
    </xf>
    <xf numFmtId="0" fontId="5" fillId="27" borderId="160" applyNumberFormat="0" applyFont="0" applyAlignment="0" applyProtection="0"/>
    <xf numFmtId="0" fontId="65" fillId="30" borderId="151" applyNumberFormat="0" applyAlignment="0" applyProtection="0"/>
    <xf numFmtId="0" fontId="75" fillId="0" borderId="154" applyNumberFormat="0" applyFill="0" applyAlignment="0" applyProtection="0"/>
    <xf numFmtId="0" fontId="130" fillId="39" borderId="161" applyNumberFormat="0" applyAlignment="0" applyProtection="0"/>
    <xf numFmtId="0" fontId="65" fillId="24" borderId="146" applyNumberFormat="0" applyAlignment="0" applyProtection="0"/>
    <xf numFmtId="0" fontId="65"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26" applyNumberFormat="0" applyFont="0" applyAlignment="0" applyProtection="0"/>
    <xf numFmtId="0" fontId="68" fillId="40" borderId="117" applyNumberFormat="0" applyAlignment="0" applyProtection="0"/>
    <xf numFmtId="0" fontId="68" fillId="39" borderId="144" applyNumberFormat="0" applyAlignment="0" applyProtection="0"/>
    <xf numFmtId="0" fontId="65" fillId="30" borderId="151" applyNumberFormat="0" applyAlignment="0" applyProtection="0"/>
    <xf numFmtId="0" fontId="65" fillId="24" borderId="129" applyNumberFormat="0" applyAlignment="0" applyProtection="0"/>
    <xf numFmtId="0" fontId="68" fillId="39" borderId="144" applyNumberFormat="0" applyAlignment="0" applyProtection="0"/>
    <xf numFmtId="0" fontId="136" fillId="0" borderId="118" applyNumberFormat="0" applyFill="0" applyAlignment="0" applyProtection="0"/>
    <xf numFmtId="0" fontId="75" fillId="0" borderId="132" applyNumberFormat="0" applyFill="0" applyAlignment="0" applyProtection="0"/>
    <xf numFmtId="0" fontId="75" fillId="0" borderId="128" applyNumberFormat="0" applyFill="0" applyAlignment="0" applyProtection="0"/>
    <xf numFmtId="0" fontId="75" fillId="0" borderId="128" applyNumberFormat="0" applyFill="0" applyAlignment="0" applyProtection="0"/>
    <xf numFmtId="0" fontId="68" fillId="39" borderId="153" applyNumberFormat="0" applyAlignment="0" applyProtection="0"/>
    <xf numFmtId="0" fontId="39" fillId="0" borderId="120" applyBorder="0">
      <alignment horizontal="left" vertical="center" wrapText="1" indent="3"/>
      <protection locked="0"/>
    </xf>
    <xf numFmtId="0" fontId="68" fillId="39" borderId="131" applyNumberFormat="0" applyAlignment="0" applyProtection="0"/>
    <xf numFmtId="0" fontId="68" fillId="39" borderId="171" applyNumberFormat="0" applyAlignment="0" applyProtection="0"/>
    <xf numFmtId="0" fontId="5" fillId="27" borderId="160" applyNumberFormat="0" applyFont="0" applyAlignment="0" applyProtection="0"/>
    <xf numFmtId="0" fontId="124" fillId="24" borderId="115" applyNumberFormat="0" applyAlignment="0" applyProtection="0"/>
    <xf numFmtId="0" fontId="136" fillId="0" borderId="118" applyNumberFormat="0" applyFill="0" applyAlignment="0" applyProtection="0"/>
    <xf numFmtId="0" fontId="5" fillId="27" borderId="130" applyNumberFormat="0" applyFont="0" applyAlignment="0" applyProtection="0"/>
    <xf numFmtId="0" fontId="5" fillId="27" borderId="126" applyNumberFormat="0" applyFont="0" applyAlignment="0" applyProtection="0"/>
    <xf numFmtId="0" fontId="18" fillId="16" borderId="148" applyFill="0" applyBorder="0" applyAlignment="0" applyProtection="0">
      <alignment vertical="center"/>
      <protection locked="0"/>
    </xf>
    <xf numFmtId="0" fontId="39" fillId="0" borderId="134" applyBorder="0">
      <alignment horizontal="left" vertical="center" wrapText="1" indent="3"/>
      <protection locked="0"/>
    </xf>
    <xf numFmtId="0" fontId="6" fillId="27" borderId="152" applyNumberFormat="0" applyFont="0" applyAlignment="0" applyProtection="0"/>
    <xf numFmtId="0" fontId="5" fillId="27" borderId="130" applyNumberFormat="0" applyFont="0" applyAlignment="0" applyProtection="0"/>
    <xf numFmtId="0" fontId="5" fillId="27" borderId="116" applyNumberFormat="0" applyFont="0" applyAlignment="0" applyProtection="0"/>
    <xf numFmtId="0" fontId="65" fillId="24" borderId="115" applyNumberFormat="0" applyAlignment="0" applyProtection="0"/>
    <xf numFmtId="0" fontId="5" fillId="27" borderId="126" applyNumberFormat="0" applyFont="0" applyAlignment="0" applyProtection="0"/>
    <xf numFmtId="0" fontId="5" fillId="27" borderId="16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18" fillId="16" borderId="137" applyFill="0" applyBorder="0" applyAlignment="0" applyProtection="0">
      <alignment vertical="center"/>
      <protection locked="0"/>
    </xf>
    <xf numFmtId="0" fontId="5" fillId="27" borderId="116" applyNumberFormat="0" applyFont="0" applyAlignment="0" applyProtection="0"/>
    <xf numFmtId="0" fontId="5" fillId="27" borderId="116" applyNumberFormat="0" applyFont="0" applyAlignment="0" applyProtection="0"/>
    <xf numFmtId="0" fontId="68" fillId="40" borderId="161" applyNumberFormat="0" applyAlignment="0" applyProtection="0"/>
    <xf numFmtId="0" fontId="75" fillId="0" borderId="118" applyNumberFormat="0" applyFill="0" applyAlignment="0" applyProtection="0"/>
    <xf numFmtId="10" fontId="39" fillId="17" borderId="122" applyNumberFormat="0" applyBorder="0" applyAlignment="0" applyProtection="0"/>
    <xf numFmtId="0" fontId="130" fillId="39" borderId="171"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68" fillId="40" borderId="144" applyNumberFormat="0" applyAlignment="0" applyProtection="0"/>
    <xf numFmtId="0" fontId="65" fillId="24" borderId="169" applyNumberFormat="0" applyAlignment="0" applyProtection="0"/>
    <xf numFmtId="0" fontId="76" fillId="40" borderId="169" applyNumberFormat="0" applyAlignment="0" applyProtection="0"/>
    <xf numFmtId="0" fontId="75" fillId="0" borderId="128" applyNumberFormat="0" applyFill="0" applyAlignment="0" applyProtection="0"/>
    <xf numFmtId="0" fontId="75" fillId="0" borderId="128" applyNumberFormat="0" applyFill="0" applyAlignment="0" applyProtection="0"/>
    <xf numFmtId="0" fontId="5" fillId="27" borderId="116" applyNumberFormat="0" applyFont="0" applyAlignment="0" applyProtection="0"/>
    <xf numFmtId="10" fontId="39" fillId="17" borderId="156" applyNumberFormat="0" applyBorder="0" applyAlignment="0" applyProtection="0"/>
    <xf numFmtId="0" fontId="6" fillId="27" borderId="152" applyNumberFormat="0" applyFont="0" applyAlignment="0" applyProtection="0"/>
    <xf numFmtId="0" fontId="5" fillId="27" borderId="107" applyNumberFormat="0" applyFont="0" applyAlignment="0" applyProtection="0"/>
    <xf numFmtId="0" fontId="130" fillId="39" borderId="108" applyNumberFormat="0" applyAlignment="0" applyProtection="0"/>
    <xf numFmtId="0" fontId="5" fillId="27" borderId="107" applyNumberFormat="0" applyFont="0" applyAlignment="0" applyProtection="0"/>
    <xf numFmtId="10" fontId="39" fillId="17" borderId="110" applyNumberFormat="0" applyBorder="0" applyAlignment="0" applyProtection="0"/>
    <xf numFmtId="0" fontId="62" fillId="39" borderId="106" applyNumberFormat="0" applyAlignment="0" applyProtection="0"/>
    <xf numFmtId="0" fontId="5" fillId="27" borderId="107" applyNumberFormat="0" applyFont="0" applyAlignment="0" applyProtection="0"/>
    <xf numFmtId="0" fontId="65" fillId="24" borderId="106" applyNumberFormat="0" applyAlignment="0" applyProtection="0"/>
    <xf numFmtId="0" fontId="5" fillId="27" borderId="107" applyNumberFormat="0" applyFont="0" applyAlignment="0" applyProtection="0"/>
    <xf numFmtId="0" fontId="136" fillId="0" borderId="109" applyNumberFormat="0" applyFill="0" applyAlignment="0" applyProtection="0"/>
    <xf numFmtId="0" fontId="76" fillId="40" borderId="106" applyNumberFormat="0" applyAlignment="0" applyProtection="0"/>
    <xf numFmtId="0" fontId="65" fillId="24" borderId="106" applyNumberFormat="0" applyAlignment="0" applyProtection="0"/>
    <xf numFmtId="0" fontId="68" fillId="40" borderId="108" applyNumberFormat="0" applyAlignment="0" applyProtection="0"/>
    <xf numFmtId="0" fontId="5" fillId="27" borderId="107" applyNumberFormat="0" applyFont="0" applyAlignment="0" applyProtection="0"/>
    <xf numFmtId="0" fontId="18" fillId="16" borderId="111" applyFill="0" applyBorder="0" applyAlignment="0" applyProtection="0">
      <alignment vertical="center"/>
      <protection locked="0"/>
    </xf>
    <xf numFmtId="0" fontId="5" fillId="27" borderId="107" applyNumberFormat="0" applyFont="0" applyAlignment="0" applyProtection="0"/>
    <xf numFmtId="0" fontId="5" fillId="27" borderId="107" applyNumberFormat="0" applyFont="0" applyAlignment="0" applyProtection="0"/>
    <xf numFmtId="0" fontId="65" fillId="24" borderId="106" applyNumberFormat="0" applyAlignment="0" applyProtection="0"/>
    <xf numFmtId="0" fontId="136" fillId="0" borderId="109" applyNumberFormat="0" applyFill="0" applyAlignment="0" applyProtection="0"/>
    <xf numFmtId="0" fontId="5" fillId="27" borderId="107" applyNumberFormat="0" applyFont="0" applyAlignment="0" applyProtection="0"/>
    <xf numFmtId="0" fontId="130" fillId="39" borderId="108" applyNumberFormat="0" applyAlignment="0" applyProtection="0"/>
    <xf numFmtId="0" fontId="75" fillId="0" borderId="109" applyNumberFormat="0" applyFill="0" applyAlignment="0" applyProtection="0"/>
    <xf numFmtId="0" fontId="5" fillId="27" borderId="107" applyNumberFormat="0" applyFont="0" applyAlignment="0" applyProtection="0"/>
    <xf numFmtId="0" fontId="62" fillId="39" borderId="106" applyNumberFormat="0" applyAlignment="0" applyProtection="0"/>
    <xf numFmtId="0" fontId="39" fillId="0" borderId="111" applyBorder="0">
      <alignment horizontal="left" vertical="center" wrapText="1" indent="2"/>
      <protection locked="0"/>
    </xf>
    <xf numFmtId="0" fontId="68" fillId="39" borderId="108" applyNumberFormat="0" applyAlignment="0" applyProtection="0"/>
    <xf numFmtId="0" fontId="5" fillId="27" borderId="107" applyNumberFormat="0" applyFont="0" applyAlignment="0" applyProtection="0"/>
    <xf numFmtId="0" fontId="121" fillId="39" borderId="106" applyNumberFormat="0" applyAlignment="0" applyProtection="0"/>
    <xf numFmtId="0" fontId="5" fillId="27" borderId="107" applyNumberFormat="0" applyFont="0" applyAlignment="0" applyProtection="0"/>
    <xf numFmtId="10" fontId="39" fillId="17" borderId="110" applyNumberFormat="0" applyBorder="0" applyAlignment="0" applyProtection="0"/>
    <xf numFmtId="0" fontId="76" fillId="40"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130" fillId="39" borderId="108" applyNumberFormat="0" applyAlignment="0" applyProtection="0"/>
    <xf numFmtId="0" fontId="39" fillId="0" borderId="111" applyBorder="0">
      <alignment horizontal="left" vertical="center" wrapText="1" indent="3"/>
      <protection locked="0"/>
    </xf>
    <xf numFmtId="0" fontId="75" fillId="0" borderId="109" applyNumberFormat="0" applyFill="0" applyAlignment="0" applyProtection="0"/>
    <xf numFmtId="0" fontId="5" fillId="27" borderId="107" applyNumberFormat="0" applyFont="0" applyAlignment="0" applyProtection="0"/>
    <xf numFmtId="0" fontId="124" fillId="24" borderId="106" applyNumberFormat="0" applyAlignment="0" applyProtection="0"/>
    <xf numFmtId="0" fontId="18" fillId="16" borderId="111" applyFill="0" applyBorder="0" applyAlignment="0" applyProtection="0">
      <alignment vertical="center"/>
      <protection locked="0"/>
    </xf>
    <xf numFmtId="0" fontId="5" fillId="27" borderId="107" applyNumberFormat="0" applyFont="0" applyAlignment="0" applyProtection="0"/>
    <xf numFmtId="0" fontId="68" fillId="39" borderId="108" applyNumberFormat="0" applyAlignment="0" applyProtection="0"/>
    <xf numFmtId="0" fontId="121" fillId="39" borderId="106" applyNumberFormat="0" applyAlignment="0" applyProtection="0"/>
    <xf numFmtId="0" fontId="65" fillId="30" borderId="106" applyNumberFormat="0" applyAlignment="0" applyProtection="0"/>
    <xf numFmtId="0" fontId="5" fillId="27" borderId="107" applyNumberFormat="0" applyFont="0" applyAlignment="0" applyProtection="0"/>
    <xf numFmtId="0" fontId="68" fillId="39" borderId="108" applyNumberFormat="0" applyAlignment="0" applyProtection="0"/>
    <xf numFmtId="0" fontId="121" fillId="39" borderId="106" applyNumberFormat="0" applyAlignment="0" applyProtection="0"/>
    <xf numFmtId="0" fontId="5" fillId="27" borderId="107" applyNumberFormat="0" applyFont="0" applyAlignment="0" applyProtection="0"/>
    <xf numFmtId="0" fontId="121" fillId="39" borderId="106" applyNumberFormat="0" applyAlignment="0" applyProtection="0"/>
    <xf numFmtId="0" fontId="121" fillId="39" borderId="106" applyNumberFormat="0" applyAlignment="0" applyProtection="0"/>
    <xf numFmtId="0" fontId="130" fillId="39" borderId="108" applyNumberFormat="0" applyAlignment="0" applyProtection="0"/>
    <xf numFmtId="0" fontId="18" fillId="16" borderId="111" applyFill="0" applyBorder="0" applyAlignment="0" applyProtection="0">
      <alignment vertical="center"/>
      <protection locked="0"/>
    </xf>
    <xf numFmtId="0" fontId="136" fillId="0" borderId="109" applyNumberFormat="0" applyFill="0" applyAlignment="0" applyProtection="0"/>
    <xf numFmtId="10" fontId="39" fillId="17" borderId="110" applyNumberFormat="0" applyBorder="0" applyAlignment="0" applyProtection="0"/>
    <xf numFmtId="0" fontId="65" fillId="24" borderId="106" applyNumberFormat="0" applyAlignment="0" applyProtection="0"/>
    <xf numFmtId="0" fontId="62" fillId="39" borderId="106" applyNumberFormat="0" applyAlignment="0" applyProtection="0"/>
    <xf numFmtId="0" fontId="6" fillId="27" borderId="107" applyNumberFormat="0" applyFont="0" applyAlignment="0" applyProtection="0"/>
    <xf numFmtId="0" fontId="136" fillId="0" borderId="109" applyNumberFormat="0" applyFill="0" applyAlignment="0" applyProtection="0"/>
    <xf numFmtId="0" fontId="136" fillId="0" borderId="109" applyNumberFormat="0" applyFill="0" applyAlignment="0" applyProtection="0"/>
    <xf numFmtId="0" fontId="65" fillId="24" borderId="106" applyNumberFormat="0" applyAlignment="0" applyProtection="0"/>
    <xf numFmtId="0" fontId="65" fillId="24" borderId="106" applyNumberFormat="0" applyAlignment="0" applyProtection="0"/>
    <xf numFmtId="0" fontId="6" fillId="27" borderId="107" applyNumberFormat="0" applyFont="0" applyAlignment="0" applyProtection="0"/>
    <xf numFmtId="0" fontId="136" fillId="0" borderId="109" applyNumberFormat="0" applyFill="0" applyAlignment="0" applyProtection="0"/>
    <xf numFmtId="0" fontId="5" fillId="27" borderId="107" applyNumberFormat="0" applyFont="0" applyAlignment="0" applyProtection="0"/>
    <xf numFmtId="0" fontId="5" fillId="27" borderId="107" applyNumberFormat="0" applyFont="0" applyAlignment="0" applyProtection="0"/>
    <xf numFmtId="0" fontId="130" fillId="39" borderId="108" applyNumberFormat="0" applyAlignment="0" applyProtection="0"/>
    <xf numFmtId="0" fontId="124" fillId="24" borderId="106" applyNumberFormat="0" applyAlignment="0" applyProtection="0"/>
    <xf numFmtId="0" fontId="5" fillId="27" borderId="107" applyNumberFormat="0" applyFont="0" applyAlignment="0" applyProtection="0"/>
    <xf numFmtId="0" fontId="68" fillId="40" borderId="108" applyNumberFormat="0" applyAlignment="0" applyProtection="0"/>
    <xf numFmtId="0" fontId="65" fillId="24" borderId="159" applyNumberFormat="0" applyAlignment="0" applyProtection="0"/>
    <xf numFmtId="0" fontId="5" fillId="27" borderId="143" applyNumberFormat="0" applyFont="0" applyAlignment="0" applyProtection="0"/>
    <xf numFmtId="0" fontId="130" fillId="39" borderId="131" applyNumberFormat="0" applyAlignment="0" applyProtection="0"/>
    <xf numFmtId="0" fontId="124" fillId="24" borderId="125" applyNumberFormat="0" applyAlignment="0" applyProtection="0"/>
    <xf numFmtId="0" fontId="5" fillId="27" borderId="152" applyNumberFormat="0" applyFont="0" applyAlignment="0" applyProtection="0"/>
    <xf numFmtId="10" fontId="39" fillId="17" borderId="122" applyNumberFormat="0" applyBorder="0" applyAlignment="0" applyProtection="0"/>
    <xf numFmtId="0" fontId="62" fillId="39" borderId="159" applyNumberFormat="0" applyAlignment="0" applyProtection="0"/>
    <xf numFmtId="0" fontId="65" fillId="24" borderId="125" applyNumberFormat="0" applyAlignment="0" applyProtection="0"/>
    <xf numFmtId="0" fontId="62" fillId="39" borderId="125" applyNumberFormat="0" applyAlignment="0" applyProtection="0"/>
    <xf numFmtId="0" fontId="18" fillId="16" borderId="157" applyFill="0" applyBorder="0" applyAlignment="0" applyProtection="0">
      <alignment vertical="center"/>
      <protection locked="0"/>
    </xf>
    <xf numFmtId="0" fontId="68" fillId="40" borderId="161" applyNumberFormat="0" applyAlignment="0" applyProtection="0"/>
    <xf numFmtId="0" fontId="130" fillId="39" borderId="131" applyNumberFormat="0" applyAlignment="0" applyProtection="0"/>
    <xf numFmtId="0" fontId="68" fillId="39" borderId="171" applyNumberFormat="0" applyAlignment="0" applyProtection="0"/>
    <xf numFmtId="0" fontId="68" fillId="39" borderId="153" applyNumberFormat="0" applyAlignment="0" applyProtection="0"/>
    <xf numFmtId="0" fontId="5" fillId="27" borderId="143" applyNumberFormat="0" applyFont="0" applyAlignment="0" applyProtection="0"/>
    <xf numFmtId="0" fontId="62" fillId="39" borderId="146" applyNumberFormat="0" applyAlignment="0" applyProtection="0"/>
    <xf numFmtId="0" fontId="5" fillId="27" borderId="130" applyNumberFormat="0" applyFont="0" applyAlignment="0" applyProtection="0"/>
    <xf numFmtId="0" fontId="62" fillId="39" borderId="159" applyNumberFormat="0" applyAlignment="0" applyProtection="0"/>
    <xf numFmtId="0" fontId="65" fillId="24" borderId="125" applyNumberFormat="0" applyAlignment="0" applyProtection="0"/>
    <xf numFmtId="0" fontId="75" fillId="0" borderId="132" applyNumberFormat="0" applyFill="0" applyAlignment="0" applyProtection="0"/>
    <xf numFmtId="10" fontId="39" fillId="17" borderId="156" applyNumberFormat="0" applyBorder="0" applyAlignment="0" applyProtection="0"/>
    <xf numFmtId="0" fontId="130" fillId="39" borderId="144" applyNumberFormat="0" applyAlignment="0" applyProtection="0"/>
    <xf numFmtId="0" fontId="5" fillId="27" borderId="143" applyNumberFormat="0" applyFont="0" applyAlignment="0" applyProtection="0"/>
    <xf numFmtId="0" fontId="121" fillId="39" borderId="125" applyNumberFormat="0" applyAlignment="0" applyProtection="0"/>
    <xf numFmtId="0" fontId="18" fillId="16" borderId="157" applyFill="0" applyBorder="0" applyAlignment="0" applyProtection="0">
      <alignment vertical="center"/>
      <protection locked="0"/>
    </xf>
    <xf numFmtId="0" fontId="5" fillId="27" borderId="130" applyNumberFormat="0" applyFont="0" applyAlignment="0" applyProtection="0"/>
    <xf numFmtId="0" fontId="136" fillId="0" borderId="145" applyNumberFormat="0" applyFill="0" applyAlignment="0" applyProtection="0"/>
    <xf numFmtId="0" fontId="68" fillId="40" borderId="161" applyNumberFormat="0" applyAlignment="0" applyProtection="0"/>
    <xf numFmtId="0" fontId="130" fillId="39" borderId="171" applyNumberFormat="0" applyAlignment="0" applyProtection="0"/>
    <xf numFmtId="0" fontId="65" fillId="24" borderId="151" applyNumberFormat="0" applyAlignment="0" applyProtection="0"/>
    <xf numFmtId="0" fontId="136" fillId="0" borderId="145" applyNumberFormat="0" applyFill="0" applyAlignment="0" applyProtection="0"/>
    <xf numFmtId="0" fontId="39" fillId="0" borderId="134" applyBorder="0">
      <alignment horizontal="left" vertical="center" wrapText="1" indent="3"/>
      <protection locked="0"/>
    </xf>
    <xf numFmtId="0" fontId="5" fillId="27" borderId="130" applyNumberFormat="0" applyFont="0" applyAlignment="0" applyProtection="0"/>
    <xf numFmtId="0" fontId="6" fillId="27" borderId="143" applyNumberFormat="0" applyFont="0" applyAlignment="0" applyProtection="0"/>
    <xf numFmtId="0" fontId="124" fillId="24" borderId="169" applyNumberFormat="0" applyAlignment="0" applyProtection="0"/>
    <xf numFmtId="0" fontId="130" fillId="39" borderId="127" applyNumberFormat="0" applyAlignment="0" applyProtection="0"/>
    <xf numFmtId="0" fontId="65" fillId="30" borderId="146" applyNumberFormat="0" applyAlignment="0" applyProtection="0"/>
    <xf numFmtId="0" fontId="65" fillId="30" borderId="151" applyNumberFormat="0" applyAlignment="0" applyProtection="0"/>
    <xf numFmtId="0" fontId="6" fillId="27" borderId="170" applyNumberFormat="0" applyFont="0" applyAlignment="0" applyProtection="0"/>
    <xf numFmtId="0" fontId="65" fillId="24" borderId="115" applyNumberFormat="0" applyAlignment="0" applyProtection="0"/>
    <xf numFmtId="0" fontId="65" fillId="30" borderId="151" applyNumberFormat="0" applyAlignment="0" applyProtection="0"/>
    <xf numFmtId="0" fontId="5" fillId="27" borderId="130" applyNumberFormat="0" applyFont="0" applyAlignment="0" applyProtection="0"/>
    <xf numFmtId="0" fontId="76" fillId="40" borderId="125" applyNumberFormat="0" applyAlignment="0" applyProtection="0"/>
    <xf numFmtId="0" fontId="5" fillId="27" borderId="152" applyNumberFormat="0" applyFont="0" applyAlignment="0" applyProtection="0"/>
    <xf numFmtId="0" fontId="6" fillId="27" borderId="170" applyNumberFormat="0" applyFont="0" applyAlignment="0" applyProtection="0"/>
    <xf numFmtId="0" fontId="121" fillId="39" borderId="125" applyNumberFormat="0" applyAlignment="0" applyProtection="0"/>
    <xf numFmtId="0" fontId="121" fillId="39" borderId="159" applyNumberFormat="0" applyAlignment="0" applyProtection="0"/>
    <xf numFmtId="0" fontId="68" fillId="39" borderId="144" applyNumberFormat="0" applyAlignment="0" applyProtection="0"/>
    <xf numFmtId="0" fontId="76" fillId="40" borderId="159" applyNumberFormat="0" applyAlignment="0" applyProtection="0"/>
    <xf numFmtId="0" fontId="65" fillId="24" borderId="159" applyNumberFormat="0" applyAlignment="0" applyProtection="0"/>
    <xf numFmtId="0" fontId="65" fillId="24" borderId="151" applyNumberFormat="0" applyAlignment="0" applyProtection="0"/>
    <xf numFmtId="0" fontId="18" fillId="16" borderId="134" applyFill="0" applyBorder="0" applyAlignment="0" applyProtection="0">
      <alignment vertical="center"/>
      <protection locked="0"/>
    </xf>
    <xf numFmtId="0" fontId="130" fillId="39" borderId="153" applyNumberFormat="0" applyAlignment="0" applyProtection="0"/>
    <xf numFmtId="0" fontId="5" fillId="27" borderId="130" applyNumberFormat="0" applyFont="0" applyAlignment="0" applyProtection="0"/>
    <xf numFmtId="0" fontId="62" fillId="39" borderId="146" applyNumberFormat="0" applyAlignment="0" applyProtection="0"/>
    <xf numFmtId="0" fontId="76" fillId="40" borderId="159" applyNumberFormat="0" applyAlignment="0" applyProtection="0"/>
    <xf numFmtId="0" fontId="5" fillId="27" borderId="152" applyNumberFormat="0" applyFont="0" applyAlignment="0" applyProtection="0"/>
    <xf numFmtId="0" fontId="6" fillId="27" borderId="143" applyNumberFormat="0" applyFont="0" applyAlignment="0" applyProtection="0"/>
    <xf numFmtId="0" fontId="18" fillId="16" borderId="134" applyFill="0" applyBorder="0" applyAlignment="0" applyProtection="0">
      <alignment vertical="center"/>
      <protection locked="0"/>
    </xf>
    <xf numFmtId="0" fontId="5" fillId="27" borderId="126" applyNumberFormat="0" applyFont="0" applyAlignment="0" applyProtection="0"/>
    <xf numFmtId="0" fontId="76" fillId="40" borderId="129" applyNumberFormat="0" applyAlignment="0" applyProtection="0"/>
    <xf numFmtId="0" fontId="5" fillId="27" borderId="170" applyNumberFormat="0" applyFont="0" applyAlignment="0" applyProtection="0"/>
    <xf numFmtId="0" fontId="130" fillId="39" borderId="131" applyNumberFormat="0" applyAlignment="0" applyProtection="0"/>
    <xf numFmtId="0" fontId="75" fillId="0" borderId="128" applyNumberFormat="0" applyFill="0" applyAlignment="0" applyProtection="0"/>
    <xf numFmtId="0" fontId="5" fillId="27" borderId="126" applyNumberFormat="0" applyFont="0" applyAlignment="0" applyProtection="0"/>
    <xf numFmtId="0" fontId="121" fillId="39" borderId="146" applyNumberFormat="0" applyAlignment="0" applyProtection="0"/>
    <xf numFmtId="0" fontId="5" fillId="27" borderId="160" applyNumberFormat="0" applyFont="0" applyAlignment="0" applyProtection="0"/>
    <xf numFmtId="0" fontId="6" fillId="27" borderId="126" applyNumberFormat="0" applyFont="0" applyAlignment="0" applyProtection="0"/>
    <xf numFmtId="0" fontId="121" fillId="39" borderId="125" applyNumberFormat="0" applyAlignment="0" applyProtection="0"/>
    <xf numFmtId="0" fontId="136" fillId="0" borderId="172" applyNumberFormat="0" applyFill="0" applyAlignment="0" applyProtection="0"/>
    <xf numFmtId="0" fontId="5" fillId="27" borderId="116" applyNumberFormat="0" applyFont="0" applyAlignment="0" applyProtection="0"/>
    <xf numFmtId="0" fontId="124" fillId="24" borderId="115" applyNumberFormat="0" applyAlignment="0" applyProtection="0"/>
    <xf numFmtId="0" fontId="124" fillId="24" borderId="115" applyNumberFormat="0" applyAlignment="0" applyProtection="0"/>
    <xf numFmtId="0" fontId="65" fillId="24" borderId="115" applyNumberFormat="0" applyAlignment="0" applyProtection="0"/>
    <xf numFmtId="0" fontId="68" fillId="39"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8" fillId="39" borderId="117" applyNumberFormat="0" applyAlignment="0" applyProtection="0"/>
    <xf numFmtId="0" fontId="124" fillId="24" borderId="115" applyNumberFormat="0" applyAlignment="0" applyProtection="0"/>
    <xf numFmtId="0" fontId="5" fillId="27" borderId="116" applyNumberFormat="0" applyFont="0" applyAlignment="0" applyProtection="0"/>
    <xf numFmtId="0" fontId="121" fillId="39" borderId="151" applyNumberFormat="0" applyAlignment="0" applyProtection="0"/>
    <xf numFmtId="0" fontId="6" fillId="27" borderId="130" applyNumberFormat="0" applyFont="0" applyAlignment="0" applyProtection="0"/>
    <xf numFmtId="0" fontId="130" fillId="39" borderId="131" applyNumberFormat="0" applyAlignment="0" applyProtection="0"/>
    <xf numFmtId="0" fontId="6" fillId="27" borderId="130" applyNumberFormat="0" applyFont="0" applyAlignment="0" applyProtection="0"/>
    <xf numFmtId="0" fontId="68" fillId="39" borderId="161" applyNumberFormat="0" applyAlignment="0" applyProtection="0"/>
    <xf numFmtId="0" fontId="5" fillId="27" borderId="152" applyNumberFormat="0" applyFont="0" applyAlignment="0" applyProtection="0"/>
    <xf numFmtId="10" fontId="39" fillId="17" borderId="122" applyNumberFormat="0" applyBorder="0" applyAlignment="0" applyProtection="0"/>
    <xf numFmtId="0" fontId="5" fillId="27" borderId="170" applyNumberFormat="0" applyFont="0" applyAlignment="0" applyProtection="0"/>
    <xf numFmtId="0" fontId="65" fillId="24" borderId="159" applyNumberFormat="0" applyAlignment="0" applyProtection="0"/>
    <xf numFmtId="0" fontId="6" fillId="27" borderId="170" applyNumberFormat="0" applyFont="0" applyAlignment="0" applyProtection="0"/>
    <xf numFmtId="0" fontId="65" fillId="24" borderId="146" applyNumberFormat="0" applyAlignment="0" applyProtection="0"/>
    <xf numFmtId="0" fontId="5" fillId="27" borderId="130" applyNumberFormat="0" applyFont="0" applyAlignment="0" applyProtection="0"/>
    <xf numFmtId="0" fontId="5" fillId="27" borderId="107" applyNumberFormat="0" applyFont="0" applyAlignment="0" applyProtection="0"/>
    <xf numFmtId="0" fontId="121" fillId="39" borderId="106" applyNumberFormat="0" applyAlignment="0" applyProtection="0"/>
    <xf numFmtId="0" fontId="5" fillId="27" borderId="107" applyNumberFormat="0" applyFont="0" applyAlignment="0" applyProtection="0"/>
    <xf numFmtId="0" fontId="65" fillId="30" borderId="106" applyNumberFormat="0" applyAlignment="0" applyProtection="0"/>
    <xf numFmtId="0" fontId="136" fillId="0" borderId="109" applyNumberFormat="0" applyFill="0" applyAlignment="0" applyProtection="0"/>
    <xf numFmtId="0" fontId="65" fillId="24" borderId="106" applyNumberFormat="0" applyAlignment="0" applyProtection="0"/>
    <xf numFmtId="0" fontId="68" fillId="40" borderId="108" applyNumberFormat="0" applyAlignment="0" applyProtection="0"/>
    <xf numFmtId="0" fontId="121" fillId="39"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62" fillId="39" borderId="106" applyNumberFormat="0" applyAlignment="0" applyProtection="0"/>
    <xf numFmtId="0" fontId="5" fillId="27" borderId="152" applyNumberFormat="0" applyFont="0" applyAlignment="0" applyProtection="0"/>
    <xf numFmtId="0" fontId="75" fillId="0" borderId="109" applyNumberFormat="0" applyFill="0" applyAlignment="0" applyProtection="0"/>
    <xf numFmtId="0" fontId="65" fillId="30" borderId="106" applyNumberFormat="0" applyAlignment="0" applyProtection="0"/>
    <xf numFmtId="0" fontId="130" fillId="39" borderId="108" applyNumberFormat="0" applyAlignment="0" applyProtection="0"/>
    <xf numFmtId="0" fontId="68" fillId="39" borderId="108" applyNumberFormat="0" applyAlignment="0" applyProtection="0"/>
    <xf numFmtId="0" fontId="130" fillId="39" borderId="108" applyNumberFormat="0" applyAlignment="0" applyProtection="0"/>
    <xf numFmtId="0" fontId="6" fillId="27" borderId="107" applyNumberFormat="0" applyFont="0" applyAlignment="0" applyProtection="0"/>
    <xf numFmtId="0" fontId="124" fillId="24" borderId="106" applyNumberFormat="0" applyAlignment="0" applyProtection="0"/>
    <xf numFmtId="0" fontId="136" fillId="0" borderId="109" applyNumberFormat="0" applyFill="0" applyAlignment="0" applyProtection="0"/>
    <xf numFmtId="0" fontId="121" fillId="39" borderId="106" applyNumberFormat="0" applyAlignment="0" applyProtection="0"/>
    <xf numFmtId="0" fontId="65" fillId="24" borderId="106" applyNumberFormat="0" applyAlignment="0" applyProtection="0"/>
    <xf numFmtId="0" fontId="65" fillId="24" borderId="106" applyNumberFormat="0" applyAlignment="0" applyProtection="0"/>
    <xf numFmtId="0" fontId="65" fillId="24" borderId="106" applyNumberFormat="0" applyAlignment="0" applyProtection="0"/>
    <xf numFmtId="0" fontId="65" fillId="24" borderId="106" applyNumberFormat="0" applyAlignment="0" applyProtection="0"/>
    <xf numFmtId="0" fontId="136" fillId="0" borderId="109" applyNumberFormat="0" applyFill="0" applyAlignment="0" applyProtection="0"/>
    <xf numFmtId="0" fontId="5" fillId="27" borderId="107" applyNumberFormat="0" applyFont="0" applyAlignment="0" applyProtection="0"/>
    <xf numFmtId="0" fontId="65" fillId="30" borderId="106" applyNumberFormat="0" applyAlignment="0" applyProtection="0"/>
    <xf numFmtId="0" fontId="65" fillId="24" borderId="129" applyNumberFormat="0" applyAlignment="0" applyProtection="0"/>
    <xf numFmtId="0" fontId="5" fillId="27" borderId="170" applyNumberFormat="0" applyFont="0" applyAlignment="0" applyProtection="0"/>
    <xf numFmtId="0" fontId="130" fillId="39" borderId="131" applyNumberFormat="0" applyAlignment="0" applyProtection="0"/>
    <xf numFmtId="0" fontId="68" fillId="39" borderId="127" applyNumberFormat="0" applyAlignment="0" applyProtection="0"/>
    <xf numFmtId="0" fontId="136" fillId="0" borderId="132" applyNumberFormat="0" applyFill="0" applyAlignment="0" applyProtection="0"/>
    <xf numFmtId="0" fontId="5" fillId="27" borderId="126" applyNumberFormat="0" applyFont="0" applyAlignment="0" applyProtection="0"/>
    <xf numFmtId="10" fontId="39" fillId="17" borderId="147" applyNumberFormat="0" applyBorder="0" applyAlignment="0" applyProtection="0"/>
    <xf numFmtId="0" fontId="5" fillId="27" borderId="152" applyNumberFormat="0" applyFont="0" applyAlignment="0" applyProtection="0"/>
    <xf numFmtId="0" fontId="6" fillId="27" borderId="143" applyNumberFormat="0" applyFont="0" applyAlignment="0" applyProtection="0"/>
    <xf numFmtId="0" fontId="75" fillId="0" borderId="162" applyNumberFormat="0" applyFill="0" applyAlignment="0" applyProtection="0"/>
    <xf numFmtId="0" fontId="5" fillId="27" borderId="126" applyNumberFormat="0" applyFont="0" applyAlignment="0" applyProtection="0"/>
    <xf numFmtId="10" fontId="39" fillId="17" borderId="122" applyNumberFormat="0" applyBorder="0" applyAlignment="0" applyProtection="0"/>
    <xf numFmtId="0" fontId="5" fillId="27" borderId="170" applyNumberFormat="0" applyFont="0" applyAlignment="0" applyProtection="0"/>
    <xf numFmtId="0" fontId="121" fillId="39" borderId="146" applyNumberFormat="0" applyAlignment="0" applyProtection="0"/>
    <xf numFmtId="0" fontId="62" fillId="39" borderId="151" applyNumberFormat="0" applyAlignment="0" applyProtection="0"/>
    <xf numFmtId="10" fontId="39" fillId="17" borderId="173" applyNumberFormat="0" applyBorder="0" applyAlignment="0" applyProtection="0"/>
    <xf numFmtId="0" fontId="5" fillId="27" borderId="160" applyNumberFormat="0" applyFont="0" applyAlignment="0" applyProtection="0"/>
    <xf numFmtId="0" fontId="5" fillId="27" borderId="170" applyNumberFormat="0" applyFont="0" applyAlignment="0" applyProtection="0"/>
    <xf numFmtId="0" fontId="68" fillId="39" borderId="13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5" fillId="30" borderId="159" applyNumberFormat="0" applyAlignment="0" applyProtection="0"/>
    <xf numFmtId="0" fontId="65" fillId="30" borderId="129" applyNumberFormat="0" applyAlignment="0" applyProtection="0"/>
    <xf numFmtId="0" fontId="5" fillId="27" borderId="143" applyNumberFormat="0" applyFont="0" applyAlignment="0" applyProtection="0"/>
    <xf numFmtId="0" fontId="39" fillId="0" borderId="157" applyBorder="0">
      <alignment horizontal="left" vertical="center" wrapText="1" indent="2"/>
      <protection locked="0"/>
    </xf>
    <xf numFmtId="0" fontId="75" fillId="0" borderId="128" applyNumberFormat="0" applyFill="0" applyAlignment="0" applyProtection="0"/>
    <xf numFmtId="0" fontId="65" fillId="24" borderId="146" applyNumberFormat="0" applyAlignment="0" applyProtection="0"/>
    <xf numFmtId="0" fontId="65" fillId="24" borderId="151" applyNumberFormat="0" applyAlignment="0" applyProtection="0"/>
    <xf numFmtId="0" fontId="62" fillId="39" borderId="146" applyNumberFormat="0" applyAlignment="0" applyProtection="0"/>
    <xf numFmtId="0" fontId="65" fillId="24" borderId="159" applyNumberFormat="0" applyAlignment="0" applyProtection="0"/>
    <xf numFmtId="0" fontId="5" fillId="27" borderId="143" applyNumberFormat="0" applyFont="0" applyAlignment="0" applyProtection="0"/>
    <xf numFmtId="0" fontId="130" fillId="39" borderId="153" applyNumberFormat="0" applyAlignment="0" applyProtection="0"/>
    <xf numFmtId="0" fontId="39" fillId="0" borderId="134" applyBorder="0">
      <alignment horizontal="left" vertical="center" wrapText="1" indent="3"/>
      <protection locked="0"/>
    </xf>
    <xf numFmtId="0" fontId="18" fillId="16" borderId="157" applyFill="0" applyBorder="0" applyAlignment="0" applyProtection="0">
      <alignment vertical="center"/>
      <protection locked="0"/>
    </xf>
    <xf numFmtId="0" fontId="5" fillId="27" borderId="160" applyNumberFormat="0" applyFont="0" applyAlignment="0" applyProtection="0"/>
    <xf numFmtId="0" fontId="121" fillId="39" borderId="159" applyNumberFormat="0" applyAlignment="0" applyProtection="0"/>
    <xf numFmtId="0" fontId="130" fillId="39" borderId="161" applyNumberFormat="0" applyAlignment="0" applyProtection="0"/>
    <xf numFmtId="0" fontId="39" fillId="0" borderId="157" applyBorder="0">
      <alignment horizontal="left" vertical="center" wrapText="1" indent="2"/>
      <protection locked="0"/>
    </xf>
    <xf numFmtId="10" fontId="39" fillId="17" borderId="122" applyNumberFormat="0" applyBorder="0" applyAlignment="0" applyProtection="0"/>
    <xf numFmtId="0" fontId="39" fillId="0" borderId="148" applyBorder="0">
      <alignment horizontal="left" vertical="center" wrapText="1" indent="2"/>
      <protection locked="0"/>
    </xf>
    <xf numFmtId="0" fontId="68" fillId="39" borderId="153" applyNumberFormat="0" applyAlignment="0" applyProtection="0"/>
    <xf numFmtId="10" fontId="39" fillId="17" borderId="156" applyNumberFormat="0" applyBorder="0" applyAlignment="0" applyProtection="0"/>
    <xf numFmtId="0" fontId="5" fillId="27" borderId="126" applyNumberFormat="0" applyFont="0" applyAlignment="0" applyProtection="0"/>
    <xf numFmtId="0" fontId="65" fillId="24" borderId="125" applyNumberFormat="0" applyAlignment="0" applyProtection="0"/>
    <xf numFmtId="0" fontId="5" fillId="27" borderId="170" applyNumberFormat="0" applyFont="0" applyAlignment="0" applyProtection="0"/>
    <xf numFmtId="0" fontId="68" fillId="39" borderId="131" applyNumberFormat="0" applyAlignment="0" applyProtection="0"/>
    <xf numFmtId="0" fontId="5" fillId="27" borderId="130" applyNumberFormat="0" applyFont="0" applyAlignment="0" applyProtection="0"/>
    <xf numFmtId="0" fontId="68" fillId="40" borderId="144" applyNumberFormat="0" applyAlignment="0" applyProtection="0"/>
    <xf numFmtId="0" fontId="62" fillId="39" borderId="169" applyNumberFormat="0" applyAlignment="0" applyProtection="0"/>
    <xf numFmtId="0" fontId="5" fillId="27" borderId="130" applyNumberFormat="0" applyFont="0" applyAlignment="0" applyProtection="0"/>
    <xf numFmtId="0" fontId="65" fillId="24" borderId="151" applyNumberFormat="0" applyAlignment="0" applyProtection="0"/>
    <xf numFmtId="0" fontId="39" fillId="0" borderId="137" applyBorder="0">
      <alignment horizontal="left" vertical="center" wrapText="1" indent="2"/>
      <protection locked="0"/>
    </xf>
    <xf numFmtId="0" fontId="5" fillId="27" borderId="143" applyNumberFormat="0" applyFont="0" applyAlignment="0" applyProtection="0"/>
    <xf numFmtId="0" fontId="75" fillId="0" borderId="162" applyNumberFormat="0" applyFill="0" applyAlignment="0" applyProtection="0"/>
    <xf numFmtId="0" fontId="124" fillId="24" borderId="140" applyNumberFormat="0" applyAlignment="0" applyProtection="0"/>
    <xf numFmtId="0" fontId="6" fillId="27" borderId="160" applyNumberFormat="0" applyFont="0" applyAlignment="0" applyProtection="0"/>
    <xf numFmtId="0" fontId="5" fillId="27" borderId="152" applyNumberFormat="0" applyFont="0" applyAlignment="0" applyProtection="0"/>
    <xf numFmtId="0" fontId="136" fillId="0" borderId="154" applyNumberFormat="0" applyFill="0" applyAlignment="0" applyProtection="0"/>
    <xf numFmtId="0" fontId="5" fillId="27" borderId="170" applyNumberFormat="0" applyFont="0" applyAlignment="0" applyProtection="0"/>
    <xf numFmtId="0" fontId="130" fillId="39" borderId="131" applyNumberFormat="0" applyAlignment="0" applyProtection="0"/>
    <xf numFmtId="0" fontId="68" fillId="40" borderId="127" applyNumberFormat="0" applyAlignment="0" applyProtection="0"/>
    <xf numFmtId="0" fontId="39" fillId="0" borderId="134" applyBorder="0">
      <alignment horizontal="left" vertical="center" wrapText="1" indent="2"/>
      <protection locked="0"/>
    </xf>
    <xf numFmtId="0" fontId="130" fillId="39" borderId="127" applyNumberFormat="0" applyAlignment="0" applyProtection="0"/>
    <xf numFmtId="0" fontId="136" fillId="0" borderId="172" applyNumberFormat="0" applyFill="0" applyAlignment="0" applyProtection="0"/>
    <xf numFmtId="0" fontId="5" fillId="27" borderId="152" applyNumberFormat="0" applyFont="0" applyAlignment="0" applyProtection="0"/>
    <xf numFmtId="0" fontId="6" fillId="27" borderId="116" applyNumberFormat="0" applyFont="0" applyAlignment="0" applyProtection="0"/>
    <xf numFmtId="0" fontId="18" fillId="16" borderId="123" applyFill="0" applyBorder="0" applyAlignment="0" applyProtection="0">
      <alignment vertical="center"/>
      <protection locked="0"/>
    </xf>
    <xf numFmtId="10" fontId="39" fillId="17" borderId="136" applyNumberFormat="0" applyBorder="0" applyAlignment="0" applyProtection="0"/>
    <xf numFmtId="0" fontId="68" fillId="40" borderId="153" applyNumberFormat="0" applyAlignment="0" applyProtection="0"/>
    <xf numFmtId="0" fontId="65" fillId="24" borderId="146" applyNumberFormat="0" applyAlignment="0" applyProtection="0"/>
    <xf numFmtId="0" fontId="124" fillId="24" borderId="151" applyNumberFormat="0" applyAlignment="0" applyProtection="0"/>
    <xf numFmtId="10" fontId="39" fillId="17" borderId="133" applyNumberFormat="0" applyBorder="0" applyAlignment="0" applyProtection="0"/>
    <xf numFmtId="0" fontId="68" fillId="40" borderId="131" applyNumberFormat="0" applyAlignment="0" applyProtection="0"/>
    <xf numFmtId="0" fontId="5" fillId="27" borderId="160" applyNumberFormat="0" applyFont="0" applyAlignment="0" applyProtection="0"/>
    <xf numFmtId="0" fontId="5" fillId="27" borderId="160" applyNumberFormat="0" applyFont="0" applyAlignment="0" applyProtection="0"/>
    <xf numFmtId="0" fontId="6" fillId="27" borderId="130" applyNumberFormat="0" applyFont="0" applyAlignment="0" applyProtection="0"/>
    <xf numFmtId="0" fontId="5" fillId="27" borderId="126" applyNumberFormat="0" applyFont="0" applyAlignment="0" applyProtection="0"/>
    <xf numFmtId="0" fontId="136" fillId="0" borderId="154" applyNumberFormat="0" applyFill="0" applyAlignment="0" applyProtection="0"/>
    <xf numFmtId="0" fontId="76" fillId="40" borderId="125" applyNumberFormat="0" applyAlignment="0" applyProtection="0"/>
    <xf numFmtId="0" fontId="65" fillId="30" borderId="151" applyNumberFormat="0" applyAlignment="0" applyProtection="0"/>
    <xf numFmtId="0" fontId="68" fillId="39" borderId="127" applyNumberFormat="0" applyAlignment="0" applyProtection="0"/>
    <xf numFmtId="0" fontId="65" fillId="24" borderId="125" applyNumberFormat="0" applyAlignment="0" applyProtection="0"/>
    <xf numFmtId="0" fontId="75" fillId="0" borderId="128" applyNumberFormat="0" applyFill="0" applyAlignment="0" applyProtection="0"/>
    <xf numFmtId="0" fontId="75" fillId="0" borderId="132" applyNumberFormat="0" applyFill="0" applyAlignment="0" applyProtection="0"/>
    <xf numFmtId="0" fontId="5" fillId="27" borderId="143" applyNumberFormat="0" applyFont="0" applyAlignment="0" applyProtection="0"/>
    <xf numFmtId="0" fontId="5" fillId="27" borderId="160" applyNumberFormat="0" applyFont="0" applyAlignment="0" applyProtection="0"/>
    <xf numFmtId="0" fontId="65" fillId="24" borderId="106" applyNumberFormat="0" applyAlignment="0" applyProtection="0"/>
    <xf numFmtId="0" fontId="65" fillId="30" borderId="169" applyNumberFormat="0" applyAlignment="0" applyProtection="0"/>
    <xf numFmtId="0" fontId="18" fillId="16" borderId="157" applyFill="0" applyBorder="0" applyAlignment="0" applyProtection="0">
      <alignment vertical="center"/>
      <protection locked="0"/>
    </xf>
    <xf numFmtId="0" fontId="5" fillId="27" borderId="143" applyNumberFormat="0" applyFont="0" applyAlignment="0" applyProtection="0"/>
    <xf numFmtId="0" fontId="18" fillId="16" borderId="164" applyFill="0" applyBorder="0" applyAlignment="0" applyProtection="0">
      <alignment vertical="center"/>
      <protection locked="0"/>
    </xf>
    <xf numFmtId="0" fontId="18" fillId="16" borderId="164" applyFill="0" applyBorder="0" applyAlignment="0" applyProtection="0">
      <alignment vertical="center"/>
      <protection locked="0"/>
    </xf>
    <xf numFmtId="0" fontId="76" fillId="40" borderId="125" applyNumberFormat="0" applyAlignment="0" applyProtection="0"/>
    <xf numFmtId="0" fontId="18" fillId="16" borderId="137" applyFill="0" applyBorder="0" applyAlignment="0" applyProtection="0">
      <alignment vertical="center"/>
      <protection locked="0"/>
    </xf>
    <xf numFmtId="0" fontId="68" fillId="39" borderId="171" applyNumberFormat="0" applyAlignment="0" applyProtection="0"/>
    <xf numFmtId="0" fontId="130" fillId="39" borderId="117" applyNumberFormat="0" applyAlignment="0" applyProtection="0"/>
    <xf numFmtId="0" fontId="76" fillId="40" borderId="129" applyNumberFormat="0" applyAlignment="0" applyProtection="0"/>
    <xf numFmtId="0" fontId="5" fillId="27" borderId="126" applyNumberFormat="0" applyFont="0" applyAlignment="0" applyProtection="0"/>
    <xf numFmtId="0" fontId="121" fillId="39" borderId="169" applyNumberFormat="0" applyAlignment="0" applyProtection="0"/>
    <xf numFmtId="0" fontId="18" fillId="16" borderId="134" applyFill="0" applyBorder="0" applyAlignment="0" applyProtection="0">
      <alignment vertical="center"/>
      <protection locked="0"/>
    </xf>
    <xf numFmtId="0" fontId="75" fillId="0" borderId="162" applyNumberFormat="0" applyFill="0" applyAlignment="0" applyProtection="0"/>
    <xf numFmtId="0" fontId="130" fillId="39" borderId="127" applyNumberFormat="0" applyAlignment="0" applyProtection="0"/>
    <xf numFmtId="0" fontId="62" fillId="39" borderId="169" applyNumberFormat="0" applyAlignment="0" applyProtection="0"/>
    <xf numFmtId="0" fontId="65" fillId="24" borderId="151" applyNumberFormat="0" applyAlignment="0" applyProtection="0"/>
    <xf numFmtId="0" fontId="5" fillId="27" borderId="160" applyNumberFormat="0" applyFont="0" applyAlignment="0" applyProtection="0"/>
    <xf numFmtId="0" fontId="62" fillId="39" borderId="169" applyNumberFormat="0" applyAlignment="0" applyProtection="0"/>
    <xf numFmtId="0" fontId="130" fillId="39" borderId="144" applyNumberFormat="0" applyAlignment="0" applyProtection="0"/>
    <xf numFmtId="0" fontId="39" fillId="0" borderId="174" applyBorder="0">
      <alignment horizontal="left" vertical="center" wrapText="1" indent="3"/>
      <protection locked="0"/>
    </xf>
    <xf numFmtId="0" fontId="65" fillId="24" borderId="151" applyNumberFormat="0" applyAlignment="0" applyProtection="0"/>
    <xf numFmtId="0" fontId="5" fillId="27" borderId="143" applyNumberFormat="0" applyFont="0" applyAlignment="0" applyProtection="0"/>
    <xf numFmtId="0" fontId="62" fillId="39" borderId="159" applyNumberFormat="0" applyAlignment="0" applyProtection="0"/>
    <xf numFmtId="0" fontId="5" fillId="27" borderId="152" applyNumberFormat="0" applyFont="0" applyAlignment="0" applyProtection="0"/>
    <xf numFmtId="0" fontId="39" fillId="0" borderId="157" applyBorder="0">
      <alignment horizontal="left" vertical="center" wrapText="1" indent="2"/>
      <protection locked="0"/>
    </xf>
    <xf numFmtId="0" fontId="68" fillId="40" borderId="153" applyNumberFormat="0" applyAlignment="0" applyProtection="0"/>
    <xf numFmtId="0" fontId="75" fillId="0" borderId="154" applyNumberFormat="0" applyFill="0" applyAlignment="0" applyProtection="0"/>
    <xf numFmtId="0" fontId="6" fillId="27" borderId="126" applyNumberFormat="0" applyFont="0" applyAlignment="0" applyProtection="0"/>
    <xf numFmtId="0" fontId="5" fillId="27" borderId="160" applyNumberFormat="0" applyFont="0" applyAlignment="0" applyProtection="0"/>
    <xf numFmtId="0" fontId="6" fillId="27" borderId="170" applyNumberFormat="0" applyFont="0" applyAlignment="0" applyProtection="0"/>
    <xf numFmtId="0" fontId="68" fillId="40" borderId="153" applyNumberFormat="0" applyAlignment="0" applyProtection="0"/>
    <xf numFmtId="0" fontId="5" fillId="27" borderId="160" applyNumberFormat="0" applyFont="0" applyAlignment="0" applyProtection="0"/>
    <xf numFmtId="0" fontId="130" fillId="39" borderId="144" applyNumberFormat="0" applyAlignment="0" applyProtection="0"/>
    <xf numFmtId="0" fontId="68" fillId="40" borderId="144" applyNumberFormat="0" applyAlignment="0" applyProtection="0"/>
    <xf numFmtId="0" fontId="65" fillId="24" borderId="125" applyNumberFormat="0" applyAlignment="0" applyProtection="0"/>
    <xf numFmtId="0" fontId="62" fillId="39" borderId="115" applyNumberFormat="0" applyAlignment="0" applyProtection="0"/>
    <xf numFmtId="0" fontId="62" fillId="39" borderId="169" applyNumberFormat="0" applyAlignment="0" applyProtection="0"/>
    <xf numFmtId="0" fontId="5" fillId="27" borderId="143" applyNumberFormat="0" applyFont="0" applyAlignment="0" applyProtection="0"/>
    <xf numFmtId="0" fontId="62" fillId="39" borderId="129" applyNumberFormat="0" applyAlignment="0" applyProtection="0"/>
    <xf numFmtId="0" fontId="5" fillId="27" borderId="170" applyNumberFormat="0" applyFont="0" applyAlignment="0" applyProtection="0"/>
    <xf numFmtId="0" fontId="75" fillId="0" borderId="145" applyNumberFormat="0" applyFill="0" applyAlignment="0" applyProtection="0"/>
    <xf numFmtId="0" fontId="121" fillId="39" borderId="151" applyNumberFormat="0" applyAlignment="0" applyProtection="0"/>
    <xf numFmtId="0" fontId="39" fillId="0" borderId="157" applyBorder="0">
      <alignment horizontal="left" vertical="center" wrapText="1" indent="2"/>
      <protection locked="0"/>
    </xf>
    <xf numFmtId="0" fontId="130" fillId="39" borderId="108" applyNumberFormat="0" applyAlignment="0" applyProtection="0"/>
    <xf numFmtId="0" fontId="5" fillId="27" borderId="143" applyNumberFormat="0" applyFont="0" applyAlignment="0" applyProtection="0"/>
    <xf numFmtId="0" fontId="5" fillId="27" borderId="130" applyNumberFormat="0" applyFont="0" applyAlignment="0" applyProtection="0"/>
    <xf numFmtId="0" fontId="121" fillId="39" borderId="106" applyNumberFormat="0" applyAlignment="0" applyProtection="0"/>
    <xf numFmtId="0" fontId="5" fillId="27" borderId="170" applyNumberFormat="0" applyFont="0" applyAlignment="0" applyProtection="0"/>
    <xf numFmtId="0" fontId="39" fillId="0" borderId="137" applyBorder="0">
      <alignment horizontal="left" vertical="center" wrapText="1" indent="2"/>
      <protection locked="0"/>
    </xf>
    <xf numFmtId="0" fontId="5" fillId="27" borderId="152" applyNumberFormat="0" applyFont="0" applyAlignment="0" applyProtection="0"/>
    <xf numFmtId="0" fontId="5" fillId="27" borderId="130" applyNumberFormat="0" applyFont="0" applyAlignment="0" applyProtection="0"/>
    <xf numFmtId="0" fontId="65" fillId="24" borderId="159" applyNumberFormat="0" applyAlignment="0" applyProtection="0"/>
    <xf numFmtId="0" fontId="75" fillId="0" borderId="172" applyNumberFormat="0" applyFill="0" applyAlignment="0" applyProtection="0"/>
    <xf numFmtId="0" fontId="136" fillId="0" borderId="162" applyNumberFormat="0" applyFill="0" applyAlignment="0" applyProtection="0"/>
    <xf numFmtId="0" fontId="65" fillId="24" borderId="115" applyNumberFormat="0" applyAlignment="0" applyProtection="0"/>
    <xf numFmtId="0" fontId="5" fillId="27" borderId="116" applyNumberFormat="0" applyFont="0" applyAlignment="0" applyProtection="0"/>
    <xf numFmtId="0" fontId="136" fillId="0" borderId="128" applyNumberFormat="0" applyFill="0" applyAlignment="0" applyProtection="0"/>
    <xf numFmtId="0" fontId="39" fillId="0" borderId="174" applyBorder="0">
      <alignment horizontal="left" vertical="center" wrapText="1" indent="3"/>
      <protection locked="0"/>
    </xf>
    <xf numFmtId="0" fontId="18" fillId="16" borderId="148" applyFill="0" applyBorder="0" applyAlignment="0" applyProtection="0">
      <alignment vertical="center"/>
      <protection locked="0"/>
    </xf>
    <xf numFmtId="0" fontId="65" fillId="24" borderId="146" applyNumberFormat="0" applyAlignment="0" applyProtection="0"/>
    <xf numFmtId="0" fontId="124" fillId="24" borderId="169" applyNumberFormat="0" applyAlignment="0" applyProtection="0"/>
    <xf numFmtId="0" fontId="5" fillId="27" borderId="170" applyNumberFormat="0" applyFont="0" applyAlignment="0" applyProtection="0"/>
    <xf numFmtId="0" fontId="65" fillId="24" borderId="146" applyNumberFormat="0" applyAlignment="0" applyProtection="0"/>
    <xf numFmtId="0" fontId="136" fillId="0" borderId="172" applyNumberFormat="0" applyFill="0" applyAlignment="0" applyProtection="0"/>
    <xf numFmtId="0" fontId="62" fillId="39" borderId="151" applyNumberFormat="0" applyAlignment="0" applyProtection="0"/>
    <xf numFmtId="0" fontId="68" fillId="40" borderId="144" applyNumberFormat="0" applyAlignment="0" applyProtection="0"/>
    <xf numFmtId="0" fontId="68" fillId="39" borderId="161" applyNumberFormat="0" applyAlignment="0" applyProtection="0"/>
    <xf numFmtId="0" fontId="68" fillId="39" borderId="131" applyNumberFormat="0" applyAlignment="0" applyProtection="0"/>
    <xf numFmtId="0" fontId="130" fillId="39" borderId="144" applyNumberFormat="0" applyAlignment="0" applyProtection="0"/>
    <xf numFmtId="0" fontId="39" fillId="0" borderId="164" applyBorder="0">
      <alignment horizontal="left" vertical="center" wrapText="1" indent="3"/>
      <protection locked="0"/>
    </xf>
    <xf numFmtId="0" fontId="65" fillId="24" borderId="146" applyNumberFormat="0" applyAlignment="0" applyProtection="0"/>
    <xf numFmtId="0" fontId="5" fillId="27" borderId="160" applyNumberFormat="0" applyFont="0" applyAlignment="0" applyProtection="0"/>
    <xf numFmtId="0" fontId="65" fillId="24" borderId="115" applyNumberFormat="0" applyAlignment="0" applyProtection="0"/>
    <xf numFmtId="0" fontId="5" fillId="27" borderId="116" applyNumberFormat="0" applyFont="0" applyAlignment="0" applyProtection="0"/>
    <xf numFmtId="0" fontId="62" fillId="39" borderId="146" applyNumberFormat="0" applyAlignment="0" applyProtection="0"/>
    <xf numFmtId="0" fontId="5" fillId="27" borderId="130" applyNumberFormat="0" applyFont="0" applyAlignment="0" applyProtection="0"/>
    <xf numFmtId="0" fontId="65" fillId="24" borderId="115" applyNumberFormat="0" applyAlignment="0" applyProtection="0"/>
    <xf numFmtId="0" fontId="65" fillId="24" borderId="115" applyNumberFormat="0" applyAlignment="0" applyProtection="0"/>
    <xf numFmtId="0" fontId="65" fillId="24" borderId="115" applyNumberFormat="0" applyAlignment="0" applyProtection="0"/>
    <xf numFmtId="0" fontId="65" fillId="24" borderId="115" applyNumberFormat="0" applyAlignment="0" applyProtection="0"/>
    <xf numFmtId="0" fontId="6" fillId="27" borderId="130" applyNumberFormat="0" applyFont="0" applyAlignment="0" applyProtection="0"/>
    <xf numFmtId="0" fontId="68" fillId="39" borderId="144" applyNumberFormat="0" applyAlignment="0" applyProtection="0"/>
    <xf numFmtId="0" fontId="68" fillId="39" borderId="131" applyNumberFormat="0" applyAlignment="0" applyProtection="0"/>
    <xf numFmtId="0" fontId="65" fillId="24" borderId="129" applyNumberFormat="0" applyAlignment="0" applyProtection="0"/>
    <xf numFmtId="0" fontId="39" fillId="0" borderId="134" applyBorder="0">
      <alignment horizontal="left" vertical="center" wrapText="1" indent="2"/>
      <protection locked="0"/>
    </xf>
    <xf numFmtId="0" fontId="62" fillId="39" borderId="125" applyNumberFormat="0" applyAlignment="0" applyProtection="0"/>
    <xf numFmtId="0" fontId="65" fillId="24" borderId="159" applyNumberFormat="0" applyAlignment="0" applyProtection="0"/>
    <xf numFmtId="10" fontId="39" fillId="17" borderId="136" applyNumberFormat="0" applyBorder="0" applyAlignment="0" applyProtection="0"/>
    <xf numFmtId="0" fontId="68" fillId="39" borderId="144" applyNumberFormat="0" applyAlignment="0" applyProtection="0"/>
    <xf numFmtId="0" fontId="5" fillId="27" borderId="107" applyNumberFormat="0" applyFont="0" applyAlignment="0" applyProtection="0"/>
    <xf numFmtId="0" fontId="136" fillId="0" borderId="145" applyNumberFormat="0" applyFill="0" applyAlignment="0" applyProtection="0"/>
    <xf numFmtId="0" fontId="6" fillId="27" borderId="143" applyNumberFormat="0" applyFont="0" applyAlignment="0" applyProtection="0"/>
    <xf numFmtId="0" fontId="39" fillId="0" borderId="137" applyBorder="0">
      <alignment horizontal="left" vertical="center" wrapText="1" indent="3"/>
      <protection locked="0"/>
    </xf>
    <xf numFmtId="0" fontId="75" fillId="0" borderId="145" applyNumberFormat="0" applyFill="0" applyAlignment="0" applyProtection="0"/>
    <xf numFmtId="0" fontId="5" fillId="27" borderId="116" applyNumberFormat="0" applyFont="0" applyAlignment="0" applyProtection="0"/>
    <xf numFmtId="0" fontId="130" fillId="39" borderId="171" applyNumberFormat="0" applyAlignment="0" applyProtection="0"/>
    <xf numFmtId="0" fontId="136" fillId="0" borderId="132" applyNumberFormat="0" applyFill="0" applyAlignment="0" applyProtection="0"/>
    <xf numFmtId="0" fontId="121" fillId="39" borderId="146" applyNumberFormat="0" applyAlignment="0" applyProtection="0"/>
    <xf numFmtId="0" fontId="65" fillId="30" borderId="151" applyNumberFormat="0" applyAlignment="0" applyProtection="0"/>
    <xf numFmtId="0" fontId="39" fillId="0" borderId="164" applyBorder="0">
      <alignment horizontal="left" vertical="center" wrapText="1" indent="2"/>
      <protection locked="0"/>
    </xf>
    <xf numFmtId="0" fontId="5" fillId="27" borderId="143" applyNumberFormat="0" applyFont="0" applyAlignment="0" applyProtection="0"/>
    <xf numFmtId="0" fontId="5" fillId="27" borderId="170" applyNumberFormat="0" applyFont="0" applyAlignment="0" applyProtection="0"/>
    <xf numFmtId="0" fontId="76" fillId="40" borderId="169" applyNumberFormat="0" applyAlignment="0" applyProtection="0"/>
    <xf numFmtId="0" fontId="5" fillId="27" borderId="126" applyNumberFormat="0" applyFont="0" applyAlignment="0" applyProtection="0"/>
    <xf numFmtId="0" fontId="130" fillId="39" borderId="171" applyNumberFormat="0" applyAlignment="0" applyProtection="0"/>
    <xf numFmtId="0" fontId="5" fillId="27" borderId="170" applyNumberFormat="0" applyFont="0" applyAlignment="0" applyProtection="0"/>
    <xf numFmtId="0" fontId="5" fillId="27" borderId="152" applyNumberFormat="0" applyFont="0" applyAlignment="0" applyProtection="0"/>
    <xf numFmtId="0" fontId="6" fillId="27" borderId="126" applyNumberFormat="0" applyFont="0" applyAlignment="0" applyProtection="0"/>
    <xf numFmtId="0" fontId="5" fillId="27" borderId="116" applyNumberFormat="0" applyFont="0" applyAlignment="0" applyProtection="0"/>
    <xf numFmtId="0" fontId="76" fillId="40" borderId="106" applyNumberFormat="0" applyAlignment="0" applyProtection="0"/>
    <xf numFmtId="0" fontId="124" fillId="24" borderId="106" applyNumberFormat="0" applyAlignment="0" applyProtection="0"/>
    <xf numFmtId="0" fontId="65" fillId="24" borderId="106" applyNumberFormat="0" applyAlignment="0" applyProtection="0"/>
    <xf numFmtId="0" fontId="5" fillId="27" borderId="107" applyNumberFormat="0" applyFont="0" applyAlignment="0" applyProtection="0"/>
    <xf numFmtId="0" fontId="130" fillId="39" borderId="108" applyNumberFormat="0" applyAlignment="0" applyProtection="0"/>
    <xf numFmtId="0" fontId="5" fillId="27" borderId="107" applyNumberFormat="0" applyFont="0" applyAlignment="0" applyProtection="0"/>
    <xf numFmtId="0" fontId="136" fillId="0" borderId="109" applyNumberFormat="0" applyFill="0" applyAlignment="0" applyProtection="0"/>
    <xf numFmtId="0" fontId="39" fillId="0" borderId="111" applyBorder="0">
      <alignment horizontal="left" vertical="center" wrapText="1" indent="2"/>
      <protection locked="0"/>
    </xf>
    <xf numFmtId="0" fontId="130" fillId="39" borderId="108" applyNumberFormat="0" applyAlignment="0" applyProtection="0"/>
    <xf numFmtId="0" fontId="130" fillId="39" borderId="108" applyNumberFormat="0" applyAlignment="0" applyProtection="0"/>
    <xf numFmtId="0" fontId="5" fillId="27" borderId="107" applyNumberFormat="0" applyFont="0" applyAlignment="0" applyProtection="0"/>
    <xf numFmtId="0" fontId="76" fillId="40" borderId="106" applyNumberFormat="0" applyAlignment="0" applyProtection="0"/>
    <xf numFmtId="0" fontId="39" fillId="0" borderId="111" applyBorder="0">
      <alignment horizontal="left" vertical="center" wrapText="1" indent="2"/>
      <protection locked="0"/>
    </xf>
    <xf numFmtId="0" fontId="39" fillId="0" borderId="111" applyBorder="0">
      <alignment horizontal="left" vertical="center" wrapText="1" indent="3"/>
      <protection locked="0"/>
    </xf>
    <xf numFmtId="0" fontId="68" fillId="40" borderId="108" applyNumberFormat="0" applyAlignment="0" applyProtection="0"/>
    <xf numFmtId="0" fontId="65" fillId="24" borderId="106" applyNumberFormat="0" applyAlignment="0" applyProtection="0"/>
    <xf numFmtId="0" fontId="136" fillId="0" borderId="118" applyNumberFormat="0" applyFill="0" applyAlignment="0" applyProtection="0"/>
    <xf numFmtId="10" fontId="39" fillId="17" borderId="156" applyNumberFormat="0" applyBorder="0" applyAlignment="0" applyProtection="0"/>
    <xf numFmtId="0" fontId="121" fillId="39" borderId="115" applyNumberFormat="0" applyAlignment="0" applyProtection="0"/>
    <xf numFmtId="0" fontId="76" fillId="40" borderId="115" applyNumberFormat="0" applyAlignment="0" applyProtection="0"/>
    <xf numFmtId="0" fontId="121" fillId="39" borderId="129" applyNumberFormat="0" applyAlignment="0" applyProtection="0"/>
    <xf numFmtId="0" fontId="5" fillId="27" borderId="116" applyNumberFormat="0" applyFont="0" applyAlignment="0" applyProtection="0"/>
    <xf numFmtId="0" fontId="5" fillId="27" borderId="116" applyNumberFormat="0" applyFont="0" applyAlignment="0" applyProtection="0"/>
    <xf numFmtId="10" fontId="39" fillId="17" borderId="122" applyNumberFormat="0" applyBorder="0" applyAlignment="0" applyProtection="0"/>
    <xf numFmtId="0" fontId="5" fillId="27" borderId="107" applyNumberFormat="0" applyFont="0" applyAlignment="0" applyProtection="0"/>
    <xf numFmtId="0" fontId="75" fillId="0" borderId="145" applyNumberFormat="0" applyFill="0" applyAlignment="0" applyProtection="0"/>
    <xf numFmtId="0" fontId="5" fillId="27" borderId="116" applyNumberFormat="0" applyFont="0" applyAlignment="0" applyProtection="0"/>
    <xf numFmtId="0" fontId="130" fillId="39" borderId="127" applyNumberFormat="0" applyAlignment="0" applyProtection="0"/>
    <xf numFmtId="0" fontId="124" fillId="24" borderId="125" applyNumberFormat="0" applyAlignment="0" applyProtection="0"/>
    <xf numFmtId="0" fontId="65" fillId="24" borderId="115" applyNumberFormat="0" applyAlignment="0" applyProtection="0"/>
    <xf numFmtId="0" fontId="5" fillId="27" borderId="130" applyNumberFormat="0" applyFont="0" applyAlignment="0" applyProtection="0"/>
    <xf numFmtId="0" fontId="121" fillId="39" borderId="115" applyNumberFormat="0" applyAlignment="0" applyProtection="0"/>
    <xf numFmtId="0" fontId="62" fillId="39" borderId="115" applyNumberFormat="0" applyAlignment="0" applyProtection="0"/>
    <xf numFmtId="0" fontId="136" fillId="0" borderId="128" applyNumberFormat="0" applyFill="0" applyAlignment="0" applyProtection="0"/>
    <xf numFmtId="0" fontId="68" fillId="40" borderId="117" applyNumberFormat="0" applyAlignment="0" applyProtection="0"/>
    <xf numFmtId="0" fontId="130" fillId="39" borderId="117" applyNumberFormat="0" applyAlignment="0" applyProtection="0"/>
    <xf numFmtId="0" fontId="65" fillId="24" borderId="125" applyNumberFormat="0" applyAlignment="0" applyProtection="0"/>
    <xf numFmtId="0" fontId="65" fillId="24" borderId="159" applyNumberFormat="0" applyAlignment="0" applyProtection="0"/>
    <xf numFmtId="0" fontId="6" fillId="27" borderId="152" applyNumberFormat="0" applyFont="0" applyAlignment="0" applyProtection="0"/>
    <xf numFmtId="0" fontId="6" fillId="27" borderId="130" applyNumberFormat="0" applyFont="0" applyAlignment="0" applyProtection="0"/>
    <xf numFmtId="0" fontId="18" fillId="16" borderId="120" applyFill="0" applyBorder="0" applyAlignment="0" applyProtection="0">
      <alignment vertical="center"/>
      <protection locked="0"/>
    </xf>
    <xf numFmtId="0" fontId="75" fillId="0" borderId="128" applyNumberFormat="0" applyFill="0" applyAlignment="0" applyProtection="0"/>
    <xf numFmtId="0" fontId="76" fillId="40" borderId="146" applyNumberFormat="0" applyAlignment="0" applyProtection="0"/>
    <xf numFmtId="0" fontId="39" fillId="0" borderId="148" applyBorder="0">
      <alignment horizontal="left" vertical="center" wrapText="1" indent="3"/>
      <protection locked="0"/>
    </xf>
    <xf numFmtId="0" fontId="62" fillId="39" borderId="159" applyNumberFormat="0" applyAlignment="0" applyProtection="0"/>
    <xf numFmtId="0" fontId="62" fillId="39" borderId="129" applyNumberFormat="0" applyAlignment="0" applyProtection="0"/>
    <xf numFmtId="0" fontId="5" fillId="27" borderId="143" applyNumberFormat="0" applyFont="0" applyAlignment="0" applyProtection="0"/>
    <xf numFmtId="0" fontId="5" fillId="27" borderId="116" applyNumberFormat="0" applyFont="0" applyAlignment="0" applyProtection="0"/>
    <xf numFmtId="0" fontId="5" fillId="27" borderId="152" applyNumberFormat="0" applyFont="0" applyAlignment="0" applyProtection="0"/>
    <xf numFmtId="0" fontId="121" fillId="39" borderId="125" applyNumberFormat="0" applyAlignment="0" applyProtection="0"/>
    <xf numFmtId="0" fontId="5" fillId="27" borderId="143" applyNumberFormat="0" applyFont="0" applyAlignment="0" applyProtection="0"/>
    <xf numFmtId="0" fontId="68" fillId="39" borderId="161" applyNumberFormat="0" applyAlignment="0" applyProtection="0"/>
    <xf numFmtId="0" fontId="39" fillId="0" borderId="164" applyBorder="0">
      <alignment horizontal="left" vertical="center" wrapText="1" indent="3"/>
      <protection locked="0"/>
    </xf>
    <xf numFmtId="0" fontId="68" fillId="40" borderId="117" applyNumberFormat="0" applyAlignment="0" applyProtection="0"/>
    <xf numFmtId="0" fontId="124" fillId="24" borderId="169" applyNumberFormat="0" applyAlignment="0" applyProtection="0"/>
    <xf numFmtId="0" fontId="62" fillId="39" borderId="146" applyNumberFormat="0" applyAlignment="0" applyProtection="0"/>
    <xf numFmtId="0" fontId="136" fillId="0" borderId="118" applyNumberFormat="0" applyFill="0" applyAlignment="0" applyProtection="0"/>
    <xf numFmtId="0" fontId="124" fillId="24" borderId="115" applyNumberFormat="0" applyAlignment="0" applyProtection="0"/>
    <xf numFmtId="0" fontId="136" fillId="0" borderId="145" applyNumberFormat="0" applyFill="0" applyAlignment="0" applyProtection="0"/>
    <xf numFmtId="0" fontId="39" fillId="0" borderId="157" applyBorder="0">
      <alignment horizontal="left" vertical="center" wrapText="1" indent="2"/>
      <protection locked="0"/>
    </xf>
    <xf numFmtId="0" fontId="39" fillId="0" borderId="157" applyBorder="0">
      <alignment horizontal="left" vertical="center" wrapText="1" indent="2"/>
      <protection locked="0"/>
    </xf>
    <xf numFmtId="0" fontId="124" fillId="24" borderId="146" applyNumberFormat="0" applyAlignment="0" applyProtection="0"/>
    <xf numFmtId="0" fontId="65" fillId="24" borderId="151" applyNumberFormat="0" applyAlignment="0" applyProtection="0"/>
    <xf numFmtId="0" fontId="75" fillId="0" borderId="172" applyNumberFormat="0" applyFill="0" applyAlignment="0" applyProtection="0"/>
    <xf numFmtId="0" fontId="65" fillId="30" borderId="169" applyNumberFormat="0" applyAlignment="0" applyProtection="0"/>
    <xf numFmtId="0" fontId="39" fillId="0" borderId="120" applyBorder="0">
      <alignment horizontal="left" vertical="center" wrapText="1" indent="3"/>
      <protection locked="0"/>
    </xf>
    <xf numFmtId="0" fontId="5" fillId="27" borderId="170" applyNumberFormat="0" applyFont="0" applyAlignment="0" applyProtection="0"/>
    <xf numFmtId="0" fontId="68" fillId="39" borderId="171" applyNumberFormat="0" applyAlignment="0" applyProtection="0"/>
    <xf numFmtId="0" fontId="130" fillId="39" borderId="153" applyNumberFormat="0" applyAlignment="0" applyProtection="0"/>
    <xf numFmtId="0" fontId="68" fillId="39" borderId="117" applyNumberFormat="0" applyAlignment="0" applyProtection="0"/>
    <xf numFmtId="0" fontId="68" fillId="40" borderId="127" applyNumberFormat="0" applyAlignment="0" applyProtection="0"/>
    <xf numFmtId="0" fontId="65" fillId="30" borderId="115" applyNumberFormat="0" applyAlignment="0" applyProtection="0"/>
    <xf numFmtId="0" fontId="136" fillId="0" borderId="145" applyNumberFormat="0" applyFill="0" applyAlignment="0" applyProtection="0"/>
    <xf numFmtId="0" fontId="76" fillId="40" borderId="129" applyNumberFormat="0" applyAlignment="0" applyProtection="0"/>
    <xf numFmtId="0" fontId="68" fillId="39" borderId="153" applyNumberFormat="0" applyAlignment="0" applyProtection="0"/>
    <xf numFmtId="0" fontId="5" fillId="27" borderId="116" applyNumberFormat="0" applyFont="0" applyAlignment="0" applyProtection="0"/>
    <xf numFmtId="0" fontId="5" fillId="27" borderId="143" applyNumberFormat="0" applyFont="0" applyAlignment="0" applyProtection="0"/>
    <xf numFmtId="0" fontId="68" fillId="40" borderId="117" applyNumberFormat="0" applyAlignment="0" applyProtection="0"/>
    <xf numFmtId="0" fontId="75" fillId="0" borderId="118" applyNumberFormat="0" applyFill="0" applyAlignment="0" applyProtection="0"/>
    <xf numFmtId="0" fontId="75" fillId="0" borderId="109" applyNumberFormat="0" applyFill="0" applyAlignment="0" applyProtection="0"/>
    <xf numFmtId="0" fontId="121" fillId="39" borderId="106" applyNumberFormat="0" applyAlignment="0" applyProtection="0"/>
    <xf numFmtId="0" fontId="130" fillId="39" borderId="108" applyNumberFormat="0" applyAlignment="0" applyProtection="0"/>
    <xf numFmtId="0" fontId="68" fillId="39" borderId="108" applyNumberFormat="0" applyAlignment="0" applyProtection="0"/>
    <xf numFmtId="0" fontId="39" fillId="0" borderId="111" applyBorder="0">
      <alignment horizontal="left" vertical="center" wrapText="1" indent="3"/>
      <protection locked="0"/>
    </xf>
    <xf numFmtId="0" fontId="5" fillId="27" borderId="107" applyNumberFormat="0" applyFont="0" applyAlignment="0" applyProtection="0"/>
    <xf numFmtId="0" fontId="68" fillId="40" borderId="108" applyNumberFormat="0" applyAlignment="0" applyProtection="0"/>
    <xf numFmtId="0" fontId="75" fillId="0" borderId="109" applyNumberFormat="0" applyFill="0" applyAlignment="0" applyProtection="0"/>
    <xf numFmtId="0" fontId="65" fillId="24" borderId="106" applyNumberFormat="0" applyAlignment="0" applyProtection="0"/>
    <xf numFmtId="0" fontId="68" fillId="39" borderId="108" applyNumberFormat="0" applyAlignment="0" applyProtection="0"/>
    <xf numFmtId="0" fontId="76" fillId="40" borderId="106" applyNumberFormat="0" applyAlignment="0" applyProtection="0"/>
    <xf numFmtId="0" fontId="39" fillId="0" borderId="111" applyBorder="0">
      <alignment horizontal="left" vertical="center" wrapText="1" indent="2"/>
      <protection locked="0"/>
    </xf>
    <xf numFmtId="0" fontId="5" fillId="27" borderId="107" applyNumberFormat="0" applyFont="0" applyAlignment="0" applyProtection="0"/>
    <xf numFmtId="0" fontId="65" fillId="24" borderId="106" applyNumberFormat="0" applyAlignment="0" applyProtection="0"/>
    <xf numFmtId="0" fontId="68" fillId="39" borderId="108" applyNumberFormat="0" applyAlignment="0" applyProtection="0"/>
    <xf numFmtId="0" fontId="121" fillId="39" borderId="106" applyNumberFormat="0" applyAlignment="0" applyProtection="0"/>
    <xf numFmtId="0" fontId="136" fillId="0" borderId="109" applyNumberFormat="0" applyFill="0" applyAlignment="0" applyProtection="0"/>
    <xf numFmtId="0" fontId="5" fillId="27" borderId="116" applyNumberFormat="0" applyFont="0" applyAlignment="0" applyProtection="0"/>
    <xf numFmtId="0" fontId="6" fillId="27" borderId="152" applyNumberFormat="0" applyFont="0" applyAlignment="0" applyProtection="0"/>
    <xf numFmtId="0" fontId="18" fillId="16" borderId="157" applyFill="0" applyBorder="0" applyAlignment="0" applyProtection="0">
      <alignment vertical="center"/>
      <protection locked="0"/>
    </xf>
    <xf numFmtId="0" fontId="65" fillId="24" borderId="169" applyNumberFormat="0" applyAlignment="0" applyProtection="0"/>
    <xf numFmtId="0" fontId="75" fillId="0" borderId="145" applyNumberFormat="0" applyFill="0" applyAlignment="0" applyProtection="0"/>
    <xf numFmtId="0" fontId="130" fillId="39" borderId="127" applyNumberFormat="0" applyAlignment="0" applyProtection="0"/>
    <xf numFmtId="0" fontId="18" fillId="16" borderId="123" applyFill="0" applyBorder="0" applyAlignment="0" applyProtection="0">
      <alignment vertical="center"/>
      <protection locked="0"/>
    </xf>
    <xf numFmtId="0" fontId="121" fillId="39" borderId="129" applyNumberFormat="0" applyAlignment="0" applyProtection="0"/>
    <xf numFmtId="0" fontId="68" fillId="40" borderId="161" applyNumberFormat="0" applyAlignment="0" applyProtection="0"/>
    <xf numFmtId="0" fontId="130" fillId="39" borderId="153" applyNumberFormat="0" applyAlignment="0" applyProtection="0"/>
    <xf numFmtId="0" fontId="65" fillId="24" borderId="151" applyNumberFormat="0" applyAlignment="0" applyProtection="0"/>
    <xf numFmtId="0" fontId="65" fillId="24" borderId="115" applyNumberFormat="0" applyAlignment="0" applyProtection="0"/>
    <xf numFmtId="0" fontId="136" fillId="0" borderId="118" applyNumberFormat="0" applyFill="0" applyAlignment="0" applyProtection="0"/>
    <xf numFmtId="0" fontId="6" fillId="27" borderId="116" applyNumberFormat="0" applyFont="0" applyAlignment="0" applyProtection="0"/>
    <xf numFmtId="0" fontId="6" fillId="27" borderId="143" applyNumberFormat="0" applyFont="0" applyAlignment="0" applyProtection="0"/>
    <xf numFmtId="0" fontId="5" fillId="27" borderId="143" applyNumberFormat="0" applyFont="0" applyAlignment="0" applyProtection="0"/>
    <xf numFmtId="0" fontId="68" fillId="40" borderId="153" applyNumberFormat="0" applyAlignment="0" applyProtection="0"/>
    <xf numFmtId="0" fontId="5" fillId="27" borderId="152" applyNumberFormat="0" applyFont="0" applyAlignment="0" applyProtection="0"/>
    <xf numFmtId="0" fontId="5" fillId="27" borderId="130" applyNumberFormat="0" applyFont="0" applyAlignment="0" applyProtection="0"/>
    <xf numFmtId="0" fontId="65" fillId="24" borderId="129" applyNumberFormat="0" applyAlignment="0" applyProtection="0"/>
    <xf numFmtId="0" fontId="68" fillId="40" borderId="127" applyNumberFormat="0" applyAlignment="0" applyProtection="0"/>
    <xf numFmtId="0" fontId="5" fillId="27" borderId="116" applyNumberFormat="0" applyFont="0" applyAlignment="0" applyProtection="0"/>
    <xf numFmtId="0" fontId="124" fillId="24" borderId="125" applyNumberFormat="0" applyAlignment="0" applyProtection="0"/>
    <xf numFmtId="0" fontId="65" fillId="24" borderId="169" applyNumberFormat="0" applyAlignment="0" applyProtection="0"/>
    <xf numFmtId="0" fontId="75" fillId="0" borderId="132" applyNumberFormat="0" applyFill="0" applyAlignment="0" applyProtection="0"/>
    <xf numFmtId="0" fontId="5" fillId="27" borderId="116" applyNumberFormat="0" applyFont="0" applyAlignment="0" applyProtection="0"/>
    <xf numFmtId="0" fontId="62" fillId="39" borderId="169" applyNumberFormat="0" applyAlignment="0" applyProtection="0"/>
    <xf numFmtId="0" fontId="39" fillId="0" borderId="120" applyBorder="0">
      <alignment horizontal="left" vertical="center" wrapText="1" indent="3"/>
      <protection locked="0"/>
    </xf>
    <xf numFmtId="0" fontId="130" fillId="39" borderId="127" applyNumberFormat="0" applyAlignment="0" applyProtection="0"/>
    <xf numFmtId="0" fontId="76" fillId="40" borderId="151" applyNumberFormat="0" applyAlignment="0" applyProtection="0"/>
    <xf numFmtId="0" fontId="65" fillId="24" borderId="115" applyNumberFormat="0" applyAlignment="0" applyProtection="0"/>
    <xf numFmtId="0" fontId="62" fillId="39" borderId="125" applyNumberFormat="0" applyAlignment="0" applyProtection="0"/>
    <xf numFmtId="0" fontId="76" fillId="40" borderId="129" applyNumberFormat="0" applyAlignment="0" applyProtection="0"/>
    <xf numFmtId="0" fontId="5" fillId="27" borderId="116" applyNumberFormat="0" applyFont="0" applyAlignment="0" applyProtection="0"/>
    <xf numFmtId="0" fontId="121" fillId="39" borderId="115" applyNumberFormat="0" applyAlignment="0" applyProtection="0"/>
    <xf numFmtId="0" fontId="62" fillId="39" borderId="169" applyNumberFormat="0" applyAlignment="0" applyProtection="0"/>
    <xf numFmtId="0" fontId="130" fillId="39" borderId="171" applyNumberFormat="0" applyAlignment="0" applyProtection="0"/>
    <xf numFmtId="0" fontId="5" fillId="27" borderId="152" applyNumberFormat="0" applyFont="0" applyAlignment="0" applyProtection="0"/>
    <xf numFmtId="0" fontId="124" fillId="24" borderId="125" applyNumberFormat="0" applyAlignment="0" applyProtection="0"/>
    <xf numFmtId="0" fontId="65" fillId="24" borderId="129" applyNumberFormat="0" applyAlignment="0" applyProtection="0"/>
    <xf numFmtId="0" fontId="68" fillId="40" borderId="144" applyNumberFormat="0" applyAlignment="0" applyProtection="0"/>
    <xf numFmtId="0" fontId="5" fillId="27" borderId="116" applyNumberFormat="0" applyFont="0" applyAlignment="0" applyProtection="0"/>
    <xf numFmtId="0" fontId="65" fillId="30" borderId="115" applyNumberFormat="0" applyAlignment="0" applyProtection="0"/>
    <xf numFmtId="0" fontId="5" fillId="27" borderId="160" applyNumberFormat="0" applyFont="0" applyAlignment="0" applyProtection="0"/>
    <xf numFmtId="0" fontId="121" fillId="39" borderId="151" applyNumberFormat="0" applyAlignment="0" applyProtection="0"/>
    <xf numFmtId="0" fontId="68" fillId="39" borderId="131" applyNumberFormat="0" applyAlignment="0" applyProtection="0"/>
    <xf numFmtId="0" fontId="5" fillId="27" borderId="143" applyNumberFormat="0" applyFont="0" applyAlignment="0" applyProtection="0"/>
    <xf numFmtId="0" fontId="130" fillId="39" borderId="171" applyNumberFormat="0" applyAlignment="0" applyProtection="0"/>
    <xf numFmtId="0" fontId="65" fillId="30" borderId="129" applyNumberFormat="0" applyAlignment="0" applyProtection="0"/>
    <xf numFmtId="0" fontId="75" fillId="0" borderId="128" applyNumberFormat="0" applyFill="0" applyAlignment="0" applyProtection="0"/>
    <xf numFmtId="0" fontId="68" fillId="39" borderId="131" applyNumberFormat="0" applyAlignment="0" applyProtection="0"/>
    <xf numFmtId="0" fontId="68" fillId="39" borderId="144" applyNumberFormat="0" applyAlignment="0" applyProtection="0"/>
    <xf numFmtId="0" fontId="68" fillId="39" borderId="117" applyNumberFormat="0" applyAlignment="0" applyProtection="0"/>
    <xf numFmtId="0" fontId="136" fillId="0" borderId="145" applyNumberFormat="0" applyFill="0" applyAlignment="0" applyProtection="0"/>
    <xf numFmtId="0" fontId="121" fillId="39" borderId="125" applyNumberFormat="0" applyAlignment="0" applyProtection="0"/>
    <xf numFmtId="0" fontId="76" fillId="40" borderId="115" applyNumberFormat="0" applyAlignment="0" applyProtection="0"/>
    <xf numFmtId="0" fontId="65" fillId="30" borderId="125" applyNumberFormat="0" applyAlignment="0" applyProtection="0"/>
    <xf numFmtId="0" fontId="65" fillId="30" borderId="146" applyNumberFormat="0" applyAlignment="0" applyProtection="0"/>
    <xf numFmtId="0" fontId="76" fillId="40" borderId="151" applyNumberFormat="0" applyAlignment="0" applyProtection="0"/>
    <xf numFmtId="0" fontId="6" fillId="27" borderId="126" applyNumberFormat="0" applyFont="0" applyAlignment="0" applyProtection="0"/>
    <xf numFmtId="0" fontId="130" fillId="39" borderId="117" applyNumberFormat="0" applyAlignment="0" applyProtection="0"/>
    <xf numFmtId="0" fontId="18" fillId="16" borderId="164" applyFill="0" applyBorder="0" applyAlignment="0" applyProtection="0">
      <alignment vertical="center"/>
      <protection locked="0"/>
    </xf>
    <xf numFmtId="0" fontId="130" fillId="39" borderId="171" applyNumberFormat="0" applyAlignment="0" applyProtection="0"/>
    <xf numFmtId="0" fontId="136" fillId="0" borderId="154" applyNumberFormat="0" applyFill="0" applyAlignment="0" applyProtection="0"/>
    <xf numFmtId="10" fontId="39" fillId="17" borderId="156" applyNumberFormat="0" applyBorder="0" applyAlignment="0" applyProtection="0"/>
    <xf numFmtId="0" fontId="65" fillId="24" borderId="169" applyNumberFormat="0" applyAlignment="0" applyProtection="0"/>
    <xf numFmtId="0" fontId="65" fillId="24" borderId="169" applyNumberFormat="0" applyAlignment="0" applyProtection="0"/>
    <xf numFmtId="0" fontId="75" fillId="0" borderId="162" applyNumberFormat="0" applyFill="0" applyAlignment="0" applyProtection="0"/>
    <xf numFmtId="0" fontId="5" fillId="27" borderId="160" applyNumberFormat="0" applyFont="0" applyAlignment="0" applyProtection="0"/>
    <xf numFmtId="0" fontId="136" fillId="0" borderId="132" applyNumberFormat="0" applyFill="0" applyAlignment="0" applyProtection="0"/>
    <xf numFmtId="0" fontId="121" fillId="39" borderId="94" applyNumberFormat="0" applyAlignment="0" applyProtection="0"/>
    <xf numFmtId="0" fontId="5" fillId="27" borderId="126" applyNumberFormat="0" applyFont="0" applyAlignment="0" applyProtection="0"/>
    <xf numFmtId="0" fontId="5" fillId="27" borderId="143" applyNumberFormat="0" applyFont="0" applyAlignment="0" applyProtection="0"/>
    <xf numFmtId="0" fontId="124" fillId="24" borderId="94" applyNumberFormat="0" applyAlignment="0" applyProtection="0"/>
    <xf numFmtId="0" fontId="75" fillId="0" borderId="132" applyNumberFormat="0" applyFill="0" applyAlignment="0" applyProtection="0"/>
    <xf numFmtId="0" fontId="136" fillId="0" borderId="132" applyNumberFormat="0" applyFill="0" applyAlignment="0" applyProtection="0"/>
    <xf numFmtId="0" fontId="130" fillId="39" borderId="171" applyNumberFormat="0" applyAlignment="0" applyProtection="0"/>
    <xf numFmtId="0" fontId="76" fillId="40" borderId="146" applyNumberFormat="0" applyAlignment="0" applyProtection="0"/>
    <xf numFmtId="0" fontId="62" fillId="39" borderId="129" applyNumberFormat="0" applyAlignment="0" applyProtection="0"/>
    <xf numFmtId="0" fontId="75" fillId="0" borderId="154" applyNumberFormat="0" applyFill="0" applyAlignment="0" applyProtection="0"/>
    <xf numFmtId="0" fontId="136" fillId="0" borderId="172" applyNumberFormat="0" applyFill="0" applyAlignment="0" applyProtection="0"/>
    <xf numFmtId="0" fontId="5" fillId="27" borderId="143" applyNumberFormat="0" applyFont="0" applyAlignment="0" applyProtection="0"/>
    <xf numFmtId="0" fontId="75" fillId="0" borderId="128" applyNumberFormat="0" applyFill="0" applyAlignment="0" applyProtection="0"/>
    <xf numFmtId="0" fontId="68" fillId="40" borderId="131" applyNumberFormat="0" applyAlignment="0" applyProtection="0"/>
    <xf numFmtId="0" fontId="5" fillId="27" borderId="160" applyNumberFormat="0" applyFont="0" applyAlignment="0" applyProtection="0"/>
    <xf numFmtId="0" fontId="130" fillId="39" borderId="153" applyNumberFormat="0" applyAlignment="0" applyProtection="0"/>
    <xf numFmtId="0" fontId="5" fillId="27" borderId="152" applyNumberFormat="0" applyFont="0" applyAlignment="0" applyProtection="0"/>
    <xf numFmtId="0" fontId="136" fillId="0" borderId="132" applyNumberFormat="0" applyFill="0" applyAlignment="0" applyProtection="0"/>
    <xf numFmtId="0" fontId="124" fillId="24" borderId="129" applyNumberFormat="0" applyAlignment="0" applyProtection="0"/>
    <xf numFmtId="0" fontId="5" fillId="27" borderId="95" applyNumberFormat="0" applyFont="0" applyAlignment="0" applyProtection="0"/>
    <xf numFmtId="0" fontId="68" fillId="40" borderId="127" applyNumberFormat="0" applyAlignment="0" applyProtection="0"/>
    <xf numFmtId="0" fontId="121" fillId="39" borderId="169" applyNumberFormat="0" applyAlignment="0" applyProtection="0"/>
    <xf numFmtId="0" fontId="130" fillId="39" borderId="96" applyNumberFormat="0" applyAlignment="0" applyProtection="0"/>
    <xf numFmtId="0" fontId="5" fillId="27" borderId="170" applyNumberFormat="0" applyFont="0" applyAlignment="0" applyProtection="0"/>
    <xf numFmtId="0" fontId="5" fillId="27" borderId="152" applyNumberFormat="0" applyFont="0" applyAlignment="0" applyProtection="0"/>
    <xf numFmtId="0" fontId="76" fillId="40" borderId="169" applyNumberFormat="0" applyAlignment="0" applyProtection="0"/>
    <xf numFmtId="0" fontId="121" fillId="39" borderId="146" applyNumberFormat="0" applyAlignment="0" applyProtection="0"/>
    <xf numFmtId="0" fontId="5" fillId="27" borderId="126" applyNumberFormat="0" applyFont="0" applyAlignment="0" applyProtection="0"/>
    <xf numFmtId="0" fontId="68" fillId="40" borderId="127" applyNumberFormat="0" applyAlignment="0" applyProtection="0"/>
    <xf numFmtId="0" fontId="6" fillId="27" borderId="170" applyNumberFormat="0" applyFont="0" applyAlignment="0" applyProtection="0"/>
    <xf numFmtId="0" fontId="39" fillId="0" borderId="137" applyBorder="0">
      <alignment horizontal="left" vertical="center" wrapText="1" indent="2"/>
      <protection locked="0"/>
    </xf>
    <xf numFmtId="0" fontId="5" fillId="27" borderId="130" applyNumberFormat="0" applyFont="0" applyAlignment="0" applyProtection="0"/>
    <xf numFmtId="0" fontId="5" fillId="27" borderId="160" applyNumberFormat="0" applyFont="0" applyAlignment="0" applyProtection="0"/>
    <xf numFmtId="0" fontId="5" fillId="27" borderId="152" applyNumberFormat="0" applyFont="0" applyAlignment="0" applyProtection="0"/>
    <xf numFmtId="0" fontId="5" fillId="27" borderId="143" applyNumberFormat="0" applyFont="0" applyAlignment="0" applyProtection="0"/>
    <xf numFmtId="0" fontId="65" fillId="30" borderId="151" applyNumberFormat="0" applyAlignment="0" applyProtection="0"/>
    <xf numFmtId="0" fontId="6" fillId="27" borderId="116" applyNumberFormat="0" applyFont="0" applyAlignment="0" applyProtection="0"/>
    <xf numFmtId="0" fontId="121" fillId="39" borderId="169" applyNumberFormat="0" applyAlignment="0" applyProtection="0"/>
    <xf numFmtId="0" fontId="65" fillId="24" borderId="129" applyNumberFormat="0" applyAlignment="0" applyProtection="0"/>
    <xf numFmtId="0" fontId="68" fillId="39" borderId="127" applyNumberFormat="0" applyAlignment="0" applyProtection="0"/>
    <xf numFmtId="0" fontId="130" fillId="39" borderId="108" applyNumberFormat="0" applyAlignment="0" applyProtection="0"/>
    <xf numFmtId="0" fontId="76" fillId="40" borderId="115" applyNumberFormat="0" applyAlignment="0" applyProtection="0"/>
    <xf numFmtId="0" fontId="124" fillId="24" borderId="151" applyNumberFormat="0" applyAlignment="0" applyProtection="0"/>
    <xf numFmtId="0" fontId="5" fillId="27" borderId="143" applyNumberFormat="0" applyFont="0" applyAlignment="0" applyProtection="0"/>
    <xf numFmtId="0" fontId="65" fillId="30" borderId="146" applyNumberFormat="0" applyAlignment="0" applyProtection="0"/>
    <xf numFmtId="0" fontId="5" fillId="27" borderId="130" applyNumberFormat="0" applyFont="0" applyAlignment="0" applyProtection="0"/>
    <xf numFmtId="0" fontId="68" fillId="39" borderId="153" applyNumberFormat="0" applyAlignment="0" applyProtection="0"/>
    <xf numFmtId="0" fontId="5" fillId="27" borderId="116" applyNumberFormat="0" applyFont="0" applyAlignment="0" applyProtection="0"/>
    <xf numFmtId="0" fontId="62" fillId="39" borderId="125" applyNumberFormat="0" applyAlignment="0" applyProtection="0"/>
    <xf numFmtId="0" fontId="18" fillId="16" borderId="137" applyFill="0" applyBorder="0" applyAlignment="0" applyProtection="0">
      <alignment vertical="center"/>
      <protection locked="0"/>
    </xf>
    <xf numFmtId="0" fontId="5" fillId="27" borderId="116" applyNumberFormat="0" applyFont="0" applyAlignment="0" applyProtection="0"/>
    <xf numFmtId="0" fontId="5" fillId="27" borderId="130" applyNumberFormat="0" applyFont="0" applyAlignment="0" applyProtection="0"/>
    <xf numFmtId="0" fontId="124" fillId="24" borderId="146" applyNumberFormat="0" applyAlignment="0" applyProtection="0"/>
    <xf numFmtId="0" fontId="5" fillId="27" borderId="170" applyNumberFormat="0" applyFont="0" applyAlignment="0" applyProtection="0"/>
    <xf numFmtId="0" fontId="65" fillId="24" borderId="151" applyNumberFormat="0" applyAlignment="0" applyProtection="0"/>
    <xf numFmtId="0" fontId="5" fillId="27" borderId="116" applyNumberFormat="0" applyFont="0" applyAlignment="0" applyProtection="0"/>
    <xf numFmtId="0" fontId="65" fillId="30" borderId="129" applyNumberFormat="0" applyAlignment="0" applyProtection="0"/>
    <xf numFmtId="0" fontId="65" fillId="30" borderId="125" applyNumberFormat="0" applyAlignment="0" applyProtection="0"/>
    <xf numFmtId="0" fontId="130" fillId="39" borderId="171" applyNumberFormat="0" applyAlignment="0" applyProtection="0"/>
    <xf numFmtId="0" fontId="65" fillId="24" borderId="159" applyNumberFormat="0" applyAlignment="0" applyProtection="0"/>
    <xf numFmtId="10" fontId="39" fillId="17" borderId="122" applyNumberFormat="0" applyBorder="0" applyAlignment="0" applyProtection="0"/>
    <xf numFmtId="0" fontId="6" fillId="27" borderId="152" applyNumberFormat="0" applyFont="0" applyAlignment="0" applyProtection="0"/>
    <xf numFmtId="0" fontId="136" fillId="0" borderId="132" applyNumberFormat="0" applyFill="0" applyAlignment="0" applyProtection="0"/>
    <xf numFmtId="0" fontId="130" fillId="39" borderId="153" applyNumberFormat="0" applyAlignment="0" applyProtection="0"/>
    <xf numFmtId="0" fontId="68" fillId="39" borderId="171" applyNumberFormat="0" applyAlignment="0" applyProtection="0"/>
    <xf numFmtId="0" fontId="68" fillId="39" borderId="127" applyNumberFormat="0" applyAlignment="0" applyProtection="0"/>
    <xf numFmtId="0" fontId="136" fillId="0" borderId="154" applyNumberFormat="0" applyFill="0" applyAlignment="0" applyProtection="0"/>
    <xf numFmtId="0" fontId="121" fillId="39" borderId="159" applyNumberFormat="0" applyAlignment="0" applyProtection="0"/>
    <xf numFmtId="0" fontId="68" fillId="40" borderId="131" applyNumberFormat="0" applyAlignment="0" applyProtection="0"/>
    <xf numFmtId="0" fontId="5" fillId="27" borderId="116" applyNumberFormat="0" applyFont="0" applyAlignment="0" applyProtection="0"/>
    <xf numFmtId="0" fontId="6" fillId="27" borderId="143" applyNumberFormat="0" applyFont="0" applyAlignment="0" applyProtection="0"/>
    <xf numFmtId="0" fontId="5" fillId="27" borderId="126" applyNumberFormat="0" applyFont="0" applyAlignment="0" applyProtection="0"/>
    <xf numFmtId="0" fontId="121" fillId="39" borderId="151" applyNumberFormat="0" applyAlignment="0" applyProtection="0"/>
    <xf numFmtId="0" fontId="5" fillId="27" borderId="152" applyNumberFormat="0" applyFont="0" applyAlignment="0" applyProtection="0"/>
    <xf numFmtId="0" fontId="5" fillId="27" borderId="116" applyNumberFormat="0" applyFont="0" applyAlignment="0" applyProtection="0"/>
    <xf numFmtId="0" fontId="75" fillId="0" borderId="132" applyNumberFormat="0" applyFill="0" applyAlignment="0" applyProtection="0"/>
    <xf numFmtId="0" fontId="121" fillId="39" borderId="125" applyNumberFormat="0" applyAlignment="0" applyProtection="0"/>
    <xf numFmtId="0" fontId="130" fillId="39" borderId="127" applyNumberFormat="0" applyAlignment="0" applyProtection="0"/>
    <xf numFmtId="0" fontId="5" fillId="27" borderId="116" applyNumberFormat="0" applyFont="0" applyAlignment="0" applyProtection="0"/>
    <xf numFmtId="0" fontId="136" fillId="0" borderId="118" applyNumberFormat="0" applyFill="0" applyAlignment="0" applyProtection="0"/>
    <xf numFmtId="0" fontId="65" fillId="30" borderId="115" applyNumberFormat="0" applyAlignment="0" applyProtection="0"/>
    <xf numFmtId="0" fontId="18" fillId="16" borderId="123" applyFill="0" applyBorder="0" applyAlignment="0" applyProtection="0">
      <alignment vertical="center"/>
      <protection locked="0"/>
    </xf>
    <xf numFmtId="0" fontId="5" fillId="27" borderId="116" applyNumberFormat="0" applyFont="0" applyAlignment="0" applyProtection="0"/>
    <xf numFmtId="0" fontId="62" fillId="39" borderId="146" applyNumberFormat="0" applyAlignment="0" applyProtection="0"/>
    <xf numFmtId="0" fontId="65" fillId="24" borderId="106" applyNumberFormat="0" applyAlignment="0" applyProtection="0"/>
    <xf numFmtId="0" fontId="18" fillId="16" borderId="174" applyFill="0" applyBorder="0" applyAlignment="0" applyProtection="0">
      <alignment vertical="center"/>
      <protection locked="0"/>
    </xf>
    <xf numFmtId="0" fontId="62" fillId="39" borderId="151" applyNumberFormat="0" applyAlignment="0" applyProtection="0"/>
    <xf numFmtId="0" fontId="124" fillId="24" borderId="146" applyNumberFormat="0" applyAlignment="0" applyProtection="0"/>
    <xf numFmtId="0" fontId="5" fillId="27" borderId="143" applyNumberFormat="0" applyFont="0" applyAlignment="0" applyProtection="0"/>
    <xf numFmtId="0" fontId="5" fillId="27" borderId="116" applyNumberFormat="0" applyFont="0" applyAlignment="0" applyProtection="0"/>
    <xf numFmtId="0" fontId="68" fillId="40" borderId="117" applyNumberFormat="0" applyAlignment="0" applyProtection="0"/>
    <xf numFmtId="0" fontId="62" fillId="39" borderId="159" applyNumberFormat="0" applyAlignment="0" applyProtection="0"/>
    <xf numFmtId="0" fontId="5" fillId="27" borderId="126" applyNumberFormat="0" applyFont="0" applyAlignment="0" applyProtection="0"/>
    <xf numFmtId="0" fontId="5" fillId="27" borderId="152" applyNumberFormat="0" applyFont="0" applyAlignment="0" applyProtection="0"/>
    <xf numFmtId="0" fontId="5" fillId="27" borderId="160" applyNumberFormat="0" applyFont="0" applyAlignment="0" applyProtection="0"/>
    <xf numFmtId="0" fontId="5" fillId="27" borderId="152" applyNumberFormat="0" applyFont="0" applyAlignment="0" applyProtection="0"/>
    <xf numFmtId="0" fontId="65" fillId="24" borderId="140" applyNumberFormat="0" applyAlignment="0" applyProtection="0"/>
    <xf numFmtId="0" fontId="121" fillId="39" borderId="159" applyNumberFormat="0" applyAlignment="0" applyProtection="0"/>
    <xf numFmtId="0" fontId="136" fillId="0" borderId="172" applyNumberFormat="0" applyFill="0" applyAlignment="0" applyProtection="0"/>
    <xf numFmtId="0" fontId="65" fillId="24" borderId="159" applyNumberFormat="0" applyAlignment="0" applyProtection="0"/>
    <xf numFmtId="0" fontId="68" fillId="40" borderId="153" applyNumberFormat="0" applyAlignment="0" applyProtection="0"/>
    <xf numFmtId="0" fontId="65" fillId="24" borderId="106" applyNumberFormat="0" applyAlignment="0" applyProtection="0"/>
    <xf numFmtId="0" fontId="6" fillId="27" borderId="107" applyNumberFormat="0" applyFont="0" applyAlignment="0" applyProtection="0"/>
    <xf numFmtId="0" fontId="75" fillId="0" borderId="172" applyNumberFormat="0" applyFill="0" applyAlignment="0" applyProtection="0"/>
    <xf numFmtId="0" fontId="124" fillId="24" borderId="129" applyNumberFormat="0" applyAlignment="0" applyProtection="0"/>
    <xf numFmtId="0" fontId="130" fillId="39" borderId="171" applyNumberFormat="0" applyAlignment="0" applyProtection="0"/>
    <xf numFmtId="0" fontId="5" fillId="27" borderId="152" applyNumberFormat="0" applyFont="0" applyAlignment="0" applyProtection="0"/>
    <xf numFmtId="0" fontId="68" fillId="39" borderId="131" applyNumberFormat="0" applyAlignment="0" applyProtection="0"/>
    <xf numFmtId="0" fontId="5" fillId="27" borderId="130" applyNumberFormat="0" applyFont="0" applyAlignment="0" applyProtection="0"/>
    <xf numFmtId="0" fontId="130" fillId="39" borderId="153" applyNumberFormat="0" applyAlignment="0" applyProtection="0"/>
    <xf numFmtId="0" fontId="39" fillId="0" borderId="134" applyBorder="0">
      <alignment horizontal="left" vertical="center" wrapText="1" indent="3"/>
      <protection locked="0"/>
    </xf>
    <xf numFmtId="0" fontId="76" fillId="40" borderId="169" applyNumberFormat="0" applyAlignment="0" applyProtection="0"/>
    <xf numFmtId="0" fontId="121" fillId="39" borderId="129" applyNumberFormat="0" applyAlignment="0" applyProtection="0"/>
    <xf numFmtId="0" fontId="68" fillId="39" borderId="161" applyNumberFormat="0" applyAlignment="0" applyProtection="0"/>
    <xf numFmtId="0" fontId="5" fillId="27" borderId="143" applyNumberFormat="0" applyFont="0" applyAlignment="0" applyProtection="0"/>
    <xf numFmtId="0" fontId="5" fillId="27" borderId="152" applyNumberFormat="0" applyFont="0" applyAlignment="0" applyProtection="0"/>
    <xf numFmtId="10" fontId="39" fillId="17" borderId="156" applyNumberFormat="0" applyBorder="0" applyAlignment="0" applyProtection="0"/>
    <xf numFmtId="0" fontId="5" fillId="27" borderId="130" applyNumberFormat="0" applyFont="0" applyAlignment="0" applyProtection="0"/>
    <xf numFmtId="0" fontId="18" fillId="16" borderId="157" applyFill="0" applyBorder="0" applyAlignment="0" applyProtection="0">
      <alignment vertical="center"/>
      <protection locked="0"/>
    </xf>
    <xf numFmtId="0" fontId="62" fillId="39" borderId="169" applyNumberFormat="0" applyAlignment="0" applyProtection="0"/>
    <xf numFmtId="0" fontId="5" fillId="27" borderId="143" applyNumberFormat="0" applyFont="0" applyAlignment="0" applyProtection="0"/>
    <xf numFmtId="0" fontId="5" fillId="27" borderId="143" applyNumberFormat="0" applyFont="0" applyAlignment="0" applyProtection="0"/>
    <xf numFmtId="0" fontId="5" fillId="27" borderId="130" applyNumberFormat="0" applyFont="0" applyAlignment="0" applyProtection="0"/>
    <xf numFmtId="0" fontId="124" fillId="24" borderId="146" applyNumberFormat="0" applyAlignment="0" applyProtection="0"/>
    <xf numFmtId="0" fontId="5" fillId="27" borderId="152" applyNumberFormat="0" applyFont="0" applyAlignment="0" applyProtection="0"/>
    <xf numFmtId="0" fontId="5" fillId="27" borderId="152" applyNumberFormat="0" applyFont="0" applyAlignment="0" applyProtection="0"/>
    <xf numFmtId="0" fontId="65" fillId="24" borderId="129" applyNumberFormat="0" applyAlignment="0" applyProtection="0"/>
    <xf numFmtId="0" fontId="65" fillId="24" borderId="146" applyNumberFormat="0" applyAlignment="0" applyProtection="0"/>
    <xf numFmtId="0" fontId="65" fillId="24" borderId="151" applyNumberFormat="0" applyAlignment="0" applyProtection="0"/>
    <xf numFmtId="0" fontId="18" fillId="16" borderId="123" applyFill="0" applyBorder="0" applyAlignment="0" applyProtection="0">
      <alignment vertical="center"/>
      <protection locked="0"/>
    </xf>
    <xf numFmtId="0" fontId="130" fillId="39" borderId="127" applyNumberFormat="0" applyAlignment="0" applyProtection="0"/>
    <xf numFmtId="0" fontId="5" fillId="27" borderId="160" applyNumberFormat="0" applyFont="0" applyAlignment="0" applyProtection="0"/>
    <xf numFmtId="0" fontId="5" fillId="27" borderId="130" applyNumberFormat="0" applyFont="0" applyAlignment="0" applyProtection="0"/>
    <xf numFmtId="0" fontId="68" fillId="40" borderId="171" applyNumberFormat="0" applyAlignment="0" applyProtection="0"/>
    <xf numFmtId="0" fontId="136" fillId="0" borderId="154" applyNumberFormat="0" applyFill="0" applyAlignment="0" applyProtection="0"/>
    <xf numFmtId="0" fontId="5" fillId="27" borderId="160" applyNumberFormat="0" applyFont="0" applyAlignment="0" applyProtection="0"/>
    <xf numFmtId="0" fontId="68" fillId="39" borderId="144" applyNumberFormat="0" applyAlignment="0" applyProtection="0"/>
    <xf numFmtId="0" fontId="130" fillId="39" borderId="171" applyNumberFormat="0" applyAlignment="0" applyProtection="0"/>
    <xf numFmtId="0" fontId="130" fillId="39" borderId="144" applyNumberFormat="0" applyAlignment="0" applyProtection="0"/>
    <xf numFmtId="0" fontId="18" fillId="16" borderId="148" applyFill="0" applyBorder="0" applyAlignment="0" applyProtection="0">
      <alignment vertical="center"/>
      <protection locked="0"/>
    </xf>
    <xf numFmtId="0" fontId="136" fillId="0" borderId="172" applyNumberFormat="0" applyFill="0" applyAlignment="0" applyProtection="0"/>
    <xf numFmtId="0" fontId="136" fillId="0" borderId="132" applyNumberFormat="0" applyFill="0" applyAlignment="0" applyProtection="0"/>
    <xf numFmtId="0" fontId="5" fillId="27" borderId="130" applyNumberFormat="0" applyFont="0" applyAlignment="0" applyProtection="0"/>
    <xf numFmtId="0" fontId="5" fillId="27" borderId="152" applyNumberFormat="0" applyFont="0" applyAlignment="0" applyProtection="0"/>
    <xf numFmtId="0" fontId="5" fillId="27" borderId="152" applyNumberFormat="0" applyFont="0" applyAlignment="0" applyProtection="0"/>
    <xf numFmtId="0" fontId="5" fillId="27" borderId="170" applyNumberFormat="0" applyFont="0" applyAlignment="0" applyProtection="0"/>
    <xf numFmtId="0" fontId="5" fillId="27" borderId="152" applyNumberFormat="0" applyFont="0" applyAlignment="0" applyProtection="0"/>
    <xf numFmtId="0" fontId="5" fillId="27" borderId="143" applyNumberFormat="0" applyFont="0" applyAlignment="0" applyProtection="0"/>
    <xf numFmtId="0" fontId="5" fillId="27" borderId="170" applyNumberFormat="0" applyFont="0" applyAlignment="0" applyProtection="0"/>
    <xf numFmtId="0" fontId="75" fillId="0" borderId="145" applyNumberFormat="0" applyFill="0" applyAlignment="0" applyProtection="0"/>
    <xf numFmtId="0" fontId="6" fillId="27" borderId="170" applyNumberFormat="0" applyFont="0" applyAlignment="0" applyProtection="0"/>
    <xf numFmtId="0" fontId="76" fillId="40" borderId="125" applyNumberFormat="0" applyAlignment="0" applyProtection="0"/>
    <xf numFmtId="0" fontId="6" fillId="27" borderId="130" applyNumberFormat="0" applyFont="0" applyAlignment="0" applyProtection="0"/>
    <xf numFmtId="0" fontId="5" fillId="27" borderId="160" applyNumberFormat="0" applyFont="0" applyAlignment="0" applyProtection="0"/>
    <xf numFmtId="0" fontId="65" fillId="24" borderId="129" applyNumberFormat="0" applyAlignment="0" applyProtection="0"/>
    <xf numFmtId="0" fontId="65" fillId="24" borderId="169" applyNumberFormat="0" applyAlignment="0" applyProtection="0"/>
    <xf numFmtId="0" fontId="130" fillId="39" borderId="127" applyNumberFormat="0" applyAlignment="0" applyProtection="0"/>
    <xf numFmtId="10" fontId="39" fillId="17" borderId="119" applyNumberFormat="0" applyBorder="0" applyAlignment="0" applyProtection="0"/>
    <xf numFmtId="0" fontId="136" fillId="0" borderId="118" applyNumberFormat="0" applyFill="0" applyAlignment="0" applyProtection="0"/>
    <xf numFmtId="0" fontId="65" fillId="30" borderId="146" applyNumberFormat="0" applyAlignment="0" applyProtection="0"/>
    <xf numFmtId="0" fontId="130" fillId="39" borderId="153" applyNumberFormat="0" applyAlignment="0" applyProtection="0"/>
    <xf numFmtId="0" fontId="6" fillId="27" borderId="116" applyNumberFormat="0" applyFont="0" applyAlignment="0" applyProtection="0"/>
    <xf numFmtId="0" fontId="5" fillId="27" borderId="152" applyNumberFormat="0" applyFont="0" applyAlignment="0" applyProtection="0"/>
    <xf numFmtId="0" fontId="76" fillId="40" borderId="146" applyNumberFormat="0" applyAlignment="0" applyProtection="0"/>
    <xf numFmtId="0" fontId="65" fillId="24" borderId="151" applyNumberFormat="0" applyAlignment="0" applyProtection="0"/>
    <xf numFmtId="0" fontId="130" fillId="39" borderId="161" applyNumberFormat="0" applyAlignment="0" applyProtection="0"/>
    <xf numFmtId="0" fontId="68" fillId="39" borderId="171" applyNumberFormat="0" applyAlignment="0" applyProtection="0"/>
    <xf numFmtId="0" fontId="124" fillId="24" borderId="125" applyNumberFormat="0" applyAlignment="0" applyProtection="0"/>
    <xf numFmtId="0" fontId="76" fillId="40" borderId="125" applyNumberFormat="0" applyAlignment="0" applyProtection="0"/>
    <xf numFmtId="0" fontId="5" fillId="27" borderId="170" applyNumberFormat="0" applyFont="0" applyAlignment="0" applyProtection="0"/>
    <xf numFmtId="0" fontId="130" fillId="39" borderId="153" applyNumberFormat="0" applyAlignment="0" applyProtection="0"/>
    <xf numFmtId="0" fontId="5" fillId="27" borderId="126" applyNumberFormat="0" applyFont="0" applyAlignment="0" applyProtection="0"/>
    <xf numFmtId="0" fontId="68" fillId="39" borderId="117" applyNumberFormat="0" applyAlignment="0" applyProtection="0"/>
    <xf numFmtId="0" fontId="130" fillId="39" borderId="117" applyNumberFormat="0" applyAlignment="0" applyProtection="0"/>
    <xf numFmtId="0" fontId="75" fillId="0" borderId="118" applyNumberFormat="0" applyFill="0" applyAlignment="0" applyProtection="0"/>
    <xf numFmtId="0" fontId="6" fillId="27" borderId="143" applyNumberFormat="0" applyFont="0" applyAlignment="0" applyProtection="0"/>
    <xf numFmtId="10" fontId="39" fillId="17" borderId="147" applyNumberFormat="0" applyBorder="0" applyAlignment="0" applyProtection="0"/>
    <xf numFmtId="0" fontId="65" fillId="24" borderId="129" applyNumberFormat="0" applyAlignment="0" applyProtection="0"/>
    <xf numFmtId="0" fontId="68" fillId="39" borderId="127" applyNumberFormat="0" applyAlignment="0" applyProtection="0"/>
    <xf numFmtId="0" fontId="39" fillId="0" borderId="164" applyBorder="0">
      <alignment horizontal="left" vertical="center" wrapText="1" indent="2"/>
      <protection locked="0"/>
    </xf>
    <xf numFmtId="10" fontId="39" fillId="17" borderId="119" applyNumberFormat="0" applyBorder="0" applyAlignment="0" applyProtection="0"/>
    <xf numFmtId="0" fontId="76" fillId="40" borderId="115" applyNumberFormat="0" applyAlignment="0" applyProtection="0"/>
    <xf numFmtId="0" fontId="5" fillId="27" borderId="116" applyNumberFormat="0" applyFont="0" applyAlignment="0" applyProtection="0"/>
    <xf numFmtId="0" fontId="124" fillId="24" borderId="115" applyNumberFormat="0" applyAlignment="0" applyProtection="0"/>
    <xf numFmtId="0" fontId="76" fillId="40" borderId="125" applyNumberFormat="0" applyAlignment="0" applyProtection="0"/>
    <xf numFmtId="0" fontId="65" fillId="24" borderId="129" applyNumberFormat="0" applyAlignment="0" applyProtection="0"/>
    <xf numFmtId="0" fontId="68" fillId="39" borderId="131" applyNumberFormat="0" applyAlignment="0" applyProtection="0"/>
    <xf numFmtId="0" fontId="68" fillId="39" borderId="131" applyNumberFormat="0" applyAlignment="0" applyProtection="0"/>
    <xf numFmtId="0" fontId="39" fillId="0" borderId="134" applyBorder="0">
      <alignment horizontal="left" vertical="center" wrapText="1" indent="2"/>
      <protection locked="0"/>
    </xf>
    <xf numFmtId="0" fontId="130" fillId="39" borderId="131" applyNumberFormat="0" applyAlignment="0" applyProtection="0"/>
    <xf numFmtId="0" fontId="68" fillId="40" borderId="171" applyNumberFormat="0" applyAlignment="0" applyProtection="0"/>
    <xf numFmtId="0" fontId="5" fillId="27" borderId="130" applyNumberFormat="0" applyFont="0" applyAlignment="0" applyProtection="0"/>
    <xf numFmtId="0" fontId="68" fillId="40" borderId="144" applyNumberFormat="0" applyAlignment="0" applyProtection="0"/>
    <xf numFmtId="0" fontId="65" fillId="30" borderId="125" applyNumberFormat="0" applyAlignment="0" applyProtection="0"/>
    <xf numFmtId="10" fontId="39" fillId="17" borderId="156" applyNumberFormat="0" applyBorder="0" applyAlignment="0" applyProtection="0"/>
    <xf numFmtId="0" fontId="65" fillId="30" borderId="125" applyNumberFormat="0" applyAlignment="0" applyProtection="0"/>
    <xf numFmtId="0" fontId="5" fillId="27" borderId="107" applyNumberFormat="0" applyFont="0" applyAlignment="0" applyProtection="0"/>
    <xf numFmtId="0" fontId="62" fillId="39" borderId="125" applyNumberFormat="0" applyAlignment="0" applyProtection="0"/>
    <xf numFmtId="0" fontId="39" fillId="0" borderId="120" applyBorder="0">
      <alignment horizontal="left" vertical="center" wrapText="1" indent="2"/>
      <protection locked="0"/>
    </xf>
    <xf numFmtId="0" fontId="136" fillId="0" borderId="172" applyNumberFormat="0" applyFill="0" applyAlignment="0" applyProtection="0"/>
    <xf numFmtId="0" fontId="5" fillId="27" borderId="160" applyNumberFormat="0" applyFont="0" applyAlignment="0" applyProtection="0"/>
    <xf numFmtId="0" fontId="5" fillId="27" borderId="116" applyNumberFormat="0" applyFont="0" applyAlignment="0" applyProtection="0"/>
    <xf numFmtId="0" fontId="62" fillId="39" borderId="115" applyNumberFormat="0" applyAlignment="0" applyProtection="0"/>
    <xf numFmtId="0" fontId="5" fillId="27" borderId="152" applyNumberFormat="0" applyFont="0" applyAlignment="0" applyProtection="0"/>
    <xf numFmtId="0" fontId="68" fillId="39" borderId="117" applyNumberFormat="0" applyAlignment="0" applyProtection="0"/>
    <xf numFmtId="0" fontId="5" fillId="27" borderId="143" applyNumberFormat="0" applyFont="0" applyAlignment="0" applyProtection="0"/>
    <xf numFmtId="0" fontId="65" fillId="30" borderId="125" applyNumberFormat="0" applyAlignment="0" applyProtection="0"/>
    <xf numFmtId="0" fontId="130" fillId="39" borderId="171" applyNumberFormat="0" applyAlignment="0" applyProtection="0"/>
    <xf numFmtId="0" fontId="68" fillId="40" borderId="153" applyNumberFormat="0" applyAlignment="0" applyProtection="0"/>
    <xf numFmtId="0" fontId="65" fillId="24" borderId="115" applyNumberFormat="0" applyAlignment="0" applyProtection="0"/>
    <xf numFmtId="10" fontId="39" fillId="17" borderId="119" applyNumberFormat="0" applyBorder="0" applyAlignment="0" applyProtection="0"/>
    <xf numFmtId="0" fontId="68" fillId="40" borderId="117" applyNumberFormat="0" applyAlignment="0" applyProtection="0"/>
    <xf numFmtId="0" fontId="5" fillId="27" borderId="143" applyNumberFormat="0" applyFont="0" applyAlignment="0" applyProtection="0"/>
    <xf numFmtId="0" fontId="5" fillId="27" borderId="170" applyNumberFormat="0" applyFont="0" applyAlignment="0" applyProtection="0"/>
    <xf numFmtId="0" fontId="130" fillId="39" borderId="127" applyNumberFormat="0" applyAlignment="0" applyProtection="0"/>
    <xf numFmtId="0" fontId="68" fillId="40" borderId="144" applyNumberFormat="0" applyAlignment="0" applyProtection="0"/>
    <xf numFmtId="0" fontId="130" fillId="39" borderId="171" applyNumberFormat="0" applyAlignment="0" applyProtection="0"/>
    <xf numFmtId="0" fontId="5" fillId="27" borderId="143" applyNumberFormat="0" applyFont="0" applyAlignment="0" applyProtection="0"/>
    <xf numFmtId="10" fontId="39" fillId="17" borderId="133" applyNumberFormat="0" applyBorder="0" applyAlignment="0" applyProtection="0"/>
    <xf numFmtId="0" fontId="65" fillId="24" borderId="115" applyNumberFormat="0" applyAlignment="0" applyProtection="0"/>
    <xf numFmtId="10" fontId="39" fillId="17" borderId="156" applyNumberFormat="0" applyBorder="0" applyAlignment="0" applyProtection="0"/>
    <xf numFmtId="0" fontId="5" fillId="27" borderId="116" applyNumberFormat="0" applyFont="0" applyAlignment="0" applyProtection="0"/>
    <xf numFmtId="0" fontId="5" fillId="27" borderId="116" applyNumberFormat="0" applyFont="0" applyAlignment="0" applyProtection="0"/>
    <xf numFmtId="0" fontId="65" fillId="24" borderId="159" applyNumberFormat="0" applyAlignment="0" applyProtection="0"/>
    <xf numFmtId="0" fontId="75" fillId="0" borderId="172" applyNumberFormat="0" applyFill="0" applyAlignment="0" applyProtection="0"/>
    <xf numFmtId="0" fontId="65" fillId="24" borderId="129" applyNumberFormat="0" applyAlignment="0" applyProtection="0"/>
    <xf numFmtId="0" fontId="5" fillId="27" borderId="143" applyNumberFormat="0" applyFont="0" applyAlignment="0" applyProtection="0"/>
    <xf numFmtId="0" fontId="5" fillId="27" borderId="160" applyNumberFormat="0" applyFont="0" applyAlignment="0" applyProtection="0"/>
    <xf numFmtId="0" fontId="5" fillId="27" borderId="116" applyNumberFormat="0" applyFont="0" applyAlignment="0" applyProtection="0"/>
    <xf numFmtId="0" fontId="18" fillId="16" borderId="157" applyFill="0" applyBorder="0" applyAlignment="0" applyProtection="0">
      <alignment vertical="center"/>
      <protection locked="0"/>
    </xf>
    <xf numFmtId="0" fontId="121" fillId="39" borderId="159" applyNumberFormat="0" applyAlignment="0" applyProtection="0"/>
    <xf numFmtId="0" fontId="136" fillId="0" borderId="128" applyNumberFormat="0" applyFill="0" applyAlignment="0" applyProtection="0"/>
    <xf numFmtId="0" fontId="136" fillId="0" borderId="132" applyNumberFormat="0" applyFill="0" applyAlignment="0" applyProtection="0"/>
    <xf numFmtId="0" fontId="39" fillId="0" borderId="174" applyBorder="0">
      <alignment horizontal="left" vertical="center" wrapText="1" indent="3"/>
      <protection locked="0"/>
    </xf>
    <xf numFmtId="0" fontId="5" fillId="27" borderId="170" applyNumberFormat="0" applyFont="0" applyAlignment="0" applyProtection="0"/>
    <xf numFmtId="0" fontId="5" fillId="27" borderId="152" applyNumberFormat="0" applyFont="0" applyAlignment="0" applyProtection="0"/>
    <xf numFmtId="0" fontId="6" fillId="27" borderId="126" applyNumberFormat="0" applyFont="0" applyAlignment="0" applyProtection="0"/>
    <xf numFmtId="0" fontId="68" fillId="39" borderId="144" applyNumberFormat="0" applyAlignment="0" applyProtection="0"/>
    <xf numFmtId="0" fontId="136" fillId="0" borderId="118" applyNumberFormat="0" applyFill="0" applyAlignment="0" applyProtection="0"/>
    <xf numFmtId="0" fontId="124" fillId="24" borderId="146" applyNumberFormat="0" applyAlignment="0" applyProtection="0"/>
    <xf numFmtId="0" fontId="65" fillId="30" borderId="169" applyNumberFormat="0" applyAlignment="0" applyProtection="0"/>
    <xf numFmtId="0" fontId="75" fillId="0" borderId="145" applyNumberFormat="0" applyFill="0" applyAlignment="0" applyProtection="0"/>
    <xf numFmtId="0" fontId="5" fillId="27" borderId="116" applyNumberFormat="0" applyFont="0" applyAlignment="0" applyProtection="0"/>
    <xf numFmtId="0" fontId="5" fillId="27" borderId="130" applyNumberFormat="0" applyFont="0" applyAlignment="0" applyProtection="0"/>
    <xf numFmtId="0" fontId="39" fillId="0" borderId="148" applyBorder="0">
      <alignment horizontal="left" vertical="center" wrapText="1" indent="3"/>
      <protection locked="0"/>
    </xf>
    <xf numFmtId="0" fontId="5" fillId="27" borderId="152" applyNumberFormat="0" applyFont="0" applyAlignment="0" applyProtection="0"/>
    <xf numFmtId="0" fontId="62" fillId="39" borderId="115" applyNumberFormat="0" applyAlignment="0" applyProtection="0"/>
    <xf numFmtId="0" fontId="39" fillId="0" borderId="137" applyBorder="0">
      <alignment horizontal="left" vertical="center" wrapText="1" indent="3"/>
      <protection locked="0"/>
    </xf>
    <xf numFmtId="0" fontId="5" fillId="27" borderId="143" applyNumberFormat="0" applyFont="0" applyAlignment="0" applyProtection="0"/>
    <xf numFmtId="0" fontId="5" fillId="27" borderId="152" applyNumberFormat="0" applyFont="0" applyAlignment="0" applyProtection="0"/>
    <xf numFmtId="0" fontId="65" fillId="30" borderId="151" applyNumberFormat="0" applyAlignment="0" applyProtection="0"/>
    <xf numFmtId="0" fontId="65" fillId="24" borderId="169" applyNumberFormat="0" applyAlignment="0" applyProtection="0"/>
    <xf numFmtId="10" fontId="39" fillId="17" borderId="163" applyNumberFormat="0" applyBorder="0" applyAlignment="0" applyProtection="0"/>
    <xf numFmtId="0" fontId="65" fillId="24" borderId="159" applyNumberFormat="0" applyAlignment="0" applyProtection="0"/>
    <xf numFmtId="0" fontId="65" fillId="30" borderId="115" applyNumberFormat="0" applyAlignment="0" applyProtection="0"/>
    <xf numFmtId="0" fontId="65" fillId="30" borderId="115" applyNumberFormat="0" applyAlignment="0" applyProtection="0"/>
    <xf numFmtId="0" fontId="68" fillId="39" borderId="127" applyNumberFormat="0" applyAlignment="0" applyProtection="0"/>
    <xf numFmtId="0" fontId="5" fillId="27" borderId="152" applyNumberFormat="0" applyFont="0" applyAlignment="0" applyProtection="0"/>
    <xf numFmtId="0" fontId="68" fillId="40" borderId="117" applyNumberFormat="0" applyAlignment="0" applyProtection="0"/>
    <xf numFmtId="0" fontId="136" fillId="0" borderId="172" applyNumberFormat="0" applyFill="0" applyAlignment="0" applyProtection="0"/>
    <xf numFmtId="0" fontId="75" fillId="0" borderId="132" applyNumberFormat="0" applyFill="0" applyAlignment="0" applyProtection="0"/>
    <xf numFmtId="0" fontId="76" fillId="40" borderId="151" applyNumberFormat="0" applyAlignment="0" applyProtection="0"/>
    <xf numFmtId="0" fontId="75" fillId="0" borderId="132" applyNumberFormat="0" applyFill="0" applyAlignment="0" applyProtection="0"/>
    <xf numFmtId="0" fontId="65" fillId="30" borderId="151" applyNumberFormat="0" applyAlignment="0" applyProtection="0"/>
    <xf numFmtId="0" fontId="18" fillId="16" borderId="148" applyFill="0" applyBorder="0" applyAlignment="0" applyProtection="0">
      <alignment vertical="center"/>
      <protection locked="0"/>
    </xf>
    <xf numFmtId="0" fontId="65" fillId="30" borderId="115" applyNumberFormat="0" applyAlignment="0" applyProtection="0"/>
    <xf numFmtId="10" fontId="39" fillId="17" borderId="163" applyNumberFormat="0" applyBorder="0" applyAlignment="0" applyProtection="0"/>
    <xf numFmtId="0" fontId="39" fillId="0" borderId="174" applyBorder="0">
      <alignment horizontal="left" vertical="center" wrapText="1" indent="2"/>
      <protection locked="0"/>
    </xf>
    <xf numFmtId="0" fontId="130" fillId="39" borderId="144" applyNumberFormat="0" applyAlignment="0" applyProtection="0"/>
    <xf numFmtId="0" fontId="6" fillId="27" borderId="170" applyNumberFormat="0" applyFont="0" applyAlignment="0" applyProtection="0"/>
    <xf numFmtId="0" fontId="65" fillId="30" borderId="151" applyNumberFormat="0" applyAlignment="0" applyProtection="0"/>
    <xf numFmtId="0" fontId="5" fillId="27" borderId="126" applyNumberFormat="0" applyFont="0" applyAlignment="0" applyProtection="0"/>
    <xf numFmtId="0" fontId="39" fillId="0" borderId="157" applyBorder="0">
      <alignment horizontal="left" vertical="center" wrapText="1" indent="3"/>
      <protection locked="0"/>
    </xf>
    <xf numFmtId="0" fontId="18" fillId="16" borderId="134" applyFill="0" applyBorder="0" applyAlignment="0" applyProtection="0">
      <alignment vertical="center"/>
      <protection locked="0"/>
    </xf>
    <xf numFmtId="10" fontId="39" fillId="17" borderId="119" applyNumberFormat="0" applyBorder="0" applyAlignment="0" applyProtection="0"/>
    <xf numFmtId="0" fontId="68" fillId="39" borderId="171" applyNumberFormat="0" applyAlignment="0" applyProtection="0"/>
    <xf numFmtId="0" fontId="5" fillId="27" borderId="107" applyNumberFormat="0" applyFont="0" applyAlignment="0" applyProtection="0"/>
    <xf numFmtId="0" fontId="121" fillId="39" borderId="169" applyNumberFormat="0" applyAlignment="0" applyProtection="0"/>
    <xf numFmtId="0" fontId="68" fillId="40" borderId="171"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65" fillId="30" borderId="159" applyNumberFormat="0" applyAlignment="0" applyProtection="0"/>
    <xf numFmtId="0" fontId="39" fillId="0" borderId="148" applyBorder="0">
      <alignment horizontal="left" vertical="center" wrapText="1" indent="2"/>
      <protection locked="0"/>
    </xf>
    <xf numFmtId="0" fontId="65" fillId="30" borderId="125" applyNumberFormat="0" applyAlignment="0" applyProtection="0"/>
    <xf numFmtId="0" fontId="6" fillId="27" borderId="152" applyNumberFormat="0" applyFont="0" applyAlignment="0" applyProtection="0"/>
    <xf numFmtId="0" fontId="39" fillId="0" borderId="164" applyBorder="0">
      <alignment horizontal="left" vertical="center" wrapText="1" indent="3"/>
      <protection locked="0"/>
    </xf>
    <xf numFmtId="0" fontId="62" fillId="39" borderId="125" applyNumberFormat="0" applyAlignment="0" applyProtection="0"/>
    <xf numFmtId="0" fontId="5" fillId="27" borderId="116" applyNumberFormat="0" applyFont="0" applyAlignment="0" applyProtection="0"/>
    <xf numFmtId="0" fontId="68" fillId="39" borderId="153" applyNumberFormat="0" applyAlignment="0" applyProtection="0"/>
    <xf numFmtId="10" fontId="39" fillId="17" borderId="156" applyNumberFormat="0" applyBorder="0" applyAlignment="0" applyProtection="0"/>
    <xf numFmtId="0" fontId="65" fillId="24" borderId="115" applyNumberFormat="0" applyAlignment="0" applyProtection="0"/>
    <xf numFmtId="0" fontId="6" fillId="27" borderId="160" applyNumberFormat="0" applyFont="0" applyAlignment="0" applyProtection="0"/>
    <xf numFmtId="0" fontId="68" fillId="40" borderId="144" applyNumberFormat="0" applyAlignment="0" applyProtection="0"/>
    <xf numFmtId="0" fontId="5" fillId="27" borderId="116" applyNumberFormat="0" applyFont="0" applyAlignment="0" applyProtection="0"/>
    <xf numFmtId="0" fontId="5" fillId="27" borderId="160" applyNumberFormat="0" applyFont="0" applyAlignment="0" applyProtection="0"/>
    <xf numFmtId="0" fontId="68" fillId="40" borderId="144" applyNumberFormat="0" applyAlignment="0" applyProtection="0"/>
    <xf numFmtId="0" fontId="18" fillId="16" borderId="123" applyFill="0" applyBorder="0" applyAlignment="0" applyProtection="0">
      <alignment vertical="center"/>
      <protection locked="0"/>
    </xf>
    <xf numFmtId="0" fontId="124" fillId="24" borderId="115" applyNumberFormat="0" applyAlignment="0" applyProtection="0"/>
    <xf numFmtId="0" fontId="130" fillId="39" borderId="117" applyNumberFormat="0" applyAlignment="0" applyProtection="0"/>
    <xf numFmtId="0" fontId="136" fillId="0" borderId="118" applyNumberFormat="0" applyFill="0" applyAlignment="0" applyProtection="0"/>
    <xf numFmtId="0" fontId="39" fillId="0" borderId="174" applyBorder="0">
      <alignment horizontal="left" vertical="center" wrapText="1" indent="3"/>
      <protection locked="0"/>
    </xf>
    <xf numFmtId="0" fontId="5" fillId="27" borderId="126" applyNumberFormat="0" applyFont="0" applyAlignment="0" applyProtection="0"/>
    <xf numFmtId="0" fontId="5" fillId="27" borderId="126" applyNumberFormat="0" applyFont="0" applyAlignment="0" applyProtection="0"/>
    <xf numFmtId="0" fontId="18" fillId="16" borderId="134" applyFill="0" applyBorder="0" applyAlignment="0" applyProtection="0">
      <alignment vertical="center"/>
      <protection locked="0"/>
    </xf>
    <xf numFmtId="0" fontId="5" fillId="27" borderId="160" applyNumberFormat="0" applyFont="0" applyAlignment="0" applyProtection="0"/>
    <xf numFmtId="0" fontId="76" fillId="40" borderId="159" applyNumberFormat="0" applyAlignment="0" applyProtection="0"/>
    <xf numFmtId="10" fontId="39" fillId="17" borderId="136" applyNumberFormat="0" applyBorder="0" applyAlignment="0" applyProtection="0"/>
    <xf numFmtId="10" fontId="39" fillId="17" borderId="133" applyNumberFormat="0" applyBorder="0" applyAlignment="0" applyProtection="0"/>
    <xf numFmtId="0" fontId="65" fillId="30" borderId="169" applyNumberFormat="0" applyAlignment="0" applyProtection="0"/>
    <xf numFmtId="0" fontId="68" fillId="40" borderId="171" applyNumberFormat="0" applyAlignment="0" applyProtection="0"/>
    <xf numFmtId="0" fontId="75" fillId="0" borderId="172" applyNumberFormat="0" applyFill="0" applyAlignment="0" applyProtection="0"/>
    <xf numFmtId="0" fontId="5" fillId="27" borderId="116" applyNumberFormat="0" applyFont="0" applyAlignment="0" applyProtection="0"/>
    <xf numFmtId="0" fontId="124" fillId="24" borderId="115" applyNumberFormat="0" applyAlignment="0" applyProtection="0"/>
    <xf numFmtId="0" fontId="124" fillId="24" borderId="115" applyNumberFormat="0" applyAlignment="0" applyProtection="0"/>
    <xf numFmtId="0" fontId="130" fillId="39" borderId="161" applyNumberFormat="0" applyAlignment="0" applyProtection="0"/>
    <xf numFmtId="0" fontId="39" fillId="0" borderId="157" applyBorder="0">
      <alignment horizontal="left" vertical="center" wrapText="1" indent="3"/>
      <protection locked="0"/>
    </xf>
    <xf numFmtId="0" fontId="136" fillId="0" borderId="128" applyNumberFormat="0" applyFill="0" applyAlignment="0" applyProtection="0"/>
    <xf numFmtId="0" fontId="130" fillId="39" borderId="153" applyNumberFormat="0" applyAlignment="0" applyProtection="0"/>
    <xf numFmtId="0" fontId="5" fillId="27" borderId="126" applyNumberFormat="0" applyFont="0" applyAlignment="0" applyProtection="0"/>
    <xf numFmtId="0" fontId="121" fillId="39" borderId="129" applyNumberFormat="0" applyAlignment="0" applyProtection="0"/>
    <xf numFmtId="0" fontId="124" fillId="24" borderId="169" applyNumberFormat="0" applyAlignment="0" applyProtection="0"/>
    <xf numFmtId="0" fontId="136" fillId="0" borderId="162" applyNumberFormat="0" applyFill="0" applyAlignment="0" applyProtection="0"/>
    <xf numFmtId="0" fontId="39" fillId="0" borderId="137" applyBorder="0">
      <alignment horizontal="left" vertical="center" wrapText="1" indent="2"/>
      <protection locked="0"/>
    </xf>
    <xf numFmtId="0" fontId="75" fillId="0" borderId="132" applyNumberFormat="0" applyFill="0" applyAlignment="0" applyProtection="0"/>
    <xf numFmtId="0" fontId="39" fillId="0" borderId="134" applyBorder="0">
      <alignment horizontal="left" vertical="center" wrapText="1" indent="2"/>
      <protection locked="0"/>
    </xf>
    <xf numFmtId="0" fontId="121" fillId="39" borderId="129" applyNumberFormat="0" applyAlignment="0" applyProtection="0"/>
    <xf numFmtId="0" fontId="18" fillId="16" borderId="123" applyFill="0" applyBorder="0" applyAlignment="0" applyProtection="0">
      <alignment vertical="center"/>
      <protection locked="0"/>
    </xf>
    <xf numFmtId="0" fontId="136" fillId="0" borderId="128" applyNumberFormat="0" applyFill="0" applyAlignment="0" applyProtection="0"/>
    <xf numFmtId="0" fontId="68" fillId="40" borderId="131" applyNumberFormat="0" applyAlignment="0" applyProtection="0"/>
    <xf numFmtId="0" fontId="5" fillId="27" borderId="126" applyNumberFormat="0" applyFont="0" applyAlignment="0" applyProtection="0"/>
    <xf numFmtId="0" fontId="5" fillId="27" borderId="126" applyNumberFormat="0" applyFont="0" applyAlignment="0" applyProtection="0"/>
    <xf numFmtId="0" fontId="6" fillId="27" borderId="170" applyNumberFormat="0" applyFont="0" applyAlignment="0" applyProtection="0"/>
    <xf numFmtId="0" fontId="124" fillId="24" borderId="146" applyNumberFormat="0" applyAlignment="0" applyProtection="0"/>
    <xf numFmtId="0" fontId="6" fillId="27" borderId="126" applyNumberFormat="0" applyFont="0" applyAlignment="0" applyProtection="0"/>
    <xf numFmtId="0" fontId="65" fillId="24" borderId="129" applyNumberFormat="0" applyAlignment="0" applyProtection="0"/>
    <xf numFmtId="0" fontId="124" fillId="24" borderId="146" applyNumberFormat="0" applyAlignment="0" applyProtection="0"/>
    <xf numFmtId="0" fontId="6" fillId="27" borderId="160" applyNumberFormat="0" applyFont="0" applyAlignment="0" applyProtection="0"/>
    <xf numFmtId="0" fontId="136" fillId="0" borderId="132" applyNumberFormat="0" applyFill="0" applyAlignment="0" applyProtection="0"/>
    <xf numFmtId="0" fontId="68" fillId="40" borderId="117" applyNumberFormat="0" applyAlignment="0" applyProtection="0"/>
    <xf numFmtId="0" fontId="75" fillId="0" borderId="118" applyNumberFormat="0" applyFill="0" applyAlignment="0" applyProtection="0"/>
    <xf numFmtId="0" fontId="136" fillId="0" borderId="128" applyNumberFormat="0" applyFill="0" applyAlignment="0" applyProtection="0"/>
    <xf numFmtId="0" fontId="65" fillId="30" borderId="129" applyNumberFormat="0" applyAlignment="0" applyProtection="0"/>
    <xf numFmtId="0" fontId="65" fillId="24" borderId="146" applyNumberFormat="0" applyAlignment="0" applyProtection="0"/>
    <xf numFmtId="0" fontId="75" fillId="0" borderId="118" applyNumberFormat="0" applyFill="0" applyAlignment="0" applyProtection="0"/>
    <xf numFmtId="0" fontId="5" fillId="27" borderId="152" applyNumberFormat="0" applyFont="0" applyAlignment="0" applyProtection="0"/>
    <xf numFmtId="0" fontId="121" fillId="39" borderId="125" applyNumberFormat="0" applyAlignment="0" applyProtection="0"/>
    <xf numFmtId="0" fontId="5" fillId="27" borderId="116" applyNumberFormat="0" applyFont="0" applyAlignment="0" applyProtection="0"/>
    <xf numFmtId="0" fontId="6" fillId="27" borderId="143" applyNumberFormat="0" applyFont="0" applyAlignment="0" applyProtection="0"/>
    <xf numFmtId="0" fontId="68" fillId="40" borderId="127" applyNumberFormat="0" applyAlignment="0" applyProtection="0"/>
    <xf numFmtId="0" fontId="6" fillId="27" borderId="126" applyNumberFormat="0" applyFont="0" applyAlignment="0" applyProtection="0"/>
    <xf numFmtId="0" fontId="76" fillId="40" borderId="125" applyNumberFormat="0" applyAlignment="0" applyProtection="0"/>
    <xf numFmtId="0" fontId="5" fillId="27" borderId="152" applyNumberFormat="0" applyFont="0" applyAlignment="0" applyProtection="0"/>
    <xf numFmtId="0" fontId="65" fillId="24" borderId="151" applyNumberFormat="0" applyAlignment="0" applyProtection="0"/>
    <xf numFmtId="0" fontId="68" fillId="40" borderId="144" applyNumberFormat="0" applyAlignment="0" applyProtection="0"/>
    <xf numFmtId="0" fontId="68" fillId="40" borderId="153" applyNumberFormat="0" applyAlignment="0" applyProtection="0"/>
    <xf numFmtId="0" fontId="68" fillId="40" borderId="144" applyNumberFormat="0" applyAlignment="0" applyProtection="0"/>
    <xf numFmtId="0" fontId="5" fillId="27" borderId="126" applyNumberFormat="0" applyFont="0" applyAlignment="0" applyProtection="0"/>
    <xf numFmtId="0" fontId="5" fillId="27" borderId="126" applyNumberFormat="0" applyFont="0" applyAlignment="0" applyProtection="0"/>
    <xf numFmtId="0" fontId="62" fillId="39" borderId="129" applyNumberFormat="0" applyAlignment="0" applyProtection="0"/>
    <xf numFmtId="0" fontId="62" fillId="39" borderId="151" applyNumberFormat="0" applyAlignment="0" applyProtection="0"/>
    <xf numFmtId="0" fontId="121" fillId="39" borderId="159" applyNumberFormat="0" applyAlignment="0" applyProtection="0"/>
    <xf numFmtId="0" fontId="121" fillId="39" borderId="115" applyNumberFormat="0" applyAlignment="0" applyProtection="0"/>
    <xf numFmtId="0" fontId="5" fillId="27" borderId="141" applyNumberFormat="0" applyFont="0" applyAlignment="0" applyProtection="0"/>
    <xf numFmtId="0" fontId="39" fillId="0" borderId="123" applyBorder="0">
      <alignment horizontal="left" vertical="center" wrapText="1" indent="2"/>
      <protection locked="0"/>
    </xf>
    <xf numFmtId="0" fontId="62" fillId="39" borderId="151" applyNumberFormat="0" applyAlignment="0" applyProtection="0"/>
    <xf numFmtId="0" fontId="5" fillId="27" borderId="170" applyNumberFormat="0" applyFont="0" applyAlignment="0" applyProtection="0"/>
    <xf numFmtId="0" fontId="5" fillId="27" borderId="130" applyNumberFormat="0" applyFont="0" applyAlignment="0" applyProtection="0"/>
    <xf numFmtId="0" fontId="68" fillId="40" borderId="171" applyNumberFormat="0" applyAlignment="0" applyProtection="0"/>
    <xf numFmtId="0" fontId="62" fillId="39" borderId="125" applyNumberFormat="0" applyAlignment="0" applyProtection="0"/>
    <xf numFmtId="0" fontId="130" fillId="39" borderId="153" applyNumberFormat="0" applyAlignment="0" applyProtection="0"/>
    <xf numFmtId="0" fontId="68" fillId="40" borderId="108" applyNumberFormat="0" applyAlignment="0" applyProtection="0"/>
    <xf numFmtId="0" fontId="39" fillId="0" borderId="123" applyBorder="0">
      <alignment horizontal="left" vertical="center" wrapText="1" indent="2"/>
      <protection locked="0"/>
    </xf>
    <xf numFmtId="0" fontId="124" fillId="24" borderId="146" applyNumberFormat="0" applyAlignment="0" applyProtection="0"/>
    <xf numFmtId="0" fontId="5" fillId="27" borderId="126" applyNumberFormat="0" applyFont="0" applyAlignment="0" applyProtection="0"/>
    <xf numFmtId="0" fontId="68" fillId="40" borderId="144" applyNumberFormat="0" applyAlignment="0" applyProtection="0"/>
    <xf numFmtId="0" fontId="39" fillId="0" borderId="134" applyBorder="0">
      <alignment horizontal="left" vertical="center" wrapText="1" indent="2"/>
      <protection locked="0"/>
    </xf>
    <xf numFmtId="0" fontId="5" fillId="27" borderId="160" applyNumberFormat="0" applyFont="0" applyAlignment="0" applyProtection="0"/>
    <xf numFmtId="0" fontId="136" fillId="0" borderId="109" applyNumberFormat="0" applyFill="0" applyAlignment="0" applyProtection="0"/>
    <xf numFmtId="0" fontId="5" fillId="27" borderId="170" applyNumberFormat="0" applyFont="0" applyAlignment="0" applyProtection="0"/>
    <xf numFmtId="0" fontId="6" fillId="27" borderId="143" applyNumberFormat="0" applyFont="0" applyAlignment="0" applyProtection="0"/>
    <xf numFmtId="0" fontId="65" fillId="30" borderId="115" applyNumberFormat="0" applyAlignment="0" applyProtection="0"/>
    <xf numFmtId="0" fontId="130" fillId="39" borderId="117" applyNumberFormat="0" applyAlignment="0" applyProtection="0"/>
    <xf numFmtId="0" fontId="121" fillId="39" borderId="125" applyNumberFormat="0" applyAlignment="0" applyProtection="0"/>
    <xf numFmtId="0" fontId="5" fillId="27" borderId="130" applyNumberFormat="0" applyFont="0" applyAlignment="0" applyProtection="0"/>
    <xf numFmtId="0" fontId="65" fillId="24" borderId="106" applyNumberFormat="0" applyAlignment="0" applyProtection="0"/>
    <xf numFmtId="0" fontId="68" fillId="39" borderId="127" applyNumberFormat="0" applyAlignment="0" applyProtection="0"/>
    <xf numFmtId="0" fontId="65" fillId="24" borderId="151" applyNumberFormat="0" applyAlignment="0" applyProtection="0"/>
    <xf numFmtId="0" fontId="5" fillId="27" borderId="126" applyNumberFormat="0" applyFont="0" applyAlignment="0" applyProtection="0"/>
    <xf numFmtId="0" fontId="68" fillId="39" borderId="161" applyNumberFormat="0" applyAlignment="0" applyProtection="0"/>
    <xf numFmtId="0" fontId="5" fillId="27" borderId="107" applyNumberFormat="0" applyFont="0" applyAlignment="0" applyProtection="0"/>
    <xf numFmtId="0" fontId="68" fillId="40" borderId="153" applyNumberFormat="0" applyAlignment="0" applyProtection="0"/>
    <xf numFmtId="0" fontId="5" fillId="27" borderId="126" applyNumberFormat="0" applyFont="0" applyAlignment="0" applyProtection="0"/>
    <xf numFmtId="0" fontId="68" fillId="40" borderId="127" applyNumberFormat="0" applyAlignment="0" applyProtection="0"/>
    <xf numFmtId="0" fontId="65" fillId="30" borderId="151" applyNumberFormat="0" applyAlignment="0" applyProtection="0"/>
    <xf numFmtId="0" fontId="5" fillId="27" borderId="116" applyNumberFormat="0" applyFont="0" applyAlignment="0" applyProtection="0"/>
    <xf numFmtId="0" fontId="75" fillId="0" borderId="145" applyNumberFormat="0" applyFill="0" applyAlignment="0" applyProtection="0"/>
    <xf numFmtId="0" fontId="76" fillId="40" borderId="159" applyNumberFormat="0" applyAlignment="0" applyProtection="0"/>
    <xf numFmtId="0" fontId="39" fillId="0" borderId="120" applyBorder="0">
      <alignment horizontal="left" vertical="center" wrapText="1" indent="2"/>
      <protection locked="0"/>
    </xf>
    <xf numFmtId="0" fontId="76" fillId="40" borderId="169" applyNumberFormat="0" applyAlignment="0" applyProtection="0"/>
    <xf numFmtId="0" fontId="5" fillId="27" borderId="152" applyNumberFormat="0" applyFont="0" applyAlignment="0" applyProtection="0"/>
    <xf numFmtId="0" fontId="130" fillId="39" borderId="144" applyNumberFormat="0" applyAlignment="0" applyProtection="0"/>
    <xf numFmtId="0" fontId="136" fillId="0" borderId="132" applyNumberFormat="0" applyFill="0" applyAlignment="0" applyProtection="0"/>
    <xf numFmtId="0" fontId="68" fillId="40" borderId="131" applyNumberFormat="0" applyAlignment="0" applyProtection="0"/>
    <xf numFmtId="10" fontId="39" fillId="17" borderId="156" applyNumberFormat="0" applyBorder="0" applyAlignment="0" applyProtection="0"/>
    <xf numFmtId="0" fontId="68" fillId="40" borderId="144" applyNumberFormat="0" applyAlignment="0" applyProtection="0"/>
    <xf numFmtId="0" fontId="124" fillId="24" borderId="115" applyNumberFormat="0" applyAlignment="0" applyProtection="0"/>
    <xf numFmtId="0" fontId="6" fillId="27" borderId="116" applyNumberFormat="0" applyFont="0" applyAlignment="0" applyProtection="0"/>
    <xf numFmtId="0" fontId="18" fillId="16" borderId="174" applyFill="0" applyBorder="0" applyAlignment="0" applyProtection="0">
      <alignment vertical="center"/>
      <protection locked="0"/>
    </xf>
    <xf numFmtId="0" fontId="5" fillId="27" borderId="160" applyNumberFormat="0" applyFont="0" applyAlignment="0" applyProtection="0"/>
    <xf numFmtId="0" fontId="5" fillId="27" borderId="116" applyNumberFormat="0" applyFont="0" applyAlignment="0" applyProtection="0"/>
    <xf numFmtId="0" fontId="65" fillId="30" borderId="151" applyNumberFormat="0" applyAlignment="0" applyProtection="0"/>
    <xf numFmtId="0" fontId="6" fillId="27" borderId="126" applyNumberFormat="0" applyFont="0" applyAlignment="0" applyProtection="0"/>
    <xf numFmtId="10" fontId="39" fillId="17" borderId="163" applyNumberFormat="0" applyBorder="0" applyAlignment="0" applyProtection="0"/>
    <xf numFmtId="0" fontId="5" fillId="27" borderId="160" applyNumberFormat="0" applyFont="0" applyAlignment="0" applyProtection="0"/>
    <xf numFmtId="0" fontId="130" fillId="39" borderId="117" applyNumberFormat="0" applyAlignment="0" applyProtection="0"/>
    <xf numFmtId="0" fontId="5" fillId="27" borderId="143" applyNumberFormat="0" applyFont="0" applyAlignment="0" applyProtection="0"/>
    <xf numFmtId="0" fontId="68" fillId="40" borderId="108" applyNumberFormat="0" applyAlignment="0" applyProtection="0"/>
    <xf numFmtId="0" fontId="136" fillId="0" borderId="132" applyNumberFormat="0" applyFill="0" applyAlignment="0" applyProtection="0"/>
    <xf numFmtId="0" fontId="68" fillId="40" borderId="161" applyNumberFormat="0" applyAlignment="0" applyProtection="0"/>
    <xf numFmtId="0" fontId="65" fillId="24" borderId="129" applyNumberFormat="0" applyAlignment="0" applyProtection="0"/>
    <xf numFmtId="0" fontId="124" fillId="24" borderId="159" applyNumberFormat="0" applyAlignment="0" applyProtection="0"/>
    <xf numFmtId="0" fontId="65" fillId="24" borderId="125" applyNumberFormat="0" applyAlignment="0" applyProtection="0"/>
    <xf numFmtId="0" fontId="6" fillId="27" borderId="170" applyNumberFormat="0" applyFont="0" applyAlignment="0" applyProtection="0"/>
    <xf numFmtId="10" fontId="39" fillId="17" borderId="133" applyNumberFormat="0" applyBorder="0" applyAlignment="0" applyProtection="0"/>
    <xf numFmtId="0" fontId="68" fillId="40" borderId="171" applyNumberFormat="0" applyAlignment="0" applyProtection="0"/>
    <xf numFmtId="0" fontId="39" fillId="0" borderId="120" applyBorder="0">
      <alignment horizontal="left" vertical="center" wrapText="1" indent="2"/>
      <protection locked="0"/>
    </xf>
    <xf numFmtId="0" fontId="75"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76" fillId="40" borderId="146" applyNumberFormat="0" applyAlignment="0" applyProtection="0"/>
    <xf numFmtId="0" fontId="5" fillId="27" borderId="152" applyNumberFormat="0" applyFont="0" applyAlignment="0" applyProtection="0"/>
    <xf numFmtId="0" fontId="68" fillId="39" borderId="161" applyNumberFormat="0" applyAlignment="0" applyProtection="0"/>
    <xf numFmtId="10" fontId="39" fillId="17" borderId="136" applyNumberFormat="0" applyBorder="0" applyAlignment="0" applyProtection="0"/>
    <xf numFmtId="0" fontId="121" fillId="39" borderId="159" applyNumberFormat="0" applyAlignment="0" applyProtection="0"/>
    <xf numFmtId="0" fontId="136" fillId="0" borderId="128" applyNumberFormat="0" applyFill="0" applyAlignment="0" applyProtection="0"/>
    <xf numFmtId="0" fontId="136" fillId="0" borderId="118" applyNumberFormat="0" applyFill="0" applyAlignment="0" applyProtection="0"/>
    <xf numFmtId="0" fontId="68" fillId="39" borderId="153" applyNumberFormat="0" applyAlignment="0" applyProtection="0"/>
    <xf numFmtId="0" fontId="65" fillId="24" borderId="125" applyNumberFormat="0" applyAlignment="0" applyProtection="0"/>
    <xf numFmtId="10" fontId="39" fillId="17" borderId="147" applyNumberFormat="0" applyBorder="0" applyAlignment="0" applyProtection="0"/>
    <xf numFmtId="0" fontId="5" fillId="27" borderId="130" applyNumberFormat="0" applyFont="0" applyAlignment="0" applyProtection="0"/>
    <xf numFmtId="0" fontId="62" fillId="39" borderId="159" applyNumberFormat="0" applyAlignment="0" applyProtection="0"/>
    <xf numFmtId="0" fontId="65" fillId="30" borderId="146" applyNumberFormat="0" applyAlignment="0" applyProtection="0"/>
    <xf numFmtId="0" fontId="130" fillId="39" borderId="153" applyNumberFormat="0" applyAlignment="0" applyProtection="0"/>
    <xf numFmtId="0" fontId="5" fillId="27" borderId="126" applyNumberFormat="0" applyFont="0" applyAlignment="0" applyProtection="0"/>
    <xf numFmtId="0" fontId="18" fillId="16" borderId="123" applyFill="0" applyBorder="0" applyAlignment="0" applyProtection="0">
      <alignment vertical="center"/>
      <protection locked="0"/>
    </xf>
    <xf numFmtId="0" fontId="5" fillId="27" borderId="143" applyNumberFormat="0" applyFont="0" applyAlignment="0" applyProtection="0"/>
    <xf numFmtId="0" fontId="75" fillId="0" borderId="145" applyNumberFormat="0" applyFill="0" applyAlignment="0" applyProtection="0"/>
    <xf numFmtId="0" fontId="136" fillId="0" borderId="132" applyNumberFormat="0" applyFill="0" applyAlignment="0" applyProtection="0"/>
    <xf numFmtId="0" fontId="75" fillId="0" borderId="132" applyNumberFormat="0" applyFill="0" applyAlignment="0" applyProtection="0"/>
    <xf numFmtId="0" fontId="76" fillId="40" borderId="129" applyNumberFormat="0" applyAlignment="0" applyProtection="0"/>
    <xf numFmtId="0" fontId="62" fillId="39" borderId="129" applyNumberFormat="0" applyAlignment="0" applyProtection="0"/>
    <xf numFmtId="0" fontId="65" fillId="24" borderId="115" applyNumberFormat="0" applyAlignment="0" applyProtection="0"/>
    <xf numFmtId="0" fontId="5" fillId="27" borderId="126" applyNumberFormat="0" applyFont="0" applyAlignment="0" applyProtection="0"/>
    <xf numFmtId="0" fontId="75" fillId="0" borderId="145" applyNumberFormat="0" applyFill="0" applyAlignment="0" applyProtection="0"/>
    <xf numFmtId="0" fontId="62" fillId="39" borderId="169" applyNumberFormat="0" applyAlignment="0" applyProtection="0"/>
    <xf numFmtId="0" fontId="6" fillId="27" borderId="116" applyNumberFormat="0" applyFont="0" applyAlignment="0" applyProtection="0"/>
    <xf numFmtId="0" fontId="5" fillId="27" borderId="143" applyNumberFormat="0" applyFont="0" applyAlignment="0" applyProtection="0"/>
    <xf numFmtId="0" fontId="5" fillId="27" borderId="130" applyNumberFormat="0" applyFont="0" applyAlignment="0" applyProtection="0"/>
    <xf numFmtId="0" fontId="75" fillId="0" borderId="145" applyNumberFormat="0" applyFill="0" applyAlignment="0" applyProtection="0"/>
    <xf numFmtId="0" fontId="121" fillId="39" borderId="169" applyNumberFormat="0" applyAlignment="0" applyProtection="0"/>
    <xf numFmtId="0" fontId="130" fillId="39" borderId="127" applyNumberFormat="0" applyAlignment="0" applyProtection="0"/>
    <xf numFmtId="0" fontId="39" fillId="0" borderId="123" applyBorder="0">
      <alignment horizontal="left" vertical="center" wrapText="1" indent="2"/>
      <protection locked="0"/>
    </xf>
    <xf numFmtId="0" fontId="62" fillId="39" borderId="129" applyNumberFormat="0" applyAlignment="0" applyProtection="0"/>
    <xf numFmtId="0" fontId="39" fillId="0" borderId="120" applyBorder="0">
      <alignment horizontal="left" vertical="center" wrapText="1" indent="3"/>
      <protection locked="0"/>
    </xf>
    <xf numFmtId="0" fontId="5" fillId="27" borderId="170"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124" fillId="24" borderId="125" applyNumberFormat="0" applyAlignment="0" applyProtection="0"/>
    <xf numFmtId="0" fontId="121" fillId="39" borderId="151" applyNumberFormat="0" applyAlignment="0" applyProtection="0"/>
    <xf numFmtId="0" fontId="62" fillId="39" borderId="115" applyNumberFormat="0" applyAlignment="0" applyProtection="0"/>
    <xf numFmtId="0" fontId="39" fillId="0" borderId="174" applyBorder="0">
      <alignment horizontal="left" vertical="center" wrapText="1" indent="2"/>
      <protection locked="0"/>
    </xf>
    <xf numFmtId="0" fontId="5" fillId="27" borderId="126" applyNumberFormat="0" applyFont="0" applyAlignment="0" applyProtection="0"/>
    <xf numFmtId="0" fontId="65" fillId="30" borderId="146" applyNumberFormat="0" applyAlignment="0" applyProtection="0"/>
    <xf numFmtId="0" fontId="130" fillId="39" borderId="131" applyNumberFormat="0" applyAlignment="0" applyProtection="0"/>
    <xf numFmtId="0" fontId="124" fillId="24" borderId="129" applyNumberFormat="0" applyAlignment="0" applyProtection="0"/>
    <xf numFmtId="0" fontId="5" fillId="27" borderId="116" applyNumberFormat="0" applyFont="0" applyAlignment="0" applyProtection="0"/>
    <xf numFmtId="0" fontId="130" fillId="39" borderId="117" applyNumberFormat="0" applyAlignment="0" applyProtection="0"/>
    <xf numFmtId="0" fontId="65" fillId="24" borderId="129" applyNumberFormat="0" applyAlignment="0" applyProtection="0"/>
    <xf numFmtId="0" fontId="39" fillId="0" borderId="157" applyBorder="0">
      <alignment horizontal="left" vertical="center" wrapText="1" indent="3"/>
      <protection locked="0"/>
    </xf>
    <xf numFmtId="0" fontId="68" fillId="39" borderId="131" applyNumberFormat="0" applyAlignment="0" applyProtection="0"/>
    <xf numFmtId="0" fontId="136" fillId="0" borderId="172" applyNumberFormat="0" applyFill="0" applyAlignment="0" applyProtection="0"/>
    <xf numFmtId="0" fontId="5" fillId="27" borderId="130" applyNumberFormat="0" applyFont="0" applyAlignment="0" applyProtection="0"/>
    <xf numFmtId="0" fontId="121" fillId="39" borderId="146" applyNumberFormat="0" applyAlignment="0" applyProtection="0"/>
    <xf numFmtId="0" fontId="5" fillId="27" borderId="170" applyNumberFormat="0" applyFont="0" applyAlignment="0" applyProtection="0"/>
    <xf numFmtId="0" fontId="124" fillId="24" borderId="169" applyNumberFormat="0" applyAlignment="0" applyProtection="0"/>
    <xf numFmtId="0" fontId="68" fillId="40" borderId="144" applyNumberFormat="0" applyAlignment="0" applyProtection="0"/>
    <xf numFmtId="0" fontId="6" fillId="27" borderId="116" applyNumberFormat="0" applyFont="0" applyAlignment="0" applyProtection="0"/>
    <xf numFmtId="0" fontId="6" fillId="27" borderId="126" applyNumberFormat="0" applyFont="0" applyAlignment="0" applyProtection="0"/>
    <xf numFmtId="0" fontId="5" fillId="27" borderId="143" applyNumberFormat="0" applyFont="0" applyAlignment="0" applyProtection="0"/>
    <xf numFmtId="0" fontId="5" fillId="27" borderId="130" applyNumberFormat="0" applyFont="0" applyAlignment="0" applyProtection="0"/>
    <xf numFmtId="0" fontId="18" fillId="16" borderId="174" applyFill="0" applyBorder="0" applyAlignment="0" applyProtection="0">
      <alignment vertical="center"/>
      <protection locked="0"/>
    </xf>
    <xf numFmtId="0" fontId="68" fillId="39" borderId="153" applyNumberFormat="0" applyAlignment="0" applyProtection="0"/>
    <xf numFmtId="0" fontId="124" fillId="24" borderId="151" applyNumberFormat="0" applyAlignment="0" applyProtection="0"/>
    <xf numFmtId="0" fontId="65" fillId="24" borderId="146" applyNumberFormat="0" applyAlignment="0" applyProtection="0"/>
    <xf numFmtId="0" fontId="62" fillId="39" borderId="151" applyNumberFormat="0" applyAlignment="0" applyProtection="0"/>
    <xf numFmtId="0" fontId="62" fillId="39" borderId="146" applyNumberFormat="0" applyAlignment="0" applyProtection="0"/>
    <xf numFmtId="0" fontId="65" fillId="24" borderId="129" applyNumberFormat="0" applyAlignment="0" applyProtection="0"/>
    <xf numFmtId="0" fontId="5" fillId="27" borderId="126" applyNumberFormat="0" applyFont="0" applyAlignment="0" applyProtection="0"/>
    <xf numFmtId="0" fontId="130" fillId="39" borderId="161" applyNumberFormat="0" applyAlignment="0" applyProtection="0"/>
    <xf numFmtId="0" fontId="68" fillId="39" borderId="131" applyNumberFormat="0" applyAlignment="0" applyProtection="0"/>
    <xf numFmtId="0" fontId="124" fillId="24" borderId="146" applyNumberFormat="0" applyAlignment="0" applyProtection="0"/>
    <xf numFmtId="0" fontId="5" fillId="27" borderId="152" applyNumberFormat="0" applyFont="0" applyAlignment="0" applyProtection="0"/>
    <xf numFmtId="0" fontId="136" fillId="0" borderId="154" applyNumberFormat="0" applyFill="0" applyAlignment="0" applyProtection="0"/>
    <xf numFmtId="0" fontId="76" fillId="40" borderId="151" applyNumberFormat="0" applyAlignment="0" applyProtection="0"/>
    <xf numFmtId="0" fontId="65" fillId="24" borderId="129" applyNumberFormat="0" applyAlignment="0" applyProtection="0"/>
    <xf numFmtId="0" fontId="6" fillId="27" borderId="170" applyNumberFormat="0" applyFont="0" applyAlignment="0" applyProtection="0"/>
    <xf numFmtId="0" fontId="121" fillId="39" borderId="146" applyNumberFormat="0" applyAlignment="0" applyProtection="0"/>
    <xf numFmtId="0" fontId="76" fillId="40" borderId="169" applyNumberFormat="0" applyAlignment="0" applyProtection="0"/>
    <xf numFmtId="0" fontId="75" fillId="0" borderId="145" applyNumberFormat="0" applyFill="0" applyAlignment="0" applyProtection="0"/>
    <xf numFmtId="0" fontId="68" fillId="39" borderId="144" applyNumberFormat="0" applyAlignment="0" applyProtection="0"/>
    <xf numFmtId="0" fontId="5" fillId="27" borderId="107" applyNumberFormat="0" applyFont="0" applyAlignment="0" applyProtection="0"/>
    <xf numFmtId="0" fontId="68" fillId="39" borderId="153" applyNumberFormat="0" applyAlignment="0" applyProtection="0"/>
    <xf numFmtId="0" fontId="18" fillId="16" borderId="137" applyFill="0" applyBorder="0" applyAlignment="0" applyProtection="0">
      <alignment vertical="center"/>
      <protection locked="0"/>
    </xf>
    <xf numFmtId="0" fontId="76" fillId="40" borderId="151" applyNumberFormat="0" applyAlignment="0" applyProtection="0"/>
    <xf numFmtId="0" fontId="5" fillId="27" borderId="130" applyNumberFormat="0" applyFont="0" applyAlignment="0" applyProtection="0"/>
    <xf numFmtId="0" fontId="18" fillId="16" borderId="157" applyFill="0" applyBorder="0" applyAlignment="0" applyProtection="0">
      <alignment vertical="center"/>
      <protection locked="0"/>
    </xf>
    <xf numFmtId="0" fontId="65" fillId="30" borderId="125" applyNumberFormat="0" applyAlignment="0" applyProtection="0"/>
    <xf numFmtId="0" fontId="5" fillId="27" borderId="126" applyNumberFormat="0" applyFont="0" applyAlignment="0" applyProtection="0"/>
    <xf numFmtId="0" fontId="76" fillId="40" borderId="169" applyNumberFormat="0" applyAlignment="0" applyProtection="0"/>
    <xf numFmtId="0" fontId="68" fillId="39" borderId="171" applyNumberFormat="0" applyAlignment="0" applyProtection="0"/>
    <xf numFmtId="0" fontId="68" fillId="40" borderId="127" applyNumberFormat="0" applyAlignment="0" applyProtection="0"/>
    <xf numFmtId="0" fontId="75" fillId="0" borderId="128" applyNumberFormat="0" applyFill="0" applyAlignment="0" applyProtection="0"/>
    <xf numFmtId="0" fontId="39" fillId="0" borderId="164" applyBorder="0">
      <alignment horizontal="left" vertical="center" wrapText="1" indent="2"/>
      <protection locked="0"/>
    </xf>
    <xf numFmtId="0" fontId="68" fillId="40" borderId="153" applyNumberFormat="0" applyAlignment="0" applyProtection="0"/>
    <xf numFmtId="0" fontId="39" fillId="0" borderId="157" applyBorder="0">
      <alignment horizontal="left" vertical="center" wrapText="1" indent="3"/>
      <protection locked="0"/>
    </xf>
    <xf numFmtId="0" fontId="65" fillId="24" borderId="129" applyNumberFormat="0" applyAlignment="0" applyProtection="0"/>
    <xf numFmtId="0" fontId="136" fillId="0" borderId="172" applyNumberFormat="0" applyFill="0" applyAlignment="0" applyProtection="0"/>
    <xf numFmtId="0" fontId="121" fillId="39" borderId="159" applyNumberFormat="0" applyAlignment="0" applyProtection="0"/>
    <xf numFmtId="0" fontId="18" fillId="16" borderId="148" applyFill="0" applyBorder="0" applyAlignment="0" applyProtection="0">
      <alignment vertical="center"/>
      <protection locked="0"/>
    </xf>
    <xf numFmtId="0" fontId="39" fillId="0" borderId="157" applyBorder="0">
      <alignment horizontal="left" vertical="center" wrapText="1" indent="2"/>
      <protection locked="0"/>
    </xf>
    <xf numFmtId="0" fontId="39" fillId="0" borderId="174" applyBorder="0">
      <alignment horizontal="left" vertical="center" wrapText="1" indent="3"/>
      <protection locked="0"/>
    </xf>
    <xf numFmtId="0" fontId="75" fillId="0" borderId="162" applyNumberFormat="0" applyFill="0" applyAlignment="0" applyProtection="0"/>
    <xf numFmtId="0" fontId="68" fillId="40" borderId="127" applyNumberFormat="0" applyAlignment="0" applyProtection="0"/>
    <xf numFmtId="0" fontId="136" fillId="0" borderId="154" applyNumberFormat="0" applyFill="0" applyAlignment="0" applyProtection="0"/>
    <xf numFmtId="0" fontId="130" fillId="39" borderId="161" applyNumberFormat="0" applyAlignment="0" applyProtection="0"/>
    <xf numFmtId="0" fontId="62" fillId="39" borderId="159" applyNumberFormat="0" applyAlignment="0" applyProtection="0"/>
    <xf numFmtId="10" fontId="39" fillId="17" borderId="173" applyNumberFormat="0" applyBorder="0" applyAlignment="0" applyProtection="0"/>
    <xf numFmtId="0" fontId="130" fillId="39" borderId="171" applyNumberFormat="0" applyAlignment="0" applyProtection="0"/>
    <xf numFmtId="0" fontId="68" fillId="39" borderId="144" applyNumberFormat="0" applyAlignment="0" applyProtection="0"/>
    <xf numFmtId="0" fontId="65" fillId="24" borderId="125" applyNumberFormat="0" applyAlignment="0" applyProtection="0"/>
    <xf numFmtId="0" fontId="121" fillId="39" borderId="151" applyNumberFormat="0" applyAlignment="0" applyProtection="0"/>
    <xf numFmtId="0" fontId="5" fillId="27" borderId="170" applyNumberFormat="0" applyFont="0" applyAlignment="0" applyProtection="0"/>
    <xf numFmtId="0" fontId="65" fillId="24" borderId="151" applyNumberFormat="0" applyAlignment="0" applyProtection="0"/>
    <xf numFmtId="0" fontId="5" fillId="27" borderId="160" applyNumberFormat="0" applyFont="0" applyAlignment="0" applyProtection="0"/>
    <xf numFmtId="0" fontId="65" fillId="24" borderId="151" applyNumberFormat="0" applyAlignment="0" applyProtection="0"/>
    <xf numFmtId="10" fontId="39" fillId="17" borderId="173" applyNumberFormat="0" applyBorder="0" applyAlignment="0" applyProtection="0"/>
    <xf numFmtId="0" fontId="5" fillId="27" borderId="152" applyNumberFormat="0" applyFont="0" applyAlignment="0" applyProtection="0"/>
    <xf numFmtId="0" fontId="76" fillId="40" borderId="169" applyNumberFormat="0" applyAlignment="0" applyProtection="0"/>
    <xf numFmtId="0" fontId="5" fillId="27" borderId="152" applyNumberFormat="0" applyFont="0" applyAlignment="0" applyProtection="0"/>
    <xf numFmtId="0" fontId="75" fillId="0" borderId="154" applyNumberFormat="0" applyFill="0" applyAlignment="0" applyProtection="0"/>
    <xf numFmtId="0" fontId="68" fillId="40" borderId="153" applyNumberFormat="0" applyAlignment="0" applyProtection="0"/>
    <xf numFmtId="0" fontId="65" fillId="24" borderId="125" applyNumberFormat="0" applyAlignment="0" applyProtection="0"/>
    <xf numFmtId="0" fontId="62" fillId="39" borderId="125" applyNumberFormat="0" applyAlignment="0" applyProtection="0"/>
    <xf numFmtId="0" fontId="5" fillId="27" borderId="152" applyNumberFormat="0" applyFont="0" applyAlignment="0" applyProtection="0"/>
    <xf numFmtId="0" fontId="76" fillId="40" borderId="115" applyNumberFormat="0" applyAlignment="0" applyProtection="0"/>
    <xf numFmtId="0" fontId="75" fillId="0" borderId="154" applyNumberFormat="0" applyFill="0" applyAlignment="0" applyProtection="0"/>
    <xf numFmtId="0" fontId="5" fillId="27" borderId="170" applyNumberFormat="0" applyFont="0" applyAlignment="0" applyProtection="0"/>
    <xf numFmtId="0" fontId="130" fillId="39" borderId="153" applyNumberFormat="0" applyAlignment="0" applyProtection="0"/>
    <xf numFmtId="0" fontId="65" fillId="24" borderId="129" applyNumberFormat="0" applyAlignment="0" applyProtection="0"/>
    <xf numFmtId="0" fontId="136" fillId="0" borderId="118" applyNumberFormat="0" applyFill="0" applyAlignment="0" applyProtection="0"/>
    <xf numFmtId="0" fontId="136" fillId="0" borderId="162" applyNumberFormat="0" applyFill="0" applyAlignment="0" applyProtection="0"/>
    <xf numFmtId="0" fontId="5" fillId="27" borderId="143" applyNumberFormat="0" applyFont="0" applyAlignment="0" applyProtection="0"/>
    <xf numFmtId="0" fontId="5" fillId="27" borderId="160" applyNumberFormat="0" applyFont="0" applyAlignment="0" applyProtection="0"/>
    <xf numFmtId="0" fontId="6" fillId="27" borderId="126" applyNumberFormat="0" applyFont="0" applyAlignment="0" applyProtection="0"/>
    <xf numFmtId="0" fontId="5" fillId="27" borderId="116" applyNumberFormat="0" applyFont="0" applyAlignment="0" applyProtection="0"/>
    <xf numFmtId="0" fontId="76" fillId="40" borderId="115" applyNumberFormat="0" applyAlignment="0" applyProtection="0"/>
    <xf numFmtId="0" fontId="18" fillId="16" borderId="137" applyFill="0" applyBorder="0" applyAlignment="0" applyProtection="0">
      <alignment vertical="center"/>
      <protection locked="0"/>
    </xf>
    <xf numFmtId="0" fontId="62" fillId="39" borderId="125" applyNumberFormat="0" applyAlignment="0" applyProtection="0"/>
    <xf numFmtId="0" fontId="5" fillId="27" borderId="116" applyNumberFormat="0" applyFont="0" applyAlignment="0" applyProtection="0"/>
    <xf numFmtId="0" fontId="130" fillId="39" borderId="131" applyNumberFormat="0" applyAlignment="0" applyProtection="0"/>
    <xf numFmtId="0" fontId="68" fillId="39" borderId="144" applyNumberFormat="0" applyAlignment="0" applyProtection="0"/>
    <xf numFmtId="0" fontId="65" fillId="24" borderId="125" applyNumberFormat="0" applyAlignment="0" applyProtection="0"/>
    <xf numFmtId="0" fontId="5" fillId="27" borderId="152" applyNumberFormat="0" applyFont="0" applyAlignment="0" applyProtection="0"/>
    <xf numFmtId="0" fontId="75" fillId="0" borderId="145" applyNumberFormat="0" applyFill="0" applyAlignment="0" applyProtection="0"/>
    <xf numFmtId="0" fontId="5" fillId="27" borderId="170" applyNumberFormat="0" applyFont="0" applyAlignment="0" applyProtection="0"/>
    <xf numFmtId="0" fontId="5" fillId="27" borderId="160" applyNumberFormat="0" applyFont="0" applyAlignment="0" applyProtection="0"/>
    <xf numFmtId="0" fontId="76" fillId="40" borderId="115" applyNumberFormat="0" applyAlignment="0" applyProtection="0"/>
    <xf numFmtId="0" fontId="121" fillId="39" borderId="115" applyNumberFormat="0" applyAlignment="0" applyProtection="0"/>
    <xf numFmtId="0" fontId="5" fillId="27" borderId="152" applyNumberFormat="0" applyFont="0" applyAlignment="0" applyProtection="0"/>
    <xf numFmtId="0" fontId="68" fillId="40" borderId="131" applyNumberFormat="0" applyAlignment="0" applyProtection="0"/>
    <xf numFmtId="0" fontId="136" fillId="0" borderId="132" applyNumberFormat="0" applyFill="0" applyAlignment="0" applyProtection="0"/>
    <xf numFmtId="0" fontId="75" fillId="0" borderId="132" applyNumberFormat="0" applyFill="0" applyAlignment="0" applyProtection="0"/>
    <xf numFmtId="0" fontId="5" fillId="27" borderId="130" applyNumberFormat="0" applyFont="0" applyAlignment="0" applyProtection="0"/>
    <xf numFmtId="0" fontId="5" fillId="27" borderId="160" applyNumberFormat="0" applyFont="0" applyAlignment="0" applyProtection="0"/>
    <xf numFmtId="0" fontId="5" fillId="27" borderId="143" applyNumberFormat="0" applyFont="0" applyAlignment="0" applyProtection="0"/>
    <xf numFmtId="0" fontId="75" fillId="0" borderId="154" applyNumberFormat="0" applyFill="0" applyAlignment="0" applyProtection="0"/>
    <xf numFmtId="0" fontId="5" fillId="27" borderId="152" applyNumberFormat="0" applyFont="0" applyAlignment="0" applyProtection="0"/>
    <xf numFmtId="0" fontId="65" fillId="30" borderId="125" applyNumberFormat="0" applyAlignment="0" applyProtection="0"/>
    <xf numFmtId="0" fontId="6" fillId="27" borderId="170" applyNumberFormat="0" applyFont="0" applyAlignment="0" applyProtection="0"/>
    <xf numFmtId="0" fontId="39" fillId="0" borderId="174" applyBorder="0">
      <alignment horizontal="left" vertical="center" wrapText="1" indent="2"/>
      <protection locked="0"/>
    </xf>
    <xf numFmtId="0" fontId="65" fillId="24" borderId="159" applyNumberFormat="0" applyAlignment="0" applyProtection="0"/>
    <xf numFmtId="0" fontId="5" fillId="27" borderId="160" applyNumberFormat="0" applyFont="0" applyAlignment="0" applyProtection="0"/>
    <xf numFmtId="0" fontId="136" fillId="0" borderId="118" applyNumberFormat="0" applyFill="0" applyAlignment="0" applyProtection="0"/>
    <xf numFmtId="0" fontId="121" fillId="39" borderId="146" applyNumberFormat="0" applyAlignment="0" applyProtection="0"/>
    <xf numFmtId="0" fontId="5" fillId="27" borderId="130" applyNumberFormat="0" applyFont="0" applyAlignment="0" applyProtection="0"/>
    <xf numFmtId="0" fontId="75" fillId="0" borderId="109" applyNumberFormat="0" applyFill="0" applyAlignment="0" applyProtection="0"/>
    <xf numFmtId="0" fontId="76" fillId="40" borderId="115" applyNumberFormat="0" applyAlignment="0" applyProtection="0"/>
    <xf numFmtId="10" fontId="39" fillId="17" borderId="147" applyNumberFormat="0" applyBorder="0" applyAlignment="0" applyProtection="0"/>
    <xf numFmtId="0" fontId="68" fillId="39" borderId="153" applyNumberFormat="0" applyAlignment="0" applyProtection="0"/>
    <xf numFmtId="0" fontId="136" fillId="0" borderId="118" applyNumberFormat="0" applyFill="0" applyAlignment="0" applyProtection="0"/>
    <xf numFmtId="0" fontId="62" fillId="39" borderId="169" applyNumberFormat="0" applyAlignment="0" applyProtection="0"/>
    <xf numFmtId="0" fontId="124" fillId="24" borderId="125" applyNumberFormat="0" applyAlignment="0" applyProtection="0"/>
    <xf numFmtId="0" fontId="5" fillId="27" borderId="116" applyNumberFormat="0" applyFont="0" applyAlignment="0" applyProtection="0"/>
    <xf numFmtId="0" fontId="5" fillId="27" borderId="152" applyNumberFormat="0" applyFont="0" applyAlignment="0" applyProtection="0"/>
    <xf numFmtId="0" fontId="5" fillId="27" borderId="116" applyNumberFormat="0" applyFont="0" applyAlignment="0" applyProtection="0"/>
    <xf numFmtId="0" fontId="75" fillId="0" borderId="118" applyNumberFormat="0" applyFill="0" applyAlignment="0" applyProtection="0"/>
    <xf numFmtId="0" fontId="5" fillId="27" borderId="170" applyNumberFormat="0" applyFont="0" applyAlignment="0" applyProtection="0"/>
    <xf numFmtId="0" fontId="39" fillId="0" borderId="134" applyBorder="0">
      <alignment horizontal="left" vertical="center" wrapText="1" indent="3"/>
      <protection locked="0"/>
    </xf>
    <xf numFmtId="0" fontId="65" fillId="30" borderId="115" applyNumberFormat="0" applyAlignment="0" applyProtection="0"/>
    <xf numFmtId="0" fontId="5" fillId="27" borderId="116" applyNumberFormat="0" applyFont="0" applyAlignment="0" applyProtection="0"/>
    <xf numFmtId="0" fontId="5" fillId="27" borderId="126" applyNumberFormat="0" applyFont="0" applyAlignment="0" applyProtection="0"/>
    <xf numFmtId="0" fontId="130" fillId="39" borderId="117" applyNumberFormat="0" applyAlignment="0" applyProtection="0"/>
    <xf numFmtId="0" fontId="65" fillId="24" borderId="151" applyNumberFormat="0" applyAlignment="0" applyProtection="0"/>
    <xf numFmtId="0" fontId="18" fillId="16" borderId="164" applyFill="0" applyBorder="0" applyAlignment="0" applyProtection="0">
      <alignment vertical="center"/>
      <protection locked="0"/>
    </xf>
    <xf numFmtId="0" fontId="124" fillId="24" borderId="125" applyNumberFormat="0" applyAlignment="0" applyProtection="0"/>
    <xf numFmtId="0" fontId="68" fillId="40" borderId="117" applyNumberFormat="0" applyAlignment="0" applyProtection="0"/>
    <xf numFmtId="0" fontId="65" fillId="24" borderId="115" applyNumberFormat="0" applyAlignment="0" applyProtection="0"/>
    <xf numFmtId="0" fontId="39" fillId="0" borderId="157" applyBorder="0">
      <alignment horizontal="left" vertical="center" wrapText="1" indent="3"/>
      <protection locked="0"/>
    </xf>
    <xf numFmtId="0" fontId="39" fillId="0" borderId="164" applyBorder="0">
      <alignment horizontal="left" vertical="center" wrapText="1" indent="3"/>
      <protection locked="0"/>
    </xf>
    <xf numFmtId="0" fontId="39" fillId="0" borderId="148" applyBorder="0">
      <alignment horizontal="left" vertical="center" wrapText="1" indent="3"/>
      <protection locked="0"/>
    </xf>
    <xf numFmtId="0" fontId="5" fillId="27" borderId="160" applyNumberFormat="0" applyFont="0" applyAlignment="0" applyProtection="0"/>
    <xf numFmtId="0" fontId="124" fillId="24" borderId="159" applyNumberFormat="0" applyAlignment="0" applyProtection="0"/>
    <xf numFmtId="0" fontId="65" fillId="24" borderId="125" applyNumberFormat="0" applyAlignment="0" applyProtection="0"/>
    <xf numFmtId="0" fontId="39" fillId="0" borderId="148" applyBorder="0">
      <alignment horizontal="left" vertical="center" wrapText="1" indent="2"/>
      <protection locked="0"/>
    </xf>
    <xf numFmtId="0" fontId="76" fillId="40" borderId="94" applyNumberFormat="0" applyAlignment="0" applyProtection="0"/>
    <xf numFmtId="0" fontId="65" fillId="3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65" fillId="24" borderId="94" applyNumberFormat="0" applyAlignment="0" applyProtection="0"/>
    <xf numFmtId="0" fontId="121" fillId="39" borderId="94" applyNumberFormat="0" applyAlignment="0" applyProtection="0"/>
    <xf numFmtId="0" fontId="68" fillId="40"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124" fillId="24" borderId="94" applyNumberFormat="0" applyAlignment="0" applyProtection="0"/>
    <xf numFmtId="0" fontId="62" fillId="39"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65" fillId="24" borderId="94" applyNumberFormat="0" applyAlignment="0" applyProtection="0"/>
    <xf numFmtId="0" fontId="130" fillId="39" borderId="96" applyNumberFormat="0" applyAlignment="0" applyProtection="0"/>
    <xf numFmtId="0" fontId="5" fillId="27" borderId="160" applyNumberFormat="0" applyFont="0" applyAlignment="0" applyProtection="0"/>
    <xf numFmtId="0" fontId="5" fillId="27" borderId="152" applyNumberFormat="0" applyFont="0" applyAlignment="0" applyProtection="0"/>
    <xf numFmtId="0" fontId="65" fillId="24" borderId="94" applyNumberFormat="0" applyAlignment="0" applyProtection="0"/>
    <xf numFmtId="0" fontId="68" fillId="40" borderId="127" applyNumberFormat="0" applyAlignment="0" applyProtection="0"/>
    <xf numFmtId="0" fontId="5" fillId="27" borderId="116" applyNumberFormat="0" applyFont="0" applyAlignment="0" applyProtection="0"/>
    <xf numFmtId="0" fontId="65" fillId="24" borderId="125" applyNumberFormat="0" applyAlignment="0" applyProtection="0"/>
    <xf numFmtId="0" fontId="5" fillId="27" borderId="143" applyNumberFormat="0" applyFont="0" applyAlignment="0" applyProtection="0"/>
    <xf numFmtId="0" fontId="5" fillId="27" borderId="160" applyNumberFormat="0" applyFont="0" applyAlignment="0" applyProtection="0"/>
    <xf numFmtId="0" fontId="75" fillId="0" borderId="132" applyNumberFormat="0" applyFill="0" applyAlignment="0" applyProtection="0"/>
    <xf numFmtId="0" fontId="136" fillId="0" borderId="128" applyNumberFormat="0" applyFill="0" applyAlignment="0" applyProtection="0"/>
    <xf numFmtId="0" fontId="5" fillId="27" borderId="116" applyNumberFormat="0" applyFont="0" applyAlignment="0" applyProtection="0"/>
    <xf numFmtId="0" fontId="5" fillId="27" borderId="170" applyNumberFormat="0" applyFont="0" applyAlignment="0" applyProtection="0"/>
    <xf numFmtId="0" fontId="6" fillId="27" borderId="126" applyNumberFormat="0" applyFont="0" applyAlignment="0" applyProtection="0"/>
    <xf numFmtId="0" fontId="76" fillId="40" borderId="151" applyNumberFormat="0" applyAlignment="0" applyProtection="0"/>
    <xf numFmtId="0" fontId="65" fillId="30" borderId="115" applyNumberFormat="0" applyAlignment="0" applyProtection="0"/>
    <xf numFmtId="0" fontId="5" fillId="27" borderId="126" applyNumberFormat="0" applyFont="0" applyAlignment="0" applyProtection="0"/>
    <xf numFmtId="0" fontId="136" fillId="0" borderId="145" applyNumberFormat="0" applyFill="0" applyAlignment="0" applyProtection="0"/>
    <xf numFmtId="0" fontId="136" fillId="0" borderId="145" applyNumberFormat="0" applyFill="0" applyAlignment="0" applyProtection="0"/>
    <xf numFmtId="0" fontId="5" fillId="27" borderId="126" applyNumberFormat="0" applyFont="0" applyAlignment="0" applyProtection="0"/>
    <xf numFmtId="0" fontId="76" fillId="40" borderId="146" applyNumberFormat="0" applyAlignment="0" applyProtection="0"/>
    <xf numFmtId="0" fontId="5" fillId="27" borderId="152" applyNumberFormat="0" applyFont="0" applyAlignment="0" applyProtection="0"/>
    <xf numFmtId="0" fontId="39" fillId="0" borderId="123" applyBorder="0">
      <alignment horizontal="left" vertical="center" wrapText="1" indent="2"/>
      <protection locked="0"/>
    </xf>
    <xf numFmtId="0" fontId="124" fillId="24" borderId="159" applyNumberFormat="0" applyAlignment="0" applyProtection="0"/>
    <xf numFmtId="0" fontId="5" fillId="27" borderId="116" applyNumberFormat="0" applyFont="0" applyAlignment="0" applyProtection="0"/>
    <xf numFmtId="0" fontId="121" fillId="39" borderId="129" applyNumberFormat="0" applyAlignment="0" applyProtection="0"/>
    <xf numFmtId="0" fontId="68" fillId="39" borderId="161" applyNumberFormat="0" applyAlignment="0" applyProtection="0"/>
    <xf numFmtId="0" fontId="65" fillId="24" borderId="169" applyNumberFormat="0" applyAlignment="0" applyProtection="0"/>
    <xf numFmtId="0" fontId="136" fillId="0" borderId="118" applyNumberFormat="0" applyFill="0" applyAlignment="0" applyProtection="0"/>
    <xf numFmtId="0" fontId="75" fillId="0" borderId="162" applyNumberFormat="0" applyFill="0" applyAlignment="0" applyProtection="0"/>
    <xf numFmtId="0" fontId="68" fillId="39" borderId="117" applyNumberFormat="0" applyAlignment="0" applyProtection="0"/>
    <xf numFmtId="0" fontId="65" fillId="24" borderId="115" applyNumberFormat="0" applyAlignment="0" applyProtection="0"/>
    <xf numFmtId="0" fontId="136" fillId="0" borderId="128" applyNumberFormat="0" applyFill="0" applyAlignment="0" applyProtection="0"/>
    <xf numFmtId="0" fontId="65" fillId="24" borderId="169" applyNumberFormat="0" applyAlignment="0" applyProtection="0"/>
    <xf numFmtId="0" fontId="39" fillId="0" borderId="137" applyBorder="0">
      <alignment horizontal="left" vertical="center" wrapText="1" indent="3"/>
      <protection locked="0"/>
    </xf>
    <xf numFmtId="0" fontId="68" fillId="40" borderId="144" applyNumberFormat="0" applyAlignment="0" applyProtection="0"/>
    <xf numFmtId="0" fontId="65" fillId="24" borderId="159" applyNumberFormat="0" applyAlignment="0" applyProtection="0"/>
    <xf numFmtId="0" fontId="39" fillId="0" borderId="123" applyBorder="0">
      <alignment horizontal="left" vertical="center" wrapText="1" indent="3"/>
      <protection locked="0"/>
    </xf>
    <xf numFmtId="0" fontId="124" fillId="24" borderId="125" applyNumberFormat="0" applyAlignment="0" applyProtection="0"/>
    <xf numFmtId="0" fontId="65" fillId="24" borderId="151" applyNumberFormat="0" applyAlignment="0" applyProtection="0"/>
    <xf numFmtId="0" fontId="5" fillId="27" borderId="170"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8" fillId="16" borderId="157" applyFill="0" applyBorder="0" applyAlignment="0" applyProtection="0">
      <alignment vertical="center"/>
      <protection locked="0"/>
    </xf>
    <xf numFmtId="0" fontId="130" fillId="39" borderId="117" applyNumberFormat="0" applyAlignment="0" applyProtection="0"/>
    <xf numFmtId="0" fontId="5" fillId="27" borderId="116" applyNumberFormat="0" applyFont="0" applyAlignment="0" applyProtection="0"/>
    <xf numFmtId="0" fontId="5" fillId="27" borderId="143" applyNumberFormat="0" applyFont="0" applyAlignment="0" applyProtection="0"/>
    <xf numFmtId="0" fontId="39" fillId="0" borderId="137" applyBorder="0">
      <alignment horizontal="left" vertical="center" wrapText="1" indent="3"/>
      <protection locked="0"/>
    </xf>
    <xf numFmtId="0" fontId="75" fillId="0" borderId="172" applyNumberFormat="0" applyFill="0" applyAlignment="0" applyProtection="0"/>
    <xf numFmtId="0" fontId="75" fillId="0" borderId="172" applyNumberFormat="0" applyFill="0" applyAlignment="0" applyProtection="0"/>
    <xf numFmtId="0" fontId="130" fillId="39" borderId="127" applyNumberFormat="0" applyAlignment="0" applyProtection="0"/>
    <xf numFmtId="0" fontId="130" fillId="39" borderId="161" applyNumberFormat="0" applyAlignment="0" applyProtection="0"/>
    <xf numFmtId="0" fontId="62" fillId="39" borderId="129" applyNumberFormat="0" applyAlignment="0" applyProtection="0"/>
    <xf numFmtId="0" fontId="68" fillId="40" borderId="161" applyNumberFormat="0" applyAlignment="0" applyProtection="0"/>
    <xf numFmtId="0" fontId="75" fillId="0" borderId="162" applyNumberFormat="0" applyFill="0" applyAlignment="0" applyProtection="0"/>
    <xf numFmtId="0" fontId="5" fillId="27" borderId="126" applyNumberFormat="0" applyFont="0" applyAlignment="0" applyProtection="0"/>
    <xf numFmtId="0" fontId="39" fillId="0" borderId="137" applyBorder="0">
      <alignment horizontal="left" vertical="center" wrapText="1" indent="2"/>
      <protection locked="0"/>
    </xf>
    <xf numFmtId="0" fontId="39" fillId="0" borderId="157" applyBorder="0">
      <alignment horizontal="left" vertical="center" wrapText="1" indent="3"/>
      <protection locked="0"/>
    </xf>
    <xf numFmtId="0" fontId="121" fillId="39" borderId="115" applyNumberFormat="0" applyAlignment="0" applyProtection="0"/>
    <xf numFmtId="0" fontId="5" fillId="27" borderId="116" applyNumberFormat="0" applyFont="0" applyAlignment="0" applyProtection="0"/>
    <xf numFmtId="0" fontId="65" fillId="24" borderId="115" applyNumberFormat="0" applyAlignment="0" applyProtection="0"/>
    <xf numFmtId="0" fontId="75" fillId="0" borderId="118" applyNumberFormat="0" applyFill="0" applyAlignment="0" applyProtection="0"/>
    <xf numFmtId="0" fontId="68" fillId="39" borderId="171" applyNumberFormat="0" applyAlignment="0" applyProtection="0"/>
    <xf numFmtId="0" fontId="68" fillId="40" borderId="127" applyNumberFormat="0" applyAlignment="0" applyProtection="0"/>
    <xf numFmtId="10" fontId="39" fillId="17" borderId="136" applyNumberFormat="0" applyBorder="0" applyAlignment="0" applyProtection="0"/>
    <xf numFmtId="0" fontId="130" fillId="39" borderId="131" applyNumberFormat="0" applyAlignment="0" applyProtection="0"/>
    <xf numFmtId="0" fontId="39" fillId="0" borderId="137" applyBorder="0">
      <alignment horizontal="left" vertical="center" wrapText="1" indent="3"/>
      <protection locked="0"/>
    </xf>
    <xf numFmtId="0" fontId="5" fillId="27" borderId="170" applyNumberFormat="0" applyFont="0" applyAlignment="0" applyProtection="0"/>
    <xf numFmtId="0" fontId="6" fillId="27" borderId="152" applyNumberFormat="0" applyFont="0" applyAlignment="0" applyProtection="0"/>
    <xf numFmtId="0" fontId="6" fillId="27" borderId="143" applyNumberFormat="0" applyFont="0" applyAlignment="0" applyProtection="0"/>
    <xf numFmtId="0" fontId="6" fillId="27" borderId="143" applyNumberFormat="0" applyFont="0" applyAlignment="0" applyProtection="0"/>
    <xf numFmtId="0" fontId="6" fillId="27" borderId="170" applyNumberFormat="0" applyFont="0" applyAlignment="0" applyProtection="0"/>
    <xf numFmtId="0" fontId="62" fillId="39" borderId="115" applyNumberFormat="0" applyAlignment="0" applyProtection="0"/>
    <xf numFmtId="0" fontId="5" fillId="27" borderId="107" applyNumberFormat="0" applyFont="0" applyAlignment="0" applyProtection="0"/>
    <xf numFmtId="0" fontId="5" fillId="27" borderId="152" applyNumberFormat="0" applyFont="0" applyAlignment="0" applyProtection="0"/>
    <xf numFmtId="0" fontId="75" fillId="0" borderId="118" applyNumberFormat="0" applyFill="0" applyAlignment="0" applyProtection="0"/>
    <xf numFmtId="0" fontId="68" fillId="39" borderId="144" applyNumberFormat="0" applyAlignment="0" applyProtection="0"/>
    <xf numFmtId="0" fontId="5" fillId="27" borderId="170" applyNumberFormat="0" applyFont="0" applyAlignment="0" applyProtection="0"/>
    <xf numFmtId="0" fontId="68" fillId="39" borderId="131" applyNumberFormat="0" applyAlignment="0" applyProtection="0"/>
    <xf numFmtId="0" fontId="68" fillId="39" borderId="161" applyNumberFormat="0" applyAlignment="0" applyProtection="0"/>
    <xf numFmtId="0" fontId="65" fillId="24" borderId="151" applyNumberFormat="0" applyAlignment="0" applyProtection="0"/>
    <xf numFmtId="0" fontId="6" fillId="27" borderId="160" applyNumberFormat="0" applyFont="0" applyAlignment="0" applyProtection="0"/>
    <xf numFmtId="0" fontId="68" fillId="39" borderId="144" applyNumberFormat="0" applyAlignment="0" applyProtection="0"/>
    <xf numFmtId="0" fontId="136" fillId="0" borderId="118" applyNumberFormat="0" applyFill="0" applyAlignment="0" applyProtection="0"/>
    <xf numFmtId="0" fontId="65" fillId="30" borderId="115" applyNumberFormat="0" applyAlignment="0" applyProtection="0"/>
    <xf numFmtId="10" fontId="39" fillId="17" borderId="119" applyNumberFormat="0" applyBorder="0" applyAlignment="0" applyProtection="0"/>
    <xf numFmtId="0" fontId="130" fillId="39" borderId="127" applyNumberFormat="0" applyAlignment="0" applyProtection="0"/>
    <xf numFmtId="0" fontId="39" fillId="0" borderId="148" applyBorder="0">
      <alignment horizontal="left" vertical="center" wrapText="1" indent="2"/>
      <protection locked="0"/>
    </xf>
    <xf numFmtId="0" fontId="62" fillId="39" borderId="146" applyNumberFormat="0" applyAlignment="0" applyProtection="0"/>
    <xf numFmtId="0" fontId="6" fillId="27" borderId="116" applyNumberFormat="0" applyFont="0" applyAlignment="0" applyProtection="0"/>
    <xf numFmtId="0" fontId="6" fillId="27" borderId="160" applyNumberFormat="0" applyFont="0" applyAlignment="0" applyProtection="0"/>
    <xf numFmtId="0" fontId="5" fillId="27" borderId="126" applyNumberFormat="0" applyFont="0" applyAlignment="0" applyProtection="0"/>
    <xf numFmtId="0" fontId="6" fillId="27" borderId="143" applyNumberFormat="0" applyFont="0" applyAlignment="0" applyProtection="0"/>
    <xf numFmtId="0" fontId="18" fillId="16" borderId="157" applyFill="0" applyBorder="0" applyAlignment="0" applyProtection="0">
      <alignment vertical="center"/>
      <protection locked="0"/>
    </xf>
    <xf numFmtId="0" fontId="6" fillId="27" borderId="107" applyNumberFormat="0" applyFont="0" applyAlignment="0" applyProtection="0"/>
    <xf numFmtId="0" fontId="65" fillId="24" borderId="159" applyNumberFormat="0" applyAlignment="0" applyProtection="0"/>
    <xf numFmtId="0" fontId="65" fillId="30" borderId="129" applyNumberFormat="0" applyAlignment="0" applyProtection="0"/>
    <xf numFmtId="0" fontId="124" fillId="24" borderId="159" applyNumberFormat="0" applyAlignment="0" applyProtection="0"/>
    <xf numFmtId="0" fontId="6" fillId="27" borderId="130" applyNumberFormat="0" applyFont="0" applyAlignment="0" applyProtection="0"/>
    <xf numFmtId="0" fontId="39" fillId="0" borderId="123" applyBorder="0">
      <alignment horizontal="left" vertical="center" wrapText="1" indent="2"/>
      <protection locked="0"/>
    </xf>
    <xf numFmtId="0" fontId="68" fillId="39" borderId="108" applyNumberFormat="0" applyAlignment="0" applyProtection="0"/>
    <xf numFmtId="0" fontId="76" fillId="40" borderId="169" applyNumberFormat="0" applyAlignment="0" applyProtection="0"/>
    <xf numFmtId="0" fontId="65" fillId="30" borderId="129" applyNumberFormat="0" applyAlignment="0" applyProtection="0"/>
    <xf numFmtId="0" fontId="65" fillId="30" borderId="129" applyNumberFormat="0" applyAlignment="0" applyProtection="0"/>
    <xf numFmtId="0" fontId="68" fillId="39" borderId="144" applyNumberFormat="0" applyAlignment="0" applyProtection="0"/>
    <xf numFmtId="0" fontId="65" fillId="30" borderId="169" applyNumberFormat="0" applyAlignment="0" applyProtection="0"/>
    <xf numFmtId="0" fontId="68" fillId="40" borderId="171" applyNumberFormat="0" applyAlignment="0" applyProtection="0"/>
    <xf numFmtId="0" fontId="18" fillId="16" borderId="157" applyFill="0" applyBorder="0" applyAlignment="0" applyProtection="0">
      <alignment vertical="center"/>
      <protection locked="0"/>
    </xf>
    <xf numFmtId="0" fontId="6" fillId="27" borderId="130" applyNumberFormat="0" applyFont="0" applyAlignment="0" applyProtection="0"/>
    <xf numFmtId="0" fontId="76" fillId="40" borderId="151" applyNumberFormat="0" applyAlignment="0" applyProtection="0"/>
    <xf numFmtId="0" fontId="5" fillId="27" borderId="130" applyNumberFormat="0" applyFont="0" applyAlignment="0" applyProtection="0"/>
    <xf numFmtId="0" fontId="75" fillId="0" borderId="162" applyNumberFormat="0" applyFill="0" applyAlignment="0" applyProtection="0"/>
    <xf numFmtId="0" fontId="5" fillId="27" borderId="160" applyNumberFormat="0" applyFont="0" applyAlignment="0" applyProtection="0"/>
    <xf numFmtId="0" fontId="136" fillId="0" borderId="154" applyNumberFormat="0" applyFill="0" applyAlignment="0" applyProtection="0"/>
    <xf numFmtId="0" fontId="68" fillId="40" borderId="171" applyNumberFormat="0" applyAlignment="0" applyProtection="0"/>
    <xf numFmtId="10" fontId="39" fillId="17" borderId="163" applyNumberFormat="0" applyBorder="0" applyAlignment="0" applyProtection="0"/>
    <xf numFmtId="0" fontId="5" fillId="27" borderId="170" applyNumberFormat="0" applyFont="0" applyAlignment="0" applyProtection="0"/>
    <xf numFmtId="0" fontId="65" fillId="30" borderId="146" applyNumberFormat="0" applyAlignment="0" applyProtection="0"/>
    <xf numFmtId="0" fontId="5" fillId="27" borderId="126" applyNumberFormat="0" applyFont="0" applyAlignment="0" applyProtection="0"/>
    <xf numFmtId="0" fontId="75" fillId="0" borderId="132" applyNumberFormat="0" applyFill="0" applyAlignment="0" applyProtection="0"/>
    <xf numFmtId="0" fontId="76" fillId="40" borderId="129" applyNumberFormat="0" applyAlignment="0" applyProtection="0"/>
    <xf numFmtId="0" fontId="65" fillId="24" borderId="146" applyNumberFormat="0" applyAlignment="0" applyProtection="0"/>
    <xf numFmtId="0" fontId="5" fillId="27" borderId="143" applyNumberFormat="0" applyFont="0" applyAlignment="0" applyProtection="0"/>
    <xf numFmtId="0" fontId="75" fillId="0" borderId="162" applyNumberFormat="0" applyFill="0" applyAlignment="0" applyProtection="0"/>
    <xf numFmtId="0" fontId="5" fillId="27" borderId="152" applyNumberFormat="0" applyFont="0" applyAlignment="0" applyProtection="0"/>
    <xf numFmtId="0" fontId="68" fillId="39" borderId="131" applyNumberFormat="0" applyAlignment="0" applyProtection="0"/>
    <xf numFmtId="0" fontId="5" fillId="27" borderId="170" applyNumberFormat="0" applyFont="0" applyAlignment="0" applyProtection="0"/>
    <xf numFmtId="0" fontId="75" fillId="0" borderId="118" applyNumberFormat="0" applyFill="0" applyAlignment="0" applyProtection="0"/>
    <xf numFmtId="0" fontId="65" fillId="24" borderId="169" applyNumberFormat="0" applyAlignment="0" applyProtection="0"/>
    <xf numFmtId="0" fontId="75" fillId="0" borderId="154" applyNumberFormat="0" applyFill="0" applyAlignment="0" applyProtection="0"/>
    <xf numFmtId="0" fontId="65" fillId="30" borderId="159" applyNumberFormat="0" applyAlignment="0" applyProtection="0"/>
    <xf numFmtId="0" fontId="5" fillId="27" borderId="116" applyNumberFormat="0" applyFont="0" applyAlignment="0" applyProtection="0"/>
    <xf numFmtId="0" fontId="68" fillId="40" borderId="117" applyNumberFormat="0" applyAlignment="0" applyProtection="0"/>
    <xf numFmtId="0" fontId="62" fillId="39" borderId="146" applyNumberFormat="0" applyAlignment="0" applyProtection="0"/>
    <xf numFmtId="0" fontId="75" fillId="0" borderId="162" applyNumberFormat="0" applyFill="0" applyAlignment="0" applyProtection="0"/>
    <xf numFmtId="0" fontId="68" fillId="39" borderId="144" applyNumberFormat="0" applyAlignment="0" applyProtection="0"/>
    <xf numFmtId="0" fontId="18" fillId="16" borderId="174" applyFill="0" applyBorder="0" applyAlignment="0" applyProtection="0">
      <alignment vertical="center"/>
      <protection locked="0"/>
    </xf>
    <xf numFmtId="0" fontId="5" fillId="27" borderId="170" applyNumberFormat="0" applyFont="0" applyAlignment="0" applyProtection="0"/>
    <xf numFmtId="0" fontId="121" fillId="39" borderId="159" applyNumberFormat="0" applyAlignment="0" applyProtection="0"/>
    <xf numFmtId="0" fontId="65" fillId="24" borderId="115" applyNumberFormat="0" applyAlignment="0" applyProtection="0"/>
    <xf numFmtId="0" fontId="5" fillId="27" borderId="116" applyNumberFormat="0" applyFont="0" applyAlignment="0" applyProtection="0"/>
    <xf numFmtId="0" fontId="130" fillId="39" borderId="153" applyNumberFormat="0" applyAlignment="0" applyProtection="0"/>
    <xf numFmtId="0" fontId="5" fillId="27" borderId="170" applyNumberFormat="0" applyFont="0" applyAlignment="0" applyProtection="0"/>
    <xf numFmtId="0" fontId="5" fillId="27" borderId="152" applyNumberFormat="0" applyFont="0" applyAlignment="0" applyProtection="0"/>
    <xf numFmtId="0" fontId="136" fillId="0" borderId="128" applyNumberFormat="0" applyFill="0" applyAlignment="0" applyProtection="0"/>
    <xf numFmtId="0" fontId="68" fillId="39" borderId="171" applyNumberFormat="0" applyAlignment="0" applyProtection="0"/>
    <xf numFmtId="0" fontId="130" fillId="39" borderId="131" applyNumberFormat="0" applyAlignment="0" applyProtection="0"/>
    <xf numFmtId="0" fontId="39" fillId="0" borderId="157" applyBorder="0">
      <alignment horizontal="left" vertical="center" wrapText="1" indent="2"/>
      <protection locked="0"/>
    </xf>
    <xf numFmtId="0" fontId="6" fillId="27" borderId="126" applyNumberFormat="0" applyFont="0" applyAlignment="0" applyProtection="0"/>
    <xf numFmtId="0" fontId="5" fillId="27" borderId="160" applyNumberFormat="0" applyFont="0" applyAlignment="0" applyProtection="0"/>
    <xf numFmtId="0" fontId="65" fillId="30" borderId="106" applyNumberFormat="0" applyAlignment="0" applyProtection="0"/>
    <xf numFmtId="0" fontId="65" fillId="24" borderId="169" applyNumberFormat="0" applyAlignment="0" applyProtection="0"/>
    <xf numFmtId="0" fontId="5" fillId="27" borderId="130" applyNumberFormat="0" applyFont="0" applyAlignment="0" applyProtection="0"/>
    <xf numFmtId="0" fontId="130" fillId="39" borderId="153" applyNumberFormat="0" applyAlignment="0" applyProtection="0"/>
    <xf numFmtId="0" fontId="76" fillId="40" borderId="146" applyNumberFormat="0" applyAlignment="0" applyProtection="0"/>
    <xf numFmtId="0" fontId="65" fillId="24" borderId="151" applyNumberFormat="0" applyAlignment="0" applyProtection="0"/>
    <xf numFmtId="0" fontId="68" fillId="39" borderId="144" applyNumberFormat="0" applyAlignment="0" applyProtection="0"/>
    <xf numFmtId="0" fontId="136" fillId="0" borderId="162" applyNumberFormat="0" applyFill="0" applyAlignment="0" applyProtection="0"/>
    <xf numFmtId="0" fontId="65" fillId="30" borderId="129" applyNumberFormat="0" applyAlignment="0" applyProtection="0"/>
    <xf numFmtId="0" fontId="65" fillId="30" borderId="159" applyNumberFormat="0" applyAlignment="0" applyProtection="0"/>
    <xf numFmtId="0" fontId="5" fillId="27" borderId="126" applyNumberFormat="0" applyFont="0" applyAlignment="0" applyProtection="0"/>
    <xf numFmtId="0" fontId="130" fillId="39" borderId="153" applyNumberFormat="0" applyAlignment="0" applyProtection="0"/>
    <xf numFmtId="0" fontId="18" fillId="16" borderId="137" applyFill="0" applyBorder="0" applyAlignment="0" applyProtection="0">
      <alignment vertical="center"/>
      <protection locked="0"/>
    </xf>
    <xf numFmtId="0" fontId="5" fillId="27" borderId="170" applyNumberFormat="0" applyFont="0" applyAlignment="0" applyProtection="0"/>
    <xf numFmtId="0" fontId="5" fillId="27" borderId="152" applyNumberFormat="0" applyFont="0" applyAlignment="0" applyProtection="0"/>
    <xf numFmtId="0" fontId="5" fillId="27" borderId="160" applyNumberFormat="0" applyFont="0" applyAlignment="0" applyProtection="0"/>
    <xf numFmtId="0" fontId="136" fillId="0" borderId="172" applyNumberFormat="0" applyFill="0" applyAlignment="0" applyProtection="0"/>
    <xf numFmtId="0" fontId="5" fillId="27" borderId="143" applyNumberFormat="0" applyFont="0" applyAlignment="0" applyProtection="0"/>
    <xf numFmtId="10" fontId="39" fillId="17" borderId="122" applyNumberFormat="0" applyBorder="0" applyAlignment="0" applyProtection="0"/>
    <xf numFmtId="0" fontId="68" fillId="40" borderId="131" applyNumberFormat="0" applyAlignment="0" applyProtection="0"/>
    <xf numFmtId="0" fontId="68" fillId="40" borderId="144" applyNumberFormat="0" applyAlignment="0" applyProtection="0"/>
    <xf numFmtId="0" fontId="5" fillId="27" borderId="130" applyNumberFormat="0" applyFont="0" applyAlignment="0" applyProtection="0"/>
    <xf numFmtId="0" fontId="68" fillId="40" borderId="153" applyNumberFormat="0" applyAlignment="0" applyProtection="0"/>
    <xf numFmtId="0" fontId="68" fillId="40" borderId="131" applyNumberFormat="0" applyAlignment="0" applyProtection="0"/>
    <xf numFmtId="0" fontId="130" fillId="39" borderId="127" applyNumberFormat="0" applyAlignment="0" applyProtection="0"/>
    <xf numFmtId="0" fontId="124" fillId="24" borderId="125" applyNumberFormat="0" applyAlignment="0" applyProtection="0"/>
    <xf numFmtId="0" fontId="68" fillId="40" borderId="127" applyNumberFormat="0" applyAlignment="0" applyProtection="0"/>
    <xf numFmtId="10" fontId="39" fillId="17" borderId="156" applyNumberFormat="0" applyBorder="0" applyAlignment="0" applyProtection="0"/>
    <xf numFmtId="0" fontId="124" fillId="24" borderId="159" applyNumberFormat="0" applyAlignment="0" applyProtection="0"/>
    <xf numFmtId="0" fontId="65" fillId="24" borderId="159" applyNumberFormat="0" applyAlignment="0" applyProtection="0"/>
    <xf numFmtId="0" fontId="68" fillId="40" borderId="127" applyNumberFormat="0" applyAlignment="0" applyProtection="0"/>
    <xf numFmtId="0" fontId="5" fillId="27" borderId="170" applyNumberFormat="0" applyFont="0" applyAlignment="0" applyProtection="0"/>
    <xf numFmtId="10" fontId="39" fillId="17" borderId="163" applyNumberFormat="0" applyBorder="0" applyAlignment="0" applyProtection="0"/>
    <xf numFmtId="0" fontId="124" fillId="24" borderId="151" applyNumberFormat="0" applyAlignment="0" applyProtection="0"/>
    <xf numFmtId="0" fontId="136" fillId="0" borderId="132" applyNumberFormat="0" applyFill="0" applyAlignment="0" applyProtection="0"/>
    <xf numFmtId="0" fontId="130" fillId="39" borderId="144" applyNumberFormat="0" applyAlignment="0" applyProtection="0"/>
    <xf numFmtId="0" fontId="121" fillId="39" borderId="129" applyNumberFormat="0" applyAlignment="0" applyProtection="0"/>
    <xf numFmtId="0" fontId="65" fillId="24" borderId="129" applyNumberFormat="0" applyAlignment="0" applyProtection="0"/>
    <xf numFmtId="0" fontId="121" fillId="39" borderId="129" applyNumberFormat="0" applyAlignment="0" applyProtection="0"/>
    <xf numFmtId="0" fontId="39" fillId="0" borderId="148" applyBorder="0">
      <alignment horizontal="left" vertical="center" wrapText="1" indent="2"/>
      <protection locked="0"/>
    </xf>
    <xf numFmtId="0" fontId="76" fillId="40" borderId="159" applyNumberFormat="0" applyAlignment="0" applyProtection="0"/>
    <xf numFmtId="0" fontId="5" fillId="27" borderId="107" applyNumberFormat="0" applyFont="0" applyAlignment="0" applyProtection="0"/>
    <xf numFmtId="0" fontId="121" fillId="39" borderId="129" applyNumberFormat="0" applyAlignment="0" applyProtection="0"/>
    <xf numFmtId="0" fontId="130" fillId="39" borderId="144" applyNumberFormat="0" applyAlignment="0" applyProtection="0"/>
    <xf numFmtId="0" fontId="124" fillId="24" borderId="106" applyNumberFormat="0" applyAlignment="0" applyProtection="0"/>
    <xf numFmtId="0" fontId="5" fillId="27" borderId="143" applyNumberFormat="0" applyFont="0" applyAlignment="0" applyProtection="0"/>
    <xf numFmtId="0" fontId="68" fillId="39" borderId="127" applyNumberFormat="0" applyAlignment="0" applyProtection="0"/>
    <xf numFmtId="0" fontId="65" fillId="24" borderId="159" applyNumberFormat="0" applyAlignment="0" applyProtection="0"/>
    <xf numFmtId="0" fontId="68" fillId="40" borderId="153" applyNumberFormat="0" applyAlignment="0" applyProtection="0"/>
    <xf numFmtId="0" fontId="130" fillId="39" borderId="161" applyNumberFormat="0" applyAlignment="0" applyProtection="0"/>
    <xf numFmtId="0" fontId="130" fillId="39" borderId="153" applyNumberFormat="0" applyAlignment="0" applyProtection="0"/>
    <xf numFmtId="0" fontId="124" fillId="24" borderId="169" applyNumberFormat="0" applyAlignment="0" applyProtection="0"/>
    <xf numFmtId="0" fontId="65" fillId="30" borderId="125" applyNumberFormat="0" applyAlignment="0" applyProtection="0"/>
    <xf numFmtId="0" fontId="65" fillId="30" borderId="146" applyNumberFormat="0" applyAlignment="0" applyProtection="0"/>
    <xf numFmtId="0" fontId="121" fillId="39" borderId="115" applyNumberFormat="0" applyAlignment="0" applyProtection="0"/>
    <xf numFmtId="0" fontId="5" fillId="27" borderId="116" applyNumberFormat="0" applyFont="0" applyAlignment="0" applyProtection="0"/>
    <xf numFmtId="0" fontId="5" fillId="27" borderId="130" applyNumberFormat="0" applyFont="0" applyAlignment="0" applyProtection="0"/>
    <xf numFmtId="10" fontId="39" fillId="17" borderId="136" applyNumberFormat="0" applyBorder="0" applyAlignment="0" applyProtection="0"/>
    <xf numFmtId="0" fontId="5" fillId="27" borderId="170" applyNumberFormat="0" applyFont="0" applyAlignment="0" applyProtection="0"/>
    <xf numFmtId="0" fontId="18" fillId="16" borderId="164" applyFill="0" applyBorder="0" applyAlignment="0" applyProtection="0">
      <alignment vertical="center"/>
      <protection locked="0"/>
    </xf>
    <xf numFmtId="0" fontId="5" fillId="27" borderId="143" applyNumberFormat="0" applyFont="0" applyAlignment="0" applyProtection="0"/>
    <xf numFmtId="0" fontId="39" fillId="0" borderId="120" applyBorder="0">
      <alignment horizontal="left" vertical="center" wrapText="1" indent="3"/>
      <protection locked="0"/>
    </xf>
    <xf numFmtId="0" fontId="39" fillId="0" borderId="123" applyBorder="0">
      <alignment horizontal="left" vertical="center" wrapText="1" indent="2"/>
      <protection locked="0"/>
    </xf>
    <xf numFmtId="0" fontId="136" fillId="0" borderId="172" applyNumberFormat="0" applyFill="0" applyAlignment="0" applyProtection="0"/>
    <xf numFmtId="0" fontId="121" fillId="39" borderId="140" applyNumberFormat="0" applyAlignment="0" applyProtection="0"/>
    <xf numFmtId="0" fontId="130" fillId="39" borderId="127" applyNumberFormat="0" applyAlignment="0" applyProtection="0"/>
    <xf numFmtId="0" fontId="124" fillId="24" borderId="125" applyNumberFormat="0" applyAlignment="0" applyProtection="0"/>
    <xf numFmtId="0" fontId="5" fillId="27" borderId="143" applyNumberFormat="0" applyFont="0" applyAlignment="0" applyProtection="0"/>
    <xf numFmtId="0" fontId="65" fillId="24" borderId="169" applyNumberFormat="0" applyAlignment="0" applyProtection="0"/>
    <xf numFmtId="0" fontId="65" fillId="24" borderId="169" applyNumberFormat="0" applyAlignment="0" applyProtection="0"/>
    <xf numFmtId="0" fontId="5" fillId="27" borderId="143" applyNumberFormat="0" applyFont="0" applyAlignment="0" applyProtection="0"/>
    <xf numFmtId="0" fontId="5" fillId="27" borderId="126" applyNumberFormat="0" applyFont="0" applyAlignment="0" applyProtection="0"/>
    <xf numFmtId="0" fontId="65" fillId="24" borderId="159" applyNumberFormat="0" applyAlignment="0" applyProtection="0"/>
    <xf numFmtId="0" fontId="65" fillId="24" borderId="129" applyNumberFormat="0" applyAlignment="0" applyProtection="0"/>
    <xf numFmtId="0" fontId="5" fillId="27" borderId="126" applyNumberFormat="0" applyFont="0" applyAlignment="0" applyProtection="0"/>
    <xf numFmtId="0" fontId="130" fillId="39" borderId="161" applyNumberFormat="0" applyAlignment="0" applyProtection="0"/>
    <xf numFmtId="0" fontId="5" fillId="27" borderId="160" applyNumberFormat="0" applyFont="0" applyAlignment="0" applyProtection="0"/>
    <xf numFmtId="0" fontId="130" fillId="39" borderId="117" applyNumberFormat="0" applyAlignment="0" applyProtection="0"/>
    <xf numFmtId="0" fontId="6" fillId="27" borderId="116" applyNumberFormat="0" applyFont="0" applyAlignment="0" applyProtection="0"/>
    <xf numFmtId="0" fontId="68" fillId="39" borderId="131" applyNumberFormat="0" applyAlignment="0" applyProtection="0"/>
    <xf numFmtId="0" fontId="6" fillId="27" borderId="130" applyNumberFormat="0" applyFont="0" applyAlignment="0" applyProtection="0"/>
    <xf numFmtId="0" fontId="5" fillId="27" borderId="126" applyNumberFormat="0" applyFont="0" applyAlignment="0" applyProtection="0"/>
    <xf numFmtId="0" fontId="65" fillId="24" borderId="146" applyNumberFormat="0" applyAlignment="0" applyProtection="0"/>
    <xf numFmtId="0" fontId="130" fillId="39" borderId="117" applyNumberFormat="0" applyAlignment="0" applyProtection="0"/>
    <xf numFmtId="0" fontId="68" fillId="39" borderId="117" applyNumberFormat="0" applyAlignment="0" applyProtection="0"/>
    <xf numFmtId="0" fontId="39" fillId="0" borderId="120" applyBorder="0">
      <alignment horizontal="left" vertical="center" wrapText="1" indent="2"/>
      <protection locked="0"/>
    </xf>
    <xf numFmtId="0" fontId="65" fillId="24" borderId="115" applyNumberFormat="0" applyAlignment="0" applyProtection="0"/>
    <xf numFmtId="0" fontId="130" fillId="39" borderId="131" applyNumberFormat="0" applyAlignment="0" applyProtection="0"/>
    <xf numFmtId="0" fontId="121" fillId="39" borderId="129" applyNumberFormat="0" applyAlignment="0" applyProtection="0"/>
    <xf numFmtId="0" fontId="5" fillId="27" borderId="130" applyNumberFormat="0" applyFont="0" applyAlignment="0" applyProtection="0"/>
    <xf numFmtId="0" fontId="5" fillId="27" borderId="160" applyNumberFormat="0" applyFont="0" applyAlignment="0" applyProtection="0"/>
    <xf numFmtId="0" fontId="5" fillId="27" borderId="130" applyNumberFormat="0" applyFont="0" applyAlignment="0" applyProtection="0"/>
    <xf numFmtId="0" fontId="136" fillId="0" borderId="154" applyNumberFormat="0" applyFill="0" applyAlignment="0" applyProtection="0"/>
    <xf numFmtId="0" fontId="5" fillId="27" borderId="152" applyNumberFormat="0" applyFont="0" applyAlignment="0" applyProtection="0"/>
    <xf numFmtId="0" fontId="39" fillId="0" borderId="137" applyBorder="0">
      <alignment horizontal="left" vertical="center" wrapText="1" indent="2"/>
      <protection locked="0"/>
    </xf>
    <xf numFmtId="0" fontId="130" fillId="39" borderId="131" applyNumberFormat="0" applyAlignment="0" applyProtection="0"/>
    <xf numFmtId="0" fontId="130" fillId="39" borderId="142" applyNumberFormat="0" applyAlignment="0" applyProtection="0"/>
    <xf numFmtId="0" fontId="68" fillId="39" borderId="171" applyNumberFormat="0" applyAlignment="0" applyProtection="0"/>
    <xf numFmtId="0" fontId="68" fillId="40" borderId="117" applyNumberFormat="0" applyAlignment="0" applyProtection="0"/>
    <xf numFmtId="0" fontId="5" fillId="27" borderId="126" applyNumberFormat="0" applyFont="0" applyAlignment="0" applyProtection="0"/>
    <xf numFmtId="10" fontId="39" fillId="17" borderId="122" applyNumberFormat="0" applyBorder="0" applyAlignment="0" applyProtection="0"/>
    <xf numFmtId="0" fontId="5" fillId="27" borderId="143" applyNumberFormat="0" applyFont="0" applyAlignment="0" applyProtection="0"/>
    <xf numFmtId="0" fontId="62" fillId="39" borderId="125" applyNumberFormat="0" applyAlignment="0" applyProtection="0"/>
    <xf numFmtId="0" fontId="121" fillId="39" borderId="151" applyNumberFormat="0" applyAlignment="0" applyProtection="0"/>
    <xf numFmtId="0" fontId="68" fillId="40" borderId="127" applyNumberFormat="0" applyAlignment="0" applyProtection="0"/>
    <xf numFmtId="0" fontId="136" fillId="0" borderId="172" applyNumberFormat="0" applyFill="0" applyAlignment="0" applyProtection="0"/>
    <xf numFmtId="0" fontId="18" fillId="16" borderId="120" applyFill="0" applyBorder="0" applyAlignment="0" applyProtection="0">
      <alignment vertical="center"/>
      <protection locked="0"/>
    </xf>
    <xf numFmtId="0" fontId="68" fillId="39" borderId="127" applyNumberFormat="0" applyAlignment="0" applyProtection="0"/>
    <xf numFmtId="0" fontId="75" fillId="0" borderId="128" applyNumberFormat="0" applyFill="0" applyAlignment="0" applyProtection="0"/>
    <xf numFmtId="0" fontId="75" fillId="0" borderId="172" applyNumberFormat="0" applyFill="0" applyAlignment="0" applyProtection="0"/>
    <xf numFmtId="0" fontId="65" fillId="30" borderId="125" applyNumberFormat="0" applyAlignment="0" applyProtection="0"/>
    <xf numFmtId="0" fontId="121" fillId="39" borderId="115" applyNumberFormat="0" applyAlignment="0" applyProtection="0"/>
    <xf numFmtId="0" fontId="75" fillId="0" borderId="172" applyNumberFormat="0" applyFill="0" applyAlignment="0" applyProtection="0"/>
    <xf numFmtId="0" fontId="39" fillId="0" borderId="148" applyBorder="0">
      <alignment horizontal="left" vertical="center" wrapText="1" indent="3"/>
      <protection locked="0"/>
    </xf>
    <xf numFmtId="0" fontId="5" fillId="27" borderId="116" applyNumberFormat="0" applyFont="0" applyAlignment="0" applyProtection="0"/>
    <xf numFmtId="0" fontId="124" fillId="24" borderId="151" applyNumberFormat="0" applyAlignment="0" applyProtection="0"/>
    <xf numFmtId="0" fontId="5" fillId="27" borderId="143" applyNumberFormat="0" applyFont="0" applyAlignment="0" applyProtection="0"/>
    <xf numFmtId="0" fontId="130" fillId="39" borderId="161" applyNumberFormat="0" applyAlignment="0" applyProtection="0"/>
    <xf numFmtId="0" fontId="124" fillId="24" borderId="129" applyNumberFormat="0" applyAlignment="0" applyProtection="0"/>
    <xf numFmtId="0" fontId="65" fillId="24" borderId="146" applyNumberFormat="0" applyAlignment="0" applyProtection="0"/>
    <xf numFmtId="0" fontId="5" fillId="27" borderId="116" applyNumberFormat="0" applyFont="0" applyAlignment="0" applyProtection="0"/>
    <xf numFmtId="0" fontId="130" fillId="39" borderId="117" applyNumberFormat="0" applyAlignment="0" applyProtection="0"/>
    <xf numFmtId="0" fontId="121" fillId="39" borderId="115" applyNumberFormat="0" applyAlignment="0" applyProtection="0"/>
    <xf numFmtId="0" fontId="76" fillId="40" borderId="125" applyNumberFormat="0" applyAlignment="0" applyProtection="0"/>
    <xf numFmtId="0" fontId="39" fillId="0" borderId="123" applyBorder="0">
      <alignment horizontal="left" vertical="center" wrapText="1" indent="2"/>
      <protection locked="0"/>
    </xf>
    <xf numFmtId="0" fontId="121" fillId="39" borderId="169" applyNumberFormat="0" applyAlignment="0" applyProtection="0"/>
    <xf numFmtId="0" fontId="62" fillId="39" borderId="151" applyNumberFormat="0" applyAlignment="0" applyProtection="0"/>
    <xf numFmtId="0" fontId="130" fillId="39" borderId="131" applyNumberFormat="0" applyAlignment="0" applyProtection="0"/>
    <xf numFmtId="0" fontId="65" fillId="30" borderId="129" applyNumberFormat="0" applyAlignment="0" applyProtection="0"/>
    <xf numFmtId="10" fontId="39" fillId="17" borderId="136" applyNumberFormat="0" applyBorder="0" applyAlignment="0" applyProtection="0"/>
    <xf numFmtId="0" fontId="65" fillId="24" borderId="151" applyNumberFormat="0" applyAlignment="0" applyProtection="0"/>
    <xf numFmtId="0" fontId="5" fillId="27" borderId="130" applyNumberFormat="0" applyFont="0" applyAlignment="0" applyProtection="0"/>
    <xf numFmtId="0" fontId="65" fillId="24" borderId="115" applyNumberFormat="0" applyAlignment="0" applyProtection="0"/>
    <xf numFmtId="0" fontId="68" fillId="40" borderId="153" applyNumberFormat="0" applyAlignment="0" applyProtection="0"/>
    <xf numFmtId="0" fontId="68" fillId="39" borderId="117" applyNumberFormat="0" applyAlignment="0" applyProtection="0"/>
    <xf numFmtId="0" fontId="5" fillId="27" borderId="160" applyNumberFormat="0" applyFont="0" applyAlignment="0" applyProtection="0"/>
    <xf numFmtId="0" fontId="65" fillId="24" borderId="115" applyNumberFormat="0" applyAlignment="0" applyProtection="0"/>
    <xf numFmtId="0" fontId="18" fillId="16" borderId="164" applyFill="0" applyBorder="0" applyAlignment="0" applyProtection="0">
      <alignment vertical="center"/>
      <protection locked="0"/>
    </xf>
    <xf numFmtId="0" fontId="5" fillId="27" borderId="152" applyNumberFormat="0" applyFont="0" applyAlignment="0" applyProtection="0"/>
    <xf numFmtId="0" fontId="5" fillId="27" borderId="116" applyNumberFormat="0" applyFont="0" applyAlignment="0" applyProtection="0"/>
    <xf numFmtId="0" fontId="68" fillId="40" borderId="117" applyNumberFormat="0" applyAlignment="0" applyProtection="0"/>
    <xf numFmtId="0" fontId="6" fillId="27" borderId="170" applyNumberFormat="0" applyFont="0" applyAlignment="0" applyProtection="0"/>
    <xf numFmtId="0" fontId="6" fillId="27" borderId="152" applyNumberFormat="0" applyFont="0" applyAlignment="0" applyProtection="0"/>
    <xf numFmtId="0" fontId="65" fillId="30" borderId="146" applyNumberFormat="0" applyAlignment="0" applyProtection="0"/>
    <xf numFmtId="0" fontId="65" fillId="24" borderId="146" applyNumberFormat="0" applyAlignment="0" applyProtection="0"/>
    <xf numFmtId="0" fontId="39" fillId="0" borderId="148" applyBorder="0">
      <alignment horizontal="left" vertical="center" wrapText="1" indent="3"/>
      <protection locked="0"/>
    </xf>
    <xf numFmtId="0" fontId="65" fillId="24" borderId="115" applyNumberFormat="0" applyAlignment="0" applyProtection="0"/>
    <xf numFmtId="0" fontId="124" fillId="24" borderId="129" applyNumberFormat="0" applyAlignment="0" applyProtection="0"/>
    <xf numFmtId="0" fontId="5" fillId="27" borderId="143" applyNumberFormat="0" applyFont="0" applyAlignment="0" applyProtection="0"/>
    <xf numFmtId="0" fontId="75" fillId="0" borderId="172" applyNumberFormat="0" applyFill="0" applyAlignment="0" applyProtection="0"/>
    <xf numFmtId="0" fontId="5" fillId="27" borderId="126" applyNumberFormat="0" applyFont="0" applyAlignment="0" applyProtection="0"/>
    <xf numFmtId="0" fontId="75" fillId="0" borderId="109" applyNumberFormat="0" applyFill="0" applyAlignment="0" applyProtection="0"/>
    <xf numFmtId="0" fontId="5" fillId="27" borderId="143" applyNumberFormat="0" applyFont="0" applyAlignment="0" applyProtection="0"/>
    <xf numFmtId="0" fontId="5" fillId="27" borderId="116" applyNumberFormat="0" applyFont="0" applyAlignment="0" applyProtection="0"/>
    <xf numFmtId="0" fontId="65" fillId="24" borderId="129" applyNumberFormat="0" applyAlignment="0" applyProtection="0"/>
    <xf numFmtId="0" fontId="65" fillId="30" borderId="129" applyNumberFormat="0" applyAlignment="0" applyProtection="0"/>
    <xf numFmtId="10" fontId="39" fillId="17" borderId="163" applyNumberFormat="0" applyBorder="0" applyAlignment="0" applyProtection="0"/>
    <xf numFmtId="0" fontId="76" fillId="40" borderId="129" applyNumberFormat="0" applyAlignment="0" applyProtection="0"/>
    <xf numFmtId="0" fontId="68" fillId="39" borderId="144" applyNumberFormat="0" applyAlignment="0" applyProtection="0"/>
    <xf numFmtId="0" fontId="121" fillId="39" borderId="151" applyNumberFormat="0" applyAlignment="0" applyProtection="0"/>
    <xf numFmtId="0" fontId="5" fillId="27" borderId="130" applyNumberFormat="0" applyFont="0" applyAlignment="0" applyProtection="0"/>
    <xf numFmtId="0" fontId="39" fillId="0" borderId="137" applyBorder="0">
      <alignment horizontal="left" vertical="center" wrapText="1" indent="3"/>
      <protection locked="0"/>
    </xf>
    <xf numFmtId="0" fontId="68" fillId="39" borderId="153" applyNumberFormat="0" applyAlignment="0" applyProtection="0"/>
    <xf numFmtId="0" fontId="6" fillId="27" borderId="160" applyNumberFormat="0" applyFont="0" applyAlignment="0" applyProtection="0"/>
    <xf numFmtId="0" fontId="68" fillId="40" borderId="117" applyNumberFormat="0" applyAlignment="0" applyProtection="0"/>
    <xf numFmtId="0" fontId="6" fillId="27" borderId="170" applyNumberFormat="0" applyFont="0" applyAlignment="0" applyProtection="0"/>
    <xf numFmtId="0" fontId="65" fillId="24" borderId="169" applyNumberFormat="0" applyAlignment="0" applyProtection="0"/>
    <xf numFmtId="0" fontId="39" fillId="0" borderId="120" applyBorder="0">
      <alignment horizontal="left" vertical="center" wrapText="1" indent="2"/>
      <protection locked="0"/>
    </xf>
    <xf numFmtId="0" fontId="5" fillId="27" borderId="126" applyNumberFormat="0" applyFont="0" applyAlignment="0" applyProtection="0"/>
    <xf numFmtId="0" fontId="68" fillId="40" borderId="161" applyNumberFormat="0" applyAlignment="0" applyProtection="0"/>
    <xf numFmtId="0" fontId="5" fillId="27" borderId="126" applyNumberFormat="0" applyFont="0" applyAlignment="0" applyProtection="0"/>
    <xf numFmtId="10" fontId="39" fillId="17" borderId="147" applyNumberFormat="0" applyBorder="0" applyAlignment="0" applyProtection="0"/>
    <xf numFmtId="0" fontId="65" fillId="30" borderId="159" applyNumberFormat="0" applyAlignment="0" applyProtection="0"/>
    <xf numFmtId="0" fontId="136" fillId="0" borderId="109" applyNumberFormat="0" applyFill="0" applyAlignment="0" applyProtection="0"/>
    <xf numFmtId="0" fontId="121" fillId="39" borderId="169" applyNumberFormat="0" applyAlignment="0" applyProtection="0"/>
    <xf numFmtId="0" fontId="5" fillId="27" borderId="160" applyNumberFormat="0" applyFont="0" applyAlignment="0" applyProtection="0"/>
    <xf numFmtId="0" fontId="5" fillId="27" borderId="143" applyNumberFormat="0" applyFont="0" applyAlignment="0" applyProtection="0"/>
    <xf numFmtId="0" fontId="65" fillId="24" borderId="159" applyNumberFormat="0" applyAlignment="0" applyProtection="0"/>
    <xf numFmtId="0" fontId="68" fillId="40" borderId="144" applyNumberFormat="0" applyAlignment="0" applyProtection="0"/>
    <xf numFmtId="0" fontId="130" fillId="39" borderId="153" applyNumberFormat="0" applyAlignment="0" applyProtection="0"/>
    <xf numFmtId="0" fontId="65" fillId="24" borderId="151" applyNumberFormat="0" applyAlignment="0" applyProtection="0"/>
    <xf numFmtId="0" fontId="136" fillId="0" borderId="118" applyNumberFormat="0" applyFill="0" applyAlignment="0" applyProtection="0"/>
    <xf numFmtId="0" fontId="39" fillId="0" borderId="148" applyBorder="0">
      <alignment horizontal="left" vertical="center" wrapText="1" indent="3"/>
      <protection locked="0"/>
    </xf>
    <xf numFmtId="0" fontId="18" fillId="16" borderId="174" applyFill="0" applyBorder="0" applyAlignment="0" applyProtection="0">
      <alignment vertical="center"/>
      <protection locked="0"/>
    </xf>
    <xf numFmtId="0" fontId="68" fillId="40" borderId="127" applyNumberFormat="0" applyAlignment="0" applyProtection="0"/>
    <xf numFmtId="0" fontId="76" fillId="40" borderId="125" applyNumberFormat="0" applyAlignment="0" applyProtection="0"/>
    <xf numFmtId="0" fontId="76" fillId="40" borderId="125" applyNumberFormat="0" applyAlignment="0" applyProtection="0"/>
    <xf numFmtId="0" fontId="124" fillId="24" borderId="129" applyNumberFormat="0" applyAlignment="0" applyProtection="0"/>
    <xf numFmtId="0" fontId="5" fillId="27" borderId="130" applyNumberFormat="0" applyFont="0" applyAlignment="0" applyProtection="0"/>
    <xf numFmtId="0" fontId="5" fillId="27" borderId="143" applyNumberFormat="0" applyFont="0" applyAlignment="0" applyProtection="0"/>
    <xf numFmtId="0" fontId="5" fillId="27" borderId="130" applyNumberFormat="0" applyFont="0" applyAlignment="0" applyProtection="0"/>
    <xf numFmtId="0" fontId="68" fillId="40" borderId="127" applyNumberFormat="0" applyAlignment="0" applyProtection="0"/>
    <xf numFmtId="0" fontId="39" fillId="0" borderId="148" applyBorder="0">
      <alignment horizontal="left" vertical="center" wrapText="1" indent="3"/>
      <protection locked="0"/>
    </xf>
    <xf numFmtId="0" fontId="68" fillId="40" borderId="144" applyNumberFormat="0" applyAlignment="0" applyProtection="0"/>
    <xf numFmtId="0" fontId="121" fillId="39" borderId="125" applyNumberFormat="0" applyAlignment="0" applyProtection="0"/>
    <xf numFmtId="0" fontId="76" fillId="40" borderId="129" applyNumberFormat="0" applyAlignment="0" applyProtection="0"/>
    <xf numFmtId="0" fontId="5" fillId="27" borderId="126" applyNumberFormat="0" applyFont="0" applyAlignment="0" applyProtection="0"/>
    <xf numFmtId="0" fontId="130" fillId="39" borderId="171" applyNumberFormat="0" applyAlignment="0" applyProtection="0"/>
    <xf numFmtId="0" fontId="5" fillId="27" borderId="143" applyNumberFormat="0" applyFont="0" applyAlignment="0" applyProtection="0"/>
    <xf numFmtId="0" fontId="121" fillId="39" borderId="129" applyNumberFormat="0" applyAlignment="0" applyProtection="0"/>
    <xf numFmtId="0" fontId="68" fillId="40" borderId="108" applyNumberFormat="0" applyAlignment="0" applyProtection="0"/>
    <xf numFmtId="0" fontId="136" fillId="0" borderId="145" applyNumberFormat="0" applyFill="0" applyAlignment="0" applyProtection="0"/>
    <xf numFmtId="0" fontId="5" fillId="27" borderId="160" applyNumberFormat="0" applyFont="0" applyAlignment="0" applyProtection="0"/>
    <xf numFmtId="0" fontId="75" fillId="0" borderId="118" applyNumberFormat="0" applyFill="0" applyAlignment="0" applyProtection="0"/>
    <xf numFmtId="0" fontId="124" fillId="24" borderId="169" applyNumberFormat="0" applyAlignment="0" applyProtection="0"/>
    <xf numFmtId="0" fontId="136" fillId="0" borderId="132" applyNumberFormat="0" applyFill="0" applyAlignment="0" applyProtection="0"/>
    <xf numFmtId="0" fontId="65" fillId="24" borderId="159" applyNumberFormat="0" applyAlignment="0" applyProtection="0"/>
    <xf numFmtId="0" fontId="39" fillId="0" borderId="174" applyBorder="0">
      <alignment horizontal="left" vertical="center" wrapText="1" indent="3"/>
      <protection locked="0"/>
    </xf>
    <xf numFmtId="0" fontId="65" fillId="24" borderId="115" applyNumberFormat="0" applyAlignment="0" applyProtection="0"/>
    <xf numFmtId="0" fontId="68" fillId="40" borderId="117" applyNumberFormat="0" applyAlignment="0" applyProtection="0"/>
    <xf numFmtId="0" fontId="68" fillId="39" borderId="161" applyNumberFormat="0" applyAlignment="0" applyProtection="0"/>
    <xf numFmtId="0" fontId="39" fillId="0" borderId="164" applyBorder="0">
      <alignment horizontal="left" vertical="center" wrapText="1" indent="3"/>
      <protection locked="0"/>
    </xf>
    <xf numFmtId="0" fontId="6" fillId="27" borderId="143" applyNumberFormat="0" applyFont="0" applyAlignment="0" applyProtection="0"/>
    <xf numFmtId="0" fontId="65" fillId="24" borderId="169" applyNumberFormat="0" applyAlignment="0" applyProtection="0"/>
    <xf numFmtId="0" fontId="68" fillId="40" borderId="117" applyNumberFormat="0" applyAlignment="0" applyProtection="0"/>
    <xf numFmtId="0" fontId="5" fillId="27" borderId="143" applyNumberFormat="0" applyFont="0" applyAlignment="0" applyProtection="0"/>
    <xf numFmtId="0" fontId="5" fillId="27" borderId="130" applyNumberFormat="0" applyFont="0" applyAlignment="0" applyProtection="0"/>
    <xf numFmtId="0" fontId="5" fillId="27" borderId="170" applyNumberFormat="0" applyFont="0" applyAlignment="0" applyProtection="0"/>
    <xf numFmtId="0" fontId="130" fillId="39" borderId="144" applyNumberFormat="0" applyAlignment="0" applyProtection="0"/>
    <xf numFmtId="0" fontId="62" fillId="39" borderId="146" applyNumberFormat="0" applyAlignment="0" applyProtection="0"/>
    <xf numFmtId="0" fontId="68" fillId="40" borderId="127" applyNumberFormat="0" applyAlignment="0" applyProtection="0"/>
    <xf numFmtId="0" fontId="136" fillId="0" borderId="154" applyNumberFormat="0" applyFill="0" applyAlignment="0" applyProtection="0"/>
    <xf numFmtId="0" fontId="5" fillId="27" borderId="116" applyNumberFormat="0" applyFont="0" applyAlignment="0" applyProtection="0"/>
    <xf numFmtId="0" fontId="75" fillId="0" borderId="145" applyNumberFormat="0" applyFill="0" applyAlignment="0" applyProtection="0"/>
    <xf numFmtId="0" fontId="124" fillId="24" borderId="151" applyNumberFormat="0" applyAlignment="0" applyProtection="0"/>
    <xf numFmtId="0" fontId="5" fillId="27" borderId="152" applyNumberFormat="0" applyFont="0" applyAlignment="0" applyProtection="0"/>
    <xf numFmtId="0" fontId="18" fillId="16" borderId="157" applyFill="0" applyBorder="0" applyAlignment="0" applyProtection="0">
      <alignment vertical="center"/>
      <protection locked="0"/>
    </xf>
    <xf numFmtId="0" fontId="5" fillId="27" borderId="116" applyNumberFormat="0" applyFont="0" applyAlignment="0" applyProtection="0"/>
    <xf numFmtId="0" fontId="6" fillId="27" borderId="116" applyNumberFormat="0" applyFont="0" applyAlignment="0" applyProtection="0"/>
    <xf numFmtId="0" fontId="76" fillId="40" borderId="151" applyNumberFormat="0" applyAlignment="0" applyProtection="0"/>
    <xf numFmtId="0" fontId="121" fillId="39" borderId="151" applyNumberFormat="0" applyAlignment="0" applyProtection="0"/>
    <xf numFmtId="0" fontId="130" fillId="39" borderId="171" applyNumberFormat="0" applyAlignment="0" applyProtection="0"/>
    <xf numFmtId="0" fontId="65" fillId="30" borderId="125" applyNumberFormat="0" applyAlignment="0" applyProtection="0"/>
    <xf numFmtId="0" fontId="5" fillId="27" borderId="143" applyNumberFormat="0" applyFont="0" applyAlignment="0" applyProtection="0"/>
    <xf numFmtId="0" fontId="65" fillId="24" borderId="146" applyNumberFormat="0" applyAlignment="0" applyProtection="0"/>
    <xf numFmtId="0" fontId="65" fillId="24" borderId="169" applyNumberFormat="0" applyAlignment="0" applyProtection="0"/>
    <xf numFmtId="0" fontId="5" fillId="27" borderId="143" applyNumberFormat="0" applyFont="0" applyAlignment="0" applyProtection="0"/>
    <xf numFmtId="0" fontId="65" fillId="30" borderId="125" applyNumberFormat="0" applyAlignment="0" applyProtection="0"/>
    <xf numFmtId="0" fontId="65" fillId="30" borderId="159" applyNumberFormat="0" applyAlignment="0" applyProtection="0"/>
    <xf numFmtId="0" fontId="130" fillId="39" borderId="161" applyNumberFormat="0" applyAlignment="0" applyProtection="0"/>
    <xf numFmtId="0" fontId="65" fillId="24" borderId="125" applyNumberFormat="0" applyAlignment="0" applyProtection="0"/>
    <xf numFmtId="0" fontId="68" fillId="39" borderId="117" applyNumberFormat="0" applyAlignment="0" applyProtection="0"/>
    <xf numFmtId="0" fontId="62" fillId="39" borderId="115" applyNumberFormat="0" applyAlignment="0" applyProtection="0"/>
    <xf numFmtId="0" fontId="5" fillId="27" borderId="152" applyNumberFormat="0" applyFont="0" applyAlignment="0" applyProtection="0"/>
    <xf numFmtId="10" fontId="39" fillId="17" borderId="136" applyNumberFormat="0" applyBorder="0" applyAlignment="0" applyProtection="0"/>
    <xf numFmtId="0" fontId="68" fillId="40" borderId="117" applyNumberFormat="0" applyAlignment="0" applyProtection="0"/>
    <xf numFmtId="0" fontId="65" fillId="30" borderId="159" applyNumberFormat="0" applyAlignment="0" applyProtection="0"/>
    <xf numFmtId="0" fontId="68" fillId="39" borderId="127" applyNumberFormat="0" applyAlignment="0" applyProtection="0"/>
    <xf numFmtId="0" fontId="5" fillId="27" borderId="143" applyNumberFormat="0" applyFont="0" applyAlignment="0" applyProtection="0"/>
    <xf numFmtId="0" fontId="65" fillId="30" borderId="129" applyNumberFormat="0" applyAlignment="0" applyProtection="0"/>
    <xf numFmtId="0" fontId="76" fillId="40" borderId="106" applyNumberFormat="0" applyAlignment="0" applyProtection="0"/>
    <xf numFmtId="0" fontId="65" fillId="24" borderId="125" applyNumberFormat="0" applyAlignment="0" applyProtection="0"/>
    <xf numFmtId="0" fontId="121" fillId="39" borderId="151" applyNumberFormat="0" applyAlignment="0" applyProtection="0"/>
    <xf numFmtId="0" fontId="75" fillId="0" borderId="172" applyNumberFormat="0" applyFill="0" applyAlignment="0" applyProtection="0"/>
    <xf numFmtId="0" fontId="5" fillId="27" borderId="126" applyNumberFormat="0" applyFont="0" applyAlignment="0" applyProtection="0"/>
    <xf numFmtId="0" fontId="18" fillId="16" borderId="137" applyFill="0" applyBorder="0" applyAlignment="0" applyProtection="0">
      <alignment vertical="center"/>
      <protection locked="0"/>
    </xf>
    <xf numFmtId="0" fontId="130" fillId="39" borderId="171" applyNumberFormat="0" applyAlignment="0" applyProtection="0"/>
    <xf numFmtId="0" fontId="5" fillId="27" borderId="126" applyNumberFormat="0" applyFont="0" applyAlignment="0" applyProtection="0"/>
    <xf numFmtId="0" fontId="65" fillId="24" borderId="125" applyNumberFormat="0" applyAlignment="0" applyProtection="0"/>
    <xf numFmtId="0" fontId="5" fillId="27" borderId="170" applyNumberFormat="0" applyFont="0" applyAlignment="0" applyProtection="0"/>
    <xf numFmtId="0" fontId="65" fillId="24" borderId="146" applyNumberFormat="0" applyAlignment="0" applyProtection="0"/>
    <xf numFmtId="0" fontId="65" fillId="24" borderId="151" applyNumberFormat="0" applyAlignment="0" applyProtection="0"/>
    <xf numFmtId="0" fontId="6" fillId="27" borderId="152" applyNumberFormat="0" applyFont="0" applyAlignment="0" applyProtection="0"/>
    <xf numFmtId="10" fontId="39" fillId="17" borderId="173" applyNumberFormat="0" applyBorder="0" applyAlignment="0" applyProtection="0"/>
    <xf numFmtId="0" fontId="5" fillId="27" borderId="152" applyNumberFormat="0" applyFont="0" applyAlignment="0" applyProtection="0"/>
    <xf numFmtId="0" fontId="68" fillId="40" borderId="131" applyNumberFormat="0" applyAlignment="0" applyProtection="0"/>
    <xf numFmtId="0" fontId="5" fillId="27" borderId="126" applyNumberFormat="0" applyFont="0" applyAlignment="0" applyProtection="0"/>
    <xf numFmtId="0" fontId="65" fillId="30" borderId="146" applyNumberFormat="0" applyAlignment="0" applyProtection="0"/>
    <xf numFmtId="0" fontId="5" fillId="27" borderId="170" applyNumberFormat="0" applyFont="0" applyAlignment="0" applyProtection="0"/>
    <xf numFmtId="0" fontId="130" fillId="39" borderId="153" applyNumberFormat="0" applyAlignment="0" applyProtection="0"/>
    <xf numFmtId="0" fontId="75" fillId="0" borderId="128" applyNumberFormat="0" applyFill="0" applyAlignment="0" applyProtection="0"/>
    <xf numFmtId="0" fontId="68" fillId="39" borderId="127" applyNumberFormat="0" applyAlignment="0" applyProtection="0"/>
    <xf numFmtId="0" fontId="121" fillId="39" borderId="125" applyNumberFormat="0" applyAlignment="0" applyProtection="0"/>
    <xf numFmtId="0" fontId="18" fillId="16" borderId="148" applyFill="0" applyBorder="0" applyAlignment="0" applyProtection="0">
      <alignment vertical="center"/>
      <protection locked="0"/>
    </xf>
    <xf numFmtId="0" fontId="62" fillId="39" borderId="159" applyNumberFormat="0" applyAlignment="0" applyProtection="0"/>
    <xf numFmtId="0" fontId="5" fillId="27" borderId="143" applyNumberFormat="0" applyFont="0" applyAlignment="0" applyProtection="0"/>
    <xf numFmtId="0" fontId="5" fillId="27" borderId="126" applyNumberFormat="0" applyFont="0" applyAlignment="0" applyProtection="0"/>
    <xf numFmtId="0" fontId="136" fillId="0" borderId="128" applyNumberFormat="0" applyFill="0" applyAlignment="0" applyProtection="0"/>
    <xf numFmtId="0" fontId="65" fillId="24" borderId="169" applyNumberFormat="0" applyAlignment="0" applyProtection="0"/>
    <xf numFmtId="0" fontId="6" fillId="27" borderId="130" applyNumberFormat="0" applyFont="0" applyAlignment="0" applyProtection="0"/>
    <xf numFmtId="0" fontId="5" fillId="27" borderId="116" applyNumberFormat="0" applyFont="0" applyAlignment="0" applyProtection="0"/>
    <xf numFmtId="10" fontId="39" fillId="17" borderId="147" applyNumberFormat="0" applyBorder="0" applyAlignment="0" applyProtection="0"/>
    <xf numFmtId="0" fontId="75" fillId="0" borderId="172" applyNumberFormat="0" applyFill="0" applyAlignment="0" applyProtection="0"/>
    <xf numFmtId="0" fontId="5" fillId="27" borderId="130" applyNumberFormat="0" applyFont="0" applyAlignment="0" applyProtection="0"/>
    <xf numFmtId="0" fontId="6" fillId="27" borderId="160" applyNumberFormat="0" applyFont="0" applyAlignment="0" applyProtection="0"/>
    <xf numFmtId="0" fontId="62" fillId="39" borderId="146" applyNumberFormat="0" applyAlignment="0" applyProtection="0"/>
    <xf numFmtId="0" fontId="5" fillId="27" borderId="130" applyNumberFormat="0" applyFont="0" applyAlignment="0" applyProtection="0"/>
    <xf numFmtId="0" fontId="5" fillId="27" borderId="152" applyNumberFormat="0" applyFont="0" applyAlignment="0" applyProtection="0"/>
    <xf numFmtId="0" fontId="65" fillId="24" borderId="146" applyNumberFormat="0" applyAlignment="0" applyProtection="0"/>
    <xf numFmtId="0" fontId="136" fillId="0" borderId="154" applyNumberFormat="0" applyFill="0" applyAlignment="0" applyProtection="0"/>
    <xf numFmtId="0" fontId="5" fillId="27" borderId="170" applyNumberFormat="0" applyFont="0" applyAlignment="0" applyProtection="0"/>
    <xf numFmtId="0" fontId="121" fillId="39" borderId="125" applyNumberFormat="0" applyAlignment="0" applyProtection="0"/>
    <xf numFmtId="0" fontId="5" fillId="27" borderId="126" applyNumberFormat="0" applyFont="0" applyAlignment="0" applyProtection="0"/>
    <xf numFmtId="0" fontId="5" fillId="27" borderId="130" applyNumberFormat="0" applyFont="0" applyAlignment="0" applyProtection="0"/>
    <xf numFmtId="0" fontId="62" fillId="39" borderId="125" applyNumberFormat="0" applyAlignment="0" applyProtection="0"/>
    <xf numFmtId="0" fontId="5" fillId="27" borderId="152" applyNumberFormat="0" applyFont="0" applyAlignment="0" applyProtection="0"/>
    <xf numFmtId="0" fontId="5" fillId="27" borderId="143" applyNumberFormat="0" applyFont="0" applyAlignment="0" applyProtection="0"/>
    <xf numFmtId="0" fontId="68" fillId="39" borderId="117" applyNumberFormat="0" applyAlignment="0" applyProtection="0"/>
    <xf numFmtId="0" fontId="121" fillId="39" borderId="169" applyNumberFormat="0" applyAlignment="0" applyProtection="0"/>
    <xf numFmtId="0" fontId="5" fillId="27" borderId="116" applyNumberFormat="0" applyFont="0" applyAlignment="0" applyProtection="0"/>
    <xf numFmtId="0" fontId="62" fillId="39" borderId="115" applyNumberFormat="0" applyAlignment="0" applyProtection="0"/>
    <xf numFmtId="0" fontId="39" fillId="0" borderId="164" applyBorder="0">
      <alignment horizontal="left" vertical="center" wrapText="1" indent="3"/>
      <protection locked="0"/>
    </xf>
    <xf numFmtId="0" fontId="5" fillId="27" borderId="160" applyNumberFormat="0" applyFont="0" applyAlignment="0" applyProtection="0"/>
    <xf numFmtId="0" fontId="5" fillId="27" borderId="116" applyNumberFormat="0" applyFont="0" applyAlignment="0" applyProtection="0"/>
    <xf numFmtId="0" fontId="39" fillId="0" borderId="157" applyBorder="0">
      <alignment horizontal="left" vertical="center" wrapText="1" indent="2"/>
      <protection locked="0"/>
    </xf>
    <xf numFmtId="0" fontId="65" fillId="24" borderId="146" applyNumberFormat="0" applyAlignment="0" applyProtection="0"/>
    <xf numFmtId="0" fontId="39" fillId="0" borderId="157" applyBorder="0">
      <alignment horizontal="left" vertical="center" wrapText="1" indent="3"/>
      <protection locked="0"/>
    </xf>
    <xf numFmtId="0" fontId="39" fillId="0" borderId="148" applyBorder="0">
      <alignment horizontal="left" vertical="center" wrapText="1" indent="3"/>
      <protection locked="0"/>
    </xf>
    <xf numFmtId="0" fontId="65" fillId="30" borderId="169" applyNumberFormat="0" applyAlignment="0" applyProtection="0"/>
    <xf numFmtId="0" fontId="121" fillId="39" borderId="115" applyNumberFormat="0" applyAlignment="0" applyProtection="0"/>
    <xf numFmtId="0" fontId="6" fillId="27" borderId="126" applyNumberFormat="0" applyFont="0" applyAlignment="0" applyProtection="0"/>
    <xf numFmtId="0" fontId="5" fillId="27" borderId="170" applyNumberFormat="0" applyFont="0" applyAlignment="0" applyProtection="0"/>
    <xf numFmtId="0" fontId="75" fillId="0" borderId="154" applyNumberFormat="0" applyFill="0" applyAlignment="0" applyProtection="0"/>
    <xf numFmtId="0" fontId="39" fillId="0" borderId="137" applyBorder="0">
      <alignment horizontal="left" vertical="center" wrapText="1" indent="2"/>
      <protection locked="0"/>
    </xf>
    <xf numFmtId="0" fontId="5" fillId="27" borderId="152" applyNumberFormat="0" applyFont="0" applyAlignment="0" applyProtection="0"/>
    <xf numFmtId="0" fontId="6" fillId="27" borderId="126" applyNumberFormat="0" applyFont="0" applyAlignment="0" applyProtection="0"/>
    <xf numFmtId="0" fontId="130" fillId="39" borderId="127" applyNumberFormat="0" applyAlignment="0" applyProtection="0"/>
    <xf numFmtId="0" fontId="76" fillId="40" borderId="115" applyNumberFormat="0" applyAlignment="0" applyProtection="0"/>
    <xf numFmtId="0" fontId="68" fillId="40" borderId="117" applyNumberFormat="0" applyAlignment="0" applyProtection="0"/>
    <xf numFmtId="0" fontId="65" fillId="24" borderId="129" applyNumberFormat="0" applyAlignment="0" applyProtection="0"/>
    <xf numFmtId="0" fontId="130" fillId="39" borderId="127" applyNumberFormat="0" applyAlignment="0" applyProtection="0"/>
    <xf numFmtId="0" fontId="39" fillId="0" borderId="157" applyBorder="0">
      <alignment horizontal="left" vertical="center" wrapText="1" indent="2"/>
      <protection locked="0"/>
    </xf>
    <xf numFmtId="0" fontId="39" fillId="0" borderId="134" applyBorder="0">
      <alignment horizontal="left" vertical="center" wrapText="1" indent="2"/>
      <protection locked="0"/>
    </xf>
    <xf numFmtId="0" fontId="5" fillId="27" borderId="130" applyNumberFormat="0" applyFont="0" applyAlignment="0" applyProtection="0"/>
    <xf numFmtId="0" fontId="75" fillId="0" borderId="145" applyNumberFormat="0" applyFill="0" applyAlignment="0" applyProtection="0"/>
    <xf numFmtId="0" fontId="121" fillId="39" borderId="151" applyNumberFormat="0" applyAlignment="0" applyProtection="0"/>
    <xf numFmtId="0" fontId="68" fillId="40" borderId="117" applyNumberFormat="0" applyAlignment="0" applyProtection="0"/>
    <xf numFmtId="0" fontId="124" fillId="24" borderId="115" applyNumberFormat="0" applyAlignment="0" applyProtection="0"/>
    <xf numFmtId="0" fontId="136" fillId="0" borderId="118" applyNumberFormat="0" applyFill="0" applyAlignment="0" applyProtection="0"/>
    <xf numFmtId="0" fontId="18" fillId="16" borderId="120" applyFill="0" applyBorder="0" applyAlignment="0" applyProtection="0">
      <alignment vertical="center"/>
      <protection locked="0"/>
    </xf>
    <xf numFmtId="0" fontId="6" fillId="27" borderId="130" applyNumberFormat="0" applyFont="0" applyAlignment="0" applyProtection="0"/>
    <xf numFmtId="0" fontId="130" fillId="39" borderId="131" applyNumberFormat="0" applyAlignment="0" applyProtection="0"/>
    <xf numFmtId="0" fontId="65" fillId="30" borderId="146" applyNumberFormat="0" applyAlignment="0" applyProtection="0"/>
    <xf numFmtId="0" fontId="76" fillId="40" borderId="159" applyNumberFormat="0" applyAlignment="0" applyProtection="0"/>
    <xf numFmtId="0" fontId="121" fillId="39" borderId="125" applyNumberFormat="0" applyAlignment="0" applyProtection="0"/>
    <xf numFmtId="0" fontId="130" fillId="39" borderId="161" applyNumberFormat="0" applyAlignment="0" applyProtection="0"/>
    <xf numFmtId="0" fontId="124" fillId="24" borderId="129" applyNumberFormat="0" applyAlignment="0" applyProtection="0"/>
    <xf numFmtId="0" fontId="65" fillId="24" borderId="146" applyNumberFormat="0" applyAlignment="0" applyProtection="0"/>
    <xf numFmtId="0" fontId="121" fillId="39" borderId="125" applyNumberFormat="0" applyAlignment="0" applyProtection="0"/>
    <xf numFmtId="0" fontId="39" fillId="0" borderId="134" applyBorder="0">
      <alignment horizontal="left" vertical="center" wrapText="1" indent="3"/>
      <protection locked="0"/>
    </xf>
    <xf numFmtId="0" fontId="68" fillId="40" borderId="117" applyNumberFormat="0" applyAlignment="0" applyProtection="0"/>
    <xf numFmtId="0" fontId="136" fillId="0" borderId="128" applyNumberFormat="0" applyFill="0" applyAlignment="0" applyProtection="0"/>
    <xf numFmtId="0" fontId="136" fillId="0" borderId="162" applyNumberFormat="0" applyFill="0" applyAlignment="0" applyProtection="0"/>
    <xf numFmtId="0" fontId="130" fillId="39" borderId="117" applyNumberFormat="0" applyAlignment="0" applyProtection="0"/>
    <xf numFmtId="0" fontId="124" fillId="24" borderId="129" applyNumberFormat="0" applyAlignment="0" applyProtection="0"/>
    <xf numFmtId="0" fontId="39" fillId="0" borderId="123" applyBorder="0">
      <alignment horizontal="left" vertical="center" wrapText="1" indent="3"/>
      <protection locked="0"/>
    </xf>
    <xf numFmtId="0" fontId="5" fillId="27" borderId="152" applyNumberFormat="0" applyFont="0" applyAlignment="0" applyProtection="0"/>
    <xf numFmtId="0" fontId="68" fillId="40" borderId="153" applyNumberFormat="0" applyAlignment="0" applyProtection="0"/>
    <xf numFmtId="0" fontId="68" fillId="39" borderId="127" applyNumberFormat="0" applyAlignment="0" applyProtection="0"/>
    <xf numFmtId="0" fontId="130" fillId="39" borderId="153" applyNumberFormat="0" applyAlignment="0" applyProtection="0"/>
    <xf numFmtId="0" fontId="68" fillId="40" borderId="161" applyNumberFormat="0" applyAlignment="0" applyProtection="0"/>
    <xf numFmtId="0" fontId="65" fillId="24" borderId="129" applyNumberFormat="0" applyAlignment="0" applyProtection="0"/>
    <xf numFmtId="0" fontId="5" fillId="27" borderId="143" applyNumberFormat="0" applyFont="0" applyAlignment="0" applyProtection="0"/>
    <xf numFmtId="0" fontId="75" fillId="0" borderId="172" applyNumberFormat="0" applyFill="0" applyAlignment="0" applyProtection="0"/>
    <xf numFmtId="0" fontId="5" fillId="27" borderId="126" applyNumberFormat="0" applyFont="0" applyAlignment="0" applyProtection="0"/>
    <xf numFmtId="0" fontId="5" fillId="27" borderId="130" applyNumberFormat="0" applyFont="0" applyAlignment="0" applyProtection="0"/>
    <xf numFmtId="0" fontId="5" fillId="27" borderId="116" applyNumberFormat="0" applyFont="0" applyAlignment="0" applyProtection="0"/>
    <xf numFmtId="0" fontId="5" fillId="27" borderId="160" applyNumberFormat="0" applyFont="0" applyAlignment="0" applyProtection="0"/>
    <xf numFmtId="0" fontId="6" fillId="27" borderId="152" applyNumberFormat="0" applyFont="0" applyAlignment="0" applyProtection="0"/>
    <xf numFmtId="0" fontId="65" fillId="24" borderId="169" applyNumberFormat="0" applyAlignment="0" applyProtection="0"/>
    <xf numFmtId="0" fontId="5" fillId="27" borderId="116" applyNumberFormat="0" applyFont="0" applyAlignment="0" applyProtection="0"/>
    <xf numFmtId="0" fontId="5" fillId="27" borderId="130" applyNumberFormat="0" applyFont="0" applyAlignment="0" applyProtection="0"/>
    <xf numFmtId="0" fontId="68" fillId="39" borderId="108" applyNumberFormat="0" applyAlignment="0" applyProtection="0"/>
    <xf numFmtId="0" fontId="5" fillId="27" borderId="130" applyNumberFormat="0" applyFont="0" applyAlignment="0" applyProtection="0"/>
    <xf numFmtId="0" fontId="5" fillId="27" borderId="143" applyNumberFormat="0" applyFont="0" applyAlignment="0" applyProtection="0"/>
    <xf numFmtId="0" fontId="76" fillId="40" borderId="125" applyNumberFormat="0" applyAlignment="0" applyProtection="0"/>
    <xf numFmtId="0" fontId="68" fillId="39" borderId="153" applyNumberFormat="0" applyAlignment="0" applyProtection="0"/>
    <xf numFmtId="0" fontId="6" fillId="27" borderId="126" applyNumberFormat="0" applyFont="0" applyAlignment="0" applyProtection="0"/>
    <xf numFmtId="0" fontId="75" fillId="0" borderId="154" applyNumberFormat="0" applyFill="0" applyAlignment="0" applyProtection="0"/>
    <xf numFmtId="0" fontId="5" fillId="27" borderId="126" applyNumberFormat="0" applyFont="0" applyAlignment="0" applyProtection="0"/>
    <xf numFmtId="0" fontId="5" fillId="27" borderId="160" applyNumberFormat="0" applyFont="0" applyAlignment="0" applyProtection="0"/>
    <xf numFmtId="0" fontId="5" fillId="27" borderId="130" applyNumberFormat="0" applyFont="0" applyAlignment="0" applyProtection="0"/>
    <xf numFmtId="0" fontId="68" fillId="40" borderId="171" applyNumberFormat="0" applyAlignment="0" applyProtection="0"/>
    <xf numFmtId="0" fontId="5" fillId="27" borderId="152" applyNumberFormat="0" applyFont="0" applyAlignment="0" applyProtection="0"/>
    <xf numFmtId="0" fontId="5" fillId="27" borderId="126" applyNumberFormat="0" applyFont="0" applyAlignment="0" applyProtection="0"/>
    <xf numFmtId="0" fontId="5" fillId="27" borderId="116" applyNumberFormat="0" applyFont="0" applyAlignment="0" applyProtection="0"/>
    <xf numFmtId="0" fontId="121" fillId="39" borderId="146" applyNumberFormat="0" applyAlignment="0" applyProtection="0"/>
    <xf numFmtId="0" fontId="65" fillId="24" borderId="146" applyNumberFormat="0" applyAlignment="0" applyProtection="0"/>
    <xf numFmtId="0" fontId="68" fillId="40" borderId="117" applyNumberFormat="0" applyAlignment="0" applyProtection="0"/>
    <xf numFmtId="10" fontId="39" fillId="17" borderId="119" applyNumberFormat="0" applyBorder="0" applyAlignment="0" applyProtection="0"/>
    <xf numFmtId="10" fontId="39" fillId="17" borderId="122" applyNumberFormat="0" applyBorder="0" applyAlignment="0" applyProtection="0"/>
    <xf numFmtId="0" fontId="76" fillId="40" borderId="115" applyNumberFormat="0" applyAlignment="0" applyProtection="0"/>
    <xf numFmtId="0" fontId="65" fillId="24" borderId="151" applyNumberFormat="0" applyAlignment="0" applyProtection="0"/>
    <xf numFmtId="0" fontId="5" fillId="27" borderId="152" applyNumberFormat="0" applyFont="0" applyAlignment="0" applyProtection="0"/>
    <xf numFmtId="0" fontId="65" fillId="30" borderId="169" applyNumberFormat="0" applyAlignment="0" applyProtection="0"/>
    <xf numFmtId="0" fontId="65" fillId="30" borderId="125" applyNumberFormat="0" applyAlignment="0" applyProtection="0"/>
    <xf numFmtId="0" fontId="5" fillId="27" borderId="160" applyNumberFormat="0" applyFont="0" applyAlignment="0" applyProtection="0"/>
    <xf numFmtId="0" fontId="6" fillId="27" borderId="160" applyNumberFormat="0" applyFont="0" applyAlignment="0" applyProtection="0"/>
    <xf numFmtId="0" fontId="5" fillId="27" borderId="160" applyNumberFormat="0" applyFont="0" applyAlignment="0" applyProtection="0"/>
    <xf numFmtId="0" fontId="5" fillId="27" borderId="130" applyNumberFormat="0" applyFont="0" applyAlignment="0" applyProtection="0"/>
    <xf numFmtId="0" fontId="65" fillId="30" borderId="151" applyNumberFormat="0" applyAlignment="0" applyProtection="0"/>
    <xf numFmtId="0" fontId="5" fillId="27" borderId="116" applyNumberFormat="0" applyFont="0" applyAlignment="0" applyProtection="0"/>
    <xf numFmtId="0" fontId="65" fillId="30" borderId="151" applyNumberFormat="0" applyAlignment="0" applyProtection="0"/>
    <xf numFmtId="0" fontId="68" fillId="39" borderId="171" applyNumberFormat="0" applyAlignment="0" applyProtection="0"/>
    <xf numFmtId="0" fontId="5" fillId="27" borderId="130" applyNumberFormat="0" applyFont="0" applyAlignment="0" applyProtection="0"/>
    <xf numFmtId="0" fontId="130" fillId="39" borderId="144" applyNumberFormat="0" applyAlignment="0" applyProtection="0"/>
    <xf numFmtId="0" fontId="68" fillId="39" borderId="131" applyNumberFormat="0" applyAlignment="0" applyProtection="0"/>
    <xf numFmtId="0" fontId="5" fillId="27" borderId="143" applyNumberFormat="0" applyFont="0" applyAlignment="0" applyProtection="0"/>
    <xf numFmtId="0" fontId="75" fillId="0" borderId="128" applyNumberFormat="0" applyFill="0" applyAlignment="0" applyProtection="0"/>
    <xf numFmtId="0" fontId="65" fillId="30" borderId="125" applyNumberFormat="0" applyAlignment="0" applyProtection="0"/>
    <xf numFmtId="0" fontId="68" fillId="40" borderId="127" applyNumberFormat="0" applyAlignment="0" applyProtection="0"/>
    <xf numFmtId="0" fontId="68" fillId="39" borderId="144" applyNumberFormat="0" applyAlignment="0" applyProtection="0"/>
    <xf numFmtId="0" fontId="68" fillId="40" borderId="161" applyNumberFormat="0" applyAlignment="0" applyProtection="0"/>
    <xf numFmtId="0" fontId="6" fillId="27" borderId="130" applyNumberFormat="0" applyFont="0" applyAlignment="0" applyProtection="0"/>
    <xf numFmtId="0" fontId="6" fillId="27" borderId="160" applyNumberFormat="0" applyFont="0" applyAlignment="0" applyProtection="0"/>
    <xf numFmtId="0" fontId="68" fillId="39" borderId="131" applyNumberFormat="0" applyAlignment="0" applyProtection="0"/>
    <xf numFmtId="0" fontId="5" fillId="27" borderId="116" applyNumberFormat="0" applyFont="0" applyAlignment="0" applyProtection="0"/>
    <xf numFmtId="0" fontId="65" fillId="24" borderId="115" applyNumberFormat="0" applyAlignment="0" applyProtection="0"/>
    <xf numFmtId="0" fontId="76" fillId="40" borderId="115" applyNumberFormat="0" applyAlignment="0" applyProtection="0"/>
    <xf numFmtId="0" fontId="136" fillId="0" borderId="118" applyNumberFormat="0" applyFill="0" applyAlignment="0" applyProtection="0"/>
    <xf numFmtId="0" fontId="5" fillId="27" borderId="143" applyNumberFormat="0" applyFont="0" applyAlignment="0" applyProtection="0"/>
    <xf numFmtId="0" fontId="75" fillId="0" borderId="154" applyNumberFormat="0" applyFill="0" applyAlignment="0" applyProtection="0"/>
    <xf numFmtId="0" fontId="5" fillId="27" borderId="116" applyNumberFormat="0" applyFont="0" applyAlignment="0" applyProtection="0"/>
    <xf numFmtId="0" fontId="5" fillId="27" borderId="160" applyNumberFormat="0" applyFont="0" applyAlignment="0" applyProtection="0"/>
    <xf numFmtId="0" fontId="65" fillId="24" borderId="151" applyNumberFormat="0" applyAlignment="0" applyProtection="0"/>
    <xf numFmtId="0" fontId="65" fillId="24" borderId="125" applyNumberFormat="0" applyAlignment="0" applyProtection="0"/>
    <xf numFmtId="0" fontId="65" fillId="24" borderId="115" applyNumberFormat="0" applyAlignment="0" applyProtection="0"/>
    <xf numFmtId="0" fontId="130" fillId="39" borderId="131" applyNumberFormat="0" applyAlignment="0" applyProtection="0"/>
    <xf numFmtId="0" fontId="75" fillId="0" borderId="128" applyNumberFormat="0" applyFill="0" applyAlignment="0" applyProtection="0"/>
    <xf numFmtId="0" fontId="76" fillId="40" borderId="146" applyNumberFormat="0" applyAlignment="0" applyProtection="0"/>
    <xf numFmtId="0" fontId="130" fillId="39" borderId="127" applyNumberFormat="0" applyAlignment="0" applyProtection="0"/>
    <xf numFmtId="0" fontId="5" fillId="27" borderId="116" applyNumberFormat="0" applyFont="0" applyAlignment="0" applyProtection="0"/>
    <xf numFmtId="0" fontId="65" fillId="30" borderId="169" applyNumberFormat="0" applyAlignment="0" applyProtection="0"/>
    <xf numFmtId="0" fontId="65" fillId="30" borderId="115" applyNumberFormat="0" applyAlignment="0" applyProtection="0"/>
    <xf numFmtId="0" fontId="39" fillId="0" borderId="137" applyBorder="0">
      <alignment horizontal="left" vertical="center" wrapText="1" indent="2"/>
      <protection locked="0"/>
    </xf>
    <xf numFmtId="0" fontId="6" fillId="27" borderId="152" applyNumberFormat="0" applyFont="0" applyAlignment="0" applyProtection="0"/>
    <xf numFmtId="0" fontId="136" fillId="0" borderId="118" applyNumberFormat="0" applyFill="0" applyAlignment="0" applyProtection="0"/>
    <xf numFmtId="0" fontId="5" fillId="27" borderId="116" applyNumberFormat="0" applyFont="0" applyAlignment="0" applyProtection="0"/>
    <xf numFmtId="0" fontId="39" fillId="0" borderId="123" applyBorder="0">
      <alignment horizontal="left" vertical="center" wrapText="1" indent="3"/>
      <protection locked="0"/>
    </xf>
    <xf numFmtId="0" fontId="5" fillId="27" borderId="126" applyNumberFormat="0" applyFont="0" applyAlignment="0" applyProtection="0"/>
    <xf numFmtId="0" fontId="65" fillId="24" borderId="125" applyNumberFormat="0" applyAlignment="0" applyProtection="0"/>
    <xf numFmtId="0" fontId="5" fillId="27" borderId="143" applyNumberFormat="0" applyFont="0" applyAlignment="0" applyProtection="0"/>
    <xf numFmtId="0" fontId="39" fillId="0" borderId="123" applyBorder="0">
      <alignment horizontal="left" vertical="center" wrapText="1" indent="2"/>
      <protection locked="0"/>
    </xf>
    <xf numFmtId="0" fontId="5" fillId="27" borderId="160" applyNumberFormat="0" applyFont="0" applyAlignment="0" applyProtection="0"/>
    <xf numFmtId="0" fontId="5" fillId="27" borderId="160" applyNumberFormat="0" applyFont="0" applyAlignment="0" applyProtection="0"/>
    <xf numFmtId="0" fontId="124" fillId="24" borderId="159" applyNumberFormat="0" applyAlignment="0" applyProtection="0"/>
    <xf numFmtId="0" fontId="65" fillId="24" borderId="115" applyNumberFormat="0" applyAlignment="0" applyProtection="0"/>
    <xf numFmtId="0" fontId="6" fillId="27" borderId="160" applyNumberFormat="0" applyFont="0" applyAlignment="0" applyProtection="0"/>
    <xf numFmtId="0" fontId="5" fillId="27" borderId="152" applyNumberFormat="0" applyFont="0" applyAlignment="0" applyProtection="0"/>
    <xf numFmtId="0" fontId="65" fillId="30" borderId="146" applyNumberFormat="0" applyAlignment="0" applyProtection="0"/>
    <xf numFmtId="0" fontId="65" fillId="24" borderId="12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62" fillId="39" borderId="125" applyNumberFormat="0" applyAlignment="0" applyProtection="0"/>
    <xf numFmtId="0" fontId="121" fillId="39" borderId="125" applyNumberFormat="0" applyAlignment="0" applyProtection="0"/>
    <xf numFmtId="0" fontId="124" fillId="24" borderId="151" applyNumberFormat="0" applyAlignment="0" applyProtection="0"/>
    <xf numFmtId="0" fontId="5" fillId="27" borderId="170" applyNumberFormat="0" applyFont="0" applyAlignment="0" applyProtection="0"/>
    <xf numFmtId="0" fontId="121" fillId="39" borderId="115" applyNumberFormat="0" applyAlignment="0" applyProtection="0"/>
    <xf numFmtId="0" fontId="65" fillId="30" borderId="125" applyNumberFormat="0" applyAlignment="0" applyProtection="0"/>
    <xf numFmtId="0" fontId="136" fillId="0" borderId="145" applyNumberFormat="0" applyFill="0" applyAlignment="0" applyProtection="0"/>
    <xf numFmtId="0" fontId="136" fillId="0" borderId="154" applyNumberFormat="0" applyFill="0" applyAlignment="0" applyProtection="0"/>
    <xf numFmtId="0" fontId="68" fillId="40" borderId="131" applyNumberFormat="0" applyAlignment="0" applyProtection="0"/>
    <xf numFmtId="0" fontId="136" fillId="0" borderId="132" applyNumberFormat="0" applyFill="0" applyAlignment="0" applyProtection="0"/>
    <xf numFmtId="0" fontId="121" fillId="39" borderId="129" applyNumberFormat="0" applyAlignment="0" applyProtection="0"/>
    <xf numFmtId="0" fontId="18" fillId="16" borderId="120" applyFill="0" applyBorder="0" applyAlignment="0" applyProtection="0">
      <alignment vertical="center"/>
      <protection locked="0"/>
    </xf>
    <xf numFmtId="0" fontId="5" fillId="27" borderId="116" applyNumberFormat="0" applyFont="0" applyAlignment="0" applyProtection="0"/>
    <xf numFmtId="0" fontId="124" fillId="24" borderId="169" applyNumberFormat="0" applyAlignment="0" applyProtection="0"/>
    <xf numFmtId="0" fontId="65" fillId="24" borderId="146" applyNumberFormat="0" applyAlignment="0" applyProtection="0"/>
    <xf numFmtId="0" fontId="68" fillId="39" borderId="153" applyNumberFormat="0" applyAlignment="0" applyProtection="0"/>
    <xf numFmtId="0" fontId="75" fillId="0" borderId="172" applyNumberFormat="0" applyFill="0" applyAlignment="0" applyProtection="0"/>
    <xf numFmtId="0" fontId="121" fillId="39" borderId="129" applyNumberFormat="0" applyAlignment="0" applyProtection="0"/>
    <xf numFmtId="10" fontId="39" fillId="17" borderId="133" applyNumberFormat="0" applyBorder="0" applyAlignment="0" applyProtection="0"/>
    <xf numFmtId="0" fontId="5" fillId="27" borderId="116" applyNumberFormat="0" applyFont="0" applyAlignment="0" applyProtection="0"/>
    <xf numFmtId="0" fontId="130" fillId="39"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2" fillId="39" borderId="146" applyNumberFormat="0" applyAlignment="0" applyProtection="0"/>
    <xf numFmtId="0" fontId="130" fillId="39" borderId="127" applyNumberFormat="0" applyAlignment="0" applyProtection="0"/>
    <xf numFmtId="0" fontId="5" fillId="27" borderId="170" applyNumberFormat="0" applyFont="0" applyAlignment="0" applyProtection="0"/>
    <xf numFmtId="0" fontId="5" fillId="27" borderId="116" applyNumberFormat="0" applyFont="0" applyAlignment="0" applyProtection="0"/>
    <xf numFmtId="0" fontId="68" fillId="40" borderId="171" applyNumberFormat="0" applyAlignment="0" applyProtection="0"/>
    <xf numFmtId="0" fontId="121" fillId="39" borderId="115" applyNumberFormat="0" applyAlignment="0" applyProtection="0"/>
    <xf numFmtId="0" fontId="5" fillId="27" borderId="130" applyNumberFormat="0" applyFont="0" applyAlignment="0" applyProtection="0"/>
    <xf numFmtId="0" fontId="65" fillId="24" borderId="169" applyNumberFormat="0" applyAlignment="0" applyProtection="0"/>
    <xf numFmtId="0" fontId="5" fillId="27" borderId="95" applyNumberFormat="0" applyFont="0" applyAlignment="0" applyProtection="0"/>
    <xf numFmtId="0" fontId="68" fillId="39" borderId="96" applyNumberFormat="0" applyAlignment="0" applyProtection="0"/>
    <xf numFmtId="0" fontId="5" fillId="27" borderId="95" applyNumberFormat="0" applyFont="0" applyAlignment="0" applyProtection="0"/>
    <xf numFmtId="0" fontId="76" fillId="40" borderId="94" applyNumberFormat="0" applyAlignment="0" applyProtection="0"/>
    <xf numFmtId="0" fontId="5" fillId="27" borderId="95" applyNumberFormat="0" applyFont="0" applyAlignment="0" applyProtection="0"/>
    <xf numFmtId="0" fontId="68" fillId="40" borderId="96" applyNumberFormat="0" applyAlignment="0" applyProtection="0"/>
    <xf numFmtId="0" fontId="68" fillId="40" borderId="96" applyNumberFormat="0" applyAlignment="0" applyProtection="0"/>
    <xf numFmtId="0" fontId="130" fillId="39" borderId="96" applyNumberFormat="0" applyAlignment="0" applyProtection="0"/>
    <xf numFmtId="0" fontId="39" fillId="0" borderId="137" applyBorder="0">
      <alignment horizontal="left" vertical="center" wrapText="1" indent="3"/>
      <protection locked="0"/>
    </xf>
    <xf numFmtId="0" fontId="65" fillId="30" borderId="94" applyNumberFormat="0" applyAlignment="0" applyProtection="0"/>
    <xf numFmtId="0" fontId="65" fillId="24" borderId="94" applyNumberFormat="0" applyAlignment="0" applyProtection="0"/>
    <xf numFmtId="0" fontId="5" fillId="27" borderId="95" applyNumberFormat="0" applyFont="0" applyAlignment="0" applyProtection="0"/>
    <xf numFmtId="0" fontId="124" fillId="24" borderId="94" applyNumberFormat="0" applyAlignment="0" applyProtection="0"/>
    <xf numFmtId="0" fontId="62" fillId="39" borderId="94" applyNumberFormat="0" applyAlignment="0" applyProtection="0"/>
    <xf numFmtId="0" fontId="76" fillId="40" borderId="94" applyNumberFormat="0" applyAlignment="0" applyProtection="0"/>
    <xf numFmtId="0" fontId="65" fillId="30" borderId="94" applyNumberFormat="0" applyAlignment="0" applyProtection="0"/>
    <xf numFmtId="0" fontId="65" fillId="24"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68" fillId="39" borderId="96" applyNumberFormat="0" applyAlignment="0" applyProtection="0"/>
    <xf numFmtId="0" fontId="68" fillId="40" borderId="96" applyNumberFormat="0" applyAlignment="0" applyProtection="0"/>
    <xf numFmtId="0" fontId="5" fillId="27" borderId="95" applyNumberFormat="0" applyFont="0" applyAlignment="0" applyProtection="0"/>
    <xf numFmtId="0" fontId="124" fillId="24" borderId="94" applyNumberFormat="0" applyAlignment="0" applyProtection="0"/>
    <xf numFmtId="0" fontId="121" fillId="39" borderId="94" applyNumberFormat="0" applyAlignment="0" applyProtection="0"/>
    <xf numFmtId="0" fontId="65" fillId="30" borderId="94" applyNumberFormat="0" applyAlignment="0" applyProtection="0"/>
    <xf numFmtId="0" fontId="121" fillId="39" borderId="94" applyNumberFormat="0" applyAlignment="0" applyProtection="0"/>
    <xf numFmtId="0" fontId="5" fillId="27" borderId="95" applyNumberFormat="0" applyFont="0" applyAlignment="0" applyProtection="0"/>
    <xf numFmtId="0" fontId="130" fillId="39" borderId="96" applyNumberFormat="0" applyAlignment="0" applyProtection="0"/>
    <xf numFmtId="0" fontId="124" fillId="24"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68" fillId="40" borderId="96" applyNumberFormat="0" applyAlignment="0" applyProtection="0"/>
    <xf numFmtId="0" fontId="62" fillId="39"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76" fillId="40" borderId="94" applyNumberFormat="0" applyAlignment="0" applyProtection="0"/>
    <xf numFmtId="0" fontId="65" fillId="24" borderId="94" applyNumberFormat="0" applyAlignment="0" applyProtection="0"/>
    <xf numFmtId="0" fontId="62" fillId="39" borderId="94" applyNumberFormat="0" applyAlignment="0" applyProtection="0"/>
    <xf numFmtId="0" fontId="39" fillId="0" borderId="148" applyBorder="0">
      <alignment horizontal="left" vertical="center" wrapText="1" indent="2"/>
      <protection locked="0"/>
    </xf>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124" fillId="24" borderId="94" applyNumberFormat="0" applyAlignment="0" applyProtection="0"/>
    <xf numFmtId="0" fontId="76" fillId="4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62" fillId="39" borderId="94" applyNumberFormat="0" applyAlignment="0" applyProtection="0"/>
    <xf numFmtId="0" fontId="76" fillId="40" borderId="94" applyNumberFormat="0" applyAlignment="0" applyProtection="0"/>
    <xf numFmtId="0" fontId="68" fillId="39"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130" fillId="39" borderId="96" applyNumberFormat="0" applyAlignment="0" applyProtection="0"/>
    <xf numFmtId="0" fontId="5" fillId="27" borderId="95" applyNumberFormat="0" applyFont="0" applyAlignment="0" applyProtection="0"/>
    <xf numFmtId="0" fontId="68" fillId="40" borderId="96" applyNumberFormat="0" applyAlignment="0" applyProtection="0"/>
    <xf numFmtId="0" fontId="68" fillId="39" borderId="96" applyNumberFormat="0" applyAlignment="0" applyProtection="0"/>
    <xf numFmtId="0" fontId="65" fillId="24" borderId="94" applyNumberFormat="0" applyAlignment="0" applyProtection="0"/>
    <xf numFmtId="0" fontId="68" fillId="40" borderId="144" applyNumberFormat="0" applyAlignment="0" applyProtection="0"/>
    <xf numFmtId="0" fontId="5" fillId="27" borderId="95" applyNumberFormat="0" applyFont="0" applyAlignment="0" applyProtection="0"/>
    <xf numFmtId="0" fontId="76" fillId="4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5" fillId="27" borderId="95" applyNumberFormat="0" applyFont="0" applyAlignment="0" applyProtection="0"/>
    <xf numFmtId="0" fontId="65" fillId="30"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39" fillId="0" borderId="164" applyBorder="0">
      <alignment horizontal="left" vertical="center" wrapText="1" indent="2"/>
      <protection locked="0"/>
    </xf>
    <xf numFmtId="0" fontId="5" fillId="27" borderId="130" applyNumberFormat="0" applyFont="0" applyAlignment="0" applyProtection="0"/>
    <xf numFmtId="0" fontId="5" fillId="27" borderId="95" applyNumberFormat="0" applyFont="0" applyAlignment="0" applyProtection="0"/>
    <xf numFmtId="0" fontId="62" fillId="39" borderId="94" applyNumberFormat="0" applyAlignment="0" applyProtection="0"/>
    <xf numFmtId="0" fontId="6" fillId="27" borderId="95" applyNumberFormat="0" applyFont="0" applyAlignment="0" applyProtection="0"/>
    <xf numFmtId="0" fontId="5" fillId="27" borderId="95" applyNumberFormat="0" applyFont="0" applyAlignment="0" applyProtection="0"/>
    <xf numFmtId="0" fontId="65" fillId="24" borderId="94" applyNumberFormat="0" applyAlignment="0" applyProtection="0"/>
    <xf numFmtId="0" fontId="62" fillId="39" borderId="94" applyNumberFormat="0" applyAlignment="0" applyProtection="0"/>
    <xf numFmtId="0" fontId="65" fillId="24" borderId="94" applyNumberFormat="0" applyAlignment="0" applyProtection="0"/>
    <xf numFmtId="0" fontId="124" fillId="24" borderId="94" applyNumberFormat="0" applyAlignment="0" applyProtection="0"/>
    <xf numFmtId="0" fontId="76" fillId="40" borderId="94" applyNumberFormat="0" applyAlignment="0" applyProtection="0"/>
    <xf numFmtId="0" fontId="6" fillId="27" borderId="95" applyNumberFormat="0" applyFont="0" applyAlignment="0" applyProtection="0"/>
    <xf numFmtId="0" fontId="65" fillId="24" borderId="94" applyNumberFormat="0" applyAlignment="0" applyProtection="0"/>
    <xf numFmtId="0" fontId="5" fillId="27" borderId="95" applyNumberFormat="0" applyFont="0" applyAlignment="0" applyProtection="0"/>
    <xf numFmtId="0" fontId="130" fillId="39" borderId="96" applyNumberFormat="0" applyAlignment="0" applyProtection="0"/>
    <xf numFmtId="0" fontId="62" fillId="39" borderId="94" applyNumberFormat="0" applyAlignment="0" applyProtection="0"/>
    <xf numFmtId="0" fontId="68" fillId="40" borderId="96" applyNumberFormat="0" applyAlignment="0" applyProtection="0"/>
    <xf numFmtId="0" fontId="65" fillId="24" borderId="94" applyNumberFormat="0" applyAlignment="0" applyProtection="0"/>
    <xf numFmtId="0" fontId="5" fillId="27" borderId="95" applyNumberFormat="0" applyFont="0" applyAlignment="0" applyProtection="0"/>
    <xf numFmtId="0" fontId="76" fillId="40" borderId="94" applyNumberFormat="0" applyAlignment="0" applyProtection="0"/>
    <xf numFmtId="0" fontId="5" fillId="27" borderId="95" applyNumberFormat="0" applyFont="0" applyAlignment="0" applyProtection="0"/>
    <xf numFmtId="0" fontId="136" fillId="0" borderId="154" applyNumberFormat="0" applyFill="0" applyAlignment="0" applyProtection="0"/>
    <xf numFmtId="0" fontId="68" fillId="40" borderId="96" applyNumberFormat="0" applyAlignment="0" applyProtection="0"/>
    <xf numFmtId="0" fontId="68" fillId="40" borderId="96" applyNumberFormat="0" applyAlignment="0" applyProtection="0"/>
    <xf numFmtId="0" fontId="62" fillId="39" borderId="169" applyNumberFormat="0" applyAlignment="0" applyProtection="0"/>
    <xf numFmtId="0" fontId="124" fillId="24" borderId="94" applyNumberFormat="0" applyAlignment="0" applyProtection="0"/>
    <xf numFmtId="0" fontId="65" fillId="3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121" fillId="39" borderId="94" applyNumberFormat="0" applyAlignment="0" applyProtection="0"/>
    <xf numFmtId="0" fontId="124" fillId="24" borderId="94" applyNumberFormat="0" applyAlignment="0" applyProtection="0"/>
    <xf numFmtId="0" fontId="5" fillId="27" borderId="95" applyNumberFormat="0" applyFont="0" applyAlignment="0" applyProtection="0"/>
    <xf numFmtId="0" fontId="130" fillId="39" borderId="96" applyNumberFormat="0" applyAlignment="0" applyProtection="0"/>
    <xf numFmtId="0" fontId="5" fillId="27" borderId="95" applyNumberFormat="0" applyFont="0" applyAlignment="0" applyProtection="0"/>
    <xf numFmtId="0" fontId="65" fillId="24" borderId="94" applyNumberFormat="0" applyAlignment="0" applyProtection="0"/>
    <xf numFmtId="0" fontId="6" fillId="27" borderId="95" applyNumberFormat="0" applyFont="0" applyAlignment="0" applyProtection="0"/>
    <xf numFmtId="0" fontId="68" fillId="39" borderId="96" applyNumberFormat="0" applyAlignment="0" applyProtection="0"/>
    <xf numFmtId="0" fontId="65" fillId="24" borderId="94" applyNumberFormat="0" applyAlignment="0" applyProtection="0"/>
    <xf numFmtId="0" fontId="65" fillId="30" borderId="94" applyNumberFormat="0" applyAlignment="0" applyProtection="0"/>
    <xf numFmtId="0" fontId="65" fillId="24" borderId="94" applyNumberFormat="0" applyAlignment="0" applyProtection="0"/>
    <xf numFmtId="0" fontId="65" fillId="24" borderId="94" applyNumberFormat="0" applyAlignment="0" applyProtection="0"/>
    <xf numFmtId="0" fontId="65" fillId="24" borderId="94" applyNumberFormat="0" applyAlignment="0" applyProtection="0"/>
    <xf numFmtId="0" fontId="68" fillId="40" borderId="96" applyNumberFormat="0" applyAlignment="0" applyProtection="0"/>
    <xf numFmtId="0" fontId="62" fillId="39" borderId="94" applyNumberFormat="0" applyAlignment="0" applyProtection="0"/>
    <xf numFmtId="0" fontId="65" fillId="24" borderId="94" applyNumberFormat="0" applyAlignment="0" applyProtection="0"/>
    <xf numFmtId="0" fontId="68" fillId="39" borderId="96" applyNumberFormat="0" applyAlignment="0" applyProtection="0"/>
    <xf numFmtId="0" fontId="5" fillId="27" borderId="95" applyNumberFormat="0" applyFont="0" applyAlignment="0" applyProtection="0"/>
    <xf numFmtId="0" fontId="65" fillId="30"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6" fillId="27" borderId="130" applyNumberFormat="0" applyFont="0" applyAlignment="0" applyProtection="0"/>
    <xf numFmtId="0" fontId="18" fillId="16" borderId="157" applyFill="0" applyBorder="0" applyAlignment="0" applyProtection="0">
      <alignment vertical="center"/>
      <protection locked="0"/>
    </xf>
    <xf numFmtId="0" fontId="6" fillId="27" borderId="95" applyNumberFormat="0" applyFont="0" applyAlignment="0" applyProtection="0"/>
    <xf numFmtId="0" fontId="121" fillId="39" borderId="94" applyNumberFormat="0" applyAlignment="0" applyProtection="0"/>
    <xf numFmtId="0" fontId="65" fillId="24" borderId="94" applyNumberFormat="0" applyAlignment="0" applyProtection="0"/>
    <xf numFmtId="0" fontId="5" fillId="27" borderId="95" applyNumberFormat="0" applyFont="0" applyAlignment="0" applyProtection="0"/>
    <xf numFmtId="0" fontId="130" fillId="39" borderId="96" applyNumberFormat="0" applyAlignment="0" applyProtection="0"/>
    <xf numFmtId="0" fontId="130" fillId="39" borderId="96" applyNumberFormat="0" applyAlignment="0" applyProtection="0"/>
    <xf numFmtId="0" fontId="121" fillId="39" borderId="94" applyNumberFormat="0" applyAlignment="0" applyProtection="0"/>
    <xf numFmtId="0" fontId="68" fillId="39" borderId="171" applyNumberFormat="0" applyAlignment="0" applyProtection="0"/>
    <xf numFmtId="0" fontId="124" fillId="24" borderId="94" applyNumberFormat="0" applyAlignment="0" applyProtection="0"/>
    <xf numFmtId="0" fontId="121" fillId="39" borderId="94" applyNumberFormat="0" applyAlignment="0" applyProtection="0"/>
    <xf numFmtId="0" fontId="6" fillId="27" borderId="95" applyNumberFormat="0" applyFont="0" applyAlignment="0" applyProtection="0"/>
    <xf numFmtId="0" fontId="65" fillId="30" borderId="94" applyNumberFormat="0" applyAlignment="0" applyProtection="0"/>
    <xf numFmtId="0" fontId="130" fillId="39" borderId="96"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68" fillId="39" borderId="96" applyNumberFormat="0" applyAlignment="0" applyProtection="0"/>
    <xf numFmtId="0" fontId="121" fillId="39" borderId="94" applyNumberFormat="0" applyAlignment="0" applyProtection="0"/>
    <xf numFmtId="0" fontId="5" fillId="27" borderId="95" applyNumberFormat="0" applyFont="0" applyAlignment="0" applyProtection="0"/>
    <xf numFmtId="0" fontId="5" fillId="27" borderId="130"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68" fillId="40" borderId="96" applyNumberFormat="0" applyAlignment="0" applyProtection="0"/>
    <xf numFmtId="0" fontId="62" fillId="39" borderId="151" applyNumberFormat="0" applyAlignment="0" applyProtection="0"/>
    <xf numFmtId="0" fontId="68" fillId="39" borderId="96" applyNumberFormat="0" applyAlignment="0" applyProtection="0"/>
    <xf numFmtId="0" fontId="121" fillId="39" borderId="94" applyNumberFormat="0" applyAlignment="0" applyProtection="0"/>
    <xf numFmtId="0" fontId="65" fillId="24"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68" fillId="39" borderId="96" applyNumberFormat="0" applyAlignment="0" applyProtection="0"/>
    <xf numFmtId="0" fontId="65" fillId="24" borderId="94" applyNumberFormat="0" applyAlignment="0" applyProtection="0"/>
    <xf numFmtId="0" fontId="5" fillId="27" borderId="95" applyNumberFormat="0" applyFont="0" applyAlignment="0" applyProtection="0"/>
    <xf numFmtId="0" fontId="76" fillId="40" borderId="94" applyNumberFormat="0" applyAlignment="0" applyProtection="0"/>
    <xf numFmtId="0" fontId="65" fillId="3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65" fillId="24" borderId="94" applyNumberFormat="0" applyAlignment="0" applyProtection="0"/>
    <xf numFmtId="0" fontId="121" fillId="39" borderId="94" applyNumberFormat="0" applyAlignment="0" applyProtection="0"/>
    <xf numFmtId="0" fontId="68" fillId="40"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124" fillId="24" borderId="94" applyNumberFormat="0" applyAlignment="0" applyProtection="0"/>
    <xf numFmtId="0" fontId="62" fillId="39"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170" applyNumberFormat="0" applyFont="0" applyAlignment="0" applyProtection="0"/>
    <xf numFmtId="0" fontId="65" fillId="24" borderId="94" applyNumberFormat="0" applyAlignment="0" applyProtection="0"/>
    <xf numFmtId="0" fontId="130" fillId="39" borderId="96" applyNumberFormat="0" applyAlignment="0" applyProtection="0"/>
    <xf numFmtId="0" fontId="6" fillId="27" borderId="95" applyNumberFormat="0" applyFont="0" applyAlignment="0" applyProtection="0"/>
    <xf numFmtId="0" fontId="68" fillId="40" borderId="96" applyNumberFormat="0" applyAlignment="0" applyProtection="0"/>
    <xf numFmtId="0" fontId="68" fillId="39" borderId="96" applyNumberFormat="0" applyAlignment="0" applyProtection="0"/>
    <xf numFmtId="0" fontId="65" fillId="30" borderId="146" applyNumberFormat="0" applyAlignment="0" applyProtection="0"/>
    <xf numFmtId="0" fontId="130" fillId="39" borderId="96"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130" fillId="39" borderId="96" applyNumberFormat="0" applyAlignment="0" applyProtection="0"/>
    <xf numFmtId="0" fontId="76" fillId="40" borderId="94" applyNumberFormat="0" applyAlignment="0" applyProtection="0"/>
    <xf numFmtId="0" fontId="65" fillId="3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65" fillId="24" borderId="94" applyNumberFormat="0" applyAlignment="0" applyProtection="0"/>
    <xf numFmtId="0" fontId="121" fillId="39" borderId="94" applyNumberFormat="0" applyAlignment="0" applyProtection="0"/>
    <xf numFmtId="0" fontId="68" fillId="40"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124" fillId="24" borderId="94" applyNumberFormat="0" applyAlignment="0" applyProtection="0"/>
    <xf numFmtId="0" fontId="62" fillId="39"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65" fillId="24" borderId="94" applyNumberFormat="0" applyAlignment="0" applyProtection="0"/>
    <xf numFmtId="0" fontId="130" fillId="39" borderId="96"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170" applyNumberFormat="0" applyFont="0" applyAlignment="0" applyProtection="0"/>
    <xf numFmtId="0" fontId="76" fillId="40" borderId="94" applyNumberFormat="0" applyAlignment="0" applyProtection="0"/>
    <xf numFmtId="0" fontId="65" fillId="3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65" fillId="24" borderId="94" applyNumberFormat="0" applyAlignment="0" applyProtection="0"/>
    <xf numFmtId="0" fontId="121" fillId="39" borderId="94" applyNumberFormat="0" applyAlignment="0" applyProtection="0"/>
    <xf numFmtId="0" fontId="68" fillId="40"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124" fillId="24" borderId="94" applyNumberFormat="0" applyAlignment="0" applyProtection="0"/>
    <xf numFmtId="0" fontId="62" fillId="39"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65" fillId="24" borderId="94" applyNumberFormat="0" applyAlignment="0" applyProtection="0"/>
    <xf numFmtId="0" fontId="130" fillId="39" borderId="96" applyNumberFormat="0" applyAlignment="0" applyProtection="0"/>
    <xf numFmtId="0" fontId="76" fillId="40" borderId="94" applyNumberFormat="0" applyAlignment="0" applyProtection="0"/>
    <xf numFmtId="0" fontId="65" fillId="3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65" fillId="24" borderId="94" applyNumberFormat="0" applyAlignment="0" applyProtection="0"/>
    <xf numFmtId="0" fontId="121" fillId="39" borderId="94" applyNumberFormat="0" applyAlignment="0" applyProtection="0"/>
    <xf numFmtId="0" fontId="68" fillId="40"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75" fillId="0" borderId="162" applyNumberFormat="0" applyFill="0" applyAlignment="0" applyProtection="0"/>
    <xf numFmtId="0" fontId="124" fillId="24" borderId="94" applyNumberFormat="0" applyAlignment="0" applyProtection="0"/>
    <xf numFmtId="0" fontId="62" fillId="39"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65" fillId="24" borderId="94" applyNumberFormat="0" applyAlignment="0" applyProtection="0"/>
    <xf numFmtId="0" fontId="130" fillId="39" borderId="96" applyNumberFormat="0" applyAlignment="0" applyProtection="0"/>
    <xf numFmtId="0" fontId="130" fillId="39" borderId="96" applyNumberFormat="0" applyAlignment="0" applyProtection="0"/>
    <xf numFmtId="0" fontId="68" fillId="39" borderId="161" applyNumberFormat="0" applyAlignment="0" applyProtection="0"/>
    <xf numFmtId="0" fontId="65" fillId="30" borderId="129" applyNumberFormat="0" applyAlignment="0" applyProtection="0"/>
    <xf numFmtId="0" fontId="68" fillId="39" borderId="144" applyNumberFormat="0" applyAlignment="0" applyProtection="0"/>
    <xf numFmtId="0" fontId="39" fillId="0" borderId="137" applyBorder="0">
      <alignment horizontal="left" vertical="center" wrapText="1" indent="3"/>
      <protection locked="0"/>
    </xf>
    <xf numFmtId="0" fontId="5" fillId="27" borderId="143" applyNumberFormat="0" applyFont="0" applyAlignment="0" applyProtection="0"/>
    <xf numFmtId="0" fontId="5" fillId="27" borderId="152" applyNumberFormat="0" applyFont="0" applyAlignment="0" applyProtection="0"/>
    <xf numFmtId="0" fontId="75" fillId="0" borderId="145" applyNumberFormat="0" applyFill="0" applyAlignment="0" applyProtection="0"/>
    <xf numFmtId="0" fontId="68" fillId="39" borderId="171" applyNumberFormat="0" applyAlignment="0" applyProtection="0"/>
    <xf numFmtId="0" fontId="76" fillId="40" borderId="146" applyNumberFormat="0" applyAlignment="0" applyProtection="0"/>
    <xf numFmtId="0" fontId="124" fillId="24" borderId="115" applyNumberFormat="0" applyAlignment="0" applyProtection="0"/>
    <xf numFmtId="0" fontId="76" fillId="40" borderId="115" applyNumberFormat="0" applyAlignment="0" applyProtection="0"/>
    <xf numFmtId="0" fontId="62" fillId="39" borderId="115" applyNumberFormat="0" applyAlignment="0" applyProtection="0"/>
    <xf numFmtId="0" fontId="136" fillId="0" borderId="118" applyNumberFormat="0" applyFill="0" applyAlignment="0" applyProtection="0"/>
    <xf numFmtId="0" fontId="65" fillId="24" borderId="115" applyNumberFormat="0" applyAlignment="0" applyProtection="0"/>
    <xf numFmtId="0" fontId="5" fillId="27" borderId="116" applyNumberFormat="0" applyFont="0" applyAlignment="0" applyProtection="0"/>
    <xf numFmtId="0" fontId="5" fillId="27" borderId="130" applyNumberFormat="0" applyFont="0" applyAlignment="0" applyProtection="0"/>
    <xf numFmtId="0" fontId="124" fillId="24" borderId="115" applyNumberFormat="0" applyAlignment="0" applyProtection="0"/>
    <xf numFmtId="0" fontId="62" fillId="39" borderId="129" applyNumberFormat="0" applyAlignment="0" applyProtection="0"/>
    <xf numFmtId="0" fontId="65" fillId="30" borderId="115" applyNumberFormat="0" applyAlignment="0" applyProtection="0"/>
    <xf numFmtId="0" fontId="5" fillId="27" borderId="130" applyNumberFormat="0" applyFont="0" applyAlignment="0" applyProtection="0"/>
    <xf numFmtId="0" fontId="5" fillId="27" borderId="160" applyNumberFormat="0" applyFont="0" applyAlignment="0" applyProtection="0"/>
    <xf numFmtId="0" fontId="76" fillId="40" borderId="169" applyNumberFormat="0" applyAlignment="0" applyProtection="0"/>
    <xf numFmtId="0" fontId="68" fillId="39" borderId="127" applyNumberFormat="0" applyAlignment="0" applyProtection="0"/>
    <xf numFmtId="0" fontId="68" fillId="39" borderId="161" applyNumberFormat="0" applyAlignment="0" applyProtection="0"/>
    <xf numFmtId="0" fontId="5" fillId="27" borderId="130" applyNumberFormat="0" applyFont="0" applyAlignment="0" applyProtection="0"/>
    <xf numFmtId="0" fontId="65" fillId="24" borderId="129" applyNumberFormat="0" applyAlignment="0" applyProtection="0"/>
    <xf numFmtId="0" fontId="5" fillId="27" borderId="130" applyNumberFormat="0" applyFont="0" applyAlignment="0" applyProtection="0"/>
    <xf numFmtId="0" fontId="5" fillId="27" borderId="152" applyNumberFormat="0" applyFont="0" applyAlignment="0" applyProtection="0"/>
    <xf numFmtId="0" fontId="5" fillId="27" borderId="152" applyNumberFormat="0" applyFont="0" applyAlignment="0" applyProtection="0"/>
    <xf numFmtId="0" fontId="121" fillId="39" borderId="125" applyNumberFormat="0" applyAlignment="0" applyProtection="0"/>
    <xf numFmtId="0" fontId="65" fillId="24" borderId="159" applyNumberFormat="0" applyAlignment="0" applyProtection="0"/>
    <xf numFmtId="0" fontId="76" fillId="40" borderId="140" applyNumberFormat="0" applyAlignment="0" applyProtection="0"/>
    <xf numFmtId="0" fontId="6" fillId="27" borderId="126" applyNumberFormat="0" applyFont="0" applyAlignment="0" applyProtection="0"/>
    <xf numFmtId="0" fontId="18" fillId="16" borderId="120" applyFill="0" applyBorder="0" applyAlignment="0" applyProtection="0">
      <alignment vertical="center"/>
      <protection locked="0"/>
    </xf>
    <xf numFmtId="0" fontId="76" fillId="40" borderId="115" applyNumberFormat="0" applyAlignment="0" applyProtection="0"/>
    <xf numFmtId="0" fontId="121" fillId="39" borderId="115" applyNumberFormat="0" applyAlignment="0" applyProtection="0"/>
    <xf numFmtId="0" fontId="6" fillId="27" borderId="116" applyNumberFormat="0" applyFont="0" applyAlignment="0" applyProtection="0"/>
    <xf numFmtId="0" fontId="75" fillId="0" borderId="145" applyNumberFormat="0" applyFill="0" applyAlignment="0" applyProtection="0"/>
    <xf numFmtId="0" fontId="5" fillId="27" borderId="170" applyNumberFormat="0" applyFont="0" applyAlignment="0" applyProtection="0"/>
    <xf numFmtId="0" fontId="121" fillId="39" borderId="125" applyNumberFormat="0" applyAlignment="0" applyProtection="0"/>
    <xf numFmtId="0" fontId="6" fillId="27" borderId="160" applyNumberFormat="0" applyFont="0" applyAlignment="0" applyProtection="0"/>
    <xf numFmtId="0" fontId="6" fillId="27" borderId="126" applyNumberFormat="0" applyFont="0" applyAlignment="0" applyProtection="0"/>
    <xf numFmtId="0" fontId="124" fillId="24" borderId="125" applyNumberFormat="0" applyAlignment="0" applyProtection="0"/>
    <xf numFmtId="0" fontId="39" fillId="0" borderId="137" applyBorder="0">
      <alignment horizontal="left" vertical="center" wrapText="1" indent="2"/>
      <protection locked="0"/>
    </xf>
    <xf numFmtId="0" fontId="5" fillId="27" borderId="126" applyNumberFormat="0" applyFont="0" applyAlignment="0" applyProtection="0"/>
    <xf numFmtId="0" fontId="75" fillId="0" borderId="145" applyNumberFormat="0" applyFill="0" applyAlignment="0" applyProtection="0"/>
    <xf numFmtId="0" fontId="65" fillId="24" borderId="115" applyNumberFormat="0" applyAlignment="0" applyProtection="0"/>
    <xf numFmtId="0" fontId="65" fillId="24" borderId="125" applyNumberFormat="0" applyAlignment="0" applyProtection="0"/>
    <xf numFmtId="0" fontId="68" fillId="39" borderId="171" applyNumberFormat="0" applyAlignment="0" applyProtection="0"/>
    <xf numFmtId="0" fontId="62" fillId="39" borderId="169" applyNumberFormat="0" applyAlignment="0" applyProtection="0"/>
    <xf numFmtId="0" fontId="65" fillId="30" borderId="151" applyNumberFormat="0" applyAlignment="0" applyProtection="0"/>
    <xf numFmtId="0" fontId="121" fillId="39" borderId="125" applyNumberFormat="0" applyAlignment="0" applyProtection="0"/>
    <xf numFmtId="0" fontId="5" fillId="27" borderId="130" applyNumberFormat="0" applyFont="0" applyAlignment="0" applyProtection="0"/>
    <xf numFmtId="0" fontId="5" fillId="27" borderId="160" applyNumberFormat="0" applyFont="0" applyAlignment="0" applyProtection="0"/>
    <xf numFmtId="0" fontId="65" fillId="24" borderId="115" applyNumberFormat="0" applyAlignment="0" applyProtection="0"/>
    <xf numFmtId="0" fontId="76" fillId="40" borderId="115" applyNumberFormat="0" applyAlignment="0" applyProtection="0"/>
    <xf numFmtId="0" fontId="5" fillId="27" borderId="116" applyNumberFormat="0" applyFont="0" applyAlignment="0" applyProtection="0"/>
    <xf numFmtId="0" fontId="76" fillId="40" borderId="115" applyNumberFormat="0" applyAlignment="0" applyProtection="0"/>
    <xf numFmtId="0" fontId="5" fillId="27" borderId="143" applyNumberFormat="0" applyFont="0" applyAlignment="0" applyProtection="0"/>
    <xf numFmtId="0" fontId="5" fillId="27" borderId="152" applyNumberFormat="0" applyFont="0" applyAlignment="0" applyProtection="0"/>
    <xf numFmtId="0" fontId="65" fillId="30" borderId="129" applyNumberFormat="0" applyAlignment="0" applyProtection="0"/>
    <xf numFmtId="0" fontId="5" fillId="27" borderId="130" applyNumberFormat="0" applyFont="0" applyAlignment="0" applyProtection="0"/>
    <xf numFmtId="0" fontId="39" fillId="0" borderId="148" applyBorder="0">
      <alignment horizontal="left" vertical="center" wrapText="1" indent="3"/>
      <protection locked="0"/>
    </xf>
    <xf numFmtId="0" fontId="68" fillId="40" borderId="117" applyNumberFormat="0" applyAlignment="0" applyProtection="0"/>
    <xf numFmtId="0" fontId="124" fillId="24" borderId="151" applyNumberFormat="0" applyAlignment="0" applyProtection="0"/>
    <xf numFmtId="0" fontId="68" fillId="39" borderId="117" applyNumberFormat="0" applyAlignment="0" applyProtection="0"/>
    <xf numFmtId="0" fontId="62" fillId="39" borderId="151" applyNumberFormat="0" applyAlignment="0" applyProtection="0"/>
    <xf numFmtId="0" fontId="39" fillId="0" borderId="134" applyBorder="0">
      <alignment horizontal="left" vertical="center" wrapText="1" indent="3"/>
      <protection locked="0"/>
    </xf>
    <xf numFmtId="0" fontId="39" fillId="0" borderId="157" applyBorder="0">
      <alignment horizontal="left" vertical="center" wrapText="1" indent="3"/>
      <protection locked="0"/>
    </xf>
    <xf numFmtId="0" fontId="65" fillId="24" borderId="125" applyNumberFormat="0" applyAlignment="0" applyProtection="0"/>
    <xf numFmtId="0" fontId="5" fillId="27" borderId="152" applyNumberFormat="0" applyFont="0" applyAlignment="0" applyProtection="0"/>
    <xf numFmtId="0" fontId="5" fillId="27" borderId="126" applyNumberFormat="0" applyFont="0" applyAlignment="0" applyProtection="0"/>
    <xf numFmtId="0" fontId="75" fillId="0" borderId="118" applyNumberFormat="0" applyFill="0" applyAlignment="0" applyProtection="0"/>
    <xf numFmtId="0" fontId="76" fillId="40" borderId="146" applyNumberFormat="0" applyAlignment="0" applyProtection="0"/>
    <xf numFmtId="0" fontId="65" fillId="24" borderId="125" applyNumberFormat="0" applyAlignment="0" applyProtection="0"/>
    <xf numFmtId="0" fontId="5" fillId="27" borderId="126" applyNumberFormat="0" applyFont="0" applyAlignment="0" applyProtection="0"/>
    <xf numFmtId="0" fontId="68" fillId="39" borderId="117" applyNumberFormat="0" applyAlignment="0" applyProtection="0"/>
    <xf numFmtId="0" fontId="65" fillId="24" borderId="115" applyNumberFormat="0" applyAlignment="0" applyProtection="0"/>
    <xf numFmtId="0" fontId="68" fillId="39" borderId="117" applyNumberFormat="0" applyAlignment="0" applyProtection="0"/>
    <xf numFmtId="0" fontId="75" fillId="0" borderId="154" applyNumberFormat="0" applyFill="0" applyAlignment="0" applyProtection="0"/>
    <xf numFmtId="0" fontId="5" fillId="27" borderId="160" applyNumberFormat="0" applyFont="0" applyAlignment="0" applyProtection="0"/>
    <xf numFmtId="0" fontId="68" fillId="40" borderId="153" applyNumberFormat="0" applyAlignment="0" applyProtection="0"/>
    <xf numFmtId="0" fontId="68" fillId="39" borderId="117" applyNumberFormat="0" applyAlignment="0" applyProtection="0"/>
    <xf numFmtId="0" fontId="124" fillId="24" borderId="115" applyNumberFormat="0" applyAlignment="0" applyProtection="0"/>
    <xf numFmtId="0" fontId="62" fillId="39" borderId="115" applyNumberFormat="0" applyAlignment="0" applyProtection="0"/>
    <xf numFmtId="0" fontId="5" fillId="27" borderId="152" applyNumberFormat="0" applyFont="0" applyAlignment="0" applyProtection="0"/>
    <xf numFmtId="0" fontId="130" fillId="39" borderId="171" applyNumberFormat="0" applyAlignment="0" applyProtection="0"/>
    <xf numFmtId="0" fontId="5" fillId="27" borderId="143" applyNumberFormat="0" applyFont="0" applyAlignment="0" applyProtection="0"/>
    <xf numFmtId="0" fontId="130" fillId="39" borderId="117" applyNumberFormat="0" applyAlignment="0" applyProtection="0"/>
    <xf numFmtId="0" fontId="62" fillId="39" borderId="115" applyNumberFormat="0" applyAlignment="0" applyProtection="0"/>
    <xf numFmtId="0" fontId="5" fillId="27" borderId="126" applyNumberFormat="0" applyFont="0" applyAlignment="0" applyProtection="0"/>
    <xf numFmtId="0" fontId="18" fillId="16" borderId="174" applyFill="0" applyBorder="0" applyAlignment="0" applyProtection="0">
      <alignment vertical="center"/>
      <protection locked="0"/>
    </xf>
    <xf numFmtId="0" fontId="68" fillId="40" borderId="153" applyNumberFormat="0" applyAlignment="0" applyProtection="0"/>
    <xf numFmtId="0" fontId="39" fillId="0" borderId="157" applyBorder="0">
      <alignment horizontal="left" vertical="center" wrapText="1" indent="3"/>
      <protection locked="0"/>
    </xf>
    <xf numFmtId="0" fontId="75" fillId="0" borderId="128" applyNumberFormat="0" applyFill="0" applyAlignment="0" applyProtection="0"/>
    <xf numFmtId="0" fontId="75" fillId="0" borderId="132" applyNumberFormat="0" applyFill="0" applyAlignment="0" applyProtection="0"/>
    <xf numFmtId="0" fontId="124" fillId="24" borderId="115" applyNumberFormat="0" applyAlignment="0" applyProtection="0"/>
    <xf numFmtId="0" fontId="6" fillId="27" borderId="116" applyNumberFormat="0" applyFont="0" applyAlignment="0" applyProtection="0"/>
    <xf numFmtId="0" fontId="68" fillId="39" borderId="171" applyNumberFormat="0" applyAlignment="0" applyProtection="0"/>
    <xf numFmtId="0" fontId="6" fillId="27" borderId="143" applyNumberFormat="0" applyFont="0" applyAlignment="0" applyProtection="0"/>
    <xf numFmtId="10" fontId="39" fillId="17" borderId="133" applyNumberFormat="0" applyBorder="0" applyAlignment="0" applyProtection="0"/>
    <xf numFmtId="0" fontId="65" fillId="24" borderId="129" applyNumberFormat="0" applyAlignment="0" applyProtection="0"/>
    <xf numFmtId="10" fontId="39" fillId="17" borderId="147" applyNumberFormat="0" applyBorder="0" applyAlignment="0" applyProtection="0"/>
    <xf numFmtId="0" fontId="5" fillId="27" borderId="126" applyNumberFormat="0" applyFont="0" applyAlignment="0" applyProtection="0"/>
    <xf numFmtId="0" fontId="136" fillId="0" borderId="118" applyNumberFormat="0" applyFill="0" applyAlignment="0" applyProtection="0"/>
    <xf numFmtId="0" fontId="62" fillId="39" borderId="146" applyNumberFormat="0" applyAlignment="0" applyProtection="0"/>
    <xf numFmtId="0" fontId="5" fillId="27" borderId="152" applyNumberFormat="0" applyFont="0" applyAlignment="0" applyProtection="0"/>
    <xf numFmtId="0" fontId="65" fillId="30" borderId="125" applyNumberFormat="0" applyAlignment="0" applyProtection="0"/>
    <xf numFmtId="0" fontId="65" fillId="30" borderId="115" applyNumberFormat="0" applyAlignment="0" applyProtection="0"/>
    <xf numFmtId="0" fontId="5" fillId="27" borderId="160" applyNumberFormat="0" applyFont="0" applyAlignment="0" applyProtection="0"/>
    <xf numFmtId="0" fontId="65" fillId="24" borderId="129" applyNumberFormat="0" applyAlignment="0" applyProtection="0"/>
    <xf numFmtId="0" fontId="124" fillId="24" borderId="115" applyNumberFormat="0" applyAlignment="0" applyProtection="0"/>
    <xf numFmtId="0" fontId="130" fillId="39" borderId="117" applyNumberFormat="0" applyAlignment="0" applyProtection="0"/>
    <xf numFmtId="0" fontId="65" fillId="30" borderId="115" applyNumberFormat="0" applyAlignment="0" applyProtection="0"/>
    <xf numFmtId="10" fontId="39" fillId="17" borderId="97" applyNumberFormat="0" applyBorder="0" applyAlignment="0" applyProtection="0"/>
    <xf numFmtId="0" fontId="5" fillId="27" borderId="116" applyNumberFormat="0" applyFont="0" applyAlignment="0" applyProtection="0"/>
    <xf numFmtId="0" fontId="39" fillId="0" borderId="111" applyBorder="0">
      <alignment horizontal="left" vertical="center" wrapText="1" indent="3"/>
      <protection locked="0"/>
    </xf>
    <xf numFmtId="0" fontId="124" fillId="24" borderId="106" applyNumberFormat="0" applyAlignment="0" applyProtection="0"/>
    <xf numFmtId="0" fontId="18" fillId="16" borderId="111" applyFill="0" applyBorder="0" applyAlignment="0" applyProtection="0">
      <alignment vertical="center"/>
      <protection locked="0"/>
    </xf>
    <xf numFmtId="0" fontId="39" fillId="0" borderId="111" applyBorder="0">
      <alignment horizontal="left" vertical="center" wrapText="1" indent="2"/>
      <protection locked="0"/>
    </xf>
    <xf numFmtId="0" fontId="68" fillId="39" borderId="108" applyNumberFormat="0" applyAlignment="0" applyProtection="0"/>
    <xf numFmtId="0" fontId="65" fillId="30"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62" fillId="39" borderId="106" applyNumberFormat="0" applyAlignment="0" applyProtection="0"/>
    <xf numFmtId="0" fontId="124" fillId="24" borderId="106" applyNumberFormat="0" applyAlignment="0" applyProtection="0"/>
    <xf numFmtId="10" fontId="39" fillId="17" borderId="110" applyNumberFormat="0" applyBorder="0" applyAlignment="0" applyProtection="0"/>
    <xf numFmtId="0" fontId="6" fillId="27" borderId="107" applyNumberFormat="0" applyFont="0" applyAlignment="0" applyProtection="0"/>
    <xf numFmtId="0" fontId="5" fillId="27" borderId="107" applyNumberFormat="0" applyFont="0" applyAlignment="0" applyProtection="0"/>
    <xf numFmtId="0" fontId="65" fillId="30" borderId="106" applyNumberFormat="0" applyAlignment="0" applyProtection="0"/>
    <xf numFmtId="0" fontId="65" fillId="24" borderId="106" applyNumberFormat="0" applyAlignment="0" applyProtection="0"/>
    <xf numFmtId="0" fontId="6" fillId="27" borderId="107" applyNumberFormat="0" applyFont="0" applyAlignment="0" applyProtection="0"/>
    <xf numFmtId="0" fontId="5" fillId="27" borderId="107" applyNumberFormat="0" applyFont="0" applyAlignment="0" applyProtection="0"/>
    <xf numFmtId="0" fontId="65" fillId="30" borderId="106" applyNumberFormat="0" applyAlignment="0" applyProtection="0"/>
    <xf numFmtId="0" fontId="136" fillId="0" borderId="109" applyNumberFormat="0" applyFill="0" applyAlignment="0" applyProtection="0"/>
    <xf numFmtId="0" fontId="75" fillId="0" borderId="109" applyNumberFormat="0" applyFill="0" applyAlignment="0" applyProtection="0"/>
    <xf numFmtId="0" fontId="68" fillId="39" borderId="108" applyNumberFormat="0" applyAlignment="0" applyProtection="0"/>
    <xf numFmtId="0" fontId="68" fillId="40" borderId="108" applyNumberFormat="0" applyAlignment="0" applyProtection="0"/>
    <xf numFmtId="0" fontId="136" fillId="0" borderId="109" applyNumberFormat="0" applyFill="0" applyAlignment="0" applyProtection="0"/>
    <xf numFmtId="0" fontId="62" fillId="39" borderId="106" applyNumberFormat="0" applyAlignment="0" applyProtection="0"/>
    <xf numFmtId="0" fontId="65" fillId="24" borderId="106" applyNumberFormat="0" applyAlignment="0" applyProtection="0"/>
    <xf numFmtId="10" fontId="39" fillId="17" borderId="110" applyNumberFormat="0" applyBorder="0" applyAlignment="0" applyProtection="0"/>
    <xf numFmtId="0" fontId="6" fillId="27" borderId="107" applyNumberFormat="0" applyFont="0" applyAlignment="0" applyProtection="0"/>
    <xf numFmtId="0" fontId="5" fillId="27" borderId="107" applyNumberFormat="0" applyFont="0" applyAlignment="0" applyProtection="0"/>
    <xf numFmtId="0" fontId="68" fillId="39" borderId="108" applyNumberFormat="0" applyAlignment="0" applyProtection="0"/>
    <xf numFmtId="0" fontId="18" fillId="16" borderId="111" applyFill="0" applyBorder="0" applyAlignment="0" applyProtection="0">
      <alignment vertical="center"/>
      <protection locked="0"/>
    </xf>
    <xf numFmtId="10" fontId="39" fillId="17" borderId="110" applyNumberFormat="0" applyBorder="0" applyAlignment="0" applyProtection="0"/>
    <xf numFmtId="0" fontId="68" fillId="40" borderId="108" applyNumberFormat="0" applyAlignment="0" applyProtection="0"/>
    <xf numFmtId="0" fontId="65" fillId="30" borderId="106" applyNumberFormat="0" applyAlignment="0" applyProtection="0"/>
    <xf numFmtId="0" fontId="6" fillId="27" borderId="107" applyNumberFormat="0" applyFont="0" applyAlignment="0" applyProtection="0"/>
    <xf numFmtId="0" fontId="121" fillId="39" borderId="106" applyNumberFormat="0" applyAlignment="0" applyProtection="0"/>
    <xf numFmtId="0" fontId="124" fillId="24" borderId="106" applyNumberFormat="0" applyAlignment="0" applyProtection="0"/>
    <xf numFmtId="0" fontId="39" fillId="0" borderId="111" applyBorder="0">
      <alignment horizontal="left" vertical="center" wrapText="1" indent="2"/>
      <protection locked="0"/>
    </xf>
    <xf numFmtId="10" fontId="39" fillId="17" borderId="110" applyNumberFormat="0" applyBorder="0" applyAlignment="0" applyProtection="0"/>
    <xf numFmtId="0" fontId="18" fillId="16" borderId="111" applyFill="0" applyBorder="0" applyAlignment="0" applyProtection="0">
      <alignment vertical="center"/>
      <protection locked="0"/>
    </xf>
    <xf numFmtId="0" fontId="65" fillId="30" borderId="106" applyNumberFormat="0" applyAlignment="0" applyProtection="0"/>
    <xf numFmtId="0" fontId="65" fillId="24" borderId="106" applyNumberFormat="0" applyAlignment="0" applyProtection="0"/>
    <xf numFmtId="0" fontId="130" fillId="39" borderId="108" applyNumberFormat="0" applyAlignment="0" applyProtection="0"/>
    <xf numFmtId="0" fontId="75" fillId="0" borderId="109" applyNumberFormat="0" applyFill="0" applyAlignment="0" applyProtection="0"/>
    <xf numFmtId="0" fontId="68" fillId="40" borderId="108" applyNumberFormat="0" applyAlignment="0" applyProtection="0"/>
    <xf numFmtId="0" fontId="39" fillId="0" borderId="111" applyBorder="0">
      <alignment horizontal="left" vertical="center" wrapText="1" indent="2"/>
      <protection locked="0"/>
    </xf>
    <xf numFmtId="0" fontId="18" fillId="16" borderId="111" applyFill="0" applyBorder="0" applyAlignment="0" applyProtection="0">
      <alignment vertical="center"/>
      <protection locked="0"/>
    </xf>
    <xf numFmtId="0" fontId="68" fillId="40" borderId="117" applyNumberFormat="0" applyAlignment="0" applyProtection="0"/>
    <xf numFmtId="0" fontId="5" fillId="27" borderId="126" applyNumberFormat="0" applyFont="0" applyAlignment="0" applyProtection="0"/>
    <xf numFmtId="0" fontId="5" fillId="27" borderId="143" applyNumberFormat="0" applyFont="0" applyAlignment="0" applyProtection="0"/>
    <xf numFmtId="0" fontId="5" fillId="27" borderId="152" applyNumberFormat="0" applyFont="0" applyAlignment="0" applyProtection="0"/>
    <xf numFmtId="0" fontId="124" fillId="24" borderId="159" applyNumberFormat="0" applyAlignment="0" applyProtection="0"/>
    <xf numFmtId="0" fontId="65" fillId="24" borderId="146" applyNumberFormat="0" applyAlignment="0" applyProtection="0"/>
    <xf numFmtId="0" fontId="6" fillId="27" borderId="143" applyNumberFormat="0" applyFont="0" applyAlignment="0" applyProtection="0"/>
    <xf numFmtId="0" fontId="5" fillId="27" borderId="170" applyNumberFormat="0" applyFont="0" applyAlignment="0" applyProtection="0"/>
    <xf numFmtId="0" fontId="39" fillId="0" borderId="174" applyBorder="0">
      <alignment horizontal="left" vertical="center" wrapText="1" indent="2"/>
      <protection locked="0"/>
    </xf>
    <xf numFmtId="0" fontId="62" fillId="39" borderId="169" applyNumberFormat="0" applyAlignment="0" applyProtection="0"/>
    <xf numFmtId="0" fontId="39" fillId="0" borderId="164" applyBorder="0">
      <alignment horizontal="left" vertical="center" wrapText="1" indent="2"/>
      <protection locked="0"/>
    </xf>
    <xf numFmtId="0" fontId="5" fillId="27" borderId="152" applyNumberFormat="0" applyFont="0" applyAlignment="0" applyProtection="0"/>
    <xf numFmtId="0" fontId="76" fillId="40" borderId="169" applyNumberFormat="0" applyAlignment="0" applyProtection="0"/>
    <xf numFmtId="0" fontId="5" fillId="27" borderId="130" applyNumberFormat="0" applyFont="0" applyAlignment="0" applyProtection="0"/>
    <xf numFmtId="0" fontId="39" fillId="0" borderId="164" applyBorder="0">
      <alignment horizontal="left" vertical="center" wrapText="1" indent="3"/>
      <protection locked="0"/>
    </xf>
    <xf numFmtId="0" fontId="68" fillId="40" borderId="161" applyNumberFormat="0" applyAlignment="0" applyProtection="0"/>
    <xf numFmtId="0" fontId="39" fillId="0" borderId="174" applyBorder="0">
      <alignment horizontal="left" vertical="center" wrapText="1" indent="2"/>
      <protection locked="0"/>
    </xf>
    <xf numFmtId="0" fontId="6" fillId="27" borderId="130" applyNumberFormat="0" applyFont="0" applyAlignment="0" applyProtection="0"/>
    <xf numFmtId="0" fontId="68" fillId="40" borderId="131" applyNumberFormat="0" applyAlignment="0" applyProtection="0"/>
    <xf numFmtId="0" fontId="39" fillId="0" borderId="134" applyBorder="0">
      <alignment horizontal="left" vertical="center" wrapText="1" indent="2"/>
      <protection locked="0"/>
    </xf>
    <xf numFmtId="0" fontId="136" fillId="0" borderId="132" applyNumberFormat="0" applyFill="0" applyAlignment="0" applyProtection="0"/>
    <xf numFmtId="0" fontId="124" fillId="24" borderId="125" applyNumberFormat="0" applyAlignment="0" applyProtection="0"/>
    <xf numFmtId="0" fontId="65" fillId="30" borderId="151" applyNumberFormat="0" applyAlignment="0" applyProtection="0"/>
    <xf numFmtId="0" fontId="5" fillId="27" borderId="126" applyNumberFormat="0" applyFont="0" applyAlignment="0" applyProtection="0"/>
    <xf numFmtId="0" fontId="5" fillId="27" borderId="143" applyNumberFormat="0" applyFont="0" applyAlignment="0" applyProtection="0"/>
    <xf numFmtId="0" fontId="130" fillId="39" borderId="161" applyNumberFormat="0" applyAlignment="0" applyProtection="0"/>
    <xf numFmtId="0" fontId="136" fillId="0" borderId="132" applyNumberFormat="0" applyFill="0" applyAlignment="0" applyProtection="0"/>
    <xf numFmtId="0" fontId="121" fillId="39" borderId="129" applyNumberFormat="0" applyAlignment="0" applyProtection="0"/>
    <xf numFmtId="0" fontId="75" fillId="0" borderId="128" applyNumberFormat="0" applyFill="0" applyAlignment="0" applyProtection="0"/>
    <xf numFmtId="0" fontId="136" fillId="0" borderId="154" applyNumberFormat="0" applyFill="0" applyAlignment="0" applyProtection="0"/>
    <xf numFmtId="0" fontId="68" fillId="40" borderId="161" applyNumberFormat="0" applyAlignment="0" applyProtection="0"/>
    <xf numFmtId="0" fontId="75" fillId="0" borderId="128" applyNumberFormat="0" applyFill="0" applyAlignment="0" applyProtection="0"/>
    <xf numFmtId="0" fontId="136" fillId="0" borderId="128" applyNumberFormat="0" applyFill="0" applyAlignment="0" applyProtection="0"/>
    <xf numFmtId="0" fontId="121" fillId="39" borderId="146" applyNumberFormat="0" applyAlignment="0" applyProtection="0"/>
    <xf numFmtId="0" fontId="5" fillId="27" borderId="143" applyNumberFormat="0" applyFont="0" applyAlignment="0" applyProtection="0"/>
    <xf numFmtId="0" fontId="39" fillId="0" borderId="157" applyBorder="0">
      <alignment horizontal="left" vertical="center" wrapText="1" indent="2"/>
      <protection locked="0"/>
    </xf>
    <xf numFmtId="0" fontId="76" fillId="40" borderId="125" applyNumberFormat="0" applyAlignment="0" applyProtection="0"/>
    <xf numFmtId="0" fontId="75" fillId="0" borderId="154" applyNumberFormat="0" applyFill="0" applyAlignment="0" applyProtection="0"/>
    <xf numFmtId="0" fontId="62" fillId="39" borderId="125" applyNumberFormat="0" applyAlignment="0" applyProtection="0"/>
    <xf numFmtId="0" fontId="124" fillId="24" borderId="169" applyNumberFormat="0" applyAlignment="0" applyProtection="0"/>
    <xf numFmtId="0" fontId="65" fillId="24" borderId="159" applyNumberFormat="0" applyAlignment="0" applyProtection="0"/>
    <xf numFmtId="0" fontId="5" fillId="27" borderId="126" applyNumberFormat="0" applyFont="0" applyAlignment="0" applyProtection="0"/>
    <xf numFmtId="0" fontId="76" fillId="40" borderId="169" applyNumberFormat="0" applyAlignment="0" applyProtection="0"/>
    <xf numFmtId="0" fontId="5" fillId="27" borderId="126" applyNumberFormat="0" applyFont="0" applyAlignment="0" applyProtection="0"/>
    <xf numFmtId="0" fontId="5" fillId="27" borderId="152" applyNumberFormat="0" applyFont="0" applyAlignment="0" applyProtection="0"/>
    <xf numFmtId="0" fontId="121" fillId="39" borderId="129" applyNumberFormat="0" applyAlignment="0" applyProtection="0"/>
    <xf numFmtId="0" fontId="121" fillId="39" borderId="159" applyNumberFormat="0" applyAlignment="0" applyProtection="0"/>
    <xf numFmtId="0" fontId="136" fillId="0" borderId="128" applyNumberFormat="0" applyFill="0" applyAlignment="0" applyProtection="0"/>
    <xf numFmtId="0" fontId="124" fillId="24" borderId="159" applyNumberFormat="0" applyAlignment="0" applyProtection="0"/>
    <xf numFmtId="0" fontId="62" fillId="39" borderId="159" applyNumberFormat="0" applyAlignment="0" applyProtection="0"/>
    <xf numFmtId="0" fontId="5" fillId="27" borderId="143" applyNumberFormat="0" applyFont="0" applyAlignment="0" applyProtection="0"/>
    <xf numFmtId="0" fontId="6" fillId="27" borderId="170" applyNumberFormat="0" applyFont="0" applyAlignment="0" applyProtection="0"/>
    <xf numFmtId="0" fontId="5" fillId="27" borderId="126" applyNumberFormat="0" applyFont="0" applyAlignment="0" applyProtection="0"/>
    <xf numFmtId="0" fontId="62" fillId="39" borderId="159" applyNumberFormat="0" applyAlignment="0" applyProtection="0"/>
    <xf numFmtId="0" fontId="65" fillId="24" borderId="115" applyNumberFormat="0" applyAlignment="0" applyProtection="0"/>
    <xf numFmtId="0" fontId="130" fillId="39" borderId="117" applyNumberFormat="0" applyAlignment="0" applyProtection="0"/>
    <xf numFmtId="0" fontId="76" fillId="40" borderId="115" applyNumberFormat="0" applyAlignment="0" applyProtection="0"/>
    <xf numFmtId="0" fontId="68" fillId="40" borderId="117" applyNumberFormat="0" applyAlignment="0" applyProtection="0"/>
    <xf numFmtId="0" fontId="5" fillId="27" borderId="116" applyNumberFormat="0" applyFont="0" applyAlignment="0" applyProtection="0"/>
    <xf numFmtId="0" fontId="68" fillId="39" borderId="117" applyNumberFormat="0" applyAlignment="0" applyProtection="0"/>
    <xf numFmtId="0" fontId="76" fillId="40" borderId="151" applyNumberFormat="0" applyAlignment="0" applyProtection="0"/>
    <xf numFmtId="0" fontId="5" fillId="27" borderId="152" applyNumberFormat="0" applyFont="0" applyAlignment="0" applyProtection="0"/>
    <xf numFmtId="0" fontId="130" fillId="39" borderId="144" applyNumberFormat="0" applyAlignment="0" applyProtection="0"/>
    <xf numFmtId="0" fontId="130" fillId="39" borderId="161" applyNumberFormat="0" applyAlignment="0" applyProtection="0"/>
    <xf numFmtId="0" fontId="5" fillId="27" borderId="170" applyNumberFormat="0" applyFont="0" applyAlignment="0" applyProtection="0"/>
    <xf numFmtId="0" fontId="65" fillId="24" borderId="125" applyNumberFormat="0" applyAlignment="0" applyProtection="0"/>
    <xf numFmtId="0" fontId="39" fillId="0" borderId="148" applyBorder="0">
      <alignment horizontal="left" vertical="center" wrapText="1" indent="2"/>
      <protection locked="0"/>
    </xf>
    <xf numFmtId="0" fontId="121" fillId="39" borderId="151" applyNumberFormat="0" applyAlignment="0" applyProtection="0"/>
    <xf numFmtId="0" fontId="76" fillId="40" borderId="151" applyNumberFormat="0" applyAlignment="0" applyProtection="0"/>
    <xf numFmtId="0" fontId="65" fillId="30" borderId="169" applyNumberFormat="0" applyAlignment="0" applyProtection="0"/>
    <xf numFmtId="0" fontId="5" fillId="27" borderId="126" applyNumberFormat="0" applyFont="0" applyAlignment="0" applyProtection="0"/>
    <xf numFmtId="0" fontId="76" fillId="40" borderId="159" applyNumberFormat="0" applyAlignment="0" applyProtection="0"/>
    <xf numFmtId="0" fontId="65" fillId="30" borderId="169" applyNumberFormat="0" applyAlignment="0" applyProtection="0"/>
    <xf numFmtId="0" fontId="75" fillId="0" borderId="162" applyNumberFormat="0" applyFill="0" applyAlignment="0" applyProtection="0"/>
    <xf numFmtId="0" fontId="62" fillId="39" borderId="151" applyNumberFormat="0" applyAlignment="0" applyProtection="0"/>
    <xf numFmtId="0" fontId="124" fillId="24" borderId="159" applyNumberFormat="0" applyAlignment="0" applyProtection="0"/>
    <xf numFmtId="0" fontId="5" fillId="27" borderId="126" applyNumberFormat="0" applyFont="0" applyAlignment="0" applyProtection="0"/>
    <xf numFmtId="0" fontId="124" fillId="24" borderId="159" applyNumberFormat="0" applyAlignment="0" applyProtection="0"/>
    <xf numFmtId="0" fontId="62" fillId="39" borderId="125" applyNumberFormat="0" applyAlignment="0" applyProtection="0"/>
    <xf numFmtId="0" fontId="76" fillId="40" borderId="129" applyNumberFormat="0" applyAlignment="0" applyProtection="0"/>
    <xf numFmtId="0" fontId="65" fillId="30" borderId="129" applyNumberFormat="0" applyAlignment="0" applyProtection="0"/>
    <xf numFmtId="0" fontId="75" fillId="0" borderId="132" applyNumberFormat="0" applyFill="0" applyAlignment="0" applyProtection="0"/>
    <xf numFmtId="0" fontId="65" fillId="24" borderId="129" applyNumberFormat="0" applyAlignment="0" applyProtection="0"/>
    <xf numFmtId="0" fontId="130" fillId="39" borderId="131" applyNumberFormat="0" applyAlignment="0" applyProtection="0"/>
    <xf numFmtId="0" fontId="5" fillId="27" borderId="143" applyNumberFormat="0" applyFont="0" applyAlignment="0" applyProtection="0"/>
    <xf numFmtId="0" fontId="39" fillId="0" borderId="174" applyBorder="0">
      <alignment horizontal="left" vertical="center" wrapText="1" indent="2"/>
      <protection locked="0"/>
    </xf>
    <xf numFmtId="0" fontId="68" fillId="39" borderId="127" applyNumberFormat="0" applyAlignment="0" applyProtection="0"/>
    <xf numFmtId="0" fontId="6" fillId="27" borderId="152" applyNumberFormat="0" applyFont="0" applyAlignment="0" applyProtection="0"/>
    <xf numFmtId="0" fontId="62" fillId="39" borderId="159" applyNumberFormat="0" applyAlignment="0" applyProtection="0"/>
    <xf numFmtId="0" fontId="75" fillId="0" borderId="172" applyNumberFormat="0" applyFill="0" applyAlignment="0" applyProtection="0"/>
    <xf numFmtId="0" fontId="76" fillId="40" borderId="129" applyNumberFormat="0" applyAlignment="0" applyProtection="0"/>
    <xf numFmtId="0" fontId="65" fillId="24" borderId="151" applyNumberFormat="0" applyAlignment="0" applyProtection="0"/>
    <xf numFmtId="0" fontId="136" fillId="0" borderId="128" applyNumberFormat="0" applyFill="0" applyAlignment="0" applyProtection="0"/>
    <xf numFmtId="0" fontId="68" fillId="39" borderId="127" applyNumberFormat="0" applyAlignment="0" applyProtection="0"/>
    <xf numFmtId="0" fontId="39" fillId="0" borderId="137" applyBorder="0">
      <alignment horizontal="left" vertical="center" wrapText="1" indent="3"/>
      <protection locked="0"/>
    </xf>
    <xf numFmtId="0" fontId="39" fillId="0" borderId="174" applyBorder="0">
      <alignment horizontal="left" vertical="center" wrapText="1" indent="3"/>
      <protection locked="0"/>
    </xf>
    <xf numFmtId="0" fontId="75" fillId="0" borderId="154" applyNumberFormat="0" applyFill="0" applyAlignment="0" applyProtection="0"/>
    <xf numFmtId="0" fontId="6" fillId="27" borderId="143" applyNumberFormat="0" applyFont="0" applyAlignment="0" applyProtection="0"/>
    <xf numFmtId="0" fontId="68" fillId="40" borderId="161" applyNumberFormat="0" applyAlignment="0" applyProtection="0"/>
    <xf numFmtId="0" fontId="130" fillId="39" borderId="144" applyNumberFormat="0" applyAlignment="0" applyProtection="0"/>
    <xf numFmtId="0" fontId="5" fillId="27" borderId="170" applyNumberFormat="0" applyFont="0" applyAlignment="0" applyProtection="0"/>
    <xf numFmtId="0" fontId="136" fillId="0" borderId="162" applyNumberFormat="0" applyFill="0" applyAlignment="0" applyProtection="0"/>
    <xf numFmtId="0" fontId="65" fillId="30" borderId="129" applyNumberFormat="0" applyAlignment="0" applyProtection="0"/>
    <xf numFmtId="0" fontId="136" fillId="0" borderId="162" applyNumberFormat="0" applyFill="0" applyAlignment="0" applyProtection="0"/>
    <xf numFmtId="0" fontId="75" fillId="0" borderId="128" applyNumberFormat="0" applyFill="0" applyAlignment="0" applyProtection="0"/>
    <xf numFmtId="0" fontId="68" fillId="39" borderId="127" applyNumberFormat="0" applyAlignment="0" applyProtection="0"/>
    <xf numFmtId="10" fontId="39" fillId="17" borderId="173" applyNumberFormat="0" applyBorder="0" applyAlignment="0" applyProtection="0"/>
    <xf numFmtId="0" fontId="121" fillId="39" borderId="151" applyNumberFormat="0" applyAlignment="0" applyProtection="0"/>
    <xf numFmtId="0" fontId="65" fillId="24" borderId="146" applyNumberFormat="0" applyAlignment="0" applyProtection="0"/>
    <xf numFmtId="0" fontId="5" fillId="27" borderId="143" applyNumberFormat="0" applyFont="0" applyAlignment="0" applyProtection="0"/>
    <xf numFmtId="0" fontId="6" fillId="27" borderId="170" applyNumberFormat="0" applyFont="0" applyAlignment="0" applyProtection="0"/>
    <xf numFmtId="0" fontId="68" fillId="39" borderId="161" applyNumberFormat="0" applyAlignment="0" applyProtection="0"/>
    <xf numFmtId="0" fontId="62" fillId="39" borderId="159" applyNumberFormat="0" applyAlignment="0" applyProtection="0"/>
    <xf numFmtId="0" fontId="39" fillId="0" borderId="148" applyBorder="0">
      <alignment horizontal="left" vertical="center" wrapText="1" indent="3"/>
      <protection locked="0"/>
    </xf>
    <xf numFmtId="0" fontId="121" fillId="39" borderId="169" applyNumberFormat="0" applyAlignment="0" applyProtection="0"/>
    <xf numFmtId="0" fontId="130" fillId="39" borderId="171" applyNumberFormat="0" applyAlignment="0" applyProtection="0"/>
    <xf numFmtId="0" fontId="76" fillId="40" borderId="169" applyNumberFormat="0" applyAlignment="0" applyProtection="0"/>
    <xf numFmtId="0" fontId="5" fillId="27" borderId="126" applyNumberFormat="0" applyFont="0" applyAlignment="0" applyProtection="0"/>
    <xf numFmtId="0" fontId="6" fillId="27" borderId="116" applyNumberFormat="0" applyFont="0" applyAlignment="0" applyProtection="0"/>
    <xf numFmtId="0" fontId="18" fillId="16" borderId="120" applyFill="0" applyBorder="0" applyAlignment="0" applyProtection="0">
      <alignment vertical="center"/>
      <protection locked="0"/>
    </xf>
    <xf numFmtId="0" fontId="124" fillId="24" borderId="115" applyNumberFormat="0" applyAlignment="0" applyProtection="0"/>
    <xf numFmtId="0" fontId="62" fillId="39" borderId="115" applyNumberFormat="0" applyAlignment="0" applyProtection="0"/>
    <xf numFmtId="0" fontId="5" fillId="27" borderId="116" applyNumberFormat="0" applyFont="0" applyAlignment="0" applyProtection="0"/>
    <xf numFmtId="0" fontId="68" fillId="40" borderId="117" applyNumberFormat="0" applyAlignment="0" applyProtection="0"/>
    <xf numFmtId="0" fontId="68" fillId="39" borderId="117" applyNumberFormat="0" applyAlignment="0" applyProtection="0"/>
    <xf numFmtId="0" fontId="75" fillId="0" borderId="118" applyNumberFormat="0" applyFill="0" applyAlignment="0" applyProtection="0"/>
    <xf numFmtId="0" fontId="130" fillId="39" borderId="117" applyNumberFormat="0" applyAlignment="0" applyProtection="0"/>
    <xf numFmtId="0" fontId="5" fillId="27" borderId="116" applyNumberFormat="0" applyFont="0" applyAlignment="0" applyProtection="0"/>
    <xf numFmtId="0" fontId="5" fillId="27" borderId="130" applyNumberFormat="0" applyFont="0" applyAlignment="0" applyProtection="0"/>
    <xf numFmtId="0" fontId="121" fillId="39" borderId="159" applyNumberFormat="0" applyAlignment="0" applyProtection="0"/>
    <xf numFmtId="0" fontId="65" fillId="30" borderId="159" applyNumberFormat="0" applyAlignment="0" applyProtection="0"/>
    <xf numFmtId="0" fontId="65" fillId="24" borderId="169" applyNumberFormat="0" applyAlignment="0" applyProtection="0"/>
    <xf numFmtId="0" fontId="62" fillId="39" borderId="125" applyNumberFormat="0" applyAlignment="0" applyProtection="0"/>
    <xf numFmtId="0" fontId="5" fillId="27" borderId="170" applyNumberFormat="0" applyFont="0" applyAlignment="0" applyProtection="0"/>
    <xf numFmtId="0" fontId="6" fillId="27" borderId="160" applyNumberFormat="0" applyFont="0" applyAlignment="0" applyProtection="0"/>
    <xf numFmtId="0" fontId="75" fillId="0" borderId="162" applyNumberFormat="0" applyFill="0" applyAlignment="0" applyProtection="0"/>
    <xf numFmtId="0" fontId="68" fillId="40" borderId="127" applyNumberFormat="0" applyAlignment="0" applyProtection="0"/>
    <xf numFmtId="0" fontId="68" fillId="40" borderId="153" applyNumberFormat="0" applyAlignment="0" applyProtection="0"/>
    <xf numFmtId="0" fontId="65" fillId="30" borderId="169" applyNumberFormat="0" applyAlignment="0" applyProtection="0"/>
    <xf numFmtId="0" fontId="68" fillId="39" borderId="127" applyNumberFormat="0" applyAlignment="0" applyProtection="0"/>
    <xf numFmtId="0" fontId="5" fillId="27" borderId="152" applyNumberFormat="0" applyFont="0" applyAlignment="0" applyProtection="0"/>
    <xf numFmtId="0" fontId="5" fillId="27" borderId="130" applyNumberFormat="0" applyFont="0" applyAlignment="0" applyProtection="0"/>
    <xf numFmtId="10" fontId="39" fillId="17" borderId="133" applyNumberFormat="0" applyBorder="0" applyAlignment="0" applyProtection="0"/>
    <xf numFmtId="0" fontId="76" fillId="40" borderId="129" applyNumberFormat="0" applyAlignment="0" applyProtection="0"/>
    <xf numFmtId="0" fontId="5" fillId="27" borderId="160" applyNumberFormat="0" applyFont="0" applyAlignment="0" applyProtection="0"/>
    <xf numFmtId="0" fontId="136" fillId="0" borderId="154" applyNumberFormat="0" applyFill="0" applyAlignment="0" applyProtection="0"/>
    <xf numFmtId="0" fontId="76" fillId="40" borderId="151" applyNumberFormat="0" applyAlignment="0" applyProtection="0"/>
    <xf numFmtId="0" fontId="5" fillId="27" borderId="130" applyNumberFormat="0" applyFont="0" applyAlignment="0" applyProtection="0"/>
    <xf numFmtId="0" fontId="124" fillId="24" borderId="146" applyNumberFormat="0" applyAlignment="0" applyProtection="0"/>
    <xf numFmtId="0" fontId="5" fillId="27" borderId="130" applyNumberFormat="0" applyFont="0" applyAlignment="0" applyProtection="0"/>
    <xf numFmtId="0" fontId="39" fillId="0" borderId="137" applyBorder="0">
      <alignment horizontal="left" vertical="center" wrapText="1" indent="3"/>
      <protection locked="0"/>
    </xf>
    <xf numFmtId="0" fontId="5" fillId="27" borderId="126" applyNumberFormat="0" applyFont="0" applyAlignment="0" applyProtection="0"/>
    <xf numFmtId="0" fontId="5" fillId="27" borderId="126" applyNumberFormat="0" applyFont="0" applyAlignment="0" applyProtection="0"/>
    <xf numFmtId="0" fontId="39" fillId="0" borderId="137" applyBorder="0">
      <alignment horizontal="left" vertical="center" wrapText="1" indent="2"/>
      <protection locked="0"/>
    </xf>
    <xf numFmtId="0" fontId="5" fillId="27" borderId="126" applyNumberFormat="0" applyFont="0" applyAlignment="0" applyProtection="0"/>
    <xf numFmtId="0" fontId="130" fillId="39" borderId="108" applyNumberFormat="0" applyAlignment="0" applyProtection="0"/>
    <xf numFmtId="0" fontId="136" fillId="0" borderId="109" applyNumberFormat="0" applyFill="0" applyAlignment="0" applyProtection="0"/>
    <xf numFmtId="0" fontId="130" fillId="39" borderId="108" applyNumberFormat="0" applyAlignment="0" applyProtection="0"/>
    <xf numFmtId="0" fontId="65" fillId="24" borderId="106" applyNumberFormat="0" applyAlignment="0" applyProtection="0"/>
    <xf numFmtId="0" fontId="6" fillId="27" borderId="107" applyNumberFormat="0" applyFont="0" applyAlignment="0" applyProtection="0"/>
    <xf numFmtId="0" fontId="5" fillId="27" borderId="107" applyNumberFormat="0" applyFont="0" applyAlignment="0" applyProtection="0"/>
    <xf numFmtId="0" fontId="65" fillId="30"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5" fillId="27" borderId="107" applyNumberFormat="0" applyFont="0" applyAlignment="0" applyProtection="0"/>
    <xf numFmtId="0" fontId="130" fillId="39" borderId="108" applyNumberFormat="0" applyAlignment="0" applyProtection="0"/>
    <xf numFmtId="0" fontId="130" fillId="39" borderId="108"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124" fillId="24" borderId="106" applyNumberFormat="0" applyAlignment="0" applyProtection="0"/>
    <xf numFmtId="0" fontId="39" fillId="0" borderId="148" applyBorder="0">
      <alignment horizontal="left" vertical="center" wrapText="1" indent="2"/>
      <protection locked="0"/>
    </xf>
    <xf numFmtId="0" fontId="68" fillId="39" borderId="108" applyNumberFormat="0" applyAlignment="0" applyProtection="0"/>
    <xf numFmtId="0" fontId="6" fillId="27" borderId="107" applyNumberFormat="0" applyFont="0" applyAlignment="0" applyProtection="0"/>
    <xf numFmtId="0" fontId="68" fillId="40" borderId="108" applyNumberFormat="0" applyAlignment="0" applyProtection="0"/>
    <xf numFmtId="0" fontId="5" fillId="27" borderId="107" applyNumberFormat="0" applyFont="0" applyAlignment="0" applyProtection="0"/>
    <xf numFmtId="0" fontId="5" fillId="27" borderId="152" applyNumberFormat="0" applyFont="0" applyAlignment="0" applyProtection="0"/>
    <xf numFmtId="0" fontId="65" fillId="30" borderId="106" applyNumberFormat="0" applyAlignment="0" applyProtection="0"/>
    <xf numFmtId="0" fontId="68" fillId="39" borderId="108" applyNumberFormat="0" applyAlignment="0" applyProtection="0"/>
    <xf numFmtId="0" fontId="68" fillId="40" borderId="108"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75" fillId="0" borderId="145" applyNumberFormat="0" applyFill="0" applyAlignment="0" applyProtection="0"/>
    <xf numFmtId="0" fontId="39" fillId="0" borderId="157" applyBorder="0">
      <alignment horizontal="left" vertical="center" wrapText="1" indent="2"/>
      <protection locked="0"/>
    </xf>
    <xf numFmtId="0" fontId="68" fillId="39" borderId="161" applyNumberFormat="0" applyAlignment="0" applyProtection="0"/>
    <xf numFmtId="0" fontId="5" fillId="27" borderId="130" applyNumberFormat="0" applyFont="0" applyAlignment="0" applyProtection="0"/>
    <xf numFmtId="0" fontId="65" fillId="30" borderId="129" applyNumberFormat="0" applyAlignment="0" applyProtection="0"/>
    <xf numFmtId="0" fontId="18" fillId="16" borderId="174" applyFill="0" applyBorder="0" applyAlignment="0" applyProtection="0">
      <alignment vertical="center"/>
      <protection locked="0"/>
    </xf>
    <xf numFmtId="0" fontId="68" fillId="39" borderId="161" applyNumberFormat="0" applyAlignment="0" applyProtection="0"/>
    <xf numFmtId="0" fontId="75" fillId="0" borderId="128" applyNumberFormat="0" applyFill="0" applyAlignment="0" applyProtection="0"/>
    <xf numFmtId="0" fontId="136" fillId="0" borderId="128"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43" applyNumberFormat="0" applyFont="0" applyAlignment="0" applyProtection="0"/>
    <xf numFmtId="0" fontId="65" fillId="24" borderId="146" applyNumberFormat="0" applyAlignment="0" applyProtection="0"/>
    <xf numFmtId="0" fontId="65" fillId="24" borderId="169" applyNumberFormat="0" applyAlignment="0" applyProtection="0"/>
    <xf numFmtId="0" fontId="124" fillId="24" borderId="125" applyNumberFormat="0" applyAlignment="0" applyProtection="0"/>
    <xf numFmtId="0" fontId="75" fillId="0" borderId="162" applyNumberFormat="0" applyFill="0" applyAlignment="0" applyProtection="0"/>
    <xf numFmtId="0" fontId="65" fillId="24" borderId="129" applyNumberFormat="0" applyAlignment="0" applyProtection="0"/>
    <xf numFmtId="0" fontId="121" fillId="39" borderId="159" applyNumberFormat="0" applyAlignment="0" applyProtection="0"/>
    <xf numFmtId="0" fontId="68" fillId="39" borderId="171" applyNumberFormat="0" applyAlignment="0" applyProtection="0"/>
    <xf numFmtId="0" fontId="130" fillId="39" borderId="144" applyNumberFormat="0" applyAlignment="0" applyProtection="0"/>
    <xf numFmtId="0" fontId="6" fillId="27" borderId="130" applyNumberFormat="0" applyFont="0" applyAlignment="0" applyProtection="0"/>
    <xf numFmtId="0" fontId="68" fillId="40" borderId="161" applyNumberFormat="0" applyAlignment="0" applyProtection="0"/>
    <xf numFmtId="0" fontId="124" fillId="24" borderId="159" applyNumberFormat="0" applyAlignment="0" applyProtection="0"/>
    <xf numFmtId="0" fontId="6" fillId="27" borderId="152" applyNumberFormat="0" applyFont="0" applyAlignment="0" applyProtection="0"/>
    <xf numFmtId="0" fontId="65" fillId="24" borderId="125" applyNumberFormat="0" applyAlignment="0" applyProtection="0"/>
    <xf numFmtId="0" fontId="5" fillId="27" borderId="152" applyNumberFormat="0" applyFont="0" applyAlignment="0" applyProtection="0"/>
    <xf numFmtId="0" fontId="62" fillId="39" borderId="151" applyNumberFormat="0" applyAlignment="0" applyProtection="0"/>
    <xf numFmtId="0" fontId="5" fillId="27" borderId="143" applyNumberFormat="0" applyFont="0" applyAlignment="0" applyProtection="0"/>
    <xf numFmtId="0" fontId="68" fillId="40" borderId="131" applyNumberFormat="0" applyAlignment="0" applyProtection="0"/>
    <xf numFmtId="0" fontId="75" fillId="0" borderId="128" applyNumberFormat="0" applyFill="0" applyAlignment="0" applyProtection="0"/>
    <xf numFmtId="0" fontId="5" fillId="27" borderId="130" applyNumberFormat="0" applyFont="0" applyAlignment="0" applyProtection="0"/>
    <xf numFmtId="0" fontId="6" fillId="27" borderId="152" applyNumberFormat="0" applyFont="0" applyAlignment="0" applyProtection="0"/>
    <xf numFmtId="0" fontId="65" fillId="24" borderId="115" applyNumberFormat="0" applyAlignment="0" applyProtection="0"/>
    <xf numFmtId="0" fontId="68" fillId="40" borderId="171" applyNumberFormat="0" applyAlignment="0" applyProtection="0"/>
    <xf numFmtId="0" fontId="68" fillId="39" borderId="144" applyNumberFormat="0" applyAlignment="0" applyProtection="0"/>
    <xf numFmtId="0" fontId="39" fillId="0" borderId="148" applyBorder="0">
      <alignment horizontal="left" vertical="center" wrapText="1" indent="3"/>
      <protection locked="0"/>
    </xf>
    <xf numFmtId="0" fontId="130" fillId="39" borderId="131" applyNumberFormat="0" applyAlignment="0" applyProtection="0"/>
    <xf numFmtId="0" fontId="5" fillId="27" borderId="143" applyNumberFormat="0" applyFont="0" applyAlignment="0" applyProtection="0"/>
    <xf numFmtId="0" fontId="75" fillId="0" borderId="118" applyNumberFormat="0" applyFill="0" applyAlignment="0" applyProtection="0"/>
    <xf numFmtId="0" fontId="68" fillId="40" borderId="171" applyNumberFormat="0" applyAlignment="0" applyProtection="0"/>
    <xf numFmtId="0" fontId="121" fillId="39" borderId="151" applyNumberFormat="0" applyAlignment="0" applyProtection="0"/>
    <xf numFmtId="0" fontId="5" fillId="27" borderId="170" applyNumberFormat="0" applyFont="0" applyAlignment="0" applyProtection="0"/>
    <xf numFmtId="0" fontId="39" fillId="0" borderId="157" applyBorder="0">
      <alignment horizontal="left" vertical="center" wrapText="1" indent="2"/>
      <protection locked="0"/>
    </xf>
    <xf numFmtId="0" fontId="124" fillId="24" borderId="169" applyNumberFormat="0" applyAlignment="0" applyProtection="0"/>
    <xf numFmtId="0" fontId="5" fillId="27" borderId="152" applyNumberFormat="0" applyFont="0" applyAlignment="0" applyProtection="0"/>
    <xf numFmtId="0" fontId="65" fillId="30" borderId="151" applyNumberFormat="0" applyAlignment="0" applyProtection="0"/>
    <xf numFmtId="0" fontId="39" fillId="0" borderId="174" applyBorder="0">
      <alignment horizontal="left" vertical="center" wrapText="1" indent="2"/>
      <protection locked="0"/>
    </xf>
    <xf numFmtId="0" fontId="136" fillId="0" borderId="162" applyNumberFormat="0" applyFill="0" applyAlignment="0" applyProtection="0"/>
    <xf numFmtId="0" fontId="5" fillId="27" borderId="152" applyNumberFormat="0" applyFont="0" applyAlignment="0" applyProtection="0"/>
    <xf numFmtId="0" fontId="75" fillId="0" borderId="145" applyNumberFormat="0" applyFill="0" applyAlignment="0" applyProtection="0"/>
    <xf numFmtId="0" fontId="18" fillId="16" borderId="164" applyFill="0" applyBorder="0" applyAlignment="0" applyProtection="0">
      <alignment vertical="center"/>
      <protection locked="0"/>
    </xf>
    <xf numFmtId="0" fontId="5" fillId="27" borderId="152" applyNumberFormat="0" applyFont="0" applyAlignment="0" applyProtection="0"/>
    <xf numFmtId="0" fontId="5" fillId="27" borderId="143" applyNumberFormat="0" applyFont="0" applyAlignment="0" applyProtection="0"/>
    <xf numFmtId="0" fontId="6" fillId="27" borderId="143" applyNumberFormat="0" applyFont="0" applyAlignment="0" applyProtection="0"/>
    <xf numFmtId="0" fontId="68" fillId="39" borderId="131" applyNumberFormat="0" applyAlignment="0" applyProtection="0"/>
    <xf numFmtId="0" fontId="5" fillId="27" borderId="170" applyNumberFormat="0" applyFont="0" applyAlignment="0" applyProtection="0"/>
    <xf numFmtId="0" fontId="75" fillId="0" borderId="154" applyNumberFormat="0" applyFill="0" applyAlignment="0" applyProtection="0"/>
    <xf numFmtId="0" fontId="65" fillId="24" borderId="146" applyNumberFormat="0" applyAlignment="0" applyProtection="0"/>
    <xf numFmtId="0" fontId="65" fillId="24" borderId="125" applyNumberFormat="0" applyAlignment="0" applyProtection="0"/>
    <xf numFmtId="0" fontId="5" fillId="27" borderId="143" applyNumberFormat="0" applyFont="0" applyAlignment="0" applyProtection="0"/>
    <xf numFmtId="0" fontId="18" fillId="16" borderId="174" applyFill="0" applyBorder="0" applyAlignment="0" applyProtection="0">
      <alignment vertical="center"/>
      <protection locked="0"/>
    </xf>
    <xf numFmtId="0" fontId="18" fillId="16" borderId="157" applyFill="0" applyBorder="0" applyAlignment="0" applyProtection="0">
      <alignment vertical="center"/>
      <protection locked="0"/>
    </xf>
    <xf numFmtId="0" fontId="5" fillId="27" borderId="126" applyNumberFormat="0" applyFont="0" applyAlignment="0" applyProtection="0"/>
    <xf numFmtId="0" fontId="62" fillId="39" borderId="129" applyNumberFormat="0" applyAlignment="0" applyProtection="0"/>
    <xf numFmtId="0" fontId="65" fillId="24" borderId="159" applyNumberFormat="0" applyAlignment="0" applyProtection="0"/>
    <xf numFmtId="0" fontId="5" fillId="27" borderId="160" applyNumberFormat="0" applyFont="0" applyAlignment="0" applyProtection="0"/>
    <xf numFmtId="0" fontId="65" fillId="30" borderId="146" applyNumberFormat="0" applyAlignment="0" applyProtection="0"/>
    <xf numFmtId="0" fontId="75" fillId="0" borderId="154" applyNumberFormat="0" applyFill="0" applyAlignment="0" applyProtection="0"/>
    <xf numFmtId="0" fontId="65" fillId="24" borderId="151" applyNumberFormat="0" applyAlignment="0" applyProtection="0"/>
    <xf numFmtId="0" fontId="65" fillId="24" borderId="146" applyNumberFormat="0" applyAlignment="0" applyProtection="0"/>
    <xf numFmtId="0" fontId="75" fillId="0" borderId="172" applyNumberFormat="0" applyFill="0" applyAlignment="0" applyProtection="0"/>
    <xf numFmtId="0" fontId="39" fillId="0" borderId="134" applyBorder="0">
      <alignment horizontal="left" vertical="center" wrapText="1" indent="2"/>
      <protection locked="0"/>
    </xf>
    <xf numFmtId="0" fontId="62" fillId="39" borderId="151" applyNumberFormat="0" applyAlignment="0" applyProtection="0"/>
    <xf numFmtId="0" fontId="136" fillId="0" borderId="145" applyNumberFormat="0" applyFill="0" applyAlignment="0" applyProtection="0"/>
    <xf numFmtId="0" fontId="5" fillId="27" borderId="130" applyNumberFormat="0" applyFont="0" applyAlignment="0" applyProtection="0"/>
    <xf numFmtId="0" fontId="76" fillId="40" borderId="151" applyNumberFormat="0" applyAlignment="0" applyProtection="0"/>
    <xf numFmtId="0" fontId="5" fillId="27" borderId="126" applyNumberFormat="0" applyFont="0" applyAlignment="0" applyProtection="0"/>
    <xf numFmtId="0" fontId="76" fillId="40" borderId="146" applyNumberFormat="0" applyAlignment="0" applyProtection="0"/>
    <xf numFmtId="10" fontId="39" fillId="17" borderId="163" applyNumberFormat="0" applyBorder="0" applyAlignment="0" applyProtection="0"/>
    <xf numFmtId="0" fontId="76" fillId="40" borderId="125" applyNumberFormat="0" applyAlignment="0" applyProtection="0"/>
    <xf numFmtId="0" fontId="76" fillId="40" borderId="146" applyNumberFormat="0" applyAlignment="0" applyProtection="0"/>
    <xf numFmtId="0" fontId="75" fillId="0" borderId="172" applyNumberFormat="0" applyFill="0" applyAlignment="0" applyProtection="0"/>
    <xf numFmtId="0" fontId="5" fillId="27" borderId="170" applyNumberFormat="0" applyFont="0" applyAlignment="0" applyProtection="0"/>
    <xf numFmtId="0" fontId="65" fillId="24" borderId="151" applyNumberFormat="0" applyAlignment="0" applyProtection="0"/>
    <xf numFmtId="0" fontId="5" fillId="27" borderId="160" applyNumberFormat="0" applyFont="0" applyAlignment="0" applyProtection="0"/>
    <xf numFmtId="0" fontId="18" fillId="16" borderId="148" applyFill="0" applyBorder="0" applyAlignment="0" applyProtection="0">
      <alignment vertical="center"/>
      <protection locked="0"/>
    </xf>
    <xf numFmtId="0" fontId="124" fillId="24" borderId="159" applyNumberFormat="0" applyAlignment="0" applyProtection="0"/>
    <xf numFmtId="0" fontId="5" fillId="27" borderId="152" applyNumberFormat="0" applyFont="0" applyAlignment="0" applyProtection="0"/>
    <xf numFmtId="0" fontId="5" fillId="27" borderId="160" applyNumberFormat="0" applyFont="0" applyAlignment="0" applyProtection="0"/>
    <xf numFmtId="0" fontId="5" fillId="27" borderId="107" applyNumberFormat="0" applyFont="0" applyAlignment="0" applyProtection="0"/>
    <xf numFmtId="0" fontId="5" fillId="27" borderId="107" applyNumberFormat="0" applyFont="0" applyAlignment="0" applyProtection="0"/>
    <xf numFmtId="0" fontId="62" fillId="39" borderId="106" applyNumberFormat="0" applyAlignment="0" applyProtection="0"/>
    <xf numFmtId="0" fontId="121" fillId="39" borderId="106" applyNumberFormat="0" applyAlignment="0" applyProtection="0"/>
    <xf numFmtId="0" fontId="5" fillId="27" borderId="116" applyNumberFormat="0" applyFont="0" applyAlignment="0" applyProtection="0"/>
    <xf numFmtId="0" fontId="39" fillId="0" borderId="148" applyBorder="0">
      <alignment horizontal="left" vertical="center" wrapText="1" indent="2"/>
      <protection locked="0"/>
    </xf>
    <xf numFmtId="0" fontId="6" fillId="27" borderId="143" applyNumberFormat="0" applyFont="0" applyAlignment="0" applyProtection="0"/>
    <xf numFmtId="0" fontId="121" fillId="39" borderId="151" applyNumberFormat="0" applyAlignment="0" applyProtection="0"/>
    <xf numFmtId="0" fontId="130" fillId="39" borderId="131" applyNumberFormat="0" applyAlignment="0" applyProtection="0"/>
    <xf numFmtId="0" fontId="68" fillId="39" borderId="153" applyNumberFormat="0" applyAlignment="0" applyProtection="0"/>
    <xf numFmtId="0" fontId="39" fillId="0" borderId="174" applyBorder="0">
      <alignment horizontal="left" vertical="center" wrapText="1" indent="2"/>
      <protection locked="0"/>
    </xf>
    <xf numFmtId="0" fontId="75" fillId="0" borderId="145" applyNumberFormat="0" applyFill="0" applyAlignment="0" applyProtection="0"/>
    <xf numFmtId="0" fontId="5" fillId="27" borderId="130" applyNumberFormat="0" applyFont="0" applyAlignment="0" applyProtection="0"/>
    <xf numFmtId="0" fontId="5" fillId="27" borderId="160" applyNumberFormat="0" applyFont="0" applyAlignment="0" applyProtection="0"/>
    <xf numFmtId="0" fontId="75" fillId="0" borderId="128" applyNumberFormat="0" applyFill="0" applyAlignment="0" applyProtection="0"/>
    <xf numFmtId="0" fontId="39" fillId="0" borderId="157" applyBorder="0">
      <alignment horizontal="left" vertical="center" wrapText="1" indent="2"/>
      <protection locked="0"/>
    </xf>
    <xf numFmtId="0" fontId="76" fillId="40" borderId="146" applyNumberFormat="0" applyAlignment="0" applyProtection="0"/>
    <xf numFmtId="0" fontId="62" fillId="39" borderId="169" applyNumberFormat="0" applyAlignment="0" applyProtection="0"/>
    <xf numFmtId="0" fontId="39" fillId="0" borderId="174" applyBorder="0">
      <alignment horizontal="left" vertical="center" wrapText="1" indent="3"/>
      <protection locked="0"/>
    </xf>
    <xf numFmtId="0" fontId="76" fillId="40" borderId="169" applyNumberFormat="0" applyAlignment="0" applyProtection="0"/>
    <xf numFmtId="0" fontId="68" fillId="40" borderId="171" applyNumberFormat="0" applyAlignment="0" applyProtection="0"/>
    <xf numFmtId="0" fontId="68" fillId="39" borderId="131" applyNumberFormat="0" applyAlignment="0" applyProtection="0"/>
    <xf numFmtId="0" fontId="39" fillId="0" borderId="137" applyBorder="0">
      <alignment horizontal="left" vertical="center" wrapText="1" indent="3"/>
      <protection locked="0"/>
    </xf>
    <xf numFmtId="0" fontId="5" fillId="27" borderId="152" applyNumberFormat="0" applyFont="0" applyAlignment="0" applyProtection="0"/>
    <xf numFmtId="0" fontId="121" fillId="39" borderId="146" applyNumberFormat="0" applyAlignment="0" applyProtection="0"/>
    <xf numFmtId="0" fontId="75" fillId="0" borderId="172" applyNumberFormat="0" applyFill="0" applyAlignment="0" applyProtection="0"/>
    <xf numFmtId="0" fontId="5" fillId="27" borderId="152" applyNumberFormat="0" applyFont="0" applyAlignment="0" applyProtection="0"/>
    <xf numFmtId="0" fontId="5" fillId="27" borderId="143" applyNumberFormat="0" applyFont="0" applyAlignment="0" applyProtection="0"/>
    <xf numFmtId="0" fontId="75" fillId="0" borderId="145" applyNumberFormat="0" applyFill="0" applyAlignment="0" applyProtection="0"/>
    <xf numFmtId="0" fontId="5" fillId="27" borderId="141" applyNumberFormat="0" applyFont="0" applyAlignment="0" applyProtection="0"/>
    <xf numFmtId="0" fontId="62" fillId="39" borderId="159" applyNumberFormat="0" applyAlignment="0" applyProtection="0"/>
    <xf numFmtId="0" fontId="65" fillId="24" borderId="146" applyNumberFormat="0" applyAlignment="0" applyProtection="0"/>
    <xf numFmtId="0" fontId="5" fillId="27" borderId="170" applyNumberFormat="0" applyFont="0" applyAlignment="0" applyProtection="0"/>
    <xf numFmtId="0" fontId="65" fillId="30" borderId="125" applyNumberFormat="0" applyAlignment="0" applyProtection="0"/>
    <xf numFmtId="0" fontId="18" fillId="16" borderId="134" applyFill="0" applyBorder="0" applyAlignment="0" applyProtection="0">
      <alignment vertical="center"/>
      <protection locked="0"/>
    </xf>
    <xf numFmtId="0" fontId="5" fillId="27" borderId="126" applyNumberFormat="0" applyFont="0" applyAlignment="0" applyProtection="0"/>
    <xf numFmtId="0" fontId="76" fillId="40" borderId="129" applyNumberFormat="0" applyAlignment="0" applyProtection="0"/>
    <xf numFmtId="0" fontId="65" fillId="24" borderId="125" applyNumberFormat="0" applyAlignment="0" applyProtection="0"/>
    <xf numFmtId="0" fontId="65" fillId="24" borderId="151" applyNumberFormat="0" applyAlignment="0" applyProtection="0"/>
    <xf numFmtId="0" fontId="124" fillId="24" borderId="146" applyNumberFormat="0" applyAlignment="0" applyProtection="0"/>
    <xf numFmtId="0" fontId="5" fillId="27" borderId="126" applyNumberFormat="0" applyFont="0" applyAlignment="0" applyProtection="0"/>
    <xf numFmtId="0" fontId="65" fillId="30" borderId="129" applyNumberFormat="0" applyAlignment="0" applyProtection="0"/>
    <xf numFmtId="0" fontId="5" fillId="27" borderId="130" applyNumberFormat="0" applyFont="0" applyAlignment="0" applyProtection="0"/>
    <xf numFmtId="0" fontId="130" fillId="39" borderId="144" applyNumberFormat="0" applyAlignment="0" applyProtection="0"/>
    <xf numFmtId="0" fontId="130" fillId="39" borderId="131" applyNumberFormat="0" applyAlignment="0" applyProtection="0"/>
    <xf numFmtId="0" fontId="18" fillId="16" borderId="134" applyFill="0" applyBorder="0" applyAlignment="0" applyProtection="0">
      <alignment vertical="center"/>
      <protection locked="0"/>
    </xf>
    <xf numFmtId="0" fontId="39" fillId="0" borderId="134" applyBorder="0">
      <alignment horizontal="left" vertical="center" wrapText="1" indent="3"/>
      <protection locked="0"/>
    </xf>
    <xf numFmtId="0" fontId="75" fillId="0" borderId="162" applyNumberFormat="0" applyFill="0" applyAlignment="0" applyProtection="0"/>
    <xf numFmtId="0" fontId="65" fillId="30" borderId="159" applyNumberFormat="0" applyAlignment="0" applyProtection="0"/>
    <xf numFmtId="0" fontId="121" fillId="39" borderId="146" applyNumberFormat="0" applyAlignment="0" applyProtection="0"/>
    <xf numFmtId="0" fontId="130" fillId="39" borderId="161" applyNumberFormat="0" applyAlignment="0" applyProtection="0"/>
    <xf numFmtId="0" fontId="39" fillId="0" borderId="157" applyBorder="0">
      <alignment horizontal="left" vertical="center" wrapText="1" indent="3"/>
      <protection locked="0"/>
    </xf>
    <xf numFmtId="0" fontId="68" fillId="39" borderId="161" applyNumberFormat="0" applyAlignment="0" applyProtection="0"/>
    <xf numFmtId="0" fontId="124" fillId="24" borderId="115" applyNumberFormat="0" applyAlignment="0" applyProtection="0"/>
    <xf numFmtId="0" fontId="124" fillId="24" borderId="125" applyNumberFormat="0" applyAlignment="0" applyProtection="0"/>
    <xf numFmtId="0" fontId="39" fillId="0" borderId="174" applyBorder="0">
      <alignment horizontal="left" vertical="center" wrapText="1" indent="3"/>
      <protection locked="0"/>
    </xf>
    <xf numFmtId="0" fontId="121" fillId="39" borderId="169" applyNumberFormat="0" applyAlignment="0" applyProtection="0"/>
    <xf numFmtId="0" fontId="6" fillId="27" borderId="160" applyNumberFormat="0" applyFont="0" applyAlignment="0" applyProtection="0"/>
    <xf numFmtId="0" fontId="75" fillId="0" borderId="132" applyNumberFormat="0" applyFill="0" applyAlignment="0" applyProtection="0"/>
    <xf numFmtId="0" fontId="5" fillId="27" borderId="116" applyNumberFormat="0" applyFont="0" applyAlignment="0" applyProtection="0"/>
    <xf numFmtId="0" fontId="76" fillId="40" borderId="151" applyNumberFormat="0" applyAlignment="0" applyProtection="0"/>
    <xf numFmtId="0" fontId="5" fillId="27" borderId="143" applyNumberFormat="0" applyFont="0" applyAlignment="0" applyProtection="0"/>
    <xf numFmtId="0" fontId="5" fillId="27" borderId="130" applyNumberFormat="0" applyFont="0" applyAlignment="0" applyProtection="0"/>
    <xf numFmtId="0" fontId="130" fillId="39" borderId="131" applyNumberFormat="0" applyAlignment="0" applyProtection="0"/>
    <xf numFmtId="0" fontId="5" fillId="27" borderId="130" applyNumberFormat="0" applyFont="0" applyAlignment="0" applyProtection="0"/>
    <xf numFmtId="0" fontId="65" fillId="24" borderId="159" applyNumberFormat="0" applyAlignment="0" applyProtection="0"/>
    <xf numFmtId="0" fontId="68" fillId="40" borderId="171" applyNumberFormat="0" applyAlignment="0" applyProtection="0"/>
    <xf numFmtId="0" fontId="5" fillId="27" borderId="152" applyNumberFormat="0" applyFont="0" applyAlignment="0" applyProtection="0"/>
    <xf numFmtId="10" fontId="39" fillId="17" borderId="147" applyNumberFormat="0" applyBorder="0" applyAlignment="0" applyProtection="0"/>
    <xf numFmtId="0" fontId="5" fillId="27" borderId="116" applyNumberFormat="0" applyFont="0" applyAlignment="0" applyProtection="0"/>
    <xf numFmtId="0" fontId="121" fillId="39" borderId="115" applyNumberFormat="0" applyAlignment="0" applyProtection="0"/>
    <xf numFmtId="0" fontId="136" fillId="0" borderId="118" applyNumberFormat="0" applyFill="0" applyAlignment="0" applyProtection="0"/>
    <xf numFmtId="0" fontId="5" fillId="27" borderId="116" applyNumberFormat="0" applyFont="0" applyAlignment="0" applyProtection="0"/>
    <xf numFmtId="0" fontId="75" fillId="0" borderId="118" applyNumberFormat="0" applyFill="0" applyAlignment="0" applyProtection="0"/>
    <xf numFmtId="0" fontId="76" fillId="40" borderId="129" applyNumberFormat="0" applyAlignment="0" applyProtection="0"/>
    <xf numFmtId="0" fontId="5" fillId="27" borderId="152" applyNumberFormat="0" applyFont="0" applyAlignment="0" applyProtection="0"/>
    <xf numFmtId="0" fontId="130" fillId="39" borderId="144" applyNumberFormat="0" applyAlignment="0" applyProtection="0"/>
    <xf numFmtId="0" fontId="65" fillId="24" borderId="125" applyNumberFormat="0" applyAlignment="0" applyProtection="0"/>
    <xf numFmtId="0" fontId="6" fillId="27" borderId="152" applyNumberFormat="0" applyFont="0" applyAlignment="0" applyProtection="0"/>
    <xf numFmtId="0" fontId="62" fillId="39" borderId="125" applyNumberFormat="0" applyAlignment="0" applyProtection="0"/>
    <xf numFmtId="0" fontId="65" fillId="30" borderId="129" applyNumberFormat="0" applyAlignment="0" applyProtection="0"/>
    <xf numFmtId="0" fontId="5" fillId="27" borderId="130" applyNumberFormat="0" applyFont="0" applyAlignment="0" applyProtection="0"/>
    <xf numFmtId="0" fontId="65" fillId="24" borderId="159" applyNumberFormat="0" applyAlignment="0" applyProtection="0"/>
    <xf numFmtId="0" fontId="76" fillId="40" borderId="125" applyNumberFormat="0" applyAlignment="0" applyProtection="0"/>
    <xf numFmtId="0" fontId="5" fillId="27" borderId="160" applyNumberFormat="0" applyFont="0" applyAlignment="0" applyProtection="0"/>
    <xf numFmtId="0" fontId="62" fillId="39" borderId="159" applyNumberFormat="0" applyAlignment="0" applyProtection="0"/>
    <xf numFmtId="0" fontId="124" fillId="24" borderId="146" applyNumberFormat="0" applyAlignment="0" applyProtection="0"/>
    <xf numFmtId="0" fontId="5" fillId="27" borderId="152" applyNumberFormat="0" applyFont="0" applyAlignment="0" applyProtection="0"/>
    <xf numFmtId="0" fontId="68" fillId="40" borderId="161" applyNumberFormat="0" applyAlignment="0" applyProtection="0"/>
    <xf numFmtId="0" fontId="65" fillId="24" borderId="169" applyNumberFormat="0" applyAlignment="0" applyProtection="0"/>
    <xf numFmtId="0" fontId="5" fillId="27" borderId="152" applyNumberFormat="0" applyFont="0" applyAlignment="0" applyProtection="0"/>
    <xf numFmtId="0" fontId="121" fillId="39" borderId="115" applyNumberFormat="0" applyAlignment="0" applyProtection="0"/>
    <xf numFmtId="0" fontId="121" fillId="39" borderId="169" applyNumberFormat="0" applyAlignment="0" applyProtection="0"/>
    <xf numFmtId="0" fontId="121" fillId="39" borderId="159" applyNumberFormat="0" applyAlignment="0" applyProtection="0"/>
    <xf numFmtId="0" fontId="5" fillId="27" borderId="130" applyNumberFormat="0" applyFont="0" applyAlignment="0" applyProtection="0"/>
    <xf numFmtId="0" fontId="65" fillId="24" borderId="169" applyNumberFormat="0" applyAlignment="0" applyProtection="0"/>
    <xf numFmtId="0" fontId="121" fillId="39" borderId="169" applyNumberFormat="0" applyAlignment="0" applyProtection="0"/>
    <xf numFmtId="0" fontId="65" fillId="24" borderId="151" applyNumberFormat="0" applyAlignment="0" applyProtection="0"/>
    <xf numFmtId="0" fontId="62" fillId="39" borderId="125" applyNumberFormat="0" applyAlignment="0" applyProtection="0"/>
    <xf numFmtId="0" fontId="75" fillId="0" borderId="162" applyNumberFormat="0" applyFill="0" applyAlignment="0" applyProtection="0"/>
    <xf numFmtId="0" fontId="18" fillId="16" borderId="98" applyFill="0" applyBorder="0" applyAlignment="0" applyProtection="0">
      <alignment vertical="center"/>
      <protection locked="0"/>
    </xf>
    <xf numFmtId="10" fontId="39" fillId="17" borderId="97" applyNumberFormat="0" applyBorder="0" applyAlignment="0" applyProtection="0"/>
    <xf numFmtId="0" fontId="39" fillId="0" borderId="98" applyBorder="0">
      <alignment horizontal="left" vertical="center" wrapText="1" indent="2"/>
      <protection locked="0"/>
    </xf>
    <xf numFmtId="0" fontId="39" fillId="0" borderId="98" applyBorder="0">
      <alignment horizontal="left" vertical="center" wrapText="1" indent="3"/>
      <protection locked="0"/>
    </xf>
    <xf numFmtId="0" fontId="65" fillId="24" borderId="94" applyNumberFormat="0" applyAlignment="0" applyProtection="0"/>
    <xf numFmtId="10" fontId="39" fillId="17" borderId="97" applyNumberFormat="0" applyBorder="0" applyAlignment="0" applyProtection="0"/>
    <xf numFmtId="0" fontId="39" fillId="0" borderId="98" applyBorder="0">
      <alignment horizontal="left" vertical="center" wrapText="1" indent="2"/>
      <protection locked="0"/>
    </xf>
    <xf numFmtId="0" fontId="18" fillId="16" borderId="98" applyFill="0" applyBorder="0" applyAlignment="0" applyProtection="0">
      <alignment vertical="center"/>
      <protection locked="0"/>
    </xf>
    <xf numFmtId="0" fontId="39" fillId="0" borderId="98" applyBorder="0">
      <alignment horizontal="left" vertical="center" wrapText="1" indent="3"/>
      <protection locked="0"/>
    </xf>
    <xf numFmtId="0" fontId="65" fillId="24" borderId="94" applyNumberFormat="0" applyAlignment="0" applyProtection="0"/>
    <xf numFmtId="0" fontId="39" fillId="0" borderId="98" applyBorder="0">
      <alignment horizontal="left" vertical="center" wrapText="1" indent="3"/>
      <protection locked="0"/>
    </xf>
    <xf numFmtId="0" fontId="68" fillId="39" borderId="96" applyNumberFormat="0" applyAlignment="0" applyProtection="0"/>
    <xf numFmtId="0" fontId="5" fillId="27" borderId="95" applyNumberFormat="0" applyFont="0" applyAlignment="0" applyProtection="0"/>
    <xf numFmtId="0" fontId="76" fillId="40" borderId="94" applyNumberFormat="0" applyAlignment="0" applyProtection="0"/>
    <xf numFmtId="10" fontId="39" fillId="17" borderId="97" applyNumberFormat="0" applyBorder="0" applyAlignment="0" applyProtection="0"/>
    <xf numFmtId="0" fontId="68" fillId="40" borderId="96" applyNumberFormat="0" applyAlignment="0" applyProtection="0"/>
    <xf numFmtId="0" fontId="68" fillId="40" borderId="96" applyNumberFormat="0" applyAlignment="0" applyProtection="0"/>
    <xf numFmtId="0" fontId="130" fillId="39" borderId="96" applyNumberFormat="0" applyAlignment="0" applyProtection="0"/>
    <xf numFmtId="0" fontId="18" fillId="16" borderId="98" applyFill="0" applyBorder="0" applyAlignment="0" applyProtection="0">
      <alignment vertical="center"/>
      <protection locked="0"/>
    </xf>
    <xf numFmtId="10" fontId="39" fillId="17" borderId="97" applyNumberFormat="0" applyBorder="0" applyAlignment="0" applyProtection="0"/>
    <xf numFmtId="0" fontId="65" fillId="30" borderId="94" applyNumberFormat="0" applyAlignment="0" applyProtection="0"/>
    <xf numFmtId="0" fontId="65" fillId="24" borderId="94" applyNumberFormat="0" applyAlignment="0" applyProtection="0"/>
    <xf numFmtId="0" fontId="5" fillId="27" borderId="95" applyNumberFormat="0" applyFont="0" applyAlignment="0" applyProtection="0"/>
    <xf numFmtId="0" fontId="39" fillId="0" borderId="98" applyBorder="0">
      <alignment horizontal="left" vertical="center" wrapText="1" indent="2"/>
      <protection locked="0"/>
    </xf>
    <xf numFmtId="0" fontId="39" fillId="0" borderId="98" applyBorder="0">
      <alignment horizontal="left" vertical="center" wrapText="1" indent="3"/>
      <protection locked="0"/>
    </xf>
    <xf numFmtId="0" fontId="62" fillId="39" borderId="94" applyNumberFormat="0" applyAlignment="0" applyProtection="0"/>
    <xf numFmtId="0" fontId="76" fillId="40" borderId="94" applyNumberFormat="0" applyAlignment="0" applyProtection="0"/>
    <xf numFmtId="0" fontId="65" fillId="30" borderId="94" applyNumberFormat="0" applyAlignment="0" applyProtection="0"/>
    <xf numFmtId="0" fontId="65" fillId="24"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68" fillId="39" borderId="96" applyNumberFormat="0" applyAlignment="0" applyProtection="0"/>
    <xf numFmtId="0" fontId="68" fillId="40" borderId="96" applyNumberFormat="0" applyAlignment="0" applyProtection="0"/>
    <xf numFmtId="0" fontId="124" fillId="24" borderId="169" applyNumberFormat="0" applyAlignment="0" applyProtection="0"/>
    <xf numFmtId="0" fontId="5" fillId="27" borderId="95" applyNumberFormat="0" applyFont="0" applyAlignment="0" applyProtection="0"/>
    <xf numFmtId="0" fontId="124" fillId="24" borderId="94" applyNumberFormat="0" applyAlignment="0" applyProtection="0"/>
    <xf numFmtId="0" fontId="121" fillId="39" borderId="94" applyNumberFormat="0" applyAlignment="0" applyProtection="0"/>
    <xf numFmtId="0" fontId="5" fillId="27" borderId="95" applyNumberFormat="0" applyFont="0" applyAlignment="0" applyProtection="0"/>
    <xf numFmtId="0" fontId="130" fillId="39" borderId="96" applyNumberFormat="0" applyAlignment="0" applyProtection="0"/>
    <xf numFmtId="0" fontId="39" fillId="0" borderId="98" applyBorder="0">
      <alignment horizontal="left" vertical="center" wrapText="1" indent="3"/>
      <protection locked="0"/>
    </xf>
    <xf numFmtId="0" fontId="5" fillId="27" borderId="95" applyNumberFormat="0" applyFont="0" applyAlignment="0" applyProtection="0"/>
    <xf numFmtId="0" fontId="5" fillId="27" borderId="95" applyNumberFormat="0" applyFont="0" applyAlignment="0" applyProtection="0"/>
    <xf numFmtId="0" fontId="68" fillId="40" borderId="96" applyNumberFormat="0" applyAlignment="0" applyProtection="0"/>
    <xf numFmtId="0" fontId="39" fillId="0" borderId="98" applyBorder="0">
      <alignment horizontal="left" vertical="center" wrapText="1" indent="2"/>
      <protection locked="0"/>
    </xf>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10" fontId="39" fillId="17" borderId="97" applyNumberFormat="0" applyBorder="0" applyAlignment="0" applyProtection="0"/>
    <xf numFmtId="0" fontId="65" fillId="24" borderId="94" applyNumberFormat="0" applyAlignment="0" applyProtection="0"/>
    <xf numFmtId="0" fontId="62" fillId="39" borderId="94" applyNumberFormat="0" applyAlignment="0" applyProtection="0"/>
    <xf numFmtId="0" fontId="39" fillId="0" borderId="98" applyBorder="0">
      <alignment horizontal="left" vertical="center" wrapText="1" indent="2"/>
      <protection locked="0"/>
    </xf>
    <xf numFmtId="0" fontId="5" fillId="27" borderId="95" applyNumberFormat="0" applyFont="0" applyAlignment="0" applyProtection="0"/>
    <xf numFmtId="0" fontId="6" fillId="27" borderId="130"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124" fillId="24"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62" fillId="39" borderId="94" applyNumberFormat="0" applyAlignment="0" applyProtection="0"/>
    <xf numFmtId="0" fontId="76" fillId="40" borderId="94" applyNumberFormat="0" applyAlignment="0" applyProtection="0"/>
    <xf numFmtId="0" fontId="68" fillId="39"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130" fillId="39" borderId="96" applyNumberFormat="0" applyAlignment="0" applyProtection="0"/>
    <xf numFmtId="0" fontId="5" fillId="27" borderId="95" applyNumberFormat="0" applyFont="0" applyAlignment="0" applyProtection="0"/>
    <xf numFmtId="0" fontId="68" fillId="40" borderId="96" applyNumberFormat="0" applyAlignment="0" applyProtection="0"/>
    <xf numFmtId="0" fontId="65" fillId="24" borderId="94" applyNumberFormat="0" applyAlignment="0" applyProtection="0"/>
    <xf numFmtId="0" fontId="39" fillId="0" borderId="98" applyBorder="0">
      <alignment horizontal="left" vertical="center" wrapText="1" indent="3"/>
      <protection locked="0"/>
    </xf>
    <xf numFmtId="0" fontId="5" fillId="27" borderId="95" applyNumberFormat="0" applyFont="0" applyAlignment="0" applyProtection="0"/>
    <xf numFmtId="0" fontId="76" fillId="4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0" fontId="65" fillId="30"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62" fillId="39" borderId="94" applyNumberFormat="0" applyAlignment="0" applyProtection="0"/>
    <xf numFmtId="0" fontId="6" fillId="27" borderId="95" applyNumberFormat="0" applyFont="0" applyAlignment="0" applyProtection="0"/>
    <xf numFmtId="0" fontId="5" fillId="27" borderId="95" applyNumberFormat="0" applyFont="0" applyAlignment="0" applyProtection="0"/>
    <xf numFmtId="0" fontId="62" fillId="39" borderId="94" applyNumberFormat="0" applyAlignment="0" applyProtection="0"/>
    <xf numFmtId="0" fontId="18" fillId="16" borderId="98" applyFill="0" applyBorder="0" applyAlignment="0" applyProtection="0">
      <alignment vertical="center"/>
      <protection locked="0"/>
    </xf>
    <xf numFmtId="0" fontId="65" fillId="24" borderId="94" applyNumberFormat="0" applyAlignment="0" applyProtection="0"/>
    <xf numFmtId="0" fontId="124" fillId="24" borderId="94" applyNumberFormat="0" applyAlignment="0" applyProtection="0"/>
    <xf numFmtId="0" fontId="76" fillId="40" borderId="94" applyNumberFormat="0" applyAlignment="0" applyProtection="0"/>
    <xf numFmtId="0" fontId="6" fillId="27" borderId="95" applyNumberFormat="0" applyFont="0" applyAlignment="0" applyProtection="0"/>
    <xf numFmtId="0" fontId="65" fillId="24" borderId="94" applyNumberFormat="0" applyAlignment="0" applyProtection="0"/>
    <xf numFmtId="0" fontId="5" fillId="27" borderId="95" applyNumberFormat="0" applyFont="0" applyAlignment="0" applyProtection="0"/>
    <xf numFmtId="0" fontId="130" fillId="39" borderId="96" applyNumberFormat="0" applyAlignment="0" applyProtection="0"/>
    <xf numFmtId="0" fontId="68" fillId="40" borderId="96" applyNumberFormat="0" applyAlignment="0" applyProtection="0"/>
    <xf numFmtId="0" fontId="76" fillId="40" borderId="94" applyNumberFormat="0" applyAlignment="0" applyProtection="0"/>
    <xf numFmtId="0" fontId="5" fillId="27" borderId="95" applyNumberFormat="0" applyFont="0" applyAlignment="0" applyProtection="0"/>
    <xf numFmtId="0" fontId="18" fillId="16" borderId="98" applyFill="0" applyBorder="0" applyAlignment="0" applyProtection="0">
      <alignment vertical="center"/>
      <protection locked="0"/>
    </xf>
    <xf numFmtId="0" fontId="39" fillId="0" borderId="98" applyBorder="0">
      <alignment horizontal="left" vertical="center" wrapText="1" indent="2"/>
      <protection locked="0"/>
    </xf>
    <xf numFmtId="0" fontId="68" fillId="40" borderId="96" applyNumberFormat="0" applyAlignment="0" applyProtection="0"/>
    <xf numFmtId="0" fontId="124" fillId="24" borderId="94" applyNumberFormat="0" applyAlignment="0" applyProtection="0"/>
    <xf numFmtId="0" fontId="65" fillId="30" borderId="94" applyNumberFormat="0" applyAlignment="0" applyProtection="0"/>
    <xf numFmtId="0" fontId="5" fillId="27" borderId="95" applyNumberFormat="0" applyFont="0" applyAlignment="0" applyProtection="0"/>
    <xf numFmtId="0" fontId="121" fillId="39" borderId="94" applyNumberFormat="0" applyAlignment="0" applyProtection="0"/>
    <xf numFmtId="0" fontId="124" fillId="24" borderId="94" applyNumberFormat="0" applyAlignment="0" applyProtection="0"/>
    <xf numFmtId="0" fontId="5" fillId="27" borderId="95" applyNumberFormat="0" applyFont="0" applyAlignment="0" applyProtection="0"/>
    <xf numFmtId="0" fontId="130" fillId="39" borderId="96" applyNumberFormat="0" applyAlignment="0" applyProtection="0"/>
    <xf numFmtId="0" fontId="65" fillId="24" borderId="94" applyNumberFormat="0" applyAlignment="0" applyProtection="0"/>
    <xf numFmtId="0" fontId="6" fillId="27" borderId="95" applyNumberFormat="0" applyFont="0" applyAlignment="0" applyProtection="0"/>
    <xf numFmtId="0" fontId="68" fillId="39" borderId="96" applyNumberFormat="0" applyAlignment="0" applyProtection="0"/>
    <xf numFmtId="0" fontId="65" fillId="24" borderId="94" applyNumberFormat="0" applyAlignment="0" applyProtection="0"/>
    <xf numFmtId="0" fontId="65" fillId="24" borderId="94" applyNumberFormat="0" applyAlignment="0" applyProtection="0"/>
    <xf numFmtId="0" fontId="65" fillId="24" borderId="94" applyNumberFormat="0" applyAlignment="0" applyProtection="0"/>
    <xf numFmtId="0" fontId="65" fillId="24" borderId="94" applyNumberFormat="0" applyAlignment="0" applyProtection="0"/>
    <xf numFmtId="0" fontId="39" fillId="0" borderId="98" applyBorder="0">
      <alignment horizontal="left" vertical="center" wrapText="1" indent="3"/>
      <protection locked="0"/>
    </xf>
    <xf numFmtId="0" fontId="62" fillId="39" borderId="94" applyNumberFormat="0" applyAlignment="0" applyProtection="0"/>
    <xf numFmtId="0" fontId="65" fillId="24" borderId="94" applyNumberFormat="0" applyAlignment="0" applyProtection="0"/>
    <xf numFmtId="0" fontId="5" fillId="27" borderId="95" applyNumberFormat="0" applyFont="0" applyAlignment="0" applyProtection="0"/>
    <xf numFmtId="0" fontId="5" fillId="27" borderId="143" applyNumberFormat="0" applyFont="0" applyAlignment="0" applyProtection="0"/>
    <xf numFmtId="0" fontId="65" fillId="30" borderId="94" applyNumberFormat="0" applyAlignment="0" applyProtection="0"/>
    <xf numFmtId="0" fontId="18" fillId="16" borderId="98" applyFill="0" applyBorder="0" applyAlignment="0" applyProtection="0">
      <alignment vertical="center"/>
      <protection locked="0"/>
    </xf>
    <xf numFmtId="10" fontId="39" fillId="17" borderId="97" applyNumberFormat="0" applyBorder="0" applyAlignment="0" applyProtection="0"/>
    <xf numFmtId="0" fontId="39" fillId="0" borderId="98" applyBorder="0">
      <alignment horizontal="left" vertical="center" wrapText="1" indent="2"/>
      <protection locked="0"/>
    </xf>
    <xf numFmtId="0" fontId="6" fillId="27" borderId="95" applyNumberFormat="0" applyFont="0" applyAlignment="0" applyProtection="0"/>
    <xf numFmtId="0" fontId="121" fillId="39" borderId="94" applyNumberFormat="0" applyAlignment="0" applyProtection="0"/>
    <xf numFmtId="0" fontId="65" fillId="24" borderId="94" applyNumberFormat="0" applyAlignment="0" applyProtection="0"/>
    <xf numFmtId="0" fontId="5" fillId="27" borderId="95" applyNumberFormat="0" applyFont="0" applyAlignment="0" applyProtection="0"/>
    <xf numFmtId="0" fontId="130" fillId="39" borderId="96" applyNumberFormat="0" applyAlignment="0" applyProtection="0"/>
    <xf numFmtId="10" fontId="39" fillId="17" borderId="97" applyNumberFormat="0" applyBorder="0" applyAlignment="0" applyProtection="0"/>
    <xf numFmtId="0" fontId="18" fillId="16" borderId="98" applyFill="0" applyBorder="0" applyAlignment="0" applyProtection="0">
      <alignment vertical="center"/>
      <protection locked="0"/>
    </xf>
    <xf numFmtId="0" fontId="124" fillId="24" borderId="94" applyNumberFormat="0" applyAlignment="0" applyProtection="0"/>
    <xf numFmtId="0" fontId="121" fillId="39" borderId="94" applyNumberFormat="0" applyAlignment="0" applyProtection="0"/>
    <xf numFmtId="0" fontId="6" fillId="27" borderId="95" applyNumberFormat="0" applyFont="0" applyAlignment="0" applyProtection="0"/>
    <xf numFmtId="0" fontId="65" fillId="30" borderId="94" applyNumberFormat="0" applyAlignment="0" applyProtection="0"/>
    <xf numFmtId="0" fontId="130" fillId="39"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121" fillId="39" borderId="94" applyNumberFormat="0" applyAlignment="0" applyProtection="0"/>
    <xf numFmtId="0" fontId="39" fillId="0" borderId="98" applyBorder="0">
      <alignment horizontal="left" vertical="center" wrapText="1" indent="2"/>
      <protection locked="0"/>
    </xf>
    <xf numFmtId="0" fontId="5" fillId="27" borderId="95" applyNumberFormat="0" applyFont="0" applyAlignment="0" applyProtection="0"/>
    <xf numFmtId="0" fontId="5" fillId="27" borderId="95" applyNumberFormat="0" applyFont="0" applyAlignment="0" applyProtection="0"/>
    <xf numFmtId="0" fontId="68" fillId="40" borderId="96" applyNumberFormat="0" applyAlignment="0" applyProtection="0"/>
    <xf numFmtId="10" fontId="39" fillId="17" borderId="97" applyNumberFormat="0" applyBorder="0" applyAlignment="0" applyProtection="0"/>
    <xf numFmtId="0" fontId="18" fillId="16" borderId="98" applyFill="0" applyBorder="0" applyAlignment="0" applyProtection="0">
      <alignment vertical="center"/>
      <protection locked="0"/>
    </xf>
    <xf numFmtId="0" fontId="68" fillId="39" borderId="96" applyNumberFormat="0" applyAlignment="0" applyProtection="0"/>
    <xf numFmtId="0" fontId="121" fillId="39" borderId="94" applyNumberFormat="0" applyAlignment="0" applyProtection="0"/>
    <xf numFmtId="0" fontId="5" fillId="27" borderId="95" applyNumberFormat="0" applyFont="0" applyAlignment="0" applyProtection="0"/>
    <xf numFmtId="0" fontId="68" fillId="39" borderId="96" applyNumberFormat="0" applyAlignment="0" applyProtection="0"/>
    <xf numFmtId="0" fontId="5" fillId="27" borderId="95" applyNumberFormat="0" applyFont="0" applyAlignment="0" applyProtection="0"/>
    <xf numFmtId="0" fontId="76" fillId="40" borderId="94" applyNumberFormat="0" applyAlignment="0" applyProtection="0"/>
    <xf numFmtId="0" fontId="65" fillId="3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10" fontId="39" fillId="17" borderId="97" applyNumberFormat="0" applyBorder="0" applyAlignment="0" applyProtection="0"/>
    <xf numFmtId="0" fontId="65" fillId="24" borderId="94" applyNumberFormat="0" applyAlignment="0" applyProtection="0"/>
    <xf numFmtId="0" fontId="121" fillId="39" borderId="94" applyNumberFormat="0" applyAlignment="0" applyProtection="0"/>
    <xf numFmtId="0" fontId="68" fillId="40"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39" fillId="0" borderId="98" applyBorder="0">
      <alignment horizontal="left" vertical="center" wrapText="1" indent="2"/>
      <protection locked="0"/>
    </xf>
    <xf numFmtId="0" fontId="18" fillId="16" borderId="98" applyFill="0" applyBorder="0" applyAlignment="0" applyProtection="0">
      <alignment vertical="center"/>
      <protection locked="0"/>
    </xf>
    <xf numFmtId="0" fontId="124" fillId="24" borderId="94" applyNumberFormat="0" applyAlignment="0" applyProtection="0"/>
    <xf numFmtId="0" fontId="62" fillId="39"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65" fillId="24" borderId="94" applyNumberFormat="0" applyAlignment="0" applyProtection="0"/>
    <xf numFmtId="0" fontId="130" fillId="39" borderId="96" applyNumberFormat="0" applyAlignment="0" applyProtection="0"/>
    <xf numFmtId="0" fontId="39" fillId="0" borderId="98" applyBorder="0">
      <alignment horizontal="left" vertical="center" wrapText="1" indent="3"/>
      <protection locked="0"/>
    </xf>
    <xf numFmtId="0" fontId="68" fillId="40" borderId="96" applyNumberFormat="0" applyAlignment="0" applyProtection="0"/>
    <xf numFmtId="0" fontId="68" fillId="39" borderId="96" applyNumberFormat="0" applyAlignment="0" applyProtection="0"/>
    <xf numFmtId="0" fontId="130" fillId="39" borderId="96"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152" applyNumberFormat="0" applyFont="0" applyAlignment="0" applyProtection="0"/>
    <xf numFmtId="0" fontId="130" fillId="39" borderId="96" applyNumberFormat="0" applyAlignment="0" applyProtection="0"/>
    <xf numFmtId="0" fontId="76" fillId="40" borderId="94" applyNumberFormat="0" applyAlignment="0" applyProtection="0"/>
    <xf numFmtId="0" fontId="65" fillId="3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10" fontId="39" fillId="17" borderId="97" applyNumberFormat="0" applyBorder="0" applyAlignment="0" applyProtection="0"/>
    <xf numFmtId="0" fontId="65" fillId="24" borderId="94" applyNumberFormat="0" applyAlignment="0" applyProtection="0"/>
    <xf numFmtId="0" fontId="121" fillId="39" borderId="94" applyNumberFormat="0" applyAlignment="0" applyProtection="0"/>
    <xf numFmtId="0" fontId="68" fillId="40"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39" fillId="0" borderId="98" applyBorder="0">
      <alignment horizontal="left" vertical="center" wrapText="1" indent="2"/>
      <protection locked="0"/>
    </xf>
    <xf numFmtId="0" fontId="18" fillId="16" borderId="98" applyFill="0" applyBorder="0" applyAlignment="0" applyProtection="0">
      <alignment vertical="center"/>
      <protection locked="0"/>
    </xf>
    <xf numFmtId="0" fontId="124" fillId="24" borderId="94" applyNumberFormat="0" applyAlignment="0" applyProtection="0"/>
    <xf numFmtId="0" fontId="62" fillId="39"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65" fillId="24" borderId="94" applyNumberFormat="0" applyAlignment="0" applyProtection="0"/>
    <xf numFmtId="0" fontId="130" fillId="39" borderId="96" applyNumberFormat="0" applyAlignment="0" applyProtection="0"/>
    <xf numFmtId="0" fontId="39" fillId="0" borderId="98" applyBorder="0">
      <alignment horizontal="left" vertical="center" wrapText="1" indent="3"/>
      <protection locked="0"/>
    </xf>
    <xf numFmtId="0" fontId="5" fillId="27" borderId="95" applyNumberFormat="0" applyFont="0" applyAlignment="0" applyProtection="0"/>
    <xf numFmtId="0" fontId="5" fillId="27" borderId="95" applyNumberFormat="0" applyFont="0" applyAlignment="0" applyProtection="0"/>
    <xf numFmtId="0" fontId="39" fillId="0" borderId="98" applyBorder="0">
      <alignment horizontal="left" vertical="center" wrapText="1" indent="3"/>
      <protection locked="0"/>
    </xf>
    <xf numFmtId="0" fontId="76" fillId="40" borderId="94" applyNumberFormat="0" applyAlignment="0" applyProtection="0"/>
    <xf numFmtId="0" fontId="65" fillId="3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10" fontId="39" fillId="17" borderId="97" applyNumberFormat="0" applyBorder="0" applyAlignment="0" applyProtection="0"/>
    <xf numFmtId="0" fontId="65" fillId="24" borderId="94" applyNumberFormat="0" applyAlignment="0" applyProtection="0"/>
    <xf numFmtId="0" fontId="121" fillId="39" borderId="94" applyNumberFormat="0" applyAlignment="0" applyProtection="0"/>
    <xf numFmtId="0" fontId="68" fillId="40"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39" fillId="0" borderId="98" applyBorder="0">
      <alignment horizontal="left" vertical="center" wrapText="1" indent="2"/>
      <protection locked="0"/>
    </xf>
    <xf numFmtId="0" fontId="18" fillId="16" borderId="98" applyFill="0" applyBorder="0" applyAlignment="0" applyProtection="0">
      <alignment vertical="center"/>
      <protection locked="0"/>
    </xf>
    <xf numFmtId="0" fontId="124" fillId="24" borderId="94" applyNumberFormat="0" applyAlignment="0" applyProtection="0"/>
    <xf numFmtId="0" fontId="62" fillId="39"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170" applyNumberFormat="0" applyFont="0" applyAlignment="0" applyProtection="0"/>
    <xf numFmtId="0" fontId="65" fillId="24" borderId="94" applyNumberFormat="0" applyAlignment="0" applyProtection="0"/>
    <xf numFmtId="0" fontId="130" fillId="39" borderId="96" applyNumberFormat="0" applyAlignment="0" applyProtection="0"/>
    <xf numFmtId="0" fontId="39" fillId="0" borderId="98" applyBorder="0">
      <alignment horizontal="left" vertical="center" wrapText="1" indent="3"/>
      <protection locked="0"/>
    </xf>
    <xf numFmtId="0" fontId="76" fillId="40" borderId="94" applyNumberFormat="0" applyAlignment="0" applyProtection="0"/>
    <xf numFmtId="0" fontId="65" fillId="30" borderId="94" applyNumberFormat="0" applyAlignment="0" applyProtection="0"/>
    <xf numFmtId="0" fontId="5" fillId="27" borderId="95" applyNumberFormat="0" applyFont="0" applyAlignment="0" applyProtection="0"/>
    <xf numFmtId="0" fontId="6" fillId="27" borderId="95" applyNumberFormat="0" applyFont="0" applyAlignment="0" applyProtection="0"/>
    <xf numFmtId="10" fontId="39" fillId="17" borderId="97" applyNumberFormat="0" applyBorder="0" applyAlignment="0" applyProtection="0"/>
    <xf numFmtId="0" fontId="65" fillId="24" borderId="94" applyNumberFormat="0" applyAlignment="0" applyProtection="0"/>
    <xf numFmtId="0" fontId="121" fillId="39" borderId="94" applyNumberFormat="0" applyAlignment="0" applyProtection="0"/>
    <xf numFmtId="0" fontId="68" fillId="40" borderId="96" applyNumberFormat="0" applyAlignment="0" applyProtection="0"/>
    <xf numFmtId="0" fontId="5" fillId="27" borderId="95" applyNumberFormat="0" applyFont="0" applyAlignment="0" applyProtection="0"/>
    <xf numFmtId="0" fontId="68" fillId="39" borderId="96" applyNumberFormat="0" applyAlignment="0" applyProtection="0"/>
    <xf numFmtId="0" fontId="39" fillId="0" borderId="98" applyBorder="0">
      <alignment horizontal="left" vertical="center" wrapText="1" indent="2"/>
      <protection locked="0"/>
    </xf>
    <xf numFmtId="0" fontId="18" fillId="16" borderId="98" applyFill="0" applyBorder="0" applyAlignment="0" applyProtection="0">
      <alignment vertical="center"/>
      <protection locked="0"/>
    </xf>
    <xf numFmtId="0" fontId="124" fillId="24" borderId="94" applyNumberFormat="0" applyAlignment="0" applyProtection="0"/>
    <xf numFmtId="0" fontId="62" fillId="39" borderId="94" applyNumberFormat="0" applyAlignment="0" applyProtection="0"/>
    <xf numFmtId="0" fontId="5" fillId="27" borderId="95" applyNumberFormat="0" applyFont="0" applyAlignment="0" applyProtection="0"/>
    <xf numFmtId="0" fontId="5" fillId="27" borderId="95" applyNumberFormat="0" applyFont="0" applyAlignment="0" applyProtection="0"/>
    <xf numFmtId="0" fontId="5" fillId="27" borderId="95" applyNumberFormat="0" applyFont="0" applyAlignment="0" applyProtection="0"/>
    <xf numFmtId="0" fontId="65" fillId="24" borderId="94" applyNumberFormat="0" applyAlignment="0" applyProtection="0"/>
    <xf numFmtId="0" fontId="130" fillId="39" borderId="96" applyNumberFormat="0" applyAlignment="0" applyProtection="0"/>
    <xf numFmtId="0" fontId="39" fillId="0" borderId="98" applyBorder="0">
      <alignment horizontal="left" vertical="center" wrapText="1" indent="3"/>
      <protection locked="0"/>
    </xf>
    <xf numFmtId="10" fontId="39" fillId="17" borderId="92" applyNumberFormat="0" applyBorder="0" applyAlignment="0" applyProtection="0"/>
    <xf numFmtId="0" fontId="130" fillId="39" borderId="117" applyNumberFormat="0" applyAlignment="0" applyProtection="0"/>
    <xf numFmtId="0" fontId="5" fillId="27" borderId="126" applyNumberFormat="0" applyFont="0" applyAlignment="0" applyProtection="0"/>
    <xf numFmtId="0" fontId="124" fillId="24" borderId="129" applyNumberFormat="0" applyAlignment="0" applyProtection="0"/>
    <xf numFmtId="0" fontId="62" fillId="39" borderId="106" applyNumberFormat="0" applyAlignment="0" applyProtection="0"/>
    <xf numFmtId="0" fontId="121" fillId="39" borderId="125" applyNumberFormat="0" applyAlignment="0" applyProtection="0"/>
    <xf numFmtId="0" fontId="68" fillId="39" borderId="161" applyNumberFormat="0" applyAlignment="0" applyProtection="0"/>
    <xf numFmtId="0" fontId="65" fillId="24" borderId="151" applyNumberFormat="0" applyAlignment="0" applyProtection="0"/>
    <xf numFmtId="0" fontId="68" fillId="40" borderId="131" applyNumberFormat="0" applyAlignment="0" applyProtection="0"/>
    <xf numFmtId="0" fontId="5" fillId="27" borderId="160" applyNumberFormat="0" applyFont="0" applyAlignment="0" applyProtection="0"/>
    <xf numFmtId="0" fontId="18" fillId="16" borderId="134" applyFill="0" applyBorder="0" applyAlignment="0" applyProtection="0">
      <alignment vertical="center"/>
      <protection locked="0"/>
    </xf>
    <xf numFmtId="0" fontId="18" fillId="16" borderId="123" applyFill="0" applyBorder="0" applyAlignment="0" applyProtection="0">
      <alignment vertical="center"/>
      <protection locked="0"/>
    </xf>
    <xf numFmtId="0" fontId="130" fillId="39" borderId="144" applyNumberFormat="0" applyAlignment="0" applyProtection="0"/>
    <xf numFmtId="0" fontId="75" fillId="0" borderId="154" applyNumberFormat="0" applyFill="0" applyAlignment="0" applyProtection="0"/>
    <xf numFmtId="0" fontId="6" fillId="27" borderId="170" applyNumberFormat="0" applyFont="0" applyAlignment="0" applyProtection="0"/>
    <xf numFmtId="10" fontId="39" fillId="17" borderId="147" applyNumberFormat="0" applyBorder="0" applyAlignment="0" applyProtection="0"/>
    <xf numFmtId="0" fontId="136" fillId="0" borderId="154" applyNumberFormat="0" applyFill="0" applyAlignment="0" applyProtection="0"/>
    <xf numFmtId="0" fontId="65" fillId="24" borderId="146" applyNumberFormat="0" applyAlignment="0" applyProtection="0"/>
    <xf numFmtId="0" fontId="65" fillId="24" borderId="106" applyNumberFormat="0" applyAlignment="0" applyProtection="0"/>
    <xf numFmtId="0" fontId="75" fillId="0" borderId="109" applyNumberFormat="0" applyFill="0" applyAlignment="0" applyProtection="0"/>
    <xf numFmtId="0" fontId="5" fillId="27" borderId="107" applyNumberFormat="0" applyFont="0" applyAlignment="0" applyProtection="0"/>
    <xf numFmtId="0" fontId="68" fillId="40" borderId="117" applyNumberFormat="0" applyAlignment="0" applyProtection="0"/>
    <xf numFmtId="0" fontId="6" fillId="27" borderId="143" applyNumberFormat="0" applyFont="0" applyAlignment="0" applyProtection="0"/>
    <xf numFmtId="10" fontId="39" fillId="17" borderId="156" applyNumberFormat="0" applyBorder="0" applyAlignment="0" applyProtection="0"/>
    <xf numFmtId="0" fontId="121" fillId="39" borderId="106" applyNumberFormat="0" applyAlignment="0" applyProtection="0"/>
    <xf numFmtId="0" fontId="5" fillId="27" borderId="107" applyNumberFormat="0" applyFont="0" applyAlignment="0" applyProtection="0"/>
    <xf numFmtId="0" fontId="124" fillId="24" borderId="106" applyNumberFormat="0" applyAlignment="0" applyProtection="0"/>
    <xf numFmtId="0" fontId="68" fillId="40" borderId="144" applyNumberFormat="0" applyAlignment="0" applyProtection="0"/>
    <xf numFmtId="0" fontId="136" fillId="0" borderId="118" applyNumberFormat="0" applyFill="0" applyAlignment="0" applyProtection="0"/>
    <xf numFmtId="0" fontId="5" fillId="27" borderId="170" applyNumberFormat="0" applyFont="0" applyAlignment="0" applyProtection="0"/>
    <xf numFmtId="0" fontId="5" fillId="27" borderId="116" applyNumberFormat="0" applyFont="0" applyAlignment="0" applyProtection="0"/>
    <xf numFmtId="0" fontId="5" fillId="27" borderId="152" applyNumberFormat="0" applyFont="0" applyAlignment="0" applyProtection="0"/>
    <xf numFmtId="0" fontId="130" fillId="39" borderId="171" applyNumberFormat="0" applyAlignment="0" applyProtection="0"/>
    <xf numFmtId="0" fontId="130" fillId="39" borderId="127" applyNumberFormat="0" applyAlignment="0" applyProtection="0"/>
    <xf numFmtId="0" fontId="130" fillId="39" borderId="144" applyNumberFormat="0" applyAlignment="0" applyProtection="0"/>
    <xf numFmtId="0" fontId="136" fillId="0" borderId="128" applyNumberFormat="0" applyFill="0" applyAlignment="0" applyProtection="0"/>
    <xf numFmtId="0" fontId="39" fillId="0" borderId="123" applyBorder="0">
      <alignment horizontal="left" vertical="center" wrapText="1" indent="3"/>
      <protection locked="0"/>
    </xf>
    <xf numFmtId="0" fontId="65" fillId="24" borderId="159" applyNumberFormat="0" applyAlignment="0" applyProtection="0"/>
    <xf numFmtId="0" fontId="121" fillId="39" borderId="125" applyNumberFormat="0" applyAlignment="0" applyProtection="0"/>
    <xf numFmtId="0" fontId="65" fillId="24" borderId="129" applyNumberFormat="0" applyAlignment="0" applyProtection="0"/>
    <xf numFmtId="0" fontId="5" fillId="27" borderId="143" applyNumberFormat="0" applyFont="0" applyAlignment="0" applyProtection="0"/>
    <xf numFmtId="0" fontId="68" fillId="40" borderId="153" applyNumberFormat="0" applyAlignment="0" applyProtection="0"/>
    <xf numFmtId="10" fontId="39" fillId="17" borderId="133" applyNumberFormat="0" applyBorder="0" applyAlignment="0" applyProtection="0"/>
    <xf numFmtId="0" fontId="68" fillId="39" borderId="117" applyNumberFormat="0" applyAlignment="0" applyProtection="0"/>
    <xf numFmtId="0" fontId="124" fillId="24" borderId="106" applyNumberFormat="0" applyAlignment="0" applyProtection="0"/>
    <xf numFmtId="0" fontId="18" fillId="16" borderId="111" applyFill="0" applyBorder="0" applyAlignment="0" applyProtection="0">
      <alignment vertical="center"/>
      <protection locked="0"/>
    </xf>
    <xf numFmtId="0" fontId="6" fillId="27" borderId="116" applyNumberFormat="0" applyFont="0" applyAlignment="0" applyProtection="0"/>
    <xf numFmtId="0" fontId="68" fillId="40" borderId="108" applyNumberFormat="0" applyAlignment="0" applyProtection="0"/>
    <xf numFmtId="0" fontId="65" fillId="30" borderId="106" applyNumberFormat="0" applyAlignment="0" applyProtection="0"/>
    <xf numFmtId="0" fontId="75" fillId="0" borderId="109" applyNumberFormat="0" applyFill="0" applyAlignment="0" applyProtection="0"/>
    <xf numFmtId="0" fontId="76" fillId="40"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65" fillId="30" borderId="115" applyNumberFormat="0" applyAlignment="0" applyProtection="0"/>
    <xf numFmtId="0" fontId="68" fillId="40" borderId="131" applyNumberFormat="0" applyAlignment="0" applyProtection="0"/>
    <xf numFmtId="0" fontId="136" fillId="0" borderId="128" applyNumberFormat="0" applyFill="0" applyAlignment="0" applyProtection="0"/>
    <xf numFmtId="0" fontId="68" fillId="39" borderId="127" applyNumberFormat="0" applyAlignment="0" applyProtection="0"/>
    <xf numFmtId="0" fontId="5" fillId="27" borderId="130" applyNumberFormat="0" applyFont="0" applyAlignment="0" applyProtection="0"/>
    <xf numFmtId="0" fontId="68" fillId="39" borderId="144" applyNumberFormat="0" applyAlignment="0" applyProtection="0"/>
    <xf numFmtId="0" fontId="18" fillId="16" borderId="157" applyFill="0" applyBorder="0" applyAlignment="0" applyProtection="0">
      <alignment vertical="center"/>
      <protection locked="0"/>
    </xf>
    <xf numFmtId="0" fontId="5" fillId="27" borderId="126" applyNumberFormat="0" applyFont="0" applyAlignment="0" applyProtection="0"/>
    <xf numFmtId="0" fontId="136" fillId="0" borderId="132" applyNumberFormat="0" applyFill="0" applyAlignment="0" applyProtection="0"/>
    <xf numFmtId="0" fontId="130" fillId="39" borderId="153" applyNumberFormat="0" applyAlignment="0" applyProtection="0"/>
    <xf numFmtId="0" fontId="5" fillId="27" borderId="107" applyNumberFormat="0" applyFont="0" applyAlignment="0" applyProtection="0"/>
    <xf numFmtId="0" fontId="65" fillId="24" borderId="159" applyNumberFormat="0" applyAlignment="0" applyProtection="0"/>
    <xf numFmtId="0" fontId="5" fillId="27" borderId="170" applyNumberFormat="0" applyFont="0" applyAlignment="0" applyProtection="0"/>
    <xf numFmtId="0" fontId="5" fillId="27" borderId="126" applyNumberFormat="0" applyFont="0" applyAlignment="0" applyProtection="0"/>
    <xf numFmtId="0" fontId="68" fillId="40" borderId="161" applyNumberFormat="0" applyAlignment="0" applyProtection="0"/>
    <xf numFmtId="0" fontId="75" fillId="0" borderId="145" applyNumberFormat="0" applyFill="0" applyAlignment="0" applyProtection="0"/>
    <xf numFmtId="0" fontId="65" fillId="24" borderId="115" applyNumberFormat="0" applyAlignment="0" applyProtection="0"/>
    <xf numFmtId="0" fontId="65" fillId="24" borderId="129" applyNumberFormat="0" applyAlignment="0" applyProtection="0"/>
    <xf numFmtId="0" fontId="130" fillId="39" borderId="108" applyNumberFormat="0" applyAlignment="0" applyProtection="0"/>
    <xf numFmtId="0" fontId="76" fillId="40" borderId="106" applyNumberFormat="0" applyAlignment="0" applyProtection="0"/>
    <xf numFmtId="0" fontId="68" fillId="39" borderId="131" applyNumberFormat="0" applyAlignment="0" applyProtection="0"/>
    <xf numFmtId="0" fontId="124" fillId="24" borderId="115"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124" fillId="24" borderId="106" applyNumberFormat="0" applyAlignment="0" applyProtection="0"/>
    <xf numFmtId="0" fontId="5" fillId="27" borderId="107" applyNumberFormat="0" applyFont="0" applyAlignment="0" applyProtection="0"/>
    <xf numFmtId="0" fontId="5" fillId="27" borderId="126" applyNumberFormat="0" applyFont="0" applyAlignment="0" applyProtection="0"/>
    <xf numFmtId="0" fontId="6" fillId="27" borderId="126" applyNumberFormat="0" applyFont="0" applyAlignment="0" applyProtection="0"/>
    <xf numFmtId="0" fontId="75" fillId="0" borderId="172" applyNumberFormat="0" applyFill="0" applyAlignment="0" applyProtection="0"/>
    <xf numFmtId="0" fontId="76" fillId="40" borderId="106" applyNumberFormat="0" applyAlignment="0" applyProtection="0"/>
    <xf numFmtId="0" fontId="68" fillId="40" borderId="161" applyNumberFormat="0" applyAlignment="0" applyProtection="0"/>
    <xf numFmtId="0" fontId="39" fillId="0" borderId="164" applyBorder="0">
      <alignment horizontal="left" vertical="center" wrapText="1" indent="3"/>
      <protection locked="0"/>
    </xf>
    <xf numFmtId="0" fontId="130" fillId="39" borderId="117" applyNumberFormat="0" applyAlignment="0" applyProtection="0"/>
    <xf numFmtId="0" fontId="65" fillId="24" borderId="115" applyNumberFormat="0" applyAlignment="0" applyProtection="0"/>
    <xf numFmtId="0" fontId="121" fillId="39" borderId="146" applyNumberFormat="0" applyAlignment="0" applyProtection="0"/>
    <xf numFmtId="0" fontId="5" fillId="27" borderId="116" applyNumberFormat="0" applyFont="0" applyAlignment="0" applyProtection="0"/>
    <xf numFmtId="0" fontId="68" fillId="39" borderId="108" applyNumberFormat="0" applyAlignment="0" applyProtection="0"/>
    <xf numFmtId="0" fontId="75" fillId="0" borderId="109" applyNumberFormat="0" applyFill="0" applyAlignment="0" applyProtection="0"/>
    <xf numFmtId="0" fontId="5" fillId="27" borderId="107" applyNumberFormat="0" applyFont="0" applyAlignment="0" applyProtection="0"/>
    <xf numFmtId="0" fontId="39" fillId="0" borderId="120" applyBorder="0">
      <alignment horizontal="left" vertical="center" wrapText="1" indent="3"/>
      <protection locked="0"/>
    </xf>
    <xf numFmtId="0" fontId="65" fillId="30" borderId="125" applyNumberFormat="0" applyAlignment="0" applyProtection="0"/>
    <xf numFmtId="0" fontId="76" fillId="40" borderId="151" applyNumberFormat="0" applyAlignment="0" applyProtection="0"/>
    <xf numFmtId="0" fontId="76" fillId="40" borderId="159" applyNumberFormat="0" applyAlignment="0" applyProtection="0"/>
    <xf numFmtId="0" fontId="68" fillId="40" borderId="127" applyNumberFormat="0" applyAlignment="0" applyProtection="0"/>
    <xf numFmtId="0" fontId="121" fillId="39" borderId="169" applyNumberFormat="0" applyAlignment="0" applyProtection="0"/>
    <xf numFmtId="0" fontId="75" fillId="0" borderId="109" applyNumberFormat="0" applyFill="0" applyAlignment="0" applyProtection="0"/>
    <xf numFmtId="0" fontId="5" fillId="27" borderId="107" applyNumberFormat="0" applyFont="0" applyAlignment="0" applyProtection="0"/>
    <xf numFmtId="0" fontId="124" fillId="24" borderId="169" applyNumberFormat="0" applyAlignment="0" applyProtection="0"/>
    <xf numFmtId="0" fontId="5" fillId="27" borderId="116" applyNumberFormat="0" applyFont="0" applyAlignment="0" applyProtection="0"/>
    <xf numFmtId="0" fontId="5" fillId="27" borderId="126" applyNumberFormat="0" applyFont="0" applyAlignment="0" applyProtection="0"/>
    <xf numFmtId="10" fontId="39" fillId="17" borderId="156" applyNumberFormat="0" applyBorder="0" applyAlignment="0" applyProtection="0"/>
    <xf numFmtId="0" fontId="65" fillId="24" borderId="159" applyNumberFormat="0" applyAlignment="0" applyProtection="0"/>
    <xf numFmtId="0" fontId="62" fillId="39" borderId="129" applyNumberFormat="0" applyAlignment="0" applyProtection="0"/>
    <xf numFmtId="0" fontId="6" fillId="27" borderId="170" applyNumberFormat="0" applyFont="0" applyAlignment="0" applyProtection="0"/>
    <xf numFmtId="0" fontId="124" fillId="24" borderId="151" applyNumberFormat="0" applyAlignment="0" applyProtection="0"/>
    <xf numFmtId="0" fontId="136" fillId="0" borderId="128" applyNumberFormat="0" applyFill="0" applyAlignment="0" applyProtection="0"/>
    <xf numFmtId="0" fontId="68" fillId="40" borderId="117" applyNumberFormat="0" applyAlignment="0" applyProtection="0"/>
    <xf numFmtId="0" fontId="5" fillId="27" borderId="170" applyNumberFormat="0" applyFont="0" applyAlignment="0" applyProtection="0"/>
    <xf numFmtId="0" fontId="124" fillId="24" borderId="151" applyNumberFormat="0" applyAlignment="0" applyProtection="0"/>
    <xf numFmtId="0" fontId="6" fillId="27" borderId="116" applyNumberFormat="0" applyFont="0" applyAlignment="0" applyProtection="0"/>
    <xf numFmtId="10" fontId="39" fillId="17" borderId="110" applyNumberFormat="0" applyBorder="0" applyAlignment="0" applyProtection="0"/>
    <xf numFmtId="0" fontId="5" fillId="27" borderId="107" applyNumberFormat="0" applyFont="0" applyAlignment="0" applyProtection="0"/>
    <xf numFmtId="0" fontId="121" fillId="39" borderId="106" applyNumberFormat="0" applyAlignment="0" applyProtection="0"/>
    <xf numFmtId="0" fontId="5" fillId="27" borderId="116" applyNumberFormat="0" applyFont="0" applyAlignment="0" applyProtection="0"/>
    <xf numFmtId="0" fontId="5" fillId="27" borderId="107" applyNumberFormat="0" applyFont="0" applyAlignment="0" applyProtection="0"/>
    <xf numFmtId="0" fontId="5" fillId="27" borderId="107" applyNumberFormat="0" applyFont="0" applyAlignment="0" applyProtection="0"/>
    <xf numFmtId="0" fontId="76" fillId="40" borderId="106" applyNumberFormat="0" applyAlignment="0" applyProtection="0"/>
    <xf numFmtId="0" fontId="68" fillId="40" borderId="144" applyNumberFormat="0" applyAlignment="0" applyProtection="0"/>
    <xf numFmtId="0" fontId="65" fillId="24" borderId="159" applyNumberFormat="0" applyAlignment="0" applyProtection="0"/>
    <xf numFmtId="0" fontId="65" fillId="24" borderId="159" applyNumberFormat="0" applyAlignment="0" applyProtection="0"/>
    <xf numFmtId="0" fontId="5" fillId="27" borderId="143" applyNumberFormat="0" applyFont="0" applyAlignment="0" applyProtection="0"/>
    <xf numFmtId="0" fontId="76" fillId="40" borderId="129" applyNumberFormat="0" applyAlignment="0" applyProtection="0"/>
    <xf numFmtId="0" fontId="76" fillId="40" borderId="146" applyNumberFormat="0" applyAlignment="0" applyProtection="0"/>
    <xf numFmtId="0" fontId="124" fillId="24" borderId="146" applyNumberFormat="0" applyAlignment="0" applyProtection="0"/>
    <xf numFmtId="0" fontId="65" fillId="24" borderId="146" applyNumberFormat="0" applyAlignment="0" applyProtection="0"/>
    <xf numFmtId="0" fontId="76" fillId="40" borderId="106" applyNumberFormat="0" applyAlignment="0" applyProtection="0"/>
    <xf numFmtId="0" fontId="5" fillId="27" borderId="107" applyNumberFormat="0" applyFont="0" applyAlignment="0" applyProtection="0"/>
    <xf numFmtId="0" fontId="65" fillId="24" borderId="115" applyNumberFormat="0" applyAlignment="0" applyProtection="0"/>
    <xf numFmtId="0" fontId="68" fillId="39" borderId="144" applyNumberFormat="0" applyAlignment="0" applyProtection="0"/>
    <xf numFmtId="0" fontId="62" fillId="39" borderId="106" applyNumberFormat="0" applyAlignment="0" applyProtection="0"/>
    <xf numFmtId="0" fontId="65" fillId="24" borderId="106" applyNumberFormat="0" applyAlignment="0" applyProtection="0"/>
    <xf numFmtId="0" fontId="65" fillId="24" borderId="151" applyNumberFormat="0" applyAlignment="0" applyProtection="0"/>
    <xf numFmtId="0" fontId="5" fillId="27" borderId="143" applyNumberFormat="0" applyFont="0" applyAlignment="0" applyProtection="0"/>
    <xf numFmtId="0" fontId="75" fillId="0" borderId="154" applyNumberFormat="0" applyFill="0" applyAlignment="0" applyProtection="0"/>
    <xf numFmtId="0" fontId="68" fillId="39" borderId="127" applyNumberFormat="0" applyAlignment="0" applyProtection="0"/>
    <xf numFmtId="0" fontId="124" fillId="24" borderId="129" applyNumberFormat="0" applyAlignment="0" applyProtection="0"/>
    <xf numFmtId="0" fontId="62" fillId="39" borderId="129" applyNumberFormat="0" applyAlignment="0" applyProtection="0"/>
    <xf numFmtId="0" fontId="136" fillId="0" borderId="172" applyNumberFormat="0" applyFill="0" applyAlignment="0" applyProtection="0"/>
    <xf numFmtId="0" fontId="39" fillId="0" borderId="111" applyBorder="0">
      <alignment horizontal="left" vertical="center" wrapText="1" indent="3"/>
      <protection locked="0"/>
    </xf>
    <xf numFmtId="0" fontId="62" fillId="39" borderId="106" applyNumberFormat="0" applyAlignment="0" applyProtection="0"/>
    <xf numFmtId="0" fontId="5" fillId="27" borderId="107" applyNumberFormat="0" applyFont="0" applyAlignment="0" applyProtection="0"/>
    <xf numFmtId="10" fontId="39" fillId="17" borderId="119" applyNumberFormat="0" applyBorder="0" applyAlignment="0" applyProtection="0"/>
    <xf numFmtId="0" fontId="5" fillId="27" borderId="116" applyNumberFormat="0" applyFont="0" applyAlignment="0" applyProtection="0"/>
    <xf numFmtId="0" fontId="124" fillId="24" borderId="106" applyNumberFormat="0" applyAlignment="0" applyProtection="0"/>
    <xf numFmtId="0" fontId="136" fillId="0" borderId="154" applyNumberFormat="0" applyFill="0" applyAlignment="0" applyProtection="0"/>
    <xf numFmtId="0" fontId="65" fillId="24" borderId="129" applyNumberFormat="0" applyAlignment="0" applyProtection="0"/>
    <xf numFmtId="0" fontId="5" fillId="27" borderId="130" applyNumberFormat="0" applyFont="0" applyAlignment="0" applyProtection="0"/>
    <xf numFmtId="0" fontId="5" fillId="27" borderId="160" applyNumberFormat="0" applyFont="0" applyAlignment="0" applyProtection="0"/>
    <xf numFmtId="0" fontId="39" fillId="0" borderId="123" applyBorder="0">
      <alignment horizontal="left" vertical="center" wrapText="1" indent="2"/>
      <protection locked="0"/>
    </xf>
    <xf numFmtId="0" fontId="130" fillId="39" borderId="127" applyNumberFormat="0" applyAlignment="0" applyProtection="0"/>
    <xf numFmtId="0" fontId="5" fillId="27" borderId="116" applyNumberFormat="0" applyFont="0" applyAlignment="0" applyProtection="0"/>
    <xf numFmtId="0" fontId="18" fillId="16" borderId="111" applyFill="0" applyBorder="0" applyAlignment="0" applyProtection="0">
      <alignment vertical="center"/>
      <protection locked="0"/>
    </xf>
    <xf numFmtId="0" fontId="65" fillId="30" borderId="106" applyNumberFormat="0" applyAlignment="0" applyProtection="0"/>
    <xf numFmtId="0" fontId="124" fillId="24" borderId="106" applyNumberFormat="0" applyAlignment="0" applyProtection="0"/>
    <xf numFmtId="0" fontId="6" fillId="27" borderId="116" applyNumberFormat="0" applyFont="0" applyAlignment="0" applyProtection="0"/>
    <xf numFmtId="0" fontId="6" fillId="27" borderId="107" applyNumberFormat="0" applyFont="0" applyAlignment="0" applyProtection="0"/>
    <xf numFmtId="0" fontId="130" fillId="39" borderId="108" applyNumberFormat="0" applyAlignment="0" applyProtection="0"/>
    <xf numFmtId="0" fontId="5" fillId="27" borderId="160" applyNumberFormat="0" applyFont="0" applyAlignment="0" applyProtection="0"/>
    <xf numFmtId="0" fontId="5" fillId="27" borderId="107" applyNumberFormat="0" applyFont="0" applyAlignment="0" applyProtection="0"/>
    <xf numFmtId="0" fontId="62" fillId="39" borderId="106" applyNumberFormat="0" applyAlignment="0" applyProtection="0"/>
    <xf numFmtId="0" fontId="62" fillId="39" borderId="129" applyNumberFormat="0" applyAlignment="0" applyProtection="0"/>
    <xf numFmtId="0" fontId="68" fillId="40" borderId="131" applyNumberFormat="0" applyAlignment="0" applyProtection="0"/>
    <xf numFmtId="0" fontId="5" fillId="27" borderId="126" applyNumberFormat="0" applyFont="0" applyAlignment="0" applyProtection="0"/>
    <xf numFmtId="0" fontId="124" fillId="24" borderId="151" applyNumberFormat="0" applyAlignment="0" applyProtection="0"/>
    <xf numFmtId="0" fontId="121" fillId="39" borderId="115" applyNumberFormat="0" applyAlignment="0" applyProtection="0"/>
    <xf numFmtId="0" fontId="5" fillId="27" borderId="126" applyNumberFormat="0" applyFont="0" applyAlignment="0" applyProtection="0"/>
    <xf numFmtId="0" fontId="76" fillId="40" borderId="151" applyNumberFormat="0" applyAlignment="0" applyProtection="0"/>
    <xf numFmtId="0" fontId="68" fillId="39" borderId="131" applyNumberFormat="0" applyAlignment="0" applyProtection="0"/>
    <xf numFmtId="0" fontId="5" fillId="27" borderId="143" applyNumberFormat="0" applyFont="0" applyAlignment="0" applyProtection="0"/>
    <xf numFmtId="0" fontId="5" fillId="27" borderId="126" applyNumberFormat="0" applyFont="0" applyAlignment="0" applyProtection="0"/>
    <xf numFmtId="0" fontId="136" fillId="0" borderId="132" applyNumberFormat="0" applyFill="0" applyAlignment="0" applyProtection="0"/>
    <xf numFmtId="0" fontId="65" fillId="24" borderId="125" applyNumberFormat="0" applyAlignment="0" applyProtection="0"/>
    <xf numFmtId="0" fontId="5" fillId="27" borderId="126" applyNumberFormat="0" applyFont="0" applyAlignment="0" applyProtection="0"/>
    <xf numFmtId="0" fontId="75" fillId="0" borderId="109" applyNumberFormat="0" applyFill="0" applyAlignment="0" applyProtection="0"/>
    <xf numFmtId="10" fontId="39" fillId="17" borderId="110" applyNumberFormat="0" applyBorder="0" applyAlignment="0" applyProtection="0"/>
    <xf numFmtId="0" fontId="18" fillId="16" borderId="120" applyFill="0" applyBorder="0" applyAlignment="0" applyProtection="0">
      <alignment vertical="center"/>
      <protection locked="0"/>
    </xf>
    <xf numFmtId="0" fontId="39" fillId="0" borderId="120" applyBorder="0">
      <alignment horizontal="left" vertical="center" wrapText="1" indent="2"/>
      <protection locked="0"/>
    </xf>
    <xf numFmtId="0" fontId="76" fillId="40" borderId="169" applyNumberFormat="0" applyAlignment="0" applyProtection="0"/>
    <xf numFmtId="0" fontId="65" fillId="24"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5" fillId="27" borderId="107" applyNumberFormat="0" applyFont="0" applyAlignment="0" applyProtection="0"/>
    <xf numFmtId="0" fontId="68" fillId="40" borderId="108" applyNumberFormat="0" applyAlignment="0" applyProtection="0"/>
    <xf numFmtId="0" fontId="65" fillId="24" borderId="129" applyNumberFormat="0" applyAlignment="0" applyProtection="0"/>
    <xf numFmtId="0" fontId="76" fillId="40" borderId="129" applyNumberFormat="0" applyAlignment="0" applyProtection="0"/>
    <xf numFmtId="0" fontId="5" fillId="27" borderId="126" applyNumberFormat="0" applyFont="0" applyAlignment="0" applyProtection="0"/>
    <xf numFmtId="0" fontId="5" fillId="27" borderId="170" applyNumberFormat="0" applyFont="0" applyAlignment="0" applyProtection="0"/>
    <xf numFmtId="0" fontId="5" fillId="27" borderId="126" applyNumberFormat="0" applyFont="0" applyAlignment="0" applyProtection="0"/>
    <xf numFmtId="0" fontId="62" fillId="39" borderId="129" applyNumberFormat="0" applyAlignment="0" applyProtection="0"/>
    <xf numFmtId="0" fontId="5" fillId="27" borderId="143" applyNumberFormat="0" applyFont="0" applyAlignment="0" applyProtection="0"/>
    <xf numFmtId="10" fontId="39" fillId="17" borderId="156" applyNumberFormat="0" applyBorder="0" applyAlignment="0" applyProtection="0"/>
    <xf numFmtId="0" fontId="76" fillId="40" borderId="146" applyNumberFormat="0" applyAlignment="0" applyProtection="0"/>
    <xf numFmtId="0" fontId="136" fillId="0" borderId="172" applyNumberFormat="0" applyFill="0" applyAlignment="0" applyProtection="0"/>
    <xf numFmtId="0" fontId="5" fillId="27" borderId="126" applyNumberFormat="0" applyFont="0" applyAlignment="0" applyProtection="0"/>
    <xf numFmtId="0" fontId="39" fillId="0" borderId="111" applyBorder="0">
      <alignment horizontal="left" vertical="center" wrapText="1" indent="2"/>
      <protection locked="0"/>
    </xf>
    <xf numFmtId="0" fontId="5" fillId="27" borderId="107" applyNumberFormat="0" applyFont="0" applyAlignment="0" applyProtection="0"/>
    <xf numFmtId="0" fontId="5" fillId="27" borderId="107" applyNumberFormat="0" applyFont="0" applyAlignment="0" applyProtection="0"/>
    <xf numFmtId="0" fontId="62" fillId="39" borderId="115" applyNumberFormat="0" applyAlignment="0" applyProtection="0"/>
    <xf numFmtId="0" fontId="121" fillId="39" borderId="106" applyNumberFormat="0" applyAlignment="0" applyProtection="0"/>
    <xf numFmtId="0" fontId="5" fillId="27" borderId="107" applyNumberFormat="0" applyFont="0" applyAlignment="0" applyProtection="0"/>
    <xf numFmtId="0" fontId="68" fillId="39" borderId="108" applyNumberFormat="0" applyAlignment="0" applyProtection="0"/>
    <xf numFmtId="0" fontId="76" fillId="40" borderId="106" applyNumberFormat="0" applyAlignment="0" applyProtection="0"/>
    <xf numFmtId="0" fontId="124" fillId="24" borderId="106" applyNumberFormat="0" applyAlignment="0" applyProtection="0"/>
    <xf numFmtId="0" fontId="5" fillId="27" borderId="107" applyNumberFormat="0" applyFont="0" applyAlignment="0" applyProtection="0"/>
    <xf numFmtId="0" fontId="136" fillId="0" borderId="132" applyNumberFormat="0" applyFill="0" applyAlignment="0" applyProtection="0"/>
    <xf numFmtId="0" fontId="65" fillId="24" borderId="129" applyNumberFormat="0" applyAlignment="0" applyProtection="0"/>
    <xf numFmtId="0" fontId="6" fillId="27" borderId="152" applyNumberFormat="0" applyFont="0" applyAlignment="0" applyProtection="0"/>
    <xf numFmtId="0" fontId="5" fillId="27" borderId="152" applyNumberFormat="0" applyFont="0" applyAlignment="0" applyProtection="0"/>
    <xf numFmtId="0" fontId="68" fillId="39" borderId="131" applyNumberFormat="0" applyAlignment="0" applyProtection="0"/>
    <xf numFmtId="0" fontId="65" fillId="24" borderId="159" applyNumberFormat="0" applyAlignment="0" applyProtection="0"/>
    <xf numFmtId="0" fontId="5" fillId="27" borderId="126" applyNumberFormat="0" applyFont="0" applyAlignment="0" applyProtection="0"/>
    <xf numFmtId="0" fontId="130" fillId="39" borderId="117" applyNumberFormat="0" applyAlignment="0" applyProtection="0"/>
    <xf numFmtId="0" fontId="5" fillId="27" borderId="152" applyNumberFormat="0" applyFont="0" applyAlignment="0" applyProtection="0"/>
    <xf numFmtId="0" fontId="5" fillId="27" borderId="152" applyNumberFormat="0" applyFont="0" applyAlignment="0" applyProtection="0"/>
    <xf numFmtId="0" fontId="39" fillId="0" borderId="120" applyBorder="0">
      <alignment horizontal="left" vertical="center" wrapText="1" indent="3"/>
      <protection locked="0"/>
    </xf>
    <xf numFmtId="0" fontId="68" fillId="40" borderId="161" applyNumberFormat="0" applyAlignment="0" applyProtection="0"/>
    <xf numFmtId="0" fontId="5" fillId="27" borderId="107" applyNumberFormat="0" applyFont="0" applyAlignment="0" applyProtection="0"/>
    <xf numFmtId="0" fontId="68" fillId="39" borderId="108" applyNumberFormat="0" applyAlignment="0" applyProtection="0"/>
    <xf numFmtId="0" fontId="62" fillId="39" borderId="115" applyNumberFormat="0" applyAlignment="0" applyProtection="0"/>
    <xf numFmtId="0" fontId="76" fillId="40" borderId="106" applyNumberFormat="0" applyAlignment="0" applyProtection="0"/>
    <xf numFmtId="0" fontId="75" fillId="0" borderId="109" applyNumberFormat="0" applyFill="0" applyAlignment="0" applyProtection="0"/>
    <xf numFmtId="0" fontId="5" fillId="27" borderId="107" applyNumberFormat="0" applyFont="0" applyAlignment="0" applyProtection="0"/>
    <xf numFmtId="0" fontId="75" fillId="0" borderId="109" applyNumberFormat="0" applyFill="0" applyAlignment="0" applyProtection="0"/>
    <xf numFmtId="0" fontId="65" fillId="24" borderId="106" applyNumberFormat="0" applyAlignment="0" applyProtection="0"/>
    <xf numFmtId="0" fontId="124" fillId="24" borderId="106" applyNumberFormat="0" applyAlignment="0" applyProtection="0"/>
    <xf numFmtId="0" fontId="65" fillId="24" borderId="129" applyNumberFormat="0" applyAlignment="0" applyProtection="0"/>
    <xf numFmtId="0" fontId="75" fillId="0" borderId="128" applyNumberFormat="0" applyFill="0" applyAlignment="0" applyProtection="0"/>
    <xf numFmtId="0" fontId="18" fillId="16" borderId="157" applyFill="0" applyBorder="0" applyAlignment="0" applyProtection="0">
      <alignment vertical="center"/>
      <protection locked="0"/>
    </xf>
    <xf numFmtId="0" fontId="130" fillId="39" borderId="127" applyNumberFormat="0" applyAlignment="0" applyProtection="0"/>
    <xf numFmtId="0" fontId="5" fillId="27" borderId="126" applyNumberFormat="0" applyFont="0" applyAlignment="0" applyProtection="0"/>
    <xf numFmtId="0" fontId="39" fillId="0" borderId="137" applyBorder="0">
      <alignment horizontal="left" vertical="center" wrapText="1" indent="2"/>
      <protection locked="0"/>
    </xf>
    <xf numFmtId="0" fontId="68" fillId="39" borderId="127" applyNumberFormat="0" applyAlignment="0" applyProtection="0"/>
    <xf numFmtId="0" fontId="62" fillId="39" borderId="115" applyNumberFormat="0" applyAlignment="0" applyProtection="0"/>
    <xf numFmtId="0" fontId="5" fillId="27" borderId="152" applyNumberFormat="0" applyFont="0" applyAlignment="0" applyProtection="0"/>
    <xf numFmtId="0" fontId="5" fillId="27" borderId="107" applyNumberFormat="0" applyFont="0" applyAlignment="0" applyProtection="0"/>
    <xf numFmtId="0" fontId="130" fillId="39" borderId="108" applyNumberFormat="0" applyAlignment="0" applyProtection="0"/>
    <xf numFmtId="0" fontId="65" fillId="30" borderId="115" applyNumberFormat="0" applyAlignment="0" applyProtection="0"/>
    <xf numFmtId="0" fontId="75" fillId="0" borderId="154" applyNumberFormat="0" applyFill="0" applyAlignment="0" applyProtection="0"/>
    <xf numFmtId="0" fontId="5" fillId="27" borderId="107" applyNumberFormat="0" applyFont="0" applyAlignment="0" applyProtection="0"/>
    <xf numFmtId="0" fontId="65" fillId="24"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5" fillId="27" borderId="107" applyNumberFormat="0" applyFont="0" applyAlignment="0" applyProtection="0"/>
    <xf numFmtId="10" fontId="39" fillId="17" borderId="163" applyNumberFormat="0" applyBorder="0" applyAlignment="0" applyProtection="0"/>
    <xf numFmtId="0" fontId="5" fillId="27" borderId="152" applyNumberFormat="0" applyFont="0" applyAlignment="0" applyProtection="0"/>
    <xf numFmtId="0" fontId="5" fillId="27" borderId="143"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21" fillId="39" borderId="151" applyNumberFormat="0" applyAlignment="0" applyProtection="0"/>
    <xf numFmtId="10" fontId="39" fillId="17" borderId="173" applyNumberFormat="0" applyBorder="0" applyAlignment="0" applyProtection="0"/>
    <xf numFmtId="0" fontId="5" fillId="27" borderId="126" applyNumberFormat="0" applyFont="0" applyAlignment="0" applyProtection="0"/>
    <xf numFmtId="0" fontId="136" fillId="0" borderId="154" applyNumberFormat="0" applyFill="0" applyAlignment="0" applyProtection="0"/>
    <xf numFmtId="0" fontId="65" fillId="30" borderId="159" applyNumberFormat="0" applyAlignment="0" applyProtection="0"/>
    <xf numFmtId="0" fontId="5" fillId="27" borderId="126" applyNumberFormat="0" applyFont="0" applyAlignment="0" applyProtection="0"/>
    <xf numFmtId="0" fontId="68" fillId="39" borderId="108" applyNumberFormat="0" applyAlignment="0" applyProtection="0"/>
    <xf numFmtId="0" fontId="62" fillId="39" borderId="106" applyNumberFormat="0" applyAlignment="0" applyProtection="0"/>
    <xf numFmtId="0" fontId="65" fillId="30" borderId="115" applyNumberFormat="0" applyAlignment="0" applyProtection="0"/>
    <xf numFmtId="0" fontId="75" fillId="0" borderId="109" applyNumberFormat="0" applyFill="0" applyAlignment="0" applyProtection="0"/>
    <xf numFmtId="0" fontId="5" fillId="27" borderId="160" applyNumberFormat="0" applyFont="0" applyAlignment="0" applyProtection="0"/>
    <xf numFmtId="0" fontId="5" fillId="27" borderId="107" applyNumberFormat="0" applyFont="0" applyAlignment="0" applyProtection="0"/>
    <xf numFmtId="0" fontId="121" fillId="39" borderId="106" applyNumberFormat="0" applyAlignment="0" applyProtection="0"/>
    <xf numFmtId="0" fontId="6" fillId="27" borderId="107" applyNumberFormat="0" applyFont="0" applyAlignment="0" applyProtection="0"/>
    <xf numFmtId="0" fontId="130" fillId="39" borderId="127" applyNumberFormat="0" applyAlignment="0" applyProtection="0"/>
    <xf numFmtId="0" fontId="6" fillId="27" borderId="152" applyNumberFormat="0" applyFont="0" applyAlignment="0" applyProtection="0"/>
    <xf numFmtId="0" fontId="124" fillId="24" borderId="129" applyNumberFormat="0" applyAlignment="0" applyProtection="0"/>
    <xf numFmtId="0" fontId="65" fillId="24" borderId="169" applyNumberFormat="0" applyAlignment="0" applyProtection="0"/>
    <xf numFmtId="0" fontId="5" fillId="27" borderId="126" applyNumberFormat="0" applyFont="0" applyAlignment="0" applyProtection="0"/>
    <xf numFmtId="10" fontId="39" fillId="17" borderId="156" applyNumberFormat="0" applyBorder="0" applyAlignment="0" applyProtection="0"/>
    <xf numFmtId="0" fontId="65" fillId="30" borderId="106" applyNumberFormat="0" applyAlignment="0" applyProtection="0"/>
    <xf numFmtId="0" fontId="136" fillId="0" borderId="145" applyNumberFormat="0" applyFill="0" applyAlignment="0" applyProtection="0"/>
    <xf numFmtId="0" fontId="5" fillId="27" borderId="130" applyNumberFormat="0" applyFont="0" applyAlignment="0" applyProtection="0"/>
    <xf numFmtId="0" fontId="5" fillId="27" borderId="126" applyNumberFormat="0" applyFont="0" applyAlignment="0" applyProtection="0"/>
    <xf numFmtId="0" fontId="5" fillId="27" borderId="170" applyNumberFormat="0" applyFont="0" applyAlignment="0" applyProtection="0"/>
    <xf numFmtId="0" fontId="65" fillId="30" borderId="169" applyNumberFormat="0" applyAlignment="0" applyProtection="0"/>
    <xf numFmtId="0" fontId="75" fillId="0" borderId="118" applyNumberFormat="0" applyFill="0" applyAlignment="0" applyProtection="0"/>
    <xf numFmtId="0" fontId="6" fillId="27" borderId="143" applyNumberFormat="0" applyFont="0" applyAlignment="0" applyProtection="0"/>
    <xf numFmtId="0" fontId="5" fillId="27" borderId="126" applyNumberFormat="0" applyFont="0" applyAlignment="0" applyProtection="0"/>
    <xf numFmtId="0" fontId="65" fillId="24" borderId="125" applyNumberFormat="0" applyAlignment="0" applyProtection="0"/>
    <xf numFmtId="0" fontId="5" fillId="27" borderId="126" applyNumberFormat="0" applyFont="0" applyAlignment="0" applyProtection="0"/>
    <xf numFmtId="0" fontId="75" fillId="0" borderId="154" applyNumberFormat="0" applyFill="0" applyAlignment="0" applyProtection="0"/>
    <xf numFmtId="0" fontId="68" fillId="39" borderId="108" applyNumberFormat="0" applyAlignment="0" applyProtection="0"/>
    <xf numFmtId="0" fontId="5" fillId="27" borderId="170" applyNumberFormat="0" applyFont="0" applyAlignment="0" applyProtection="0"/>
    <xf numFmtId="0" fontId="65" fillId="24" borderId="151" applyNumberFormat="0" applyAlignment="0" applyProtection="0"/>
    <xf numFmtId="0" fontId="62" fillId="39" borderId="146" applyNumberFormat="0" applyAlignment="0" applyProtection="0"/>
    <xf numFmtId="0" fontId="39" fillId="0" borderId="123" applyBorder="0">
      <alignment horizontal="left" vertical="center" wrapText="1" indent="3"/>
      <protection locked="0"/>
    </xf>
    <xf numFmtId="0" fontId="18" fillId="16" borderId="134" applyFill="0" applyBorder="0" applyAlignment="0" applyProtection="0">
      <alignment vertical="center"/>
      <protection locked="0"/>
    </xf>
    <xf numFmtId="0" fontId="68" fillId="39" borderId="171" applyNumberFormat="0" applyAlignment="0" applyProtection="0"/>
    <xf numFmtId="0" fontId="62" fillId="39" borderId="146" applyNumberFormat="0" applyAlignment="0" applyProtection="0"/>
    <xf numFmtId="0" fontId="5" fillId="27" borderId="130" applyNumberFormat="0" applyFont="0" applyAlignment="0" applyProtection="0"/>
    <xf numFmtId="0" fontId="18" fillId="16" borderId="134" applyFill="0" applyBorder="0" applyAlignment="0" applyProtection="0">
      <alignment vertical="center"/>
      <protection locked="0"/>
    </xf>
    <xf numFmtId="0" fontId="75" fillId="0" borderId="132" applyNumberFormat="0" applyFill="0" applyAlignment="0" applyProtection="0"/>
    <xf numFmtId="0" fontId="75" fillId="0" borderId="118" applyNumberFormat="0" applyFill="0" applyAlignment="0" applyProtection="0"/>
    <xf numFmtId="0" fontId="18" fillId="16" borderId="137" applyFill="0" applyBorder="0" applyAlignment="0" applyProtection="0">
      <alignment vertical="center"/>
      <protection locked="0"/>
    </xf>
    <xf numFmtId="0" fontId="62" fillId="39" borderId="106" applyNumberFormat="0" applyAlignment="0" applyProtection="0"/>
    <xf numFmtId="0" fontId="65" fillId="24" borderId="106" applyNumberFormat="0" applyAlignment="0" applyProtection="0"/>
    <xf numFmtId="0" fontId="65" fillId="24" borderId="115" applyNumberFormat="0" applyAlignment="0" applyProtection="0"/>
    <xf numFmtId="0" fontId="62" fillId="39" borderId="159" applyNumberFormat="0" applyAlignment="0" applyProtection="0"/>
    <xf numFmtId="0" fontId="65" fillId="24" borderId="106" applyNumberFormat="0" applyAlignment="0" applyProtection="0"/>
    <xf numFmtId="0" fontId="76" fillId="40" borderId="106" applyNumberFormat="0" applyAlignment="0" applyProtection="0"/>
    <xf numFmtId="0" fontId="5" fillId="27" borderId="107" applyNumberFormat="0" applyFont="0" applyAlignment="0" applyProtection="0"/>
    <xf numFmtId="0" fontId="5" fillId="27" borderId="152" applyNumberFormat="0" applyFont="0" applyAlignment="0" applyProtection="0"/>
    <xf numFmtId="10" fontId="39" fillId="17" borderId="156" applyNumberFormat="0" applyBorder="0" applyAlignment="0" applyProtection="0"/>
    <xf numFmtId="0" fontId="18" fillId="16" borderId="148" applyFill="0" applyBorder="0" applyAlignment="0" applyProtection="0">
      <alignment vertical="center"/>
      <protection locked="0"/>
    </xf>
    <xf numFmtId="0" fontId="68" fillId="40" borderId="144" applyNumberFormat="0" applyAlignment="0" applyProtection="0"/>
    <xf numFmtId="0" fontId="5" fillId="27" borderId="143" applyNumberFormat="0" applyFont="0" applyAlignment="0" applyProtection="0"/>
    <xf numFmtId="0" fontId="136" fillId="0" borderId="145" applyNumberFormat="0" applyFill="0" applyAlignment="0" applyProtection="0"/>
    <xf numFmtId="0" fontId="65" fillId="30" borderId="125" applyNumberFormat="0" applyAlignment="0" applyProtection="0"/>
    <xf numFmtId="0" fontId="5" fillId="27" borderId="160" applyNumberFormat="0" applyFont="0" applyAlignment="0" applyProtection="0"/>
    <xf numFmtId="0" fontId="5" fillId="27" borderId="116" applyNumberFormat="0" applyFont="0" applyAlignment="0" applyProtection="0"/>
    <xf numFmtId="0" fontId="5" fillId="27" borderId="126" applyNumberFormat="0" applyFont="0" applyAlignment="0" applyProtection="0"/>
    <xf numFmtId="0" fontId="65" fillId="24"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65" fillId="24" borderId="115" applyNumberFormat="0" applyAlignment="0" applyProtection="0"/>
    <xf numFmtId="0" fontId="5" fillId="27" borderId="116" applyNumberFormat="0" applyFont="0" applyAlignment="0" applyProtection="0"/>
    <xf numFmtId="0" fontId="5" fillId="27" borderId="107" applyNumberFormat="0" applyFont="0" applyAlignment="0" applyProtection="0"/>
    <xf numFmtId="0" fontId="5" fillId="27" borderId="107" applyNumberFormat="0" applyFont="0" applyAlignment="0" applyProtection="0"/>
    <xf numFmtId="0" fontId="6" fillId="27" borderId="107" applyNumberFormat="0" applyFont="0" applyAlignment="0" applyProtection="0"/>
    <xf numFmtId="0" fontId="65" fillId="24" borderId="106" applyNumberFormat="0" applyAlignment="0" applyProtection="0"/>
    <xf numFmtId="0" fontId="5" fillId="27" borderId="143" applyNumberFormat="0" applyFont="0" applyAlignment="0" applyProtection="0"/>
    <xf numFmtId="0" fontId="76" fillId="40" borderId="146" applyNumberFormat="0" applyAlignment="0" applyProtection="0"/>
    <xf numFmtId="0" fontId="65" fillId="24" borderId="151" applyNumberFormat="0" applyAlignment="0" applyProtection="0"/>
    <xf numFmtId="0" fontId="68" fillId="40" borderId="153" applyNumberFormat="0" applyAlignment="0" applyProtection="0"/>
    <xf numFmtId="0" fontId="130" fillId="39" borderId="161" applyNumberFormat="0" applyAlignment="0" applyProtection="0"/>
    <xf numFmtId="0" fontId="76" fillId="40" borderId="125" applyNumberFormat="0" applyAlignment="0" applyProtection="0"/>
    <xf numFmtId="0" fontId="6" fillId="27" borderId="116" applyNumberFormat="0" applyFont="0" applyAlignment="0" applyProtection="0"/>
    <xf numFmtId="0" fontId="5" fillId="27" borderId="126" applyNumberFormat="0" applyFont="0" applyAlignment="0" applyProtection="0"/>
    <xf numFmtId="0" fontId="5" fillId="27" borderId="143" applyNumberFormat="0" applyFont="0" applyAlignment="0" applyProtection="0"/>
    <xf numFmtId="0" fontId="76" fillId="40" borderId="115" applyNumberFormat="0" applyAlignment="0" applyProtection="0"/>
    <xf numFmtId="0" fontId="65" fillId="30" borderId="115" applyNumberFormat="0" applyAlignment="0" applyProtection="0"/>
    <xf numFmtId="0" fontId="5" fillId="27" borderId="116" applyNumberFormat="0" applyFont="0" applyAlignment="0" applyProtection="0"/>
    <xf numFmtId="0" fontId="6" fillId="27" borderId="107" applyNumberFormat="0" applyFont="0" applyAlignment="0" applyProtection="0"/>
    <xf numFmtId="0" fontId="5" fillId="27" borderId="107" applyNumberFormat="0" applyFont="0" applyAlignment="0" applyProtection="0"/>
    <xf numFmtId="0" fontId="65" fillId="30" borderId="115" applyNumberFormat="0" applyAlignment="0" applyProtection="0"/>
    <xf numFmtId="0" fontId="65" fillId="24" borderId="169"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130" fillId="39" borderId="108" applyNumberFormat="0" applyAlignment="0" applyProtection="0"/>
    <xf numFmtId="0" fontId="68" fillId="40" borderId="108" applyNumberFormat="0" applyAlignment="0" applyProtection="0"/>
    <xf numFmtId="0" fontId="76" fillId="40" borderId="106" applyNumberFormat="0" applyAlignment="0" applyProtection="0"/>
    <xf numFmtId="0" fontId="6" fillId="27" borderId="107" applyNumberFormat="0" applyFont="0" applyAlignment="0" applyProtection="0"/>
    <xf numFmtId="0" fontId="6" fillId="27" borderId="126" applyNumberFormat="0" applyFont="0" applyAlignment="0" applyProtection="0"/>
    <xf numFmtId="0" fontId="5" fillId="27" borderId="130" applyNumberFormat="0" applyFont="0" applyAlignment="0" applyProtection="0"/>
    <xf numFmtId="0" fontId="130" fillId="39" borderId="131" applyNumberFormat="0" applyAlignment="0" applyProtection="0"/>
    <xf numFmtId="0" fontId="65" fillId="24" borderId="151" applyNumberFormat="0" applyAlignment="0" applyProtection="0"/>
    <xf numFmtId="0" fontId="5" fillId="27" borderId="126" applyNumberFormat="0" applyFont="0" applyAlignment="0" applyProtection="0"/>
    <xf numFmtId="0" fontId="6" fillId="27" borderId="160" applyNumberFormat="0" applyFont="0" applyAlignment="0" applyProtection="0"/>
    <xf numFmtId="0" fontId="5" fillId="27" borderId="160" applyNumberFormat="0" applyFont="0" applyAlignment="0" applyProtection="0"/>
    <xf numFmtId="0" fontId="75" fillId="0" borderId="118" applyNumberFormat="0" applyFill="0" applyAlignment="0" applyProtection="0"/>
    <xf numFmtId="0" fontId="65" fillId="24" borderId="115" applyNumberFormat="0" applyAlignment="0" applyProtection="0"/>
    <xf numFmtId="0" fontId="62" fillId="39" borderId="115" applyNumberFormat="0" applyAlignment="0" applyProtection="0"/>
    <xf numFmtId="0" fontId="124" fillId="24" borderId="129" applyNumberFormat="0" applyAlignment="0" applyProtection="0"/>
    <xf numFmtId="0" fontId="18" fillId="16" borderId="123" applyFill="0" applyBorder="0" applyAlignment="0" applyProtection="0">
      <alignment vertical="center"/>
      <protection locked="0"/>
    </xf>
    <xf numFmtId="0" fontId="5" fillId="27" borderId="152" applyNumberFormat="0" applyFont="0" applyAlignment="0" applyProtection="0"/>
    <xf numFmtId="0" fontId="39" fillId="0" borderId="123" applyBorder="0">
      <alignment horizontal="left" vertical="center" wrapText="1" indent="3"/>
      <protection locked="0"/>
    </xf>
    <xf numFmtId="0" fontId="65" fillId="30" borderId="146" applyNumberFormat="0" applyAlignment="0" applyProtection="0"/>
    <xf numFmtId="0" fontId="65" fillId="30" borderId="146" applyNumberFormat="0" applyAlignment="0" applyProtection="0"/>
    <xf numFmtId="0" fontId="65" fillId="24" borderId="169" applyNumberFormat="0" applyAlignment="0" applyProtection="0"/>
    <xf numFmtId="0" fontId="136" fillId="0" borderId="162" applyNumberFormat="0" applyFill="0" applyAlignment="0" applyProtection="0"/>
    <xf numFmtId="0" fontId="5" fillId="27" borderId="107" applyNumberFormat="0" applyFont="0" applyAlignment="0" applyProtection="0"/>
    <xf numFmtId="0" fontId="39" fillId="0" borderId="111" applyBorder="0">
      <alignment horizontal="left" vertical="center" wrapText="1" indent="2"/>
      <protection locked="0"/>
    </xf>
    <xf numFmtId="0" fontId="136" fillId="0" borderId="109" applyNumberFormat="0" applyFill="0" applyAlignment="0" applyProtection="0"/>
    <xf numFmtId="0" fontId="121" fillId="39" borderId="115" applyNumberFormat="0" applyAlignment="0" applyProtection="0"/>
    <xf numFmtId="0" fontId="62" fillId="39" borderId="115" applyNumberFormat="0" applyAlignment="0" applyProtection="0"/>
    <xf numFmtId="0" fontId="124" fillId="24" borderId="106" applyNumberFormat="0" applyAlignment="0" applyProtection="0"/>
    <xf numFmtId="0" fontId="65" fillId="24"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124" fillId="24" borderId="125" applyNumberFormat="0" applyAlignment="0" applyProtection="0"/>
    <xf numFmtId="0" fontId="76" fillId="40" borderId="159" applyNumberFormat="0" applyAlignment="0" applyProtection="0"/>
    <xf numFmtId="0" fontId="5" fillId="27" borderId="143" applyNumberFormat="0" applyFont="0" applyAlignment="0" applyProtection="0"/>
    <xf numFmtId="0" fontId="18" fillId="16" borderId="164" applyFill="0" applyBorder="0" applyAlignment="0" applyProtection="0">
      <alignment vertical="center"/>
      <protection locked="0"/>
    </xf>
    <xf numFmtId="0" fontId="130" fillId="39" borderId="127" applyNumberFormat="0" applyAlignment="0" applyProtection="0"/>
    <xf numFmtId="0" fontId="65" fillId="24" borderId="129" applyNumberFormat="0" applyAlignment="0" applyProtection="0"/>
    <xf numFmtId="0" fontId="18" fillId="16" borderId="137" applyFill="0" applyBorder="0" applyAlignment="0" applyProtection="0">
      <alignment vertical="center"/>
      <protection locked="0"/>
    </xf>
    <xf numFmtId="0" fontId="5" fillId="27" borderId="143" applyNumberFormat="0" applyFont="0" applyAlignment="0" applyProtection="0"/>
    <xf numFmtId="0" fontId="6" fillId="27" borderId="143" applyNumberFormat="0" applyFont="0" applyAlignment="0" applyProtection="0"/>
    <xf numFmtId="0" fontId="65" fillId="24" borderId="159" applyNumberFormat="0" applyAlignment="0" applyProtection="0"/>
    <xf numFmtId="0" fontId="65" fillId="24" borderId="125" applyNumberFormat="0" applyAlignment="0" applyProtection="0"/>
    <xf numFmtId="0" fontId="68" fillId="40" borderId="153" applyNumberFormat="0" applyAlignment="0" applyProtection="0"/>
    <xf numFmtId="0" fontId="124" fillId="24" borderId="169" applyNumberFormat="0" applyAlignment="0" applyProtection="0"/>
    <xf numFmtId="0" fontId="76" fillId="40" borderId="151" applyNumberFormat="0" applyAlignment="0" applyProtection="0"/>
    <xf numFmtId="0" fontId="39" fillId="0" borderId="174" applyBorder="0">
      <alignment horizontal="left" vertical="center" wrapText="1" indent="2"/>
      <protection locked="0"/>
    </xf>
    <xf numFmtId="0" fontId="136" fillId="0" borderId="145" applyNumberFormat="0" applyFill="0" applyAlignment="0" applyProtection="0"/>
    <xf numFmtId="0" fontId="75" fillId="0" borderId="118" applyNumberFormat="0" applyFill="0" applyAlignment="0" applyProtection="0"/>
    <xf numFmtId="0" fontId="5" fillId="27" borderId="130" applyNumberFormat="0" applyFont="0" applyAlignment="0" applyProtection="0"/>
    <xf numFmtId="0" fontId="5" fillId="27" borderId="143" applyNumberFormat="0" applyFont="0" applyAlignment="0" applyProtection="0"/>
    <xf numFmtId="0" fontId="68" fillId="40" borderId="153" applyNumberFormat="0" applyAlignment="0" applyProtection="0"/>
    <xf numFmtId="0" fontId="5" fillId="27" borderId="160" applyNumberFormat="0" applyFont="0" applyAlignment="0" applyProtection="0"/>
    <xf numFmtId="0" fontId="124" fillId="24" borderId="151" applyNumberFormat="0" applyAlignment="0" applyProtection="0"/>
    <xf numFmtId="0" fontId="68" fillId="39" borderId="127" applyNumberFormat="0" applyAlignment="0" applyProtection="0"/>
    <xf numFmtId="0" fontId="130" fillId="39" borderId="117" applyNumberFormat="0" applyAlignment="0" applyProtection="0"/>
    <xf numFmtId="0" fontId="65" fillId="24" borderId="115" applyNumberFormat="0" applyAlignment="0" applyProtection="0"/>
    <xf numFmtId="0" fontId="68" fillId="39" borderId="131" applyNumberFormat="0" applyAlignment="0" applyProtection="0"/>
    <xf numFmtId="0" fontId="124" fillId="24" borderId="146" applyNumberFormat="0" applyAlignment="0" applyProtection="0"/>
    <xf numFmtId="0" fontId="75" fillId="0" borderId="132" applyNumberFormat="0" applyFill="0" applyAlignment="0" applyProtection="0"/>
    <xf numFmtId="0" fontId="68" fillId="39" borderId="131" applyNumberFormat="0" applyAlignment="0" applyProtection="0"/>
    <xf numFmtId="0" fontId="62" fillId="39" borderId="129" applyNumberFormat="0" applyAlignment="0" applyProtection="0"/>
    <xf numFmtId="10" fontId="39" fillId="17" borderId="133" applyNumberFormat="0" applyBorder="0" applyAlignment="0" applyProtection="0"/>
    <xf numFmtId="10" fontId="39" fillId="17" borderId="133" applyNumberFormat="0" applyBorder="0" applyAlignment="0" applyProtection="0"/>
    <xf numFmtId="0" fontId="39" fillId="0" borderId="134" applyBorder="0">
      <alignment horizontal="left" vertical="center" wrapText="1" indent="3"/>
      <protection locked="0"/>
    </xf>
    <xf numFmtId="0" fontId="5" fillId="27" borderId="130" applyNumberFormat="0" applyFont="0" applyAlignment="0" applyProtection="0"/>
    <xf numFmtId="0" fontId="39" fillId="0" borderId="120" applyBorder="0">
      <alignment horizontal="left" vertical="center" wrapText="1" indent="2"/>
      <protection locked="0"/>
    </xf>
    <xf numFmtId="0" fontId="130" fillId="39" borderId="117" applyNumberFormat="0" applyAlignment="0" applyProtection="0"/>
    <xf numFmtId="0" fontId="62" fillId="39" borderId="129" applyNumberFormat="0" applyAlignment="0" applyProtection="0"/>
    <xf numFmtId="10" fontId="39" fillId="17" borderId="156" applyNumberFormat="0" applyBorder="0" applyAlignment="0" applyProtection="0"/>
    <xf numFmtId="0" fontId="65" fillId="30" borderId="146" applyNumberFormat="0" applyAlignment="0" applyProtection="0"/>
    <xf numFmtId="0" fontId="68" fillId="40" borderId="161" applyNumberFormat="0" applyAlignment="0" applyProtection="0"/>
    <xf numFmtId="10" fontId="39" fillId="17" borderId="119" applyNumberFormat="0" applyBorder="0" applyAlignment="0" applyProtection="0"/>
    <xf numFmtId="0" fontId="68" fillId="40" borderId="117" applyNumberFormat="0" applyAlignment="0" applyProtection="0"/>
    <xf numFmtId="0" fontId="5" fillId="27" borderId="126" applyNumberFormat="0" applyFont="0" applyAlignment="0" applyProtection="0"/>
    <xf numFmtId="0" fontId="62" fillId="39" borderId="146" applyNumberFormat="0" applyAlignment="0" applyProtection="0"/>
    <xf numFmtId="0" fontId="75" fillId="0" borderId="132" applyNumberFormat="0" applyFill="0" applyAlignment="0" applyProtection="0"/>
    <xf numFmtId="0" fontId="5" fillId="27" borderId="116" applyNumberFormat="0" applyFont="0" applyAlignment="0" applyProtection="0"/>
    <xf numFmtId="0" fontId="136" fillId="0" borderId="154" applyNumberFormat="0" applyFill="0" applyAlignment="0" applyProtection="0"/>
    <xf numFmtId="0" fontId="65" fillId="24" borderId="115" applyNumberFormat="0" applyAlignment="0" applyProtection="0"/>
    <xf numFmtId="0" fontId="75" fillId="0" borderId="109" applyNumberFormat="0" applyFill="0" applyAlignment="0" applyProtection="0"/>
    <xf numFmtId="0" fontId="62" fillId="39" borderId="106" applyNumberFormat="0" applyAlignment="0" applyProtection="0"/>
    <xf numFmtId="0" fontId="6" fillId="27" borderId="107" applyNumberFormat="0" applyFont="0" applyAlignment="0" applyProtection="0"/>
    <xf numFmtId="0" fontId="136" fillId="0" borderId="109" applyNumberFormat="0" applyFill="0" applyAlignment="0" applyProtection="0"/>
    <xf numFmtId="0" fontId="65" fillId="24" borderId="106" applyNumberFormat="0" applyAlignment="0" applyProtection="0"/>
    <xf numFmtId="0" fontId="76" fillId="40" borderId="106" applyNumberFormat="0" applyAlignment="0" applyProtection="0"/>
    <xf numFmtId="0" fontId="5" fillId="27" borderId="107" applyNumberFormat="0" applyFont="0" applyAlignment="0" applyProtection="0"/>
    <xf numFmtId="0" fontId="39" fillId="0" borderId="111" applyBorder="0">
      <alignment horizontal="left" vertical="center" wrapText="1" indent="3"/>
      <protection locked="0"/>
    </xf>
    <xf numFmtId="0" fontId="68" fillId="39" borderId="108"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6" fillId="27" borderId="107" applyNumberFormat="0" applyFont="0" applyAlignment="0" applyProtection="0"/>
    <xf numFmtId="0" fontId="5" fillId="27" borderId="107" applyNumberFormat="0" applyFont="0" applyAlignment="0" applyProtection="0"/>
    <xf numFmtId="0" fontId="5" fillId="27" borderId="107" applyNumberFormat="0" applyFont="0" applyAlignment="0" applyProtection="0"/>
    <xf numFmtId="0" fontId="5" fillId="27" borderId="107" applyNumberFormat="0" applyFont="0" applyAlignment="0" applyProtection="0"/>
    <xf numFmtId="0" fontId="39" fillId="0" borderId="111" applyBorder="0">
      <alignment horizontal="left" vertical="center" wrapText="1" indent="3"/>
      <protection locked="0"/>
    </xf>
    <xf numFmtId="0" fontId="68" fillId="40" borderId="108" applyNumberFormat="0" applyAlignment="0" applyProtection="0"/>
    <xf numFmtId="0" fontId="39" fillId="0" borderId="111" applyBorder="0">
      <alignment horizontal="left" vertical="center" wrapText="1" indent="2"/>
      <protection locked="0"/>
    </xf>
    <xf numFmtId="0" fontId="5" fillId="27" borderId="107" applyNumberFormat="0" applyFont="0" applyAlignment="0" applyProtection="0"/>
    <xf numFmtId="0" fontId="5" fillId="27" borderId="107" applyNumberFormat="0" applyFont="0" applyAlignment="0" applyProtection="0"/>
    <xf numFmtId="0" fontId="68" fillId="40" borderId="108" applyNumberFormat="0" applyAlignment="0" applyProtection="0"/>
    <xf numFmtId="0" fontId="75" fillId="0" borderId="109" applyNumberFormat="0" applyFill="0" applyAlignment="0" applyProtection="0"/>
    <xf numFmtId="0" fontId="6" fillId="27" borderId="107" applyNumberFormat="0" applyFont="0" applyAlignment="0" applyProtection="0"/>
    <xf numFmtId="0" fontId="39" fillId="0" borderId="111" applyBorder="0">
      <alignment horizontal="left" vertical="center" wrapText="1" indent="2"/>
      <protection locked="0"/>
    </xf>
    <xf numFmtId="0" fontId="39" fillId="0" borderId="111" applyBorder="0">
      <alignment horizontal="left" vertical="center" wrapText="1" indent="3"/>
      <protection locked="0"/>
    </xf>
    <xf numFmtId="10" fontId="39" fillId="17" borderId="110" applyNumberFormat="0" applyBorder="0" applyAlignment="0" applyProtection="0"/>
    <xf numFmtId="0" fontId="65" fillId="30" borderId="106" applyNumberFormat="0" applyAlignment="0" applyProtection="0"/>
    <xf numFmtId="0" fontId="68" fillId="40" borderId="108" applyNumberFormat="0" applyAlignment="0" applyProtection="0"/>
    <xf numFmtId="0" fontId="68" fillId="40" borderId="108" applyNumberFormat="0" applyAlignment="0" applyProtection="0"/>
    <xf numFmtId="0" fontId="76" fillId="40" borderId="106" applyNumberFormat="0" applyAlignment="0" applyProtection="0"/>
    <xf numFmtId="0" fontId="65" fillId="24" borderId="106" applyNumberFormat="0" applyAlignment="0" applyProtection="0"/>
    <xf numFmtId="0" fontId="18" fillId="16" borderId="111" applyFill="0" applyBorder="0" applyAlignment="0" applyProtection="0">
      <alignment vertical="center"/>
      <protection locked="0"/>
    </xf>
    <xf numFmtId="0" fontId="39" fillId="0" borderId="111" applyBorder="0">
      <alignment horizontal="left" vertical="center" wrapText="1" indent="3"/>
      <protection locked="0"/>
    </xf>
    <xf numFmtId="10" fontId="39" fillId="17" borderId="110" applyNumberFormat="0" applyBorder="0" applyAlignment="0" applyProtection="0"/>
    <xf numFmtId="0" fontId="5" fillId="27" borderId="152" applyNumberFormat="0" applyFont="0" applyAlignment="0" applyProtection="0"/>
    <xf numFmtId="0" fontId="18" fillId="16" borderId="157" applyFill="0" applyBorder="0" applyAlignment="0" applyProtection="0">
      <alignment vertical="center"/>
      <protection locked="0"/>
    </xf>
    <xf numFmtId="0" fontId="68" fillId="39" borderId="144" applyNumberFormat="0" applyAlignment="0" applyProtection="0"/>
    <xf numFmtId="0" fontId="124" fillId="24" borderId="151" applyNumberFormat="0" applyAlignment="0" applyProtection="0"/>
    <xf numFmtId="0" fontId="124" fillId="24" borderId="129" applyNumberFormat="0" applyAlignment="0" applyProtection="0"/>
    <xf numFmtId="0" fontId="136" fillId="0" borderId="145" applyNumberFormat="0" applyFill="0" applyAlignment="0" applyProtection="0"/>
    <xf numFmtId="0" fontId="5" fillId="27" borderId="116" applyNumberFormat="0" applyFont="0" applyAlignment="0" applyProtection="0"/>
    <xf numFmtId="0" fontId="39" fillId="0" borderId="120" applyBorder="0">
      <alignment horizontal="left" vertical="center" wrapText="1" indent="3"/>
      <protection locked="0"/>
    </xf>
    <xf numFmtId="0" fontId="68" fillId="39" borderId="117" applyNumberFormat="0" applyAlignment="0" applyProtection="0"/>
    <xf numFmtId="0" fontId="75" fillId="0" borderId="118" applyNumberFormat="0" applyFill="0" applyAlignment="0" applyProtection="0"/>
    <xf numFmtId="0" fontId="62" fillId="39" borderId="115" applyNumberFormat="0" applyAlignment="0" applyProtection="0"/>
    <xf numFmtId="0" fontId="76" fillId="40" borderId="115" applyNumberFormat="0" applyAlignment="0" applyProtection="0"/>
    <xf numFmtId="0" fontId="136" fillId="0" borderId="118" applyNumberFormat="0" applyFill="0" applyAlignment="0" applyProtection="0"/>
    <xf numFmtId="0" fontId="5" fillId="27" borderId="116" applyNumberFormat="0" applyFont="0" applyAlignment="0" applyProtection="0"/>
    <xf numFmtId="0" fontId="6" fillId="27" borderId="116" applyNumberFormat="0" applyFont="0" applyAlignment="0" applyProtection="0"/>
    <xf numFmtId="0" fontId="75" fillId="0" borderId="118" applyNumberFormat="0" applyFill="0" applyAlignment="0" applyProtection="0"/>
    <xf numFmtId="0" fontId="68" fillId="39" borderId="117" applyNumberFormat="0" applyAlignment="0" applyProtection="0"/>
    <xf numFmtId="0" fontId="6" fillId="27" borderId="116" applyNumberFormat="0" applyFont="0" applyAlignment="0" applyProtection="0"/>
    <xf numFmtId="0" fontId="121" fillId="39" borderId="115" applyNumberFormat="0" applyAlignment="0" applyProtection="0"/>
    <xf numFmtId="0" fontId="121" fillId="39" borderId="115" applyNumberFormat="0" applyAlignment="0" applyProtection="0"/>
    <xf numFmtId="10" fontId="39" fillId="17" borderId="119" applyNumberFormat="0" applyBorder="0" applyAlignment="0" applyProtection="0"/>
    <xf numFmtId="0" fontId="130" fillId="39" borderId="117" applyNumberFormat="0" applyAlignment="0" applyProtection="0"/>
    <xf numFmtId="0" fontId="68" fillId="39" borderId="117" applyNumberFormat="0" applyAlignment="0" applyProtection="0"/>
    <xf numFmtId="0" fontId="5" fillId="27" borderId="116" applyNumberFormat="0" applyFont="0" applyAlignment="0" applyProtection="0"/>
    <xf numFmtId="0" fontId="68" fillId="39" borderId="117" applyNumberFormat="0" applyAlignment="0" applyProtection="0"/>
    <xf numFmtId="0" fontId="5" fillId="27" borderId="160" applyNumberFormat="0" applyFont="0" applyAlignment="0" applyProtection="0"/>
    <xf numFmtId="0" fontId="5" fillId="27" borderId="126" applyNumberFormat="0" applyFont="0" applyAlignment="0" applyProtection="0"/>
    <xf numFmtId="0" fontId="136" fillId="0" borderId="154" applyNumberFormat="0" applyFill="0" applyAlignment="0" applyProtection="0"/>
    <xf numFmtId="0" fontId="68" fillId="40" borderId="108" applyNumberFormat="0" applyAlignment="0" applyProtection="0"/>
    <xf numFmtId="0" fontId="62" fillId="39"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75" fillId="0" borderId="109" applyNumberFormat="0" applyFill="0" applyAlignment="0" applyProtection="0"/>
    <xf numFmtId="0" fontId="65" fillId="24" borderId="106" applyNumberFormat="0" applyAlignment="0" applyProtection="0"/>
    <xf numFmtId="0" fontId="5" fillId="27" borderId="107" applyNumberFormat="0" applyFont="0" applyAlignment="0" applyProtection="0"/>
    <xf numFmtId="0" fontId="68" fillId="39" borderId="108" applyNumberFormat="0" applyAlignment="0" applyProtection="0"/>
    <xf numFmtId="0" fontId="5" fillId="27" borderId="107" applyNumberFormat="0" applyFont="0" applyAlignment="0" applyProtection="0"/>
    <xf numFmtId="0" fontId="121" fillId="39" borderId="159" applyNumberFormat="0" applyAlignment="0" applyProtection="0"/>
    <xf numFmtId="0" fontId="65" fillId="24" borderId="106" applyNumberFormat="0" applyAlignment="0" applyProtection="0"/>
    <xf numFmtId="0" fontId="130" fillId="39" borderId="108"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6" fillId="27" borderId="107" applyNumberFormat="0" applyFont="0" applyAlignment="0" applyProtection="0"/>
    <xf numFmtId="0" fontId="136" fillId="0" borderId="109" applyNumberFormat="0" applyFill="0" applyAlignment="0" applyProtection="0"/>
    <xf numFmtId="0" fontId="5" fillId="27" borderId="107" applyNumberFormat="0" applyFont="0" applyAlignment="0" applyProtection="0"/>
    <xf numFmtId="0" fontId="6" fillId="27" borderId="107" applyNumberFormat="0" applyFont="0" applyAlignment="0" applyProtection="0"/>
    <xf numFmtId="0" fontId="136" fillId="0" borderId="109" applyNumberFormat="0" applyFill="0" applyAlignment="0" applyProtection="0"/>
    <xf numFmtId="0" fontId="65" fillId="24" borderId="106" applyNumberFormat="0" applyAlignment="0" applyProtection="0"/>
    <xf numFmtId="0" fontId="65" fillId="24" borderId="106" applyNumberFormat="0" applyAlignment="0" applyProtection="0"/>
    <xf numFmtId="0" fontId="136" fillId="0" borderId="109" applyNumberFormat="0" applyFill="0" applyAlignment="0" applyProtection="0"/>
    <xf numFmtId="0" fontId="65" fillId="30" borderId="106" applyNumberFormat="0" applyAlignment="0" applyProtection="0"/>
    <xf numFmtId="0" fontId="68" fillId="39" borderId="108" applyNumberFormat="0" applyAlignment="0" applyProtection="0"/>
    <xf numFmtId="0" fontId="65" fillId="24" borderId="106" applyNumberFormat="0" applyAlignment="0" applyProtection="0"/>
    <xf numFmtId="0" fontId="5" fillId="27" borderId="107" applyNumberFormat="0" applyFont="0" applyAlignment="0" applyProtection="0"/>
    <xf numFmtId="0" fontId="121" fillId="39"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121" fillId="39" borderId="106" applyNumberFormat="0" applyAlignment="0" applyProtection="0"/>
    <xf numFmtId="0" fontId="65" fillId="24" borderId="106" applyNumberFormat="0" applyAlignment="0" applyProtection="0"/>
    <xf numFmtId="0" fontId="6" fillId="27" borderId="107" applyNumberFormat="0" applyFont="0" applyAlignment="0" applyProtection="0"/>
    <xf numFmtId="0" fontId="136" fillId="0" borderId="109" applyNumberFormat="0" applyFill="0" applyAlignment="0" applyProtection="0"/>
    <xf numFmtId="0" fontId="65" fillId="30" borderId="106" applyNumberFormat="0" applyAlignment="0" applyProtection="0"/>
    <xf numFmtId="0" fontId="62" fillId="39" borderId="106" applyNumberFormat="0" applyAlignment="0" applyProtection="0"/>
    <xf numFmtId="0" fontId="136" fillId="0" borderId="109" applyNumberFormat="0" applyFill="0" applyAlignment="0" applyProtection="0"/>
    <xf numFmtId="0" fontId="65" fillId="24" borderId="106" applyNumberFormat="0" applyAlignment="0" applyProtection="0"/>
    <xf numFmtId="0" fontId="65" fillId="24" borderId="106" applyNumberFormat="0" applyAlignment="0" applyProtection="0"/>
    <xf numFmtId="0" fontId="68" fillId="39" borderId="108" applyNumberFormat="0" applyAlignment="0" applyProtection="0"/>
    <xf numFmtId="0" fontId="68" fillId="40" borderId="108" applyNumberFormat="0" applyAlignment="0" applyProtection="0"/>
    <xf numFmtId="0" fontId="65" fillId="30" borderId="106" applyNumberFormat="0" applyAlignment="0" applyProtection="0"/>
    <xf numFmtId="0" fontId="5" fillId="27" borderId="107" applyNumberFormat="0" applyFont="0" applyAlignment="0" applyProtection="0"/>
    <xf numFmtId="0" fontId="75" fillId="0" borderId="109" applyNumberFormat="0" applyFill="0" applyAlignment="0" applyProtection="0"/>
    <xf numFmtId="0" fontId="62" fillId="39" borderId="106" applyNumberFormat="0" applyAlignment="0" applyProtection="0"/>
    <xf numFmtId="0" fontId="5" fillId="27" borderId="107" applyNumberFormat="0" applyFont="0" applyAlignment="0" applyProtection="0"/>
    <xf numFmtId="0" fontId="136" fillId="0" borderId="109" applyNumberFormat="0" applyFill="0" applyAlignment="0" applyProtection="0"/>
    <xf numFmtId="0" fontId="68" fillId="40" borderId="108" applyNumberFormat="0" applyAlignment="0" applyProtection="0"/>
    <xf numFmtId="0" fontId="76" fillId="40" borderId="106" applyNumberFormat="0" applyAlignment="0" applyProtection="0"/>
    <xf numFmtId="0" fontId="75" fillId="0" borderId="109" applyNumberFormat="0" applyFill="0" applyAlignment="0" applyProtection="0"/>
    <xf numFmtId="0" fontId="136" fillId="0" borderId="109" applyNumberFormat="0" applyFill="0" applyAlignment="0" applyProtection="0"/>
    <xf numFmtId="0" fontId="75" fillId="0" borderId="109" applyNumberFormat="0" applyFill="0" applyAlignment="0" applyProtection="0"/>
    <xf numFmtId="0" fontId="62" fillId="39" borderId="106" applyNumberFormat="0" applyAlignment="0" applyProtection="0"/>
    <xf numFmtId="0" fontId="6" fillId="27" borderId="107" applyNumberFormat="0" applyFont="0" applyAlignment="0" applyProtection="0"/>
    <xf numFmtId="0" fontId="75" fillId="0" borderId="109" applyNumberFormat="0" applyFill="0" applyAlignment="0" applyProtection="0"/>
    <xf numFmtId="0" fontId="68" fillId="39" borderId="108" applyNumberFormat="0" applyAlignment="0" applyProtection="0"/>
    <xf numFmtId="0" fontId="68" fillId="40" borderId="108" applyNumberFormat="0" applyAlignment="0" applyProtection="0"/>
    <xf numFmtId="0" fontId="68" fillId="39" borderId="108" applyNumberFormat="0" applyAlignment="0" applyProtection="0"/>
    <xf numFmtId="0" fontId="130" fillId="39" borderId="108" applyNumberFormat="0" applyAlignment="0" applyProtection="0"/>
    <xf numFmtId="0" fontId="5" fillId="27" borderId="107" applyNumberFormat="0" applyFont="0" applyAlignment="0" applyProtection="0"/>
    <xf numFmtId="0" fontId="76" fillId="40"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62" fillId="39" borderId="106" applyNumberFormat="0" applyAlignment="0" applyProtection="0"/>
    <xf numFmtId="0" fontId="75" fillId="0" borderId="109" applyNumberFormat="0" applyFill="0" applyAlignment="0" applyProtection="0"/>
    <xf numFmtId="0" fontId="5" fillId="27" borderId="107" applyNumberFormat="0" applyFont="0" applyAlignment="0" applyProtection="0"/>
    <xf numFmtId="0" fontId="76" fillId="40" borderId="106" applyNumberFormat="0" applyAlignment="0" applyProtection="0"/>
    <xf numFmtId="0" fontId="62" fillId="39" borderId="106" applyNumberFormat="0" applyAlignment="0" applyProtection="0"/>
    <xf numFmtId="0" fontId="5" fillId="27" borderId="107" applyNumberFormat="0" applyFont="0" applyAlignment="0" applyProtection="0"/>
    <xf numFmtId="0" fontId="5" fillId="27" borderId="107" applyNumberFormat="0" applyFont="0" applyAlignment="0" applyProtection="0"/>
    <xf numFmtId="0" fontId="65" fillId="30" borderId="106" applyNumberFormat="0" applyAlignment="0" applyProtection="0"/>
    <xf numFmtId="0" fontId="121" fillId="39" borderId="106" applyNumberFormat="0" applyAlignment="0" applyProtection="0"/>
    <xf numFmtId="0" fontId="124" fillId="24" borderId="106" applyNumberFormat="0" applyAlignment="0" applyProtection="0"/>
    <xf numFmtId="0" fontId="65" fillId="30" borderId="106" applyNumberFormat="0" applyAlignment="0" applyProtection="0"/>
    <xf numFmtId="0" fontId="65" fillId="24" borderId="106" applyNumberFormat="0" applyAlignment="0" applyProtection="0"/>
    <xf numFmtId="0" fontId="62" fillId="39" borderId="106" applyNumberFormat="0" applyAlignment="0" applyProtection="0"/>
    <xf numFmtId="0" fontId="65" fillId="30" borderId="106" applyNumberFormat="0" applyAlignment="0" applyProtection="0"/>
    <xf numFmtId="0" fontId="65" fillId="24" borderId="106" applyNumberFormat="0" applyAlignment="0" applyProtection="0"/>
    <xf numFmtId="0" fontId="68" fillId="40" borderId="108" applyNumberFormat="0" applyAlignment="0" applyProtection="0"/>
    <xf numFmtId="0" fontId="130" fillId="39" borderId="108" applyNumberFormat="0" applyAlignment="0" applyProtection="0"/>
    <xf numFmtId="0" fontId="76" fillId="40" borderId="106" applyNumberFormat="0" applyAlignment="0" applyProtection="0"/>
    <xf numFmtId="0" fontId="5" fillId="27" borderId="126" applyNumberFormat="0" applyFont="0" applyAlignment="0" applyProtection="0"/>
    <xf numFmtId="0" fontId="6" fillId="27" borderId="126" applyNumberFormat="0" applyFont="0" applyAlignment="0" applyProtection="0"/>
    <xf numFmtId="0" fontId="5" fillId="27" borderId="143" applyNumberFormat="0" applyFont="0" applyAlignment="0" applyProtection="0"/>
    <xf numFmtId="0" fontId="5" fillId="27" borderId="130" applyNumberFormat="0" applyFont="0" applyAlignment="0" applyProtection="0"/>
    <xf numFmtId="0" fontId="18" fillId="16" borderId="123" applyFill="0" applyBorder="0" applyAlignment="0" applyProtection="0">
      <alignment vertical="center"/>
      <protection locked="0"/>
    </xf>
    <xf numFmtId="0" fontId="5" fillId="27" borderId="152" applyNumberFormat="0" applyFont="0" applyAlignment="0" applyProtection="0"/>
    <xf numFmtId="0" fontId="130" fillId="39" borderId="144" applyNumberFormat="0" applyAlignment="0" applyProtection="0"/>
    <xf numFmtId="0" fontId="5" fillId="27" borderId="126" applyNumberFormat="0" applyFont="0" applyAlignment="0" applyProtection="0"/>
    <xf numFmtId="0" fontId="136" fillId="0" borderId="162" applyNumberFormat="0" applyFill="0" applyAlignment="0" applyProtection="0"/>
    <xf numFmtId="0" fontId="5" fillId="27" borderId="126" applyNumberFormat="0" applyFont="0" applyAlignment="0" applyProtection="0"/>
    <xf numFmtId="0" fontId="68" fillId="39" borderId="161" applyNumberFormat="0" applyAlignment="0" applyProtection="0"/>
    <xf numFmtId="0" fontId="5" fillId="27" borderId="170" applyNumberFormat="0" applyFont="0" applyAlignment="0" applyProtection="0"/>
    <xf numFmtId="0" fontId="6" fillId="27" borderId="152" applyNumberFormat="0" applyFont="0" applyAlignment="0" applyProtection="0"/>
    <xf numFmtId="0" fontId="65" fillId="30" borderId="159" applyNumberFormat="0" applyAlignment="0" applyProtection="0"/>
    <xf numFmtId="10" fontId="39" fillId="17" borderId="136" applyNumberFormat="0" applyBorder="0" applyAlignment="0" applyProtection="0"/>
    <xf numFmtId="0" fontId="65" fillId="30" borderId="169" applyNumberFormat="0" applyAlignment="0" applyProtection="0"/>
    <xf numFmtId="0" fontId="39" fillId="0" borderId="157" applyBorder="0">
      <alignment horizontal="left" vertical="center" wrapText="1" indent="3"/>
      <protection locked="0"/>
    </xf>
    <xf numFmtId="0" fontId="68" fillId="40" borderId="144" applyNumberFormat="0" applyAlignment="0" applyProtection="0"/>
    <xf numFmtId="0" fontId="68" fillId="39" borderId="161" applyNumberFormat="0" applyAlignment="0" applyProtection="0"/>
    <xf numFmtId="0" fontId="65" fillId="24" borderId="169" applyNumberFormat="0" applyAlignment="0" applyProtection="0"/>
    <xf numFmtId="0" fontId="5" fillId="27" borderId="170" applyNumberFormat="0" applyFont="0" applyAlignment="0" applyProtection="0"/>
    <xf numFmtId="0" fontId="76" fillId="40" borderId="146" applyNumberFormat="0" applyAlignment="0" applyProtection="0"/>
    <xf numFmtId="0" fontId="5" fillId="27" borderId="143" applyNumberFormat="0" applyFont="0" applyAlignment="0" applyProtection="0"/>
    <xf numFmtId="0" fontId="5" fillId="27" borderId="126" applyNumberFormat="0" applyFont="0" applyAlignment="0" applyProtection="0"/>
    <xf numFmtId="0" fontId="136" fillId="0" borderId="162" applyNumberFormat="0" applyFill="0" applyAlignment="0" applyProtection="0"/>
    <xf numFmtId="0" fontId="5" fillId="27" borderId="141" applyNumberFormat="0" applyFont="0" applyAlignment="0" applyProtection="0"/>
    <xf numFmtId="0" fontId="75" fillId="0" borderId="145" applyNumberFormat="0" applyFill="0" applyAlignment="0" applyProtection="0"/>
    <xf numFmtId="10" fontId="39" fillId="17" borderId="163" applyNumberFormat="0" applyBorder="0" applyAlignment="0" applyProtection="0"/>
    <xf numFmtId="0" fontId="124" fillId="24" borderId="151" applyNumberFormat="0" applyAlignment="0" applyProtection="0"/>
    <xf numFmtId="0" fontId="5" fillId="27" borderId="160" applyNumberFormat="0" applyFont="0" applyAlignment="0" applyProtection="0"/>
    <xf numFmtId="0" fontId="62" fillId="39" borderId="169" applyNumberFormat="0" applyAlignment="0" applyProtection="0"/>
    <xf numFmtId="10" fontId="39" fillId="17" borderId="173" applyNumberFormat="0" applyBorder="0" applyAlignment="0" applyProtection="0"/>
    <xf numFmtId="0" fontId="5" fillId="27" borderId="160" applyNumberFormat="0" applyFont="0" applyAlignment="0" applyProtection="0"/>
    <xf numFmtId="0" fontId="65" fillId="24" borderId="146" applyNumberFormat="0" applyAlignment="0" applyProtection="0"/>
    <xf numFmtId="0" fontId="76" fillId="40" borderId="151" applyNumberFormat="0" applyAlignment="0" applyProtection="0"/>
    <xf numFmtId="0" fontId="68" fillId="40" borderId="153" applyNumberFormat="0" applyAlignment="0" applyProtection="0"/>
    <xf numFmtId="0" fontId="121" fillId="39" borderId="129" applyNumberFormat="0" applyAlignment="0" applyProtection="0"/>
    <xf numFmtId="0" fontId="68" fillId="39" borderId="127" applyNumberFormat="0" applyAlignment="0" applyProtection="0"/>
    <xf numFmtId="0" fontId="5" fillId="27" borderId="126" applyNumberFormat="0" applyFont="0" applyAlignment="0" applyProtection="0"/>
    <xf numFmtId="0" fontId="6" fillId="27" borderId="143" applyNumberFormat="0" applyFont="0" applyAlignment="0" applyProtection="0"/>
    <xf numFmtId="0" fontId="5" fillId="27" borderId="152" applyNumberFormat="0" applyFont="0" applyAlignment="0" applyProtection="0"/>
    <xf numFmtId="0" fontId="136" fillId="0" borderId="128" applyNumberFormat="0" applyFill="0" applyAlignment="0" applyProtection="0"/>
    <xf numFmtId="0" fontId="68" fillId="39" borderId="161" applyNumberFormat="0" applyAlignment="0" applyProtection="0"/>
    <xf numFmtId="0" fontId="6" fillId="27" borderId="152" applyNumberFormat="0" applyFont="0" applyAlignment="0" applyProtection="0"/>
    <xf numFmtId="0" fontId="5" fillId="27" borderId="130" applyNumberFormat="0" applyFont="0" applyAlignment="0" applyProtection="0"/>
    <xf numFmtId="0" fontId="68" fillId="40" borderId="131" applyNumberFormat="0" applyAlignment="0" applyProtection="0"/>
    <xf numFmtId="10" fontId="39" fillId="17" borderId="156" applyNumberFormat="0" applyBorder="0" applyAlignment="0" applyProtection="0"/>
    <xf numFmtId="0" fontId="65" fillId="30" borderId="169" applyNumberFormat="0" applyAlignment="0" applyProtection="0"/>
    <xf numFmtId="0" fontId="5" fillId="27" borderId="160" applyNumberFormat="0" applyFont="0" applyAlignment="0" applyProtection="0"/>
    <xf numFmtId="0" fontId="5" fillId="27" borderId="126" applyNumberFormat="0" applyFont="0" applyAlignment="0" applyProtection="0"/>
    <xf numFmtId="0" fontId="75" fillId="0" borderId="154" applyNumberFormat="0" applyFill="0" applyAlignment="0" applyProtection="0"/>
    <xf numFmtId="0" fontId="62" fillId="39" borderId="125" applyNumberFormat="0" applyAlignment="0" applyProtection="0"/>
    <xf numFmtId="0" fontId="75" fillId="0" borderId="172" applyNumberFormat="0" applyFill="0" applyAlignment="0" applyProtection="0"/>
    <xf numFmtId="0" fontId="5" fillId="27" borderId="152" applyNumberFormat="0" applyFont="0" applyAlignment="0" applyProtection="0"/>
    <xf numFmtId="0" fontId="130" fillId="39" borderId="153" applyNumberFormat="0" applyAlignment="0" applyProtection="0"/>
    <xf numFmtId="0" fontId="124" fillId="24" borderId="151" applyNumberFormat="0" applyAlignment="0" applyProtection="0"/>
    <xf numFmtId="0" fontId="68" fillId="39" borderId="171" applyNumberFormat="0" applyAlignment="0" applyProtection="0"/>
    <xf numFmtId="0" fontId="124" fillId="24" borderId="169" applyNumberFormat="0" applyAlignment="0" applyProtection="0"/>
    <xf numFmtId="0" fontId="62" fillId="39" borderId="151" applyNumberFormat="0" applyAlignment="0" applyProtection="0"/>
    <xf numFmtId="0" fontId="5" fillId="27" borderId="170" applyNumberFormat="0" applyFont="0" applyAlignment="0" applyProtection="0"/>
    <xf numFmtId="0" fontId="68" fillId="40" borderId="127" applyNumberFormat="0" applyAlignment="0" applyProtection="0"/>
    <xf numFmtId="0" fontId="136" fillId="0" borderId="172" applyNumberFormat="0" applyFill="0" applyAlignment="0" applyProtection="0"/>
    <xf numFmtId="0" fontId="136" fillId="0" borderId="172" applyNumberFormat="0" applyFill="0" applyAlignment="0" applyProtection="0"/>
    <xf numFmtId="0" fontId="39" fillId="0" borderId="174" applyBorder="0">
      <alignment horizontal="left" vertical="center" wrapText="1" indent="3"/>
      <protection locked="0"/>
    </xf>
    <xf numFmtId="0" fontId="75" fillId="0" borderId="128" applyNumberFormat="0" applyFill="0" applyAlignment="0" applyProtection="0"/>
    <xf numFmtId="0" fontId="130" fillId="39" borderId="127" applyNumberFormat="0" applyAlignment="0" applyProtection="0"/>
    <xf numFmtId="0" fontId="39" fillId="0" borderId="157" applyBorder="0">
      <alignment horizontal="left" vertical="center" wrapText="1" indent="3"/>
      <protection locked="0"/>
    </xf>
    <xf numFmtId="0" fontId="136" fillId="0" borderId="172" applyNumberFormat="0" applyFill="0" applyAlignment="0" applyProtection="0"/>
    <xf numFmtId="0" fontId="136" fillId="0" borderId="172" applyNumberFormat="0" applyFill="0" applyAlignment="0" applyProtection="0"/>
    <xf numFmtId="0" fontId="39" fillId="0" borderId="123" applyBorder="0">
      <alignment horizontal="left" vertical="center" wrapText="1" indent="3"/>
      <protection locked="0"/>
    </xf>
    <xf numFmtId="0" fontId="5" fillId="27" borderId="152" applyNumberFormat="0" applyFont="0" applyAlignment="0" applyProtection="0"/>
    <xf numFmtId="0" fontId="136" fillId="0" borderId="172" applyNumberFormat="0" applyFill="0" applyAlignment="0" applyProtection="0"/>
    <xf numFmtId="0" fontId="5" fillId="27" borderId="143" applyNumberFormat="0" applyFont="0" applyAlignment="0" applyProtection="0"/>
    <xf numFmtId="10" fontId="39" fillId="17" borderId="133" applyNumberFormat="0" applyBorder="0" applyAlignment="0" applyProtection="0"/>
    <xf numFmtId="0" fontId="5" fillId="27" borderId="160" applyNumberFormat="0" applyFont="0" applyAlignment="0" applyProtection="0"/>
    <xf numFmtId="0" fontId="5" fillId="27" borderId="152" applyNumberFormat="0" applyFont="0" applyAlignment="0" applyProtection="0"/>
    <xf numFmtId="0" fontId="5" fillId="27" borderId="143" applyNumberFormat="0" applyFont="0" applyAlignment="0" applyProtection="0"/>
    <xf numFmtId="0" fontId="5" fillId="27" borderId="160" applyNumberFormat="0" applyFont="0" applyAlignment="0" applyProtection="0"/>
    <xf numFmtId="0" fontId="124" fillId="24" borderId="129" applyNumberFormat="0" applyAlignment="0" applyProtection="0"/>
    <xf numFmtId="0" fontId="65" fillId="24" borderId="125" applyNumberFormat="0" applyAlignment="0" applyProtection="0"/>
    <xf numFmtId="0" fontId="75" fillId="0" borderId="118" applyNumberFormat="0" applyFill="0" applyAlignment="0" applyProtection="0"/>
    <xf numFmtId="0" fontId="68" fillId="39" borderId="117" applyNumberFormat="0" applyAlignment="0" applyProtection="0"/>
    <xf numFmtId="0" fontId="68" fillId="39" borderId="127" applyNumberFormat="0" applyAlignment="0" applyProtection="0"/>
    <xf numFmtId="0" fontId="124" fillId="24" borderId="115" applyNumberFormat="0" applyAlignment="0" applyProtection="0"/>
    <xf numFmtId="0" fontId="39" fillId="0" borderId="120" applyBorder="0">
      <alignment horizontal="left" vertical="center" wrapText="1" indent="2"/>
      <protection locked="0"/>
    </xf>
    <xf numFmtId="0" fontId="39" fillId="0" borderId="120" applyBorder="0">
      <alignment horizontal="left" vertical="center" wrapText="1" indent="3"/>
      <protection locked="0"/>
    </xf>
    <xf numFmtId="0" fontId="65" fillId="24" borderId="146" applyNumberFormat="0" applyAlignment="0" applyProtection="0"/>
    <xf numFmtId="0" fontId="68" fillId="40" borderId="127" applyNumberFormat="0" applyAlignment="0" applyProtection="0"/>
    <xf numFmtId="0" fontId="136" fillId="0" borderId="162" applyNumberFormat="0" applyFill="0" applyAlignment="0" applyProtection="0"/>
    <xf numFmtId="0" fontId="68" fillId="39" borderId="144" applyNumberFormat="0" applyAlignment="0" applyProtection="0"/>
    <xf numFmtId="0" fontId="62" fillId="39" borderId="129" applyNumberFormat="0" applyAlignment="0" applyProtection="0"/>
    <xf numFmtId="0" fontId="68" fillId="40" borderId="127" applyNumberFormat="0" applyAlignment="0" applyProtection="0"/>
    <xf numFmtId="0" fontId="5" fillId="27" borderId="170" applyNumberFormat="0" applyFont="0" applyAlignment="0" applyProtection="0"/>
    <xf numFmtId="0" fontId="5" fillId="27" borderId="160" applyNumberFormat="0" applyFont="0" applyAlignment="0" applyProtection="0"/>
    <xf numFmtId="0" fontId="5" fillId="27" borderId="152" applyNumberFormat="0" applyFont="0" applyAlignment="0" applyProtection="0"/>
    <xf numFmtId="0" fontId="62" fillId="39" borderId="125" applyNumberFormat="0" applyAlignment="0" applyProtection="0"/>
    <xf numFmtId="0" fontId="68" fillId="39" borderId="161" applyNumberFormat="0" applyAlignment="0" applyProtection="0"/>
    <xf numFmtId="0" fontId="68" fillId="39" borderId="171" applyNumberFormat="0" applyAlignment="0" applyProtection="0"/>
    <xf numFmtId="0" fontId="5" fillId="27" borderId="170" applyNumberFormat="0" applyFont="0" applyAlignment="0" applyProtection="0"/>
    <xf numFmtId="0" fontId="5" fillId="27" borderId="130" applyNumberFormat="0" applyFont="0" applyAlignment="0" applyProtection="0"/>
    <xf numFmtId="0" fontId="5" fillId="27" borderId="170" applyNumberFormat="0" applyFont="0" applyAlignment="0" applyProtection="0"/>
    <xf numFmtId="0" fontId="75" fillId="0" borderId="145" applyNumberFormat="0" applyFill="0" applyAlignment="0" applyProtection="0"/>
    <xf numFmtId="0" fontId="5" fillId="27" borderId="152" applyNumberFormat="0" applyFont="0" applyAlignment="0" applyProtection="0"/>
    <xf numFmtId="0" fontId="5" fillId="27" borderId="170" applyNumberFormat="0" applyFont="0" applyAlignment="0" applyProtection="0"/>
    <xf numFmtId="0" fontId="65" fillId="24" borderId="159" applyNumberFormat="0" applyAlignment="0" applyProtection="0"/>
    <xf numFmtId="0" fontId="130" fillId="39" borderId="117" applyNumberFormat="0" applyAlignment="0" applyProtection="0"/>
    <xf numFmtId="0" fontId="39" fillId="0" borderId="137" applyBorder="0">
      <alignment horizontal="left" vertical="center" wrapText="1" indent="2"/>
      <protection locked="0"/>
    </xf>
    <xf numFmtId="0" fontId="65" fillId="24" borderId="129" applyNumberFormat="0" applyAlignment="0" applyProtection="0"/>
    <xf numFmtId="0" fontId="65" fillId="24" borderId="151" applyNumberFormat="0" applyAlignment="0" applyProtection="0"/>
    <xf numFmtId="0" fontId="5" fillId="27" borderId="160" applyNumberFormat="0" applyFont="0" applyAlignment="0" applyProtection="0"/>
    <xf numFmtId="0" fontId="121" fillId="39" borderId="159" applyNumberFormat="0" applyAlignment="0" applyProtection="0"/>
    <xf numFmtId="0" fontId="6" fillId="27" borderId="130" applyNumberFormat="0" applyFont="0" applyAlignment="0" applyProtection="0"/>
    <xf numFmtId="0" fontId="68" fillId="39" borderId="131" applyNumberFormat="0" applyAlignment="0" applyProtection="0"/>
    <xf numFmtId="0" fontId="124" fillId="24" borderId="146" applyNumberFormat="0" applyAlignment="0" applyProtection="0"/>
    <xf numFmtId="0" fontId="5" fillId="27" borderId="116" applyNumberFormat="0" applyFont="0" applyAlignment="0" applyProtection="0"/>
    <xf numFmtId="0" fontId="65" fillId="30" borderId="146" applyNumberFormat="0" applyAlignment="0" applyProtection="0"/>
    <xf numFmtId="0" fontId="65" fillId="24" borderId="159" applyNumberFormat="0" applyAlignment="0" applyProtection="0"/>
    <xf numFmtId="0" fontId="124" fillId="24" borderId="159" applyNumberFormat="0" applyAlignment="0" applyProtection="0"/>
    <xf numFmtId="0" fontId="65" fillId="30" borderId="125" applyNumberFormat="0" applyAlignment="0" applyProtection="0"/>
    <xf numFmtId="0" fontId="62" fillId="39" borderId="146" applyNumberFormat="0" applyAlignment="0" applyProtection="0"/>
    <xf numFmtId="0" fontId="5" fillId="27" borderId="143" applyNumberFormat="0" applyFont="0" applyAlignment="0" applyProtection="0"/>
    <xf numFmtId="0" fontId="68" fillId="39" borderId="144" applyNumberFormat="0" applyAlignment="0" applyProtection="0"/>
    <xf numFmtId="0" fontId="5" fillId="27" borderId="152" applyNumberFormat="0" applyFont="0" applyAlignment="0" applyProtection="0"/>
    <xf numFmtId="0" fontId="75" fillId="0" borderId="118" applyNumberFormat="0" applyFill="0" applyAlignment="0" applyProtection="0"/>
    <xf numFmtId="0" fontId="5" fillId="27" borderId="130" applyNumberFormat="0" applyFont="0" applyAlignment="0" applyProtection="0"/>
    <xf numFmtId="0" fontId="65" fillId="24" borderId="146" applyNumberFormat="0" applyAlignment="0" applyProtection="0"/>
    <xf numFmtId="0" fontId="136" fillId="0" borderId="132" applyNumberFormat="0" applyFill="0" applyAlignment="0" applyProtection="0"/>
    <xf numFmtId="0" fontId="62" fillId="39" borderId="115" applyNumberFormat="0" applyAlignment="0" applyProtection="0"/>
    <xf numFmtId="0" fontId="5" fillId="27" borderId="170" applyNumberFormat="0" applyFont="0" applyAlignment="0" applyProtection="0"/>
    <xf numFmtId="0" fontId="130" fillId="39" borderId="161" applyNumberFormat="0" applyAlignment="0" applyProtection="0"/>
    <xf numFmtId="0" fontId="5" fillId="27" borderId="126" applyNumberFormat="0" applyFont="0" applyAlignment="0" applyProtection="0"/>
    <xf numFmtId="0" fontId="65" fillId="24" borderId="125" applyNumberFormat="0" applyAlignment="0" applyProtection="0"/>
    <xf numFmtId="0" fontId="62" fillId="39" borderId="115" applyNumberFormat="0" applyAlignment="0" applyProtection="0"/>
    <xf numFmtId="0" fontId="130" fillId="39" borderId="131" applyNumberFormat="0" applyAlignment="0" applyProtection="0"/>
    <xf numFmtId="0" fontId="136" fillId="0" borderId="132" applyNumberFormat="0" applyFill="0" applyAlignment="0" applyProtection="0"/>
    <xf numFmtId="0" fontId="65" fillId="30" borderId="159" applyNumberFormat="0" applyAlignment="0" applyProtection="0"/>
    <xf numFmtId="0" fontId="65" fillId="24" borderId="125" applyNumberFormat="0" applyAlignment="0" applyProtection="0"/>
    <xf numFmtId="0" fontId="18" fillId="16" borderId="148" applyFill="0" applyBorder="0" applyAlignment="0" applyProtection="0">
      <alignment vertical="center"/>
      <protection locked="0"/>
    </xf>
    <xf numFmtId="10" fontId="39" fillId="17" borderId="163" applyNumberFormat="0" applyBorder="0" applyAlignment="0" applyProtection="0"/>
    <xf numFmtId="0" fontId="6" fillId="27" borderId="126" applyNumberFormat="0" applyFont="0" applyAlignment="0" applyProtection="0"/>
    <xf numFmtId="0" fontId="65" fillId="24" borderId="169" applyNumberFormat="0" applyAlignment="0" applyProtection="0"/>
    <xf numFmtId="0" fontId="5" fillId="27" borderId="152" applyNumberFormat="0" applyFont="0" applyAlignment="0" applyProtection="0"/>
    <xf numFmtId="0" fontId="62" fillId="66" borderId="103" applyNumberFormat="0" applyAlignment="0" applyProtection="0"/>
    <xf numFmtId="0" fontId="65" fillId="24" borderId="125" applyNumberFormat="0" applyAlignment="0" applyProtection="0"/>
    <xf numFmtId="0" fontId="5" fillId="27" borderId="143" applyNumberFormat="0" applyFont="0" applyAlignment="0" applyProtection="0"/>
    <xf numFmtId="0" fontId="65" fillId="57" borderId="103" applyNumberFormat="0" applyAlignment="0" applyProtection="0"/>
    <xf numFmtId="0" fontId="68" fillId="40" borderId="171" applyNumberFormat="0" applyAlignment="0" applyProtection="0"/>
    <xf numFmtId="0" fontId="65" fillId="24" borderId="146" applyNumberFormat="0" applyAlignment="0" applyProtection="0"/>
    <xf numFmtId="0" fontId="5" fillId="73" borderId="104" applyNumberFormat="0" applyAlignment="0" applyProtection="0"/>
    <xf numFmtId="0" fontId="68" fillId="66" borderId="105" applyNumberFormat="0" applyAlignment="0" applyProtection="0"/>
    <xf numFmtId="0" fontId="18" fillId="16" borderId="123" applyFill="0" applyBorder="0" applyAlignment="0" applyProtection="0">
      <alignment vertical="center"/>
      <protection locked="0"/>
    </xf>
    <xf numFmtId="0" fontId="39" fillId="0" borderId="148" applyBorder="0">
      <alignment horizontal="left" vertical="center" wrapText="1" indent="2"/>
      <protection locked="0"/>
    </xf>
    <xf numFmtId="0" fontId="6" fillId="27" borderId="107" applyNumberFormat="0" applyFont="0" applyAlignment="0" applyProtection="0"/>
    <xf numFmtId="0" fontId="65" fillId="24" borderId="106" applyNumberFormat="0" applyAlignment="0" applyProtection="0"/>
    <xf numFmtId="0" fontId="65" fillId="24" borderId="106" applyNumberFormat="0" applyAlignment="0" applyProtection="0"/>
    <xf numFmtId="0" fontId="75" fillId="0" borderId="145" applyNumberFormat="0" applyFill="0" applyAlignment="0" applyProtection="0"/>
    <xf numFmtId="0" fontId="39" fillId="0" borderId="120" applyBorder="0">
      <alignment horizontal="left" vertical="center" wrapText="1" indent="2"/>
      <protection locked="0"/>
    </xf>
    <xf numFmtId="0" fontId="5" fillId="27" borderId="107" applyNumberFormat="0" applyFont="0" applyAlignment="0" applyProtection="0"/>
    <xf numFmtId="0" fontId="136" fillId="0" borderId="109" applyNumberFormat="0" applyFill="0" applyAlignment="0" applyProtection="0"/>
    <xf numFmtId="0" fontId="5" fillId="27" borderId="107" applyNumberFormat="0" applyFont="0" applyAlignment="0" applyProtection="0"/>
    <xf numFmtId="0" fontId="68" fillId="40" borderId="131" applyNumberFormat="0" applyAlignment="0" applyProtection="0"/>
    <xf numFmtId="10" fontId="39" fillId="17" borderId="147" applyNumberFormat="0" applyBorder="0" applyAlignment="0" applyProtection="0"/>
    <xf numFmtId="0" fontId="5" fillId="27" borderId="160" applyNumberFormat="0" applyFont="0" applyAlignment="0" applyProtection="0"/>
    <xf numFmtId="0" fontId="65" fillId="24" borderId="125" applyNumberFormat="0" applyAlignment="0" applyProtection="0"/>
    <xf numFmtId="0" fontId="75" fillId="0" borderId="172" applyNumberFormat="0" applyFill="0" applyAlignment="0" applyProtection="0"/>
    <xf numFmtId="0" fontId="68" fillId="39" borderId="171" applyNumberFormat="0" applyAlignment="0" applyProtection="0"/>
    <xf numFmtId="0" fontId="5" fillId="27" borderId="130" applyNumberFormat="0" applyFont="0" applyAlignment="0" applyProtection="0"/>
    <xf numFmtId="0" fontId="65" fillId="24" borderId="115" applyNumberFormat="0" applyAlignment="0" applyProtection="0"/>
    <xf numFmtId="0" fontId="39" fillId="0" borderId="134" applyBorder="0">
      <alignment horizontal="left" vertical="center" wrapText="1" indent="3"/>
      <protection locked="0"/>
    </xf>
    <xf numFmtId="0" fontId="68" fillId="40" borderId="131" applyNumberFormat="0" applyAlignment="0" applyProtection="0"/>
    <xf numFmtId="0" fontId="76" fillId="40" borderId="159" applyNumberFormat="0" applyAlignment="0" applyProtection="0"/>
    <xf numFmtId="0" fontId="39" fillId="0" borderId="111" applyBorder="0">
      <alignment horizontal="left" vertical="center" wrapText="1" indent="3"/>
      <protection locked="0"/>
    </xf>
    <xf numFmtId="0" fontId="5" fillId="27" borderId="107" applyNumberFormat="0" applyFont="0" applyAlignment="0" applyProtection="0"/>
    <xf numFmtId="0" fontId="130" fillId="39" borderId="108" applyNumberFormat="0" applyAlignment="0" applyProtection="0"/>
    <xf numFmtId="0" fontId="5" fillId="27" borderId="160" applyNumberFormat="0" applyFont="0" applyAlignment="0" applyProtection="0"/>
    <xf numFmtId="0" fontId="5" fillId="27" borderId="116" applyNumberFormat="0" applyFont="0" applyAlignment="0" applyProtection="0"/>
    <xf numFmtId="0" fontId="75" fillId="0" borderId="109" applyNumberFormat="0" applyFill="0" applyAlignment="0" applyProtection="0"/>
    <xf numFmtId="0" fontId="121" fillId="39" borderId="106" applyNumberFormat="0" applyAlignment="0" applyProtection="0"/>
    <xf numFmtId="0" fontId="65" fillId="24" borderId="106" applyNumberFormat="0" applyAlignment="0" applyProtection="0"/>
    <xf numFmtId="0" fontId="68" fillId="40" borderId="108" applyNumberFormat="0" applyAlignment="0" applyProtection="0"/>
    <xf numFmtId="0" fontId="5" fillId="27" borderId="107" applyNumberFormat="0" applyFont="0" applyAlignment="0" applyProtection="0"/>
    <xf numFmtId="0" fontId="39" fillId="0" borderId="164" applyBorder="0">
      <alignment horizontal="left" vertical="center" wrapText="1" indent="2"/>
      <protection locked="0"/>
    </xf>
    <xf numFmtId="0" fontId="5" fillId="27" borderId="130" applyNumberFormat="0" applyFont="0" applyAlignment="0" applyProtection="0"/>
    <xf numFmtId="0" fontId="130" fillId="39" borderId="144" applyNumberFormat="0" applyAlignment="0" applyProtection="0"/>
    <xf numFmtId="0" fontId="68" fillId="39" borderId="117" applyNumberFormat="0" applyAlignment="0" applyProtection="0"/>
    <xf numFmtId="0" fontId="68" fillId="40" borderId="108" applyNumberFormat="0" applyAlignment="0" applyProtection="0"/>
    <xf numFmtId="0" fontId="65" fillId="24" borderId="106" applyNumberFormat="0" applyAlignment="0" applyProtection="0"/>
    <xf numFmtId="0" fontId="68" fillId="40" borderId="117" applyNumberFormat="0" applyAlignment="0" applyProtection="0"/>
    <xf numFmtId="0" fontId="62" fillId="39" borderId="106" applyNumberFormat="0" applyAlignment="0" applyProtection="0"/>
    <xf numFmtId="0" fontId="62" fillId="39" borderId="106" applyNumberFormat="0" applyAlignment="0" applyProtection="0"/>
    <xf numFmtId="0" fontId="130" fillId="39" borderId="108" applyNumberFormat="0" applyAlignment="0" applyProtection="0"/>
    <xf numFmtId="0" fontId="5" fillId="27" borderId="107" applyNumberFormat="0" applyFont="0" applyAlignment="0" applyProtection="0"/>
    <xf numFmtId="0" fontId="65" fillId="24" borderId="169" applyNumberFormat="0" applyAlignment="0" applyProtection="0"/>
    <xf numFmtId="0" fontId="5" fillId="27" borderId="160" applyNumberFormat="0" applyFont="0" applyAlignment="0" applyProtection="0"/>
    <xf numFmtId="0" fontId="65" fillId="24" borderId="159" applyNumberFormat="0" applyAlignment="0" applyProtection="0"/>
    <xf numFmtId="0" fontId="68" fillId="40" borderId="127" applyNumberFormat="0" applyAlignment="0" applyProtection="0"/>
    <xf numFmtId="0" fontId="75" fillId="0" borderId="118" applyNumberFormat="0" applyFill="0" applyAlignment="0" applyProtection="0"/>
    <xf numFmtId="0" fontId="124" fillId="24" borderId="151" applyNumberFormat="0" applyAlignment="0" applyProtection="0"/>
    <xf numFmtId="0" fontId="62" fillId="39" borderId="115" applyNumberFormat="0" applyAlignment="0" applyProtection="0"/>
    <xf numFmtId="0" fontId="124" fillId="24" borderId="125" applyNumberFormat="0" applyAlignment="0" applyProtection="0"/>
    <xf numFmtId="0" fontId="124" fillId="24" borderId="125" applyNumberFormat="0" applyAlignment="0" applyProtection="0"/>
    <xf numFmtId="0" fontId="5" fillId="27" borderId="126" applyNumberFormat="0" applyFont="0" applyAlignment="0" applyProtection="0"/>
    <xf numFmtId="0" fontId="76" fillId="40" borderId="106" applyNumberFormat="0" applyAlignment="0" applyProtection="0"/>
    <xf numFmtId="0" fontId="18" fillId="16" borderId="111" applyFill="0" applyBorder="0" applyAlignment="0" applyProtection="0">
      <alignment vertical="center"/>
      <protection locked="0"/>
    </xf>
    <xf numFmtId="10" fontId="39" fillId="17" borderId="110" applyNumberFormat="0" applyBorder="0" applyAlignment="0" applyProtection="0"/>
    <xf numFmtId="0" fontId="18" fillId="16" borderId="120" applyFill="0" applyBorder="0" applyAlignment="0" applyProtection="0">
      <alignment vertical="center"/>
      <protection locked="0"/>
    </xf>
    <xf numFmtId="0" fontId="68" fillId="40" borderId="108" applyNumberFormat="0" applyAlignment="0" applyProtection="0"/>
    <xf numFmtId="0" fontId="130" fillId="39" borderId="108" applyNumberFormat="0" applyAlignment="0" applyProtection="0"/>
    <xf numFmtId="0" fontId="76" fillId="40" borderId="106" applyNumberFormat="0" applyAlignment="0" applyProtection="0"/>
    <xf numFmtId="0" fontId="5" fillId="27" borderId="143" applyNumberFormat="0" applyFont="0" applyAlignment="0" applyProtection="0"/>
    <xf numFmtId="0" fontId="130" fillId="39" borderId="144" applyNumberFormat="0" applyAlignment="0" applyProtection="0"/>
    <xf numFmtId="0" fontId="136" fillId="0" borderId="132" applyNumberFormat="0" applyFill="0" applyAlignment="0" applyProtection="0"/>
    <xf numFmtId="0" fontId="5" fillId="27" borderId="116" applyNumberFormat="0" applyFont="0" applyAlignment="0" applyProtection="0"/>
    <xf numFmtId="0" fontId="39" fillId="0" borderId="111" applyBorder="0">
      <alignment horizontal="left" vertical="center" wrapText="1" indent="2"/>
      <protection locked="0"/>
    </xf>
    <xf numFmtId="0" fontId="5" fillId="27" borderId="107" applyNumberFormat="0" applyFont="0" applyAlignment="0" applyProtection="0"/>
    <xf numFmtId="0" fontId="5" fillId="27" borderId="107" applyNumberFormat="0" applyFont="0" applyAlignment="0" applyProtection="0"/>
    <xf numFmtId="0" fontId="76" fillId="40" borderId="115" applyNumberFormat="0" applyAlignment="0" applyProtection="0"/>
    <xf numFmtId="0" fontId="39" fillId="0" borderId="148" applyBorder="0">
      <alignment horizontal="left" vertical="center" wrapText="1" indent="2"/>
      <protection locked="0"/>
    </xf>
    <xf numFmtId="0" fontId="5" fillId="27" borderId="152" applyNumberFormat="0" applyFont="0" applyAlignment="0" applyProtection="0"/>
    <xf numFmtId="0" fontId="68" fillId="40" borderId="108" applyNumberFormat="0" applyAlignment="0" applyProtection="0"/>
    <xf numFmtId="0" fontId="6" fillId="27" borderId="107" applyNumberFormat="0" applyFont="0" applyAlignment="0" applyProtection="0"/>
    <xf numFmtId="0" fontId="39" fillId="0" borderId="174" applyBorder="0">
      <alignment horizontal="left" vertical="center" wrapText="1" indent="2"/>
      <protection locked="0"/>
    </xf>
    <xf numFmtId="0" fontId="68" fillId="39" borderId="108" applyNumberFormat="0" applyAlignment="0" applyProtection="0"/>
    <xf numFmtId="0" fontId="65" fillId="24" borderId="169" applyNumberFormat="0" applyAlignment="0" applyProtection="0"/>
    <xf numFmtId="0" fontId="130" fillId="39" borderId="144" applyNumberFormat="0" applyAlignment="0" applyProtection="0"/>
    <xf numFmtId="0" fontId="65" fillId="24" borderId="169" applyNumberFormat="0" applyAlignment="0" applyProtection="0"/>
    <xf numFmtId="10" fontId="39" fillId="17" borderId="156" applyNumberFormat="0" applyBorder="0" applyAlignment="0" applyProtection="0"/>
    <xf numFmtId="0" fontId="6" fillId="27" borderId="130" applyNumberFormat="0" applyFont="0" applyAlignment="0" applyProtection="0"/>
    <xf numFmtId="0" fontId="5" fillId="27" borderId="160" applyNumberFormat="0" applyFont="0" applyAlignment="0" applyProtection="0"/>
    <xf numFmtId="0" fontId="65" fillId="30" borderId="129" applyNumberFormat="0" applyAlignment="0" applyProtection="0"/>
    <xf numFmtId="0" fontId="5" fillId="27" borderId="107" applyNumberFormat="0" applyFont="0" applyAlignment="0" applyProtection="0"/>
    <xf numFmtId="0" fontId="65" fillId="30" borderId="106" applyNumberFormat="0" applyAlignment="0" applyProtection="0"/>
    <xf numFmtId="0" fontId="75" fillId="0" borderId="118" applyNumberFormat="0" applyFill="0" applyAlignment="0" applyProtection="0"/>
    <xf numFmtId="0" fontId="5" fillId="27" borderId="126" applyNumberFormat="0" applyFont="0" applyAlignment="0" applyProtection="0"/>
    <xf numFmtId="0" fontId="124" fillId="24" borderId="106" applyNumberFormat="0" applyAlignment="0" applyProtection="0"/>
    <xf numFmtId="0" fontId="5" fillId="27" borderId="107" applyNumberFormat="0" applyFont="0" applyAlignment="0" applyProtection="0"/>
    <xf numFmtId="0" fontId="124" fillId="24" borderId="106" applyNumberFormat="0" applyAlignment="0" applyProtection="0"/>
    <xf numFmtId="0" fontId="136" fillId="0" borderId="109" applyNumberFormat="0" applyFill="0" applyAlignment="0" applyProtection="0"/>
    <xf numFmtId="0" fontId="75" fillId="0" borderId="109" applyNumberFormat="0" applyFill="0" applyAlignment="0" applyProtection="0"/>
    <xf numFmtId="0" fontId="65" fillId="30" borderId="151" applyNumberFormat="0" applyAlignment="0" applyProtection="0"/>
    <xf numFmtId="0" fontId="5" fillId="27" borderId="170" applyNumberFormat="0" applyFont="0" applyAlignment="0" applyProtection="0"/>
    <xf numFmtId="0" fontId="39"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24" fillId="24" borderId="129" applyNumberFormat="0" applyAlignment="0" applyProtection="0"/>
    <xf numFmtId="0" fontId="6" fillId="27" borderId="126" applyNumberFormat="0" applyFont="0" applyAlignment="0" applyProtection="0"/>
    <xf numFmtId="0" fontId="5" fillId="27" borderId="160" applyNumberFormat="0" applyFont="0" applyAlignment="0" applyProtection="0"/>
    <xf numFmtId="0" fontId="5" fillId="27" borderId="152" applyNumberFormat="0" applyFont="0" applyAlignment="0" applyProtection="0"/>
    <xf numFmtId="0" fontId="76" fillId="40" borderId="159" applyNumberFormat="0" applyAlignment="0" applyProtection="0"/>
    <xf numFmtId="0" fontId="65" fillId="24" borderId="151" applyNumberFormat="0" applyAlignment="0" applyProtection="0"/>
    <xf numFmtId="0" fontId="68" fillId="40" borderId="171" applyNumberFormat="0" applyAlignment="0" applyProtection="0"/>
    <xf numFmtId="0" fontId="5" fillId="27" borderId="160" applyNumberFormat="0" applyFont="0" applyAlignment="0" applyProtection="0"/>
    <xf numFmtId="0" fontId="5" fillId="27" borderId="152" applyNumberFormat="0" applyFont="0" applyAlignment="0" applyProtection="0"/>
    <xf numFmtId="0" fontId="136" fillId="0" borderId="162" applyNumberFormat="0" applyFill="0" applyAlignment="0" applyProtection="0"/>
    <xf numFmtId="0" fontId="65" fillId="24" borderId="159" applyNumberFormat="0" applyAlignment="0" applyProtection="0"/>
    <xf numFmtId="0" fontId="5" fillId="27" borderId="160" applyNumberFormat="0" applyFont="0" applyAlignment="0" applyProtection="0"/>
    <xf numFmtId="0" fontId="62" fillId="39" borderId="159" applyNumberFormat="0" applyAlignment="0" applyProtection="0"/>
    <xf numFmtId="0" fontId="6" fillId="27" borderId="160" applyNumberFormat="0" applyFont="0" applyAlignment="0" applyProtection="0"/>
    <xf numFmtId="0" fontId="76" fillId="40" borderId="169" applyNumberFormat="0" applyAlignment="0" applyProtection="0"/>
    <xf numFmtId="0" fontId="65" fillId="24" borderId="129" applyNumberFormat="0" applyAlignment="0" applyProtection="0"/>
    <xf numFmtId="0" fontId="5" fillId="27" borderId="126" applyNumberFormat="0" applyFont="0" applyAlignment="0" applyProtection="0"/>
    <xf numFmtId="0" fontId="5" fillId="27" borderId="160" applyNumberFormat="0" applyFont="0" applyAlignment="0" applyProtection="0"/>
    <xf numFmtId="0" fontId="5" fillId="27" borderId="170" applyNumberFormat="0" applyFont="0" applyAlignment="0" applyProtection="0"/>
    <xf numFmtId="0" fontId="121" fillId="39" borderId="169" applyNumberFormat="0" applyAlignment="0" applyProtection="0"/>
    <xf numFmtId="0" fontId="130" fillId="39" borderId="131" applyNumberFormat="0" applyAlignment="0" applyProtection="0"/>
    <xf numFmtId="0" fontId="68" fillId="40" borderId="171" applyNumberFormat="0" applyAlignment="0" applyProtection="0"/>
    <xf numFmtId="0" fontId="5" fillId="27" borderId="152" applyNumberFormat="0" applyFont="0" applyAlignment="0" applyProtection="0"/>
    <xf numFmtId="0" fontId="5" fillId="27" borderId="170" applyNumberFormat="0" applyFont="0" applyAlignment="0" applyProtection="0"/>
    <xf numFmtId="0" fontId="75" fillId="0" borderId="132" applyNumberFormat="0" applyFill="0" applyAlignment="0" applyProtection="0"/>
    <xf numFmtId="0" fontId="5" fillId="27" borderId="126" applyNumberFormat="0" applyFont="0" applyAlignment="0" applyProtection="0"/>
    <xf numFmtId="0" fontId="65" fillId="24" borderId="169" applyNumberFormat="0" applyAlignment="0" applyProtection="0"/>
    <xf numFmtId="0" fontId="68" fillId="39" borderId="153" applyNumberFormat="0" applyAlignment="0" applyProtection="0"/>
    <xf numFmtId="0" fontId="68" fillId="40" borderId="171" applyNumberFormat="0" applyAlignment="0" applyProtection="0"/>
    <xf numFmtId="0" fontId="121" fillId="39" borderId="151" applyNumberFormat="0" applyAlignment="0" applyProtection="0"/>
    <xf numFmtId="0" fontId="5" fillId="27" borderId="160" applyNumberFormat="0" applyFont="0" applyAlignment="0" applyProtection="0"/>
    <xf numFmtId="0" fontId="68" fillId="39" borderId="153" applyNumberFormat="0" applyAlignment="0" applyProtection="0"/>
    <xf numFmtId="0" fontId="75" fillId="0" borderId="128" applyNumberFormat="0" applyFill="0" applyAlignment="0" applyProtection="0"/>
    <xf numFmtId="10" fontId="39" fillId="17" borderId="136" applyNumberFormat="0" applyBorder="0" applyAlignment="0" applyProtection="0"/>
    <xf numFmtId="0" fontId="5" fillId="27" borderId="130" applyNumberFormat="0" applyFont="0" applyAlignment="0" applyProtection="0"/>
    <xf numFmtId="0" fontId="124" fillId="24" borderId="129" applyNumberFormat="0" applyAlignment="0" applyProtection="0"/>
    <xf numFmtId="0" fontId="5" fillId="27" borderId="152" applyNumberFormat="0" applyFont="0" applyAlignment="0" applyProtection="0"/>
    <xf numFmtId="0" fontId="5" fillId="27" borderId="130" applyNumberFormat="0" applyFont="0" applyAlignment="0" applyProtection="0"/>
    <xf numFmtId="0" fontId="121" fillId="39" borderId="129" applyNumberFormat="0" applyAlignment="0" applyProtection="0"/>
    <xf numFmtId="0" fontId="121" fillId="39" borderId="129" applyNumberFormat="0" applyAlignment="0" applyProtection="0"/>
    <xf numFmtId="0" fontId="5" fillId="27" borderId="130" applyNumberFormat="0" applyFont="0" applyAlignment="0" applyProtection="0"/>
    <xf numFmtId="0" fontId="75" fillId="0" borderId="145" applyNumberFormat="0" applyFill="0" applyAlignment="0" applyProtection="0"/>
    <xf numFmtId="0" fontId="136" fillId="0" borderId="154" applyNumberFormat="0" applyFill="0" applyAlignment="0" applyProtection="0"/>
    <xf numFmtId="0" fontId="65" fillId="24" borderId="151" applyNumberFormat="0" applyAlignment="0" applyProtection="0"/>
    <xf numFmtId="0" fontId="65" fillId="24" borderId="146" applyNumberFormat="0" applyAlignment="0" applyProtection="0"/>
    <xf numFmtId="0" fontId="39" fillId="0" borderId="134" applyBorder="0">
      <alignment horizontal="left" vertical="center" wrapText="1" indent="2"/>
      <protection locked="0"/>
    </xf>
    <xf numFmtId="0" fontId="136" fillId="0" borderId="154" applyNumberFormat="0" applyFill="0" applyAlignment="0" applyProtection="0"/>
    <xf numFmtId="0" fontId="62" fillId="39" borderId="169" applyNumberFormat="0" applyAlignment="0" applyProtection="0"/>
    <xf numFmtId="0" fontId="5" fillId="27" borderId="170" applyNumberFormat="0" applyFont="0" applyAlignment="0" applyProtection="0"/>
    <xf numFmtId="0" fontId="75" fillId="0" borderId="154" applyNumberFormat="0" applyFill="0" applyAlignment="0" applyProtection="0"/>
    <xf numFmtId="0" fontId="130" fillId="39" borderId="144" applyNumberFormat="0" applyAlignment="0" applyProtection="0"/>
    <xf numFmtId="0" fontId="75" fillId="0" borderId="162" applyNumberFormat="0" applyFill="0" applyAlignment="0" applyProtection="0"/>
    <xf numFmtId="0" fontId="65" fillId="30" borderId="146" applyNumberFormat="0" applyAlignment="0" applyProtection="0"/>
    <xf numFmtId="0" fontId="68" fillId="40" borderId="161" applyNumberFormat="0" applyAlignment="0" applyProtection="0"/>
    <xf numFmtId="0" fontId="62" fillId="39" borderId="151" applyNumberFormat="0" applyAlignment="0" applyProtection="0"/>
    <xf numFmtId="0" fontId="76" fillId="40" borderId="159" applyNumberFormat="0" applyAlignment="0" applyProtection="0"/>
    <xf numFmtId="0" fontId="18" fillId="16" borderId="157" applyFill="0" applyBorder="0" applyAlignment="0" applyProtection="0">
      <alignment vertical="center"/>
      <protection locked="0"/>
    </xf>
    <xf numFmtId="0" fontId="121" fillId="39" borderId="125" applyNumberFormat="0" applyAlignment="0" applyProtection="0"/>
    <xf numFmtId="0" fontId="5" fillId="27" borderId="143" applyNumberFormat="0" applyFont="0" applyAlignment="0" applyProtection="0"/>
    <xf numFmtId="0" fontId="76" fillId="40" borderId="125" applyNumberFormat="0" applyAlignment="0" applyProtection="0"/>
    <xf numFmtId="0" fontId="130" fillId="39" borderId="171"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65" fillId="24" borderId="125" applyNumberFormat="0" applyAlignment="0" applyProtection="0"/>
    <xf numFmtId="0" fontId="62" fillId="39" borderId="159" applyNumberFormat="0" applyAlignment="0" applyProtection="0"/>
    <xf numFmtId="0" fontId="65" fillId="24" borderId="125" applyNumberFormat="0" applyAlignment="0" applyProtection="0"/>
    <xf numFmtId="0" fontId="121" fillId="39" borderId="115" applyNumberFormat="0" applyAlignment="0" applyProtection="0"/>
    <xf numFmtId="0" fontId="5" fillId="27" borderId="152" applyNumberFormat="0" applyFont="0" applyAlignment="0" applyProtection="0"/>
    <xf numFmtId="0" fontId="5" fillId="27" borderId="130" applyNumberFormat="0" applyFont="0" applyAlignment="0" applyProtection="0"/>
    <xf numFmtId="0" fontId="130" fillId="39" borderId="161" applyNumberFormat="0" applyAlignment="0" applyProtection="0"/>
    <xf numFmtId="0" fontId="130" fillId="39" borderId="131" applyNumberFormat="0" applyAlignment="0" applyProtection="0"/>
    <xf numFmtId="0" fontId="5" fillId="27" borderId="152" applyNumberFormat="0" applyFont="0" applyAlignment="0" applyProtection="0"/>
    <xf numFmtId="0" fontId="68" fillId="40" borderId="161" applyNumberFormat="0" applyAlignment="0" applyProtection="0"/>
    <xf numFmtId="0" fontId="76" fillId="40" borderId="115" applyNumberFormat="0" applyAlignment="0" applyProtection="0"/>
    <xf numFmtId="0" fontId="68" fillId="39" borderId="117" applyNumberFormat="0" applyAlignment="0" applyProtection="0"/>
    <xf numFmtId="0" fontId="65" fillId="24" borderId="125" applyNumberFormat="0" applyAlignment="0" applyProtection="0"/>
    <xf numFmtId="0" fontId="65" fillId="24" borderId="115" applyNumberFormat="0" applyAlignment="0" applyProtection="0"/>
    <xf numFmtId="0" fontId="136" fillId="0" borderId="118" applyNumberFormat="0" applyFill="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75" fillId="0" borderId="172" applyNumberFormat="0" applyFill="0" applyAlignment="0" applyProtection="0"/>
    <xf numFmtId="0" fontId="75" fillId="0" borderId="145" applyNumberFormat="0" applyFill="0" applyAlignment="0" applyProtection="0"/>
    <xf numFmtId="0" fontId="130" fillId="39" borderId="153" applyNumberFormat="0" applyAlignment="0" applyProtection="0"/>
    <xf numFmtId="0" fontId="76" fillId="40" borderId="125" applyNumberFormat="0" applyAlignment="0" applyProtection="0"/>
    <xf numFmtId="0" fontId="65" fillId="24" borderId="159" applyNumberFormat="0" applyAlignment="0" applyProtection="0"/>
    <xf numFmtId="0" fontId="76" fillId="40" borderId="129" applyNumberFormat="0" applyAlignment="0" applyProtection="0"/>
    <xf numFmtId="0" fontId="68" fillId="39" borderId="171" applyNumberFormat="0" applyAlignment="0" applyProtection="0"/>
    <xf numFmtId="0" fontId="65" fillId="30" borderId="146" applyNumberFormat="0" applyAlignment="0" applyProtection="0"/>
    <xf numFmtId="10" fontId="39" fillId="17" borderId="119" applyNumberFormat="0" applyBorder="0" applyAlignment="0" applyProtection="0"/>
    <xf numFmtId="0" fontId="62" fillId="39" borderId="169"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21" fillId="39" borderId="115" applyNumberFormat="0" applyAlignment="0" applyProtection="0"/>
    <xf numFmtId="0" fontId="39" fillId="0" borderId="164" applyBorder="0">
      <alignment horizontal="left" vertical="center" wrapText="1" indent="3"/>
      <protection locked="0"/>
    </xf>
    <xf numFmtId="0" fontId="75" fillId="0" borderId="162" applyNumberFormat="0" applyFill="0" applyAlignment="0" applyProtection="0"/>
    <xf numFmtId="0" fontId="121" fillId="39" borderId="151" applyNumberFormat="0" applyAlignment="0" applyProtection="0"/>
    <xf numFmtId="0" fontId="121" fillId="39" borderId="169" applyNumberFormat="0" applyAlignment="0" applyProtection="0"/>
    <xf numFmtId="0" fontId="5" fillId="27" borderId="143" applyNumberFormat="0" applyFont="0" applyAlignment="0" applyProtection="0"/>
    <xf numFmtId="0" fontId="121" fillId="39" borderId="169" applyNumberFormat="0" applyAlignment="0" applyProtection="0"/>
    <xf numFmtId="0" fontId="6" fillId="27" borderId="130" applyNumberFormat="0" applyFont="0" applyAlignment="0" applyProtection="0"/>
    <xf numFmtId="0" fontId="68" fillId="39" borderId="153" applyNumberFormat="0" applyAlignment="0" applyProtection="0"/>
    <xf numFmtId="0" fontId="18" fillId="16" borderId="120" applyFill="0" applyBorder="0" applyAlignment="0" applyProtection="0">
      <alignment vertical="center"/>
      <protection locked="0"/>
    </xf>
    <xf numFmtId="0" fontId="5" fillId="27" borderId="170" applyNumberFormat="0" applyFont="0" applyAlignment="0" applyProtection="0"/>
    <xf numFmtId="0" fontId="65" fillId="30" borderId="151" applyNumberFormat="0" applyAlignment="0" applyProtection="0"/>
    <xf numFmtId="0" fontId="130" fillId="39" borderId="117" applyNumberFormat="0" applyAlignment="0" applyProtection="0"/>
    <xf numFmtId="0" fontId="5" fillId="27" borderId="116" applyNumberFormat="0" applyFont="0" applyAlignment="0" applyProtection="0"/>
    <xf numFmtId="0" fontId="121" fillId="39" borderId="115" applyNumberFormat="0" applyAlignment="0" applyProtection="0"/>
    <xf numFmtId="0" fontId="65" fillId="24" borderId="115" applyNumberFormat="0" applyAlignment="0" applyProtection="0"/>
    <xf numFmtId="0" fontId="62" fillId="39" borderId="151" applyNumberFormat="0" applyAlignment="0" applyProtection="0"/>
    <xf numFmtId="0" fontId="75" fillId="0" borderId="132" applyNumberFormat="0" applyFill="0" applyAlignment="0" applyProtection="0"/>
    <xf numFmtId="0" fontId="68" fillId="39" borderId="161" applyNumberFormat="0" applyAlignment="0" applyProtection="0"/>
    <xf numFmtId="0" fontId="65" fillId="24" borderId="169" applyNumberFormat="0" applyAlignment="0" applyProtection="0"/>
    <xf numFmtId="0" fontId="130" fillId="39" borderId="161" applyNumberFormat="0" applyAlignment="0" applyProtection="0"/>
    <xf numFmtId="0" fontId="76" fillId="40" borderId="129" applyNumberFormat="0" applyAlignment="0" applyProtection="0"/>
    <xf numFmtId="0" fontId="65" fillId="24" borderId="129" applyNumberFormat="0" applyAlignment="0" applyProtection="0"/>
    <xf numFmtId="0" fontId="76" fillId="40" borderId="125" applyNumberFormat="0" applyAlignment="0" applyProtection="0"/>
    <xf numFmtId="0" fontId="65" fillId="24" borderId="159" applyNumberFormat="0" applyAlignment="0" applyProtection="0"/>
    <xf numFmtId="0" fontId="136" fillId="0" borderId="118" applyNumberFormat="0" applyFill="0" applyAlignment="0" applyProtection="0"/>
    <xf numFmtId="0" fontId="39" fillId="0" borderId="120" applyBorder="0">
      <alignment horizontal="left" vertical="center" wrapText="1" indent="3"/>
      <protection locked="0"/>
    </xf>
    <xf numFmtId="10" fontId="39" fillId="17" borderId="122" applyNumberFormat="0" applyBorder="0" applyAlignment="0" applyProtection="0"/>
    <xf numFmtId="0" fontId="76" fillId="4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5" fillId="24" borderId="125" applyNumberFormat="0" applyAlignment="0" applyProtection="0"/>
    <xf numFmtId="0" fontId="5" fillId="27" borderId="160" applyNumberFormat="0" applyFont="0" applyAlignment="0" applyProtection="0"/>
    <xf numFmtId="0" fontId="5" fillId="27" borderId="170" applyNumberFormat="0" applyFont="0" applyAlignment="0" applyProtection="0"/>
    <xf numFmtId="0" fontId="76" fillId="40" borderId="169" applyNumberFormat="0" applyAlignment="0" applyProtection="0"/>
    <xf numFmtId="0" fontId="5" fillId="27" borderId="160" applyNumberFormat="0" applyFont="0" applyAlignment="0" applyProtection="0"/>
    <xf numFmtId="10" fontId="39" fillId="17" borderId="110" applyNumberFormat="0" applyBorder="0" applyAlignment="0" applyProtection="0"/>
    <xf numFmtId="0" fontId="18" fillId="16" borderId="120" applyFill="0" applyBorder="0" applyAlignment="0" applyProtection="0">
      <alignment vertical="center"/>
      <protection locked="0"/>
    </xf>
    <xf numFmtId="0" fontId="39" fillId="0" borderId="123" applyBorder="0">
      <alignment horizontal="left" vertical="center" wrapText="1" indent="2"/>
      <protection locked="0"/>
    </xf>
    <xf numFmtId="0" fontId="5" fillId="27" borderId="116" applyNumberFormat="0" applyFont="0" applyAlignment="0" applyProtection="0"/>
    <xf numFmtId="0" fontId="121" fillId="39" borderId="115" applyNumberFormat="0" applyAlignment="0" applyProtection="0"/>
    <xf numFmtId="0" fontId="65" fillId="30" borderId="115" applyNumberFormat="0" applyAlignment="0" applyProtection="0"/>
    <xf numFmtId="0" fontId="65" fillId="24" borderId="146" applyNumberFormat="0" applyAlignment="0" applyProtection="0"/>
    <xf numFmtId="0" fontId="75" fillId="0" borderId="132" applyNumberFormat="0" applyFill="0" applyAlignment="0" applyProtection="0"/>
    <xf numFmtId="0" fontId="65" fillId="30" borderId="169" applyNumberFormat="0" applyAlignment="0" applyProtection="0"/>
    <xf numFmtId="0" fontId="5" fillId="27" borderId="126" applyNumberFormat="0" applyFont="0" applyAlignment="0" applyProtection="0"/>
    <xf numFmtId="0" fontId="75" fillId="0" borderId="162" applyNumberFormat="0" applyFill="0" applyAlignment="0" applyProtection="0"/>
    <xf numFmtId="0" fontId="5" fillId="27" borderId="143" applyNumberFormat="0" applyFont="0" applyAlignment="0" applyProtection="0"/>
    <xf numFmtId="0" fontId="68" fillId="39" borderId="153" applyNumberFormat="0" applyAlignment="0" applyProtection="0"/>
    <xf numFmtId="0" fontId="39" fillId="0" borderId="120" applyBorder="0">
      <alignment horizontal="left" vertical="center" wrapText="1" indent="2"/>
      <protection locked="0"/>
    </xf>
    <xf numFmtId="0" fontId="5" fillId="27" borderId="126" applyNumberFormat="0" applyFont="0" applyAlignment="0" applyProtection="0"/>
    <xf numFmtId="0" fontId="121" fillId="39" borderId="129" applyNumberFormat="0" applyAlignment="0" applyProtection="0"/>
    <xf numFmtId="0" fontId="68" fillId="39" borderId="117" applyNumberFormat="0" applyAlignment="0" applyProtection="0"/>
    <xf numFmtId="0" fontId="65" fillId="24" borderId="115" applyNumberFormat="0" applyAlignment="0" applyProtection="0"/>
    <xf numFmtId="0" fontId="5" fillId="27" borderId="116" applyNumberFormat="0" applyFont="0" applyAlignment="0" applyProtection="0"/>
    <xf numFmtId="0" fontId="65" fillId="30" borderId="115" applyNumberFormat="0" applyAlignment="0" applyProtection="0"/>
    <xf numFmtId="0" fontId="65" fillId="24" borderId="151" applyNumberFormat="0" applyAlignment="0" applyProtection="0"/>
    <xf numFmtId="0" fontId="76" fillId="40" borderId="159" applyNumberFormat="0" applyAlignment="0" applyProtection="0"/>
    <xf numFmtId="0" fontId="5" fillId="27" borderId="130" applyNumberFormat="0" applyFont="0" applyAlignment="0" applyProtection="0"/>
    <xf numFmtId="0" fontId="136" fillId="0" borderId="132" applyNumberFormat="0" applyFill="0" applyAlignment="0" applyProtection="0"/>
    <xf numFmtId="0" fontId="68" fillId="40" borderId="131" applyNumberFormat="0" applyAlignment="0" applyProtection="0"/>
    <xf numFmtId="0" fontId="62" fillId="39" borderId="146" applyNumberFormat="0" applyAlignment="0" applyProtection="0"/>
    <xf numFmtId="0" fontId="68" fillId="40" borderId="131" applyNumberFormat="0" applyAlignment="0" applyProtection="0"/>
    <xf numFmtId="0" fontId="124" fillId="24" borderId="125" applyNumberFormat="0" applyAlignment="0" applyProtection="0"/>
    <xf numFmtId="0" fontId="76" fillId="40" borderId="146" applyNumberFormat="0" applyAlignment="0" applyProtection="0"/>
    <xf numFmtId="0" fontId="76" fillId="40" borderId="159" applyNumberFormat="0" applyAlignment="0" applyProtection="0"/>
    <xf numFmtId="0" fontId="5" fillId="27" borderId="160" applyNumberFormat="0" applyFont="0" applyAlignment="0" applyProtection="0"/>
    <xf numFmtId="10" fontId="39" fillId="17" borderId="173" applyNumberFormat="0" applyBorder="0" applyAlignment="0" applyProtection="0"/>
    <xf numFmtId="0" fontId="6" fillId="27" borderId="143" applyNumberFormat="0" applyFont="0" applyAlignment="0" applyProtection="0"/>
    <xf numFmtId="0" fontId="5" fillId="27" borderId="160" applyNumberFormat="0" applyFont="0" applyAlignment="0" applyProtection="0"/>
    <xf numFmtId="0" fontId="39" fillId="0" borderId="157" applyBorder="0">
      <alignment horizontal="left" vertical="center" wrapText="1" indent="2"/>
      <protection locked="0"/>
    </xf>
    <xf numFmtId="0" fontId="5" fillId="27" borderId="170" applyNumberFormat="0" applyFont="0" applyAlignment="0" applyProtection="0"/>
    <xf numFmtId="0" fontId="136" fillId="0" borderId="128" applyNumberFormat="0" applyFill="0" applyAlignment="0" applyProtection="0"/>
    <xf numFmtId="0" fontId="76" fillId="40" borderId="151" applyNumberFormat="0" applyAlignment="0" applyProtection="0"/>
    <xf numFmtId="0" fontId="75" fillId="0" borderId="145" applyNumberFormat="0" applyFill="0" applyAlignment="0" applyProtection="0"/>
    <xf numFmtId="0" fontId="124" fillId="24" borderId="146" applyNumberFormat="0" applyAlignment="0" applyProtection="0"/>
    <xf numFmtId="0" fontId="68" fillId="39" borderId="171" applyNumberFormat="0" applyAlignment="0" applyProtection="0"/>
    <xf numFmtId="0" fontId="5" fillId="27" borderId="143" applyNumberFormat="0" applyFont="0" applyAlignment="0" applyProtection="0"/>
    <xf numFmtId="0" fontId="65" fillId="30" borderId="125" applyNumberFormat="0" applyAlignment="0" applyProtection="0"/>
    <xf numFmtId="0" fontId="5" fillId="27" borderId="170" applyNumberFormat="0" applyFont="0" applyAlignment="0" applyProtection="0"/>
    <xf numFmtId="0" fontId="5" fillId="27" borderId="152" applyNumberFormat="0" applyFont="0" applyAlignment="0" applyProtection="0"/>
    <xf numFmtId="0" fontId="6" fillId="27" borderId="160" applyNumberFormat="0" applyFont="0" applyAlignment="0" applyProtection="0"/>
    <xf numFmtId="0" fontId="121" fillId="39" borderId="146" applyNumberFormat="0" applyAlignment="0" applyProtection="0"/>
    <xf numFmtId="0" fontId="121" fillId="39" borderId="125" applyNumberFormat="0" applyAlignment="0" applyProtection="0"/>
    <xf numFmtId="0" fontId="39" fillId="0" borderId="174" applyBorder="0">
      <alignment horizontal="left" vertical="center" wrapText="1" indent="3"/>
      <protection locked="0"/>
    </xf>
    <xf numFmtId="0" fontId="65" fillId="24" borderId="129" applyNumberFormat="0" applyAlignment="0" applyProtection="0"/>
    <xf numFmtId="0" fontId="136" fillId="0" borderId="145" applyNumberFormat="0" applyFill="0" applyAlignment="0" applyProtection="0"/>
    <xf numFmtId="0" fontId="124" fillId="24" borderId="146" applyNumberFormat="0" applyAlignment="0" applyProtection="0"/>
    <xf numFmtId="0" fontId="76" fillId="40" borderId="151" applyNumberFormat="0" applyAlignment="0" applyProtection="0"/>
    <xf numFmtId="0" fontId="65" fillId="24" borderId="129" applyNumberFormat="0" applyAlignment="0" applyProtection="0"/>
    <xf numFmtId="0" fontId="136" fillId="0" borderId="132" applyNumberFormat="0" applyFill="0" applyAlignment="0" applyProtection="0"/>
    <xf numFmtId="0" fontId="130" fillId="39" borderId="127" applyNumberFormat="0" applyAlignment="0" applyProtection="0"/>
    <xf numFmtId="0" fontId="18" fillId="16" borderId="137" applyFill="0" applyBorder="0" applyAlignment="0" applyProtection="0">
      <alignment vertical="center"/>
      <protection locked="0"/>
    </xf>
    <xf numFmtId="0" fontId="65" fillId="30" borderId="169" applyNumberFormat="0" applyAlignment="0" applyProtection="0"/>
    <xf numFmtId="0" fontId="76" fillId="40" borderId="146" applyNumberFormat="0" applyAlignment="0" applyProtection="0"/>
    <xf numFmtId="0" fontId="121" fillId="39" borderId="125" applyNumberFormat="0" applyAlignment="0" applyProtection="0"/>
    <xf numFmtId="0" fontId="6" fillId="27" borderId="126" applyNumberFormat="0" applyFont="0" applyAlignment="0" applyProtection="0"/>
    <xf numFmtId="0" fontId="18" fillId="16" borderId="157" applyFill="0" applyBorder="0" applyAlignment="0" applyProtection="0">
      <alignment vertical="center"/>
      <protection locked="0"/>
    </xf>
    <xf numFmtId="0" fontId="124" fillId="24" borderId="151" applyNumberFormat="0" applyAlignment="0" applyProtection="0"/>
    <xf numFmtId="0" fontId="121" fillId="39" borderId="169" applyNumberFormat="0" applyAlignment="0" applyProtection="0"/>
    <xf numFmtId="0" fontId="136" fillId="0" borderId="172" applyNumberFormat="0" applyFill="0" applyAlignment="0" applyProtection="0"/>
    <xf numFmtId="0" fontId="76" fillId="40" borderId="151" applyNumberFormat="0" applyAlignment="0" applyProtection="0"/>
    <xf numFmtId="0" fontId="62" fillId="39" borderId="169" applyNumberFormat="0" applyAlignment="0" applyProtection="0"/>
    <xf numFmtId="0" fontId="6" fillId="27" borderId="170" applyNumberFormat="0" applyFont="0" applyAlignment="0" applyProtection="0"/>
    <xf numFmtId="0" fontId="6" fillId="27" borderId="143" applyNumberFormat="0" applyFont="0" applyAlignment="0" applyProtection="0"/>
    <xf numFmtId="0" fontId="65" fillId="24" borderId="159" applyNumberFormat="0" applyAlignment="0" applyProtection="0"/>
    <xf numFmtId="0" fontId="124" fillId="24" borderId="159" applyNumberFormat="0" applyAlignment="0" applyProtection="0"/>
    <xf numFmtId="0" fontId="75" fillId="0" borderId="145" applyNumberFormat="0" applyFill="0" applyAlignment="0" applyProtection="0"/>
    <xf numFmtId="0" fontId="5" fillId="27" borderId="126" applyNumberFormat="0" applyFont="0" applyAlignment="0" applyProtection="0"/>
    <xf numFmtId="0" fontId="5" fillId="27" borderId="130" applyNumberFormat="0" applyFont="0" applyAlignment="0" applyProtection="0"/>
    <xf numFmtId="0" fontId="68" fillId="39" borderId="127" applyNumberFormat="0" applyAlignment="0" applyProtection="0"/>
    <xf numFmtId="0" fontId="5" fillId="27" borderId="130" applyNumberFormat="0" applyFont="0" applyAlignment="0" applyProtection="0"/>
    <xf numFmtId="0" fontId="65" fillId="24" borderId="169" applyNumberFormat="0" applyAlignment="0" applyProtection="0"/>
    <xf numFmtId="0" fontId="130" fillId="39" borderId="131" applyNumberFormat="0" applyAlignment="0" applyProtection="0"/>
    <xf numFmtId="0" fontId="5" fillId="27" borderId="126" applyNumberFormat="0" applyFont="0" applyAlignment="0" applyProtection="0"/>
    <xf numFmtId="0" fontId="5" fillId="27" borderId="170" applyNumberFormat="0" applyFont="0" applyAlignment="0" applyProtection="0"/>
    <xf numFmtId="0" fontId="39" fillId="0" borderId="157" applyBorder="0">
      <alignment horizontal="left" vertical="center" wrapText="1" indent="2"/>
      <protection locked="0"/>
    </xf>
    <xf numFmtId="0" fontId="5" fillId="27" borderId="126" applyNumberFormat="0" applyFont="0" applyAlignment="0" applyProtection="0"/>
    <xf numFmtId="0" fontId="68" fillId="40" borderId="127" applyNumberFormat="0" applyAlignment="0" applyProtection="0"/>
    <xf numFmtId="0" fontId="39" fillId="0" borderId="164" applyBorder="0">
      <alignment horizontal="left" vertical="center" wrapText="1" indent="3"/>
      <protection locked="0"/>
    </xf>
    <xf numFmtId="0" fontId="65" fillId="30" borderId="151" applyNumberFormat="0" applyAlignment="0" applyProtection="0"/>
    <xf numFmtId="0" fontId="65" fillId="24" borderId="159" applyNumberFormat="0" applyAlignment="0" applyProtection="0"/>
    <xf numFmtId="0" fontId="5" fillId="27" borderId="160" applyNumberFormat="0" applyFont="0" applyAlignment="0" applyProtection="0"/>
    <xf numFmtId="0" fontId="5" fillId="27" borderId="160" applyNumberFormat="0" applyFont="0" applyAlignment="0" applyProtection="0"/>
    <xf numFmtId="0" fontId="62" fillId="39" borderId="151" applyNumberFormat="0" applyAlignment="0" applyProtection="0"/>
    <xf numFmtId="0" fontId="65" fillId="30" borderId="129" applyNumberFormat="0" applyAlignment="0" applyProtection="0"/>
    <xf numFmtId="0" fontId="65" fillId="30" borderId="151" applyNumberFormat="0" applyAlignment="0" applyProtection="0"/>
    <xf numFmtId="0" fontId="6" fillId="27" borderId="130" applyNumberFormat="0" applyFont="0" applyAlignment="0" applyProtection="0"/>
    <xf numFmtId="0" fontId="124" fillId="24" borderId="129" applyNumberFormat="0" applyAlignment="0" applyProtection="0"/>
    <xf numFmtId="0" fontId="6" fillId="27" borderId="130" applyNumberFormat="0" applyFont="0" applyAlignment="0" applyProtection="0"/>
    <xf numFmtId="0" fontId="65" fillId="30" borderId="159" applyNumberFormat="0" applyAlignment="0" applyProtection="0"/>
    <xf numFmtId="0" fontId="5" fillId="27" borderId="143" applyNumberFormat="0" applyFont="0" applyAlignment="0" applyProtection="0"/>
    <xf numFmtId="0" fontId="5" fillId="27" borderId="130" applyNumberFormat="0" applyFont="0" applyAlignment="0" applyProtection="0"/>
    <xf numFmtId="0" fontId="136" fillId="0" borderId="145" applyNumberFormat="0" applyFill="0" applyAlignment="0" applyProtection="0"/>
    <xf numFmtId="0" fontId="5" fillId="27" borderId="160" applyNumberFormat="0" applyFont="0" applyAlignment="0" applyProtection="0"/>
    <xf numFmtId="0" fontId="75" fillId="0" borderId="172" applyNumberFormat="0" applyFill="0" applyAlignment="0" applyProtection="0"/>
    <xf numFmtId="0" fontId="136" fillId="0" borderId="172" applyNumberFormat="0" applyFill="0" applyAlignment="0" applyProtection="0"/>
    <xf numFmtId="0" fontId="75" fillId="0" borderId="132" applyNumberFormat="0" applyFill="0" applyAlignment="0" applyProtection="0"/>
    <xf numFmtId="0" fontId="62" fillId="39" borderId="129" applyNumberFormat="0" applyAlignment="0" applyProtection="0"/>
    <xf numFmtId="0" fontId="65" fillId="24" borderId="151" applyNumberFormat="0" applyAlignment="0" applyProtection="0"/>
    <xf numFmtId="0" fontId="121" fillId="39" borderId="146" applyNumberFormat="0" applyAlignment="0" applyProtection="0"/>
    <xf numFmtId="0" fontId="65" fillId="24" borderId="151" applyNumberFormat="0" applyAlignment="0" applyProtection="0"/>
    <xf numFmtId="0" fontId="136" fillId="0" borderId="158" applyNumberFormat="0" applyFill="0" applyAlignment="0" applyProtection="0"/>
    <xf numFmtId="0" fontId="68" fillId="40" borderId="144" applyNumberFormat="0" applyAlignment="0" applyProtection="0"/>
    <xf numFmtId="0" fontId="76" fillId="40" borderId="129" applyNumberFormat="0" applyAlignment="0" applyProtection="0"/>
    <xf numFmtId="0" fontId="62" fillId="39" borderId="129" applyNumberFormat="0" applyAlignment="0" applyProtection="0"/>
    <xf numFmtId="0" fontId="5" fillId="27" borderId="130" applyNumberFormat="0" applyFont="0" applyAlignment="0" applyProtection="0"/>
    <xf numFmtId="0" fontId="62" fillId="39" borderId="129" applyNumberFormat="0" applyAlignment="0" applyProtection="0"/>
    <xf numFmtId="0" fontId="75" fillId="0" borderId="132" applyNumberFormat="0" applyFill="0" applyAlignment="0" applyProtection="0"/>
    <xf numFmtId="0" fontId="68" fillId="40" borderId="131"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121" fillId="39" borderId="146" applyNumberFormat="0" applyAlignment="0" applyProtection="0"/>
    <xf numFmtId="0" fontId="5" fillId="27" borderId="143" applyNumberFormat="0" applyFont="0" applyAlignment="0" applyProtection="0"/>
    <xf numFmtId="0" fontId="5" fillId="27" borderId="170" applyNumberFormat="0" applyFont="0" applyAlignment="0" applyProtection="0"/>
    <xf numFmtId="0" fontId="136" fillId="0" borderId="145" applyNumberFormat="0" applyFill="0" applyAlignment="0" applyProtection="0"/>
    <xf numFmtId="0" fontId="65" fillId="24" borderId="125" applyNumberFormat="0" applyAlignment="0" applyProtection="0"/>
    <xf numFmtId="0" fontId="5" fillId="27" borderId="170" applyNumberFormat="0" applyFont="0" applyAlignment="0" applyProtection="0"/>
    <xf numFmtId="0" fontId="39" fillId="0" borderId="123" applyBorder="0">
      <alignment horizontal="left" vertical="center" wrapText="1" indent="3"/>
      <protection locked="0"/>
    </xf>
    <xf numFmtId="0" fontId="18" fillId="16" borderId="157" applyFill="0" applyBorder="0" applyAlignment="0" applyProtection="0">
      <alignment vertical="center"/>
      <protection locked="0"/>
    </xf>
    <xf numFmtId="0" fontId="65" fillId="24" borderId="125" applyNumberFormat="0" applyAlignment="0" applyProtection="0"/>
    <xf numFmtId="0" fontId="6" fillId="27" borderId="152" applyNumberFormat="0" applyFont="0" applyAlignment="0" applyProtection="0"/>
    <xf numFmtId="0" fontId="5" fillId="27" borderId="152" applyNumberFormat="0" applyFont="0" applyAlignment="0" applyProtection="0"/>
    <xf numFmtId="0" fontId="18" fillId="16" borderId="157" applyFill="0" applyBorder="0" applyAlignment="0" applyProtection="0">
      <alignment vertical="center"/>
      <protection locked="0"/>
    </xf>
    <xf numFmtId="0" fontId="5" fillId="27" borderId="126" applyNumberFormat="0" applyFont="0" applyAlignment="0" applyProtection="0"/>
    <xf numFmtId="0" fontId="136" fillId="0" borderId="128" applyNumberFormat="0" applyFill="0" applyAlignment="0" applyProtection="0"/>
    <xf numFmtId="0" fontId="68" fillId="39" borderId="131" applyNumberFormat="0" applyAlignment="0" applyProtection="0"/>
    <xf numFmtId="10" fontId="39" fillId="17" borderId="122" applyNumberFormat="0" applyBorder="0" applyAlignment="0" applyProtection="0"/>
    <xf numFmtId="0" fontId="5" fillId="27" borderId="152" applyNumberFormat="0" applyFont="0" applyAlignment="0" applyProtection="0"/>
    <xf numFmtId="0" fontId="5" fillId="27" borderId="126" applyNumberFormat="0" applyFont="0" applyAlignment="0" applyProtection="0"/>
    <xf numFmtId="0" fontId="5" fillId="27" borderId="126" applyNumberFormat="0" applyFont="0" applyAlignment="0" applyProtection="0"/>
    <xf numFmtId="10" fontId="39" fillId="17" borderId="163" applyNumberFormat="0" applyBorder="0" applyAlignment="0" applyProtection="0"/>
    <xf numFmtId="0" fontId="68" fillId="40" borderId="127" applyNumberFormat="0" applyAlignment="0" applyProtection="0"/>
    <xf numFmtId="0" fontId="136" fillId="0" borderId="154" applyNumberFormat="0" applyFill="0" applyAlignment="0" applyProtection="0"/>
    <xf numFmtId="0" fontId="65" fillId="24" borderId="129" applyNumberFormat="0" applyAlignment="0" applyProtection="0"/>
    <xf numFmtId="0" fontId="68" fillId="40" borderId="131" applyNumberFormat="0" applyAlignment="0" applyProtection="0"/>
    <xf numFmtId="10" fontId="39" fillId="17" borderId="122" applyNumberFormat="0" applyBorder="0" applyAlignment="0" applyProtection="0"/>
    <xf numFmtId="0" fontId="130" fillId="39" borderId="127" applyNumberFormat="0" applyAlignment="0" applyProtection="0"/>
    <xf numFmtId="0" fontId="65" fillId="24" borderId="146" applyNumberFormat="0" applyAlignment="0" applyProtection="0"/>
    <xf numFmtId="0" fontId="68" fillId="39" borderId="161" applyNumberFormat="0" applyAlignment="0" applyProtection="0"/>
    <xf numFmtId="0" fontId="5" fillId="27" borderId="130" applyNumberFormat="0" applyFont="0" applyAlignment="0" applyProtection="0"/>
    <xf numFmtId="0" fontId="39" fillId="0" borderId="174" applyBorder="0">
      <alignment horizontal="left" vertical="center" wrapText="1" indent="3"/>
      <protection locked="0"/>
    </xf>
    <xf numFmtId="0" fontId="136" fillId="0" borderId="128" applyNumberFormat="0" applyFill="0" applyAlignment="0" applyProtection="0"/>
    <xf numFmtId="0" fontId="39" fillId="0" borderId="123" applyBorder="0">
      <alignment horizontal="left" vertical="center" wrapText="1" indent="2"/>
      <protection locked="0"/>
    </xf>
    <xf numFmtId="0" fontId="68" fillId="40" borderId="161" applyNumberFormat="0" applyAlignment="0" applyProtection="0"/>
    <xf numFmtId="0" fontId="75" fillId="0" borderId="128" applyNumberFormat="0" applyFill="0" applyAlignment="0" applyProtection="0"/>
    <xf numFmtId="0" fontId="136" fillId="0" borderId="172" applyNumberFormat="0" applyFill="0" applyAlignment="0" applyProtection="0"/>
    <xf numFmtId="0" fontId="6" fillId="27" borderId="170" applyNumberFormat="0" applyFont="0" applyAlignment="0" applyProtection="0"/>
    <xf numFmtId="0" fontId="65" fillId="30" borderId="125" applyNumberFormat="0" applyAlignment="0" applyProtection="0"/>
    <xf numFmtId="0" fontId="75" fillId="0" borderId="162" applyNumberFormat="0" applyFill="0" applyAlignment="0" applyProtection="0"/>
    <xf numFmtId="0" fontId="65" fillId="24" borderId="169" applyNumberFormat="0" applyAlignment="0" applyProtection="0"/>
    <xf numFmtId="0" fontId="62" fillId="39" borderId="125" applyNumberFormat="0" applyAlignment="0" applyProtection="0"/>
    <xf numFmtId="0" fontId="5" fillId="27" borderId="130" applyNumberFormat="0" applyFont="0" applyAlignment="0" applyProtection="0"/>
    <xf numFmtId="0" fontId="65" fillId="24" borderId="146" applyNumberFormat="0" applyAlignment="0" applyProtection="0"/>
    <xf numFmtId="0" fontId="5" fillId="27" borderId="152" applyNumberFormat="0" applyFont="0" applyAlignment="0" applyProtection="0"/>
    <xf numFmtId="0" fontId="124" fillId="24" borderId="146" applyNumberFormat="0" applyAlignment="0" applyProtection="0"/>
    <xf numFmtId="10" fontId="39" fillId="17" borderId="173" applyNumberFormat="0" applyBorder="0" applyAlignment="0" applyProtection="0"/>
    <xf numFmtId="0" fontId="68" fillId="39" borderId="127" applyNumberFormat="0" applyAlignment="0" applyProtection="0"/>
    <xf numFmtId="0" fontId="124" fillId="24" borderId="151" applyNumberFormat="0" applyAlignment="0" applyProtection="0"/>
    <xf numFmtId="0" fontId="5" fillId="27" borderId="126" applyNumberFormat="0" applyFont="0" applyAlignment="0" applyProtection="0"/>
    <xf numFmtId="0" fontId="5" fillId="27" borderId="130" applyNumberFormat="0" applyFont="0" applyAlignment="0" applyProtection="0"/>
    <xf numFmtId="0" fontId="75" fillId="0" borderId="132" applyNumberFormat="0" applyFill="0" applyAlignment="0" applyProtection="0"/>
    <xf numFmtId="0" fontId="5" fillId="27" borderId="170" applyNumberFormat="0" applyFont="0" applyAlignment="0" applyProtection="0"/>
    <xf numFmtId="0" fontId="39" fillId="0" borderId="164" applyBorder="0">
      <alignment horizontal="left" vertical="center" wrapText="1" indent="2"/>
      <protection locked="0"/>
    </xf>
    <xf numFmtId="0" fontId="5" fillId="27" borderId="143" applyNumberFormat="0" applyFont="0" applyAlignment="0" applyProtection="0"/>
    <xf numFmtId="0" fontId="130" fillId="39" borderId="153" applyNumberFormat="0" applyAlignment="0" applyProtection="0"/>
    <xf numFmtId="0" fontId="136" fillId="0" borderId="162" applyNumberFormat="0" applyFill="0" applyAlignment="0" applyProtection="0"/>
    <xf numFmtId="0" fontId="68" fillId="40" borderId="144" applyNumberFormat="0" applyAlignment="0" applyProtection="0"/>
    <xf numFmtId="0" fontId="121" fillId="39" borderId="146" applyNumberFormat="0" applyAlignment="0" applyProtection="0"/>
    <xf numFmtId="0" fontId="68" fillId="40" borderId="131" applyNumberFormat="0" applyAlignment="0" applyProtection="0"/>
    <xf numFmtId="0" fontId="5" fillId="27" borderId="170" applyNumberFormat="0" applyFont="0" applyAlignment="0" applyProtection="0"/>
    <xf numFmtId="0" fontId="124" fillId="24" borderId="159" applyNumberFormat="0" applyAlignment="0" applyProtection="0"/>
    <xf numFmtId="0" fontId="76" fillId="40" borderId="146" applyNumberFormat="0" applyAlignment="0" applyProtection="0"/>
    <xf numFmtId="0" fontId="5" fillId="27" borderId="152" applyNumberFormat="0" applyFont="0" applyAlignment="0" applyProtection="0"/>
    <xf numFmtId="0" fontId="62" fillId="39" borderId="151" applyNumberFormat="0" applyAlignment="0" applyProtection="0"/>
    <xf numFmtId="0" fontId="65" fillId="24" borderId="146" applyNumberFormat="0" applyAlignment="0" applyProtection="0"/>
    <xf numFmtId="0" fontId="18" fillId="16" borderId="164" applyFill="0" applyBorder="0" applyAlignment="0" applyProtection="0">
      <alignment vertical="center"/>
      <protection locked="0"/>
    </xf>
    <xf numFmtId="0" fontId="136" fillId="0" borderId="154" applyNumberFormat="0" applyFill="0" applyAlignment="0" applyProtection="0"/>
    <xf numFmtId="0" fontId="136" fillId="0" borderId="172" applyNumberFormat="0" applyFill="0" applyAlignment="0" applyProtection="0"/>
    <xf numFmtId="0" fontId="121" fillId="39" borderId="146" applyNumberFormat="0" applyAlignment="0" applyProtection="0"/>
    <xf numFmtId="0" fontId="5" fillId="27" borderId="160" applyNumberFormat="0" applyFont="0" applyAlignment="0" applyProtection="0"/>
    <xf numFmtId="0" fontId="62" fillId="39" borderId="146" applyNumberFormat="0" applyAlignment="0" applyProtection="0"/>
    <xf numFmtId="0" fontId="39" fillId="0" borderId="157" applyBorder="0">
      <alignment horizontal="left" vertical="center" wrapText="1" indent="3"/>
      <protection locked="0"/>
    </xf>
    <xf numFmtId="0" fontId="6" fillId="27" borderId="160" applyNumberFormat="0" applyFont="0" applyAlignment="0" applyProtection="0"/>
    <xf numFmtId="0" fontId="65" fillId="30" borderId="169" applyNumberFormat="0" applyAlignment="0" applyProtection="0"/>
    <xf numFmtId="0" fontId="68" fillId="40" borderId="171" applyNumberFormat="0" applyAlignment="0" applyProtection="0"/>
    <xf numFmtId="0" fontId="5" fillId="27" borderId="170" applyNumberFormat="0" applyFont="0" applyAlignment="0" applyProtection="0"/>
    <xf numFmtId="10" fontId="39" fillId="17" borderId="156" applyNumberFormat="0" applyBorder="0" applyAlignment="0" applyProtection="0"/>
    <xf numFmtId="0" fontId="5" fillId="27" borderId="152" applyNumberFormat="0" applyFont="0" applyAlignment="0" applyProtection="0"/>
    <xf numFmtId="0" fontId="62" fillId="39" borderId="169" applyNumberFormat="0" applyAlignment="0" applyProtection="0"/>
    <xf numFmtId="0" fontId="39" fillId="0" borderId="157" applyBorder="0">
      <alignment horizontal="left" vertical="center" wrapText="1" indent="3"/>
      <protection locked="0"/>
    </xf>
    <xf numFmtId="0" fontId="5" fillId="27" borderId="126" applyNumberFormat="0" applyFont="0" applyAlignment="0" applyProtection="0"/>
    <xf numFmtId="0" fontId="124" fillId="24" borderId="125" applyNumberFormat="0" applyAlignment="0" applyProtection="0"/>
    <xf numFmtId="0" fontId="68" fillId="39" borderId="127" applyNumberFormat="0" applyAlignment="0" applyProtection="0"/>
    <xf numFmtId="0" fontId="136" fillId="0" borderId="145" applyNumberFormat="0" applyFill="0" applyAlignment="0" applyProtection="0"/>
    <xf numFmtId="0" fontId="75" fillId="0" borderId="128" applyNumberFormat="0" applyFill="0" applyAlignment="0" applyProtection="0"/>
    <xf numFmtId="0" fontId="5" fillId="27" borderId="143" applyNumberFormat="0" applyFont="0" applyAlignment="0" applyProtection="0"/>
    <xf numFmtId="0" fontId="136" fillId="0" borderId="145" applyNumberFormat="0" applyFill="0" applyAlignment="0" applyProtection="0"/>
    <xf numFmtId="0" fontId="65" fillId="24" borderId="146" applyNumberFormat="0" applyAlignment="0" applyProtection="0"/>
    <xf numFmtId="0" fontId="5" fillId="27" borderId="143" applyNumberFormat="0" applyFont="0" applyAlignment="0" applyProtection="0"/>
    <xf numFmtId="0" fontId="65" fillId="24" borderId="151" applyNumberFormat="0" applyAlignment="0" applyProtection="0"/>
    <xf numFmtId="0" fontId="62" fillId="39" borderId="146" applyNumberFormat="0" applyAlignment="0" applyProtection="0"/>
    <xf numFmtId="0" fontId="76" fillId="40" borderId="169" applyNumberFormat="0" applyAlignment="0" applyProtection="0"/>
    <xf numFmtId="0" fontId="65" fillId="24" borderId="125" applyNumberFormat="0" applyAlignment="0" applyProtection="0"/>
    <xf numFmtId="0" fontId="124" fillId="24" borderId="125" applyNumberFormat="0" applyAlignment="0" applyProtection="0"/>
    <xf numFmtId="0" fontId="130" fillId="39" borderId="161" applyNumberFormat="0" applyAlignment="0" applyProtection="0"/>
    <xf numFmtId="0" fontId="65" fillId="24" borderId="146" applyNumberFormat="0" applyAlignment="0" applyProtection="0"/>
    <xf numFmtId="0" fontId="136" fillId="0" borderId="145" applyNumberFormat="0" applyFill="0" applyAlignment="0" applyProtection="0"/>
    <xf numFmtId="0" fontId="65" fillId="24" borderId="146" applyNumberFormat="0" applyAlignment="0" applyProtection="0"/>
    <xf numFmtId="0" fontId="5" fillId="27" borderId="143" applyNumberFormat="0" applyFont="0" applyAlignment="0" applyProtection="0"/>
    <xf numFmtId="0" fontId="6" fillId="27" borderId="160" applyNumberFormat="0" applyFont="0" applyAlignment="0" applyProtection="0"/>
    <xf numFmtId="0" fontId="65" fillId="30" borderId="125" applyNumberFormat="0" applyAlignment="0" applyProtection="0"/>
    <xf numFmtId="0" fontId="6" fillId="27" borderId="126" applyNumberFormat="0" applyFont="0" applyAlignment="0" applyProtection="0"/>
    <xf numFmtId="0" fontId="124" fillId="24" borderId="159" applyNumberFormat="0" applyAlignment="0" applyProtection="0"/>
    <xf numFmtId="0" fontId="76" fillId="40" borderId="169" applyNumberFormat="0" applyAlignment="0" applyProtection="0"/>
    <xf numFmtId="0" fontId="6" fillId="27" borderId="152" applyNumberFormat="0" applyFont="0" applyAlignment="0" applyProtection="0"/>
    <xf numFmtId="0" fontId="68" fillId="40" borderId="153" applyNumberFormat="0" applyAlignment="0" applyProtection="0"/>
    <xf numFmtId="0" fontId="5" fillId="27" borderId="143" applyNumberFormat="0" applyFont="0" applyAlignment="0" applyProtection="0"/>
    <xf numFmtId="0" fontId="76" fillId="40" borderId="125" applyNumberFormat="0" applyAlignment="0" applyProtection="0"/>
    <xf numFmtId="0" fontId="76" fillId="40" borderId="125" applyNumberFormat="0" applyAlignment="0" applyProtection="0"/>
    <xf numFmtId="0" fontId="130" fillId="39" borderId="144" applyNumberFormat="0" applyAlignment="0" applyProtection="0"/>
    <xf numFmtId="0" fontId="62" fillId="39" borderId="146" applyNumberFormat="0" applyAlignment="0" applyProtection="0"/>
    <xf numFmtId="0" fontId="62" fillId="39" borderId="129" applyNumberFormat="0" applyAlignment="0" applyProtection="0"/>
    <xf numFmtId="0" fontId="65" fillId="30" borderId="169" applyNumberFormat="0" applyAlignment="0" applyProtection="0"/>
    <xf numFmtId="0" fontId="76" fillId="40" borderId="151" applyNumberFormat="0" applyAlignment="0" applyProtection="0"/>
    <xf numFmtId="0" fontId="76" fillId="40" borderId="125" applyNumberFormat="0" applyAlignment="0" applyProtection="0"/>
    <xf numFmtId="0" fontId="65" fillId="24" borderId="125" applyNumberFormat="0" applyAlignment="0" applyProtection="0"/>
    <xf numFmtId="0" fontId="5" fillId="27" borderId="143" applyNumberFormat="0" applyFont="0" applyAlignment="0" applyProtection="0"/>
    <xf numFmtId="0" fontId="62" fillId="66" borderId="125" applyNumberFormat="0" applyAlignment="0" applyProtection="0"/>
    <xf numFmtId="0" fontId="62" fillId="39" borderId="159" applyNumberFormat="0" applyAlignment="0" applyProtection="0"/>
    <xf numFmtId="0" fontId="130" fillId="39" borderId="153" applyNumberFormat="0" applyAlignment="0" applyProtection="0"/>
    <xf numFmtId="0" fontId="136" fillId="0" borderId="128" applyNumberFormat="0" applyFill="0" applyAlignment="0" applyProtection="0"/>
    <xf numFmtId="0" fontId="68" fillId="40" borderId="144" applyNumberFormat="0" applyAlignment="0" applyProtection="0"/>
    <xf numFmtId="0" fontId="65" fillId="57" borderId="125" applyNumberFormat="0" applyAlignment="0" applyProtection="0"/>
    <xf numFmtId="0" fontId="65" fillId="30" borderId="151" applyNumberFormat="0" applyAlignment="0" applyProtection="0"/>
    <xf numFmtId="0" fontId="62" fillId="39" borderId="125" applyNumberFormat="0" applyAlignment="0" applyProtection="0"/>
    <xf numFmtId="0" fontId="5" fillId="73" borderId="126" applyNumberFormat="0" applyAlignment="0" applyProtection="0"/>
    <xf numFmtId="0" fontId="68" fillId="66" borderId="127" applyNumberFormat="0" applyAlignment="0" applyProtection="0"/>
    <xf numFmtId="0" fontId="68" fillId="40" borderId="161" applyNumberFormat="0" applyAlignment="0" applyProtection="0"/>
    <xf numFmtId="0" fontId="68" fillId="39" borderId="153" applyNumberFormat="0" applyAlignment="0" applyProtection="0"/>
    <xf numFmtId="0" fontId="6" fillId="27" borderId="130" applyNumberFormat="0" applyFont="0" applyAlignment="0" applyProtection="0"/>
    <xf numFmtId="0" fontId="5" fillId="27" borderId="126" applyNumberFormat="0" applyFont="0" applyAlignment="0" applyProtection="0"/>
    <xf numFmtId="0" fontId="5" fillId="27" borderId="126" applyNumberFormat="0" applyFont="0" applyAlignment="0" applyProtection="0"/>
    <xf numFmtId="0" fontId="65" fillId="24" borderId="125" applyNumberFormat="0" applyAlignment="0" applyProtection="0"/>
    <xf numFmtId="0" fontId="136" fillId="0" borderId="145" applyNumberFormat="0" applyFill="0" applyAlignment="0" applyProtection="0"/>
    <xf numFmtId="0" fontId="5" fillId="27" borderId="126" applyNumberFormat="0" applyFont="0" applyAlignment="0" applyProtection="0"/>
    <xf numFmtId="0" fontId="65" fillId="24" borderId="146" applyNumberFormat="0" applyAlignment="0" applyProtection="0"/>
    <xf numFmtId="0" fontId="5" fillId="27" borderId="143" applyNumberFormat="0" applyFont="0" applyAlignment="0" applyProtection="0"/>
    <xf numFmtId="0" fontId="124" fillId="24" borderId="159" applyNumberFormat="0" applyAlignment="0" applyProtection="0"/>
    <xf numFmtId="0" fontId="68" fillId="39" borderId="131" applyNumberFormat="0" applyAlignment="0" applyProtection="0"/>
    <xf numFmtId="0" fontId="68" fillId="39" borderId="131" applyNumberFormat="0" applyAlignment="0" applyProtection="0"/>
    <xf numFmtId="0" fontId="68" fillId="40" borderId="131" applyNumberFormat="0" applyAlignment="0" applyProtection="0"/>
    <xf numFmtId="0" fontId="65" fillId="24" borderId="129" applyNumberFormat="0" applyAlignment="0" applyProtection="0"/>
    <xf numFmtId="0" fontId="124" fillId="24" borderId="129" applyNumberFormat="0" applyAlignment="0" applyProtection="0"/>
    <xf numFmtId="0" fontId="124" fillId="24" borderId="129" applyNumberFormat="0" applyAlignment="0" applyProtection="0"/>
    <xf numFmtId="0" fontId="124" fillId="24" borderId="146" applyNumberFormat="0" applyAlignment="0" applyProtection="0"/>
    <xf numFmtId="0" fontId="121" fillId="39" borderId="125" applyNumberFormat="0" applyAlignment="0" applyProtection="0"/>
    <xf numFmtId="0" fontId="68" fillId="39" borderId="153" applyNumberFormat="0" applyAlignment="0" applyProtection="0"/>
    <xf numFmtId="0" fontId="75" fillId="0" borderId="154" applyNumberFormat="0" applyFill="0" applyAlignment="0" applyProtection="0"/>
    <xf numFmtId="0" fontId="62" fillId="39" borderId="129" applyNumberFormat="0" applyAlignment="0" applyProtection="0"/>
    <xf numFmtId="0" fontId="65" fillId="30" borderId="129" applyNumberFormat="0" applyAlignment="0" applyProtection="0"/>
    <xf numFmtId="0" fontId="130" fillId="39" borderId="131" applyNumberFormat="0" applyAlignment="0" applyProtection="0"/>
    <xf numFmtId="0" fontId="5" fillId="27" borderId="143" applyNumberFormat="0" applyFont="0" applyAlignment="0" applyProtection="0"/>
    <xf numFmtId="0" fontId="5" fillId="27" borderId="130" applyNumberFormat="0" applyFont="0" applyAlignment="0" applyProtection="0"/>
    <xf numFmtId="0" fontId="65" fillId="30" borderId="159" applyNumberFormat="0" applyAlignment="0" applyProtection="0"/>
    <xf numFmtId="0" fontId="121" fillId="39" borderId="151" applyNumberFormat="0" applyAlignment="0" applyProtection="0"/>
    <xf numFmtId="0" fontId="39" fillId="0" borderId="164" applyBorder="0">
      <alignment horizontal="left" vertical="center" wrapText="1" indent="2"/>
      <protection locked="0"/>
    </xf>
    <xf numFmtId="0" fontId="5" fillId="27" borderId="143"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8" fillId="40" borderId="131" applyNumberFormat="0" applyAlignment="0" applyProtection="0"/>
    <xf numFmtId="0" fontId="62" fillId="39" borderId="159" applyNumberFormat="0" applyAlignment="0" applyProtection="0"/>
    <xf numFmtId="0" fontId="6" fillId="27" borderId="170" applyNumberFormat="0" applyFont="0" applyAlignment="0" applyProtection="0"/>
    <xf numFmtId="0" fontId="75" fillId="0" borderId="154" applyNumberFormat="0" applyFill="0" applyAlignment="0" applyProtection="0"/>
    <xf numFmtId="0" fontId="68" fillId="39" borderId="171" applyNumberFormat="0" applyAlignment="0" applyProtection="0"/>
    <xf numFmtId="0" fontId="76" fillId="40" borderId="129" applyNumberFormat="0" applyAlignment="0" applyProtection="0"/>
    <xf numFmtId="0" fontId="5" fillId="27" borderId="130" applyNumberFormat="0" applyFont="0" applyAlignment="0" applyProtection="0"/>
    <xf numFmtId="0" fontId="5" fillId="27" borderId="126" applyNumberFormat="0" applyFont="0" applyAlignment="0" applyProtection="0"/>
    <xf numFmtId="0" fontId="136" fillId="0" borderId="128" applyNumberFormat="0" applyFill="0" applyAlignment="0" applyProtection="0"/>
    <xf numFmtId="0" fontId="5" fillId="27" borderId="126" applyNumberFormat="0" applyFont="0" applyAlignment="0" applyProtection="0"/>
    <xf numFmtId="0" fontId="5" fillId="27" borderId="160" applyNumberFormat="0" applyFont="0" applyAlignment="0" applyProtection="0"/>
    <xf numFmtId="0" fontId="5" fillId="27" borderId="126" applyNumberFormat="0" applyFont="0" applyAlignment="0" applyProtection="0"/>
    <xf numFmtId="0" fontId="39" fillId="0" borderId="157" applyBorder="0">
      <alignment horizontal="left" vertical="center" wrapText="1" indent="2"/>
      <protection locked="0"/>
    </xf>
    <xf numFmtId="0" fontId="65" fillId="24" borderId="169" applyNumberFormat="0" applyAlignment="0" applyProtection="0"/>
    <xf numFmtId="0" fontId="65" fillId="24" borderId="146" applyNumberFormat="0" applyAlignment="0" applyProtection="0"/>
    <xf numFmtId="0" fontId="5" fillId="27" borderId="130" applyNumberFormat="0" applyFont="0" applyAlignment="0" applyProtection="0"/>
    <xf numFmtId="0" fontId="5" fillId="27" borderId="170" applyNumberFormat="0" applyFont="0" applyAlignment="0" applyProtection="0"/>
    <xf numFmtId="0" fontId="5" fillId="27" borderId="130" applyNumberFormat="0" applyFont="0" applyAlignment="0" applyProtection="0"/>
    <xf numFmtId="0" fontId="65" fillId="24" borderId="129"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0" fillId="39" borderId="144" applyNumberFormat="0" applyAlignment="0" applyProtection="0"/>
    <xf numFmtId="0" fontId="6" fillId="27" borderId="160" applyNumberFormat="0" applyFont="0" applyAlignment="0" applyProtection="0"/>
    <xf numFmtId="0" fontId="65" fillId="30" borderId="151" applyNumberFormat="0" applyAlignment="0" applyProtection="0"/>
    <xf numFmtId="0" fontId="5" fillId="27" borderId="141" applyNumberFormat="0" applyFont="0" applyAlignment="0" applyProtection="0"/>
    <xf numFmtId="0" fontId="130" fillId="39" borderId="171" applyNumberFormat="0" applyAlignment="0" applyProtection="0"/>
    <xf numFmtId="0" fontId="65" fillId="24" borderId="151" applyNumberFormat="0" applyAlignment="0" applyProtection="0"/>
    <xf numFmtId="0" fontId="6" fillId="27" borderId="143"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76" fillId="40" borderId="129" applyNumberFormat="0" applyAlignment="0" applyProtection="0"/>
    <xf numFmtId="0" fontId="121" fillId="39" borderId="146" applyNumberFormat="0" applyAlignment="0" applyProtection="0"/>
    <xf numFmtId="0" fontId="121" fillId="39" borderId="146" applyNumberFormat="0" applyAlignment="0" applyProtection="0"/>
    <xf numFmtId="0" fontId="5" fillId="27" borderId="160" applyNumberFormat="0" applyFont="0" applyAlignment="0" applyProtection="0"/>
    <xf numFmtId="0" fontId="65" fillId="30" borderId="169" applyNumberFormat="0" applyAlignment="0" applyProtection="0"/>
    <xf numFmtId="0" fontId="5" fillId="27" borderId="130" applyNumberFormat="0" applyFont="0" applyAlignment="0" applyProtection="0"/>
    <xf numFmtId="0" fontId="75" fillId="0" borderId="128" applyNumberFormat="0" applyFill="0" applyAlignment="0" applyProtection="0"/>
    <xf numFmtId="0" fontId="130" fillId="39" borderId="171" applyNumberFormat="0" applyAlignment="0" applyProtection="0"/>
    <xf numFmtId="0" fontId="5" fillId="27" borderId="130" applyNumberFormat="0" applyFont="0" applyAlignment="0" applyProtection="0"/>
    <xf numFmtId="0" fontId="76" fillId="40" borderId="159" applyNumberFormat="0" applyAlignment="0" applyProtection="0"/>
    <xf numFmtId="0" fontId="5" fillId="27" borderId="160" applyNumberFormat="0" applyFont="0" applyAlignment="0" applyProtection="0"/>
    <xf numFmtId="0" fontId="76" fillId="40" borderId="129" applyNumberFormat="0" applyAlignment="0" applyProtection="0"/>
    <xf numFmtId="0" fontId="65" fillId="24" borderId="129" applyNumberFormat="0" applyAlignment="0" applyProtection="0"/>
    <xf numFmtId="0" fontId="130" fillId="39" borderId="131" applyNumberFormat="0" applyAlignment="0" applyProtection="0"/>
    <xf numFmtId="0" fontId="65" fillId="30" borderId="159" applyNumberFormat="0" applyAlignment="0" applyProtection="0"/>
    <xf numFmtId="0" fontId="5" fillId="27" borderId="160" applyNumberFormat="0" applyFont="0" applyAlignment="0" applyProtection="0"/>
    <xf numFmtId="0" fontId="130" fillId="39" borderId="171" applyNumberFormat="0" applyAlignment="0" applyProtection="0"/>
    <xf numFmtId="0" fontId="121" fillId="39" borderId="151" applyNumberFormat="0" applyAlignment="0" applyProtection="0"/>
    <xf numFmtId="0" fontId="136" fillId="0" borderId="145" applyNumberFormat="0" applyFill="0" applyAlignment="0" applyProtection="0"/>
    <xf numFmtId="0" fontId="5" fillId="27" borderId="170" applyNumberFormat="0" applyFont="0" applyAlignment="0" applyProtection="0"/>
    <xf numFmtId="0" fontId="65" fillId="24" borderId="125" applyNumberFormat="0" applyAlignment="0" applyProtection="0"/>
    <xf numFmtId="0" fontId="18" fillId="16" borderId="164" applyFill="0" applyBorder="0" applyAlignment="0" applyProtection="0">
      <alignment vertical="center"/>
      <protection locked="0"/>
    </xf>
    <xf numFmtId="0" fontId="65" fillId="24" borderId="146" applyNumberFormat="0" applyAlignment="0" applyProtection="0"/>
    <xf numFmtId="0" fontId="62" fillId="39" borderId="125" applyNumberFormat="0" applyAlignment="0" applyProtection="0"/>
    <xf numFmtId="0" fontId="124" fillId="24" borderId="125" applyNumberFormat="0" applyAlignment="0" applyProtection="0"/>
    <xf numFmtId="0" fontId="136" fillId="0" borderId="128" applyNumberFormat="0" applyFill="0" applyAlignment="0" applyProtection="0"/>
    <xf numFmtId="0" fontId="62" fillId="39" borderId="125" applyNumberFormat="0" applyAlignment="0" applyProtection="0"/>
    <xf numFmtId="0" fontId="65" fillId="24" borderId="169" applyNumberFormat="0" applyAlignment="0" applyProtection="0"/>
    <xf numFmtId="0" fontId="136" fillId="0" borderId="162" applyNumberFormat="0" applyFill="0" applyAlignment="0" applyProtection="0"/>
    <xf numFmtId="0" fontId="65" fillId="24" borderId="169" applyNumberFormat="0" applyAlignment="0" applyProtection="0"/>
    <xf numFmtId="0" fontId="6" fillId="27" borderId="160" applyNumberFormat="0" applyFont="0" applyAlignment="0" applyProtection="0"/>
    <xf numFmtId="0" fontId="39" fillId="0" borderId="157" applyBorder="0">
      <alignment horizontal="left" vertical="center" wrapText="1" indent="2"/>
      <protection locked="0"/>
    </xf>
    <xf numFmtId="0" fontId="136" fillId="0" borderId="172" applyNumberFormat="0" applyFill="0" applyAlignment="0" applyProtection="0"/>
    <xf numFmtId="0" fontId="75" fillId="0" borderId="172" applyNumberFormat="0" applyFill="0" applyAlignment="0" applyProtection="0"/>
    <xf numFmtId="0" fontId="136" fillId="0" borderId="162" applyNumberFormat="0" applyFill="0" applyAlignment="0" applyProtection="0"/>
    <xf numFmtId="0" fontId="68" fillId="39" borderId="153" applyNumberFormat="0" applyAlignment="0" applyProtection="0"/>
    <xf numFmtId="0" fontId="136" fillId="0" borderId="162" applyNumberFormat="0" applyFill="0" applyAlignment="0" applyProtection="0"/>
    <xf numFmtId="0" fontId="5" fillId="27" borderId="152" applyNumberFormat="0" applyFont="0" applyAlignment="0" applyProtection="0"/>
    <xf numFmtId="0" fontId="68" fillId="39" borderId="153" applyNumberFormat="0" applyAlignment="0" applyProtection="0"/>
    <xf numFmtId="0" fontId="136" fillId="0" borderId="154" applyNumberFormat="0" applyFill="0" applyAlignment="0" applyProtection="0"/>
    <xf numFmtId="0" fontId="65" fillId="24" borderId="151" applyNumberFormat="0" applyAlignment="0" applyProtection="0"/>
    <xf numFmtId="0" fontId="5" fillId="27" borderId="152" applyNumberFormat="0" applyFont="0" applyAlignment="0" applyProtection="0"/>
    <xf numFmtId="0" fontId="39" fillId="0" borderId="157" applyBorder="0">
      <alignment horizontal="left" vertical="center" wrapText="1" indent="3"/>
      <protection locked="0"/>
    </xf>
    <xf numFmtId="0" fontId="5" fillId="27" borderId="170" applyNumberFormat="0" applyFont="0" applyAlignment="0" applyProtection="0"/>
    <xf numFmtId="0" fontId="124" fillId="24" borderId="159" applyNumberFormat="0" applyAlignment="0" applyProtection="0"/>
    <xf numFmtId="0" fontId="5" fillId="27" borderId="143" applyNumberFormat="0" applyFont="0" applyAlignment="0" applyProtection="0"/>
    <xf numFmtId="0" fontId="5" fillId="27" borderId="160" applyNumberFormat="0" applyFont="0" applyAlignment="0" applyProtection="0"/>
    <xf numFmtId="0" fontId="5" fillId="27" borderId="170" applyNumberFormat="0" applyFont="0" applyAlignment="0" applyProtection="0"/>
    <xf numFmtId="0" fontId="121" fillId="39" borderId="151" applyNumberFormat="0" applyAlignment="0" applyProtection="0"/>
    <xf numFmtId="0" fontId="39" fillId="0" borderId="157" applyBorder="0">
      <alignment horizontal="left" vertical="center" wrapText="1" indent="2"/>
      <protection locked="0"/>
    </xf>
    <xf numFmtId="0" fontId="5" fillId="27" borderId="160" applyNumberFormat="0" applyFont="0" applyAlignment="0" applyProtection="0"/>
    <xf numFmtId="0" fontId="5" fillId="27" borderId="170" applyNumberFormat="0" applyFont="0" applyAlignment="0" applyProtection="0"/>
    <xf numFmtId="0" fontId="121" fillId="39" borderId="169" applyNumberFormat="0" applyAlignment="0" applyProtection="0"/>
    <xf numFmtId="0" fontId="39" fillId="0" borderId="164" applyBorder="0">
      <alignment horizontal="left" vertical="center" wrapText="1" indent="2"/>
      <protection locked="0"/>
    </xf>
    <xf numFmtId="0" fontId="5" fillId="27" borderId="160" applyNumberFormat="0" applyFont="0" applyAlignment="0" applyProtection="0"/>
    <xf numFmtId="0" fontId="124" fillId="24" borderId="151" applyNumberFormat="0" applyAlignment="0" applyProtection="0"/>
    <xf numFmtId="0" fontId="68" fillId="39" borderId="161" applyNumberFormat="0" applyAlignment="0" applyProtection="0"/>
    <xf numFmtId="0" fontId="5" fillId="27" borderId="170" applyNumberFormat="0" applyFont="0" applyAlignment="0" applyProtection="0"/>
    <xf numFmtId="0" fontId="76" fillId="40" borderId="169" applyNumberFormat="0" applyAlignment="0" applyProtection="0"/>
    <xf numFmtId="0" fontId="68" fillId="39" borderId="153" applyNumberFormat="0" applyAlignment="0" applyProtection="0"/>
    <xf numFmtId="0" fontId="124" fillId="24" borderId="159" applyNumberFormat="0" applyAlignment="0" applyProtection="0"/>
    <xf numFmtId="0" fontId="68" fillId="39" borderId="161" applyNumberFormat="0" applyAlignment="0" applyProtection="0"/>
    <xf numFmtId="0" fontId="65" fillId="24" borderId="159" applyNumberFormat="0" applyAlignment="0" applyProtection="0"/>
    <xf numFmtId="0" fontId="68" fillId="40" borderId="153" applyNumberFormat="0" applyAlignment="0" applyProtection="0"/>
    <xf numFmtId="0" fontId="6" fillId="27" borderId="152" applyNumberFormat="0" applyFont="0" applyAlignment="0" applyProtection="0"/>
    <xf numFmtId="0" fontId="68" fillId="39" borderId="153" applyNumberFormat="0" applyAlignment="0" applyProtection="0"/>
    <xf numFmtId="0" fontId="5" fillId="27" borderId="170" applyNumberFormat="0" applyFont="0" applyAlignment="0" applyProtection="0"/>
    <xf numFmtId="0" fontId="68" fillId="40" borderId="171" applyNumberFormat="0" applyAlignment="0" applyProtection="0"/>
    <xf numFmtId="0" fontId="65" fillId="24" borderId="159" applyNumberFormat="0" applyAlignment="0" applyProtection="0"/>
    <xf numFmtId="0" fontId="68" fillId="40" borderId="171" applyNumberFormat="0" applyAlignment="0" applyProtection="0"/>
    <xf numFmtId="0" fontId="62" fillId="66" borderId="140" applyNumberFormat="0" applyAlignment="0" applyProtection="0"/>
    <xf numFmtId="0" fontId="75" fillId="0" borderId="172" applyNumberFormat="0" applyFill="0" applyAlignment="0" applyProtection="0"/>
    <xf numFmtId="0" fontId="65" fillId="57" borderId="140" applyNumberFormat="0" applyAlignment="0" applyProtection="0"/>
    <xf numFmtId="0" fontId="5" fillId="27" borderId="160" applyNumberFormat="0" applyFont="0" applyAlignment="0" applyProtection="0"/>
    <xf numFmtId="0" fontId="5" fillId="27" borderId="143" applyNumberFormat="0" applyFont="0" applyAlignment="0" applyProtection="0"/>
    <xf numFmtId="0" fontId="5" fillId="73" borderId="141" applyNumberFormat="0" applyAlignment="0" applyProtection="0"/>
    <xf numFmtId="0" fontId="68" fillId="66" borderId="142" applyNumberFormat="0" applyAlignment="0" applyProtection="0"/>
    <xf numFmtId="0" fontId="5" fillId="27" borderId="152" applyNumberFormat="0" applyFont="0" applyAlignment="0" applyProtection="0"/>
    <xf numFmtId="0" fontId="39" fillId="0" borderId="157" applyBorder="0">
      <alignment horizontal="left" vertical="center" wrapText="1" indent="2"/>
      <protection locked="0"/>
    </xf>
    <xf numFmtId="0" fontId="5" fillId="27" borderId="143" applyNumberFormat="0" applyFont="0" applyAlignment="0" applyProtection="0"/>
    <xf numFmtId="0" fontId="5" fillId="27" borderId="143" applyNumberFormat="0" applyFont="0" applyAlignment="0" applyProtection="0"/>
    <xf numFmtId="0" fontId="6" fillId="27" borderId="152" applyNumberFormat="0" applyFont="0" applyAlignment="0" applyProtection="0"/>
    <xf numFmtId="0" fontId="136" fillId="0" borderId="154" applyNumberFormat="0" applyFill="0" applyAlignment="0" applyProtection="0"/>
    <xf numFmtId="0" fontId="68" fillId="40" borderId="144" applyNumberFormat="0" applyAlignment="0" applyProtection="0"/>
    <xf numFmtId="0" fontId="5" fillId="27" borderId="143" applyNumberFormat="0" applyFont="0" applyAlignment="0" applyProtection="0"/>
    <xf numFmtId="0" fontId="68" fillId="39" borderId="144" applyNumberFormat="0" applyAlignment="0" applyProtection="0"/>
    <xf numFmtId="0" fontId="5" fillId="27" borderId="143" applyNumberFormat="0" applyFont="0" applyAlignment="0" applyProtection="0"/>
    <xf numFmtId="0" fontId="5" fillId="27" borderId="143" applyNumberFormat="0" applyFont="0" applyAlignment="0" applyProtection="0"/>
    <xf numFmtId="0" fontId="136" fillId="0" borderId="162" applyNumberFormat="0" applyFill="0" applyAlignment="0" applyProtection="0"/>
    <xf numFmtId="0" fontId="5" fillId="27" borderId="170" applyNumberFormat="0" applyFont="0" applyAlignment="0" applyProtection="0"/>
    <xf numFmtId="0" fontId="68" fillId="40" borderId="153" applyNumberFormat="0" applyAlignment="0" applyProtection="0"/>
    <xf numFmtId="0" fontId="65" fillId="30" borderId="146" applyNumberFormat="0" applyAlignment="0" applyProtection="0"/>
    <xf numFmtId="0" fontId="65" fillId="24" borderId="151" applyNumberFormat="0" applyAlignment="0" applyProtection="0"/>
    <xf numFmtId="0" fontId="5" fillId="27" borderId="143" applyNumberFormat="0" applyFont="0" applyAlignment="0" applyProtection="0"/>
    <xf numFmtId="0" fontId="5" fillId="27" borderId="143" applyNumberFormat="0" applyFont="0" applyAlignment="0" applyProtection="0"/>
    <xf numFmtId="0" fontId="6" fillId="27" borderId="143" applyNumberFormat="0" applyFont="0" applyAlignment="0" applyProtection="0"/>
    <xf numFmtId="0" fontId="65" fillId="24" borderId="146" applyNumberFormat="0" applyAlignment="0" applyProtection="0"/>
    <xf numFmtId="0" fontId="75" fillId="0" borderId="162" applyNumberFormat="0" applyFill="0" applyAlignment="0" applyProtection="0"/>
    <xf numFmtId="0" fontId="39" fillId="0" borderId="157" applyBorder="0">
      <alignment horizontal="left" vertical="center" wrapText="1" indent="3"/>
      <protection locked="0"/>
    </xf>
    <xf numFmtId="0" fontId="130" fillId="39" borderId="144" applyNumberFormat="0" applyAlignment="0" applyProtection="0"/>
    <xf numFmtId="0" fontId="124" fillId="24" borderId="151" applyNumberFormat="0" applyAlignment="0" applyProtection="0"/>
    <xf numFmtId="0" fontId="5" fillId="27" borderId="170" applyNumberFormat="0" applyFont="0" applyAlignment="0" applyProtection="0"/>
    <xf numFmtId="0" fontId="124" fillId="24" borderId="146" applyNumberFormat="0" applyAlignment="0" applyProtection="0"/>
    <xf numFmtId="0" fontId="6" fillId="27" borderId="143" applyNumberFormat="0" applyFont="0" applyAlignment="0" applyProtection="0"/>
    <xf numFmtId="0" fontId="75" fillId="0" borderId="145" applyNumberFormat="0" applyFill="0" applyAlignment="0" applyProtection="0"/>
    <xf numFmtId="0" fontId="136" fillId="0" borderId="145" applyNumberFormat="0" applyFill="0" applyAlignment="0" applyProtection="0"/>
    <xf numFmtId="0" fontId="6" fillId="27" borderId="141" applyNumberFormat="0" applyFont="0" applyAlignment="0" applyProtection="0"/>
    <xf numFmtId="0" fontId="5" fillId="27" borderId="160" applyNumberFormat="0" applyFont="0" applyAlignment="0" applyProtection="0"/>
    <xf numFmtId="0" fontId="130" fillId="39" borderId="161" applyNumberFormat="0" applyAlignment="0" applyProtection="0"/>
    <xf numFmtId="0" fontId="39" fillId="0" borderId="157" applyBorder="0">
      <alignment horizontal="left" vertical="center" wrapText="1" indent="3"/>
      <protection locked="0"/>
    </xf>
    <xf numFmtId="0" fontId="39" fillId="0" borderId="148" applyBorder="0">
      <alignment horizontal="left" vertical="center" wrapText="1" indent="3"/>
      <protection locked="0"/>
    </xf>
    <xf numFmtId="0" fontId="121" fillId="39" borderId="146" applyNumberFormat="0" applyAlignment="0" applyProtection="0"/>
    <xf numFmtId="0" fontId="65" fillId="24" borderId="151" applyNumberFormat="0" applyAlignment="0" applyProtection="0"/>
    <xf numFmtId="0" fontId="68" fillId="40" borderId="153" applyNumberFormat="0" applyAlignment="0" applyProtection="0"/>
    <xf numFmtId="0" fontId="121" fillId="39" borderId="146" applyNumberFormat="0" applyAlignment="0" applyProtection="0"/>
    <xf numFmtId="0" fontId="65" fillId="30" borderId="146" applyNumberFormat="0" applyAlignment="0" applyProtection="0"/>
    <xf numFmtId="0" fontId="5" fillId="27" borderId="143" applyNumberFormat="0" applyFont="0" applyAlignment="0" applyProtection="0"/>
    <xf numFmtId="0" fontId="65" fillId="24" borderId="146" applyNumberFormat="0" applyAlignment="0" applyProtection="0"/>
    <xf numFmtId="0" fontId="65" fillId="24" borderId="146" applyNumberFormat="0" applyAlignment="0" applyProtection="0"/>
    <xf numFmtId="0" fontId="65" fillId="24" borderId="159" applyNumberFormat="0" applyAlignment="0" applyProtection="0"/>
    <xf numFmtId="0" fontId="65" fillId="30" borderId="159" applyNumberFormat="0" applyAlignment="0" applyProtection="0"/>
    <xf numFmtId="0" fontId="62" fillId="39" borderId="169" applyNumberFormat="0" applyAlignment="0" applyProtection="0"/>
    <xf numFmtId="0" fontId="68" fillId="39" borderId="161" applyNumberFormat="0" applyAlignment="0" applyProtection="0"/>
    <xf numFmtId="0" fontId="136" fillId="0" borderId="154" applyNumberFormat="0" applyFill="0" applyAlignment="0" applyProtection="0"/>
    <xf numFmtId="0" fontId="76" fillId="40" borderId="146" applyNumberFormat="0" applyAlignment="0" applyProtection="0"/>
    <xf numFmtId="0" fontId="5" fillId="27" borderId="152" applyNumberFormat="0" applyFont="0" applyAlignment="0" applyProtection="0"/>
    <xf numFmtId="0" fontId="136" fillId="0" borderId="145" applyNumberFormat="0" applyFill="0" applyAlignment="0" applyProtection="0"/>
    <xf numFmtId="0" fontId="136" fillId="0" borderId="145" applyNumberFormat="0" applyFill="0" applyAlignment="0" applyProtection="0"/>
    <xf numFmtId="0" fontId="5" fillId="27" borderId="143" applyNumberFormat="0" applyFont="0" applyAlignment="0" applyProtection="0"/>
    <xf numFmtId="0" fontId="65" fillId="30" borderId="146" applyNumberFormat="0" applyAlignment="0" applyProtection="0"/>
    <xf numFmtId="0" fontId="121" fillId="39" borderId="169" applyNumberFormat="0" applyAlignment="0" applyProtection="0"/>
    <xf numFmtId="0" fontId="76" fillId="40" borderId="169" applyNumberFormat="0" applyAlignment="0" applyProtection="0"/>
    <xf numFmtId="0" fontId="65" fillId="24" borderId="151" applyNumberFormat="0" applyAlignment="0" applyProtection="0"/>
    <xf numFmtId="0" fontId="68" fillId="40" borderId="144" applyNumberFormat="0" applyAlignment="0" applyProtection="0"/>
    <xf numFmtId="0" fontId="62" fillId="39" borderId="151" applyNumberFormat="0" applyAlignment="0" applyProtection="0"/>
    <xf numFmtId="0" fontId="65" fillId="24" borderId="146" applyNumberFormat="0" applyAlignment="0" applyProtection="0"/>
    <xf numFmtId="0" fontId="5" fillId="27" borderId="143" applyNumberFormat="0" applyFont="0" applyAlignment="0" applyProtection="0"/>
    <xf numFmtId="0" fontId="62" fillId="39" borderId="146" applyNumberFormat="0" applyAlignment="0" applyProtection="0"/>
    <xf numFmtId="0" fontId="5" fillId="27" borderId="143" applyNumberFormat="0" applyFont="0" applyAlignment="0" applyProtection="0"/>
    <xf numFmtId="0" fontId="68" fillId="40" borderId="171" applyNumberFormat="0" applyAlignment="0" applyProtection="0"/>
    <xf numFmtId="0" fontId="68" fillId="40" borderId="144" applyNumberFormat="0" applyAlignment="0" applyProtection="0"/>
    <xf numFmtId="0" fontId="39" fillId="0" borderId="157" applyBorder="0">
      <alignment horizontal="left" vertical="center" wrapText="1" indent="3"/>
      <protection locked="0"/>
    </xf>
    <xf numFmtId="0" fontId="121" fillId="39" borderId="169" applyNumberFormat="0" applyAlignment="0" applyProtection="0"/>
    <xf numFmtId="0" fontId="6" fillId="27" borderId="170" applyNumberFormat="0" applyFont="0" applyAlignment="0" applyProtection="0"/>
    <xf numFmtId="0" fontId="65" fillId="24" borderId="169" applyNumberFormat="0" applyAlignment="0" applyProtection="0"/>
    <xf numFmtId="10" fontId="39" fillId="17" borderId="173" applyNumberFormat="0" applyBorder="0" applyAlignment="0" applyProtection="0"/>
    <xf numFmtId="0" fontId="5" fillId="27" borderId="170" applyNumberFormat="0" applyFont="0" applyAlignment="0" applyProtection="0"/>
    <xf numFmtId="0" fontId="5" fillId="27" borderId="160" applyNumberFormat="0" applyFont="0" applyAlignment="0" applyProtection="0"/>
    <xf numFmtId="0" fontId="75" fillId="0" borderId="158" applyNumberFormat="0" applyFill="0" applyAlignment="0" applyProtection="0"/>
    <xf numFmtId="0" fontId="136" fillId="0" borderId="162" applyNumberFormat="0" applyFill="0" applyAlignment="0" applyProtection="0"/>
    <xf numFmtId="0" fontId="5" fillId="27" borderId="160" applyNumberFormat="0" applyFont="0" applyAlignment="0" applyProtection="0"/>
    <xf numFmtId="0" fontId="75" fillId="0" borderId="172" applyNumberFormat="0" applyFill="0" applyAlignment="0" applyProtection="0"/>
    <xf numFmtId="0" fontId="65" fillId="30" borderId="169" applyNumberFormat="0" applyAlignment="0" applyProtection="0"/>
    <xf numFmtId="0" fontId="121" fillId="39" borderId="159" applyNumberFormat="0" applyAlignment="0" applyProtection="0"/>
    <xf numFmtId="0" fontId="5" fillId="27" borderId="170" applyNumberFormat="0" applyFont="0" applyAlignment="0" applyProtection="0"/>
    <xf numFmtId="0" fontId="121" fillId="39" borderId="159" applyNumberFormat="0" applyAlignment="0" applyProtection="0"/>
    <xf numFmtId="0" fontId="6" fillId="27" borderId="160" applyNumberFormat="0" applyFont="0" applyAlignment="0" applyProtection="0"/>
    <xf numFmtId="0" fontId="65" fillId="24" borderId="169" applyNumberFormat="0" applyAlignment="0" applyProtection="0"/>
    <xf numFmtId="0" fontId="136" fillId="0" borderId="162" applyNumberFormat="0" applyFill="0" applyAlignment="0" applyProtection="0"/>
    <xf numFmtId="0" fontId="62" fillId="39" borderId="169" applyNumberFormat="0" applyAlignment="0" applyProtection="0"/>
    <xf numFmtId="0" fontId="76" fillId="40" borderId="159" applyNumberFormat="0" applyAlignment="0" applyProtection="0"/>
    <xf numFmtId="0" fontId="5" fillId="27" borderId="160" applyNumberFormat="0" applyFont="0" applyAlignment="0" applyProtection="0"/>
    <xf numFmtId="0" fontId="130" fillId="39" borderId="161" applyNumberFormat="0" applyAlignment="0" applyProtection="0"/>
    <xf numFmtId="0" fontId="5" fillId="27" borderId="170" applyNumberFormat="0" applyFont="0" applyAlignment="0" applyProtection="0"/>
    <xf numFmtId="0" fontId="65" fillId="24" borderId="169" applyNumberFormat="0" applyAlignment="0" applyProtection="0"/>
    <xf numFmtId="0" fontId="5" fillId="27" borderId="160" applyNumberFormat="0" applyFont="0" applyAlignment="0" applyProtection="0"/>
    <xf numFmtId="0" fontId="5" fillId="27" borderId="170" applyNumberFormat="0" applyFont="0" applyAlignment="0" applyProtection="0"/>
    <xf numFmtId="0" fontId="39" fillId="0" borderId="174" applyBorder="0">
      <alignment horizontal="left" vertical="center" wrapText="1" indent="2"/>
      <protection locked="0"/>
    </xf>
    <xf numFmtId="0" fontId="65" fillId="24" borderId="169" applyNumberFormat="0" applyAlignment="0" applyProtection="0"/>
    <xf numFmtId="0" fontId="68" fillId="40" borderId="171" applyNumberFormat="0" applyAlignment="0" applyProtection="0"/>
    <xf numFmtId="0" fontId="136" fillId="0" borderId="154" applyNumberFormat="0" applyFill="0" applyAlignment="0" applyProtection="0"/>
    <xf numFmtId="0" fontId="5" fillId="27" borderId="170" applyNumberFormat="0" applyFont="0" applyAlignment="0" applyProtection="0"/>
    <xf numFmtId="0" fontId="65" fillId="24" borderId="169" applyNumberFormat="0" applyAlignment="0" applyProtection="0"/>
    <xf numFmtId="0" fontId="68" fillId="40" borderId="153" applyNumberFormat="0" applyAlignment="0" applyProtection="0"/>
    <xf numFmtId="0" fontId="5" fillId="27" borderId="152" applyNumberFormat="0" applyFont="0" applyAlignment="0" applyProtection="0"/>
    <xf numFmtId="0" fontId="76" fillId="40" borderId="151" applyNumberFormat="0" applyAlignment="0" applyProtection="0"/>
    <xf numFmtId="0" fontId="130" fillId="39" borderId="153" applyNumberFormat="0" applyAlignment="0" applyProtection="0"/>
    <xf numFmtId="0" fontId="5" fillId="27" borderId="152" applyNumberFormat="0" applyFont="0" applyAlignment="0" applyProtection="0"/>
    <xf numFmtId="0" fontId="121" fillId="39" borderId="151" applyNumberFormat="0" applyAlignment="0" applyProtection="0"/>
    <xf numFmtId="0" fontId="5" fillId="27" borderId="152" applyNumberFormat="0" applyFont="0" applyAlignment="0" applyProtection="0"/>
    <xf numFmtId="0" fontId="5" fillId="27" borderId="152" applyNumberFormat="0" applyFont="0" applyAlignment="0" applyProtection="0"/>
    <xf numFmtId="0" fontId="5" fillId="27" borderId="160" applyNumberFormat="0" applyFont="0" applyAlignment="0" applyProtection="0"/>
    <xf numFmtId="0" fontId="75" fillId="0" borderId="162" applyNumberFormat="0" applyFill="0" applyAlignment="0" applyProtection="0"/>
    <xf numFmtId="0" fontId="76" fillId="40" borderId="159" applyNumberFormat="0" applyAlignment="0" applyProtection="0"/>
    <xf numFmtId="10" fontId="39" fillId="17" borderId="156" applyNumberFormat="0" applyBorder="0" applyAlignment="0" applyProtection="0"/>
    <xf numFmtId="0" fontId="136" fillId="0" borderId="154" applyNumberFormat="0" applyFill="0" applyAlignment="0" applyProtection="0"/>
    <xf numFmtId="0" fontId="5" fillId="27" borderId="152" applyNumberFormat="0" applyFont="0" applyAlignment="0" applyProtection="0"/>
    <xf numFmtId="0" fontId="5" fillId="27" borderId="152" applyNumberFormat="0" applyFont="0" applyAlignment="0" applyProtection="0"/>
    <xf numFmtId="10" fontId="39" fillId="17" borderId="156" applyNumberFormat="0" applyBorder="0" applyAlignment="0" applyProtection="0"/>
    <xf numFmtId="0" fontId="68" fillId="40" borderId="161" applyNumberFormat="0" applyAlignment="0" applyProtection="0"/>
    <xf numFmtId="0" fontId="76" fillId="40" borderId="169" applyNumberFormat="0" applyAlignment="0" applyProtection="0"/>
    <xf numFmtId="0" fontId="121" fillId="39" borderId="169" applyNumberFormat="0" applyAlignment="0" applyProtection="0"/>
    <xf numFmtId="0" fontId="65" fillId="30" borderId="169" applyNumberFormat="0" applyAlignment="0" applyProtection="0"/>
    <xf numFmtId="0" fontId="65" fillId="24" borderId="169" applyNumberFormat="0" applyAlignment="0" applyProtection="0"/>
    <xf numFmtId="0" fontId="5" fillId="27" borderId="170" applyNumberFormat="0" applyFont="0" applyAlignment="0" applyProtection="0"/>
    <xf numFmtId="0" fontId="5" fillId="27" borderId="160" applyNumberFormat="0" applyFont="0" applyAlignment="0" applyProtection="0"/>
    <xf numFmtId="0" fontId="121" fillId="39" borderId="169" applyNumberFormat="0" applyAlignment="0" applyProtection="0"/>
    <xf numFmtId="0" fontId="39" fillId="0" borderId="157" applyBorder="0">
      <alignment horizontal="left" vertical="center" wrapText="1" indent="3"/>
      <protection locked="0"/>
    </xf>
    <xf numFmtId="0" fontId="6" fillId="27" borderId="152" applyNumberFormat="0" applyFont="0" applyAlignment="0" applyProtection="0"/>
    <xf numFmtId="0" fontId="62" fillId="39" borderId="151" applyNumberFormat="0" applyAlignment="0" applyProtection="0"/>
    <xf numFmtId="0" fontId="68" fillId="39" borderId="153" applyNumberFormat="0" applyAlignment="0" applyProtection="0"/>
    <xf numFmtId="0" fontId="39" fillId="0" borderId="157" applyBorder="0">
      <alignment horizontal="left" vertical="center" wrapText="1" indent="2"/>
      <protection locked="0"/>
    </xf>
    <xf numFmtId="0" fontId="5" fillId="27" borderId="160" applyNumberFormat="0" applyFont="0" applyAlignment="0" applyProtection="0"/>
    <xf numFmtId="0" fontId="18" fillId="16" borderId="174" applyFill="0" applyBorder="0" applyAlignment="0" applyProtection="0">
      <alignment vertical="center"/>
      <protection locked="0"/>
    </xf>
    <xf numFmtId="0" fontId="6" fillId="27" borderId="170" applyNumberFormat="0" applyFont="0" applyAlignment="0" applyProtection="0"/>
    <xf numFmtId="0" fontId="68" fillId="39" borderId="153" applyNumberFormat="0" applyAlignment="0" applyProtection="0"/>
    <xf numFmtId="0" fontId="65" fillId="24" borderId="151" applyNumberFormat="0" applyAlignment="0" applyProtection="0"/>
    <xf numFmtId="0" fontId="68" fillId="39" borderId="161" applyNumberFormat="0" applyAlignment="0" applyProtection="0"/>
    <xf numFmtId="0" fontId="39" fillId="0" borderId="157" applyBorder="0">
      <alignment horizontal="left" vertical="center" wrapText="1" indent="3"/>
      <protection locked="0"/>
    </xf>
    <xf numFmtId="0" fontId="65" fillId="24" borderId="151" applyNumberFormat="0" applyAlignment="0" applyProtection="0"/>
    <xf numFmtId="0" fontId="62" fillId="39" borderId="151" applyNumberFormat="0" applyAlignment="0" applyProtection="0"/>
    <xf numFmtId="0" fontId="68" fillId="39" borderId="153" applyNumberFormat="0" applyAlignment="0" applyProtection="0"/>
    <xf numFmtId="0" fontId="76" fillId="40" borderId="151" applyNumberFormat="0" applyAlignment="0" applyProtection="0"/>
    <xf numFmtId="0" fontId="75" fillId="0" borderId="154" applyNumberFormat="0" applyFill="0" applyAlignment="0" applyProtection="0"/>
    <xf numFmtId="0" fontId="5" fillId="27" borderId="160" applyNumberFormat="0" applyFont="0" applyAlignment="0" applyProtection="0"/>
    <xf numFmtId="0" fontId="121" fillId="39" borderId="159" applyNumberFormat="0" applyAlignment="0" applyProtection="0"/>
    <xf numFmtId="0" fontId="65" fillId="30" borderId="169" applyNumberFormat="0" applyAlignment="0" applyProtection="0"/>
    <xf numFmtId="0" fontId="39" fillId="0" borderId="164" applyBorder="0">
      <alignment horizontal="left" vertical="center" wrapText="1" indent="3"/>
      <protection locked="0"/>
    </xf>
    <xf numFmtId="0" fontId="18" fillId="16" borderId="157" applyFill="0" applyBorder="0" applyAlignment="0" applyProtection="0">
      <alignment vertical="center"/>
      <protection locked="0"/>
    </xf>
    <xf numFmtId="0" fontId="65" fillId="24" borderId="169" applyNumberFormat="0" applyAlignment="0" applyProtection="0"/>
    <xf numFmtId="0" fontId="65" fillId="24" borderId="151" applyNumberFormat="0" applyAlignment="0" applyProtection="0"/>
    <xf numFmtId="0" fontId="75" fillId="0" borderId="154" applyNumberFormat="0" applyFill="0" applyAlignment="0" applyProtection="0"/>
    <xf numFmtId="0" fontId="39" fillId="0" borderId="157" applyBorder="0">
      <alignment horizontal="left" vertical="center" wrapText="1" indent="2"/>
      <protection locked="0"/>
    </xf>
    <xf numFmtId="0" fontId="76" fillId="40" borderId="151" applyNumberFormat="0" applyAlignment="0" applyProtection="0"/>
    <xf numFmtId="0" fontId="62" fillId="39" borderId="140" applyNumberFormat="0" applyAlignment="0" applyProtection="0"/>
    <xf numFmtId="0" fontId="65" fillId="30" borderId="169" applyNumberFormat="0" applyAlignment="0" applyProtection="0"/>
    <xf numFmtId="0" fontId="65" fillId="24" borderId="151" applyNumberFormat="0" applyAlignment="0" applyProtection="0"/>
    <xf numFmtId="0" fontId="62" fillId="39" borderId="151" applyNumberFormat="0" applyAlignment="0" applyProtection="0"/>
    <xf numFmtId="0" fontId="124" fillId="24" borderId="151" applyNumberFormat="0" applyAlignment="0" applyProtection="0"/>
    <xf numFmtId="0" fontId="136" fillId="0" borderId="154" applyNumberFormat="0" applyFill="0" applyAlignment="0" applyProtection="0"/>
    <xf numFmtId="0" fontId="62" fillId="39" borderId="151" applyNumberFormat="0" applyAlignment="0" applyProtection="0"/>
    <xf numFmtId="10" fontId="39" fillId="17" borderId="163" applyNumberFormat="0" applyBorder="0" applyAlignment="0" applyProtection="0"/>
    <xf numFmtId="0" fontId="18" fillId="16" borderId="164" applyFill="0" applyBorder="0" applyAlignment="0" applyProtection="0">
      <alignment vertical="center"/>
      <protection locked="0"/>
    </xf>
    <xf numFmtId="0" fontId="124" fillId="24" borderId="169" applyNumberFormat="0" applyAlignment="0" applyProtection="0"/>
    <xf numFmtId="0" fontId="68" fillId="40" borderId="171" applyNumberFormat="0" applyAlignment="0" applyProtection="0"/>
    <xf numFmtId="0" fontId="5" fillId="27" borderId="170" applyNumberFormat="0" applyFont="0" applyAlignment="0" applyProtection="0"/>
    <xf numFmtId="0" fontId="68" fillId="40" borderId="171" applyNumberFormat="0" applyAlignment="0" applyProtection="0"/>
    <xf numFmtId="0" fontId="76" fillId="40" borderId="159" applyNumberFormat="0" applyAlignment="0" applyProtection="0"/>
    <xf numFmtId="0" fontId="121" fillId="39" borderId="159" applyNumberFormat="0" applyAlignment="0" applyProtection="0"/>
    <xf numFmtId="0" fontId="62" fillId="39" borderId="169" applyNumberFormat="0" applyAlignment="0" applyProtection="0"/>
    <xf numFmtId="0" fontId="5" fillId="27" borderId="170" applyNumberFormat="0" applyFont="0" applyAlignment="0" applyProtection="0"/>
    <xf numFmtId="0" fontId="75" fillId="0" borderId="172" applyNumberFormat="0" applyFill="0" applyAlignment="0" applyProtection="0"/>
    <xf numFmtId="0" fontId="5" fillId="27" borderId="170" applyNumberFormat="0" applyFont="0" applyAlignment="0" applyProtection="0"/>
    <xf numFmtId="0" fontId="124" fillId="24" borderId="169" applyNumberFormat="0" applyAlignment="0" applyProtection="0"/>
    <xf numFmtId="0" fontId="5" fillId="27" borderId="160" applyNumberFormat="0" applyFont="0" applyAlignment="0" applyProtection="0"/>
    <xf numFmtId="0" fontId="65" fillId="24" borderId="169" applyNumberFormat="0" applyAlignment="0" applyProtection="0"/>
    <xf numFmtId="0" fontId="136" fillId="0" borderId="162" applyNumberFormat="0" applyFill="0" applyAlignment="0" applyProtection="0"/>
    <xf numFmtId="0" fontId="5" fillId="27" borderId="170" applyNumberFormat="0" applyFont="0" applyAlignment="0" applyProtection="0"/>
    <xf numFmtId="0" fontId="124" fillId="24" borderId="169" applyNumberFormat="0" applyAlignment="0" applyProtection="0"/>
    <xf numFmtId="0" fontId="68" fillId="40" borderId="161" applyNumberFormat="0" applyAlignment="0" applyProtection="0"/>
    <xf numFmtId="0" fontId="6" fillId="27" borderId="160" applyNumberFormat="0" applyFont="0" applyAlignment="0" applyProtection="0"/>
    <xf numFmtId="0" fontId="5" fillId="27" borderId="160" applyNumberFormat="0" applyFont="0" applyAlignment="0" applyProtection="0"/>
    <xf numFmtId="0" fontId="124" fillId="24" borderId="159" applyNumberFormat="0" applyAlignment="0" applyProtection="0"/>
    <xf numFmtId="0" fontId="5" fillId="27" borderId="160" applyNumberFormat="0" applyFont="0" applyAlignment="0" applyProtection="0"/>
    <xf numFmtId="0" fontId="68" fillId="39" borderId="161" applyNumberFormat="0" applyAlignment="0" applyProtection="0"/>
    <xf numFmtId="0" fontId="65" fillId="30" borderId="159" applyNumberFormat="0" applyAlignment="0" applyProtection="0"/>
    <xf numFmtId="0" fontId="62" fillId="39" borderId="159" applyNumberFormat="0" applyAlignment="0" applyProtection="0"/>
    <xf numFmtId="0" fontId="68" fillId="40" borderId="161" applyNumberFormat="0" applyAlignment="0" applyProtection="0"/>
    <xf numFmtId="0" fontId="65" fillId="24" borderId="159" applyNumberFormat="0" applyAlignment="0" applyProtection="0"/>
    <xf numFmtId="0" fontId="62" fillId="66" borderId="151" applyNumberFormat="0" applyAlignment="0" applyProtection="0"/>
    <xf numFmtId="0" fontId="5" fillId="27" borderId="160" applyNumberFormat="0" applyFont="0" applyAlignment="0" applyProtection="0"/>
    <xf numFmtId="0" fontId="65" fillId="24" borderId="159" applyNumberFormat="0" applyAlignment="0" applyProtection="0"/>
    <xf numFmtId="0" fontId="5" fillId="27" borderId="160" applyNumberFormat="0" applyFont="0" applyAlignment="0" applyProtection="0"/>
    <xf numFmtId="0" fontId="76" fillId="40" borderId="159" applyNumberFormat="0" applyAlignment="0" applyProtection="0"/>
    <xf numFmtId="0" fontId="65" fillId="57" borderId="151" applyNumberFormat="0" applyAlignment="0" applyProtection="0"/>
    <xf numFmtId="0" fontId="5" fillId="73" borderId="152" applyNumberFormat="0" applyAlignment="0" applyProtection="0"/>
    <xf numFmtId="0" fontId="68" fillId="66" borderId="153" applyNumberFormat="0" applyAlignment="0" applyProtection="0"/>
    <xf numFmtId="0" fontId="124" fillId="24" borderId="159" applyNumberFormat="0" applyAlignment="0" applyProtection="0"/>
    <xf numFmtId="0" fontId="68" fillId="40" borderId="171" applyNumberFormat="0" applyAlignment="0" applyProtection="0"/>
    <xf numFmtId="0" fontId="5" fillId="27" borderId="170" applyNumberFormat="0" applyFont="0" applyAlignment="0" applyProtection="0"/>
    <xf numFmtId="0" fontId="5" fillId="27" borderId="170" applyNumberFormat="0" applyFont="0" applyAlignment="0" applyProtection="0"/>
    <xf numFmtId="10" fontId="39" fillId="17" borderId="173" applyNumberFormat="0" applyBorder="0" applyAlignment="0" applyProtection="0"/>
    <xf numFmtId="0" fontId="5" fillId="27" borderId="170" applyNumberFormat="0" applyFont="0" applyAlignment="0" applyProtection="0"/>
    <xf numFmtId="0" fontId="136" fillId="0" borderId="172" applyNumberFormat="0" applyFill="0" applyAlignment="0" applyProtection="0"/>
    <xf numFmtId="0" fontId="62" fillId="39" borderId="159" applyNumberFormat="0" applyAlignment="0" applyProtection="0"/>
    <xf numFmtId="0" fontId="65" fillId="24" borderId="159" applyNumberFormat="0" applyAlignment="0" applyProtection="0"/>
    <xf numFmtId="0" fontId="65" fillId="24" borderId="169" applyNumberFormat="0" applyAlignment="0" applyProtection="0"/>
    <xf numFmtId="0" fontId="5" fillId="27" borderId="170" applyNumberFormat="0" applyFont="0" applyAlignment="0" applyProtection="0"/>
    <xf numFmtId="0" fontId="68" fillId="39" borderId="171" applyNumberFormat="0" applyAlignment="0" applyProtection="0"/>
    <xf numFmtId="0" fontId="130" fillId="39" borderId="161" applyNumberFormat="0" applyAlignment="0" applyProtection="0"/>
    <xf numFmtId="0" fontId="5" fillId="27" borderId="160" applyNumberFormat="0" applyFont="0" applyAlignment="0" applyProtection="0"/>
    <xf numFmtId="0" fontId="75" fillId="0" borderId="172" applyNumberFormat="0" applyFill="0" applyAlignment="0" applyProtection="0"/>
    <xf numFmtId="0" fontId="136" fillId="0" borderId="172" applyNumberFormat="0" applyFill="0" applyAlignment="0" applyProtection="0"/>
    <xf numFmtId="0" fontId="68" fillId="39" borderId="142" applyNumberFormat="0" applyAlignment="0" applyProtection="0"/>
    <xf numFmtId="0" fontId="5" fillId="27" borderId="170" applyNumberFormat="0" applyFont="0" applyAlignment="0" applyProtection="0"/>
    <xf numFmtId="0" fontId="124" fillId="24" borderId="159" applyNumberFormat="0" applyAlignment="0" applyProtection="0"/>
    <xf numFmtId="0" fontId="68" fillId="39" borderId="171" applyNumberFormat="0" applyAlignment="0" applyProtection="0"/>
    <xf numFmtId="0" fontId="124" fillId="24" borderId="169" applyNumberFormat="0" applyAlignment="0" applyProtection="0"/>
    <xf numFmtId="0" fontId="5" fillId="27" borderId="170" applyNumberFormat="0" applyFont="0" applyAlignment="0" applyProtection="0"/>
    <xf numFmtId="0" fontId="68" fillId="40" borderId="161" applyNumberFormat="0" applyAlignment="0" applyProtection="0"/>
    <xf numFmtId="0" fontId="6" fillId="27" borderId="170" applyNumberFormat="0" applyFont="0" applyAlignment="0" applyProtection="0"/>
    <xf numFmtId="0" fontId="65" fillId="30" borderId="169" applyNumberFormat="0" applyAlignment="0" applyProtection="0"/>
    <xf numFmtId="0" fontId="5" fillId="27" borderId="160" applyNumberFormat="0" applyFont="0" applyAlignment="0" applyProtection="0"/>
    <xf numFmtId="0" fontId="5" fillId="27" borderId="16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5" fillId="30" borderId="159" applyNumberFormat="0" applyAlignment="0" applyProtection="0"/>
    <xf numFmtId="0" fontId="76" fillId="40" borderId="169" applyNumberFormat="0" applyAlignment="0" applyProtection="0"/>
    <xf numFmtId="0" fontId="18" fillId="16" borderId="174" applyFill="0" applyBorder="0" applyAlignment="0" applyProtection="0">
      <alignment vertical="center"/>
      <protection locked="0"/>
    </xf>
    <xf numFmtId="0" fontId="68" fillId="39" borderId="171" applyNumberFormat="0" applyAlignment="0" applyProtection="0"/>
    <xf numFmtId="0" fontId="130" fillId="39" borderId="171"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65" fillId="24" borderId="169" applyNumberFormat="0" applyAlignment="0" applyProtection="0"/>
    <xf numFmtId="0" fontId="121" fillId="39" borderId="169" applyNumberFormat="0" applyAlignment="0" applyProtection="0"/>
    <xf numFmtId="0" fontId="124" fillId="24" borderId="169" applyNumberFormat="0" applyAlignment="0" applyProtection="0"/>
    <xf numFmtId="0" fontId="5" fillId="27" borderId="170" applyNumberFormat="0" applyFont="0" applyAlignment="0" applyProtection="0"/>
    <xf numFmtId="0" fontId="62" fillId="39" borderId="169" applyNumberFormat="0" applyAlignment="0" applyProtection="0"/>
    <xf numFmtId="0" fontId="68" fillId="40" borderId="171" applyNumberFormat="0" applyAlignment="0" applyProtection="0"/>
    <xf numFmtId="0" fontId="65" fillId="24" borderId="169" applyNumberFormat="0" applyAlignment="0" applyProtection="0"/>
    <xf numFmtId="0" fontId="5" fillId="27" borderId="160" applyNumberFormat="0" applyFont="0" applyAlignment="0" applyProtection="0"/>
    <xf numFmtId="0" fontId="65" fillId="24" borderId="169" applyNumberFormat="0" applyAlignment="0" applyProtection="0"/>
    <xf numFmtId="0" fontId="5" fillId="27" borderId="170" applyNumberFormat="0" applyFont="0" applyAlignment="0" applyProtection="0"/>
    <xf numFmtId="0" fontId="5" fillId="27" borderId="160" applyNumberFormat="0" applyFont="0" applyAlignment="0" applyProtection="0"/>
    <xf numFmtId="0" fontId="68" fillId="39" borderId="171" applyNumberFormat="0" applyAlignment="0" applyProtection="0"/>
    <xf numFmtId="0" fontId="5" fillId="27" borderId="170" applyNumberFormat="0" applyFont="0" applyAlignment="0" applyProtection="0"/>
    <xf numFmtId="0" fontId="130" fillId="39" borderId="171" applyNumberFormat="0" applyAlignment="0" applyProtection="0"/>
    <xf numFmtId="0" fontId="5" fillId="27" borderId="170" applyNumberFormat="0" applyFont="0" applyAlignment="0" applyProtection="0"/>
    <xf numFmtId="0" fontId="62" fillId="39" borderId="169" applyNumberFormat="0" applyAlignment="0" applyProtection="0"/>
    <xf numFmtId="0" fontId="136" fillId="0" borderId="162" applyNumberFormat="0" applyFill="0" applyAlignment="0" applyProtection="0"/>
    <xf numFmtId="0" fontId="75" fillId="0" borderId="162" applyNumberFormat="0" applyFill="0" applyAlignment="0" applyProtection="0"/>
    <xf numFmtId="0" fontId="5" fillId="27" borderId="160" applyNumberFormat="0" applyFont="0" applyAlignment="0" applyProtection="0"/>
    <xf numFmtId="0" fontId="124" fillId="24" borderId="159" applyNumberFormat="0" applyAlignment="0" applyProtection="0"/>
    <xf numFmtId="0" fontId="5" fillId="27" borderId="160" applyNumberFormat="0" applyFont="0" applyAlignment="0" applyProtection="0"/>
    <xf numFmtId="0" fontId="5" fillId="27" borderId="160" applyNumberFormat="0" applyFont="0" applyAlignment="0" applyProtection="0"/>
    <xf numFmtId="0" fontId="5" fillId="27" borderId="170" applyNumberFormat="0" applyFont="0" applyAlignment="0" applyProtection="0"/>
    <xf numFmtId="0" fontId="65" fillId="24" borderId="169" applyNumberFormat="0" applyAlignment="0" applyProtection="0"/>
    <xf numFmtId="0" fontId="124" fillId="24" borderId="169" applyNumberFormat="0" applyAlignment="0" applyProtection="0"/>
    <xf numFmtId="0" fontId="68" fillId="40" borderId="161" applyNumberFormat="0" applyAlignment="0" applyProtection="0"/>
    <xf numFmtId="0" fontId="75" fillId="0" borderId="162" applyNumberFormat="0" applyFill="0" applyAlignment="0" applyProtection="0"/>
    <xf numFmtId="0" fontId="76" fillId="40" borderId="159" applyNumberFormat="0" applyAlignment="0" applyProtection="0"/>
    <xf numFmtId="0" fontId="121" fillId="39" borderId="159" applyNumberFormat="0" applyAlignment="0" applyProtection="0"/>
    <xf numFmtId="0" fontId="5" fillId="27" borderId="170" applyNumberFormat="0" applyFont="0" applyAlignment="0" applyProtection="0"/>
    <xf numFmtId="0" fontId="130" fillId="39" borderId="161" applyNumberFormat="0" applyAlignment="0" applyProtection="0"/>
    <xf numFmtId="0" fontId="5" fillId="27" borderId="160" applyNumberFormat="0" applyFont="0" applyAlignment="0" applyProtection="0"/>
    <xf numFmtId="0" fontId="68" fillId="39" borderId="161" applyNumberFormat="0" applyAlignment="0" applyProtection="0"/>
    <xf numFmtId="0" fontId="76" fillId="40" borderId="159" applyNumberFormat="0" applyAlignment="0" applyProtection="0"/>
    <xf numFmtId="0" fontId="65" fillId="24" borderId="159" applyNumberFormat="0" applyAlignment="0" applyProtection="0"/>
    <xf numFmtId="0" fontId="68" fillId="40" borderId="171" applyNumberFormat="0" applyAlignment="0" applyProtection="0"/>
    <xf numFmtId="0" fontId="136" fillId="0" borderId="162" applyNumberFormat="0" applyFill="0" applyAlignment="0" applyProtection="0"/>
    <xf numFmtId="0" fontId="5" fillId="27" borderId="16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10" fontId="39" fillId="17" borderId="173" applyNumberFormat="0" applyBorder="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60" applyNumberFormat="0" applyFont="0" applyAlignment="0" applyProtection="0"/>
    <xf numFmtId="0" fontId="5" fillId="27" borderId="160" applyNumberFormat="0" applyFont="0" applyAlignment="0" applyProtection="0"/>
    <xf numFmtId="0" fontId="62" fillId="39" borderId="159" applyNumberFormat="0" applyAlignment="0" applyProtection="0"/>
    <xf numFmtId="0" fontId="136" fillId="0" borderId="162" applyNumberFormat="0" applyFill="0" applyAlignment="0" applyProtection="0"/>
    <xf numFmtId="0" fontId="6" fillId="27" borderId="160" applyNumberFormat="0" applyFont="0" applyAlignment="0" applyProtection="0"/>
    <xf numFmtId="0" fontId="6" fillId="27" borderId="160" applyNumberFormat="0" applyFont="0" applyAlignment="0" applyProtection="0"/>
    <xf numFmtId="0" fontId="5" fillId="27" borderId="160" applyNumberFormat="0" applyFont="0" applyAlignment="0" applyProtection="0"/>
    <xf numFmtId="0" fontId="65" fillId="30" borderId="159" applyNumberFormat="0" applyAlignment="0" applyProtection="0"/>
    <xf numFmtId="0" fontId="75" fillId="0" borderId="172" applyNumberFormat="0" applyFill="0" applyAlignment="0" applyProtection="0"/>
    <xf numFmtId="0" fontId="62" fillId="39" borderId="169" applyNumberFormat="0" applyAlignment="0" applyProtection="0"/>
    <xf numFmtId="0" fontId="6" fillId="27" borderId="170" applyNumberFormat="0" applyFont="0" applyAlignment="0" applyProtection="0"/>
    <xf numFmtId="0" fontId="68" fillId="40" borderId="171" applyNumberFormat="0" applyAlignment="0" applyProtection="0"/>
    <xf numFmtId="0" fontId="136" fillId="0" borderId="162" applyNumberFormat="0" applyFill="0" applyAlignment="0" applyProtection="0"/>
    <xf numFmtId="0" fontId="65" fillId="24" borderId="159" applyNumberFormat="0" applyAlignment="0" applyProtection="0"/>
    <xf numFmtId="0" fontId="65" fillId="24" borderId="159" applyNumberFormat="0" applyAlignment="0" applyProtection="0"/>
    <xf numFmtId="0" fontId="62" fillId="39" borderId="159" applyNumberFormat="0" applyAlignment="0" applyProtection="0"/>
    <xf numFmtId="0" fontId="65" fillId="30" borderId="159" applyNumberFormat="0" applyAlignment="0" applyProtection="0"/>
    <xf numFmtId="0" fontId="62" fillId="66" borderId="169" applyNumberFormat="0" applyAlignment="0" applyProtection="0"/>
    <xf numFmtId="0" fontId="65" fillId="57" borderId="169" applyNumberFormat="0" applyAlignment="0" applyProtection="0"/>
    <xf numFmtId="0" fontId="5" fillId="73" borderId="170" applyNumberFormat="0" applyAlignment="0" applyProtection="0"/>
    <xf numFmtId="0" fontId="68" fillId="66" borderId="171" applyNumberFormat="0" applyAlignment="0" applyProtection="0"/>
    <xf numFmtId="0" fontId="65" fillId="24" borderId="94" applyNumberFormat="0" applyAlignment="0" applyProtection="0"/>
    <xf numFmtId="0" fontId="18" fillId="16" borderId="177" applyFill="0" applyBorder="0" applyAlignment="0" applyProtection="0">
      <alignment vertical="center"/>
      <protection locked="0"/>
    </xf>
    <xf numFmtId="10" fontId="39" fillId="17" borderId="176" applyNumberFormat="0" applyBorder="0" applyAlignment="0" applyProtection="0"/>
    <xf numFmtId="0" fontId="39" fillId="0" borderId="177" applyBorder="0">
      <alignment horizontal="left" vertical="center" wrapText="1" indent="2"/>
      <protection locked="0"/>
    </xf>
    <xf numFmtId="0" fontId="39" fillId="0" borderId="177" applyBorder="0">
      <alignment horizontal="left" vertical="center" wrapText="1" indent="3"/>
      <protection locked="0"/>
    </xf>
    <xf numFmtId="10" fontId="39" fillId="17" borderId="176" applyNumberFormat="0" applyBorder="0" applyAlignment="0" applyProtection="0"/>
    <xf numFmtId="0" fontId="39" fillId="0" borderId="177" applyBorder="0">
      <alignment horizontal="left" vertical="center" wrapText="1" indent="2"/>
      <protection locked="0"/>
    </xf>
    <xf numFmtId="0" fontId="18" fillId="16" borderId="177" applyFill="0" applyBorder="0" applyAlignment="0" applyProtection="0">
      <alignment vertical="center"/>
      <protection locked="0"/>
    </xf>
    <xf numFmtId="0" fontId="39" fillId="0" borderId="177" applyBorder="0">
      <alignment horizontal="left" vertical="center" wrapText="1" indent="3"/>
      <protection locked="0"/>
    </xf>
    <xf numFmtId="0" fontId="39" fillId="0" borderId="177" applyBorder="0">
      <alignment horizontal="left" vertical="center" wrapText="1" indent="3"/>
      <protection locked="0"/>
    </xf>
    <xf numFmtId="10" fontId="39" fillId="17" borderId="176" applyNumberFormat="0" applyBorder="0" applyAlignment="0" applyProtection="0"/>
    <xf numFmtId="0" fontId="18" fillId="16" borderId="177" applyFill="0" applyBorder="0" applyAlignment="0" applyProtection="0">
      <alignment vertical="center"/>
      <protection locked="0"/>
    </xf>
    <xf numFmtId="10" fontId="39" fillId="17" borderId="176" applyNumberFormat="0" applyBorder="0" applyAlignment="0" applyProtection="0"/>
    <xf numFmtId="0" fontId="39" fillId="0" borderId="177" applyBorder="0">
      <alignment horizontal="left" vertical="center" wrapText="1" indent="2"/>
      <protection locked="0"/>
    </xf>
    <xf numFmtId="0" fontId="39" fillId="0" borderId="177" applyBorder="0">
      <alignment horizontal="left" vertical="center" wrapText="1" indent="3"/>
      <protection locked="0"/>
    </xf>
    <xf numFmtId="0" fontId="39" fillId="0" borderId="177" applyBorder="0">
      <alignment horizontal="left" vertical="center" wrapText="1" indent="3"/>
      <protection locked="0"/>
    </xf>
    <xf numFmtId="0" fontId="39" fillId="0" borderId="177" applyBorder="0">
      <alignment horizontal="left" vertical="center" wrapText="1" indent="2"/>
      <protection locked="0"/>
    </xf>
    <xf numFmtId="10" fontId="39" fillId="17" borderId="176" applyNumberFormat="0" applyBorder="0" applyAlignment="0" applyProtection="0"/>
    <xf numFmtId="0" fontId="39" fillId="0" borderId="177" applyBorder="0">
      <alignment horizontal="left" vertical="center" wrapText="1" indent="2"/>
      <protection locked="0"/>
    </xf>
    <xf numFmtId="0" fontId="39" fillId="0" borderId="177" applyBorder="0">
      <alignment horizontal="left" vertical="center" wrapText="1" indent="3"/>
      <protection locked="0"/>
    </xf>
    <xf numFmtId="0" fontId="18" fillId="16" borderId="177" applyFill="0" applyBorder="0" applyAlignment="0" applyProtection="0">
      <alignment vertical="center"/>
      <protection locked="0"/>
    </xf>
    <xf numFmtId="0" fontId="18" fillId="16" borderId="177" applyFill="0" applyBorder="0" applyAlignment="0" applyProtection="0">
      <alignment vertical="center"/>
      <protection locked="0"/>
    </xf>
    <xf numFmtId="0" fontId="39" fillId="0" borderId="177" applyBorder="0">
      <alignment horizontal="left" vertical="center" wrapText="1" indent="2"/>
      <protection locked="0"/>
    </xf>
    <xf numFmtId="0" fontId="39" fillId="0" borderId="177" applyBorder="0">
      <alignment horizontal="left" vertical="center" wrapText="1" indent="3"/>
      <protection locked="0"/>
    </xf>
    <xf numFmtId="0" fontId="18" fillId="16" borderId="177" applyFill="0" applyBorder="0" applyAlignment="0" applyProtection="0">
      <alignment vertical="center"/>
      <protection locked="0"/>
    </xf>
    <xf numFmtId="10" fontId="39" fillId="17" borderId="176" applyNumberFormat="0" applyBorder="0" applyAlignment="0" applyProtection="0"/>
    <xf numFmtId="0" fontId="39" fillId="0" borderId="177" applyBorder="0">
      <alignment horizontal="left" vertical="center" wrapText="1" indent="2"/>
      <protection locked="0"/>
    </xf>
    <xf numFmtId="10" fontId="39" fillId="17" borderId="176" applyNumberFormat="0" applyBorder="0" applyAlignment="0" applyProtection="0"/>
    <xf numFmtId="0" fontId="18" fillId="16" borderId="177" applyFill="0" applyBorder="0" applyAlignment="0" applyProtection="0">
      <alignment vertical="center"/>
      <protection locked="0"/>
    </xf>
    <xf numFmtId="0" fontId="39" fillId="0" borderId="177" applyBorder="0">
      <alignment horizontal="left" vertical="center" wrapText="1" indent="2"/>
      <protection locked="0"/>
    </xf>
    <xf numFmtId="10" fontId="39" fillId="17" borderId="176" applyNumberFormat="0" applyBorder="0" applyAlignment="0" applyProtection="0"/>
    <xf numFmtId="0" fontId="18" fillId="16" borderId="177" applyFill="0" applyBorder="0" applyAlignment="0" applyProtection="0">
      <alignment vertical="center"/>
      <protection locked="0"/>
    </xf>
    <xf numFmtId="10" fontId="39" fillId="17" borderId="176" applyNumberFormat="0" applyBorder="0" applyAlignment="0" applyProtection="0"/>
    <xf numFmtId="0" fontId="39" fillId="0" borderId="177" applyBorder="0">
      <alignment horizontal="left" vertical="center" wrapText="1" indent="2"/>
      <protection locked="0"/>
    </xf>
    <xf numFmtId="0" fontId="18" fillId="16" borderId="177" applyFill="0" applyBorder="0" applyAlignment="0" applyProtection="0">
      <alignment vertical="center"/>
      <protection locked="0"/>
    </xf>
    <xf numFmtId="0" fontId="39" fillId="0" borderId="177" applyBorder="0">
      <alignment horizontal="left" vertical="center" wrapText="1" indent="3"/>
      <protection locked="0"/>
    </xf>
    <xf numFmtId="10" fontId="39" fillId="17" borderId="176" applyNumberFormat="0" applyBorder="0" applyAlignment="0" applyProtection="0"/>
    <xf numFmtId="0" fontId="39" fillId="0" borderId="177" applyBorder="0">
      <alignment horizontal="left" vertical="center" wrapText="1" indent="2"/>
      <protection locked="0"/>
    </xf>
    <xf numFmtId="0" fontId="18" fillId="16" borderId="177" applyFill="0" applyBorder="0" applyAlignment="0" applyProtection="0">
      <alignment vertical="center"/>
      <protection locked="0"/>
    </xf>
    <xf numFmtId="0" fontId="39" fillId="0" borderId="177" applyBorder="0">
      <alignment horizontal="left" vertical="center" wrapText="1" indent="3"/>
      <protection locked="0"/>
    </xf>
    <xf numFmtId="0" fontId="39" fillId="0" borderId="177" applyBorder="0">
      <alignment horizontal="left" vertical="center" wrapText="1" indent="3"/>
      <protection locked="0"/>
    </xf>
    <xf numFmtId="10" fontId="39" fillId="17" borderId="176" applyNumberFormat="0" applyBorder="0" applyAlignment="0" applyProtection="0"/>
    <xf numFmtId="0" fontId="39" fillId="0" borderId="177" applyBorder="0">
      <alignment horizontal="left" vertical="center" wrapText="1" indent="2"/>
      <protection locked="0"/>
    </xf>
    <xf numFmtId="0" fontId="18" fillId="16" borderId="177" applyFill="0" applyBorder="0" applyAlignment="0" applyProtection="0">
      <alignment vertical="center"/>
      <protection locked="0"/>
    </xf>
    <xf numFmtId="0" fontId="39" fillId="0" borderId="177" applyBorder="0">
      <alignment horizontal="left" vertical="center" wrapText="1" indent="3"/>
      <protection locked="0"/>
    </xf>
    <xf numFmtId="10" fontId="39" fillId="17" borderId="176" applyNumberFormat="0" applyBorder="0" applyAlignment="0" applyProtection="0"/>
    <xf numFmtId="0" fontId="39" fillId="0" borderId="177" applyBorder="0">
      <alignment horizontal="left" vertical="center" wrapText="1" indent="2"/>
      <protection locked="0"/>
    </xf>
    <xf numFmtId="0" fontId="18" fillId="16" borderId="177" applyFill="0" applyBorder="0" applyAlignment="0" applyProtection="0">
      <alignment vertical="center"/>
      <protection locked="0"/>
    </xf>
    <xf numFmtId="0" fontId="39" fillId="0" borderId="177" applyBorder="0">
      <alignment horizontal="left" vertical="center" wrapText="1" indent="3"/>
      <protection locked="0"/>
    </xf>
    <xf numFmtId="10" fontId="39" fillId="17" borderId="173" applyNumberFormat="0" applyBorder="0" applyAlignment="0" applyProtection="0"/>
    <xf numFmtId="0" fontId="62" fillId="66" borderId="179" applyNumberFormat="0" applyAlignment="0" applyProtection="0"/>
    <xf numFmtId="0" fontId="65" fillId="57" borderId="179" applyNumberFormat="0" applyAlignment="0" applyProtection="0"/>
    <xf numFmtId="0" fontId="5" fillId="73" borderId="180" applyNumberFormat="0" applyAlignment="0" applyProtection="0"/>
    <xf numFmtId="0" fontId="68" fillId="66" borderId="181" applyNumberFormat="0" applyAlignment="0" applyProtection="0"/>
    <xf numFmtId="43" fontId="6"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0" fillId="39" borderId="206" applyNumberFormat="0" applyAlignment="0" applyProtection="0"/>
    <xf numFmtId="0" fontId="18" fillId="16" borderId="209" applyFill="0" applyBorder="0" applyAlignment="0" applyProtection="0">
      <alignment vertical="center"/>
      <protection locked="0"/>
    </xf>
    <xf numFmtId="43" fontId="5" fillId="0" borderId="0" applyFont="0" applyFill="0" applyBorder="0" applyAlignment="0" applyProtection="0"/>
    <xf numFmtId="43" fontId="6" fillId="0" borderId="0" applyFont="0" applyFill="0" applyBorder="0" applyAlignment="0" applyProtection="0"/>
    <xf numFmtId="0" fontId="5" fillId="27" borderId="20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5" fillId="24" borderId="204"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0" fontId="68" fillId="40" borderId="20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0" fontId="65" fillId="24" borderId="204" applyNumberFormat="0" applyAlignment="0" applyProtection="0"/>
    <xf numFmtId="43" fontId="5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 fillId="27" borderId="205" applyNumberFormat="0" applyFont="0" applyAlignment="0" applyProtection="0"/>
    <xf numFmtId="0" fontId="130" fillId="39" borderId="206" applyNumberFormat="0" applyAlignment="0" applyProtection="0"/>
    <xf numFmtId="0" fontId="65" fillId="24" borderId="204" applyNumberFormat="0" applyAlignment="0" applyProtection="0"/>
    <xf numFmtId="10" fontId="39" fillId="17" borderId="208" applyNumberFormat="0" applyBorder="0" applyAlignment="0" applyProtection="0"/>
    <xf numFmtId="0" fontId="5" fillId="27" borderId="205" applyNumberFormat="0" applyFont="0" applyAlignment="0" applyProtection="0"/>
    <xf numFmtId="0" fontId="39" fillId="0" borderId="209" applyBorder="0">
      <alignment horizontal="left" vertical="center" wrapText="1" indent="3"/>
      <protection locked="0"/>
    </xf>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2" fillId="39" borderId="179" applyNumberFormat="0" applyAlignment="0" applyProtection="0"/>
    <xf numFmtId="0" fontId="76" fillId="40" borderId="179"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0" borderId="179"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5" fillId="24" borderId="179"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8" fillId="39" borderId="181" applyNumberFormat="0" applyAlignment="0" applyProtection="0"/>
    <xf numFmtId="0" fontId="68" fillId="40" borderId="181" applyNumberFormat="0" applyAlignment="0" applyProtection="0"/>
    <xf numFmtId="0" fontId="5" fillId="27" borderId="20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8" fillId="39" borderId="206" applyNumberFormat="0" applyAlignment="0" applyProtection="0"/>
    <xf numFmtId="0" fontId="62" fillId="39" borderId="20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6" fillId="27" borderId="205" applyNumberFormat="0" applyFont="0" applyAlignment="0" applyProtection="0"/>
    <xf numFmtId="0" fontId="136" fillId="0" borderId="207" applyNumberFormat="0" applyFill="0" applyAlignment="0" applyProtection="0"/>
    <xf numFmtId="0" fontId="39" fillId="0" borderId="209" applyBorder="0">
      <alignment horizontal="left" vertical="center" wrapText="1" indent="2"/>
      <protection locked="0"/>
    </xf>
    <xf numFmtId="0" fontId="130" fillId="39" borderId="206" applyNumberFormat="0" applyAlignment="0" applyProtection="0"/>
    <xf numFmtId="0" fontId="65" fillId="24" borderId="204"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136" fillId="0" borderId="207" applyNumberFormat="0" applyFill="0" applyAlignment="0" applyProtection="0"/>
    <xf numFmtId="0" fontId="65" fillId="30" borderId="204" applyNumberFormat="0" applyAlignment="0" applyProtection="0"/>
    <xf numFmtId="43" fontId="5" fillId="0" borderId="0" applyFont="0" applyFill="0" applyBorder="0" applyAlignment="0" applyProtection="0"/>
    <xf numFmtId="0" fontId="68" fillId="40" borderId="206" applyNumberFormat="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 fillId="27" borderId="205" applyNumberFormat="0" applyFont="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130" fillId="39" borderId="206"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5" fillId="30" borderId="204" applyNumberFormat="0" applyAlignment="0" applyProtection="0"/>
    <xf numFmtId="0" fontId="65" fillId="30" borderId="204" applyNumberFormat="0" applyAlignment="0" applyProtection="0"/>
    <xf numFmtId="0" fontId="5" fillId="27" borderId="205" applyNumberFormat="0" applyFont="0" applyAlignment="0" applyProtection="0"/>
    <xf numFmtId="0" fontId="130" fillId="39" borderId="20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21" fillId="39" borderId="204" applyNumberFormat="0" applyAlignment="0" applyProtection="0"/>
    <xf numFmtId="0" fontId="130" fillId="39" borderId="206" applyNumberFormat="0" applyAlignment="0" applyProtection="0"/>
    <xf numFmtId="0" fontId="62" fillId="39" borderId="204"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8" fillId="40" borderId="20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17" fillId="0" borderId="91"/>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7" fillId="0" borderId="91"/>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136" fillId="0" borderId="207" applyNumberFormat="0" applyFill="0" applyAlignment="0" applyProtection="0"/>
    <xf numFmtId="0" fontId="5" fillId="27" borderId="205" applyNumberFormat="0" applyFont="0" applyAlignment="0" applyProtection="0"/>
    <xf numFmtId="0" fontId="5" fillId="27" borderId="205" applyNumberFormat="0" applyFont="0" applyAlignment="0" applyProtection="0"/>
    <xf numFmtId="0" fontId="124" fillId="24" borderId="204" applyNumberFormat="0" applyAlignment="0" applyProtection="0"/>
    <xf numFmtId="0" fontId="124" fillId="24" borderId="204" applyNumberFormat="0" applyAlignment="0" applyProtection="0"/>
    <xf numFmtId="0" fontId="65" fillId="24" borderId="204" applyNumberFormat="0" applyAlignment="0" applyProtection="0"/>
    <xf numFmtId="0" fontId="5" fillId="27" borderId="205" applyNumberFormat="0" applyFont="0" applyAlignment="0" applyProtection="0"/>
    <xf numFmtId="0" fontId="75" fillId="0" borderId="207" applyNumberFormat="0" applyFill="0" applyAlignment="0" applyProtection="0"/>
    <xf numFmtId="10" fontId="39" fillId="17" borderId="208" applyNumberFormat="0" applyBorder="0" applyAlignment="0" applyProtection="0"/>
    <xf numFmtId="0" fontId="65" fillId="30" borderId="204" applyNumberFormat="0" applyAlignment="0" applyProtection="0"/>
    <xf numFmtId="0" fontId="124" fillId="24" borderId="204" applyNumberFormat="0" applyAlignment="0" applyProtection="0"/>
    <xf numFmtId="0" fontId="65" fillId="24" borderId="204" applyNumberFormat="0" applyAlignment="0" applyProtection="0"/>
    <xf numFmtId="0" fontId="65" fillId="30" borderId="204" applyNumberFormat="0" applyAlignment="0" applyProtection="0"/>
    <xf numFmtId="0" fontId="5" fillId="27" borderId="205" applyNumberFormat="0" applyFont="0" applyAlignment="0" applyProtection="0"/>
    <xf numFmtId="0" fontId="65" fillId="30" borderId="204" applyNumberFormat="0" applyAlignment="0" applyProtection="0"/>
    <xf numFmtId="0" fontId="6" fillId="27" borderId="205" applyNumberFormat="0" applyFont="0" applyAlignment="0" applyProtection="0"/>
    <xf numFmtId="0" fontId="121" fillId="39" borderId="204" applyNumberFormat="0" applyAlignment="0" applyProtection="0"/>
    <xf numFmtId="0" fontId="76" fillId="40" borderId="204" applyNumberFormat="0" applyAlignment="0" applyProtection="0"/>
    <xf numFmtId="0" fontId="76" fillId="40" borderId="204" applyNumberFormat="0" applyAlignment="0" applyProtection="0"/>
    <xf numFmtId="0" fontId="39" fillId="0" borderId="209" applyBorder="0">
      <alignment horizontal="left" vertical="center" wrapText="1" indent="3"/>
      <protection locked="0"/>
    </xf>
    <xf numFmtId="0" fontId="76" fillId="40" borderId="204" applyNumberFormat="0" applyAlignment="0" applyProtection="0"/>
    <xf numFmtId="0" fontId="76" fillId="40" borderId="204" applyNumberFormat="0" applyAlignment="0" applyProtection="0"/>
    <xf numFmtId="0" fontId="68" fillId="39" borderId="206" applyNumberFormat="0" applyAlignment="0" applyProtection="0"/>
    <xf numFmtId="0" fontId="5" fillId="27" borderId="205" applyNumberFormat="0" applyFont="0" applyAlignment="0" applyProtection="0"/>
    <xf numFmtId="0" fontId="65" fillId="24" borderId="204" applyNumberFormat="0" applyAlignment="0" applyProtection="0"/>
    <xf numFmtId="0" fontId="130" fillId="39" borderId="206" applyNumberFormat="0" applyAlignment="0" applyProtection="0"/>
    <xf numFmtId="0" fontId="62" fillId="39" borderId="204" applyNumberFormat="0" applyAlignment="0" applyProtection="0"/>
    <xf numFmtId="0" fontId="68" fillId="40" borderId="206" applyNumberFormat="0" applyAlignment="0" applyProtection="0"/>
    <xf numFmtId="0" fontId="75" fillId="0" borderId="207" applyNumberFormat="0" applyFill="0" applyAlignment="0" applyProtection="0"/>
    <xf numFmtId="0" fontId="68" fillId="39" borderId="206" applyNumberFormat="0" applyAlignment="0" applyProtection="0"/>
    <xf numFmtId="0" fontId="124" fillId="24" borderId="204" applyNumberFormat="0" applyAlignment="0" applyProtection="0"/>
    <xf numFmtId="0" fontId="5"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68" fillId="39" borderId="206" applyNumberFormat="0" applyAlignment="0" applyProtection="0"/>
    <xf numFmtId="0" fontId="136" fillId="0" borderId="207" applyNumberFormat="0" applyFill="0" applyAlignment="0" applyProtection="0"/>
    <xf numFmtId="0" fontId="65" fillId="24" borderId="204" applyNumberFormat="0" applyAlignment="0" applyProtection="0"/>
    <xf numFmtId="0" fontId="65" fillId="30" borderId="204" applyNumberFormat="0" applyAlignment="0" applyProtection="0"/>
    <xf numFmtId="0" fontId="5" fillId="27" borderId="205" applyNumberFormat="0" applyFont="0" applyAlignment="0" applyProtection="0"/>
    <xf numFmtId="0" fontId="75" fillId="0" borderId="207" applyNumberFormat="0" applyFill="0" applyAlignment="0" applyProtection="0"/>
    <xf numFmtId="0" fontId="136" fillId="0" borderId="207" applyNumberFormat="0" applyFill="0" applyAlignment="0" applyProtection="0"/>
    <xf numFmtId="0" fontId="68" fillId="40" borderId="206"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205" applyNumberFormat="0" applyFont="0" applyAlignment="0" applyProtection="0"/>
    <xf numFmtId="0" fontId="68" fillId="39" borderId="206" applyNumberFormat="0" applyAlignment="0" applyProtection="0"/>
    <xf numFmtId="0" fontId="39" fillId="0" borderId="209" applyBorder="0">
      <alignment horizontal="left" vertical="center" wrapText="1" indent="2"/>
      <protection locked="0"/>
    </xf>
    <xf numFmtId="43" fontId="5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205" applyNumberFormat="0" applyFont="0" applyAlignment="0" applyProtection="0"/>
    <xf numFmtId="43" fontId="1"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7" fillId="0" borderId="91"/>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205" applyNumberFormat="0" applyFont="0" applyAlignment="0" applyProtection="0"/>
    <xf numFmtId="0" fontId="5" fillId="27" borderId="205" applyNumberFormat="0" applyFont="0" applyAlignment="0" applyProtection="0"/>
    <xf numFmtId="0" fontId="6" fillId="27" borderId="205" applyNumberFormat="0" applyFont="0" applyAlignment="0" applyProtection="0"/>
    <xf numFmtId="0" fontId="5" fillId="27" borderId="205" applyNumberFormat="0" applyFont="0" applyAlignment="0" applyProtection="0"/>
    <xf numFmtId="0" fontId="62" fillId="39" borderId="204"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205" applyNumberFormat="0" applyFont="0" applyAlignment="0" applyProtection="0"/>
    <xf numFmtId="0" fontId="136" fillId="0" borderId="207"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121" fillId="39" borderId="179" applyNumberFormat="0" applyAlignment="0" applyProtection="0"/>
    <xf numFmtId="43" fontId="5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24" fillId="24" borderId="17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0" fillId="39" borderId="181" applyNumberFormat="0" applyAlignment="0" applyProtection="0"/>
    <xf numFmtId="0" fontId="68" fillId="40" borderId="206" applyNumberFormat="0" applyAlignment="0" applyProtection="0"/>
    <xf numFmtId="0" fontId="75" fillId="0" borderId="207" applyNumberFormat="0" applyFill="0" applyAlignment="0" applyProtection="0"/>
    <xf numFmtId="0" fontId="5" fillId="27" borderId="205" applyNumberFormat="0" applyFont="0" applyAlignment="0" applyProtection="0"/>
    <xf numFmtId="0" fontId="65" fillId="30" borderId="204"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136" fillId="0" borderId="207" applyNumberFormat="0" applyFill="0" applyAlignment="0" applyProtection="0"/>
    <xf numFmtId="0" fontId="76" fillId="40" borderId="204" applyNumberFormat="0" applyAlignment="0" applyProtection="0"/>
    <xf numFmtId="0" fontId="5" fillId="27" borderId="205" applyNumberFormat="0" applyFont="0" applyAlignment="0" applyProtection="0"/>
    <xf numFmtId="0" fontId="62" fillId="39" borderId="204" applyNumberFormat="0" applyAlignment="0" applyProtection="0"/>
    <xf numFmtId="0" fontId="6" fillId="27" borderId="205" applyNumberFormat="0" applyFont="0" applyAlignment="0" applyProtection="0"/>
    <xf numFmtId="0" fontId="6" fillId="27" borderId="205" applyNumberFormat="0" applyFont="0" applyAlignment="0" applyProtection="0"/>
    <xf numFmtId="0" fontId="62" fillId="39" borderId="204" applyNumberFormat="0" applyAlignment="0" applyProtection="0"/>
    <xf numFmtId="0" fontId="5"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65" fillId="24" borderId="204" applyNumberFormat="0" applyAlignment="0" applyProtection="0"/>
    <xf numFmtId="0" fontId="124" fillId="24" borderId="204" applyNumberFormat="0" applyAlignment="0" applyProtection="0"/>
    <xf numFmtId="0" fontId="121" fillId="39" borderId="204" applyNumberFormat="0" applyAlignment="0" applyProtection="0"/>
    <xf numFmtId="0" fontId="68" fillId="40" borderId="206" applyNumberFormat="0" applyAlignment="0" applyProtection="0"/>
    <xf numFmtId="0" fontId="5" fillId="27" borderId="205" applyNumberFormat="0" applyFont="0" applyAlignment="0" applyProtection="0"/>
    <xf numFmtId="0" fontId="130" fillId="39" borderId="206" applyNumberFormat="0" applyAlignment="0" applyProtection="0"/>
    <xf numFmtId="0" fontId="68" fillId="40" borderId="206" applyNumberFormat="0" applyAlignment="0" applyProtection="0"/>
    <xf numFmtId="0" fontId="65" fillId="30" borderId="204" applyNumberFormat="0" applyAlignment="0" applyProtection="0"/>
    <xf numFmtId="0" fontId="68" fillId="40" borderId="206" applyNumberFormat="0" applyAlignment="0" applyProtection="0"/>
    <xf numFmtId="0" fontId="136" fillId="0" borderId="207" applyNumberFormat="0" applyFill="0" applyAlignment="0" applyProtection="0"/>
    <xf numFmtId="0" fontId="62" fillId="39" borderId="204" applyNumberFormat="0" applyAlignment="0" applyProtection="0"/>
    <xf numFmtId="0" fontId="6" fillId="27" borderId="205" applyNumberFormat="0" applyFont="0" applyAlignment="0" applyProtection="0"/>
    <xf numFmtId="0" fontId="136" fillId="0" borderId="207" applyNumberFormat="0" applyFill="0" applyAlignment="0" applyProtection="0"/>
    <xf numFmtId="0" fontId="124" fillId="24" borderId="204" applyNumberFormat="0" applyAlignment="0" applyProtection="0"/>
    <xf numFmtId="0" fontId="39" fillId="0" borderId="209" applyBorder="0">
      <alignment horizontal="left" vertical="center" wrapText="1" indent="2"/>
      <protection locked="0"/>
    </xf>
    <xf numFmtId="0" fontId="124" fillId="24" borderId="204" applyNumberFormat="0" applyAlignment="0" applyProtection="0"/>
    <xf numFmtId="0" fontId="136" fillId="0" borderId="207" applyNumberFormat="0" applyFill="0" applyAlignment="0" applyProtection="0"/>
    <xf numFmtId="0" fontId="75" fillId="0" borderId="207" applyNumberFormat="0" applyFill="0" applyAlignment="0" applyProtection="0"/>
    <xf numFmtId="0" fontId="65" fillId="24" borderId="204" applyNumberFormat="0" applyAlignment="0" applyProtection="0"/>
    <xf numFmtId="0" fontId="76" fillId="40" borderId="204" applyNumberFormat="0" applyAlignment="0" applyProtection="0"/>
    <xf numFmtId="0" fontId="65" fillId="24" borderId="204" applyNumberFormat="0" applyAlignment="0" applyProtection="0"/>
    <xf numFmtId="0" fontId="68" fillId="40" borderId="206" applyNumberFormat="0" applyAlignment="0" applyProtection="0"/>
    <xf numFmtId="0" fontId="65" fillId="24" borderId="204" applyNumberFormat="0" applyAlignment="0" applyProtection="0"/>
    <xf numFmtId="0" fontId="65" fillId="24" borderId="204" applyNumberFormat="0" applyAlignment="0" applyProtection="0"/>
    <xf numFmtId="0" fontId="5" fillId="27" borderId="205" applyNumberFormat="0" applyFont="0" applyAlignment="0" applyProtection="0"/>
    <xf numFmtId="0" fontId="5" fillId="27" borderId="205" applyNumberFormat="0" applyFont="0" applyAlignment="0" applyProtection="0"/>
    <xf numFmtId="0" fontId="68" fillId="40" borderId="206" applyNumberFormat="0" applyAlignment="0" applyProtection="0"/>
    <xf numFmtId="0" fontId="18" fillId="16" borderId="209" applyFill="0" applyBorder="0" applyAlignment="0" applyProtection="0">
      <alignment vertical="center"/>
      <protection locked="0"/>
    </xf>
    <xf numFmtId="43" fontId="6" fillId="0" borderId="0" applyFont="0" applyFill="0" applyBorder="0" applyAlignment="0" applyProtection="0"/>
    <xf numFmtId="0" fontId="75" fillId="0" borderId="207" applyNumberFormat="0" applyFill="0" applyAlignment="0" applyProtection="0"/>
    <xf numFmtId="0" fontId="121" fillId="39" borderId="204" applyNumberFormat="0" applyAlignment="0" applyProtection="0"/>
    <xf numFmtId="0" fontId="5" fillId="27" borderId="20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0" fontId="68" fillId="40" borderId="206" applyNumberFormat="0" applyAlignment="0" applyProtection="0"/>
    <xf numFmtId="0" fontId="62" fillId="39" borderId="204"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0" fontId="62" fillId="39" borderId="204" applyNumberFormat="0" applyAlignment="0" applyProtection="0"/>
    <xf numFmtId="0" fontId="5" fillId="27" borderId="205" applyNumberFormat="0" applyFont="0" applyAlignment="0" applyProtection="0"/>
    <xf numFmtId="0" fontId="75" fillId="0" borderId="207" applyNumberFormat="0" applyFill="0" applyAlignment="0" applyProtection="0"/>
    <xf numFmtId="0" fontId="124" fillId="24" borderId="204" applyNumberFormat="0" applyAlignment="0" applyProtection="0"/>
    <xf numFmtId="0" fontId="39" fillId="0" borderId="209" applyBorder="0">
      <alignment horizontal="left" vertical="center" wrapText="1" indent="3"/>
      <protection locked="0"/>
    </xf>
    <xf numFmtId="0" fontId="39" fillId="0" borderId="209" applyBorder="0">
      <alignment horizontal="left" vertical="center" wrapText="1" indent="3"/>
      <protection locked="0"/>
    </xf>
    <xf numFmtId="43" fontId="6" fillId="0" borderId="0" applyFont="0" applyFill="0" applyBorder="0" applyAlignment="0" applyProtection="0"/>
    <xf numFmtId="0" fontId="5" fillId="27" borderId="20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205" applyNumberFormat="0" applyFont="0" applyAlignment="0" applyProtection="0"/>
    <xf numFmtId="0" fontId="65" fillId="30" borderId="204" applyNumberFormat="0" applyAlignment="0" applyProtection="0"/>
    <xf numFmtId="0" fontId="121" fillId="39" borderId="204" applyNumberFormat="0" applyAlignment="0" applyProtection="0"/>
    <xf numFmtId="0" fontId="5" fillId="27" borderId="205" applyNumberFormat="0" applyFont="0" applyAlignment="0" applyProtection="0"/>
    <xf numFmtId="0" fontId="6" fillId="27" borderId="205" applyNumberFormat="0" applyFont="0" applyAlignment="0" applyProtection="0"/>
    <xf numFmtId="43" fontId="5" fillId="0" borderId="0" applyFont="0" applyFill="0" applyBorder="0" applyAlignment="0" applyProtection="0"/>
    <xf numFmtId="0" fontId="121" fillId="39" borderId="20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5" fillId="30" borderId="204" applyNumberFormat="0" applyAlignment="0" applyProtection="0"/>
    <xf numFmtId="0" fontId="62" fillId="39" borderId="204" applyNumberFormat="0" applyAlignment="0" applyProtection="0"/>
    <xf numFmtId="0" fontId="65" fillId="24" borderId="204" applyNumberFormat="0" applyAlignment="0" applyProtection="0"/>
    <xf numFmtId="0" fontId="68" fillId="39" borderId="206" applyNumberFormat="0" applyAlignment="0" applyProtection="0"/>
    <xf numFmtId="0" fontId="5" fillId="27" borderId="205" applyNumberFormat="0" applyFont="0" applyAlignment="0" applyProtection="0"/>
    <xf numFmtId="0" fontId="62" fillId="39" borderId="204" applyNumberFormat="0" applyAlignment="0" applyProtection="0"/>
    <xf numFmtId="43" fontId="38" fillId="0" borderId="0" applyFont="0" applyFill="0" applyBorder="0" applyAlignment="0" applyProtection="0"/>
    <xf numFmtId="43" fontId="6" fillId="0" borderId="0" applyFont="0" applyFill="0" applyBorder="0" applyAlignment="0" applyProtection="0"/>
    <xf numFmtId="0" fontId="76" fillId="40" borderId="204" applyNumberFormat="0" applyAlignment="0" applyProtection="0"/>
    <xf numFmtId="0" fontId="5" fillId="27" borderId="205" applyNumberFormat="0" applyFont="0" applyAlignment="0" applyProtection="0"/>
    <xf numFmtId="0" fontId="121" fillId="39" borderId="204" applyNumberFormat="0" applyAlignment="0" applyProtection="0"/>
    <xf numFmtId="0" fontId="5" fillId="27" borderId="205" applyNumberFormat="0" applyFont="0" applyAlignment="0" applyProtection="0"/>
    <xf numFmtId="0" fontId="5" fillId="27" borderId="205" applyNumberFormat="0" applyFont="0" applyAlignment="0" applyProtection="0"/>
    <xf numFmtId="0" fontId="75" fillId="0" borderId="207" applyNumberFormat="0" applyFill="0" applyAlignment="0" applyProtection="0"/>
    <xf numFmtId="0" fontId="5" fillId="27" borderId="205" applyNumberFormat="0" applyFont="0" applyAlignment="0" applyProtection="0"/>
    <xf numFmtId="0" fontId="136" fillId="0" borderId="207" applyNumberFormat="0" applyFill="0" applyAlignment="0" applyProtection="0"/>
    <xf numFmtId="0" fontId="65" fillId="24" borderId="204" applyNumberFormat="0" applyAlignment="0" applyProtection="0"/>
    <xf numFmtId="43" fontId="5" fillId="0" borderId="0" applyFont="0" applyFill="0" applyBorder="0" applyAlignment="0" applyProtection="0"/>
    <xf numFmtId="0" fontId="5" fillId="27" borderId="205" applyNumberFormat="0" applyFont="0" applyAlignment="0" applyProtection="0"/>
    <xf numFmtId="0" fontId="65" fillId="24" borderId="204" applyNumberFormat="0" applyAlignment="0" applyProtection="0"/>
    <xf numFmtId="0" fontId="5" fillId="27" borderId="205" applyNumberFormat="0" applyFont="0" applyAlignment="0" applyProtection="0"/>
    <xf numFmtId="0" fontId="65" fillId="24" borderId="204" applyNumberFormat="0" applyAlignment="0" applyProtection="0"/>
    <xf numFmtId="0" fontId="130" fillId="39" borderId="206" applyNumberFormat="0" applyAlignment="0" applyProtection="0"/>
    <xf numFmtId="0" fontId="124" fillId="24" borderId="204" applyNumberFormat="0" applyAlignment="0" applyProtection="0"/>
    <xf numFmtId="10" fontId="39" fillId="17" borderId="208" applyNumberFormat="0" applyBorder="0" applyAlignment="0" applyProtection="0"/>
    <xf numFmtId="0" fontId="124" fillId="24" borderId="204" applyNumberFormat="0" applyAlignment="0" applyProtection="0"/>
    <xf numFmtId="10" fontId="39" fillId="17" borderId="208" applyNumberFormat="0" applyBorder="0" applyAlignment="0" applyProtection="0"/>
    <xf numFmtId="0" fontId="124" fillId="24" borderId="204" applyNumberFormat="0" applyAlignment="0" applyProtection="0"/>
    <xf numFmtId="0" fontId="6" fillId="27" borderId="205" applyNumberFormat="0" applyFont="0" applyAlignment="0" applyProtection="0"/>
    <xf numFmtId="0" fontId="5" fillId="27" borderId="205" applyNumberFormat="0" applyFont="0" applyAlignment="0" applyProtection="0"/>
    <xf numFmtId="0" fontId="68" fillId="39" borderId="206" applyNumberFormat="0" applyAlignment="0" applyProtection="0"/>
    <xf numFmtId="0" fontId="65" fillId="24" borderId="204" applyNumberFormat="0" applyAlignment="0" applyProtection="0"/>
    <xf numFmtId="0" fontId="136" fillId="0" borderId="207" applyNumberFormat="0" applyFill="0" applyAlignment="0" applyProtection="0"/>
    <xf numFmtId="43" fontId="6" fillId="0" borderId="0" applyFont="0" applyFill="0" applyBorder="0" applyAlignment="0" applyProtection="0"/>
    <xf numFmtId="0" fontId="5" fillId="27" borderId="20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0" fillId="39" borderId="206" applyNumberFormat="0" applyAlignment="0" applyProtection="0"/>
    <xf numFmtId="0" fontId="76" fillId="40" borderId="204" applyNumberFormat="0" applyAlignment="0" applyProtection="0"/>
    <xf numFmtId="0" fontId="76" fillId="40" borderId="204" applyNumberFormat="0" applyAlignment="0" applyProtection="0"/>
    <xf numFmtId="0" fontId="68" fillId="40" borderId="206" applyNumberFormat="0" applyAlignment="0" applyProtection="0"/>
    <xf numFmtId="0" fontId="75" fillId="0" borderId="207" applyNumberFormat="0" applyFill="0" applyAlignment="0" applyProtection="0"/>
    <xf numFmtId="0" fontId="18" fillId="16" borderId="209" applyFill="0" applyBorder="0" applyAlignment="0" applyProtection="0">
      <alignment vertical="center"/>
      <protection locked="0"/>
    </xf>
    <xf numFmtId="0" fontId="65" fillId="24" borderId="204" applyNumberFormat="0" applyAlignment="0" applyProtection="0"/>
    <xf numFmtId="0" fontId="68" fillId="39" borderId="206" applyNumberFormat="0" applyAlignment="0" applyProtection="0"/>
    <xf numFmtId="0" fontId="65" fillId="24" borderId="204" applyNumberFormat="0" applyAlignment="0" applyProtection="0"/>
    <xf numFmtId="0" fontId="5" fillId="27" borderId="205" applyNumberFormat="0" applyFont="0" applyAlignment="0" applyProtection="0"/>
    <xf numFmtId="0" fontId="6" fillId="27" borderId="205" applyNumberFormat="0" applyFont="0" applyAlignment="0" applyProtection="0"/>
    <xf numFmtId="0" fontId="65" fillId="24" borderId="204" applyNumberFormat="0" applyAlignment="0" applyProtection="0"/>
    <xf numFmtId="0" fontId="65" fillId="24" borderId="204" applyNumberFormat="0" applyAlignment="0" applyProtection="0"/>
    <xf numFmtId="0" fontId="76" fillId="40" borderId="204" applyNumberFormat="0" applyAlignment="0" applyProtection="0"/>
    <xf numFmtId="0" fontId="68" fillId="39" borderId="206" applyNumberFormat="0" applyAlignment="0" applyProtection="0"/>
    <xf numFmtId="0" fontId="121" fillId="39" borderId="204" applyNumberFormat="0" applyAlignment="0" applyProtection="0"/>
    <xf numFmtId="0" fontId="5" fillId="27" borderId="205" applyNumberFormat="0" applyFont="0" applyAlignment="0" applyProtection="0"/>
    <xf numFmtId="0" fontId="65" fillId="24" borderId="204" applyNumberFormat="0" applyAlignment="0" applyProtection="0"/>
    <xf numFmtId="0" fontId="75" fillId="0" borderId="207" applyNumberFormat="0" applyFill="0" applyAlignment="0" applyProtection="0"/>
    <xf numFmtId="0" fontId="5" fillId="27" borderId="205" applyNumberFormat="0" applyFont="0" applyAlignment="0" applyProtection="0"/>
    <xf numFmtId="0" fontId="130" fillId="39" borderId="206" applyNumberFormat="0" applyAlignment="0" applyProtection="0"/>
    <xf numFmtId="0" fontId="130" fillId="39" borderId="206" applyNumberFormat="0" applyAlignment="0" applyProtection="0"/>
    <xf numFmtId="0" fontId="68" fillId="39" borderId="206" applyNumberFormat="0" applyAlignment="0" applyProtection="0"/>
    <xf numFmtId="0" fontId="39" fillId="0" borderId="209" applyBorder="0">
      <alignment horizontal="left" vertical="center" wrapText="1" indent="3"/>
      <protection locked="0"/>
    </xf>
    <xf numFmtId="0" fontId="124" fillId="24" borderId="204" applyNumberFormat="0" applyAlignment="0" applyProtection="0"/>
    <xf numFmtId="0" fontId="136" fillId="0" borderId="207" applyNumberFormat="0" applyFill="0" applyAlignment="0" applyProtection="0"/>
    <xf numFmtId="0" fontId="75" fillId="0" borderId="207" applyNumberFormat="0" applyFill="0" applyAlignment="0" applyProtection="0"/>
    <xf numFmtId="0" fontId="5" fillId="27" borderId="205" applyNumberFormat="0" applyFont="0" applyAlignment="0" applyProtection="0"/>
    <xf numFmtId="0" fontId="124" fillId="24" borderId="204" applyNumberFormat="0" applyAlignment="0" applyProtection="0"/>
    <xf numFmtId="0" fontId="62" fillId="39" borderId="204" applyNumberFormat="0" applyAlignment="0" applyProtection="0"/>
    <xf numFmtId="0" fontId="5" fillId="27" borderId="205" applyNumberFormat="0" applyFont="0" applyAlignment="0" applyProtection="0"/>
    <xf numFmtId="0" fontId="121" fillId="39" borderId="204" applyNumberFormat="0" applyAlignment="0" applyProtection="0"/>
    <xf numFmtId="0" fontId="5" fillId="27" borderId="205" applyNumberFormat="0" applyFont="0" applyAlignment="0" applyProtection="0"/>
    <xf numFmtId="0" fontId="5" fillId="27" borderId="205" applyNumberFormat="0" applyFont="0" applyAlignment="0" applyProtection="0"/>
    <xf numFmtId="43" fontId="6" fillId="0" borderId="0" applyFont="0" applyFill="0" applyBorder="0" applyAlignment="0" applyProtection="0"/>
    <xf numFmtId="0" fontId="136" fillId="0" borderId="207" applyNumberFormat="0" applyFill="0" applyAlignment="0" applyProtection="0"/>
    <xf numFmtId="0" fontId="76" fillId="40" borderId="179" applyNumberFormat="0" applyAlignment="0" applyProtection="0"/>
    <xf numFmtId="0" fontId="65" fillId="30" borderId="179" applyNumberFormat="0" applyAlignment="0" applyProtection="0"/>
    <xf numFmtId="0" fontId="130" fillId="39" borderId="206" applyNumberFormat="0" applyAlignment="0" applyProtection="0"/>
    <xf numFmtId="43" fontId="6" fillId="0" borderId="0" applyFont="0" applyFill="0" applyBorder="0" applyAlignment="0" applyProtection="0"/>
    <xf numFmtId="0" fontId="65" fillId="24" borderId="179" applyNumberFormat="0" applyAlignment="0" applyProtection="0"/>
    <xf numFmtId="0" fontId="121" fillId="39" borderId="179" applyNumberFormat="0" applyAlignment="0" applyProtection="0"/>
    <xf numFmtId="0" fontId="68" fillId="40" borderId="181" applyNumberFormat="0" applyAlignment="0" applyProtection="0"/>
    <xf numFmtId="0" fontId="68" fillId="39" borderId="181" applyNumberFormat="0" applyAlignment="0" applyProtection="0"/>
    <xf numFmtId="43" fontId="6" fillId="0" borderId="0" applyFont="0" applyFill="0" applyBorder="0" applyAlignment="0" applyProtection="0"/>
    <xf numFmtId="0" fontId="124" fillId="24" borderId="179" applyNumberFormat="0" applyAlignment="0" applyProtection="0"/>
    <xf numFmtId="0" fontId="62" fillId="39" borderId="179" applyNumberFormat="0" applyAlignment="0" applyProtection="0"/>
    <xf numFmtId="0" fontId="62" fillId="39" borderId="204" applyNumberFormat="0" applyAlignment="0" applyProtection="0"/>
    <xf numFmtId="0" fontId="65" fillId="24" borderId="179" applyNumberFormat="0" applyAlignment="0" applyProtection="0"/>
    <xf numFmtId="0" fontId="130" fillId="39" borderId="181"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24" borderId="179" applyNumberFormat="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9" fillId="0" borderId="209" applyBorder="0">
      <alignment horizontal="left" vertical="center" wrapText="1" indent="2"/>
      <protection locked="0"/>
    </xf>
    <xf numFmtId="0" fontId="76" fillId="40" borderId="204" applyNumberFormat="0" applyAlignment="0" applyProtection="0"/>
    <xf numFmtId="0" fontId="65" fillId="24" borderId="204" applyNumberFormat="0" applyAlignment="0" applyProtection="0"/>
    <xf numFmtId="0" fontId="5" fillId="27" borderId="205" applyNumberFormat="0" applyFont="0" applyAlignment="0" applyProtection="0"/>
    <xf numFmtId="0" fontId="121" fillId="39" borderId="204" applyNumberFormat="0" applyAlignment="0" applyProtection="0"/>
    <xf numFmtId="0" fontId="5" fillId="27" borderId="205" applyNumberFormat="0" applyFont="0" applyAlignment="0" applyProtection="0"/>
    <xf numFmtId="43" fontId="6" fillId="0" borderId="0" applyFont="0" applyFill="0" applyBorder="0" applyAlignment="0" applyProtection="0"/>
    <xf numFmtId="0" fontId="136" fillId="0" borderId="20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0" fontId="68" fillId="39" borderId="206" applyNumberFormat="0" applyAlignment="0" applyProtection="0"/>
    <xf numFmtId="0" fontId="62" fillId="39" borderId="204"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0" fontId="68" fillId="40" borderId="206" applyNumberFormat="0" applyAlignment="0" applyProtection="0"/>
    <xf numFmtId="0" fontId="18" fillId="16" borderId="209" applyFill="0" applyBorder="0" applyAlignment="0" applyProtection="0">
      <alignment vertical="center"/>
      <protection locked="0"/>
    </xf>
    <xf numFmtId="0" fontId="5" fillId="27" borderId="205" applyNumberFormat="0" applyFont="0" applyAlignment="0" applyProtection="0"/>
    <xf numFmtId="0" fontId="68" fillId="40" borderId="206" applyNumberFormat="0" applyAlignment="0" applyProtection="0"/>
    <xf numFmtId="0" fontId="121" fillId="39" borderId="204" applyNumberFormat="0" applyAlignment="0" applyProtection="0"/>
    <xf numFmtId="0" fontId="65" fillId="24" borderId="204" applyNumberFormat="0" applyAlignment="0" applyProtection="0"/>
    <xf numFmtId="0" fontId="124" fillId="24" borderId="204" applyNumberFormat="0" applyAlignment="0" applyProtection="0"/>
    <xf numFmtId="0" fontId="5" fillId="27" borderId="205" applyNumberFormat="0" applyFont="0" applyAlignment="0" applyProtection="0"/>
    <xf numFmtId="0" fontId="39" fillId="0" borderId="209" applyBorder="0">
      <alignment horizontal="left" vertical="center" wrapText="1" indent="2"/>
      <protection locked="0"/>
    </xf>
    <xf numFmtId="10" fontId="39" fillId="17" borderId="208" applyNumberFormat="0" applyBorder="0" applyAlignment="0" applyProtection="0"/>
    <xf numFmtId="0" fontId="68" fillId="39" borderId="206" applyNumberFormat="0" applyAlignment="0" applyProtection="0"/>
    <xf numFmtId="0" fontId="75" fillId="0" borderId="207" applyNumberFormat="0" applyFill="0" applyAlignment="0" applyProtection="0"/>
    <xf numFmtId="0" fontId="65" fillId="30" borderId="204" applyNumberFormat="0" applyAlignment="0" applyProtection="0"/>
    <xf numFmtId="0" fontId="124" fillId="24" borderId="204" applyNumberFormat="0" applyAlignment="0" applyProtection="0"/>
    <xf numFmtId="0" fontId="6" fillId="27" borderId="205" applyNumberFormat="0" applyFont="0" applyAlignment="0" applyProtection="0"/>
    <xf numFmtId="0" fontId="136" fillId="0" borderId="207" applyNumberFormat="0" applyFill="0" applyAlignment="0" applyProtection="0"/>
    <xf numFmtId="0" fontId="5" fillId="27" borderId="205" applyNumberFormat="0" applyFont="0" applyAlignment="0" applyProtection="0"/>
    <xf numFmtId="0" fontId="5" fillId="27" borderId="205" applyNumberFormat="0" applyFont="0" applyAlignment="0" applyProtection="0"/>
    <xf numFmtId="0" fontId="65" fillId="24" borderId="204" applyNumberFormat="0" applyAlignment="0" applyProtection="0"/>
    <xf numFmtId="0" fontId="5" fillId="27" borderId="205" applyNumberFormat="0" applyFont="0" applyAlignment="0" applyProtection="0"/>
    <xf numFmtId="0" fontId="6" fillId="27" borderId="205" applyNumberFormat="0" applyFont="0" applyAlignment="0" applyProtection="0"/>
    <xf numFmtId="0" fontId="75" fillId="0" borderId="207" applyNumberFormat="0" applyFill="0" applyAlignment="0" applyProtection="0"/>
    <xf numFmtId="0" fontId="121" fillId="39" borderId="204" applyNumberFormat="0" applyAlignment="0" applyProtection="0"/>
    <xf numFmtId="0" fontId="130" fillId="39" borderId="206" applyNumberFormat="0" applyAlignment="0" applyProtection="0"/>
    <xf numFmtId="0" fontId="5" fillId="27" borderId="205" applyNumberFormat="0" applyFont="0" applyAlignment="0" applyProtection="0"/>
    <xf numFmtId="0" fontId="5" fillId="27" borderId="205" applyNumberFormat="0" applyFont="0" applyAlignment="0" applyProtection="0"/>
    <xf numFmtId="0" fontId="130" fillId="39" borderId="206" applyNumberFormat="0" applyAlignment="0" applyProtection="0"/>
    <xf numFmtId="0" fontId="6" fillId="27" borderId="205" applyNumberFormat="0" applyFont="0" applyAlignment="0" applyProtection="0"/>
    <xf numFmtId="0" fontId="65" fillId="24" borderId="204" applyNumberFormat="0" applyAlignment="0" applyProtection="0"/>
    <xf numFmtId="0" fontId="121" fillId="39" borderId="204" applyNumberFormat="0" applyAlignment="0" applyProtection="0"/>
    <xf numFmtId="0" fontId="68" fillId="39" borderId="206" applyNumberFormat="0" applyAlignment="0" applyProtection="0"/>
    <xf numFmtId="10" fontId="39" fillId="17" borderId="208" applyNumberFormat="0" applyBorder="0" applyAlignment="0" applyProtection="0"/>
    <xf numFmtId="0" fontId="39" fillId="0" borderId="209" applyBorder="0">
      <alignment horizontal="left" vertical="center" wrapText="1" indent="3"/>
      <protection locked="0"/>
    </xf>
    <xf numFmtId="0" fontId="75" fillId="0" borderId="207" applyNumberFormat="0" applyFill="0" applyAlignment="0" applyProtection="0"/>
    <xf numFmtId="0" fontId="68" fillId="39" borderId="206" applyNumberFormat="0" applyAlignment="0" applyProtection="0"/>
    <xf numFmtId="0" fontId="65" fillId="24" borderId="204" applyNumberFormat="0" applyAlignment="0" applyProtection="0"/>
    <xf numFmtId="0" fontId="6" fillId="27" borderId="205" applyNumberFormat="0" applyFont="0" applyAlignment="0" applyProtection="0"/>
    <xf numFmtId="0" fontId="62" fillId="39" borderId="204" applyNumberFormat="0" applyAlignment="0" applyProtection="0"/>
    <xf numFmtId="43" fontId="6" fillId="0" borderId="0" applyFont="0" applyFill="0" applyBorder="0" applyAlignment="0" applyProtection="0"/>
    <xf numFmtId="0" fontId="65" fillId="24" borderId="204" applyNumberFormat="0" applyAlignment="0" applyProtection="0"/>
    <xf numFmtId="0" fontId="5" fillId="27" borderId="20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205" applyNumberFormat="0" applyFont="0" applyAlignment="0" applyProtection="0"/>
    <xf numFmtId="0" fontId="121" fillId="39" borderId="204" applyNumberFormat="0" applyAlignment="0" applyProtection="0"/>
    <xf numFmtId="43" fontId="5" fillId="0" borderId="0" applyFont="0" applyFill="0" applyBorder="0" applyAlignment="0" applyProtection="0"/>
    <xf numFmtId="0" fontId="68" fillId="39" borderId="206" applyNumberFormat="0" applyAlignment="0" applyProtection="0"/>
    <xf numFmtId="0" fontId="65" fillId="30" borderId="204" applyNumberFormat="0" applyAlignment="0" applyProtection="0"/>
    <xf numFmtId="43" fontId="5" fillId="0" borderId="0" applyFont="0" applyFill="0" applyBorder="0" applyAlignment="0" applyProtection="0"/>
    <xf numFmtId="0" fontId="5" fillId="27" borderId="205" applyNumberFormat="0" applyFont="0" applyAlignment="0" applyProtection="0"/>
    <xf numFmtId="0" fontId="62" fillId="66" borderId="197" applyNumberFormat="0" applyAlignment="0" applyProtection="0"/>
    <xf numFmtId="0" fontId="121" fillId="39" borderId="204" applyNumberFormat="0" applyAlignment="0" applyProtection="0"/>
    <xf numFmtId="0" fontId="65" fillId="24" borderId="204" applyNumberFormat="0" applyAlignment="0" applyProtection="0"/>
    <xf numFmtId="0" fontId="68" fillId="39" borderId="20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205" applyNumberFormat="0" applyFont="0" applyAlignment="0" applyProtection="0"/>
    <xf numFmtId="0" fontId="5" fillId="27" borderId="205" applyNumberFormat="0" applyFont="0" applyAlignment="0" applyProtection="0"/>
    <xf numFmtId="0" fontId="65" fillId="30" borderId="204" applyNumberFormat="0" applyAlignment="0" applyProtection="0"/>
    <xf numFmtId="43" fontId="5" fillId="0" borderId="0" applyFont="0" applyFill="0" applyBorder="0" applyAlignment="0" applyProtection="0"/>
    <xf numFmtId="0" fontId="5" fillId="27" borderId="20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0" fontId="39" fillId="0" borderId="209" applyBorder="0">
      <alignment horizontal="left" vertical="center" wrapText="1" indent="3"/>
      <protection locked="0"/>
    </xf>
    <xf numFmtId="0" fontId="5"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136" fillId="0" borderId="207" applyNumberFormat="0" applyFill="0" applyAlignment="0" applyProtection="0"/>
    <xf numFmtId="0" fontId="5" fillId="27" borderId="205" applyNumberFormat="0" applyFont="0" applyAlignment="0" applyProtection="0"/>
    <xf numFmtId="0" fontId="136" fillId="0" borderId="207" applyNumberFormat="0" applyFill="0" applyAlignment="0" applyProtection="0"/>
    <xf numFmtId="0" fontId="5" fillId="27" borderId="205" applyNumberFormat="0" applyFont="0" applyAlignment="0" applyProtection="0"/>
    <xf numFmtId="0" fontId="6" fillId="27" borderId="205" applyNumberFormat="0" applyFont="0" applyAlignment="0" applyProtection="0"/>
    <xf numFmtId="0" fontId="18" fillId="16" borderId="209" applyFill="0" applyBorder="0" applyAlignment="0" applyProtection="0">
      <alignment vertical="center"/>
      <protection locked="0"/>
    </xf>
    <xf numFmtId="0" fontId="68" fillId="40" borderId="206" applyNumberFormat="0" applyAlignment="0" applyProtection="0"/>
    <xf numFmtId="0" fontId="75" fillId="0" borderId="207" applyNumberFormat="0" applyFill="0" applyAlignment="0" applyProtection="0"/>
    <xf numFmtId="10" fontId="39" fillId="17" borderId="208" applyNumberFormat="0" applyBorder="0" applyAlignment="0" applyProtection="0"/>
    <xf numFmtId="0" fontId="130" fillId="39" borderId="206" applyNumberFormat="0" applyAlignment="0" applyProtection="0"/>
    <xf numFmtId="0" fontId="5" fillId="27" borderId="205" applyNumberFormat="0" applyFont="0" applyAlignment="0" applyProtection="0"/>
    <xf numFmtId="0" fontId="62" fillId="39" borderId="204" applyNumberFormat="0" applyAlignment="0" applyProtection="0"/>
    <xf numFmtId="0" fontId="68" fillId="40" borderId="206" applyNumberFormat="0" applyAlignment="0" applyProtection="0"/>
    <xf numFmtId="0" fontId="136" fillId="0" borderId="207" applyNumberFormat="0" applyFill="0" applyAlignment="0" applyProtection="0"/>
    <xf numFmtId="0" fontId="5" fillId="27" borderId="205" applyNumberFormat="0" applyFont="0" applyAlignment="0" applyProtection="0"/>
    <xf numFmtId="0" fontId="124" fillId="24" borderId="204" applyNumberFormat="0" applyAlignment="0" applyProtection="0"/>
    <xf numFmtId="0" fontId="65" fillId="30" borderId="204" applyNumberFormat="0" applyAlignment="0" applyProtection="0"/>
    <xf numFmtId="0" fontId="65" fillId="24" borderId="204" applyNumberFormat="0" applyAlignment="0" applyProtection="0"/>
    <xf numFmtId="0" fontId="39" fillId="0" borderId="209" applyBorder="0">
      <alignment horizontal="left" vertical="center" wrapText="1" indent="2"/>
      <protection locked="0"/>
    </xf>
    <xf numFmtId="0" fontId="39" fillId="0" borderId="209" applyBorder="0">
      <alignment horizontal="left" vertical="center" wrapText="1" indent="2"/>
      <protection locked="0"/>
    </xf>
    <xf numFmtId="0" fontId="76" fillId="40" borderId="204" applyNumberFormat="0" applyAlignment="0" applyProtection="0"/>
    <xf numFmtId="0" fontId="65" fillId="30" borderId="204" applyNumberFormat="0" applyAlignment="0" applyProtection="0"/>
    <xf numFmtId="0" fontId="65" fillId="24" borderId="204" applyNumberFormat="0" applyAlignment="0" applyProtection="0"/>
    <xf numFmtId="0" fontId="75" fillId="0" borderId="207" applyNumberFormat="0" applyFill="0" applyAlignment="0" applyProtection="0"/>
    <xf numFmtId="0" fontId="68" fillId="39" borderId="206" applyNumberFormat="0" applyAlignment="0" applyProtection="0"/>
    <xf numFmtId="0" fontId="76" fillId="40" borderId="204" applyNumberFormat="0" applyAlignment="0" applyProtection="0"/>
    <xf numFmtId="0" fontId="124" fillId="24" borderId="204" applyNumberFormat="0" applyAlignment="0" applyProtection="0"/>
    <xf numFmtId="0" fontId="130" fillId="39" borderId="206" applyNumberFormat="0" applyAlignment="0" applyProtection="0"/>
    <xf numFmtId="0" fontId="136" fillId="0" borderId="207" applyNumberFormat="0" applyFill="0" applyAlignment="0" applyProtection="0"/>
    <xf numFmtId="0" fontId="76" fillId="40" borderId="204" applyNumberFormat="0" applyAlignment="0" applyProtection="0"/>
    <xf numFmtId="0" fontId="75" fillId="0" borderId="207" applyNumberFormat="0" applyFill="0" applyAlignment="0" applyProtection="0"/>
    <xf numFmtId="0" fontId="5" fillId="27" borderId="20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0" fontId="65" fillId="24" borderId="204" applyNumberFormat="0" applyAlignment="0" applyProtection="0"/>
    <xf numFmtId="0" fontId="75" fillId="0" borderId="207" applyNumberFormat="0" applyFill="0" applyAlignment="0" applyProtection="0"/>
    <xf numFmtId="43" fontId="5" fillId="0" borderId="0" applyFont="0" applyFill="0" applyBorder="0" applyAlignment="0" applyProtection="0"/>
    <xf numFmtId="0" fontId="68" fillId="40" borderId="20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5" fillId="0" borderId="207" applyNumberFormat="0" applyFill="0" applyAlignment="0" applyProtection="0"/>
    <xf numFmtId="0" fontId="5" fillId="27" borderId="205" applyNumberFormat="0" applyFont="0" applyAlignment="0" applyProtection="0"/>
    <xf numFmtId="0" fontId="65" fillId="24" borderId="204" applyNumberFormat="0" applyAlignment="0" applyProtection="0"/>
    <xf numFmtId="0" fontId="65" fillId="24" borderId="20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0" fontId="5" fillId="27" borderId="205" applyNumberFormat="0" applyFont="0" applyAlignment="0" applyProtection="0"/>
    <xf numFmtId="0" fontId="68" fillId="39" borderId="181" applyNumberFormat="0" applyAlignment="0" applyProtection="0"/>
    <xf numFmtId="0" fontId="76" fillId="40" borderId="179" applyNumberFormat="0" applyAlignment="0" applyProtection="0"/>
    <xf numFmtId="43" fontId="5" fillId="0" borderId="0" applyFont="0" applyFill="0" applyBorder="0" applyAlignment="0" applyProtection="0"/>
    <xf numFmtId="0" fontId="68" fillId="40" borderId="181" applyNumberFormat="0" applyAlignment="0" applyProtection="0"/>
    <xf numFmtId="0" fontId="68" fillId="40" borderId="181" applyNumberFormat="0" applyAlignment="0" applyProtection="0"/>
    <xf numFmtId="0" fontId="130" fillId="39" borderId="181"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0" borderId="179" applyNumberFormat="0" applyAlignment="0" applyProtection="0"/>
    <xf numFmtId="0" fontId="65" fillId="24" borderId="179" applyNumberFormat="0" applyAlignment="0" applyProtection="0"/>
    <xf numFmtId="0" fontId="124" fillId="24" borderId="179" applyNumberFormat="0" applyAlignment="0" applyProtection="0"/>
    <xf numFmtId="0" fontId="62" fillId="39" borderId="179" applyNumberFormat="0" applyAlignment="0" applyProtection="0"/>
    <xf numFmtId="0" fontId="76" fillId="40" borderId="179" applyNumberFormat="0" applyAlignment="0" applyProtection="0"/>
    <xf numFmtId="0" fontId="65" fillId="30" borderId="179" applyNumberFormat="0" applyAlignment="0" applyProtection="0"/>
    <xf numFmtId="0" fontId="65" fillId="24" borderId="179" applyNumberFormat="0" applyAlignment="0" applyProtection="0"/>
    <xf numFmtId="0" fontId="68" fillId="39" borderId="181" applyNumberFormat="0" applyAlignment="0" applyProtection="0"/>
    <xf numFmtId="0" fontId="68" fillId="40" borderId="181" applyNumberFormat="0" applyAlignment="0" applyProtection="0"/>
    <xf numFmtId="0" fontId="124" fillId="24" borderId="179" applyNumberFormat="0" applyAlignment="0" applyProtection="0"/>
    <xf numFmtId="0" fontId="121" fillId="39" borderId="179" applyNumberFormat="0" applyAlignment="0" applyProtection="0"/>
    <xf numFmtId="0" fontId="65" fillId="30" borderId="179" applyNumberFormat="0" applyAlignment="0" applyProtection="0"/>
    <xf numFmtId="0" fontId="121" fillId="39" borderId="179" applyNumberFormat="0" applyAlignment="0" applyProtection="0"/>
    <xf numFmtId="0" fontId="130" fillId="39" borderId="181" applyNumberFormat="0" applyAlignment="0" applyProtection="0"/>
    <xf numFmtId="0" fontId="124" fillId="24" borderId="179" applyNumberFormat="0" applyAlignment="0" applyProtection="0"/>
    <xf numFmtId="0" fontId="68" fillId="40" borderId="181" applyNumberFormat="0" applyAlignment="0" applyProtection="0"/>
    <xf numFmtId="0" fontId="62" fillId="39" borderId="179" applyNumberFormat="0" applyAlignment="0" applyProtection="0"/>
    <xf numFmtId="0" fontId="76" fillId="40" borderId="179" applyNumberFormat="0" applyAlignment="0" applyProtection="0"/>
    <xf numFmtId="43" fontId="5" fillId="0" borderId="0" applyFont="0" applyFill="0" applyBorder="0" applyAlignment="0" applyProtection="0"/>
    <xf numFmtId="0" fontId="65" fillId="24" borderId="179" applyNumberFormat="0" applyAlignment="0" applyProtection="0"/>
    <xf numFmtId="0" fontId="62" fillId="39" borderId="179" applyNumberFormat="0" applyAlignment="0" applyProtection="0"/>
    <xf numFmtId="0" fontId="124" fillId="24" borderId="179" applyNumberFormat="0" applyAlignment="0" applyProtection="0"/>
    <xf numFmtId="0" fontId="76" fillId="40" borderId="179" applyNumberFormat="0" applyAlignment="0" applyProtection="0"/>
    <xf numFmtId="0" fontId="62" fillId="39" borderId="179" applyNumberFormat="0" applyAlignment="0" applyProtection="0"/>
    <xf numFmtId="0" fontId="76" fillId="40" borderId="179" applyNumberFormat="0" applyAlignment="0" applyProtection="0"/>
    <xf numFmtId="0" fontId="68" fillId="39" borderId="181" applyNumberFormat="0" applyAlignment="0" applyProtection="0"/>
    <xf numFmtId="0" fontId="68" fillId="39" borderId="181" applyNumberFormat="0" applyAlignment="0" applyProtection="0"/>
    <xf numFmtId="0" fontId="130" fillId="39" borderId="181" applyNumberFormat="0" applyAlignment="0" applyProtection="0"/>
    <xf numFmtId="0" fontId="68" fillId="40" borderId="181" applyNumberFormat="0" applyAlignment="0" applyProtection="0"/>
    <xf numFmtId="0" fontId="68" fillId="39" borderId="181" applyNumberFormat="0" applyAlignment="0" applyProtection="0"/>
    <xf numFmtId="0" fontId="65" fillId="24" borderId="179" applyNumberFormat="0" applyAlignment="0" applyProtection="0"/>
    <xf numFmtId="0" fontId="76" fillId="40" borderId="179" applyNumberFormat="0" applyAlignment="0" applyProtection="0"/>
    <xf numFmtId="0" fontId="65" fillId="30" borderId="179" applyNumberFormat="0" applyAlignment="0" applyProtection="0"/>
    <xf numFmtId="0" fontId="68" fillId="40" borderId="206" applyNumberFormat="0" applyAlignment="0" applyProtection="0"/>
    <xf numFmtId="0" fontId="62" fillId="39" borderId="179" applyNumberFormat="0" applyAlignment="0" applyProtection="0"/>
    <xf numFmtId="0" fontId="65" fillId="24" borderId="179" applyNumberFormat="0" applyAlignment="0" applyProtection="0"/>
    <xf numFmtId="0" fontId="62" fillId="39" borderId="179" applyNumberFormat="0" applyAlignment="0" applyProtection="0"/>
    <xf numFmtId="43" fontId="6" fillId="0" borderId="0" applyFont="0" applyFill="0" applyBorder="0" applyAlignment="0" applyProtection="0"/>
    <xf numFmtId="0" fontId="65" fillId="24" borderId="179" applyNumberFormat="0" applyAlignment="0" applyProtection="0"/>
    <xf numFmtId="0" fontId="124" fillId="24" borderId="179" applyNumberFormat="0" applyAlignment="0" applyProtection="0"/>
    <xf numFmtId="0" fontId="76" fillId="40" borderId="179" applyNumberFormat="0" applyAlignment="0" applyProtection="0"/>
    <xf numFmtId="0" fontId="65" fillId="24" borderId="179" applyNumberFormat="0" applyAlignment="0" applyProtection="0"/>
    <xf numFmtId="0" fontId="130" fillId="39" borderId="181" applyNumberFormat="0" applyAlignment="0" applyProtection="0"/>
    <xf numFmtId="0" fontId="62" fillId="39" borderId="179" applyNumberFormat="0" applyAlignment="0" applyProtection="0"/>
    <xf numFmtId="0" fontId="68" fillId="40" borderId="181" applyNumberFormat="0" applyAlignment="0" applyProtection="0"/>
    <xf numFmtId="0" fontId="65" fillId="24" borderId="179" applyNumberFormat="0" applyAlignment="0" applyProtection="0"/>
    <xf numFmtId="0" fontId="62" fillId="39" borderId="204" applyNumberFormat="0" applyAlignment="0" applyProtection="0"/>
    <xf numFmtId="0" fontId="76" fillId="40" borderId="179" applyNumberFormat="0" applyAlignment="0" applyProtection="0"/>
    <xf numFmtId="43" fontId="5" fillId="0" borderId="0" applyFont="0" applyFill="0" applyBorder="0" applyAlignment="0" applyProtection="0"/>
    <xf numFmtId="0" fontId="68" fillId="40" borderId="181" applyNumberFormat="0" applyAlignment="0" applyProtection="0"/>
    <xf numFmtId="0" fontId="68" fillId="40" borderId="181" applyNumberFormat="0" applyAlignment="0" applyProtection="0"/>
    <xf numFmtId="0" fontId="124" fillId="24" borderId="179" applyNumberFormat="0" applyAlignment="0" applyProtection="0"/>
    <xf numFmtId="0" fontId="65" fillId="30" borderId="179" applyNumberFormat="0" applyAlignment="0" applyProtection="0"/>
    <xf numFmtId="0" fontId="121" fillId="39" borderId="179" applyNumberFormat="0" applyAlignment="0" applyProtection="0"/>
    <xf numFmtId="0" fontId="124" fillId="24" borderId="179" applyNumberFormat="0" applyAlignment="0" applyProtection="0"/>
    <xf numFmtId="0" fontId="130" fillId="39" borderId="181" applyNumberFormat="0" applyAlignment="0" applyProtection="0"/>
    <xf numFmtId="0" fontId="65" fillId="24" borderId="179" applyNumberFormat="0" applyAlignment="0" applyProtection="0"/>
    <xf numFmtId="0" fontId="68" fillId="39" borderId="181" applyNumberFormat="0" applyAlignment="0" applyProtection="0"/>
    <xf numFmtId="0" fontId="65" fillId="24" borderId="179" applyNumberFormat="0" applyAlignment="0" applyProtection="0"/>
    <xf numFmtId="0" fontId="65" fillId="30" borderId="179" applyNumberFormat="0" applyAlignment="0" applyProtection="0"/>
    <xf numFmtId="0" fontId="65" fillId="24" borderId="179" applyNumberFormat="0" applyAlignment="0" applyProtection="0"/>
    <xf numFmtId="0" fontId="65" fillId="24" borderId="179" applyNumberFormat="0" applyAlignment="0" applyProtection="0"/>
    <xf numFmtId="0" fontId="65" fillId="24" borderId="179" applyNumberFormat="0" applyAlignment="0" applyProtection="0"/>
    <xf numFmtId="0" fontId="68" fillId="40" borderId="181" applyNumberFormat="0" applyAlignment="0" applyProtection="0"/>
    <xf numFmtId="0" fontId="62" fillId="39" borderId="179" applyNumberFormat="0" applyAlignment="0" applyProtection="0"/>
    <xf numFmtId="0" fontId="65" fillId="24" borderId="179" applyNumberFormat="0" applyAlignment="0" applyProtection="0"/>
    <xf numFmtId="0" fontId="68" fillId="39" borderId="181" applyNumberFormat="0" applyAlignment="0" applyProtection="0"/>
    <xf numFmtId="0" fontId="65" fillId="30" borderId="179"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21" fillId="39" borderId="179" applyNumberFormat="0" applyAlignment="0" applyProtection="0"/>
    <xf numFmtId="0" fontId="65" fillId="24" borderId="179" applyNumberFormat="0" applyAlignment="0" applyProtection="0"/>
    <xf numFmtId="0" fontId="130" fillId="39" borderId="181" applyNumberFormat="0" applyAlignment="0" applyProtection="0"/>
    <xf numFmtId="0" fontId="130" fillId="39" borderId="181" applyNumberFormat="0" applyAlignment="0" applyProtection="0"/>
    <xf numFmtId="43" fontId="5" fillId="0" borderId="0" applyFont="0" applyFill="0" applyBorder="0" applyAlignment="0" applyProtection="0"/>
    <xf numFmtId="0" fontId="121" fillId="39" borderId="179" applyNumberFormat="0" applyAlignment="0" applyProtection="0"/>
    <xf numFmtId="43" fontId="5" fillId="0" borderId="0" applyFont="0" applyFill="0" applyBorder="0" applyAlignment="0" applyProtection="0"/>
    <xf numFmtId="0" fontId="124" fillId="24" borderId="179" applyNumberFormat="0" applyAlignment="0" applyProtection="0"/>
    <xf numFmtId="0" fontId="121" fillId="39" borderId="179" applyNumberFormat="0" applyAlignment="0" applyProtection="0"/>
    <xf numFmtId="0" fontId="65" fillId="30" borderId="179" applyNumberFormat="0" applyAlignment="0" applyProtection="0"/>
    <xf numFmtId="0" fontId="130" fillId="39" borderId="181" applyNumberFormat="0" applyAlignment="0" applyProtection="0"/>
    <xf numFmtId="0" fontId="68" fillId="39" borderId="181" applyNumberFormat="0" applyAlignment="0" applyProtection="0"/>
    <xf numFmtId="0" fontId="121" fillId="39" borderId="179" applyNumberFormat="0" applyAlignment="0" applyProtection="0"/>
    <xf numFmtId="0" fontId="68" fillId="40" borderId="181"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8" fillId="39" borderId="181" applyNumberFormat="0" applyAlignment="0" applyProtection="0"/>
    <xf numFmtId="0" fontId="121" fillId="39" borderId="179" applyNumberFormat="0" applyAlignment="0" applyProtection="0"/>
    <xf numFmtId="0" fontId="65" fillId="24" borderId="179" applyNumberFormat="0" applyAlignment="0" applyProtection="0"/>
    <xf numFmtId="0" fontId="68" fillId="39" borderId="181" applyNumberFormat="0" applyAlignment="0" applyProtection="0"/>
    <xf numFmtId="0" fontId="65" fillId="24" borderId="179" applyNumberFormat="0" applyAlignment="0" applyProtection="0"/>
    <xf numFmtId="0" fontId="76" fillId="40" borderId="179" applyNumberFormat="0" applyAlignment="0" applyProtection="0"/>
    <xf numFmtId="0" fontId="65" fillId="30" borderId="179" applyNumberFormat="0" applyAlignment="0" applyProtection="0"/>
    <xf numFmtId="43" fontId="5" fillId="0" borderId="0" applyFont="0" applyFill="0" applyBorder="0" applyAlignment="0" applyProtection="0"/>
    <xf numFmtId="0" fontId="65" fillId="24" borderId="179" applyNumberFormat="0" applyAlignment="0" applyProtection="0"/>
    <xf numFmtId="0" fontId="121" fillId="39" borderId="179" applyNumberFormat="0" applyAlignment="0" applyProtection="0"/>
    <xf numFmtId="0" fontId="68" fillId="40" borderId="181" applyNumberFormat="0" applyAlignment="0" applyProtection="0"/>
    <xf numFmtId="0" fontId="68" fillId="39" borderId="181" applyNumberFormat="0" applyAlignment="0" applyProtection="0"/>
    <xf numFmtId="43" fontId="6" fillId="0" borderId="0" applyFont="0" applyFill="0" applyBorder="0" applyAlignment="0" applyProtection="0"/>
    <xf numFmtId="0" fontId="124" fillId="24" borderId="179" applyNumberFormat="0" applyAlignment="0" applyProtection="0"/>
    <xf numFmtId="0" fontId="62" fillId="39" borderId="179" applyNumberFormat="0" applyAlignment="0" applyProtection="0"/>
    <xf numFmtId="0" fontId="65" fillId="24" borderId="179" applyNumberFormat="0" applyAlignment="0" applyProtection="0"/>
    <xf numFmtId="0" fontId="130" fillId="39" borderId="181" applyNumberFormat="0" applyAlignment="0" applyProtection="0"/>
    <xf numFmtId="0" fontId="68" fillId="40" borderId="181" applyNumberFormat="0" applyAlignment="0" applyProtection="0"/>
    <xf numFmtId="0" fontId="68" fillId="39" borderId="181" applyNumberFormat="0" applyAlignment="0" applyProtection="0"/>
    <xf numFmtId="0" fontId="130" fillId="39" borderId="181" applyNumberFormat="0" applyAlignment="0" applyProtection="0"/>
    <xf numFmtId="0" fontId="130" fillId="39" borderId="181" applyNumberFormat="0" applyAlignment="0" applyProtection="0"/>
    <xf numFmtId="0" fontId="76" fillId="40" borderId="179" applyNumberFormat="0" applyAlignment="0" applyProtection="0"/>
    <xf numFmtId="0" fontId="65" fillId="30" borderId="179" applyNumberFormat="0" applyAlignment="0" applyProtection="0"/>
    <xf numFmtId="43" fontId="5" fillId="0" borderId="0" applyFont="0" applyFill="0" applyBorder="0" applyAlignment="0" applyProtection="0"/>
    <xf numFmtId="0" fontId="65" fillId="24" borderId="179" applyNumberFormat="0" applyAlignment="0" applyProtection="0"/>
    <xf numFmtId="0" fontId="121" fillId="39" borderId="179" applyNumberFormat="0" applyAlignment="0" applyProtection="0"/>
    <xf numFmtId="0" fontId="68" fillId="40" borderId="181" applyNumberFormat="0" applyAlignment="0" applyProtection="0"/>
    <xf numFmtId="0" fontId="68" fillId="39" borderId="181" applyNumberFormat="0" applyAlignment="0" applyProtection="0"/>
    <xf numFmtId="43" fontId="5" fillId="0" borderId="0" applyFont="0" applyFill="0" applyBorder="0" applyAlignment="0" applyProtection="0"/>
    <xf numFmtId="0" fontId="124" fillId="24" borderId="179" applyNumberFormat="0" applyAlignment="0" applyProtection="0"/>
    <xf numFmtId="0" fontId="62" fillId="39" borderId="179" applyNumberFormat="0" applyAlignment="0" applyProtection="0"/>
    <xf numFmtId="0" fontId="65" fillId="24" borderId="179" applyNumberFormat="0" applyAlignment="0" applyProtection="0"/>
    <xf numFmtId="0" fontId="130" fillId="39" borderId="181" applyNumberFormat="0" applyAlignment="0" applyProtection="0"/>
    <xf numFmtId="0" fontId="5" fillId="27" borderId="205" applyNumberFormat="0" applyFont="0" applyAlignment="0" applyProtection="0"/>
    <xf numFmtId="0" fontId="76" fillId="40" borderId="179" applyNumberFormat="0" applyAlignment="0" applyProtection="0"/>
    <xf numFmtId="0" fontId="65" fillId="30" borderId="179" applyNumberFormat="0" applyAlignment="0" applyProtection="0"/>
    <xf numFmtId="43" fontId="5" fillId="0" borderId="0" applyFont="0" applyFill="0" applyBorder="0" applyAlignment="0" applyProtection="0"/>
    <xf numFmtId="0" fontId="65" fillId="24" borderId="179" applyNumberFormat="0" applyAlignment="0" applyProtection="0"/>
    <xf numFmtId="0" fontId="121" fillId="39" borderId="179" applyNumberFormat="0" applyAlignment="0" applyProtection="0"/>
    <xf numFmtId="0" fontId="68" fillId="40" borderId="181" applyNumberFormat="0" applyAlignment="0" applyProtection="0"/>
    <xf numFmtId="0" fontId="68" fillId="39" borderId="181" applyNumberFormat="0" applyAlignment="0" applyProtection="0"/>
    <xf numFmtId="43" fontId="5" fillId="0" borderId="0" applyFont="0" applyFill="0" applyBorder="0" applyAlignment="0" applyProtection="0"/>
    <xf numFmtId="0" fontId="124" fillId="24" borderId="179" applyNumberFormat="0" applyAlignment="0" applyProtection="0"/>
    <xf numFmtId="0" fontId="62" fillId="39" borderId="179" applyNumberFormat="0" applyAlignment="0" applyProtection="0"/>
    <xf numFmtId="0" fontId="65" fillId="24" borderId="179" applyNumberFormat="0" applyAlignment="0" applyProtection="0"/>
    <xf numFmtId="0" fontId="130" fillId="39" borderId="181" applyNumberFormat="0" applyAlignment="0" applyProtection="0"/>
    <xf numFmtId="0" fontId="68" fillId="39" borderId="206" applyNumberFormat="0" applyAlignment="0" applyProtection="0"/>
    <xf numFmtId="0" fontId="76" fillId="40" borderId="179" applyNumberFormat="0" applyAlignment="0" applyProtection="0"/>
    <xf numFmtId="0" fontId="65" fillId="30" borderId="179" applyNumberFormat="0" applyAlignment="0" applyProtection="0"/>
    <xf numFmtId="43" fontId="5" fillId="0" borderId="0" applyFont="0" applyFill="0" applyBorder="0" applyAlignment="0" applyProtection="0"/>
    <xf numFmtId="0" fontId="65" fillId="24" borderId="179" applyNumberFormat="0" applyAlignment="0" applyProtection="0"/>
    <xf numFmtId="0" fontId="121" fillId="39" borderId="179" applyNumberFormat="0" applyAlignment="0" applyProtection="0"/>
    <xf numFmtId="0" fontId="68" fillId="40" borderId="181" applyNumberFormat="0" applyAlignment="0" applyProtection="0"/>
    <xf numFmtId="0" fontId="68" fillId="39" borderId="181" applyNumberFormat="0" applyAlignment="0" applyProtection="0"/>
    <xf numFmtId="43" fontId="5" fillId="0" borderId="0" applyFont="0" applyFill="0" applyBorder="0" applyAlignment="0" applyProtection="0"/>
    <xf numFmtId="0" fontId="124" fillId="24" borderId="179" applyNumberFormat="0" applyAlignment="0" applyProtection="0"/>
    <xf numFmtId="0" fontId="62" fillId="39" borderId="179" applyNumberFormat="0" applyAlignment="0" applyProtection="0"/>
    <xf numFmtId="0" fontId="65" fillId="24" borderId="179" applyNumberFormat="0" applyAlignment="0" applyProtection="0"/>
    <xf numFmtId="0" fontId="130" fillId="39" borderId="181" applyNumberFormat="0" applyAlignment="0" applyProtection="0"/>
    <xf numFmtId="0" fontId="130" fillId="39" borderId="181" applyNumberFormat="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0" fontId="76" fillId="40" borderId="204"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7" fillId="0" borderId="91"/>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43" fontId="39"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 fillId="27" borderId="205" applyNumberFormat="0" applyFont="0" applyAlignment="0" applyProtection="0"/>
    <xf numFmtId="0" fontId="68" fillId="40" borderId="206" applyNumberFormat="0" applyAlignment="0" applyProtection="0"/>
    <xf numFmtId="0" fontId="124" fillId="24" borderId="204" applyNumberFormat="0" applyAlignment="0" applyProtection="0"/>
    <xf numFmtId="0" fontId="5" fillId="27" borderId="205" applyNumberFormat="0" applyFont="0" applyAlignment="0" applyProtection="0"/>
    <xf numFmtId="0" fontId="65" fillId="30" borderId="204" applyNumberFormat="0" applyAlignment="0" applyProtection="0"/>
    <xf numFmtId="0" fontId="6"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130" fillId="39" borderId="206" applyNumberFormat="0" applyAlignment="0" applyProtection="0"/>
    <xf numFmtId="0" fontId="75" fillId="0" borderId="207" applyNumberFormat="0" applyFill="0" applyAlignment="0" applyProtection="0"/>
    <xf numFmtId="0" fontId="5" fillId="27" borderId="205" applyNumberFormat="0" applyFont="0" applyAlignment="0" applyProtection="0"/>
    <xf numFmtId="0" fontId="5" fillId="27" borderId="205" applyNumberFormat="0" applyFont="0" applyAlignment="0" applyProtection="0"/>
    <xf numFmtId="0" fontId="75" fillId="0" borderId="207" applyNumberFormat="0" applyFill="0" applyAlignment="0" applyProtection="0"/>
    <xf numFmtId="0" fontId="5" fillId="27" borderId="205" applyNumberFormat="0" applyFont="0" applyAlignment="0" applyProtection="0"/>
    <xf numFmtId="0" fontId="5" fillId="27" borderId="205" applyNumberFormat="0" applyFont="0" applyAlignment="0" applyProtection="0"/>
    <xf numFmtId="0" fontId="130" fillId="39" borderId="206" applyNumberFormat="0" applyAlignment="0" applyProtection="0"/>
    <xf numFmtId="0" fontId="5" fillId="27" borderId="205" applyNumberFormat="0" applyFont="0" applyAlignment="0" applyProtection="0"/>
    <xf numFmtId="0" fontId="65" fillId="24" borderId="204" applyNumberFormat="0" applyAlignment="0" applyProtection="0"/>
    <xf numFmtId="0" fontId="5" fillId="27" borderId="205" applyNumberFormat="0" applyFont="0" applyAlignment="0" applyProtection="0"/>
    <xf numFmtId="0" fontId="130" fillId="39" borderId="206" applyNumberFormat="0" applyAlignment="0" applyProtection="0"/>
    <xf numFmtId="0" fontId="136" fillId="0" borderId="207" applyNumberFormat="0" applyFill="0" applyAlignment="0" applyProtection="0"/>
    <xf numFmtId="0" fontId="68" fillId="39" borderId="206" applyNumberFormat="0" applyAlignment="0" applyProtection="0"/>
    <xf numFmtId="0" fontId="68" fillId="39" borderId="206" applyNumberFormat="0" applyAlignment="0" applyProtection="0"/>
    <xf numFmtId="0" fontId="5" fillId="27" borderId="205" applyNumberFormat="0" applyFont="0" applyAlignment="0" applyProtection="0"/>
    <xf numFmtId="0" fontId="136" fillId="0" borderId="207" applyNumberFormat="0" applyFill="0" applyAlignment="0" applyProtection="0"/>
    <xf numFmtId="0" fontId="65" fillId="24" borderId="204" applyNumberFormat="0" applyAlignment="0" applyProtection="0"/>
    <xf numFmtId="0" fontId="130" fillId="39" borderId="206" applyNumberFormat="0" applyAlignment="0" applyProtection="0"/>
    <xf numFmtId="0" fontId="76" fillId="40" borderId="204" applyNumberFormat="0" applyAlignment="0" applyProtection="0"/>
    <xf numFmtId="0" fontId="5" fillId="27" borderId="205" applyNumberFormat="0" applyFont="0" applyAlignment="0" applyProtection="0"/>
    <xf numFmtId="0" fontId="6" fillId="27" borderId="205" applyNumberFormat="0" applyFont="0" applyAlignment="0" applyProtection="0"/>
    <xf numFmtId="0" fontId="68" fillId="39" borderId="206" applyNumberFormat="0" applyAlignment="0" applyProtection="0"/>
    <xf numFmtId="0" fontId="124" fillId="24" borderId="204" applyNumberFormat="0" applyAlignment="0" applyProtection="0"/>
    <xf numFmtId="0" fontId="130" fillId="39" borderId="206" applyNumberFormat="0" applyAlignment="0" applyProtection="0"/>
    <xf numFmtId="0" fontId="6" fillId="27" borderId="205" applyNumberFormat="0" applyFont="0" applyAlignment="0" applyProtection="0"/>
    <xf numFmtId="0" fontId="18" fillId="16" borderId="185" applyFill="0" applyBorder="0" applyAlignment="0" applyProtection="0">
      <alignment vertical="center"/>
      <protection locked="0"/>
    </xf>
    <xf numFmtId="10" fontId="39" fillId="17" borderId="184" applyNumberFormat="0" applyBorder="0" applyAlignment="0" applyProtection="0"/>
    <xf numFmtId="0" fontId="39" fillId="0" borderId="185" applyBorder="0">
      <alignment horizontal="left" vertical="center" wrapText="1" indent="2"/>
      <protection locked="0"/>
    </xf>
    <xf numFmtId="0" fontId="39" fillId="0" borderId="185" applyBorder="0">
      <alignment horizontal="left" vertical="center" wrapText="1" indent="3"/>
      <protection locked="0"/>
    </xf>
    <xf numFmtId="0" fontId="65" fillId="24" borderId="179" applyNumberFormat="0" applyAlignment="0" applyProtection="0"/>
    <xf numFmtId="10" fontId="39" fillId="17" borderId="184" applyNumberFormat="0" applyBorder="0" applyAlignment="0" applyProtection="0"/>
    <xf numFmtId="0" fontId="39"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39" fillId="0" borderId="185" applyBorder="0">
      <alignment horizontal="left" vertical="center" wrapText="1" indent="3"/>
      <protection locked="0"/>
    </xf>
    <xf numFmtId="0" fontId="65" fillId="24" borderId="179" applyNumberFormat="0" applyAlignment="0" applyProtection="0"/>
    <xf numFmtId="0" fontId="39" fillId="0" borderId="185" applyBorder="0">
      <alignment horizontal="left" vertical="center" wrapText="1" indent="3"/>
      <protection locked="0"/>
    </xf>
    <xf numFmtId="0" fontId="68" fillId="39" borderId="181" applyNumberFormat="0" applyAlignment="0" applyProtection="0"/>
    <xf numFmtId="0" fontId="76" fillId="40" borderId="179" applyNumberFormat="0" applyAlignment="0" applyProtection="0"/>
    <xf numFmtId="10" fontId="39" fillId="17" borderId="184" applyNumberFormat="0" applyBorder="0" applyAlignment="0" applyProtection="0"/>
    <xf numFmtId="0" fontId="68" fillId="40" borderId="181" applyNumberFormat="0" applyAlignment="0" applyProtection="0"/>
    <xf numFmtId="0" fontId="68" fillId="40" borderId="181" applyNumberFormat="0" applyAlignment="0" applyProtection="0"/>
    <xf numFmtId="0" fontId="130" fillId="39" borderId="181" applyNumberFormat="0" applyAlignment="0" applyProtection="0"/>
    <xf numFmtId="0" fontId="18" fillId="16" borderId="185" applyFill="0" applyBorder="0" applyAlignment="0" applyProtection="0">
      <alignment vertical="center"/>
      <protection locked="0"/>
    </xf>
    <xf numFmtId="10" fontId="39" fillId="17" borderId="184" applyNumberFormat="0" applyBorder="0" applyAlignment="0" applyProtection="0"/>
    <xf numFmtId="0" fontId="65" fillId="30" borderId="179" applyNumberFormat="0" applyAlignment="0" applyProtection="0"/>
    <xf numFmtId="0" fontId="65" fillId="24" borderId="179" applyNumberFormat="0" applyAlignment="0" applyProtection="0"/>
    <xf numFmtId="0" fontId="39" fillId="0" borderId="185" applyBorder="0">
      <alignment horizontal="left" vertical="center" wrapText="1" indent="2"/>
      <protection locked="0"/>
    </xf>
    <xf numFmtId="0" fontId="39" fillId="0" borderId="185" applyBorder="0">
      <alignment horizontal="left" vertical="center" wrapText="1" indent="3"/>
      <protection locked="0"/>
    </xf>
    <xf numFmtId="0" fontId="62" fillId="39" borderId="179" applyNumberFormat="0" applyAlignment="0" applyProtection="0"/>
    <xf numFmtId="0" fontId="76" fillId="40" borderId="179" applyNumberFormat="0" applyAlignment="0" applyProtection="0"/>
    <xf numFmtId="0" fontId="65" fillId="30" borderId="179" applyNumberFormat="0" applyAlignment="0" applyProtection="0"/>
    <xf numFmtId="0" fontId="65" fillId="24" borderId="179" applyNumberFormat="0" applyAlignment="0" applyProtection="0"/>
    <xf numFmtId="0" fontId="68" fillId="39" borderId="181" applyNumberFormat="0" applyAlignment="0" applyProtection="0"/>
    <xf numFmtId="0" fontId="68" fillId="40" borderId="181" applyNumberFormat="0" applyAlignment="0" applyProtection="0"/>
    <xf numFmtId="0" fontId="124" fillId="24" borderId="179" applyNumberFormat="0" applyAlignment="0" applyProtection="0"/>
    <xf numFmtId="0" fontId="121" fillId="39" borderId="179" applyNumberFormat="0" applyAlignment="0" applyProtection="0"/>
    <xf numFmtId="0" fontId="130" fillId="39" borderId="181" applyNumberFormat="0" applyAlignment="0" applyProtection="0"/>
    <xf numFmtId="0" fontId="39" fillId="0" borderId="185" applyBorder="0">
      <alignment horizontal="left" vertical="center" wrapText="1" indent="3"/>
      <protection locked="0"/>
    </xf>
    <xf numFmtId="0" fontId="5" fillId="27" borderId="205" applyNumberFormat="0" applyFont="0" applyAlignment="0" applyProtection="0"/>
    <xf numFmtId="0" fontId="68" fillId="40" borderId="181" applyNumberFormat="0" applyAlignment="0" applyProtection="0"/>
    <xf numFmtId="0" fontId="39" fillId="0" borderId="185" applyBorder="0">
      <alignment horizontal="left" vertical="center" wrapText="1" indent="2"/>
      <protection locked="0"/>
    </xf>
    <xf numFmtId="10" fontId="39" fillId="17" borderId="184" applyNumberFormat="0" applyBorder="0" applyAlignment="0" applyProtection="0"/>
    <xf numFmtId="0" fontId="65" fillId="24" borderId="179" applyNumberFormat="0" applyAlignment="0" applyProtection="0"/>
    <xf numFmtId="0" fontId="62" fillId="39" borderId="179" applyNumberFormat="0" applyAlignment="0" applyProtection="0"/>
    <xf numFmtId="0" fontId="39" fillId="0" borderId="185" applyBorder="0">
      <alignment horizontal="left" vertical="center" wrapText="1" indent="2"/>
      <protection locked="0"/>
    </xf>
    <xf numFmtId="0" fontId="124" fillId="24" borderId="179" applyNumberFormat="0" applyAlignment="0" applyProtection="0"/>
    <xf numFmtId="0" fontId="62" fillId="39" borderId="179" applyNumberFormat="0" applyAlignment="0" applyProtection="0"/>
    <xf numFmtId="0" fontId="76" fillId="40" borderId="179" applyNumberFormat="0" applyAlignment="0" applyProtection="0"/>
    <xf numFmtId="0" fontId="68" fillId="39" borderId="181" applyNumberFormat="0" applyAlignment="0" applyProtection="0"/>
    <xf numFmtId="0" fontId="68" fillId="39" borderId="181" applyNumberFormat="0" applyAlignment="0" applyProtection="0"/>
    <xf numFmtId="0" fontId="130" fillId="39" borderId="181" applyNumberFormat="0" applyAlignment="0" applyProtection="0"/>
    <xf numFmtId="0" fontId="68" fillId="40" borderId="181" applyNumberFormat="0" applyAlignment="0" applyProtection="0"/>
    <xf numFmtId="0" fontId="65" fillId="24" borderId="179" applyNumberFormat="0" applyAlignment="0" applyProtection="0"/>
    <xf numFmtId="0" fontId="39" fillId="0" borderId="185" applyBorder="0">
      <alignment horizontal="left" vertical="center" wrapText="1" indent="3"/>
      <protection locked="0"/>
    </xf>
    <xf numFmtId="0" fontId="76" fillId="40" borderId="179" applyNumberFormat="0" applyAlignment="0" applyProtection="0"/>
    <xf numFmtId="0" fontId="65" fillId="30" borderId="179" applyNumberFormat="0" applyAlignment="0" applyProtection="0"/>
    <xf numFmtId="0" fontId="65" fillId="24" borderId="204" applyNumberFormat="0" applyAlignment="0" applyProtection="0"/>
    <xf numFmtId="0" fontId="62" fillId="39" borderId="179" applyNumberFormat="0" applyAlignment="0" applyProtection="0"/>
    <xf numFmtId="0" fontId="62" fillId="39" borderId="179" applyNumberFormat="0" applyAlignment="0" applyProtection="0"/>
    <xf numFmtId="0" fontId="18" fillId="16" borderId="185" applyFill="0" applyBorder="0" applyAlignment="0" applyProtection="0">
      <alignment vertical="center"/>
      <protection locked="0"/>
    </xf>
    <xf numFmtId="0" fontId="65" fillId="24" borderId="179" applyNumberFormat="0" applyAlignment="0" applyProtection="0"/>
    <xf numFmtId="0" fontId="124" fillId="24" borderId="179" applyNumberFormat="0" applyAlignment="0" applyProtection="0"/>
    <xf numFmtId="0" fontId="76" fillId="40" borderId="179" applyNumberFormat="0" applyAlignment="0" applyProtection="0"/>
    <xf numFmtId="0" fontId="65" fillId="24" borderId="179" applyNumberFormat="0" applyAlignment="0" applyProtection="0"/>
    <xf numFmtId="0" fontId="130" fillId="39" borderId="181" applyNumberFormat="0" applyAlignment="0" applyProtection="0"/>
    <xf numFmtId="0" fontId="68" fillId="40" borderId="181" applyNumberFormat="0" applyAlignment="0" applyProtection="0"/>
    <xf numFmtId="0" fontId="76" fillId="40" borderId="179" applyNumberFormat="0" applyAlignment="0" applyProtection="0"/>
    <xf numFmtId="0" fontId="18" fillId="16" borderId="185" applyFill="0" applyBorder="0" applyAlignment="0" applyProtection="0">
      <alignment vertical="center"/>
      <protection locked="0"/>
    </xf>
    <xf numFmtId="0" fontId="39" fillId="0" borderId="185" applyBorder="0">
      <alignment horizontal="left" vertical="center" wrapText="1" indent="2"/>
      <protection locked="0"/>
    </xf>
    <xf numFmtId="0" fontId="68" fillId="40" borderId="181" applyNumberFormat="0" applyAlignment="0" applyProtection="0"/>
    <xf numFmtId="0" fontId="124" fillId="24" borderId="179" applyNumberFormat="0" applyAlignment="0" applyProtection="0"/>
    <xf numFmtId="0" fontId="65" fillId="30" borderId="179" applyNumberFormat="0" applyAlignment="0" applyProtection="0"/>
    <xf numFmtId="0" fontId="121" fillId="39" borderId="179" applyNumberFormat="0" applyAlignment="0" applyProtection="0"/>
    <xf numFmtId="0" fontId="124" fillId="24" borderId="179" applyNumberFormat="0" applyAlignment="0" applyProtection="0"/>
    <xf numFmtId="0" fontId="130" fillId="39" borderId="181" applyNumberFormat="0" applyAlignment="0" applyProtection="0"/>
    <xf numFmtId="0" fontId="65" fillId="24" borderId="179" applyNumberFormat="0" applyAlignment="0" applyProtection="0"/>
    <xf numFmtId="0" fontId="68" fillId="39" borderId="181" applyNumberFormat="0" applyAlignment="0" applyProtection="0"/>
    <xf numFmtId="0" fontId="65" fillId="24" borderId="179" applyNumberFormat="0" applyAlignment="0" applyProtection="0"/>
    <xf numFmtId="0" fontId="65" fillId="24" borderId="179" applyNumberFormat="0" applyAlignment="0" applyProtection="0"/>
    <xf numFmtId="0" fontId="65" fillId="24" borderId="179" applyNumberFormat="0" applyAlignment="0" applyProtection="0"/>
    <xf numFmtId="0" fontId="65" fillId="24" borderId="179" applyNumberFormat="0" applyAlignment="0" applyProtection="0"/>
    <xf numFmtId="0" fontId="39" fillId="0" borderId="185" applyBorder="0">
      <alignment horizontal="left" vertical="center" wrapText="1" indent="3"/>
      <protection locked="0"/>
    </xf>
    <xf numFmtId="0" fontId="62" fillId="39" borderId="179" applyNumberFormat="0" applyAlignment="0" applyProtection="0"/>
    <xf numFmtId="0" fontId="65" fillId="24" borderId="179" applyNumberFormat="0" applyAlignment="0" applyProtection="0"/>
    <xf numFmtId="0" fontId="65" fillId="30" borderId="179" applyNumberFormat="0" applyAlignment="0" applyProtection="0"/>
    <xf numFmtId="0" fontId="18" fillId="16" borderId="185" applyFill="0" applyBorder="0" applyAlignment="0" applyProtection="0">
      <alignment vertical="center"/>
      <protection locked="0"/>
    </xf>
    <xf numFmtId="10" fontId="39" fillId="17" borderId="184" applyNumberFormat="0" applyBorder="0" applyAlignment="0" applyProtection="0"/>
    <xf numFmtId="0" fontId="39" fillId="0" borderId="185" applyBorder="0">
      <alignment horizontal="left" vertical="center" wrapText="1" indent="2"/>
      <protection locked="0"/>
    </xf>
    <xf numFmtId="0" fontId="121" fillId="39" borderId="179" applyNumberFormat="0" applyAlignment="0" applyProtection="0"/>
    <xf numFmtId="0" fontId="65" fillId="24" borderId="179" applyNumberFormat="0" applyAlignment="0" applyProtection="0"/>
    <xf numFmtId="0" fontId="130" fillId="39" borderId="181" applyNumberFormat="0" applyAlignment="0" applyProtection="0"/>
    <xf numFmtId="10" fontId="39" fillId="17" borderId="184" applyNumberFormat="0" applyBorder="0" applyAlignment="0" applyProtection="0"/>
    <xf numFmtId="0" fontId="18" fillId="16" borderId="185" applyFill="0" applyBorder="0" applyAlignment="0" applyProtection="0">
      <alignment vertical="center"/>
      <protection locked="0"/>
    </xf>
    <xf numFmtId="0" fontId="124" fillId="24" borderId="179" applyNumberFormat="0" applyAlignment="0" applyProtection="0"/>
    <xf numFmtId="0" fontId="121" fillId="39" borderId="179" applyNumberFormat="0" applyAlignment="0" applyProtection="0"/>
    <xf numFmtId="0" fontId="65" fillId="30" borderId="179" applyNumberFormat="0" applyAlignment="0" applyProtection="0"/>
    <xf numFmtId="0" fontId="130" fillId="39" borderId="181" applyNumberFormat="0" applyAlignment="0" applyProtection="0"/>
    <xf numFmtId="0" fontId="68" fillId="39" borderId="181" applyNumberFormat="0" applyAlignment="0" applyProtection="0"/>
    <xf numFmtId="0" fontId="121" fillId="39" borderId="179" applyNumberFormat="0" applyAlignment="0" applyProtection="0"/>
    <xf numFmtId="0" fontId="39" fillId="0" borderId="185" applyBorder="0">
      <alignment horizontal="left" vertical="center" wrapText="1" indent="2"/>
      <protection locked="0"/>
    </xf>
    <xf numFmtId="0" fontId="68" fillId="40" borderId="181" applyNumberFormat="0" applyAlignment="0" applyProtection="0"/>
    <xf numFmtId="10" fontId="39" fillId="17" borderId="184" applyNumberFormat="0" applyBorder="0" applyAlignment="0" applyProtection="0"/>
    <xf numFmtId="0" fontId="18" fillId="16" borderId="185" applyFill="0" applyBorder="0" applyAlignment="0" applyProtection="0">
      <alignment vertical="center"/>
      <protection locked="0"/>
    </xf>
    <xf numFmtId="0" fontId="68" fillId="39" borderId="181" applyNumberFormat="0" applyAlignment="0" applyProtection="0"/>
    <xf numFmtId="0" fontId="121" fillId="39" borderId="179" applyNumberFormat="0" applyAlignment="0" applyProtection="0"/>
    <xf numFmtId="0" fontId="68" fillId="66" borderId="199" applyNumberFormat="0" applyAlignment="0" applyProtection="0"/>
    <xf numFmtId="0" fontId="68" fillId="39" borderId="181" applyNumberFormat="0" applyAlignment="0" applyProtection="0"/>
    <xf numFmtId="0" fontId="76" fillId="40" borderId="179" applyNumberFormat="0" applyAlignment="0" applyProtection="0"/>
    <xf numFmtId="0" fontId="65" fillId="30" borderId="179" applyNumberFormat="0" applyAlignment="0" applyProtection="0"/>
    <xf numFmtId="10" fontId="39" fillId="17" borderId="184" applyNumberFormat="0" applyBorder="0" applyAlignment="0" applyProtection="0"/>
    <xf numFmtId="0" fontId="65" fillId="24" borderId="179" applyNumberFormat="0" applyAlignment="0" applyProtection="0"/>
    <xf numFmtId="0" fontId="121" fillId="39" borderId="179" applyNumberFormat="0" applyAlignment="0" applyProtection="0"/>
    <xf numFmtId="0" fontId="68" fillId="40" borderId="181" applyNumberFormat="0" applyAlignment="0" applyProtection="0"/>
    <xf numFmtId="0" fontId="62" fillId="39" borderId="204" applyNumberFormat="0" applyAlignment="0" applyProtection="0"/>
    <xf numFmtId="0" fontId="68" fillId="39" borderId="181" applyNumberFormat="0" applyAlignment="0" applyProtection="0"/>
    <xf numFmtId="0" fontId="39"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24" fillId="24" borderId="179" applyNumberFormat="0" applyAlignment="0" applyProtection="0"/>
    <xf numFmtId="0" fontId="62" fillId="39" borderId="179" applyNumberFormat="0" applyAlignment="0" applyProtection="0"/>
    <xf numFmtId="0" fontId="65" fillId="24" borderId="179" applyNumberFormat="0" applyAlignment="0" applyProtection="0"/>
    <xf numFmtId="0" fontId="130" fillId="39" borderId="181" applyNumberFormat="0" applyAlignment="0" applyProtection="0"/>
    <xf numFmtId="0" fontId="39" fillId="0" borderId="185" applyBorder="0">
      <alignment horizontal="left" vertical="center" wrapText="1" indent="3"/>
      <protection locked="0"/>
    </xf>
    <xf numFmtId="0" fontId="68" fillId="40" borderId="181" applyNumberFormat="0" applyAlignment="0" applyProtection="0"/>
    <xf numFmtId="0" fontId="68" fillId="39" borderId="181" applyNumberFormat="0" applyAlignment="0" applyProtection="0"/>
    <xf numFmtId="0" fontId="130" fillId="39" borderId="181" applyNumberFormat="0" applyAlignment="0" applyProtection="0"/>
    <xf numFmtId="0" fontId="130" fillId="39" borderId="181" applyNumberFormat="0" applyAlignment="0" applyProtection="0"/>
    <xf numFmtId="0" fontId="76" fillId="40" borderId="179" applyNumberFormat="0" applyAlignment="0" applyProtection="0"/>
    <xf numFmtId="0" fontId="5" fillId="27" borderId="205" applyNumberFormat="0" applyFont="0" applyAlignment="0" applyProtection="0"/>
    <xf numFmtId="0" fontId="65" fillId="30" borderId="179" applyNumberFormat="0" applyAlignment="0" applyProtection="0"/>
    <xf numFmtId="10" fontId="39" fillId="17" borderId="184" applyNumberFormat="0" applyBorder="0" applyAlignment="0" applyProtection="0"/>
    <xf numFmtId="0" fontId="65" fillId="24" borderId="179" applyNumberFormat="0" applyAlignment="0" applyProtection="0"/>
    <xf numFmtId="0" fontId="121" fillId="39" borderId="179" applyNumberFormat="0" applyAlignment="0" applyProtection="0"/>
    <xf numFmtId="0" fontId="68" fillId="40" borderId="181" applyNumberFormat="0" applyAlignment="0" applyProtection="0"/>
    <xf numFmtId="0" fontId="68" fillId="39" borderId="181" applyNumberFormat="0" applyAlignment="0" applyProtection="0"/>
    <xf numFmtId="0" fontId="39"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24" fillId="24" borderId="179" applyNumberFormat="0" applyAlignment="0" applyProtection="0"/>
    <xf numFmtId="0" fontId="62" fillId="39" borderId="179" applyNumberFormat="0" applyAlignment="0" applyProtection="0"/>
    <xf numFmtId="0" fontId="65" fillId="24" borderId="179" applyNumberFormat="0" applyAlignment="0" applyProtection="0"/>
    <xf numFmtId="0" fontId="130" fillId="39" borderId="181" applyNumberFormat="0" applyAlignment="0" applyProtection="0"/>
    <xf numFmtId="0" fontId="39" fillId="0" borderId="185" applyBorder="0">
      <alignment horizontal="left" vertical="center" wrapText="1" indent="3"/>
      <protection locked="0"/>
    </xf>
    <xf numFmtId="0" fontId="39" fillId="0" borderId="185" applyBorder="0">
      <alignment horizontal="left" vertical="center" wrapText="1" indent="3"/>
      <protection locked="0"/>
    </xf>
    <xf numFmtId="0" fontId="76" fillId="40" borderId="179" applyNumberFormat="0" applyAlignment="0" applyProtection="0"/>
    <xf numFmtId="0" fontId="65" fillId="30" borderId="179" applyNumberFormat="0" applyAlignment="0" applyProtection="0"/>
    <xf numFmtId="10" fontId="39" fillId="17" borderId="184" applyNumberFormat="0" applyBorder="0" applyAlignment="0" applyProtection="0"/>
    <xf numFmtId="0" fontId="65" fillId="24" borderId="179" applyNumberFormat="0" applyAlignment="0" applyProtection="0"/>
    <xf numFmtId="0" fontId="121" fillId="39" borderId="179" applyNumberFormat="0" applyAlignment="0" applyProtection="0"/>
    <xf numFmtId="0" fontId="68" fillId="40" borderId="181" applyNumberFormat="0" applyAlignment="0" applyProtection="0"/>
    <xf numFmtId="0" fontId="68" fillId="39" borderId="181" applyNumberFormat="0" applyAlignment="0" applyProtection="0"/>
    <xf numFmtId="0" fontId="39"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24" fillId="24" borderId="179" applyNumberFormat="0" applyAlignment="0" applyProtection="0"/>
    <xf numFmtId="0" fontId="62" fillId="39" borderId="179" applyNumberFormat="0" applyAlignment="0" applyProtection="0"/>
    <xf numFmtId="0" fontId="65" fillId="24" borderId="179" applyNumberFormat="0" applyAlignment="0" applyProtection="0"/>
    <xf numFmtId="0" fontId="130" fillId="39" borderId="181" applyNumberFormat="0" applyAlignment="0" applyProtection="0"/>
    <xf numFmtId="0" fontId="39" fillId="0" borderId="185" applyBorder="0">
      <alignment horizontal="left" vertical="center" wrapText="1" indent="3"/>
      <protection locked="0"/>
    </xf>
    <xf numFmtId="0" fontId="76" fillId="40" borderId="179" applyNumberFormat="0" applyAlignment="0" applyProtection="0"/>
    <xf numFmtId="0" fontId="65" fillId="30" borderId="179" applyNumberFormat="0" applyAlignment="0" applyProtection="0"/>
    <xf numFmtId="10" fontId="39" fillId="17" borderId="184" applyNumberFormat="0" applyBorder="0" applyAlignment="0" applyProtection="0"/>
    <xf numFmtId="0" fontId="65" fillId="24" borderId="179" applyNumberFormat="0" applyAlignment="0" applyProtection="0"/>
    <xf numFmtId="0" fontId="121" fillId="39" borderId="179" applyNumberFormat="0" applyAlignment="0" applyProtection="0"/>
    <xf numFmtId="0" fontId="68" fillId="40" borderId="181" applyNumberFormat="0" applyAlignment="0" applyProtection="0"/>
    <xf numFmtId="0" fontId="68" fillId="39" borderId="181" applyNumberFormat="0" applyAlignment="0" applyProtection="0"/>
    <xf numFmtId="0" fontId="39"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24" fillId="24" borderId="179" applyNumberFormat="0" applyAlignment="0" applyProtection="0"/>
    <xf numFmtId="0" fontId="62" fillId="39" borderId="179" applyNumberFormat="0" applyAlignment="0" applyProtection="0"/>
    <xf numFmtId="0" fontId="65" fillId="24" borderId="179" applyNumberFormat="0" applyAlignment="0" applyProtection="0"/>
    <xf numFmtId="0" fontId="130" fillId="39" borderId="181" applyNumberFormat="0" applyAlignment="0" applyProtection="0"/>
    <xf numFmtId="0" fontId="39" fillId="0" borderId="185" applyBorder="0">
      <alignment horizontal="left" vertical="center" wrapText="1" indent="3"/>
      <protection locked="0"/>
    </xf>
    <xf numFmtId="43" fontId="38" fillId="0" borderId="0" applyFont="0" applyFill="0" applyBorder="0" applyAlignment="0" applyProtection="0"/>
    <xf numFmtId="10" fontId="39" fillId="17" borderId="176" applyNumberFormat="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 fillId="27" borderId="205" applyNumberFormat="0" applyFont="0" applyAlignment="0" applyProtection="0"/>
    <xf numFmtId="0" fontId="39" fillId="0" borderId="209" applyBorder="0">
      <alignment horizontal="left" vertical="center" wrapText="1" indent="3"/>
      <protection locked="0"/>
    </xf>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68" fillId="39" borderId="206" applyNumberFormat="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 fillId="27" borderId="20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5" fillId="24" borderId="204" applyNumberFormat="0" applyAlignment="0" applyProtection="0"/>
    <xf numFmtId="0" fontId="65" fillId="24" borderId="204" applyNumberFormat="0" applyAlignment="0" applyProtection="0"/>
    <xf numFmtId="43" fontId="5" fillId="0" borderId="0" applyFont="0" applyFill="0" applyBorder="0" applyAlignment="0" applyProtection="0"/>
    <xf numFmtId="0" fontId="5" fillId="27" borderId="20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5" fillId="30" borderId="204"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5" fillId="27" borderId="205" applyNumberFormat="0" applyFont="0" applyAlignment="0" applyProtection="0"/>
    <xf numFmtId="43" fontId="6" fillId="0" borderId="0" applyFont="0" applyFill="0" applyBorder="0" applyAlignment="0" applyProtection="0"/>
    <xf numFmtId="0" fontId="5" fillId="27" borderId="205" applyNumberFormat="0" applyFont="0" applyAlignment="0" applyProtection="0"/>
    <xf numFmtId="43" fontId="5" fillId="0" borderId="0" applyFont="0" applyFill="0" applyBorder="0" applyAlignment="0" applyProtection="0"/>
    <xf numFmtId="0" fontId="65" fillId="24" borderId="204" applyNumberFormat="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65" fillId="24" borderId="204"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30" fillId="39" borderId="206" applyNumberFormat="0" applyAlignment="0" applyProtection="0"/>
    <xf numFmtId="0" fontId="6" fillId="27" borderId="205" applyNumberFormat="0" applyFont="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5" fillId="27" borderId="205" applyNumberFormat="0" applyFont="0" applyAlignment="0" applyProtection="0"/>
    <xf numFmtId="43" fontId="6" fillId="0" borderId="0" applyFont="0" applyFill="0" applyBorder="0" applyAlignment="0" applyProtection="0"/>
    <xf numFmtId="0" fontId="68" fillId="39" borderId="206"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40" borderId="204" applyNumberFormat="0" applyAlignment="0" applyProtection="0"/>
    <xf numFmtId="0" fontId="121" fillId="39" borderId="204" applyNumberFormat="0" applyAlignment="0" applyProtection="0"/>
    <xf numFmtId="0" fontId="124" fillId="24" borderId="204"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21" fillId="39" borderId="204" applyNumberFormat="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75" fillId="0" borderId="207" applyNumberFormat="0" applyFill="0" applyAlignment="0" applyProtection="0"/>
    <xf numFmtId="0" fontId="5" fillId="27" borderId="205" applyNumberFormat="0" applyFont="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36" fillId="0" borderId="207" applyNumberFormat="0" applyFill="0" applyAlignment="0" applyProtection="0"/>
    <xf numFmtId="0" fontId="124" fillId="24" borderId="20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0" fontId="136" fillId="0" borderId="20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20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7" fillId="0" borderId="91"/>
    <xf numFmtId="43" fontId="6" fillId="0" borderId="0" applyFont="0" applyFill="0" applyBorder="0" applyAlignment="0" applyProtection="0"/>
    <xf numFmtId="10" fontId="39" fillId="17" borderId="208"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73" borderId="198" applyNumberFormat="0" applyAlignment="0" applyProtection="0"/>
    <xf numFmtId="0" fontId="68" fillId="39" borderId="206"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36" fillId="0" borderId="207" applyNumberFormat="0" applyFill="0" applyAlignment="0" applyProtection="0"/>
    <xf numFmtId="0" fontId="5" fillId="27" borderId="20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7"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75" fillId="0" borderId="207"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27" borderId="205" applyNumberFormat="0" applyFont="0" applyAlignment="0" applyProtection="0"/>
    <xf numFmtId="0" fontId="130" fillId="39" borderId="206" applyNumberFormat="0" applyAlignment="0" applyProtection="0"/>
    <xf numFmtId="0" fontId="5" fillId="27" borderId="205" applyNumberFormat="0" applyFont="0" applyAlignment="0" applyProtection="0"/>
    <xf numFmtId="0" fontId="68" fillId="40" borderId="206" applyNumberFormat="0" applyAlignment="0" applyProtection="0"/>
    <xf numFmtId="0" fontId="5" fillId="27" borderId="205" applyNumberFormat="0" applyFont="0" applyAlignment="0" applyProtection="0"/>
    <xf numFmtId="0" fontId="62" fillId="39" borderId="204" applyNumberFormat="0" applyAlignment="0" applyProtection="0"/>
    <xf numFmtId="0" fontId="121" fillId="39" borderId="204" applyNumberFormat="0" applyAlignment="0" applyProtection="0"/>
    <xf numFmtId="0" fontId="65" fillId="24" borderId="204" applyNumberFormat="0" applyAlignment="0" applyProtection="0"/>
    <xf numFmtId="0" fontId="68" fillId="40" borderId="206" applyNumberFormat="0" applyAlignment="0" applyProtection="0"/>
    <xf numFmtId="0" fontId="68" fillId="39" borderId="206" applyNumberFormat="0" applyAlignment="0" applyProtection="0"/>
    <xf numFmtId="0" fontId="5" fillId="27" borderId="205" applyNumberFormat="0" applyFont="0" applyAlignment="0" applyProtection="0"/>
    <xf numFmtId="0" fontId="136" fillId="0" borderId="207" applyNumberFormat="0" applyFill="0" applyAlignment="0" applyProtection="0"/>
    <xf numFmtId="0" fontId="62" fillId="39" borderId="204" applyNumberFormat="0" applyAlignment="0" applyProtection="0"/>
    <xf numFmtId="0" fontId="121" fillId="39" borderId="204" applyNumberFormat="0" applyAlignment="0" applyProtection="0"/>
    <xf numFmtId="0" fontId="5" fillId="27" borderId="205" applyNumberFormat="0" applyFont="0" applyAlignment="0" applyProtection="0"/>
    <xf numFmtId="0" fontId="6"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136" fillId="0" borderId="207" applyNumberFormat="0" applyFill="0" applyAlignment="0" applyProtection="0"/>
    <xf numFmtId="0" fontId="5" fillId="27" borderId="205"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5" fillId="30" borderId="20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2" fillId="66" borderId="18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5" fillId="57" borderId="18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73" borderId="187" applyNumberFormat="0" applyAlignment="0" applyProtection="0"/>
    <xf numFmtId="0" fontId="68" fillId="66" borderId="188"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27" borderId="205"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5" fillId="24" borderId="20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0" fontId="5" fillId="27" borderId="205"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5" fillId="57" borderId="197" applyNumberFormat="0" applyAlignment="0" applyProtection="0"/>
    <xf numFmtId="0" fontId="5" fillId="27" borderId="205" applyNumberFormat="0" applyFont="0" applyAlignment="0" applyProtection="0"/>
    <xf numFmtId="0" fontId="130" fillId="39" borderId="206"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0" fontId="39" fillId="17" borderId="208" applyNumberFormat="0" applyBorder="0" applyAlignment="0" applyProtection="0"/>
    <xf numFmtId="0" fontId="65" fillId="30" borderId="20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0" fontId="130" fillId="39" borderId="206" applyNumberFormat="0" applyAlignment="0" applyProtection="0"/>
    <xf numFmtId="0" fontId="76" fillId="40" borderId="204" applyNumberFormat="0" applyAlignment="0" applyProtection="0"/>
    <xf numFmtId="43" fontId="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65" fillId="30" borderId="186" applyNumberFormat="0" applyAlignment="0" applyProtection="0"/>
    <xf numFmtId="0" fontId="68" fillId="39" borderId="188" applyNumberFormat="0" applyAlignment="0" applyProtection="0"/>
    <xf numFmtId="0" fontId="5" fillId="27" borderId="187" applyNumberFormat="0" applyFont="0" applyAlignment="0" applyProtection="0"/>
    <xf numFmtId="0" fontId="65" fillId="30" borderId="186" applyNumberForma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121" fillId="39" borderId="186" applyNumberFormat="0" applyAlignment="0" applyProtection="0"/>
    <xf numFmtId="0" fontId="5" fillId="0" borderId="0"/>
    <xf numFmtId="0" fontId="5" fillId="27" borderId="187" applyNumberFormat="0" applyFont="0" applyAlignment="0" applyProtection="0"/>
    <xf numFmtId="43" fontId="5" fillId="0" borderId="0" applyFont="0" applyFill="0" applyBorder="0" applyAlignment="0" applyProtection="0"/>
    <xf numFmtId="0" fontId="121" fillId="39" borderId="186" applyNumberFormat="0" applyAlignment="0" applyProtection="0"/>
    <xf numFmtId="0" fontId="5" fillId="0" borderId="0"/>
    <xf numFmtId="0" fontId="5" fillId="0" borderId="0"/>
    <xf numFmtId="0" fontId="5" fillId="0" borderId="0"/>
    <xf numFmtId="0" fontId="5" fillId="0" borderId="0"/>
    <xf numFmtId="0" fontId="68" fillId="39" borderId="188" applyNumberFormat="0" applyAlignment="0" applyProtection="0"/>
    <xf numFmtId="0" fontId="5" fillId="27" borderId="187" applyNumberFormat="0" applyFont="0" applyAlignment="0" applyProtection="0"/>
    <xf numFmtId="165" fontId="5" fillId="0" borderId="0" applyFont="0" applyFill="0" applyBorder="0" applyAlignment="0" applyProtection="0"/>
    <xf numFmtId="0" fontId="5" fillId="27" borderId="187" applyNumberFormat="0" applyFont="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4" borderId="18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38" fillId="0" borderId="0" applyFont="0" applyFill="0" applyBorder="0" applyAlignment="0" applyProtection="0"/>
    <xf numFmtId="0" fontId="5" fillId="27" borderId="187" applyNumberFormat="0" applyFont="0" applyAlignment="0" applyProtection="0"/>
    <xf numFmtId="0" fontId="6" fillId="27" borderId="187" applyNumberFormat="0" applyFont="0" applyAlignment="0" applyProtection="0"/>
    <xf numFmtId="43" fontId="5" fillId="0" borderId="0" applyFont="0" applyFill="0" applyBorder="0" applyAlignment="0" applyProtection="0"/>
    <xf numFmtId="43" fontId="1" fillId="0" borderId="0" applyFont="0" applyFill="0" applyBorder="0" applyAlignment="0" applyProtection="0"/>
    <xf numFmtId="0" fontId="124" fillId="24" borderId="186" applyNumberFormat="0" applyAlignment="0" applyProtection="0"/>
    <xf numFmtId="165" fontId="5"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36" fillId="0" borderId="189" applyNumberFormat="0" applyFill="0" applyAlignment="0" applyProtection="0"/>
    <xf numFmtId="0" fontId="65" fillId="30" borderId="186" applyNumberFormat="0" applyAlignment="0" applyProtection="0"/>
    <xf numFmtId="0" fontId="6" fillId="27" borderId="187"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0" fontId="65" fillId="24" borderId="186"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39" borderId="186" applyNumberFormat="0" applyAlignment="0" applyProtection="0"/>
    <xf numFmtId="0" fontId="76" fillId="40" borderId="18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30" borderId="186" applyNumberFormat="0" applyAlignment="0" applyProtection="0"/>
    <xf numFmtId="0" fontId="5" fillId="0" borderId="0"/>
    <xf numFmtId="0" fontId="5" fillId="0" borderId="0"/>
    <xf numFmtId="0" fontId="65" fillId="24" borderId="186" applyNumberFormat="0" applyAlignment="0" applyProtection="0"/>
    <xf numFmtId="43" fontId="38" fillId="0" borderId="0" applyFont="0" applyFill="0" applyBorder="0" applyAlignment="0" applyProtection="0"/>
    <xf numFmtId="165" fontId="5" fillId="0" borderId="0" applyFont="0" applyFill="0" applyBorder="0" applyAlignment="0" applyProtection="0"/>
    <xf numFmtId="0" fontId="5" fillId="27" borderId="187" applyNumberFormat="0" applyFont="0" applyAlignment="0" applyProtection="0"/>
    <xf numFmtId="0" fontId="6" fillId="27" borderId="187" applyNumberFormat="0" applyFont="0" applyAlignment="0" applyProtection="0"/>
    <xf numFmtId="0" fontId="68" fillId="39" borderId="188" applyNumberFormat="0" applyAlignment="0" applyProtection="0"/>
    <xf numFmtId="0" fontId="68" fillId="40" borderId="188" applyNumberFormat="0" applyAlignment="0" applyProtection="0"/>
    <xf numFmtId="0" fontId="75" fillId="0" borderId="189" applyNumberFormat="0" applyFill="0" applyAlignment="0" applyProtection="0"/>
    <xf numFmtId="0" fontId="5" fillId="27" borderId="187" applyNumberFormat="0" applyFont="0" applyAlignment="0" applyProtection="0"/>
    <xf numFmtId="0" fontId="68" fillId="39" borderId="188"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87" applyNumberFormat="0" applyFont="0" applyAlignment="0" applyProtection="0"/>
    <xf numFmtId="0" fontId="5" fillId="27" borderId="187" applyNumberFormat="0" applyFont="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6" fillId="0" borderId="189"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0" fontId="130" fillId="39" borderId="188" applyNumberFormat="0" applyAlignment="0" applyProtection="0"/>
    <xf numFmtId="43" fontId="5" fillId="0" borderId="0" applyFont="0" applyFill="0" applyBorder="0" applyAlignment="0" applyProtection="0"/>
    <xf numFmtId="0" fontId="136" fillId="0" borderId="189" applyNumberFormat="0" applyFill="0" applyAlignment="0" applyProtection="0"/>
    <xf numFmtId="0" fontId="130" fillId="39" borderId="188" applyNumberFormat="0" applyAlignment="0" applyProtection="0"/>
    <xf numFmtId="0" fontId="5" fillId="0" borderId="0"/>
    <xf numFmtId="9"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38" fillId="0" borderId="0" applyFont="0" applyFill="0" applyBorder="0" applyAlignment="0" applyProtection="0"/>
    <xf numFmtId="0" fontId="65" fillId="24" borderId="186" applyNumberFormat="0" applyAlignment="0" applyProtection="0"/>
    <xf numFmtId="165" fontId="5" fillId="0" borderId="0" applyFont="0" applyFill="0" applyBorder="0" applyAlignment="0" applyProtection="0"/>
    <xf numFmtId="165" fontId="38" fillId="0" borderId="0" applyFont="0" applyFill="0" applyBorder="0" applyAlignment="0" applyProtection="0"/>
    <xf numFmtId="0" fontId="5" fillId="0" borderId="0"/>
    <xf numFmtId="43" fontId="38"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0" borderId="0"/>
    <xf numFmtId="165" fontId="5" fillId="0" borderId="0" applyFont="0" applyFill="0" applyBorder="0" applyAlignment="0" applyProtection="0"/>
    <xf numFmtId="0" fontId="76" fillId="40" borderId="186" applyNumberFormat="0" applyAlignment="0" applyProtection="0"/>
    <xf numFmtId="0" fontId="75" fillId="0" borderId="189" applyNumberFormat="0" applyFill="0" applyAlignment="0" applyProtection="0"/>
    <xf numFmtId="43" fontId="1"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165" fontId="5" fillId="0" borderId="0" applyFont="0" applyFill="0" applyBorder="0" applyAlignment="0" applyProtection="0"/>
    <xf numFmtId="0" fontId="65" fillId="24" borderId="186" applyNumberFormat="0" applyAlignment="0" applyProtection="0"/>
    <xf numFmtId="43" fontId="1" fillId="0" borderId="0" applyFont="0" applyFill="0" applyBorder="0" applyAlignment="0" applyProtection="0"/>
    <xf numFmtId="0" fontId="76" fillId="40" borderId="186"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6" fillId="27" borderId="187" applyNumberFormat="0" applyFont="0" applyAlignment="0" applyProtection="0"/>
    <xf numFmtId="0" fontId="124" fillId="24" borderId="186" applyNumberFormat="0" applyAlignment="0" applyProtection="0"/>
    <xf numFmtId="0" fontId="62" fillId="39" borderId="18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0" fontId="65" fillId="24" borderId="186" applyNumberFormat="0" applyAlignment="0" applyProtection="0"/>
    <xf numFmtId="0" fontId="5" fillId="27" borderId="187" applyNumberFormat="0" applyFont="0" applyAlignment="0" applyProtection="0"/>
    <xf numFmtId="43" fontId="1" fillId="0" borderId="0" applyFont="0" applyFill="0" applyBorder="0" applyAlignment="0" applyProtection="0"/>
    <xf numFmtId="44" fontId="5" fillId="0" borderId="0" applyFont="0" applyFill="0" applyBorder="0" applyAlignment="0" applyProtection="0"/>
    <xf numFmtId="0" fontId="121" fillId="39" borderId="18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75" fillId="0" borderId="189" applyNumberFormat="0" applyFill="0" applyAlignment="0" applyProtection="0"/>
    <xf numFmtId="0" fontId="5" fillId="0" borderId="0"/>
    <xf numFmtId="0" fontId="5" fillId="0" borderId="0"/>
    <xf numFmtId="165" fontId="5" fillId="0" borderId="0" applyFont="0" applyFill="0" applyBorder="0" applyAlignment="0" applyProtection="0"/>
    <xf numFmtId="0" fontId="5" fillId="0" borderId="0"/>
    <xf numFmtId="43" fontId="1" fillId="0" borderId="0" applyFont="0" applyFill="0" applyBorder="0" applyAlignment="0" applyProtection="0"/>
    <xf numFmtId="0" fontId="6" fillId="27" borderId="187" applyNumberFormat="0" applyFont="0" applyAlignment="0" applyProtection="0"/>
    <xf numFmtId="165"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5" fillId="0" borderId="0"/>
    <xf numFmtId="43" fontId="38" fillId="0" borderId="0" applyFont="0" applyFill="0" applyBorder="0" applyAlignment="0" applyProtection="0"/>
    <xf numFmtId="165" fontId="38"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87" applyNumberFormat="0" applyFont="0" applyAlignment="0" applyProtection="0"/>
    <xf numFmtId="165" fontId="5"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0" borderId="0"/>
    <xf numFmtId="43" fontId="5" fillId="0" borderId="0" applyFont="0" applyFill="0" applyBorder="0" applyAlignment="0" applyProtection="0"/>
    <xf numFmtId="165" fontId="38" fillId="0" borderId="0" applyFont="0" applyFill="0" applyBorder="0" applyAlignment="0" applyProtection="0"/>
    <xf numFmtId="165" fontId="5" fillId="0" borderId="0" applyFont="0" applyFill="0" applyBorder="0" applyAlignment="0" applyProtection="0"/>
    <xf numFmtId="0" fontId="130" fillId="39" borderId="188" applyNumberFormat="0" applyAlignment="0" applyProtection="0"/>
    <xf numFmtId="191"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0" borderId="186" applyNumberFormat="0" applyAlignment="0" applyProtection="0"/>
    <xf numFmtId="0" fontId="5" fillId="0" borderId="0"/>
    <xf numFmtId="165"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0" borderId="0"/>
    <xf numFmtId="43" fontId="1" fillId="0" borderId="0" applyFont="0" applyFill="0" applyBorder="0" applyAlignment="0" applyProtection="0"/>
    <xf numFmtId="0" fontId="5" fillId="27" borderId="187" applyNumberFormat="0" applyFont="0" applyAlignment="0" applyProtection="0"/>
    <xf numFmtId="0" fontId="1" fillId="0" borderId="0"/>
    <xf numFmtId="43" fontId="129" fillId="0" borderId="0" applyFont="0" applyFill="0" applyBorder="0" applyAlignment="0" applyProtection="0"/>
    <xf numFmtId="165" fontId="5" fillId="0" borderId="0" applyFont="0" applyFill="0" applyBorder="0" applyAlignment="0" applyProtection="0"/>
    <xf numFmtId="0" fontId="1" fillId="0" borderId="0"/>
    <xf numFmtId="164" fontId="5" fillId="0" borderId="0" applyFont="0" applyFill="0" applyBorder="0" applyAlignment="0" applyProtection="0"/>
    <xf numFmtId="0" fontId="5" fillId="0" borderId="0"/>
    <xf numFmtId="0" fontId="5" fillId="0" borderId="0"/>
    <xf numFmtId="0" fontId="5" fillId="0" borderId="0"/>
    <xf numFmtId="43" fontId="3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5" fillId="0" borderId="189" applyNumberFormat="0" applyFill="0" applyAlignment="0" applyProtection="0"/>
    <xf numFmtId="165"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43" fontId="5" fillId="0" borderId="0" applyFont="0" applyFill="0" applyBorder="0" applyAlignment="0" applyProtection="0"/>
    <xf numFmtId="9" fontId="129"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9" fontId="49"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1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0" fontId="130" fillId="39" borderId="188" applyNumberFormat="0" applyAlignment="0" applyProtection="0"/>
    <xf numFmtId="0" fontId="124" fillId="24" borderId="186" applyNumberFormat="0" applyAlignment="0" applyProtection="0"/>
    <xf numFmtId="0" fontId="5" fillId="27" borderId="187" applyNumberFormat="0" applyFont="0" applyAlignment="0" applyProtection="0"/>
    <xf numFmtId="0" fontId="76" fillId="40" borderId="186" applyNumberFormat="0" applyAlignment="0" applyProtection="0"/>
    <xf numFmtId="0" fontId="62" fillId="39" borderId="186" applyNumberFormat="0" applyAlignment="0" applyProtection="0"/>
    <xf numFmtId="0" fontId="76" fillId="40" borderId="186" applyNumberFormat="0" applyAlignment="0" applyProtection="0"/>
    <xf numFmtId="0" fontId="5" fillId="27" borderId="187" applyNumberFormat="0" applyFont="0" applyAlignment="0" applyProtection="0"/>
    <xf numFmtId="0" fontId="65" fillId="24" borderId="186" applyNumberFormat="0" applyAlignment="0" applyProtection="0"/>
    <xf numFmtId="0" fontId="68" fillId="39" borderId="188" applyNumberFormat="0" applyAlignment="0" applyProtection="0"/>
    <xf numFmtId="0" fontId="62" fillId="39" borderId="186" applyNumberFormat="0" applyAlignment="0" applyProtection="0"/>
    <xf numFmtId="0" fontId="130" fillId="39" borderId="188" applyNumberFormat="0" applyAlignment="0" applyProtection="0"/>
    <xf numFmtId="0" fontId="136" fillId="0" borderId="189" applyNumberFormat="0" applyFill="0" applyAlignment="0" applyProtection="0"/>
    <xf numFmtId="0" fontId="121" fillId="39" borderId="186" applyNumberFormat="0" applyAlignment="0" applyProtection="0"/>
    <xf numFmtId="0" fontId="65" fillId="30"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30" fillId="39" borderId="188" applyNumberFormat="0" applyAlignment="0" applyProtection="0"/>
    <xf numFmtId="0" fontId="5" fillId="27" borderId="187" applyNumberFormat="0" applyFont="0" applyAlignment="0" applyProtection="0"/>
    <xf numFmtId="0" fontId="65" fillId="24" borderId="186" applyNumberFormat="0" applyAlignment="0" applyProtection="0"/>
    <xf numFmtId="0" fontId="65" fillId="24" borderId="186" applyNumberFormat="0" applyAlignment="0" applyProtection="0"/>
    <xf numFmtId="0" fontId="68" fillId="39" borderId="188" applyNumberFormat="0" applyAlignment="0" applyProtection="0"/>
    <xf numFmtId="0" fontId="75" fillId="0" borderId="189" applyNumberFormat="0" applyFill="0" applyAlignment="0" applyProtection="0"/>
    <xf numFmtId="0" fontId="130" fillId="39" borderId="188" applyNumberFormat="0" applyAlignment="0" applyProtection="0"/>
    <xf numFmtId="0" fontId="75" fillId="0" borderId="189" applyNumberFormat="0" applyFill="0" applyAlignment="0" applyProtection="0"/>
    <xf numFmtId="0" fontId="6" fillId="27" borderId="187" applyNumberFormat="0" applyFont="0" applyAlignment="0" applyProtection="0"/>
    <xf numFmtId="0" fontId="5" fillId="27" borderId="187" applyNumberFormat="0" applyFont="0" applyAlignment="0" applyProtection="0"/>
    <xf numFmtId="0" fontId="68" fillId="40" borderId="188" applyNumberFormat="0" applyAlignment="0" applyProtection="0"/>
    <xf numFmtId="0" fontId="124" fillId="24" borderId="186" applyNumberFormat="0" applyAlignment="0" applyProtection="0"/>
    <xf numFmtId="0" fontId="76"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8" fillId="40" borderId="188" applyNumberFormat="0" applyAlignment="0" applyProtection="0"/>
    <xf numFmtId="0" fontId="62" fillId="39" borderId="186" applyNumberFormat="0" applyAlignment="0" applyProtection="0"/>
    <xf numFmtId="0" fontId="5" fillId="27" borderId="187" applyNumberFormat="0" applyFont="0" applyAlignment="0" applyProtection="0"/>
    <xf numFmtId="0" fontId="124" fillId="24" borderId="186" applyNumberFormat="0" applyAlignment="0" applyProtection="0"/>
    <xf numFmtId="0" fontId="5" fillId="27" borderId="18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5" fillId="24" borderId="186" applyNumberForma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5" fillId="0" borderId="189" applyNumberFormat="0" applyFill="0" applyAlignment="0" applyProtection="0"/>
    <xf numFmtId="165" fontId="5" fillId="0" borderId="0" applyFont="0" applyFill="0" applyBorder="0" applyAlignment="0" applyProtection="0"/>
    <xf numFmtId="0" fontId="6" fillId="27" borderId="187" applyNumberFormat="0" applyFont="0" applyAlignment="0" applyProtection="0"/>
    <xf numFmtId="0" fontId="68" fillId="39" borderId="188" applyNumberFormat="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121" fillId="39" borderId="186" applyNumberFormat="0" applyAlignment="0" applyProtection="0"/>
    <xf numFmtId="0" fontId="5" fillId="0" borderId="0"/>
    <xf numFmtId="165"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39" fillId="0" borderId="0"/>
    <xf numFmtId="43" fontId="5" fillId="0" borderId="0" applyFont="0" applyFill="0" applyBorder="0" applyAlignment="0" applyProtection="0"/>
    <xf numFmtId="0" fontId="5" fillId="27" borderId="187" applyNumberFormat="0" applyFont="0" applyAlignment="0" applyProtection="0"/>
    <xf numFmtId="165"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43" fontId="1" fillId="0" borderId="0" applyFont="0" applyFill="0" applyBorder="0" applyAlignment="0" applyProtection="0"/>
    <xf numFmtId="0" fontId="124" fillId="24" borderId="186" applyNumberFormat="0" applyAlignment="0" applyProtection="0"/>
    <xf numFmtId="0" fontId="5" fillId="27" borderId="187" applyNumberFormat="0" applyFont="0" applyAlignment="0" applyProtection="0"/>
    <xf numFmtId="0" fontId="68" fillId="40" borderId="188" applyNumberFormat="0" applyAlignment="0" applyProtection="0"/>
    <xf numFmtId="0" fontId="68" fillId="40" borderId="188" applyNumberFormat="0" applyAlignment="0" applyProtection="0"/>
    <xf numFmtId="43" fontId="3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6" fillId="40" borderId="186" applyNumberFormat="0" applyAlignment="0" applyProtection="0"/>
    <xf numFmtId="0" fontId="5" fillId="0" borderId="0"/>
    <xf numFmtId="0" fontId="5" fillId="0" borderId="0"/>
    <xf numFmtId="0" fontId="5" fillId="0" borderId="0"/>
    <xf numFmtId="0" fontId="5" fillId="0" borderId="0"/>
    <xf numFmtId="0" fontId="5" fillId="0" borderId="0"/>
    <xf numFmtId="0" fontId="1" fillId="0" borderId="0"/>
    <xf numFmtId="43" fontId="6" fillId="0" borderId="0" applyFont="0" applyFill="0" applyBorder="0" applyAlignment="0" applyProtection="0"/>
    <xf numFmtId="9" fontId="6"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164"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 fillId="27" borderId="187" applyNumberFormat="0" applyFont="0" applyAlignment="0" applyProtection="0"/>
    <xf numFmtId="0" fontId="121" fillId="39" borderId="186" applyNumberFormat="0" applyAlignment="0" applyProtection="0"/>
    <xf numFmtId="0" fontId="5" fillId="27" borderId="187" applyNumberFormat="0" applyFont="0" applyAlignment="0" applyProtection="0"/>
    <xf numFmtId="44" fontId="5" fillId="0" borderId="0" applyFont="0" applyFill="0" applyBorder="0" applyAlignment="0" applyProtection="0"/>
    <xf numFmtId="43" fontId="1" fillId="0" borderId="0" applyFont="0" applyFill="0" applyBorder="0" applyAlignment="0" applyProtection="0"/>
    <xf numFmtId="0" fontId="65" fillId="24" borderId="18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8" fillId="40" borderId="188" applyNumberFormat="0" applyAlignment="0" applyProtection="0"/>
    <xf numFmtId="0" fontId="5" fillId="27" borderId="187" applyNumberFormat="0" applyFont="0" applyAlignment="0" applyProtection="0"/>
    <xf numFmtId="0" fontId="68" fillId="40" borderId="188" applyNumberFormat="0" applyAlignment="0" applyProtection="0"/>
    <xf numFmtId="0" fontId="68" fillId="39" borderId="188" applyNumberFormat="0" applyAlignment="0" applyProtection="0"/>
    <xf numFmtId="0" fontId="65" fillId="24" borderId="186" applyNumberFormat="0" applyAlignment="0" applyProtection="0"/>
    <xf numFmtId="0" fontId="68" fillId="40"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21" fillId="39" borderId="186" applyNumberFormat="0" applyAlignment="0" applyProtection="0"/>
    <xf numFmtId="164" fontId="5" fillId="0" borderId="0" applyFont="0" applyFill="0" applyBorder="0" applyAlignment="0" applyProtection="0"/>
    <xf numFmtId="0" fontId="5" fillId="27" borderId="187" applyNumberFormat="0" applyFont="0" applyAlignment="0" applyProtection="0"/>
    <xf numFmtId="165" fontId="52"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130" fillId="39" borderId="188" applyNumberFormat="0" applyAlignment="0" applyProtection="0"/>
    <xf numFmtId="0" fontId="5" fillId="27" borderId="187" applyNumberFormat="0" applyFont="0" applyAlignment="0" applyProtection="0"/>
    <xf numFmtId="165" fontId="5" fillId="0" borderId="0" applyFont="0" applyFill="0" applyBorder="0" applyAlignment="0" applyProtection="0"/>
    <xf numFmtId="165" fontId="38" fillId="0" borderId="0" applyFont="0" applyFill="0" applyBorder="0" applyAlignment="0" applyProtection="0"/>
    <xf numFmtId="0" fontId="5" fillId="27" borderId="187" applyNumberFormat="0" applyFont="0" applyAlignment="0" applyProtection="0"/>
    <xf numFmtId="0" fontId="65" fillId="30" borderId="186" applyNumberFormat="0" applyAlignment="0" applyProtection="0"/>
    <xf numFmtId="0" fontId="6" fillId="27" borderId="187" applyNumberFormat="0" applyFont="0" applyAlignment="0" applyProtection="0"/>
    <xf numFmtId="0" fontId="136" fillId="0" borderId="189" applyNumberFormat="0" applyFill="0" applyAlignment="0" applyProtection="0"/>
    <xf numFmtId="0" fontId="68" fillId="39" borderId="188" applyNumberFormat="0" applyAlignment="0" applyProtection="0"/>
    <xf numFmtId="0" fontId="75" fillId="0" borderId="189" applyNumberFormat="0" applyFill="0" applyAlignment="0" applyProtection="0"/>
    <xf numFmtId="0" fontId="121" fillId="39" borderId="186" applyNumberFormat="0" applyAlignment="0" applyProtection="0"/>
    <xf numFmtId="0" fontId="5" fillId="27" borderId="187" applyNumberFormat="0" applyFont="0" applyAlignment="0" applyProtection="0"/>
    <xf numFmtId="0" fontId="62" fillId="39" borderId="186" applyNumberFormat="0" applyAlignment="0" applyProtection="0"/>
    <xf numFmtId="0" fontId="5" fillId="0" borderId="0"/>
    <xf numFmtId="0" fontId="5" fillId="27" borderId="187" applyNumberFormat="0" applyFont="0" applyAlignment="0" applyProtection="0"/>
    <xf numFmtId="0" fontId="5" fillId="27" borderId="187"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43" fontId="38" fillId="0" borderId="0" applyFont="0" applyFill="0" applyBorder="0" applyAlignment="0" applyProtection="0"/>
    <xf numFmtId="43" fontId="54" fillId="0" borderId="0" applyFont="0" applyFill="0" applyBorder="0" applyAlignment="0" applyProtection="0"/>
    <xf numFmtId="0" fontId="65" fillId="24" borderId="186" applyNumberFormat="0" applyAlignment="0" applyProtection="0"/>
    <xf numFmtId="0" fontId="121" fillId="39" borderId="186" applyNumberFormat="0" applyAlignment="0" applyProtection="0"/>
    <xf numFmtId="0" fontId="65" fillId="24" borderId="186" applyNumberFormat="0" applyAlignment="0" applyProtection="0"/>
    <xf numFmtId="0" fontId="76" fillId="40" borderId="186" applyNumberFormat="0" applyAlignment="0" applyProtection="0"/>
    <xf numFmtId="0" fontId="5" fillId="27" borderId="187" applyNumberFormat="0" applyFont="0" applyAlignment="0" applyProtection="0"/>
    <xf numFmtId="43" fontId="5" fillId="0" borderId="0" applyFont="0" applyFill="0" applyBorder="0" applyAlignment="0" applyProtection="0"/>
    <xf numFmtId="165" fontId="5" fillId="0" borderId="0" applyFont="0" applyFill="0" applyBorder="0" applyAlignment="0" applyProtection="0"/>
    <xf numFmtId="0" fontId="5" fillId="27" borderId="187" applyNumberFormat="0" applyFont="0" applyAlignment="0" applyProtection="0"/>
    <xf numFmtId="0" fontId="5" fillId="0" borderId="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0" borderId="0"/>
    <xf numFmtId="0" fontId="65" fillId="24" borderId="186" applyNumberFormat="0" applyAlignment="0" applyProtection="0"/>
    <xf numFmtId="0" fontId="5" fillId="0" borderId="0"/>
    <xf numFmtId="0" fontId="5" fillId="0" borderId="0"/>
    <xf numFmtId="43" fontId="5" fillId="0" borderId="0" applyFont="0" applyFill="0" applyBorder="0" applyAlignment="0" applyProtection="0"/>
    <xf numFmtId="0" fontId="76" fillId="40" borderId="186" applyNumberFormat="0" applyAlignment="0" applyProtection="0"/>
    <xf numFmtId="165" fontId="5" fillId="0" borderId="0" applyFont="0" applyFill="0" applyBorder="0" applyAlignment="0" applyProtection="0"/>
    <xf numFmtId="0" fontId="5" fillId="0" borderId="0"/>
    <xf numFmtId="0" fontId="5" fillId="27" borderId="187" applyNumberFormat="0" applyFont="0" applyAlignment="0" applyProtection="0"/>
    <xf numFmtId="0" fontId="62" fillId="39" borderId="186" applyNumberFormat="0" applyAlignment="0" applyProtection="0"/>
    <xf numFmtId="0" fontId="5" fillId="0" borderId="0"/>
    <xf numFmtId="165" fontId="52" fillId="0" borderId="0" applyFont="0" applyFill="0" applyBorder="0" applyAlignment="0" applyProtection="0"/>
    <xf numFmtId="43" fontId="6" fillId="0" borderId="0" applyFont="0" applyFill="0" applyBorder="0" applyAlignment="0" applyProtection="0"/>
    <xf numFmtId="0" fontId="5" fillId="0" borderId="0"/>
    <xf numFmtId="165"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0" fontId="5" fillId="0" borderId="0"/>
    <xf numFmtId="43" fontId="6" fillId="0" borderId="0" applyFont="0" applyFill="0" applyBorder="0" applyAlignment="0" applyProtection="0"/>
    <xf numFmtId="0" fontId="124" fillId="24" borderId="186" applyNumberFormat="0" applyAlignment="0" applyProtection="0"/>
    <xf numFmtId="43" fontId="52" fillId="0" borderId="0" applyFont="0" applyFill="0" applyBorder="0" applyAlignment="0" applyProtection="0"/>
    <xf numFmtId="43" fontId="1"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0" fontId="5" fillId="0" borderId="0"/>
    <xf numFmtId="165" fontId="5" fillId="0" borderId="0" applyFont="0" applyFill="0" applyBorder="0" applyAlignment="0" applyProtection="0"/>
    <xf numFmtId="0" fontId="68" fillId="39" borderId="188" applyNumberFormat="0" applyAlignment="0" applyProtection="0"/>
    <xf numFmtId="0" fontId="5" fillId="27" borderId="187" applyNumberFormat="0" applyFont="0" applyAlignment="0" applyProtection="0"/>
    <xf numFmtId="0" fontId="65" fillId="24" borderId="186" applyNumberFormat="0" applyAlignment="0" applyProtection="0"/>
    <xf numFmtId="0" fontId="65" fillId="24" borderId="186" applyNumberFormat="0" applyAlignment="0" applyProtection="0"/>
    <xf numFmtId="43" fontId="6" fillId="0" borderId="0" applyFont="0" applyFill="0" applyBorder="0" applyAlignment="0" applyProtection="0"/>
    <xf numFmtId="43" fontId="38"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43" fontId="6" fillId="0" borderId="0" applyFont="0" applyFill="0" applyBorder="0" applyAlignment="0" applyProtection="0"/>
    <xf numFmtId="0" fontId="5" fillId="0" borderId="0"/>
    <xf numFmtId="0" fontId="1" fillId="0" borderId="0"/>
    <xf numFmtId="0" fontId="5" fillId="27" borderId="187" applyNumberFormat="0" applyFont="0" applyAlignment="0" applyProtection="0"/>
    <xf numFmtId="43" fontId="52" fillId="0" borderId="0" applyFont="0" applyFill="0" applyBorder="0" applyAlignment="0" applyProtection="0"/>
    <xf numFmtId="0" fontId="65" fillId="30" borderId="186" applyNumberFormat="0" applyAlignment="0" applyProtection="0"/>
    <xf numFmtId="44" fontId="52" fillId="0" borderId="0" applyFont="0" applyFill="0" applyBorder="0" applyAlignment="0" applyProtection="0"/>
    <xf numFmtId="0" fontId="5" fillId="0" borderId="0"/>
    <xf numFmtId="165" fontId="5" fillId="0" borderId="0" applyFont="0" applyFill="0" applyBorder="0" applyAlignment="0" applyProtection="0"/>
    <xf numFmtId="43" fontId="6" fillId="0" borderId="0" applyFont="0" applyFill="0" applyBorder="0" applyAlignment="0" applyProtection="0"/>
    <xf numFmtId="0" fontId="5" fillId="0" borderId="0"/>
    <xf numFmtId="165"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0" fontId="1" fillId="0" borderId="0"/>
    <xf numFmtId="0" fontId="5" fillId="27" borderId="187" applyNumberFormat="0" applyFont="0" applyAlignment="0" applyProtection="0"/>
    <xf numFmtId="0" fontId="5" fillId="0" borderId="0"/>
    <xf numFmtId="0" fontId="65" fillId="30" borderId="186" applyNumberFormat="0" applyAlignment="0" applyProtection="0"/>
    <xf numFmtId="165" fontId="5" fillId="0" borderId="0" applyFont="0" applyFill="0" applyBorder="0" applyAlignment="0" applyProtection="0"/>
    <xf numFmtId="0" fontId="62" fillId="39" borderId="186" applyNumberFormat="0" applyAlignment="0" applyProtection="0"/>
    <xf numFmtId="43" fontId="6" fillId="0" borderId="0" applyFont="0" applyFill="0" applyBorder="0" applyAlignment="0" applyProtection="0"/>
    <xf numFmtId="0" fontId="68" fillId="40" borderId="188" applyNumberFormat="0" applyAlignment="0" applyProtection="0"/>
    <xf numFmtId="44" fontId="1" fillId="0" borderId="0" applyFont="0" applyFill="0" applyBorder="0" applyAlignment="0" applyProtection="0"/>
    <xf numFmtId="0" fontId="65" fillId="24" borderId="186" applyNumberFormat="0" applyAlignment="0" applyProtection="0"/>
    <xf numFmtId="0" fontId="68" fillId="39" borderId="188" applyNumberFormat="0" applyAlignment="0" applyProtection="0"/>
    <xf numFmtId="43" fontId="1"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9" fillId="0" borderId="0" applyNumberFormat="0" applyFill="0" applyBorder="0" applyAlignment="0" applyProtection="0">
      <alignment vertical="top"/>
      <protection locked="0"/>
    </xf>
    <xf numFmtId="0" fontId="5" fillId="0" borderId="0"/>
    <xf numFmtId="0" fontId="5" fillId="0" borderId="0"/>
    <xf numFmtId="0" fontId="121" fillId="39" borderId="18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4" fillId="24" borderId="18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24" borderId="186" applyNumberFormat="0" applyAlignment="0" applyProtection="0"/>
    <xf numFmtId="0" fontId="121" fillId="39" borderId="186" applyNumberFormat="0" applyAlignment="0" applyProtection="0"/>
    <xf numFmtId="0" fontId="130" fillId="39" borderId="188" applyNumberFormat="0" applyAlignment="0" applyProtection="0"/>
    <xf numFmtId="0" fontId="5" fillId="27" borderId="187" applyNumberFormat="0" applyFont="0" applyAlignment="0" applyProtection="0"/>
    <xf numFmtId="0" fontId="130" fillId="39" borderId="188" applyNumberFormat="0" applyAlignment="0" applyProtection="0"/>
    <xf numFmtId="0" fontId="68" fillId="39" borderId="188" applyNumberFormat="0" applyAlignment="0" applyProtection="0"/>
    <xf numFmtId="0" fontId="136" fillId="0" borderId="189" applyNumberFormat="0" applyFill="0" applyAlignment="0" applyProtection="0"/>
    <xf numFmtId="0" fontId="75" fillId="0" borderId="189"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8" fillId="0" borderId="0" applyFont="0" applyFill="0" applyBorder="0" applyAlignment="0" applyProtection="0"/>
    <xf numFmtId="0" fontId="5" fillId="0" borderId="0"/>
    <xf numFmtId="165" fontId="52" fillId="0" borderId="0" applyFont="0" applyFill="0" applyBorder="0" applyAlignment="0" applyProtection="0"/>
    <xf numFmtId="43" fontId="56"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6" fillId="27" borderId="187" applyNumberFormat="0" applyFont="0" applyAlignment="0" applyProtection="0"/>
    <xf numFmtId="43" fontId="5"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0" fontId="136"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43" fontId="6" fillId="0" borderId="0" applyFont="0" applyFill="0" applyBorder="0" applyAlignment="0" applyProtection="0"/>
    <xf numFmtId="0" fontId="68" fillId="39" borderId="188" applyNumberFormat="0" applyAlignment="0" applyProtection="0"/>
    <xf numFmtId="43" fontId="5" fillId="0" borderId="0" applyFont="0" applyFill="0" applyBorder="0" applyAlignment="0" applyProtection="0"/>
    <xf numFmtId="43" fontId="54" fillId="0" borderId="0" applyFont="0" applyFill="0" applyBorder="0" applyAlignment="0" applyProtection="0"/>
    <xf numFmtId="0" fontId="65" fillId="24" borderId="186"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36" fillId="0" borderId="189" applyNumberFormat="0" applyFill="0" applyAlignment="0" applyProtection="0"/>
    <xf numFmtId="0" fontId="5" fillId="27" borderId="187" applyNumberFormat="0" applyFont="0" applyAlignment="0" applyProtection="0"/>
    <xf numFmtId="165" fontId="5" fillId="0" borderId="0" applyFont="0" applyFill="0" applyBorder="0" applyAlignment="0" applyProtection="0"/>
    <xf numFmtId="165" fontId="52" fillId="0" borderId="0" applyFont="0" applyFill="0" applyBorder="0" applyAlignment="0" applyProtection="0"/>
    <xf numFmtId="44" fontId="51" fillId="0" borderId="0" applyFont="0" applyFill="0" applyBorder="0" applyAlignment="0" applyProtection="0"/>
    <xf numFmtId="165" fontId="5" fillId="0" borderId="0" applyFont="0" applyFill="0" applyBorder="0" applyAlignment="0" applyProtection="0"/>
    <xf numFmtId="0" fontId="68" fillId="40" borderId="188" applyNumberFormat="0" applyAlignment="0" applyProtection="0"/>
    <xf numFmtId="0" fontId="136" fillId="0" borderId="189" applyNumberFormat="0" applyFill="0" applyAlignment="0" applyProtection="0"/>
    <xf numFmtId="0" fontId="6" fillId="27" borderId="187" applyNumberFormat="0" applyFont="0" applyAlignment="0" applyProtection="0"/>
    <xf numFmtId="0" fontId="5" fillId="27" borderId="187"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30" fillId="39" borderId="188" applyNumberFormat="0" applyAlignment="0" applyProtection="0"/>
    <xf numFmtId="0" fontId="65" fillId="24" borderId="186" applyNumberFormat="0" applyAlignment="0" applyProtection="0"/>
    <xf numFmtId="0" fontId="130" fillId="39" borderId="188" applyNumberFormat="0" applyAlignment="0" applyProtection="0"/>
    <xf numFmtId="0" fontId="130" fillId="39" borderId="188" applyNumberFormat="0" applyAlignment="0" applyProtection="0"/>
    <xf numFmtId="0" fontId="5" fillId="27" borderId="187" applyNumberFormat="0" applyFont="0" applyAlignment="0" applyProtection="0"/>
    <xf numFmtId="165" fontId="5" fillId="0" borderId="0" applyFont="0" applyFill="0" applyBorder="0" applyAlignment="0" applyProtection="0"/>
    <xf numFmtId="0" fontId="5" fillId="27" borderId="187" applyNumberFormat="0" applyFont="0" applyAlignment="0" applyProtection="0"/>
    <xf numFmtId="0" fontId="65" fillId="24" borderId="186" applyNumberFormat="0" applyAlignment="0" applyProtection="0"/>
    <xf numFmtId="43" fontId="5" fillId="0" borderId="0" applyFont="0" applyFill="0" applyBorder="0" applyAlignment="0" applyProtection="0"/>
    <xf numFmtId="0" fontId="5" fillId="27" borderId="187" applyNumberFormat="0" applyFont="0" applyAlignment="0" applyProtection="0"/>
    <xf numFmtId="0" fontId="136" fillId="0" borderId="189" applyNumberFormat="0" applyFill="0" applyAlignment="0" applyProtection="0"/>
    <xf numFmtId="0" fontId="68" fillId="40" borderId="188" applyNumberFormat="0" applyAlignment="0" applyProtection="0"/>
    <xf numFmtId="0" fontId="75" fillId="0" borderId="189" applyNumberFormat="0" applyFill="0" applyAlignment="0" applyProtection="0"/>
    <xf numFmtId="165" fontId="5" fillId="0" borderId="0" applyFont="0" applyFill="0" applyBorder="0" applyAlignment="0" applyProtection="0"/>
    <xf numFmtId="0" fontId="5" fillId="27" borderId="187" applyNumberFormat="0" applyFont="0" applyAlignment="0" applyProtection="0"/>
    <xf numFmtId="0" fontId="121" fillId="39" borderId="186" applyNumberFormat="0" applyAlignment="0" applyProtection="0"/>
    <xf numFmtId="43" fontId="6" fillId="0" borderId="0" applyFont="0" applyFill="0" applyBorder="0" applyAlignment="0" applyProtection="0"/>
    <xf numFmtId="0" fontId="75" fillId="0" borderId="189" applyNumberFormat="0" applyFill="0" applyAlignment="0" applyProtection="0"/>
    <xf numFmtId="0" fontId="5" fillId="27" borderId="187" applyNumberFormat="0" applyFont="0" applyAlignment="0" applyProtection="0"/>
    <xf numFmtId="0" fontId="136" fillId="0" borderId="189" applyNumberFormat="0" applyFill="0" applyAlignment="0" applyProtection="0"/>
    <xf numFmtId="0" fontId="5" fillId="27" borderId="187" applyNumberFormat="0" applyFont="0" applyAlignment="0" applyProtection="0"/>
    <xf numFmtId="43" fontId="38" fillId="0" borderId="0" applyFont="0" applyFill="0" applyBorder="0" applyAlignment="0" applyProtection="0"/>
    <xf numFmtId="43" fontId="1" fillId="0" borderId="0" applyFont="0" applyFill="0" applyBorder="0" applyAlignment="0" applyProtection="0"/>
    <xf numFmtId="0" fontId="76" fillId="40"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39" borderId="188" applyNumberFormat="0" applyAlignment="0" applyProtection="0"/>
    <xf numFmtId="0" fontId="128" fillId="0" borderId="0"/>
    <xf numFmtId="0" fontId="5" fillId="27" borderId="187" applyNumberFormat="0" applyFont="0" applyAlignment="0" applyProtection="0"/>
    <xf numFmtId="0" fontId="68" fillId="39" borderId="188" applyNumberFormat="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0" fontId="5" fillId="0" borderId="0"/>
    <xf numFmtId="43" fontId="5" fillId="0" borderId="0" applyFont="0" applyFill="0" applyBorder="0" applyAlignment="0" applyProtection="0"/>
    <xf numFmtId="43" fontId="52" fillId="0" borderId="0" applyFont="0" applyFill="0" applyBorder="0" applyAlignment="0" applyProtection="0"/>
    <xf numFmtId="0" fontId="5" fillId="27" borderId="187" applyNumberFormat="0" applyFont="0" applyAlignment="0" applyProtection="0"/>
    <xf numFmtId="0" fontId="1" fillId="0" borderId="0"/>
    <xf numFmtId="0" fontId="5" fillId="27" borderId="18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0" fontId="5" fillId="0" borderId="0"/>
    <xf numFmtId="165" fontId="5" fillId="0" borderId="0" applyFont="0" applyFill="0" applyBorder="0" applyAlignment="0" applyProtection="0"/>
    <xf numFmtId="0" fontId="136" fillId="0" borderId="189" applyNumberFormat="0" applyFill="0" applyAlignment="0" applyProtection="0"/>
    <xf numFmtId="0" fontId="65" fillId="30" borderId="18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65" fillId="30" borderId="18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0" borderId="0"/>
    <xf numFmtId="43" fontId="5" fillId="0" borderId="0" applyFont="0" applyFill="0" applyBorder="0" applyAlignment="0" applyProtection="0"/>
    <xf numFmtId="0" fontId="65" fillId="24" borderId="186" applyNumberFormat="0" applyAlignment="0" applyProtection="0"/>
    <xf numFmtId="165" fontId="2" fillId="0" borderId="0" applyFont="0" applyFill="0" applyBorder="0" applyAlignment="0" applyProtection="0"/>
    <xf numFmtId="43" fontId="5" fillId="0" borderId="0" applyFont="0" applyFill="0" applyBorder="0" applyAlignment="0" applyProtection="0"/>
    <xf numFmtId="0" fontId="65" fillId="30" borderId="186" applyNumberFormat="0" applyAlignment="0" applyProtection="0"/>
    <xf numFmtId="165"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6" fillId="0" borderId="189" applyNumberFormat="0" applyFill="0" applyAlignment="0" applyProtection="0"/>
    <xf numFmtId="0" fontId="6" fillId="27" borderId="18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68" fillId="40" borderId="188" applyNumberFormat="0" applyAlignment="0" applyProtection="0"/>
    <xf numFmtId="9" fontId="6" fillId="0" borderId="0" applyFont="0" applyFill="0" applyBorder="0" applyAlignment="0" applyProtection="0"/>
    <xf numFmtId="0" fontId="68" fillId="39" borderId="188" applyNumberFormat="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165" fontId="38" fillId="0" borderId="0" applyFont="0" applyFill="0" applyBorder="0" applyAlignment="0" applyProtection="0"/>
    <xf numFmtId="0" fontId="5" fillId="0" borderId="0"/>
    <xf numFmtId="43" fontId="52" fillId="0" borderId="0" applyFont="0" applyFill="0" applyBorder="0" applyAlignment="0" applyProtection="0"/>
    <xf numFmtId="0" fontId="5" fillId="0" borderId="0"/>
    <xf numFmtId="0" fontId="62" fillId="39" borderId="186" applyNumberFormat="0" applyAlignment="0" applyProtection="0"/>
    <xf numFmtId="43" fontId="1" fillId="0" borderId="0" applyFont="0" applyFill="0" applyBorder="0" applyAlignment="0" applyProtection="0"/>
    <xf numFmtId="0" fontId="68" fillId="40" borderId="188" applyNumberFormat="0" applyAlignment="0" applyProtection="0"/>
    <xf numFmtId="0" fontId="65" fillId="24" borderId="186" applyNumberFormat="0" applyAlignment="0" applyProtection="0"/>
    <xf numFmtId="0" fontId="76" fillId="40" borderId="186" applyNumberFormat="0" applyAlignment="0" applyProtection="0"/>
    <xf numFmtId="0" fontId="65" fillId="24" borderId="186" applyNumberFormat="0" applyAlignment="0" applyProtection="0"/>
    <xf numFmtId="43" fontId="5" fillId="0" borderId="0" applyFont="0" applyFill="0" applyBorder="0" applyAlignment="0" applyProtection="0"/>
    <xf numFmtId="0" fontId="5" fillId="27" borderId="187" applyNumberFormat="0" applyFont="0" applyAlignment="0" applyProtection="0"/>
    <xf numFmtId="165" fontId="5"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165" fontId="5" fillId="0" borderId="0" applyFont="0" applyFill="0" applyBorder="0" applyAlignment="0" applyProtection="0"/>
    <xf numFmtId="0" fontId="121" fillId="39" borderId="186" applyNumberFormat="0" applyAlignment="0" applyProtection="0"/>
    <xf numFmtId="165" fontId="5"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0" fontId="5" fillId="27" borderId="187" applyNumberFormat="0" applyFont="0" applyAlignment="0" applyProtection="0"/>
    <xf numFmtId="0" fontId="75" fillId="0" borderId="189"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87" applyNumberFormat="0" applyFont="0" applyAlignment="0" applyProtection="0"/>
    <xf numFmtId="43" fontId="5" fillId="0" borderId="0" applyFont="0" applyFill="0" applyBorder="0" applyAlignment="0" applyProtection="0"/>
    <xf numFmtId="0" fontId="5" fillId="27" borderId="187"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68" fillId="40" borderId="188" applyNumberFormat="0" applyAlignment="0" applyProtection="0"/>
    <xf numFmtId="0" fontId="65" fillId="30" borderId="186" applyNumberFormat="0" applyAlignment="0" applyProtection="0"/>
    <xf numFmtId="0" fontId="6" fillId="27" borderId="187" applyNumberFormat="0" applyFont="0" applyAlignment="0" applyProtection="0"/>
    <xf numFmtId="0" fontId="62" fillId="39" borderId="186" applyNumberFormat="0" applyAlignment="0" applyProtection="0"/>
    <xf numFmtId="0" fontId="5" fillId="27" borderId="187"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0" fontId="62" fillId="39" borderId="186" applyNumberFormat="0" applyAlignment="0" applyProtection="0"/>
    <xf numFmtId="0" fontId="6" fillId="27" borderId="187" applyNumberFormat="0" applyFont="0" applyAlignment="0" applyProtection="0"/>
    <xf numFmtId="165" fontId="5" fillId="0" borderId="0" applyFont="0" applyFill="0" applyBorder="0" applyAlignment="0" applyProtection="0"/>
    <xf numFmtId="0" fontId="5" fillId="0" borderId="0"/>
    <xf numFmtId="43" fontId="5" fillId="0" borderId="0" applyFont="0" applyFill="0" applyBorder="0" applyAlignment="0" applyProtection="0"/>
    <xf numFmtId="0" fontId="65" fillId="24" borderId="186" applyNumberFormat="0" applyAlignment="0" applyProtection="0"/>
    <xf numFmtId="0" fontId="124" fillId="24" borderId="186" applyNumberFormat="0" applyAlignment="0" applyProtection="0"/>
    <xf numFmtId="0" fontId="75" fillId="0" borderId="189" applyNumberFormat="0" applyFill="0" applyAlignment="0" applyProtection="0"/>
    <xf numFmtId="0" fontId="65" fillId="24" borderId="186" applyNumberFormat="0" applyAlignment="0" applyProtection="0"/>
    <xf numFmtId="0" fontId="130" fillId="39" borderId="188" applyNumberFormat="0" applyAlignment="0" applyProtection="0"/>
    <xf numFmtId="0" fontId="5" fillId="0" borderId="0"/>
    <xf numFmtId="43" fontId="6" fillId="0" borderId="0" applyFont="0" applyFill="0" applyBorder="0" applyAlignment="0" applyProtection="0"/>
    <xf numFmtId="0" fontId="5" fillId="0" borderId="0"/>
    <xf numFmtId="43" fontId="38" fillId="0" borderId="0" applyFont="0" applyFill="0" applyBorder="0" applyAlignment="0" applyProtection="0"/>
    <xf numFmtId="0" fontId="68" fillId="39" borderId="188" applyNumberFormat="0" applyAlignment="0" applyProtection="0"/>
    <xf numFmtId="0" fontId="5" fillId="27" borderId="187"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38" fillId="0" borderId="0" applyFont="0" applyFill="0" applyBorder="0" applyAlignment="0" applyProtection="0"/>
    <xf numFmtId="43" fontId="1" fillId="0" borderId="0" applyFont="0" applyFill="0" applyBorder="0" applyAlignment="0" applyProtection="0"/>
    <xf numFmtId="0" fontId="5" fillId="0" borderId="0"/>
    <xf numFmtId="0" fontId="75" fillId="0" borderId="189" applyNumberFormat="0" applyFill="0" applyAlignment="0" applyProtection="0"/>
    <xf numFmtId="0" fontId="65" fillId="24" borderId="186" applyNumberFormat="0" applyAlignment="0" applyProtection="0"/>
    <xf numFmtId="0" fontId="76" fillId="40" borderId="186" applyNumberFormat="0" applyAlignment="0" applyProtection="0"/>
    <xf numFmtId="0" fontId="130" fillId="39" borderId="188" applyNumberFormat="0" applyAlignment="0" applyProtection="0"/>
    <xf numFmtId="0" fontId="5" fillId="27" borderId="187" applyNumberFormat="0" applyFont="0" applyAlignment="0" applyProtection="0"/>
    <xf numFmtId="0" fontId="130" fillId="39" borderId="188" applyNumberFormat="0" applyAlignment="0" applyProtection="0"/>
    <xf numFmtId="0" fontId="6" fillId="27" borderId="187" applyNumberFormat="0" applyFont="0" applyAlignment="0" applyProtection="0"/>
    <xf numFmtId="0" fontId="121" fillId="39" borderId="186" applyNumberFormat="0" applyAlignment="0" applyProtection="0"/>
    <xf numFmtId="44" fontId="51" fillId="0" borderId="0" applyFont="0" applyFill="0" applyBorder="0" applyAlignment="0" applyProtection="0"/>
    <xf numFmtId="0" fontId="136" fillId="0" borderId="189" applyNumberFormat="0" applyFill="0" applyAlignment="0" applyProtection="0"/>
    <xf numFmtId="0" fontId="76" fillId="40" borderId="186" applyNumberFormat="0" applyAlignment="0" applyProtection="0"/>
    <xf numFmtId="43" fontId="5" fillId="0" borderId="0" applyFont="0" applyFill="0" applyBorder="0" applyAlignment="0" applyProtection="0"/>
    <xf numFmtId="172" fontId="5" fillId="0" borderId="0" applyFont="0" applyFill="0" applyBorder="0" applyAlignment="0" applyProtection="0"/>
    <xf numFmtId="0" fontId="65" fillId="24" borderId="186" applyNumberFormat="0" applyAlignment="0" applyProtection="0"/>
    <xf numFmtId="0" fontId="76" fillId="40" borderId="186" applyNumberFormat="0" applyAlignment="0" applyProtection="0"/>
    <xf numFmtId="0" fontId="136" fillId="0" borderId="189"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76"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5" fillId="0" borderId="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65" fillId="24" borderId="186" applyNumberFormat="0" applyAlignment="0" applyProtection="0"/>
    <xf numFmtId="0" fontId="130" fillId="39" borderId="188" applyNumberFormat="0" applyAlignment="0" applyProtection="0"/>
    <xf numFmtId="43" fontId="5" fillId="0" borderId="0" applyFont="0" applyFill="0" applyBorder="0" applyAlignment="0" applyProtection="0"/>
    <xf numFmtId="0" fontId="5" fillId="27" borderId="187" applyNumberFormat="0" applyFont="0" applyAlignment="0" applyProtection="0"/>
    <xf numFmtId="0" fontId="5" fillId="0" borderId="0"/>
    <xf numFmtId="165" fontId="5" fillId="0" borderId="0" applyFont="0" applyFill="0" applyBorder="0" applyAlignment="0" applyProtection="0"/>
    <xf numFmtId="0" fontId="65" fillId="24" borderId="186" applyNumberFormat="0" applyAlignment="0" applyProtection="0"/>
    <xf numFmtId="43" fontId="129"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0" fontId="121" fillId="39" borderId="186" applyNumberFormat="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0" fontId="130" fillId="39" borderId="188" applyNumberFormat="0" applyAlignment="0" applyProtection="0"/>
    <xf numFmtId="0" fontId="5" fillId="27" borderId="18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124" fillId="24" borderId="186" applyNumberFormat="0" applyAlignment="0" applyProtection="0"/>
    <xf numFmtId="0" fontId="5" fillId="0" borderId="0"/>
    <xf numFmtId="0" fontId="130" fillId="39" borderId="188" applyNumberFormat="0" applyAlignment="0" applyProtection="0"/>
    <xf numFmtId="165" fontId="5" fillId="0" borderId="0" applyFont="0" applyFill="0" applyBorder="0" applyAlignment="0" applyProtection="0"/>
    <xf numFmtId="0" fontId="5" fillId="27" borderId="187" applyNumberFormat="0" applyFont="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27" borderId="187" applyNumberFormat="0" applyFont="0" applyAlignment="0" applyProtection="0"/>
    <xf numFmtId="0" fontId="68" fillId="39" borderId="188" applyNumberFormat="0" applyAlignment="0" applyProtection="0"/>
    <xf numFmtId="0" fontId="5" fillId="27" borderId="187" applyNumberFormat="0" applyFont="0" applyAlignment="0" applyProtection="0"/>
    <xf numFmtId="165" fontId="3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8" fillId="40" borderId="188" applyNumberFormat="0" applyAlignment="0" applyProtection="0"/>
    <xf numFmtId="0" fontId="136" fillId="0" borderId="189" applyNumberFormat="0" applyFill="0" applyAlignment="0" applyProtection="0"/>
    <xf numFmtId="0" fontId="68" fillId="40" borderId="188" applyNumberFormat="0" applyAlignment="0" applyProtection="0"/>
    <xf numFmtId="43" fontId="5" fillId="0" borderId="0" applyFont="0" applyFill="0" applyBorder="0" applyAlignment="0" applyProtection="0"/>
    <xf numFmtId="0" fontId="65" fillId="30" borderId="186" applyNumberFormat="0" applyAlignment="0" applyProtection="0"/>
    <xf numFmtId="0" fontId="75" fillId="0" borderId="189"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0" fontId="68" fillId="40" borderId="188" applyNumberFormat="0" applyAlignment="0" applyProtection="0"/>
    <xf numFmtId="0" fontId="6" fillId="27" borderId="187" applyNumberFormat="0" applyFont="0" applyAlignment="0" applyProtection="0"/>
    <xf numFmtId="0" fontId="5" fillId="0" borderId="0"/>
    <xf numFmtId="0" fontId="5" fillId="27" borderId="187" applyNumberFormat="0" applyFont="0" applyAlignment="0" applyProtection="0"/>
    <xf numFmtId="43" fontId="1" fillId="0" borderId="0" applyFont="0" applyFill="0" applyBorder="0" applyAlignment="0" applyProtection="0"/>
    <xf numFmtId="0" fontId="5" fillId="27" borderId="18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0" fontId="6" fillId="27" borderId="187" applyNumberFormat="0" applyFont="0" applyAlignment="0" applyProtection="0"/>
    <xf numFmtId="0" fontId="75" fillId="0" borderId="189" applyNumberFormat="0" applyFill="0" applyAlignment="0" applyProtection="0"/>
    <xf numFmtId="0" fontId="6" fillId="27" borderId="187" applyNumberFormat="0" applyFont="0" applyAlignment="0" applyProtection="0"/>
    <xf numFmtId="165" fontId="38" fillId="0" borderId="0" applyFont="0" applyFill="0" applyBorder="0" applyAlignment="0" applyProtection="0"/>
    <xf numFmtId="0" fontId="121" fillId="39" borderId="186" applyNumberFormat="0" applyAlignment="0" applyProtection="0"/>
    <xf numFmtId="165" fontId="5" fillId="0" borderId="0" applyFont="0" applyFill="0" applyBorder="0" applyAlignment="0" applyProtection="0"/>
    <xf numFmtId="0" fontId="62" fillId="39" borderId="186" applyNumberFormat="0" applyAlignment="0" applyProtection="0"/>
    <xf numFmtId="0" fontId="130" fillId="39" borderId="188"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165" fontId="38"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165" fontId="5" fillId="0" borderId="0" applyFont="0" applyFill="0" applyBorder="0" applyAlignment="0" applyProtection="0"/>
    <xf numFmtId="0" fontId="65" fillId="24" borderId="186" applyNumberFormat="0" applyAlignment="0" applyProtection="0"/>
    <xf numFmtId="0" fontId="124" fillId="24" borderId="186" applyNumberFormat="0" applyAlignment="0" applyProtection="0"/>
    <xf numFmtId="0" fontId="5" fillId="27" borderId="187" applyNumberFormat="0" applyFont="0" applyAlignment="0" applyProtection="0"/>
    <xf numFmtId="164" fontId="5" fillId="0" borderId="0" applyFont="0" applyFill="0" applyBorder="0" applyAlignment="0" applyProtection="0"/>
    <xf numFmtId="0" fontId="5" fillId="27" borderId="187" applyNumberFormat="0" applyFont="0" applyAlignment="0" applyProtection="0"/>
    <xf numFmtId="0" fontId="5" fillId="0" borderId="0"/>
    <xf numFmtId="43" fontId="1"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43" fontId="38" fillId="0" borderId="0" applyFont="0" applyFill="0" applyBorder="0" applyAlignment="0" applyProtection="0"/>
    <xf numFmtId="44" fontId="52" fillId="0" borderId="0" applyFont="0" applyFill="0" applyBorder="0" applyAlignment="0" applyProtection="0"/>
    <xf numFmtId="0" fontId="6" fillId="27" borderId="18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0" fontId="75" fillId="0" borderId="189" applyNumberFormat="0" applyFill="0" applyAlignment="0" applyProtection="0"/>
    <xf numFmtId="0" fontId="68" fillId="40" borderId="188" applyNumberFormat="0" applyAlignment="0" applyProtection="0"/>
    <xf numFmtId="165" fontId="38" fillId="0" borderId="0" applyFont="0" applyFill="0" applyBorder="0" applyAlignment="0" applyProtection="0"/>
    <xf numFmtId="0" fontId="5" fillId="0" borderId="0"/>
    <xf numFmtId="0" fontId="136" fillId="0" borderId="189" applyNumberFormat="0" applyFill="0" applyAlignment="0" applyProtection="0"/>
    <xf numFmtId="165" fontId="5" fillId="0" borderId="0" applyFont="0" applyFill="0" applyBorder="0" applyAlignment="0" applyProtection="0"/>
    <xf numFmtId="43" fontId="5" fillId="0" borderId="0" applyFont="0" applyFill="0" applyBorder="0" applyAlignment="0" applyProtection="0"/>
    <xf numFmtId="44" fontId="51"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130" fillId="39" borderId="188" applyNumberFormat="0" applyAlignment="0" applyProtection="0"/>
    <xf numFmtId="0" fontId="65" fillId="24" borderId="186" applyNumberFormat="0" applyAlignment="0" applyProtection="0"/>
    <xf numFmtId="0" fontId="62" fillId="39" borderId="186" applyNumberFormat="0" applyAlignment="0" applyProtection="0"/>
    <xf numFmtId="0" fontId="5" fillId="0" borderId="0"/>
    <xf numFmtId="0" fontId="62" fillId="39" borderId="186" applyNumberFormat="0" applyAlignment="0" applyProtection="0"/>
    <xf numFmtId="0" fontId="65" fillId="30" borderId="186" applyNumberFormat="0" applyAlignment="0" applyProtection="0"/>
    <xf numFmtId="0" fontId="5" fillId="27" borderId="187" applyNumberFormat="0" applyFont="0" applyAlignment="0" applyProtection="0"/>
    <xf numFmtId="0" fontId="65" fillId="24" borderId="186" applyNumberFormat="0" applyAlignment="0" applyProtection="0"/>
    <xf numFmtId="43" fontId="5" fillId="0" borderId="0" applyFont="0" applyFill="0" applyBorder="0" applyAlignment="0" applyProtection="0"/>
    <xf numFmtId="0" fontId="124" fillId="24" borderId="186"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0" fontId="68" fillId="40" borderId="188"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68" fillId="39" borderId="188" applyNumberFormat="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8" fillId="40" borderId="188" applyNumberFormat="0" applyAlignment="0" applyProtection="0"/>
    <xf numFmtId="0" fontId="62" fillId="39" borderId="186" applyNumberFormat="0" applyAlignment="0" applyProtection="0"/>
    <xf numFmtId="0" fontId="68" fillId="39" borderId="188"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0" fontId="68" fillId="40" borderId="188" applyNumberFormat="0" applyAlignment="0" applyProtection="0"/>
    <xf numFmtId="0" fontId="62" fillId="39" borderId="186" applyNumberFormat="0" applyAlignment="0" applyProtection="0"/>
    <xf numFmtId="0" fontId="136" fillId="0" borderId="189" applyNumberFormat="0" applyFill="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0" fontId="121" fillId="39" borderId="186" applyNumberFormat="0" applyAlignment="0" applyProtection="0"/>
    <xf numFmtId="0" fontId="5" fillId="27" borderId="187" applyNumberFormat="0" applyFont="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2" fillId="39" borderId="186" applyNumberFormat="0" applyAlignment="0" applyProtection="0"/>
    <xf numFmtId="43" fontId="6"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5"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165" fontId="38" fillId="0" borderId="0" applyFont="0" applyFill="0" applyBorder="0" applyAlignment="0" applyProtection="0"/>
    <xf numFmtId="0" fontId="1" fillId="0" borderId="0"/>
    <xf numFmtId="0" fontId="136" fillId="0" borderId="189" applyNumberFormat="0" applyFill="0" applyAlignment="0" applyProtection="0"/>
    <xf numFmtId="0" fontId="5" fillId="27" borderId="187" applyNumberFormat="0" applyFont="0" applyAlignment="0" applyProtection="0"/>
    <xf numFmtId="164" fontId="5" fillId="0" borderId="0" applyFont="0" applyFill="0" applyBorder="0" applyAlignment="0" applyProtection="0"/>
    <xf numFmtId="0" fontId="5" fillId="27" borderId="187" applyNumberFormat="0" applyFont="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43" fontId="39" fillId="0" borderId="0"/>
    <xf numFmtId="0" fontId="124" fillId="24" borderId="186" applyNumberFormat="0" applyAlignment="0" applyProtection="0"/>
    <xf numFmtId="0" fontId="65" fillId="24" borderId="186" applyNumberFormat="0" applyAlignment="0" applyProtection="0"/>
    <xf numFmtId="0" fontId="65" fillId="24" borderId="186" applyNumberFormat="0" applyAlignment="0" applyProtection="0"/>
    <xf numFmtId="0" fontId="76" fillId="40" borderId="186" applyNumberFormat="0" applyAlignment="0" applyProtection="0"/>
    <xf numFmtId="43" fontId="38" fillId="0" borderId="0" applyFont="0" applyFill="0" applyBorder="0" applyAlignment="0" applyProtection="0"/>
    <xf numFmtId="0" fontId="136" fillId="0" borderId="189" applyNumberFormat="0" applyFill="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0" fontId="5" fillId="27" borderId="187" applyNumberFormat="0" applyFont="0" applyAlignment="0" applyProtection="0"/>
    <xf numFmtId="43" fontId="2"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0" fontId="65" fillId="30" borderId="186" applyNumberFormat="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165" fontId="38" fillId="0" borderId="0" applyFont="0" applyFill="0" applyBorder="0" applyAlignment="0" applyProtection="0"/>
    <xf numFmtId="43" fontId="6" fillId="0" borderId="0" applyFont="0" applyFill="0" applyBorder="0" applyAlignment="0" applyProtection="0"/>
    <xf numFmtId="165" fontId="56" fillId="0" borderId="0" applyFont="0" applyFill="0" applyBorder="0" applyAlignment="0" applyProtection="0"/>
    <xf numFmtId="0" fontId="5" fillId="27" borderId="18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6" fillId="40" borderId="186" applyNumberFormat="0" applyAlignment="0" applyProtection="0"/>
    <xf numFmtId="0" fontId="5" fillId="27" borderId="187" applyNumberFormat="0" applyFont="0" applyAlignment="0" applyProtection="0"/>
    <xf numFmtId="0" fontId="65" fillId="30" borderId="186" applyNumberFormat="0" applyAlignment="0" applyProtection="0"/>
    <xf numFmtId="0" fontId="75" fillId="0" borderId="189" applyNumberFormat="0" applyFill="0" applyAlignment="0" applyProtection="0"/>
    <xf numFmtId="0" fontId="124" fillId="24" borderId="186" applyNumberFormat="0" applyAlignment="0" applyProtection="0"/>
    <xf numFmtId="165" fontId="6" fillId="0" borderId="0" applyFill="0" applyBorder="0" applyAlignment="0" applyProtection="0"/>
    <xf numFmtId="0" fontId="5" fillId="0" borderId="0"/>
    <xf numFmtId="43" fontId="1" fillId="0" borderId="0" applyFont="0" applyFill="0" applyBorder="0" applyAlignment="0" applyProtection="0"/>
    <xf numFmtId="43" fontId="5" fillId="0" borderId="0" applyFont="0" applyFill="0" applyBorder="0" applyAlignment="0" applyProtection="0"/>
    <xf numFmtId="0" fontId="76" fillId="40" borderId="186" applyNumberFormat="0" applyAlignment="0" applyProtection="0"/>
    <xf numFmtId="0" fontId="62" fillId="39" borderId="186" applyNumberFormat="0" applyAlignment="0" applyProtection="0"/>
    <xf numFmtId="0" fontId="6" fillId="0" borderId="0"/>
    <xf numFmtId="43" fontId="52" fillId="0" borderId="0" applyFont="0" applyFill="0" applyBorder="0" applyAlignment="0" applyProtection="0"/>
    <xf numFmtId="43" fontId="5" fillId="0" borderId="0" applyFont="0" applyFill="0" applyBorder="0" applyAlignment="0" applyProtection="0"/>
    <xf numFmtId="0" fontId="62" fillId="39" borderId="18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5" fillId="24" borderId="186" applyNumberFormat="0" applyAlignment="0" applyProtection="0"/>
    <xf numFmtId="43" fontId="2" fillId="0" borderId="0" applyFont="0" applyFill="0" applyBorder="0" applyAlignment="0" applyProtection="0"/>
    <xf numFmtId="43" fontId="52" fillId="0" borderId="0" applyFont="0" applyFill="0" applyBorder="0" applyAlignment="0" applyProtection="0"/>
    <xf numFmtId="0" fontId="5" fillId="27" borderId="187" applyNumberFormat="0" applyFont="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87" applyNumberFormat="0" applyFont="0" applyAlignment="0" applyProtection="0"/>
    <xf numFmtId="0" fontId="5" fillId="27" borderId="187" applyNumberFormat="0" applyFont="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121" fillId="39" borderId="186" applyNumberFormat="0" applyAlignment="0" applyProtection="0"/>
    <xf numFmtId="0" fontId="5" fillId="0" borderId="0"/>
    <xf numFmtId="43" fontId="5"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68" fillId="39" borderId="188" applyNumberFormat="0" applyAlignment="0" applyProtection="0"/>
    <xf numFmtId="0" fontId="5" fillId="27" borderId="187" applyNumberFormat="0" applyFont="0" applyAlignment="0" applyProtection="0"/>
    <xf numFmtId="0" fontId="136" fillId="0" borderId="189" applyNumberFormat="0" applyFill="0" applyAlignment="0" applyProtection="0"/>
    <xf numFmtId="0" fontId="76" fillId="40" borderId="186" applyNumberFormat="0" applyAlignment="0" applyProtection="0"/>
    <xf numFmtId="10" fontId="39" fillId="17" borderId="176" applyNumberFormat="0" applyBorder="0" applyAlignment="0" applyProtection="0"/>
    <xf numFmtId="0" fontId="5" fillId="27" borderId="187" applyNumberFormat="0" applyFont="0" applyAlignment="0" applyProtection="0"/>
    <xf numFmtId="0" fontId="68" fillId="40" borderId="188" applyNumberFormat="0" applyAlignment="0" applyProtection="0"/>
    <xf numFmtId="0" fontId="68" fillId="40" borderId="188" applyNumberFormat="0" applyAlignment="0" applyProtection="0"/>
    <xf numFmtId="0" fontId="130" fillId="39" borderId="188" applyNumberFormat="0" applyAlignment="0" applyProtection="0"/>
    <xf numFmtId="0" fontId="5" fillId="0" borderId="0"/>
    <xf numFmtId="10" fontId="39" fillId="17" borderId="176" applyNumberFormat="0" applyBorder="0" applyAlignment="0" applyProtection="0"/>
    <xf numFmtId="0" fontId="65" fillId="30" borderId="186" applyNumberFormat="0" applyAlignment="0" applyProtection="0"/>
    <xf numFmtId="0" fontId="65" fillId="24" borderId="186" applyNumberFormat="0" applyAlignment="0" applyProtection="0"/>
    <xf numFmtId="0" fontId="75" fillId="0" borderId="189" applyNumberFormat="0" applyFill="0" applyAlignment="0" applyProtection="0"/>
    <xf numFmtId="0" fontId="5" fillId="27" borderId="187" applyNumberFormat="0" applyFont="0" applyAlignment="0" applyProtection="0"/>
    <xf numFmtId="0" fontId="124" fillId="24" borderId="186" applyNumberFormat="0" applyAlignment="0" applyProtection="0"/>
    <xf numFmtId="0" fontId="62" fillId="39" borderId="186" applyNumberFormat="0" applyAlignment="0" applyProtection="0"/>
    <xf numFmtId="0" fontId="76" fillId="40" borderId="186" applyNumberFormat="0" applyAlignment="0" applyProtection="0"/>
    <xf numFmtId="0" fontId="65" fillId="30"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8" fillId="39" borderId="188" applyNumberFormat="0" applyAlignment="0" applyProtection="0"/>
    <xf numFmtId="0" fontId="68" fillId="40" borderId="188" applyNumberFormat="0" applyAlignment="0" applyProtection="0"/>
    <xf numFmtId="0" fontId="75" fillId="0" borderId="189" applyNumberFormat="0" applyFill="0" applyAlignment="0" applyProtection="0"/>
    <xf numFmtId="0" fontId="5" fillId="27" borderId="187" applyNumberFormat="0" applyFont="0" applyAlignment="0" applyProtection="0"/>
    <xf numFmtId="0" fontId="124" fillId="24" borderId="186" applyNumberFormat="0" applyAlignment="0" applyProtection="0"/>
    <xf numFmtId="0" fontId="121" fillId="39" borderId="186" applyNumberFormat="0" applyAlignment="0" applyProtection="0"/>
    <xf numFmtId="0" fontId="65" fillId="30" borderId="186" applyNumberFormat="0" applyAlignment="0" applyProtection="0"/>
    <xf numFmtId="0" fontId="121" fillId="39" borderId="186" applyNumberFormat="0" applyAlignment="0" applyProtection="0"/>
    <xf numFmtId="0" fontId="5" fillId="27" borderId="187" applyNumberFormat="0" applyFont="0" applyAlignment="0" applyProtection="0"/>
    <xf numFmtId="0" fontId="130" fillId="39" borderId="188" applyNumberFormat="0" applyAlignment="0" applyProtection="0"/>
    <xf numFmtId="0" fontId="124"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8"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6" fillId="40" borderId="186" applyNumberFormat="0" applyAlignment="0" applyProtection="0"/>
    <xf numFmtId="10" fontId="39" fillId="17" borderId="176" applyNumberFormat="0" applyBorder="0" applyAlignment="0" applyProtection="0"/>
    <xf numFmtId="0" fontId="65" fillId="24" borderId="186" applyNumberFormat="0" applyAlignment="0" applyProtection="0"/>
    <xf numFmtId="0" fontId="62" fillId="39" borderId="186" applyNumberFormat="0" applyAlignment="0" applyProtection="0"/>
    <xf numFmtId="0" fontId="75" fillId="0" borderId="189" applyNumberFormat="0" applyFill="0" applyAlignment="0" applyProtection="0"/>
    <xf numFmtId="0" fontId="5" fillId="27" borderId="187" applyNumberFormat="0" applyFont="0" applyAlignment="0" applyProtection="0"/>
    <xf numFmtId="0" fontId="75"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24" fillId="24" borderId="186" applyNumberFormat="0" applyAlignment="0" applyProtection="0"/>
    <xf numFmtId="0" fontId="76"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2" fillId="39" borderId="186" applyNumberFormat="0" applyAlignment="0" applyProtection="0"/>
    <xf numFmtId="0" fontId="76" fillId="40" borderId="186" applyNumberFormat="0" applyAlignment="0" applyProtection="0"/>
    <xf numFmtId="0" fontId="68" fillId="39"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130" fillId="39" borderId="188" applyNumberFormat="0" applyAlignment="0" applyProtection="0"/>
    <xf numFmtId="0" fontId="5" fillId="27" borderId="187" applyNumberFormat="0" applyFont="0" applyAlignment="0" applyProtection="0"/>
    <xf numFmtId="0" fontId="68" fillId="40" borderId="188" applyNumberFormat="0" applyAlignment="0" applyProtection="0"/>
    <xf numFmtId="0" fontId="68" fillId="39" borderId="188" applyNumberFormat="0" applyAlignment="0" applyProtection="0"/>
    <xf numFmtId="0" fontId="65" fillId="24" borderId="186" applyNumberFormat="0" applyAlignment="0" applyProtection="0"/>
    <xf numFmtId="0" fontId="5" fillId="27" borderId="187" applyNumberFormat="0" applyFont="0" applyAlignment="0" applyProtection="0"/>
    <xf numFmtId="0" fontId="76"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5" fillId="30"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136" fillId="0" borderId="189" applyNumberFormat="0" applyFill="0" applyAlignment="0" applyProtection="0"/>
    <xf numFmtId="0" fontId="5" fillId="27" borderId="187" applyNumberFormat="0" applyFont="0" applyAlignment="0" applyProtection="0"/>
    <xf numFmtId="0" fontId="62" fillId="39"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65" fillId="24" borderId="186" applyNumberFormat="0" applyAlignment="0" applyProtection="0"/>
    <xf numFmtId="0" fontId="62" fillId="39" borderId="186" applyNumberFormat="0" applyAlignment="0" applyProtection="0"/>
    <xf numFmtId="0" fontId="136" fillId="0" borderId="189" applyNumberFormat="0" applyFill="0" applyAlignment="0" applyProtection="0"/>
    <xf numFmtId="0" fontId="75" fillId="0" borderId="189" applyNumberFormat="0" applyFill="0" applyAlignment="0" applyProtection="0"/>
    <xf numFmtId="0" fontId="5" fillId="0" borderId="0"/>
    <xf numFmtId="0" fontId="65" fillId="24" borderId="186" applyNumberFormat="0" applyAlignment="0" applyProtection="0"/>
    <xf numFmtId="0" fontId="124" fillId="24" borderId="186" applyNumberFormat="0" applyAlignment="0" applyProtection="0"/>
    <xf numFmtId="0" fontId="76" fillId="40" borderId="186" applyNumberFormat="0" applyAlignment="0" applyProtection="0"/>
    <xf numFmtId="0" fontId="75" fillId="0" borderId="189" applyNumberFormat="0" applyFill="0" applyAlignment="0" applyProtection="0"/>
    <xf numFmtId="0" fontId="6" fillId="27" borderId="187" applyNumberFormat="0" applyFont="0" applyAlignment="0" applyProtection="0"/>
    <xf numFmtId="0" fontId="65" fillId="24" borderId="186" applyNumberFormat="0" applyAlignment="0" applyProtection="0"/>
    <xf numFmtId="0" fontId="5" fillId="27" borderId="187" applyNumberFormat="0" applyFont="0" applyAlignment="0" applyProtection="0"/>
    <xf numFmtId="0" fontId="136" fillId="0" borderId="189" applyNumberFormat="0" applyFill="0" applyAlignment="0" applyProtection="0"/>
    <xf numFmtId="0" fontId="130" fillId="39" borderId="188" applyNumberFormat="0" applyAlignment="0" applyProtection="0"/>
    <xf numFmtId="0" fontId="62" fillId="39" borderId="186" applyNumberFormat="0" applyAlignment="0" applyProtection="0"/>
    <xf numFmtId="0" fontId="68" fillId="40" borderId="188" applyNumberFormat="0" applyAlignment="0" applyProtection="0"/>
    <xf numFmtId="0" fontId="65" fillId="24" borderId="186" applyNumberFormat="0" applyAlignment="0" applyProtection="0"/>
    <xf numFmtId="0" fontId="5" fillId="27" borderId="187" applyNumberFormat="0" applyFont="0" applyAlignment="0" applyProtection="0"/>
    <xf numFmtId="0" fontId="136" fillId="0" borderId="189" applyNumberFormat="0" applyFill="0" applyAlignment="0" applyProtection="0"/>
    <xf numFmtId="0" fontId="76" fillId="40" borderId="186" applyNumberFormat="0" applyAlignment="0" applyProtection="0"/>
    <xf numFmtId="0" fontId="5" fillId="27" borderId="187" applyNumberFormat="0" applyFont="0" applyAlignment="0" applyProtection="0"/>
    <xf numFmtId="0" fontId="5" fillId="0" borderId="0"/>
    <xf numFmtId="0" fontId="68" fillId="40" borderId="188" applyNumberFormat="0" applyAlignment="0" applyProtection="0"/>
    <xf numFmtId="0" fontId="68" fillId="40" borderId="188" applyNumberFormat="0" applyAlignment="0" applyProtection="0"/>
    <xf numFmtId="0" fontId="75" fillId="0" borderId="189" applyNumberFormat="0" applyFill="0" applyAlignment="0" applyProtection="0"/>
    <xf numFmtId="0" fontId="124" fillId="24" borderId="186" applyNumberFormat="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121" fillId="39" borderId="186" applyNumberFormat="0" applyAlignment="0" applyProtection="0"/>
    <xf numFmtId="0" fontId="124" fillId="24" borderId="186" applyNumberFormat="0" applyAlignment="0" applyProtection="0"/>
    <xf numFmtId="0" fontId="5" fillId="27" borderId="187" applyNumberFormat="0" applyFont="0" applyAlignment="0" applyProtection="0"/>
    <xf numFmtId="0" fontId="130" fillId="39" borderId="188" applyNumberFormat="0" applyAlignment="0" applyProtection="0"/>
    <xf numFmtId="0" fontId="5" fillId="27" borderId="187" applyNumberFormat="0" applyFont="0" applyAlignment="0" applyProtection="0"/>
    <xf numFmtId="0" fontId="136" fillId="0" borderId="189" applyNumberFormat="0" applyFill="0" applyAlignment="0" applyProtection="0"/>
    <xf numFmtId="0" fontId="65" fillId="24" borderId="186" applyNumberFormat="0" applyAlignment="0" applyProtection="0"/>
    <xf numFmtId="0" fontId="6" fillId="27" borderId="187" applyNumberFormat="0" applyFont="0" applyAlignment="0" applyProtection="0"/>
    <xf numFmtId="0" fontId="68" fillId="39" borderId="188" applyNumberFormat="0" applyAlignment="0" applyProtection="0"/>
    <xf numFmtId="0" fontId="65" fillId="24" borderId="186" applyNumberFormat="0" applyAlignment="0" applyProtection="0"/>
    <xf numFmtId="0" fontId="65" fillId="30" borderId="186" applyNumberFormat="0" applyAlignment="0" applyProtection="0"/>
    <xf numFmtId="0" fontId="65" fillId="24" borderId="186" applyNumberFormat="0" applyAlignment="0" applyProtection="0"/>
    <xf numFmtId="0" fontId="65" fillId="24" borderId="186" applyNumberFormat="0" applyAlignment="0" applyProtection="0"/>
    <xf numFmtId="0" fontId="65" fillId="24" borderId="186" applyNumberFormat="0" applyAlignment="0" applyProtection="0"/>
    <xf numFmtId="0" fontId="68" fillId="40" borderId="188" applyNumberFormat="0" applyAlignment="0" applyProtection="0"/>
    <xf numFmtId="0" fontId="62" fillId="39" borderId="186" applyNumberFormat="0" applyAlignment="0" applyProtection="0"/>
    <xf numFmtId="0" fontId="136" fillId="0" borderId="189" applyNumberFormat="0" applyFill="0" applyAlignment="0" applyProtection="0"/>
    <xf numFmtId="0" fontId="65" fillId="24" borderId="186" applyNumberFormat="0" applyAlignment="0" applyProtection="0"/>
    <xf numFmtId="0" fontId="68" fillId="39" borderId="188" applyNumberFormat="0" applyAlignment="0" applyProtection="0"/>
    <xf numFmtId="0" fontId="5" fillId="27" borderId="187" applyNumberFormat="0" applyFont="0" applyAlignment="0" applyProtection="0"/>
    <xf numFmtId="0" fontId="136" fillId="0" borderId="189" applyNumberFormat="0" applyFill="0" applyAlignment="0" applyProtection="0"/>
    <xf numFmtId="0" fontId="65" fillId="30" borderId="186" applyNumberFormat="0" applyAlignment="0" applyProtection="0"/>
    <xf numFmtId="0" fontId="5" fillId="0" borderId="0"/>
    <xf numFmtId="0" fontId="5" fillId="27" borderId="187" applyNumberFormat="0" applyFont="0" applyAlignment="0" applyProtection="0"/>
    <xf numFmtId="0" fontId="5" fillId="27" borderId="187" applyNumberFormat="0" applyFont="0" applyAlignment="0" applyProtection="0"/>
    <xf numFmtId="10" fontId="39" fillId="17" borderId="176" applyNumberFormat="0" applyBorder="0" applyAlignment="0" applyProtection="0"/>
    <xf numFmtId="0" fontId="6" fillId="27" borderId="187" applyNumberFormat="0" applyFont="0" applyAlignment="0" applyProtection="0"/>
    <xf numFmtId="0" fontId="75" fillId="0" borderId="189" applyNumberFormat="0" applyFill="0" applyAlignment="0" applyProtection="0"/>
    <xf numFmtId="0" fontId="121" fillId="39"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130" fillId="39" borderId="188" applyNumberFormat="0" applyAlignment="0" applyProtection="0"/>
    <xf numFmtId="0" fontId="130" fillId="39" borderId="188" applyNumberFormat="0" applyAlignment="0" applyProtection="0"/>
    <xf numFmtId="10" fontId="39" fillId="17" borderId="176" applyNumberFormat="0" applyBorder="0" applyAlignment="0" applyProtection="0"/>
    <xf numFmtId="0" fontId="121" fillId="39" borderId="186" applyNumberFormat="0" applyAlignment="0" applyProtection="0"/>
    <xf numFmtId="0" fontId="136" fillId="0" borderId="189" applyNumberFormat="0" applyFill="0" applyAlignment="0" applyProtection="0"/>
    <xf numFmtId="0" fontId="124" fillId="24" borderId="186" applyNumberFormat="0" applyAlignment="0" applyProtection="0"/>
    <xf numFmtId="0" fontId="121" fillId="39" borderId="186" applyNumberFormat="0" applyAlignment="0" applyProtection="0"/>
    <xf numFmtId="0" fontId="6" fillId="27" borderId="187" applyNumberFormat="0" applyFont="0" applyAlignment="0" applyProtection="0"/>
    <xf numFmtId="0" fontId="65" fillId="30" borderId="186" applyNumberFormat="0" applyAlignment="0" applyProtection="0"/>
    <xf numFmtId="0" fontId="130"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39" borderId="188" applyNumberFormat="0" applyAlignment="0" applyProtection="0"/>
    <xf numFmtId="0" fontId="121"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8" applyNumberFormat="0" applyAlignment="0" applyProtection="0"/>
    <xf numFmtId="10" fontId="39" fillId="17" borderId="176" applyNumberFormat="0" applyBorder="0" applyAlignment="0" applyProtection="0"/>
    <xf numFmtId="0" fontId="5" fillId="0" borderId="0"/>
    <xf numFmtId="0" fontId="68" fillId="39" borderId="188" applyNumberFormat="0" applyAlignment="0" applyProtection="0"/>
    <xf numFmtId="0" fontId="121" fillId="39"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39" borderId="188" applyNumberFormat="0" applyAlignment="0" applyProtection="0"/>
    <xf numFmtId="0" fontId="65" fillId="24" borderId="186" applyNumberFormat="0" applyAlignment="0" applyProtection="0"/>
    <xf numFmtId="0" fontId="5" fillId="27" borderId="187" applyNumberFormat="0" applyFont="0" applyAlignment="0" applyProtection="0"/>
    <xf numFmtId="0" fontId="76" fillId="40" borderId="186" applyNumberFormat="0" applyAlignment="0" applyProtection="0"/>
    <xf numFmtId="0" fontId="136" fillId="0" borderId="189"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76"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5" fillId="0" borderId="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65" fillId="24" borderId="186" applyNumberFormat="0" applyAlignment="0" applyProtection="0"/>
    <xf numFmtId="0" fontId="130" fillId="39" borderId="188" applyNumberFormat="0" applyAlignment="0" applyProtection="0"/>
    <xf numFmtId="0" fontId="6" fillId="27" borderId="187" applyNumberFormat="0" applyFont="0" applyAlignment="0" applyProtection="0"/>
    <xf numFmtId="0" fontId="136" fillId="0" borderId="189" applyNumberFormat="0" applyFill="0" applyAlignment="0" applyProtection="0"/>
    <xf numFmtId="0" fontId="68" fillId="40" borderId="188" applyNumberFormat="0" applyAlignment="0" applyProtection="0"/>
    <xf numFmtId="0" fontId="68" fillId="39" borderId="188" applyNumberFormat="0" applyAlignment="0" applyProtection="0"/>
    <xf numFmtId="0" fontId="75" fillId="0" borderId="189" applyNumberFormat="0" applyFill="0" applyAlignment="0" applyProtection="0"/>
    <xf numFmtId="0" fontId="130"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130" fillId="39" borderId="188" applyNumberFormat="0" applyAlignment="0" applyProtection="0"/>
    <xf numFmtId="0" fontId="76" fillId="40" borderId="186" applyNumberFormat="0" applyAlignment="0" applyProtection="0"/>
    <xf numFmtId="0" fontId="136" fillId="0" borderId="189"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76"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65" fillId="24" borderId="186" applyNumberFormat="0" applyAlignment="0" applyProtection="0"/>
    <xf numFmtId="0" fontId="130"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76" fillId="40" borderId="186" applyNumberFormat="0" applyAlignment="0" applyProtection="0"/>
    <xf numFmtId="0" fontId="136" fillId="0" borderId="189"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76"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5" fillId="27" borderId="187" applyNumberFormat="0" applyFont="0" applyAlignment="0" applyProtection="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65" fillId="24" borderId="186" applyNumberFormat="0" applyAlignment="0" applyProtection="0"/>
    <xf numFmtId="0" fontId="130" fillId="39" borderId="188" applyNumberFormat="0" applyAlignment="0" applyProtection="0"/>
    <xf numFmtId="0" fontId="76" fillId="40" borderId="186" applyNumberFormat="0" applyAlignment="0" applyProtection="0"/>
    <xf numFmtId="0" fontId="136" fillId="0" borderId="189"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76"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5" fillId="0" borderId="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65" fillId="24" borderId="186" applyNumberFormat="0" applyAlignment="0" applyProtection="0"/>
    <xf numFmtId="0" fontId="130" fillId="39" borderId="188" applyNumberFormat="0" applyAlignment="0" applyProtection="0"/>
    <xf numFmtId="0" fontId="136" fillId="0" borderId="189" applyNumberFormat="0" applyFill="0" applyAlignment="0" applyProtection="0"/>
    <xf numFmtId="0" fontId="130" fillId="39" borderId="188"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9" fontId="49"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1" fillId="39" borderId="186" applyNumberFormat="0" applyAlignment="0" applyProtection="0"/>
    <xf numFmtId="0" fontId="130" fillId="39" borderId="188" applyNumberFormat="0" applyAlignment="0" applyProtection="0"/>
    <xf numFmtId="0" fontId="124" fillId="24" borderId="186" applyNumberFormat="0" applyAlignment="0" applyProtection="0"/>
    <xf numFmtId="0" fontId="68" fillId="40" borderId="188" applyNumberFormat="0" applyAlignment="0" applyProtection="0"/>
    <xf numFmtId="0" fontId="65" fillId="30" borderId="186" applyNumberFormat="0" applyAlignment="0" applyProtection="0"/>
    <xf numFmtId="0" fontId="136" fillId="0" borderId="189" applyNumberFormat="0" applyFill="0" applyAlignment="0" applyProtection="0"/>
    <xf numFmtId="0" fontId="5" fillId="27" borderId="187" applyNumberFormat="0" applyFont="0" applyAlignment="0" applyProtection="0"/>
    <xf numFmtId="0" fontId="136" fillId="0" borderId="189" applyNumberFormat="0" applyFill="0" applyAlignment="0" applyProtection="0"/>
    <xf numFmtId="0" fontId="5" fillId="27" borderId="187" applyNumberFormat="0" applyFont="0" applyAlignment="0" applyProtection="0"/>
    <xf numFmtId="0" fontId="121" fillId="39" borderId="186" applyNumberFormat="0" applyAlignment="0" applyProtection="0"/>
    <xf numFmtId="0" fontId="65" fillId="24" borderId="186" applyNumberFormat="0" applyAlignment="0" applyProtection="0"/>
    <xf numFmtId="0" fontId="75" fillId="0" borderId="189" applyNumberFormat="0" applyFill="0" applyAlignment="0" applyProtection="0"/>
    <xf numFmtId="0" fontId="136" fillId="0" borderId="189" applyNumberFormat="0" applyFill="0" applyAlignment="0" applyProtection="0"/>
    <xf numFmtId="43" fontId="6" fillId="0" borderId="0" applyFont="0" applyFill="0" applyBorder="0" applyAlignment="0" applyProtection="0"/>
    <xf numFmtId="0" fontId="65" fillId="24" borderId="186" applyNumberFormat="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2" fillId="0" borderId="0" applyFont="0" applyFill="0" applyBorder="0" applyAlignment="0" applyProtection="0"/>
    <xf numFmtId="0" fontId="68" fillId="40" borderId="188" applyNumberForma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2" fillId="39" borderId="186" applyNumberFormat="0" applyAlignment="0" applyProtection="0"/>
    <xf numFmtId="0" fontId="1" fillId="0" borderId="0"/>
    <xf numFmtId="0" fontId="1" fillId="0" borderId="0"/>
    <xf numFmtId="0" fontId="1" fillId="0" borderId="0"/>
    <xf numFmtId="0" fontId="1" fillId="0" borderId="0"/>
    <xf numFmtId="43" fontId="52"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87" applyNumberFormat="0" applyFont="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165" fontId="5" fillId="0" borderId="0" applyFont="0" applyFill="0" applyBorder="0" applyAlignment="0" applyProtection="0"/>
    <xf numFmtId="0" fontId="5" fillId="27" borderId="187" applyNumberFormat="0" applyFont="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8" fillId="0" borderId="0" applyFont="0" applyFill="0" applyBorder="0" applyAlignment="0" applyProtection="0"/>
    <xf numFmtId="43" fontId="1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56"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27" borderId="187" applyNumberFormat="0" applyFont="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27" borderId="187" applyNumberFormat="0" applyFont="0" applyAlignment="0" applyProtection="0"/>
    <xf numFmtId="165" fontId="5"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0" fontId="130" fillId="39" borderId="188" applyNumberFormat="0" applyAlignment="0" applyProtection="0"/>
    <xf numFmtId="165" fontId="5" fillId="0" borderId="0" applyFont="0" applyFill="0" applyBorder="0" applyAlignment="0" applyProtection="0"/>
    <xf numFmtId="0" fontId="1" fillId="0" borderId="0"/>
    <xf numFmtId="0" fontId="75"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0" borderId="0"/>
    <xf numFmtId="165" fontId="5"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87" applyNumberFormat="0" applyFont="0" applyAlignment="0" applyProtection="0"/>
    <xf numFmtId="0" fontId="62" fillId="39" borderId="186" applyNumberFormat="0" applyAlignment="0" applyProtection="0"/>
    <xf numFmtId="0" fontId="5" fillId="27" borderId="187" applyNumberFormat="0" applyFont="0" applyAlignment="0" applyProtection="0"/>
    <xf numFmtId="0" fontId="65" fillId="24" borderId="186" applyNumberFormat="0" applyAlignment="0" applyProtection="0"/>
    <xf numFmtId="0" fontId="136" fillId="0" borderId="189" applyNumberFormat="0" applyFill="0" applyAlignment="0" applyProtection="0"/>
    <xf numFmtId="0" fontId="65" fillId="30" borderId="186" applyNumberFormat="0" applyAlignment="0" applyProtection="0"/>
    <xf numFmtId="0" fontId="62" fillId="39" borderId="186" applyNumberFormat="0" applyAlignment="0" applyProtection="0"/>
    <xf numFmtId="0" fontId="75" fillId="0" borderId="189" applyNumberFormat="0" applyFill="0" applyAlignment="0" applyProtection="0"/>
    <xf numFmtId="0" fontId="130" fillId="39" borderId="188" applyNumberFormat="0" applyAlignment="0" applyProtection="0"/>
    <xf numFmtId="0" fontId="68" fillId="39" borderId="188" applyNumberFormat="0" applyAlignment="0" applyProtection="0"/>
    <xf numFmtId="0" fontId="5" fillId="27" borderId="187" applyNumberFormat="0" applyFont="0" applyAlignment="0" applyProtection="0"/>
    <xf numFmtId="0" fontId="130" fillId="39" borderId="188" applyNumberFormat="0" applyAlignment="0" applyProtection="0"/>
    <xf numFmtId="0" fontId="5" fillId="27" borderId="187" applyNumberFormat="0" applyFont="0" applyAlignment="0" applyProtection="0"/>
    <xf numFmtId="0" fontId="76"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75" fillId="0" borderId="189" applyNumberFormat="0" applyFill="0" applyAlignment="0" applyProtection="0"/>
    <xf numFmtId="0" fontId="121" fillId="39" borderId="186" applyNumberFormat="0" applyAlignment="0" applyProtection="0"/>
    <xf numFmtId="0" fontId="6" fillId="27" borderId="187" applyNumberFormat="0" applyFont="0" applyAlignment="0" applyProtection="0"/>
    <xf numFmtId="0" fontId="65" fillId="30" borderId="186" applyNumberFormat="0" applyAlignment="0" applyProtection="0"/>
    <xf numFmtId="0" fontId="130" fillId="39"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5" fillId="27" borderId="187" applyNumberFormat="0" applyFont="0" applyAlignment="0" applyProtection="0"/>
    <xf numFmtId="0" fontId="76" fillId="40" borderId="186" applyNumberFormat="0" applyAlignment="0" applyProtection="0"/>
    <xf numFmtId="0" fontId="136" fillId="0" borderId="189" applyNumberFormat="0" applyFill="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130" fillId="39" borderId="188" applyNumberFormat="0" applyAlignment="0" applyProtection="0"/>
    <xf numFmtId="0" fontId="124"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68" fillId="40" borderId="188" applyNumberFormat="0" applyAlignment="0" applyProtection="0"/>
    <xf numFmtId="0" fontId="136" fillId="0" borderId="189" applyNumberFormat="0" applyFill="0" applyAlignment="0" applyProtection="0"/>
    <xf numFmtId="0" fontId="121" fillId="39" borderId="186" applyNumberFormat="0" applyAlignment="0" applyProtection="0"/>
    <xf numFmtId="0" fontId="124" fillId="24" borderId="186" applyNumberFormat="0" applyAlignment="0" applyProtection="0"/>
    <xf numFmtId="0" fontId="65" fillId="24" borderId="186" applyNumberFormat="0" applyAlignment="0" applyProtection="0"/>
    <xf numFmtId="164" fontId="5" fillId="0" borderId="0" applyFont="0" applyFill="0" applyBorder="0" applyAlignment="0" applyProtection="0"/>
    <xf numFmtId="0" fontId="124" fillId="24" borderId="186" applyNumberFormat="0" applyAlignment="0" applyProtection="0"/>
    <xf numFmtId="0" fontId="68" fillId="40" borderId="188" applyNumberFormat="0" applyAlignment="0" applyProtection="0"/>
    <xf numFmtId="0" fontId="65" fillId="30" borderId="186" applyNumberFormat="0" applyAlignment="0" applyProtection="0"/>
    <xf numFmtId="0" fontId="124" fillId="24" borderId="186" applyNumberFormat="0" applyAlignment="0" applyProtection="0"/>
    <xf numFmtId="0" fontId="65" fillId="24" borderId="186" applyNumberFormat="0" applyAlignment="0" applyProtection="0"/>
    <xf numFmtId="44" fontId="52" fillId="0" borderId="0" applyFont="0" applyFill="0" applyBorder="0" applyAlignment="0" applyProtection="0"/>
    <xf numFmtId="0" fontId="5" fillId="27" borderId="187"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8" fillId="39" borderId="188" applyNumberFormat="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applyNumberFormat="0" applyFont="0" applyFill="0" applyBorder="0" applyAlignment="0" applyProtection="0">
      <alignment vertical="top"/>
    </xf>
    <xf numFmtId="165" fontId="5" fillId="0" borderId="0" applyFont="0" applyFill="0" applyBorder="0" applyAlignment="0" applyProtection="0"/>
    <xf numFmtId="0" fontId="68" fillId="39" borderId="188" applyNumberFormat="0" applyAlignment="0" applyProtection="0"/>
    <xf numFmtId="0" fontId="136" fillId="0" borderId="189" applyNumberFormat="0" applyFill="0" applyAlignment="0" applyProtection="0"/>
    <xf numFmtId="0" fontId="5" fillId="0" borderId="0"/>
    <xf numFmtId="10" fontId="39" fillId="17" borderId="176" applyNumberFormat="0" applyBorder="0" applyAlignment="0" applyProtection="0"/>
    <xf numFmtId="0" fontId="65" fillId="24" borderId="186" applyNumberFormat="0" applyAlignment="0" applyProtection="0"/>
    <xf numFmtId="10" fontId="39" fillId="17" borderId="176" applyNumberFormat="0" applyBorder="0" applyAlignment="0" applyProtection="0"/>
    <xf numFmtId="0" fontId="5" fillId="0" borderId="0"/>
    <xf numFmtId="0" fontId="65" fillId="24" borderId="186" applyNumberFormat="0" applyAlignment="0" applyProtection="0"/>
    <xf numFmtId="0" fontId="68" fillId="39" borderId="188" applyNumberFormat="0" applyAlignment="0" applyProtection="0"/>
    <xf numFmtId="0" fontId="5" fillId="27" borderId="187" applyNumberFormat="0" applyFont="0" applyAlignment="0" applyProtection="0"/>
    <xf numFmtId="0" fontId="136" fillId="0" borderId="189" applyNumberFormat="0" applyFill="0" applyAlignment="0" applyProtection="0"/>
    <xf numFmtId="0" fontId="76" fillId="40" borderId="186" applyNumberFormat="0" applyAlignment="0" applyProtection="0"/>
    <xf numFmtId="10" fontId="39" fillId="17" borderId="176" applyNumberFormat="0" applyBorder="0" applyAlignment="0" applyProtection="0"/>
    <xf numFmtId="0" fontId="68" fillId="40" borderId="188" applyNumberFormat="0" applyAlignment="0" applyProtection="0"/>
    <xf numFmtId="0" fontId="68" fillId="40" borderId="188" applyNumberFormat="0" applyAlignment="0" applyProtection="0"/>
    <xf numFmtId="0" fontId="130" fillId="39" borderId="188" applyNumberFormat="0" applyAlignment="0" applyProtection="0"/>
    <xf numFmtId="0" fontId="5" fillId="0" borderId="0"/>
    <xf numFmtId="10" fontId="39" fillId="17" borderId="176" applyNumberFormat="0" applyBorder="0" applyAlignment="0" applyProtection="0"/>
    <xf numFmtId="0" fontId="65" fillId="30"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62" fillId="39" borderId="186" applyNumberFormat="0" applyAlignment="0" applyProtection="0"/>
    <xf numFmtId="0" fontId="76" fillId="40" borderId="186" applyNumberFormat="0" applyAlignment="0" applyProtection="0"/>
    <xf numFmtId="0" fontId="65" fillId="30"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8" fillId="39" borderId="188" applyNumberFormat="0" applyAlignment="0" applyProtection="0"/>
    <xf numFmtId="0" fontId="68" fillId="40" borderId="188" applyNumberFormat="0" applyAlignment="0" applyProtection="0"/>
    <xf numFmtId="0" fontId="75" fillId="0" borderId="189" applyNumberFormat="0" applyFill="0" applyAlignment="0" applyProtection="0"/>
    <xf numFmtId="0" fontId="5" fillId="27" borderId="187" applyNumberFormat="0" applyFont="0" applyAlignment="0" applyProtection="0"/>
    <xf numFmtId="0" fontId="124" fillId="24" borderId="186" applyNumberFormat="0" applyAlignment="0" applyProtection="0"/>
    <xf numFmtId="0" fontId="121" fillId="39" borderId="186" applyNumberFormat="0" applyAlignment="0" applyProtection="0"/>
    <xf numFmtId="0" fontId="5" fillId="27" borderId="187" applyNumberFormat="0" applyFont="0" applyAlignment="0" applyProtection="0"/>
    <xf numFmtId="0" fontId="130"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8" applyNumberFormat="0" applyAlignment="0" applyProtection="0"/>
    <xf numFmtId="0" fontId="1" fillId="0" borderId="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10" fontId="39" fillId="17" borderId="176" applyNumberFormat="0" applyBorder="0" applyAlignment="0" applyProtection="0"/>
    <xf numFmtId="0" fontId="65" fillId="24" borderId="186" applyNumberFormat="0" applyAlignment="0" applyProtection="0"/>
    <xf numFmtId="0" fontId="62" fillId="39" borderId="186" applyNumberFormat="0" applyAlignment="0" applyProtection="0"/>
    <xf numFmtId="0" fontId="75" fillId="0" borderId="189" applyNumberFormat="0" applyFill="0" applyAlignment="0" applyProtection="0"/>
    <xf numFmtId="0" fontId="5" fillId="27" borderId="187" applyNumberFormat="0" applyFont="0" applyAlignment="0" applyProtection="0"/>
    <xf numFmtId="0" fontId="75"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24"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2" fillId="39" borderId="186" applyNumberFormat="0" applyAlignment="0" applyProtection="0"/>
    <xf numFmtId="0" fontId="76" fillId="40" borderId="186" applyNumberFormat="0" applyAlignment="0" applyProtection="0"/>
    <xf numFmtId="0" fontId="68" fillId="39"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130" fillId="39" borderId="188" applyNumberFormat="0" applyAlignment="0" applyProtection="0"/>
    <xf numFmtId="0" fontId="5" fillId="27" borderId="187" applyNumberFormat="0" applyFont="0" applyAlignment="0" applyProtection="0"/>
    <xf numFmtId="0" fontId="68" fillId="40" borderId="188" applyNumberFormat="0" applyAlignment="0" applyProtection="0"/>
    <xf numFmtId="0" fontId="65" fillId="24" borderId="186" applyNumberFormat="0" applyAlignment="0" applyProtection="0"/>
    <xf numFmtId="0" fontId="5" fillId="27" borderId="187" applyNumberFormat="0" applyFont="0" applyAlignment="0" applyProtection="0"/>
    <xf numFmtId="0" fontId="76"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5" fillId="30"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136" fillId="0" borderId="189" applyNumberFormat="0" applyFill="0" applyAlignment="0" applyProtection="0"/>
    <xf numFmtId="0" fontId="5" fillId="27" borderId="187" applyNumberFormat="0" applyFont="0" applyAlignment="0" applyProtection="0"/>
    <xf numFmtId="0" fontId="62" fillId="39"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62" fillId="39" borderId="186" applyNumberFormat="0" applyAlignment="0" applyProtection="0"/>
    <xf numFmtId="0" fontId="75" fillId="0" borderId="189" applyNumberFormat="0" applyFill="0" applyAlignment="0" applyProtection="0"/>
    <xf numFmtId="0" fontId="5" fillId="0" borderId="0"/>
    <xf numFmtId="0" fontId="65" fillId="24" borderId="186" applyNumberFormat="0" applyAlignment="0" applyProtection="0"/>
    <xf numFmtId="0" fontId="124" fillId="24" borderId="186" applyNumberFormat="0" applyAlignment="0" applyProtection="0"/>
    <xf numFmtId="0" fontId="76" fillId="40" borderId="186" applyNumberFormat="0" applyAlignment="0" applyProtection="0"/>
    <xf numFmtId="0" fontId="6" fillId="27" borderId="187" applyNumberFormat="0" applyFont="0" applyAlignment="0" applyProtection="0"/>
    <xf numFmtId="0" fontId="65" fillId="24" borderId="186" applyNumberFormat="0" applyAlignment="0" applyProtection="0"/>
    <xf numFmtId="0" fontId="5" fillId="27" borderId="187" applyNumberFormat="0" applyFont="0" applyAlignment="0" applyProtection="0"/>
    <xf numFmtId="0" fontId="136" fillId="0" borderId="189" applyNumberFormat="0" applyFill="0" applyAlignment="0" applyProtection="0"/>
    <xf numFmtId="0" fontId="130" fillId="39" borderId="188" applyNumberFormat="0" applyAlignment="0" applyProtection="0"/>
    <xf numFmtId="0" fontId="68" fillId="40" borderId="188" applyNumberFormat="0" applyAlignment="0" applyProtection="0"/>
    <xf numFmtId="0" fontId="136" fillId="0" borderId="189" applyNumberFormat="0" applyFill="0" applyAlignment="0" applyProtection="0"/>
    <xf numFmtId="0" fontId="76" fillId="40" borderId="186" applyNumberFormat="0" applyAlignment="0" applyProtection="0"/>
    <xf numFmtId="0" fontId="5" fillId="27" borderId="187" applyNumberFormat="0" applyFont="0" applyAlignment="0" applyProtection="0"/>
    <xf numFmtId="0" fontId="5" fillId="0" borderId="0"/>
    <xf numFmtId="0" fontId="68" fillId="40" borderId="188" applyNumberFormat="0" applyAlignment="0" applyProtection="0"/>
    <xf numFmtId="0" fontId="75" fillId="0" borderId="189" applyNumberFormat="0" applyFill="0" applyAlignment="0" applyProtection="0"/>
    <xf numFmtId="0" fontId="124" fillId="24" borderId="186" applyNumberFormat="0" applyAlignment="0" applyProtection="0"/>
    <xf numFmtId="0" fontId="65" fillId="30" borderId="186" applyNumberFormat="0" applyAlignment="0" applyProtection="0"/>
    <xf numFmtId="0" fontId="5" fillId="27" borderId="187" applyNumberFormat="0" applyFont="0" applyAlignment="0" applyProtection="0"/>
    <xf numFmtId="0" fontId="121" fillId="39" borderId="186" applyNumberFormat="0" applyAlignment="0" applyProtection="0"/>
    <xf numFmtId="0" fontId="124" fillId="24" borderId="186" applyNumberFormat="0" applyAlignment="0" applyProtection="0"/>
    <xf numFmtId="0" fontId="5" fillId="27" borderId="187" applyNumberFormat="0" applyFont="0" applyAlignment="0" applyProtection="0"/>
    <xf numFmtId="0" fontId="130" fillId="39" borderId="188" applyNumberFormat="0" applyAlignment="0" applyProtection="0"/>
    <xf numFmtId="0" fontId="136" fillId="0" borderId="189" applyNumberFormat="0" applyFill="0" applyAlignment="0" applyProtection="0"/>
    <xf numFmtId="0" fontId="65" fillId="24" borderId="186" applyNumberFormat="0" applyAlignment="0" applyProtection="0"/>
    <xf numFmtId="0" fontId="6" fillId="27" borderId="187" applyNumberFormat="0" applyFont="0" applyAlignment="0" applyProtection="0"/>
    <xf numFmtId="0" fontId="68" fillId="39" borderId="188" applyNumberFormat="0" applyAlignment="0" applyProtection="0"/>
    <xf numFmtId="0" fontId="65" fillId="24" borderId="186" applyNumberFormat="0" applyAlignment="0" applyProtection="0"/>
    <xf numFmtId="0" fontId="65" fillId="24" borderId="186" applyNumberFormat="0" applyAlignment="0" applyProtection="0"/>
    <xf numFmtId="0" fontId="65" fillId="24" borderId="186" applyNumberFormat="0" applyAlignment="0" applyProtection="0"/>
    <xf numFmtId="0" fontId="65" fillId="24" borderId="186" applyNumberFormat="0" applyAlignment="0" applyProtection="0"/>
    <xf numFmtId="0" fontId="62" fillId="39" borderId="186" applyNumberFormat="0" applyAlignment="0" applyProtection="0"/>
    <xf numFmtId="0" fontId="136" fillId="0" borderId="189" applyNumberFormat="0" applyFill="0" applyAlignment="0" applyProtection="0"/>
    <xf numFmtId="0" fontId="65" fillId="24" borderId="186" applyNumberFormat="0" applyAlignment="0" applyProtection="0"/>
    <xf numFmtId="0" fontId="5" fillId="27" borderId="187" applyNumberFormat="0" applyFont="0" applyAlignment="0" applyProtection="0"/>
    <xf numFmtId="0" fontId="136" fillId="0" borderId="189" applyNumberFormat="0" applyFill="0" applyAlignment="0" applyProtection="0"/>
    <xf numFmtId="0" fontId="65" fillId="30" borderId="186" applyNumberFormat="0" applyAlignment="0" applyProtection="0"/>
    <xf numFmtId="0" fontId="5" fillId="0" borderId="0"/>
    <xf numFmtId="10" fontId="39" fillId="17" borderId="176" applyNumberFormat="0" applyBorder="0" applyAlignment="0" applyProtection="0"/>
    <xf numFmtId="0" fontId="6" fillId="27" borderId="187" applyNumberFormat="0" applyFont="0" applyAlignment="0" applyProtection="0"/>
    <xf numFmtId="0" fontId="75" fillId="0" borderId="189" applyNumberFormat="0" applyFill="0" applyAlignment="0" applyProtection="0"/>
    <xf numFmtId="0" fontId="121" fillId="39"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130" fillId="39" borderId="188" applyNumberFormat="0" applyAlignment="0" applyProtection="0"/>
    <xf numFmtId="10" fontId="39" fillId="17" borderId="176" applyNumberFormat="0" applyBorder="0" applyAlignment="0" applyProtection="0"/>
    <xf numFmtId="0" fontId="136" fillId="0" borderId="189" applyNumberFormat="0" applyFill="0" applyAlignment="0" applyProtection="0"/>
    <xf numFmtId="43" fontId="5" fillId="0" borderId="0" applyFont="0" applyFill="0" applyBorder="0" applyAlignment="0" applyProtection="0"/>
    <xf numFmtId="0" fontId="124" fillId="24" borderId="186" applyNumberFormat="0" applyAlignment="0" applyProtection="0"/>
    <xf numFmtId="0" fontId="121" fillId="39" borderId="186" applyNumberFormat="0" applyAlignment="0" applyProtection="0"/>
    <xf numFmtId="0" fontId="6" fillId="27" borderId="187" applyNumberFormat="0" applyFont="0" applyAlignment="0" applyProtection="0"/>
    <xf numFmtId="0" fontId="65" fillId="30" borderId="186" applyNumberFormat="0" applyAlignment="0" applyProtection="0"/>
    <xf numFmtId="0" fontId="130" fillId="39"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121"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8" applyNumberFormat="0" applyAlignment="0" applyProtection="0"/>
    <xf numFmtId="10" fontId="39" fillId="17" borderId="176" applyNumberFormat="0" applyBorder="0" applyAlignment="0" applyProtection="0"/>
    <xf numFmtId="0" fontId="5" fillId="0" borderId="0"/>
    <xf numFmtId="0" fontId="68" fillId="39" borderId="188" applyNumberFormat="0" applyAlignment="0" applyProtection="0"/>
    <xf numFmtId="0" fontId="121" fillId="39" borderId="186" applyNumberFormat="0" applyAlignment="0" applyProtection="0"/>
    <xf numFmtId="0" fontId="5" fillId="27" borderId="187" applyNumberFormat="0" applyFont="0" applyAlignment="0" applyProtection="0"/>
    <xf numFmtId="0" fontId="68" fillId="39" borderId="188" applyNumberFormat="0" applyAlignment="0" applyProtection="0"/>
    <xf numFmtId="0" fontId="5" fillId="27" borderId="187" applyNumberFormat="0" applyFont="0" applyAlignment="0" applyProtection="0"/>
    <xf numFmtId="0" fontId="76" fillId="40" borderId="186" applyNumberFormat="0" applyAlignment="0" applyProtection="0"/>
    <xf numFmtId="0" fontId="136" fillId="0" borderId="189"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76"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5" fillId="0" borderId="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65" fillId="24" borderId="186" applyNumberFormat="0" applyAlignment="0" applyProtection="0"/>
    <xf numFmtId="0" fontId="130" fillId="39" borderId="188" applyNumberFormat="0" applyAlignment="0" applyProtection="0"/>
    <xf numFmtId="0" fontId="136" fillId="0" borderId="189" applyNumberFormat="0" applyFill="0" applyAlignment="0" applyProtection="0"/>
    <xf numFmtId="0" fontId="68" fillId="40" borderId="188" applyNumberFormat="0" applyAlignment="0" applyProtection="0"/>
    <xf numFmtId="0" fontId="68" fillId="39" borderId="188" applyNumberFormat="0" applyAlignment="0" applyProtection="0"/>
    <xf numFmtId="0" fontId="75" fillId="0" borderId="189" applyNumberFormat="0" applyFill="0" applyAlignment="0" applyProtection="0"/>
    <xf numFmtId="0" fontId="130"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130" fillId="39" borderId="188" applyNumberFormat="0" applyAlignment="0" applyProtection="0"/>
    <xf numFmtId="0" fontId="76" fillId="40" borderId="186" applyNumberFormat="0" applyAlignment="0" applyProtection="0"/>
    <xf numFmtId="0" fontId="136" fillId="0" borderId="189"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76"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65" fillId="24" borderId="186" applyNumberFormat="0" applyAlignment="0" applyProtection="0"/>
    <xf numFmtId="0" fontId="130"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76" fillId="40" borderId="186" applyNumberFormat="0" applyAlignment="0" applyProtection="0"/>
    <xf numFmtId="0" fontId="136" fillId="0" borderId="189"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76"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5" fillId="0" borderId="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65" fillId="24" borderId="186" applyNumberFormat="0" applyAlignment="0" applyProtection="0"/>
    <xf numFmtId="0" fontId="130" fillId="39" borderId="188" applyNumberFormat="0" applyAlignment="0" applyProtection="0"/>
    <xf numFmtId="0" fontId="76" fillId="40" borderId="186" applyNumberFormat="0" applyAlignment="0" applyProtection="0"/>
    <xf numFmtId="0" fontId="136" fillId="0" borderId="189"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76"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5" fillId="0" borderId="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89" applyNumberFormat="0" applyFill="0" applyAlignment="0" applyProtection="0"/>
    <xf numFmtId="0" fontId="65" fillId="24" borderId="186" applyNumberFormat="0" applyAlignment="0" applyProtection="0"/>
    <xf numFmtId="0" fontId="130" fillId="39" borderId="188" applyNumberFormat="0" applyAlignment="0" applyProtection="0"/>
    <xf numFmtId="0" fontId="5" fillId="27" borderId="187" applyNumberFormat="0" applyFont="0" applyAlignment="0" applyProtection="0"/>
    <xf numFmtId="0" fontId="76" fillId="40" borderId="186" applyNumberFormat="0" applyAlignment="0" applyProtection="0"/>
    <xf numFmtId="0" fontId="136"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136" fillId="0" borderId="189" applyNumberFormat="0" applyFill="0" applyAlignment="0" applyProtection="0"/>
    <xf numFmtId="165" fontId="5" fillId="0" borderId="0" applyFont="0" applyFill="0" applyBorder="0" applyAlignment="0" applyProtection="0"/>
    <xf numFmtId="0" fontId="136" fillId="0" borderId="189" applyNumberFormat="0" applyFill="0" applyAlignment="0" applyProtection="0"/>
    <xf numFmtId="0" fontId="1" fillId="0" borderId="0"/>
    <xf numFmtId="0" fontId="5" fillId="27" borderId="187" applyNumberFormat="0" applyFont="0" applyAlignment="0" applyProtection="0"/>
    <xf numFmtId="0" fontId="76" fillId="40"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1" fillId="0" borderId="0"/>
    <xf numFmtId="0" fontId="5" fillId="27" borderId="187" applyNumberFormat="0" applyFont="0" applyAlignment="0" applyProtection="0"/>
    <xf numFmtId="0" fontId="65" fillId="24" borderId="186" applyNumberFormat="0" applyAlignment="0" applyProtection="0"/>
    <xf numFmtId="0" fontId="130"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43" fontId="6" fillId="0" borderId="0" applyFont="0" applyFill="0" applyBorder="0" applyAlignment="0" applyProtection="0"/>
    <xf numFmtId="165" fontId="5" fillId="0" borderId="0" applyFont="0" applyFill="0" applyBorder="0" applyAlignment="0" applyProtection="0"/>
    <xf numFmtId="0" fontId="5" fillId="27" borderId="187" applyNumberFormat="0" applyFont="0" applyAlignment="0" applyProtection="0"/>
    <xf numFmtId="0" fontId="75" fillId="0" borderId="189" applyNumberFormat="0" applyFill="0" applyAlignment="0" applyProtection="0"/>
    <xf numFmtId="0" fontId="68" fillId="40" borderId="188"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5" fillId="24" borderId="186" applyNumberFormat="0" applyAlignment="0" applyProtection="0"/>
    <xf numFmtId="43" fontId="6"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76" fillId="40" borderId="186" applyNumberFormat="0" applyAlignment="0" applyProtection="0"/>
    <xf numFmtId="165" fontId="5" fillId="0" borderId="0" applyFont="0" applyFill="0" applyBorder="0" applyAlignment="0" applyProtection="0"/>
    <xf numFmtId="0" fontId="1" fillId="0" borderId="0"/>
    <xf numFmtId="43" fontId="6" fillId="0" borderId="0" applyFont="0" applyFill="0" applyBorder="0" applyAlignment="0" applyProtection="0"/>
    <xf numFmtId="43" fontId="5" fillId="0" borderId="0" applyFont="0" applyFill="0" applyBorder="0" applyAlignment="0" applyProtection="0"/>
    <xf numFmtId="0" fontId="6" fillId="27" borderId="187" applyNumberFormat="0" applyFont="0" applyAlignment="0" applyProtection="0"/>
    <xf numFmtId="44"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0" fontId="65" fillId="30" borderId="186" applyNumberFormat="0" applyAlignment="0" applyProtection="0"/>
    <xf numFmtId="0" fontId="5" fillId="27" borderId="187" applyNumberFormat="0" applyFont="0" applyAlignment="0" applyProtection="0"/>
    <xf numFmtId="0" fontId="1" fillId="0" borderId="0"/>
    <xf numFmtId="0" fontId="75" fillId="0" borderId="189" applyNumberFormat="0" applyFill="0" applyAlignment="0" applyProtection="0"/>
    <xf numFmtId="0" fontId="5" fillId="0" borderId="0"/>
    <xf numFmtId="44" fontId="51"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38" fillId="0" borderId="0" applyFont="0" applyFill="0" applyBorder="0" applyAlignment="0" applyProtection="0"/>
    <xf numFmtId="0" fontId="5" fillId="27" borderId="187" applyNumberFormat="0" applyFont="0" applyAlignment="0" applyProtection="0"/>
    <xf numFmtId="43" fontId="52" fillId="0" borderId="0" applyFont="0" applyFill="0" applyBorder="0" applyAlignment="0" applyProtection="0"/>
    <xf numFmtId="0" fontId="5" fillId="27" borderId="187" applyNumberFormat="0" applyFont="0" applyAlignment="0" applyProtection="0"/>
    <xf numFmtId="0" fontId="5" fillId="0" borderId="0"/>
    <xf numFmtId="0" fontId="1" fillId="0" borderId="0"/>
    <xf numFmtId="165" fontId="5" fillId="0" borderId="0" applyFont="0" applyFill="0" applyBorder="0" applyAlignment="0" applyProtection="0"/>
    <xf numFmtId="0" fontId="5" fillId="27" borderId="187" applyNumberFormat="0" applyFont="0" applyAlignment="0" applyProtection="0"/>
    <xf numFmtId="43" fontId="6" fillId="0" borderId="0" applyFont="0" applyFill="0" applyBorder="0" applyAlignment="0" applyProtection="0"/>
    <xf numFmtId="0" fontId="130" fillId="39" borderId="188" applyNumberFormat="0" applyAlignment="0" applyProtection="0"/>
    <xf numFmtId="0" fontId="65" fillId="30" borderId="186" applyNumberFormat="0" applyAlignment="0" applyProtection="0"/>
    <xf numFmtId="43" fontId="5" fillId="0" borderId="0" applyFont="0" applyFill="0" applyBorder="0" applyAlignment="0" applyProtection="0"/>
    <xf numFmtId="0" fontId="5" fillId="0" borderId="0"/>
    <xf numFmtId="0" fontId="5" fillId="0" borderId="0"/>
    <xf numFmtId="0" fontId="68" fillId="40" borderId="188" applyNumberFormat="0" applyAlignment="0" applyProtection="0"/>
    <xf numFmtId="0" fontId="5" fillId="0" borderId="0"/>
    <xf numFmtId="165" fontId="5" fillId="0" borderId="0" applyFont="0" applyFill="0" applyBorder="0" applyAlignment="0" applyProtection="0"/>
    <xf numFmtId="0" fontId="5" fillId="27" borderId="187" applyNumberFormat="0" applyFont="0" applyAlignment="0" applyProtection="0"/>
    <xf numFmtId="0" fontId="5"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43" fontId="1" fillId="0" borderId="0" applyFont="0" applyFill="0" applyBorder="0" applyAlignment="0" applyProtection="0"/>
    <xf numFmtId="44" fontId="52" fillId="0" borderId="0" applyFont="0" applyFill="0" applyBorder="0" applyAlignment="0" applyProtection="0"/>
    <xf numFmtId="165" fontId="5"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68"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43" fontId="38" fillId="0" borderId="0" applyFont="0" applyFill="0" applyBorder="0" applyAlignment="0" applyProtection="0"/>
    <xf numFmtId="43" fontId="129"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87" applyNumberFormat="0" applyFont="0" applyAlignment="0" applyProtection="0"/>
    <xf numFmtId="0" fontId="5" fillId="0" borderId="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0" borderId="0"/>
    <xf numFmtId="0" fontId="62" fillId="39" borderId="186" applyNumberFormat="0" applyAlignment="0" applyProtection="0"/>
    <xf numFmtId="165" fontId="5" fillId="0" borderId="0" applyFont="0" applyFill="0" applyBorder="0" applyAlignment="0" applyProtection="0"/>
    <xf numFmtId="0" fontId="1" fillId="0" borderId="0"/>
    <xf numFmtId="0" fontId="65" fillId="24" borderId="186" applyNumberFormat="0" applyAlignment="0" applyProtection="0"/>
    <xf numFmtId="0" fontId="5" fillId="27" borderId="187" applyNumberFormat="0" applyFont="0" applyAlignment="0" applyProtection="0"/>
    <xf numFmtId="43" fontId="38" fillId="0" borderId="0" applyFont="0" applyFill="0" applyBorder="0" applyAlignment="0" applyProtection="0"/>
    <xf numFmtId="165" fontId="5" fillId="0" borderId="0" applyFont="0" applyFill="0" applyBorder="0" applyAlignment="0" applyProtection="0"/>
    <xf numFmtId="0" fontId="65" fillId="24" borderId="186" applyNumberFormat="0" applyAlignment="0" applyProtection="0"/>
    <xf numFmtId="40" fontId="56" fillId="0" borderId="0" applyFont="0" applyFill="0" applyBorder="0" applyAlignment="0" applyProtection="0"/>
    <xf numFmtId="0" fontId="1" fillId="0" borderId="0"/>
    <xf numFmtId="165" fontId="5" fillId="0" borderId="0" applyFont="0" applyFill="0" applyBorder="0" applyAlignment="0" applyProtection="0"/>
    <xf numFmtId="165" fontId="5" fillId="0" borderId="0" applyFont="0" applyFill="0" applyBorder="0" applyAlignment="0" applyProtection="0"/>
    <xf numFmtId="0" fontId="76" fillId="40" borderId="186" applyNumberFormat="0" applyAlignment="0" applyProtection="0"/>
    <xf numFmtId="0" fontId="65" fillId="24" borderId="186" applyNumberFormat="0" applyAlignment="0" applyProtection="0"/>
    <xf numFmtId="164" fontId="5" fillId="0" borderId="0" applyFont="0" applyFill="0" applyBorder="0" applyAlignment="0" applyProtection="0"/>
    <xf numFmtId="0" fontId="68" fillId="39" borderId="188" applyNumberFormat="0" applyAlignment="0" applyProtection="0"/>
    <xf numFmtId="0" fontId="75" fillId="0" borderId="189" applyNumberFormat="0" applyFill="0" applyAlignment="0" applyProtection="0"/>
    <xf numFmtId="0" fontId="130" fillId="39" borderId="188" applyNumberFormat="0" applyAlignment="0" applyProtection="0"/>
    <xf numFmtId="0" fontId="1" fillId="0" borderId="0"/>
    <xf numFmtId="43" fontId="6"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76" fillId="40" borderId="186" applyNumberFormat="0" applyAlignment="0" applyProtection="0"/>
    <xf numFmtId="0" fontId="5" fillId="27" borderId="187" applyNumberFormat="0" applyFont="0" applyAlignment="0" applyProtection="0"/>
    <xf numFmtId="43" fontId="5" fillId="0" borderId="0" applyFont="0" applyFill="0" applyBorder="0" applyAlignment="0" applyProtection="0"/>
    <xf numFmtId="0" fontId="5" fillId="27" borderId="187" applyNumberFormat="0" applyFont="0" applyAlignment="0" applyProtection="0"/>
    <xf numFmtId="43" fontId="38"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4" fillId="24" borderId="186" applyNumberFormat="0" applyAlignment="0" applyProtection="0"/>
    <xf numFmtId="0" fontId="65" fillId="24" borderId="186" applyNumberFormat="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43" fontId="6" fillId="0" borderId="0" applyFont="0" applyFill="0" applyBorder="0" applyAlignment="0" applyProtection="0"/>
    <xf numFmtId="0" fontId="124" fillId="24"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121" fillId="39" borderId="186" applyNumberFormat="0" applyAlignment="0" applyProtection="0"/>
    <xf numFmtId="164" fontId="5" fillId="0" borderId="0" applyFont="0" applyFill="0" applyBorder="0" applyAlignment="0" applyProtection="0"/>
    <xf numFmtId="43" fontId="52"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27" borderId="187" applyNumberFormat="0" applyFont="0" applyAlignment="0" applyProtection="0"/>
    <xf numFmtId="43" fontId="5" fillId="0" borderId="0" applyFont="0" applyFill="0" applyBorder="0" applyAlignment="0" applyProtection="0"/>
    <xf numFmtId="40" fontId="5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5" fontId="38" fillId="0" borderId="0" applyFont="0" applyFill="0" applyBorder="0" applyAlignment="0" applyProtection="0"/>
    <xf numFmtId="0" fontId="1" fillId="0" borderId="0"/>
    <xf numFmtId="43" fontId="5" fillId="0" borderId="0" applyFont="0" applyFill="0" applyBorder="0" applyAlignment="0" applyProtection="0"/>
    <xf numFmtId="0" fontId="6" fillId="27" borderId="187" applyNumberFormat="0" applyFont="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87" applyNumberFormat="0" applyFont="0" applyAlignment="0" applyProtection="0"/>
    <xf numFmtId="0" fontId="1" fillId="0" borderId="0"/>
    <xf numFmtId="0" fontId="5" fillId="27" borderId="187" applyNumberFormat="0" applyFont="0" applyAlignment="0" applyProtection="0"/>
    <xf numFmtId="0" fontId="62" fillId="39"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6" fillId="40" borderId="186" applyNumberFormat="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65" fillId="24" borderId="186" applyNumberFormat="0" applyAlignment="0" applyProtection="0"/>
    <xf numFmtId="172"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43" fontId="1" fillId="0" borderId="0" applyFont="0" applyFill="0" applyBorder="0" applyAlignment="0" applyProtection="0"/>
    <xf numFmtId="0" fontId="68" fillId="40" borderId="188" applyNumberFormat="0" applyAlignment="0" applyProtection="0"/>
    <xf numFmtId="165" fontId="5" fillId="0" borderId="0" applyFont="0" applyFill="0" applyBorder="0" applyAlignment="0" applyProtection="0"/>
    <xf numFmtId="0" fontId="5" fillId="0" borderId="0"/>
    <xf numFmtId="0" fontId="65" fillId="24" borderId="186" applyNumberFormat="0" applyAlignment="0" applyProtection="0"/>
    <xf numFmtId="0" fontId="1" fillId="0" borderId="0"/>
    <xf numFmtId="0" fontId="1" fillId="0" borderId="0"/>
    <xf numFmtId="0" fontId="136" fillId="0" borderId="189" applyNumberFormat="0" applyFill="0" applyAlignment="0" applyProtection="0"/>
    <xf numFmtId="0" fontId="62" fillId="39" borderId="186"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0" fontId="124" fillId="24" borderId="186" applyNumberFormat="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27" borderId="187" applyNumberFormat="0" applyFont="0" applyAlignment="0" applyProtection="0"/>
    <xf numFmtId="0" fontId="1" fillId="0" borderId="0"/>
    <xf numFmtId="43" fontId="5" fillId="0" borderId="0" applyFont="0" applyFill="0" applyBorder="0" applyAlignment="0" applyProtection="0"/>
    <xf numFmtId="0" fontId="1" fillId="0" borderId="0"/>
    <xf numFmtId="43" fontId="6" fillId="0" borderId="0" applyFont="0" applyFill="0" applyBorder="0" applyAlignment="0" applyProtection="0"/>
    <xf numFmtId="165" fontId="5" fillId="0" borderId="0" applyFont="0" applyFill="0" applyBorder="0" applyAlignment="0" applyProtection="0"/>
    <xf numFmtId="0" fontId="130" fillId="39" borderId="188" applyNumberFormat="0" applyAlignment="0" applyProtection="0"/>
    <xf numFmtId="0" fontId="65" fillId="30" borderId="186" applyNumberFormat="0" applyAlignment="0" applyProtection="0"/>
    <xf numFmtId="164" fontId="5" fillId="0" borderId="0" applyFont="0" applyFill="0" applyBorder="0" applyAlignment="0" applyProtection="0"/>
    <xf numFmtId="0" fontId="1" fillId="0" borderId="0"/>
    <xf numFmtId="0" fontId="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 fillId="27" borderId="187" applyNumberFormat="0" applyFont="0" applyAlignment="0" applyProtection="0"/>
    <xf numFmtId="0" fontId="68" fillId="39" borderId="188"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165" fontId="5" fillId="0" borderId="0" applyFont="0" applyFill="0" applyBorder="0" applyAlignment="0" applyProtection="0"/>
    <xf numFmtId="0" fontId="65" fillId="24" borderId="186" applyNumberFormat="0" applyAlignment="0" applyProtection="0"/>
    <xf numFmtId="0" fontId="1" fillId="0" borderId="0"/>
    <xf numFmtId="0" fontId="1" fillId="0" borderId="0"/>
    <xf numFmtId="43" fontId="1"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43" fontId="6" fillId="0" borderId="0" applyFont="0" applyFill="0" applyBorder="0" applyAlignment="0" applyProtection="0"/>
    <xf numFmtId="43" fontId="1" fillId="0" borderId="0" applyFont="0" applyFill="0" applyBorder="0" applyAlignment="0" applyProtection="0"/>
    <xf numFmtId="0" fontId="68" fillId="40" borderId="188" applyNumberFormat="0" applyAlignment="0" applyProtection="0"/>
    <xf numFmtId="0" fontId="76" fillId="40" borderId="186" applyNumberFormat="0" applyAlignment="0" applyProtection="0"/>
    <xf numFmtId="0" fontId="68" fillId="40" borderId="188" applyNumberFormat="0" applyAlignment="0" applyProtection="0"/>
    <xf numFmtId="0" fontId="68" fillId="39" borderId="188" applyNumberFormat="0" applyAlignment="0" applyProtection="0"/>
    <xf numFmtId="0" fontId="65" fillId="24" borderId="186" applyNumberFormat="0" applyAlignment="0" applyProtection="0"/>
    <xf numFmtId="0" fontId="65" fillId="24" borderId="186" applyNumberFormat="0" applyAlignment="0" applyProtection="0"/>
    <xf numFmtId="0" fontId="136" fillId="0" borderId="189" applyNumberFormat="0" applyFill="0" applyAlignment="0" applyProtection="0"/>
    <xf numFmtId="0" fontId="130" fillId="39" borderId="188" applyNumberFormat="0" applyAlignment="0" applyProtection="0"/>
    <xf numFmtId="0" fontId="5" fillId="27" borderId="187" applyNumberFormat="0" applyFont="0" applyAlignment="0" applyProtection="0"/>
    <xf numFmtId="0" fontId="68" fillId="39" borderId="188"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applyNumberFormat="0" applyFont="0" applyFill="0" applyBorder="0" applyAlignment="0" applyProtection="0">
      <alignment vertical="top"/>
    </xf>
    <xf numFmtId="43" fontId="5" fillId="0" borderId="0" applyFont="0" applyFill="0" applyBorder="0" applyAlignment="0" applyProtection="0"/>
    <xf numFmtId="0" fontId="75" fillId="0" borderId="189" applyNumberFormat="0" applyFill="0" applyAlignment="0" applyProtection="0"/>
    <xf numFmtId="165" fontId="5" fillId="0" borderId="0" applyFont="0" applyFill="0" applyBorder="0" applyAlignment="0" applyProtection="0"/>
    <xf numFmtId="0" fontId="124" fillId="24" borderId="186" applyNumberFormat="0" applyAlignment="0" applyProtection="0"/>
    <xf numFmtId="0" fontId="5" fillId="27" borderId="187" applyNumberFormat="0" applyFont="0" applyAlignment="0" applyProtection="0"/>
    <xf numFmtId="165" fontId="5" fillId="0" borderId="0" applyFont="0" applyFill="0" applyBorder="0" applyAlignment="0" applyProtection="0"/>
    <xf numFmtId="165" fontId="38" fillId="0" borderId="0" applyFont="0" applyFill="0" applyBorder="0" applyAlignment="0" applyProtection="0"/>
    <xf numFmtId="0" fontId="5" fillId="0" borderId="0"/>
    <xf numFmtId="43" fontId="2" fillId="0" borderId="0" applyFont="0" applyFill="0" applyBorder="0" applyAlignment="0" applyProtection="0"/>
    <xf numFmtId="0" fontId="75" fillId="0" borderId="189" applyNumberFormat="0" applyFill="0" applyAlignment="0" applyProtection="0"/>
    <xf numFmtId="43" fontId="5" fillId="0" borderId="0" applyFont="0" applyFill="0" applyBorder="0" applyAlignment="0" applyProtection="0"/>
    <xf numFmtId="0" fontId="62" fillId="39" borderId="186"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121" fillId="39" borderId="186" applyNumberFormat="0" applyAlignment="0" applyProtection="0"/>
    <xf numFmtId="0" fontId="65" fillId="24" borderId="186" applyNumberFormat="0" applyAlignment="0" applyProtection="0"/>
    <xf numFmtId="43" fontId="5" fillId="0" borderId="0" applyFont="0" applyFill="0" applyBorder="0" applyAlignment="0" applyProtection="0"/>
    <xf numFmtId="0" fontId="6" fillId="27" borderId="187" applyNumberFormat="0" applyFont="0" applyAlignment="0" applyProtection="0"/>
    <xf numFmtId="0" fontId="5" fillId="27" borderId="187" applyNumberFormat="0" applyFont="0" applyAlignment="0" applyProtection="0"/>
    <xf numFmtId="9" fontId="52"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27" borderId="18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66" borderId="18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57" borderId="186" applyNumberFormat="0" applyAlignment="0" applyProtection="0"/>
    <xf numFmtId="0" fontId="65" fillId="30" borderId="186" applyNumberFormat="0" applyAlignment="0" applyProtection="0"/>
    <xf numFmtId="0" fontId="5" fillId="73" borderId="187" applyNumberFormat="0" applyAlignment="0" applyProtection="0"/>
    <xf numFmtId="0" fontId="68" fillId="66" borderId="188" applyNumberFormat="0" applyAlignment="0" applyProtection="0"/>
    <xf numFmtId="43" fontId="5"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5" fillId="30" borderId="186"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6" fillId="27" borderId="187" applyNumberFormat="0" applyFont="0" applyAlignment="0" applyProtection="0"/>
    <xf numFmtId="0" fontId="5" fillId="27" borderId="187" applyNumberFormat="0" applyFont="0" applyAlignment="0" applyProtection="0"/>
    <xf numFmtId="0" fontId="65" fillId="24" borderId="186" applyNumberFormat="0" applyAlignment="0" applyProtection="0"/>
    <xf numFmtId="0" fontId="124" fillId="24" borderId="186" applyNumberFormat="0" applyAlignment="0" applyProtection="0"/>
    <xf numFmtId="165" fontId="5" fillId="0" borderId="0" applyFont="0" applyFill="0" applyBorder="0" applyAlignment="0" applyProtection="0"/>
    <xf numFmtId="0" fontId="65" fillId="24" borderId="186" applyNumberFormat="0" applyAlignment="0" applyProtection="0"/>
    <xf numFmtId="0" fontId="6" fillId="27" borderId="187" applyNumberFormat="0" applyFont="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27" borderId="187" applyNumberFormat="0" applyFont="0" applyAlignment="0" applyProtection="0"/>
    <xf numFmtId="43" fontId="2" fillId="0" borderId="0" applyFont="0" applyFill="0" applyBorder="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3" fontId="6" fillId="0" borderId="0" applyFont="0" applyFill="0" applyBorder="0" applyAlignment="0" applyProtection="0"/>
    <xf numFmtId="165" fontId="5"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164" fontId="5" fillId="0" borderId="0" applyFont="0" applyFill="0" applyBorder="0" applyAlignment="0" applyProtection="0"/>
    <xf numFmtId="0" fontId="1" fillId="0" borderId="0"/>
    <xf numFmtId="0" fontId="6" fillId="27" borderId="187" applyNumberFormat="0" applyFont="0" applyAlignment="0" applyProtection="0"/>
    <xf numFmtId="165" fontId="5" fillId="0" borderId="0" applyFont="0" applyFill="0" applyBorder="0" applyAlignment="0" applyProtection="0"/>
    <xf numFmtId="43" fontId="6" fillId="0" borderId="0" applyFont="0" applyFill="0" applyBorder="0" applyAlignment="0" applyProtection="0"/>
    <xf numFmtId="0" fontId="68"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0" borderId="0"/>
    <xf numFmtId="0" fontId="18" fillId="16" borderId="185" applyFill="0" applyBorder="0" applyAlignment="0" applyProtection="0">
      <alignment vertical="center"/>
      <protection locked="0"/>
    </xf>
    <xf numFmtId="10" fontId="39" fillId="17" borderId="176" applyNumberFormat="0" applyBorder="0" applyAlignment="0" applyProtection="0"/>
    <xf numFmtId="0" fontId="39" fillId="0" borderId="185" applyBorder="0">
      <alignment horizontal="left" vertical="center" wrapText="1" indent="2"/>
      <protection locked="0"/>
    </xf>
    <xf numFmtId="0" fontId="39" fillId="0" borderId="185" applyBorder="0">
      <alignment horizontal="left" vertical="center" wrapText="1" indent="3"/>
      <protection locked="0"/>
    </xf>
    <xf numFmtId="0" fontId="62" fillId="39" borderId="186" applyNumberFormat="0" applyAlignment="0" applyProtection="0"/>
    <xf numFmtId="0" fontId="76" fillId="40" borderId="186" applyNumberFormat="0" applyAlignment="0" applyProtection="0"/>
    <xf numFmtId="0" fontId="65" fillId="30"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8" fillId="39" borderId="188" applyNumberFormat="0" applyAlignment="0" applyProtection="0"/>
    <xf numFmtId="0" fontId="68" fillId="40" borderId="188" applyNumberFormat="0" applyAlignment="0" applyProtection="0"/>
    <xf numFmtId="0" fontId="75"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21" fillId="39" borderId="186" applyNumberFormat="0" applyAlignment="0" applyProtection="0"/>
    <xf numFmtId="0" fontId="124" fillId="24" borderId="186" applyNumberFormat="0" applyAlignment="0" applyProtection="0"/>
    <xf numFmtId="0" fontId="5" fillId="27" borderId="187" applyNumberFormat="0" applyFont="0" applyAlignment="0" applyProtection="0"/>
    <xf numFmtId="0" fontId="130" fillId="39" borderId="188" applyNumberFormat="0" applyAlignment="0" applyProtection="0"/>
    <xf numFmtId="0" fontId="136" fillId="0" borderId="189"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8" fillId="0" borderId="0" applyFont="0" applyFill="0" applyBorder="0" applyAlignment="0" applyProtection="0"/>
    <xf numFmtId="165" fontId="2"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5" fillId="27" borderId="187" applyNumberFormat="0" applyFont="0" applyAlignment="0" applyProtection="0"/>
    <xf numFmtId="0" fontId="75" fillId="0" borderId="189" applyNumberFormat="0" applyFill="0" applyAlignment="0" applyProtection="0"/>
    <xf numFmtId="0" fontId="68" fillId="40" borderId="188" applyNumberFormat="0" applyAlignment="0" applyProtection="0"/>
    <xf numFmtId="0" fontId="65" fillId="24" borderId="186" applyNumberFormat="0" applyAlignment="0" applyProtection="0"/>
    <xf numFmtId="0" fontId="5" fillId="27" borderId="187" applyNumberFormat="0" applyFont="0" applyAlignment="0" applyProtection="0"/>
    <xf numFmtId="0" fontId="124"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6" fillId="40" borderId="186" applyNumberFormat="0" applyAlignment="0" applyProtection="0"/>
    <xf numFmtId="0" fontId="5" fillId="27" borderId="18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38" fillId="0" borderId="0" applyFont="0" applyFill="0" applyBorder="0" applyAlignment="0" applyProtection="0"/>
    <xf numFmtId="0" fontId="75" fillId="0" borderId="189"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38" fillId="0" borderId="0" applyFont="0" applyFill="0" applyBorder="0" applyAlignment="0" applyProtection="0"/>
    <xf numFmtId="0" fontId="65" fillId="24" borderId="186" applyNumberFormat="0" applyAlignment="0" applyProtection="0"/>
    <xf numFmtId="0" fontId="136" fillId="0" borderId="189" applyNumberFormat="0" applyFill="0" applyAlignment="0" applyProtection="0"/>
    <xf numFmtId="0" fontId="5" fillId="27" borderId="187" applyNumberFormat="0" applyFont="0" applyAlignment="0" applyProtection="0"/>
    <xf numFmtId="43" fontId="1" fillId="0" borderId="0" applyFont="0" applyFill="0" applyBorder="0" applyAlignment="0" applyProtection="0"/>
    <xf numFmtId="190"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130" fillId="39" borderId="188" applyNumberFormat="0" applyAlignment="0" applyProtection="0"/>
    <xf numFmtId="0" fontId="5" fillId="27" borderId="187" applyNumberFormat="0" applyFont="0" applyAlignment="0" applyProtection="0"/>
    <xf numFmtId="165" fontId="5" fillId="0" borderId="0" applyFont="0" applyFill="0" applyBorder="0" applyAlignment="0" applyProtection="0"/>
    <xf numFmtId="0" fontId="75" fillId="0" borderId="189" applyNumberFormat="0" applyFill="0" applyAlignment="0" applyProtection="0"/>
    <xf numFmtId="43" fontId="1" fillId="0" borderId="0" applyFont="0" applyFill="0" applyBorder="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138" fillId="0" borderId="0"/>
    <xf numFmtId="165" fontId="5" fillId="0" borderId="0" applyFont="0" applyFill="0" applyBorder="0" applyAlignment="0" applyProtection="0"/>
    <xf numFmtId="165" fontId="5" fillId="0" borderId="0" applyFont="0" applyFill="0" applyBorder="0" applyAlignment="0" applyProtection="0"/>
    <xf numFmtId="0" fontId="121" fillId="39" borderId="186" applyNumberFormat="0" applyAlignment="0" applyProtection="0"/>
    <xf numFmtId="165"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8" fillId="39" borderId="188" applyNumberFormat="0" applyAlignment="0" applyProtection="0"/>
    <xf numFmtId="0" fontId="124" fillId="24" borderId="186" applyNumberFormat="0" applyAlignment="0" applyProtection="0"/>
    <xf numFmtId="0" fontId="5" fillId="27" borderId="187" applyNumberFormat="0" applyFont="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27" borderId="187" applyNumberFormat="0" applyFont="0" applyAlignment="0" applyProtection="0"/>
    <xf numFmtId="40" fontId="56" fillId="0" borderId="0" applyFont="0" applyFill="0" applyBorder="0" applyAlignment="0" applyProtection="0"/>
    <xf numFmtId="40" fontId="56" fillId="0" borderId="0" applyFont="0" applyFill="0" applyBorder="0" applyAlignment="0" applyProtection="0"/>
    <xf numFmtId="165" fontId="38" fillId="0" borderId="0" applyFont="0" applyFill="0" applyBorder="0" applyAlignment="0" applyProtection="0"/>
    <xf numFmtId="0" fontId="121" fillId="39" borderId="186" applyNumberFormat="0" applyAlignment="0" applyProtection="0"/>
    <xf numFmtId="0" fontId="76" fillId="40" borderId="186"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4" fontId="5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75" fillId="0" borderId="189" applyNumberFormat="0" applyFill="0" applyAlignment="0" applyProtection="0"/>
    <xf numFmtId="0" fontId="62" fillId="39" borderId="186" applyNumberFormat="0" applyAlignment="0" applyProtection="0"/>
    <xf numFmtId="165" fontId="5" fillId="0" borderId="0" applyFont="0" applyFill="0" applyBorder="0" applyAlignment="0" applyProtection="0"/>
    <xf numFmtId="0" fontId="68" fillId="40" borderId="188" applyNumberFormat="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1" fillId="0" borderId="0" applyFont="0" applyFill="0" applyBorder="0" applyAlignment="0" applyProtection="0"/>
    <xf numFmtId="165" fontId="5" fillId="0" borderId="0" applyFont="0" applyFill="0" applyBorder="0" applyAlignment="0" applyProtection="0"/>
    <xf numFmtId="0" fontId="68" fillId="39" borderId="188"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2" fillId="66" borderId="186" applyNumberFormat="0" applyAlignment="0" applyProtection="0"/>
    <xf numFmtId="0" fontId="65" fillId="57" borderId="186" applyNumberFormat="0" applyAlignment="0" applyProtection="0"/>
    <xf numFmtId="0" fontId="5" fillId="73" borderId="187" applyNumberFormat="0" applyAlignment="0" applyProtection="0"/>
    <xf numFmtId="0" fontId="68" fillId="66" borderId="18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96" applyFill="0" applyBorder="0" applyAlignment="0" applyProtection="0">
      <alignment vertical="center"/>
      <protection locked="0"/>
    </xf>
    <xf numFmtId="10" fontId="39" fillId="17" borderId="191" applyNumberFormat="0" applyBorder="0" applyAlignment="0" applyProtection="0"/>
    <xf numFmtId="0" fontId="39" fillId="0" borderId="196" applyBorder="0">
      <alignment horizontal="left" vertical="center" wrapText="1" indent="2"/>
      <protection locked="0"/>
    </xf>
    <xf numFmtId="0" fontId="39" fillId="0" borderId="196" applyBorder="0">
      <alignment horizontal="left" vertical="center" wrapText="1" indent="3"/>
      <protection locked="0"/>
    </xf>
    <xf numFmtId="0" fontId="62" fillId="39" borderId="197" applyNumberFormat="0" applyAlignment="0" applyProtection="0"/>
    <xf numFmtId="0" fontId="76" fillId="40" borderId="197" applyNumberFormat="0" applyAlignment="0" applyProtection="0"/>
    <xf numFmtId="0" fontId="65" fillId="3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8" fillId="39" borderId="199" applyNumberFormat="0" applyAlignment="0" applyProtection="0"/>
    <xf numFmtId="0" fontId="68" fillId="40" borderId="199"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 fillId="0" borderId="0"/>
    <xf numFmtId="165" fontId="2" fillId="0" borderId="0" applyFont="0" applyFill="0" applyBorder="0" applyAlignment="0" applyProtection="0"/>
    <xf numFmtId="165" fontId="38" fillId="0" borderId="0" applyFont="0" applyFill="0" applyBorder="0" applyAlignment="0" applyProtection="0"/>
    <xf numFmtId="165" fontId="5" fillId="0" borderId="0" applyFont="0" applyFill="0" applyBorder="0" applyAlignment="0" applyProtection="0"/>
    <xf numFmtId="0" fontId="121" fillId="39" borderId="197" applyNumberFormat="0" applyAlignment="0" applyProtection="0"/>
    <xf numFmtId="0" fontId="124" fillId="24" borderId="197" applyNumberFormat="0" applyAlignment="0" applyProtection="0"/>
    <xf numFmtId="164" fontId="5" fillId="0" borderId="0" applyFont="0" applyFill="0" applyBorder="0" applyAlignment="0" applyProtection="0"/>
    <xf numFmtId="0" fontId="1" fillId="0" borderId="0"/>
    <xf numFmtId="0" fontId="1" fillId="0" borderId="0"/>
    <xf numFmtId="0" fontId="1" fillId="0" borderId="0"/>
    <xf numFmtId="0" fontId="1" fillId="0" borderId="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9" fontId="5" fillId="0" borderId="0" applyFont="0" applyFill="0" applyBorder="0" applyAlignment="0" applyProtection="0"/>
    <xf numFmtId="0" fontId="130" fillId="39" borderId="199" applyNumberFormat="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5" fillId="0" borderId="0" applyFont="0" applyFill="0" applyBorder="0" applyAlignment="0" applyProtection="0"/>
    <xf numFmtId="0" fontId="136" fillId="0" borderId="200"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1" fillId="0" borderId="0"/>
    <xf numFmtId="0" fontId="51" fillId="0" borderId="0"/>
    <xf numFmtId="0" fontId="1" fillId="0" borderId="0"/>
    <xf numFmtId="0" fontId="5" fillId="0" borderId="0"/>
    <xf numFmtId="0" fontId="1" fillId="0" borderId="0"/>
    <xf numFmtId="0" fontId="1" fillId="0" borderId="0"/>
    <xf numFmtId="9" fontId="52"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8"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0" fontId="1" fillId="0" borderId="0"/>
    <xf numFmtId="44" fontId="5" fillId="0" borderId="0" applyFont="0" applyFill="0" applyBorder="0" applyAlignment="0" applyProtection="0"/>
    <xf numFmtId="189" fontId="49"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189" fontId="49" fillId="0" borderId="0"/>
    <xf numFmtId="0" fontId="128" fillId="0" borderId="0"/>
    <xf numFmtId="9"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3" fontId="6" fillId="0" borderId="0" applyFont="0" applyFill="0" applyBorder="0" applyAlignment="0" applyProtection="0"/>
    <xf numFmtId="43" fontId="12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2" fontId="52" fillId="0" borderId="0" applyFont="0" applyFill="0" applyBorder="0" applyAlignment="0" applyProtection="0"/>
    <xf numFmtId="192" fontId="51" fillId="0" borderId="0" applyFont="0" applyFill="0" applyBorder="0" applyAlignment="0" applyProtection="0"/>
    <xf numFmtId="192" fontId="5" fillId="0" borderId="0" applyFont="0" applyFill="0" applyBorder="0" applyAlignment="0" applyProtection="0"/>
    <xf numFmtId="43" fontId="6" fillId="0" borderId="0" applyFont="0" applyFill="0" applyBorder="0" applyAlignment="0" applyProtection="0"/>
    <xf numFmtId="192" fontId="5" fillId="0" borderId="0" applyFont="0" applyFill="0" applyBorder="0" applyAlignment="0" applyProtection="0"/>
    <xf numFmtId="43" fontId="5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1"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2" fillId="0" borderId="0" applyFont="0" applyFill="0" applyBorder="0" applyAlignment="0" applyProtection="0"/>
    <xf numFmtId="192" fontId="1"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1" fillId="0" borderId="0" applyFont="0" applyFill="0" applyBorder="0" applyAlignment="0" applyProtection="0"/>
    <xf numFmtId="192" fontId="52"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4" fontId="52"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52"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6" fillId="27" borderId="198" applyNumberFormat="0" applyFont="0" applyAlignment="0" applyProtection="0"/>
    <xf numFmtId="10" fontId="39" fillId="17" borderId="19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39" fillId="0" borderId="196" applyBorder="0">
      <alignment horizontal="left" vertical="center" wrapText="1" indent="3"/>
      <protection locked="0"/>
    </xf>
    <xf numFmtId="43" fontId="1" fillId="0" borderId="0" applyFont="0" applyFill="0" applyBorder="0" applyAlignment="0" applyProtection="0"/>
    <xf numFmtId="0" fontId="65" fillId="24" borderId="19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9" fillId="0" borderId="196" applyBorder="0">
      <alignment horizontal="left" vertical="center" wrapText="1" indent="3"/>
      <protection locked="0"/>
    </xf>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76" fillId="40" borderId="197" applyNumberFormat="0" applyAlignment="0" applyProtection="0"/>
    <xf numFmtId="10" fontId="39" fillId="17" borderId="191" applyNumberFormat="0" applyBorder="0" applyAlignment="0" applyProtection="0"/>
    <xf numFmtId="0" fontId="5" fillId="27" borderId="198" applyNumberFormat="0" applyFont="0" applyAlignment="0" applyProtection="0"/>
    <xf numFmtId="0" fontId="68" fillId="40" borderId="199" applyNumberFormat="0" applyAlignment="0" applyProtection="0"/>
    <xf numFmtId="0" fontId="68" fillId="40" borderId="199" applyNumberFormat="0" applyAlignment="0" applyProtection="0"/>
    <xf numFmtId="0" fontId="130" fillId="39" borderId="199" applyNumberFormat="0" applyAlignment="0" applyProtection="0"/>
    <xf numFmtId="0" fontId="18" fillId="16" borderId="196" applyFill="0" applyBorder="0" applyAlignment="0" applyProtection="0">
      <alignment vertical="center"/>
      <protection locked="0"/>
    </xf>
    <xf numFmtId="10" fontId="39" fillId="17" borderId="191" applyNumberFormat="0" applyBorder="0" applyAlignment="0" applyProtection="0"/>
    <xf numFmtId="0" fontId="65" fillId="30" borderId="197" applyNumberFormat="0" applyAlignment="0" applyProtection="0"/>
    <xf numFmtId="0" fontId="65" fillId="24" borderId="197"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124" fillId="24" borderId="197" applyNumberFormat="0" applyAlignment="0" applyProtection="0"/>
    <xf numFmtId="0" fontId="39" fillId="0" borderId="196" applyBorder="0">
      <alignment horizontal="left" vertical="center" wrapText="1" indent="2"/>
      <protection locked="0"/>
    </xf>
    <xf numFmtId="0" fontId="39" fillId="0" borderId="196" applyBorder="0">
      <alignment horizontal="left" vertical="center" wrapText="1" indent="3"/>
      <protection locked="0"/>
    </xf>
    <xf numFmtId="0" fontId="62" fillId="39" borderId="197" applyNumberFormat="0" applyAlignment="0" applyProtection="0"/>
    <xf numFmtId="0" fontId="76" fillId="40" borderId="197" applyNumberFormat="0" applyAlignment="0" applyProtection="0"/>
    <xf numFmtId="0" fontId="65" fillId="30" borderId="197" applyNumberFormat="0" applyAlignment="0" applyProtection="0"/>
    <xf numFmtId="0" fontId="65" fillId="24" borderId="197" applyNumberFormat="0" applyAlignment="0" applyProtection="0"/>
    <xf numFmtId="0" fontId="6" fillId="27" borderId="198" applyNumberFormat="0" applyFont="0" applyAlignment="0" applyProtection="0"/>
    <xf numFmtId="0" fontId="68" fillId="39" borderId="199" applyNumberFormat="0" applyAlignment="0" applyProtection="0"/>
    <xf numFmtId="0" fontId="68" fillId="40" borderId="199" applyNumberFormat="0" applyAlignment="0" applyProtection="0"/>
    <xf numFmtId="0" fontId="75" fillId="0" borderId="200" applyNumberFormat="0" applyFill="0" applyAlignment="0" applyProtection="0"/>
    <xf numFmtId="0" fontId="124" fillId="24" borderId="197" applyNumberFormat="0" applyAlignment="0" applyProtection="0"/>
    <xf numFmtId="0" fontId="121" fillId="39" borderId="197" applyNumberFormat="0" applyAlignment="0" applyProtection="0"/>
    <xf numFmtId="0" fontId="65" fillId="30" borderId="197" applyNumberFormat="0" applyAlignment="0" applyProtection="0"/>
    <xf numFmtId="0" fontId="121" fillId="39" borderId="197" applyNumberFormat="0" applyAlignment="0" applyProtection="0"/>
    <xf numFmtId="0" fontId="5" fillId="27" borderId="198" applyNumberFormat="0" applyFont="0" applyAlignment="0" applyProtection="0"/>
    <xf numFmtId="0" fontId="130" fillId="39" borderId="199" applyNumberFormat="0" applyAlignment="0" applyProtection="0"/>
    <xf numFmtId="0" fontId="39" fillId="0" borderId="196" applyBorder="0">
      <alignment horizontal="left" vertical="center" wrapText="1" indent="3"/>
      <protection locked="0"/>
    </xf>
    <xf numFmtId="0" fontId="124"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0" fontId="62" fillId="39" borderId="197" applyNumberFormat="0" applyAlignment="0" applyProtection="0"/>
    <xf numFmtId="0" fontId="39" fillId="0" borderId="196" applyBorder="0">
      <alignment horizontal="left" vertical="center" wrapText="1" indent="2"/>
      <protection locked="0"/>
    </xf>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10" fontId="39" fillId="17" borderId="191" applyNumberFormat="0" applyBorder="0" applyAlignment="0" applyProtection="0"/>
    <xf numFmtId="0" fontId="65" fillId="24" borderId="197" applyNumberFormat="0" applyAlignment="0" applyProtection="0"/>
    <xf numFmtId="0" fontId="62" fillId="39" borderId="197" applyNumberFormat="0" applyAlignment="0" applyProtection="0"/>
    <xf numFmtId="0" fontId="75" fillId="0" borderId="200" applyNumberFormat="0" applyFill="0" applyAlignment="0" applyProtection="0"/>
    <xf numFmtId="0" fontId="39" fillId="0" borderId="196" applyBorder="0">
      <alignment horizontal="left" vertical="center" wrapText="1" indent="2"/>
      <protection locked="0"/>
    </xf>
    <xf numFmtId="0" fontId="5" fillId="27" borderId="198" applyNumberFormat="0" applyFont="0" applyAlignment="0" applyProtection="0"/>
    <xf numFmtId="0" fontId="75"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24" fillId="24" borderId="197" applyNumberFormat="0" applyAlignment="0" applyProtection="0"/>
    <xf numFmtId="0" fontId="76" fillId="40" borderId="197" applyNumberFormat="0" applyAlignment="0" applyProtection="0"/>
    <xf numFmtId="0" fontId="6" fillId="27" borderId="198" applyNumberFormat="0" applyFont="0" applyAlignment="0" applyProtection="0"/>
    <xf numFmtId="0" fontId="62" fillId="39" borderId="197" applyNumberFormat="0" applyAlignment="0" applyProtection="0"/>
    <xf numFmtId="0" fontId="76" fillId="40" borderId="197" applyNumberFormat="0" applyAlignment="0" applyProtection="0"/>
    <xf numFmtId="0" fontId="68" fillId="39"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30" fillId="39" borderId="199" applyNumberFormat="0" applyAlignment="0" applyProtection="0"/>
    <xf numFmtId="0" fontId="5" fillId="27" borderId="198" applyNumberFormat="0" applyFont="0" applyAlignment="0" applyProtection="0"/>
    <xf numFmtId="0" fontId="68" fillId="40" borderId="199" applyNumberFormat="0" applyAlignment="0" applyProtection="0"/>
    <xf numFmtId="0" fontId="68" fillId="39" borderId="199" applyNumberFormat="0" applyAlignment="0" applyProtection="0"/>
    <xf numFmtId="0" fontId="65" fillId="24" borderId="197" applyNumberFormat="0" applyAlignment="0" applyProtection="0"/>
    <xf numFmtId="0" fontId="39" fillId="0" borderId="196" applyBorder="0">
      <alignment horizontal="left" vertical="center" wrapText="1" indent="3"/>
      <protection locked="0"/>
    </xf>
    <xf numFmtId="0" fontId="5"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5" fillId="30" borderId="197" applyNumberFormat="0" applyAlignment="0" applyProtection="0"/>
    <xf numFmtId="0" fontId="5" fillId="27" borderId="198" applyNumberFormat="0" applyFont="0" applyAlignment="0" applyProtection="0"/>
    <xf numFmtId="0" fontId="75" fillId="0" borderId="200" applyNumberFormat="0" applyFill="0" applyAlignment="0" applyProtection="0"/>
    <xf numFmtId="0" fontId="136" fillId="0" borderId="200" applyNumberFormat="0" applyFill="0" applyAlignment="0" applyProtection="0"/>
    <xf numFmtId="0" fontId="5" fillId="27" borderId="198" applyNumberFormat="0" applyFont="0" applyAlignment="0" applyProtection="0"/>
    <xf numFmtId="0" fontId="62" fillId="39"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62" fillId="39" borderId="197" applyNumberFormat="0" applyAlignment="0" applyProtection="0"/>
    <xf numFmtId="0" fontId="136" fillId="0" borderId="200" applyNumberFormat="0" applyFill="0" applyAlignment="0" applyProtection="0"/>
    <xf numFmtId="0" fontId="75" fillId="0" borderId="200" applyNumberFormat="0" applyFill="0" applyAlignment="0" applyProtection="0"/>
    <xf numFmtId="0" fontId="18" fillId="16" borderId="196" applyFill="0" applyBorder="0" applyAlignment="0" applyProtection="0">
      <alignment vertical="center"/>
      <protection locked="0"/>
    </xf>
    <xf numFmtId="0" fontId="65" fillId="24" borderId="197" applyNumberFormat="0" applyAlignment="0" applyProtection="0"/>
    <xf numFmtId="0" fontId="124" fillId="24" borderId="197" applyNumberFormat="0" applyAlignment="0" applyProtection="0"/>
    <xf numFmtId="0" fontId="76" fillId="40" borderId="197" applyNumberFormat="0" applyAlignment="0" applyProtection="0"/>
    <xf numFmtId="0" fontId="75" fillId="0" borderId="200" applyNumberFormat="0" applyFill="0" applyAlignment="0" applyProtection="0"/>
    <xf numFmtId="0" fontId="6"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130" fillId="39" borderId="199" applyNumberFormat="0" applyAlignment="0" applyProtection="0"/>
    <xf numFmtId="0" fontId="62" fillId="39" borderId="197" applyNumberFormat="0" applyAlignment="0" applyProtection="0"/>
    <xf numFmtId="0" fontId="68" fillId="40" borderId="199" applyNumberFormat="0" applyAlignment="0" applyProtection="0"/>
    <xf numFmtId="0" fontId="65" fillId="24" borderId="197"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76" fillId="40" borderId="197" applyNumberFormat="0" applyAlignment="0" applyProtection="0"/>
    <xf numFmtId="0" fontId="5" fillId="27" borderId="198" applyNumberFormat="0" applyFont="0" applyAlignment="0" applyProtection="0"/>
    <xf numFmtId="0" fontId="18" fillId="16" borderId="196" applyFill="0" applyBorder="0" applyAlignment="0" applyProtection="0">
      <alignment vertical="center"/>
      <protection locked="0"/>
    </xf>
    <xf numFmtId="0" fontId="39" fillId="0" borderId="196" applyBorder="0">
      <alignment horizontal="left" vertical="center" wrapText="1" indent="2"/>
      <protection locked="0"/>
    </xf>
    <xf numFmtId="0" fontId="68" fillId="40" borderId="199" applyNumberFormat="0" applyAlignment="0" applyProtection="0"/>
    <xf numFmtId="0" fontId="68" fillId="40" borderId="199" applyNumberFormat="0" applyAlignment="0" applyProtection="0"/>
    <xf numFmtId="0" fontId="75" fillId="0" borderId="200" applyNumberFormat="0" applyFill="0" applyAlignment="0" applyProtection="0"/>
    <xf numFmtId="0" fontId="124" fillId="24" borderId="197" applyNumberFormat="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121" fillId="39"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130" fillId="39" borderId="199"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65" fillId="24" borderId="197" applyNumberFormat="0" applyAlignment="0" applyProtection="0"/>
    <xf numFmtId="0" fontId="6" fillId="27" borderId="198" applyNumberFormat="0" applyFont="0" applyAlignment="0" applyProtection="0"/>
    <xf numFmtId="0" fontId="68" fillId="39" borderId="199" applyNumberFormat="0" applyAlignment="0" applyProtection="0"/>
    <xf numFmtId="0" fontId="65" fillId="24" borderId="197" applyNumberFormat="0" applyAlignment="0" applyProtection="0"/>
    <xf numFmtId="0" fontId="65" fillId="30" borderId="197" applyNumberFormat="0" applyAlignment="0" applyProtection="0"/>
    <xf numFmtId="0" fontId="65"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68" fillId="40" borderId="199" applyNumberFormat="0" applyAlignment="0" applyProtection="0"/>
    <xf numFmtId="0" fontId="39" fillId="0" borderId="196" applyBorder="0">
      <alignment horizontal="left" vertical="center" wrapText="1" indent="3"/>
      <protection locked="0"/>
    </xf>
    <xf numFmtId="0" fontId="62" fillId="39" borderId="197" applyNumberFormat="0" applyAlignment="0" applyProtection="0"/>
    <xf numFmtId="0" fontId="136" fillId="0" borderId="200" applyNumberFormat="0" applyFill="0" applyAlignment="0" applyProtection="0"/>
    <xf numFmtId="0" fontId="65" fillId="24" borderId="197" applyNumberFormat="0" applyAlignment="0" applyProtection="0"/>
    <xf numFmtId="0" fontId="68" fillId="39" borderId="199"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65" fillId="30" borderId="197" applyNumberFormat="0" applyAlignment="0" applyProtection="0"/>
    <xf numFmtId="0" fontId="18" fillId="16" borderId="196" applyFill="0" applyBorder="0" applyAlignment="0" applyProtection="0">
      <alignment vertical="center"/>
      <protection locked="0"/>
    </xf>
    <xf numFmtId="0" fontId="5" fillId="27" borderId="198" applyNumberFormat="0" applyFont="0" applyAlignment="0" applyProtection="0"/>
    <xf numFmtId="0" fontId="5" fillId="27" borderId="198" applyNumberFormat="0" applyFont="0" applyAlignment="0" applyProtection="0"/>
    <xf numFmtId="10" fontId="39" fillId="17" borderId="191" applyNumberFormat="0" applyBorder="0" applyAlignment="0" applyProtection="0"/>
    <xf numFmtId="0" fontId="39" fillId="0" borderId="196" applyBorder="0">
      <alignment horizontal="left" vertical="center" wrapText="1" indent="2"/>
      <protection locked="0"/>
    </xf>
    <xf numFmtId="0" fontId="6" fillId="27" borderId="198" applyNumberFormat="0" applyFont="0" applyAlignment="0" applyProtection="0"/>
    <xf numFmtId="0" fontId="75" fillId="0" borderId="200" applyNumberFormat="0" applyFill="0" applyAlignment="0" applyProtection="0"/>
    <xf numFmtId="0" fontId="121" fillId="39" borderId="197" applyNumberFormat="0" applyAlignment="0" applyProtection="0"/>
    <xf numFmtId="0" fontId="65" fillId="24" borderId="197" applyNumberFormat="0" applyAlignment="0" applyProtection="0"/>
    <xf numFmtId="0" fontId="130" fillId="39" borderId="199" applyNumberFormat="0" applyAlignment="0" applyProtection="0"/>
    <xf numFmtId="0" fontId="130" fillId="39" borderId="199" applyNumberFormat="0" applyAlignment="0" applyProtection="0"/>
    <xf numFmtId="10" fontId="39" fillId="17" borderId="191" applyNumberFormat="0" applyBorder="0" applyAlignment="0" applyProtection="0"/>
    <xf numFmtId="0" fontId="121" fillId="39" borderId="197" applyNumberFormat="0" applyAlignment="0" applyProtection="0"/>
    <xf numFmtId="0" fontId="136" fillId="0" borderId="200" applyNumberFormat="0" applyFill="0" applyAlignment="0" applyProtection="0"/>
    <xf numFmtId="0" fontId="18" fillId="16" borderId="196" applyFill="0" applyBorder="0" applyAlignment="0" applyProtection="0">
      <alignment vertical="center"/>
      <protection locked="0"/>
    </xf>
    <xf numFmtId="0" fontId="124" fillId="24" borderId="197" applyNumberFormat="0" applyAlignment="0" applyProtection="0"/>
    <xf numFmtId="0" fontId="121" fillId="39" borderId="197" applyNumberFormat="0" applyAlignment="0" applyProtection="0"/>
    <xf numFmtId="0" fontId="6" fillId="27" borderId="198" applyNumberFormat="0" applyFont="0" applyAlignment="0" applyProtection="0"/>
    <xf numFmtId="0" fontId="65" fillId="30"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199" applyNumberFormat="0" applyAlignment="0" applyProtection="0"/>
    <xf numFmtId="0" fontId="121" fillId="39" borderId="197" applyNumberFormat="0" applyAlignment="0" applyProtection="0"/>
    <xf numFmtId="0" fontId="5" fillId="27" borderId="198" applyNumberFormat="0" applyFont="0" applyAlignment="0" applyProtection="0"/>
    <xf numFmtId="0" fontId="39" fillId="0" borderId="196" applyBorder="0">
      <alignment horizontal="left" vertical="center" wrapText="1" indent="2"/>
      <protection locked="0"/>
    </xf>
    <xf numFmtId="0" fontId="5"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10" fontId="39" fillId="17" borderId="191" applyNumberFormat="0" applyBorder="0" applyAlignment="0" applyProtection="0"/>
    <xf numFmtId="0" fontId="18" fillId="16" borderId="196" applyFill="0" applyBorder="0" applyAlignment="0" applyProtection="0">
      <alignment vertical="center"/>
      <protection locked="0"/>
    </xf>
    <xf numFmtId="0" fontId="68" fillId="39" borderId="199" applyNumberFormat="0" applyAlignment="0" applyProtection="0"/>
    <xf numFmtId="0" fontId="121"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199" applyNumberFormat="0" applyAlignment="0" applyProtection="0"/>
    <xf numFmtId="0" fontId="65" fillId="24" borderId="197" applyNumberFormat="0" applyAlignment="0" applyProtection="0"/>
    <xf numFmtId="0" fontId="5" fillId="27" borderId="198" applyNumberFormat="0" applyFon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6" fillId="27" borderId="198" applyNumberFormat="0" applyFont="0" applyAlignment="0" applyProtection="0"/>
    <xf numFmtId="10" fontId="39" fillId="17" borderId="19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39" fillId="0" borderId="196" applyBorder="0">
      <alignment horizontal="left" vertical="center" wrapText="1" indent="3"/>
      <protection locked="0"/>
    </xf>
    <xf numFmtId="0" fontId="6" fillId="27" borderId="198" applyNumberFormat="0" applyFont="0" applyAlignment="0" applyProtection="0"/>
    <xf numFmtId="0" fontId="136" fillId="0" borderId="200" applyNumberFormat="0" applyFill="0" applyAlignment="0" applyProtection="0"/>
    <xf numFmtId="0" fontId="68" fillId="40" borderId="199" applyNumberFormat="0" applyAlignment="0" applyProtection="0"/>
    <xf numFmtId="0" fontId="68" fillId="39" borderId="199" applyNumberFormat="0" applyAlignment="0" applyProtection="0"/>
    <xf numFmtId="0" fontId="75" fillId="0" borderId="200" applyNumberFormat="0" applyFill="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130" fillId="39" borderId="199" applyNumberForma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19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39" fillId="0" borderId="196" applyBorder="0">
      <alignment horizontal="left" vertical="center" wrapText="1" indent="3"/>
      <protection locked="0"/>
    </xf>
    <xf numFmtId="0" fontId="5" fillId="27" borderId="198" applyNumberFormat="0" applyFont="0" applyAlignment="0" applyProtection="0"/>
    <xf numFmtId="0" fontId="5" fillId="27" borderId="198" applyNumberFormat="0" applyFont="0" applyAlignment="0" applyProtection="0"/>
    <xf numFmtId="0" fontId="39" fillId="0" borderId="196" applyBorder="0">
      <alignment horizontal="left" vertical="center" wrapText="1" indent="3"/>
      <protection locked="0"/>
    </xf>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19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39" fillId="0" borderId="196" applyBorder="0">
      <alignment horizontal="left" vertical="center" wrapText="1" indent="3"/>
      <protection locked="0"/>
    </xf>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19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39" fillId="0" borderId="196" applyBorder="0">
      <alignment horizontal="left" vertical="center" wrapText="1" indent="3"/>
      <protection locked="0"/>
    </xf>
    <xf numFmtId="0" fontId="136" fillId="0" borderId="200" applyNumberFormat="0" applyFill="0" applyAlignment="0" applyProtection="0"/>
    <xf numFmtId="0" fontId="130" fillId="39" borderId="199" applyNumberFormat="0" applyAlignment="0" applyProtection="0"/>
    <xf numFmtId="0" fontId="5" fillId="0" borderId="0"/>
    <xf numFmtId="43" fontId="2" fillId="0" borderId="0" applyFont="0" applyFill="0" applyBorder="0" applyAlignment="0" applyProtection="0"/>
    <xf numFmtId="43" fontId="38" fillId="0" borderId="0" applyFont="0" applyFill="0" applyBorder="0" applyAlignment="0" applyProtection="0"/>
    <xf numFmtId="0" fontId="18" fillId="16" borderId="196" applyFill="0" applyBorder="0" applyAlignment="0" applyProtection="0">
      <alignment vertical="center"/>
      <protection locked="0"/>
    </xf>
    <xf numFmtId="10" fontId="39" fillId="17" borderId="191" applyNumberFormat="0" applyBorder="0" applyAlignment="0" applyProtection="0"/>
    <xf numFmtId="0" fontId="39" fillId="0" borderId="196" applyBorder="0">
      <alignment horizontal="left" vertical="center" wrapText="1" indent="2"/>
      <protection locked="0"/>
    </xf>
    <xf numFmtId="0" fontId="39" fillId="0" borderId="196" applyBorder="0">
      <alignment horizontal="left" vertical="center" wrapText="1" indent="3"/>
      <protection locked="0"/>
    </xf>
    <xf numFmtId="0" fontId="65" fillId="24" borderId="197" applyNumberFormat="0" applyAlignment="0" applyProtection="0"/>
    <xf numFmtId="10" fontId="39" fillId="17" borderId="191" applyNumberFormat="0" applyBorder="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39" fillId="0" borderId="196" applyBorder="0">
      <alignment horizontal="left" vertical="center" wrapText="1" indent="3"/>
      <protection locked="0"/>
    </xf>
    <xf numFmtId="0" fontId="65" fillId="24" borderId="197" applyNumberFormat="0" applyAlignment="0" applyProtection="0"/>
    <xf numFmtId="0" fontId="39" fillId="0" borderId="196" applyBorder="0">
      <alignment horizontal="left" vertical="center" wrapText="1" indent="3"/>
      <protection locked="0"/>
    </xf>
    <xf numFmtId="0" fontId="68" fillId="39" borderId="199"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76" fillId="40" borderId="197" applyNumberFormat="0" applyAlignment="0" applyProtection="0"/>
    <xf numFmtId="10" fontId="39" fillId="17" borderId="191" applyNumberFormat="0" applyBorder="0" applyAlignment="0" applyProtection="0"/>
    <xf numFmtId="0" fontId="68" fillId="40" borderId="199" applyNumberFormat="0" applyAlignment="0" applyProtection="0"/>
    <xf numFmtId="0" fontId="68" fillId="40" borderId="199" applyNumberFormat="0" applyAlignment="0" applyProtection="0"/>
    <xf numFmtId="0" fontId="130" fillId="39" borderId="199" applyNumberFormat="0" applyAlignment="0" applyProtection="0"/>
    <xf numFmtId="0" fontId="18" fillId="16" borderId="196" applyFill="0" applyBorder="0" applyAlignment="0" applyProtection="0">
      <alignment vertical="center"/>
      <protection locked="0"/>
    </xf>
    <xf numFmtId="10" fontId="39" fillId="17" borderId="191" applyNumberFormat="0" applyBorder="0" applyAlignment="0" applyProtection="0"/>
    <xf numFmtId="0" fontId="65" fillId="3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39" fillId="0" borderId="196" applyBorder="0">
      <alignment horizontal="left" vertical="center" wrapText="1" indent="2"/>
      <protection locked="0"/>
    </xf>
    <xf numFmtId="0" fontId="39" fillId="0" borderId="196" applyBorder="0">
      <alignment horizontal="left" vertical="center" wrapText="1" indent="3"/>
      <protection locked="0"/>
    </xf>
    <xf numFmtId="0" fontId="62" fillId="39" borderId="197" applyNumberFormat="0" applyAlignment="0" applyProtection="0"/>
    <xf numFmtId="0" fontId="76" fillId="40" borderId="197" applyNumberFormat="0" applyAlignment="0" applyProtection="0"/>
    <xf numFmtId="0" fontId="65" fillId="3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8" fillId="39" borderId="199" applyNumberFormat="0" applyAlignment="0" applyProtection="0"/>
    <xf numFmtId="0" fontId="68" fillId="40" borderId="199"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124" fillId="24" borderId="197" applyNumberFormat="0" applyAlignment="0" applyProtection="0"/>
    <xf numFmtId="0" fontId="121" fillId="39" borderId="197" applyNumberFormat="0" applyAlignment="0" applyProtection="0"/>
    <xf numFmtId="0" fontId="5" fillId="27" borderId="198" applyNumberFormat="0" applyFont="0" applyAlignment="0" applyProtection="0"/>
    <xf numFmtId="0" fontId="130" fillId="39" borderId="199" applyNumberFormat="0" applyAlignment="0" applyProtection="0"/>
    <xf numFmtId="0" fontId="39" fillId="0" borderId="196" applyBorder="0">
      <alignment horizontal="left" vertical="center" wrapText="1" indent="3"/>
      <protection locked="0"/>
    </xf>
    <xf numFmtId="0" fontId="5"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0" fontId="39" fillId="0" borderId="196" applyBorder="0">
      <alignment horizontal="left" vertical="center" wrapText="1" indent="2"/>
      <protection locked="0"/>
    </xf>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10" fontId="39" fillId="17" borderId="191" applyNumberFormat="0" applyBorder="0" applyAlignment="0" applyProtection="0"/>
    <xf numFmtId="0" fontId="65" fillId="24" borderId="197" applyNumberFormat="0" applyAlignment="0" applyProtection="0"/>
    <xf numFmtId="0" fontId="62" fillId="39" borderId="197" applyNumberFormat="0" applyAlignment="0" applyProtection="0"/>
    <xf numFmtId="0" fontId="75" fillId="0" borderId="200" applyNumberFormat="0" applyFill="0" applyAlignment="0" applyProtection="0"/>
    <xf numFmtId="0" fontId="39" fillId="0" borderId="196" applyBorder="0">
      <alignment horizontal="left" vertical="center" wrapText="1" indent="2"/>
      <protection locked="0"/>
    </xf>
    <xf numFmtId="0" fontId="5" fillId="27" borderId="198" applyNumberFormat="0" applyFont="0" applyAlignment="0" applyProtection="0"/>
    <xf numFmtId="0" fontId="75"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24"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2" fillId="39" borderId="197" applyNumberFormat="0" applyAlignment="0" applyProtection="0"/>
    <xf numFmtId="0" fontId="76" fillId="40" borderId="197" applyNumberFormat="0" applyAlignment="0" applyProtection="0"/>
    <xf numFmtId="0" fontId="68" fillId="39"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30" fillId="39" borderId="199" applyNumberFormat="0" applyAlignment="0" applyProtection="0"/>
    <xf numFmtId="0" fontId="5" fillId="27" borderId="198" applyNumberFormat="0" applyFont="0" applyAlignment="0" applyProtection="0"/>
    <xf numFmtId="0" fontId="68" fillId="40" borderId="199" applyNumberFormat="0" applyAlignment="0" applyProtection="0"/>
    <xf numFmtId="0" fontId="65" fillId="24" borderId="197" applyNumberFormat="0" applyAlignment="0" applyProtection="0"/>
    <xf numFmtId="0" fontId="39" fillId="0" borderId="196" applyBorder="0">
      <alignment horizontal="left" vertical="center" wrapText="1" indent="3"/>
      <protection locked="0"/>
    </xf>
    <xf numFmtId="0" fontId="5"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5" fillId="3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136" fillId="0" borderId="200" applyNumberFormat="0" applyFill="0" applyAlignment="0" applyProtection="0"/>
    <xf numFmtId="0" fontId="5" fillId="27" borderId="198" applyNumberFormat="0" applyFont="0" applyAlignment="0" applyProtection="0"/>
    <xf numFmtId="0" fontId="62" fillId="39"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2" fillId="39" borderId="197" applyNumberFormat="0" applyAlignment="0" applyProtection="0"/>
    <xf numFmtId="0" fontId="75" fillId="0" borderId="200" applyNumberFormat="0" applyFill="0" applyAlignment="0" applyProtection="0"/>
    <xf numFmtId="0" fontId="18" fillId="16" borderId="196" applyFill="0" applyBorder="0" applyAlignment="0" applyProtection="0">
      <alignment vertical="center"/>
      <protection locked="0"/>
    </xf>
    <xf numFmtId="0" fontId="65" fillId="24" borderId="197" applyNumberFormat="0" applyAlignment="0" applyProtection="0"/>
    <xf numFmtId="0" fontId="124" fillId="24" borderId="197" applyNumberFormat="0" applyAlignment="0" applyProtection="0"/>
    <xf numFmtId="0" fontId="76" fillId="40" borderId="197" applyNumberFormat="0" applyAlignment="0" applyProtection="0"/>
    <xf numFmtId="0" fontId="6"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130" fillId="39" borderId="199" applyNumberFormat="0" applyAlignment="0" applyProtection="0"/>
    <xf numFmtId="0" fontId="68" fillId="40" borderId="199" applyNumberFormat="0" applyAlignment="0" applyProtection="0"/>
    <xf numFmtId="0" fontId="136" fillId="0" borderId="200" applyNumberFormat="0" applyFill="0" applyAlignment="0" applyProtection="0"/>
    <xf numFmtId="0" fontId="76" fillId="40" borderId="197" applyNumberFormat="0" applyAlignment="0" applyProtection="0"/>
    <xf numFmtId="0" fontId="5" fillId="27" borderId="198" applyNumberFormat="0" applyFont="0" applyAlignment="0" applyProtection="0"/>
    <xf numFmtId="0" fontId="18" fillId="16" borderId="196" applyFill="0" applyBorder="0" applyAlignment="0" applyProtection="0">
      <alignment vertical="center"/>
      <protection locked="0"/>
    </xf>
    <xf numFmtId="0" fontId="39" fillId="0" borderId="196" applyBorder="0">
      <alignment horizontal="left" vertical="center" wrapText="1" indent="2"/>
      <protection locked="0"/>
    </xf>
    <xf numFmtId="0" fontId="68" fillId="40" borderId="199" applyNumberFormat="0" applyAlignment="0" applyProtection="0"/>
    <xf numFmtId="0" fontId="75" fillId="0" borderId="200" applyNumberFormat="0" applyFill="0" applyAlignment="0" applyProtection="0"/>
    <xf numFmtId="0" fontId="124" fillId="24" borderId="197" applyNumberFormat="0" applyAlignment="0" applyProtection="0"/>
    <xf numFmtId="0" fontId="65" fillId="30" borderId="197" applyNumberFormat="0" applyAlignment="0" applyProtection="0"/>
    <xf numFmtId="0" fontId="5" fillId="27" borderId="198" applyNumberFormat="0" applyFont="0" applyAlignment="0" applyProtection="0"/>
    <xf numFmtId="0" fontId="121" fillId="39"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130" fillId="39" borderId="199" applyNumberFormat="0" applyAlignment="0" applyProtection="0"/>
    <xf numFmtId="0" fontId="136" fillId="0" borderId="200" applyNumberFormat="0" applyFill="0" applyAlignment="0" applyProtection="0"/>
    <xf numFmtId="0" fontId="65" fillId="24" borderId="197" applyNumberFormat="0" applyAlignment="0" applyProtection="0"/>
    <xf numFmtId="0" fontId="6" fillId="27" borderId="198" applyNumberFormat="0" applyFont="0" applyAlignment="0" applyProtection="0"/>
    <xf numFmtId="0" fontId="68" fillId="39" borderId="199" applyNumberFormat="0" applyAlignment="0" applyProtection="0"/>
    <xf numFmtId="0" fontId="65"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39" fillId="0" borderId="196" applyBorder="0">
      <alignment horizontal="left" vertical="center" wrapText="1" indent="3"/>
      <protection locked="0"/>
    </xf>
    <xf numFmtId="0" fontId="62" fillId="39" borderId="197" applyNumberFormat="0" applyAlignment="0" applyProtection="0"/>
    <xf numFmtId="0" fontId="136" fillId="0" borderId="200" applyNumberFormat="0" applyFill="0" applyAlignment="0" applyProtection="0"/>
    <xf numFmtId="0" fontId="65" fillId="24" borderId="197"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65" fillId="30" borderId="197" applyNumberFormat="0" applyAlignment="0" applyProtection="0"/>
    <xf numFmtId="0" fontId="18" fillId="16" borderId="196" applyFill="0" applyBorder="0" applyAlignment="0" applyProtection="0">
      <alignment vertical="center"/>
      <protection locked="0"/>
    </xf>
    <xf numFmtId="10" fontId="39" fillId="17" borderId="191" applyNumberFormat="0" applyBorder="0" applyAlignment="0" applyProtection="0"/>
    <xf numFmtId="0" fontId="39" fillId="0" borderId="196" applyBorder="0">
      <alignment horizontal="left" vertical="center" wrapText="1" indent="2"/>
      <protection locked="0"/>
    </xf>
    <xf numFmtId="0" fontId="6" fillId="27" borderId="198" applyNumberFormat="0" applyFont="0" applyAlignment="0" applyProtection="0"/>
    <xf numFmtId="0" fontId="75" fillId="0" borderId="200" applyNumberFormat="0" applyFill="0" applyAlignment="0" applyProtection="0"/>
    <xf numFmtId="0" fontId="121"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130" fillId="39" borderId="199" applyNumberFormat="0" applyAlignment="0" applyProtection="0"/>
    <xf numFmtId="10" fontId="39" fillId="17" borderId="191" applyNumberFormat="0" applyBorder="0" applyAlignment="0" applyProtection="0"/>
    <xf numFmtId="0" fontId="136" fillId="0" borderId="200" applyNumberFormat="0" applyFill="0" applyAlignment="0" applyProtection="0"/>
    <xf numFmtId="0" fontId="18" fillId="16" borderId="196" applyFill="0" applyBorder="0" applyAlignment="0" applyProtection="0">
      <alignment vertical="center"/>
      <protection locked="0"/>
    </xf>
    <xf numFmtId="0" fontId="124" fillId="24" borderId="197" applyNumberFormat="0" applyAlignment="0" applyProtection="0"/>
    <xf numFmtId="0" fontId="121" fillId="39" borderId="197" applyNumberFormat="0" applyAlignment="0" applyProtection="0"/>
    <xf numFmtId="0" fontId="6" fillId="27" borderId="198" applyNumberFormat="0" applyFont="0" applyAlignment="0" applyProtection="0"/>
    <xf numFmtId="0" fontId="65" fillId="30"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21" fillId="39" borderId="197" applyNumberFormat="0" applyAlignment="0" applyProtection="0"/>
    <xf numFmtId="0" fontId="39" fillId="0" borderId="196" applyBorder="0">
      <alignment horizontal="left" vertical="center" wrapText="1" indent="2"/>
      <protection locked="0"/>
    </xf>
    <xf numFmtId="0" fontId="5"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10" fontId="39" fillId="17" borderId="191" applyNumberFormat="0" applyBorder="0" applyAlignment="0" applyProtection="0"/>
    <xf numFmtId="0" fontId="18" fillId="16" borderId="196" applyFill="0" applyBorder="0" applyAlignment="0" applyProtection="0">
      <alignment vertical="center"/>
      <protection locked="0"/>
    </xf>
    <xf numFmtId="0" fontId="68" fillId="39" borderId="199" applyNumberFormat="0" applyAlignment="0" applyProtection="0"/>
    <xf numFmtId="0" fontId="121" fillId="39" borderId="197" applyNumberFormat="0" applyAlignment="0" applyProtection="0"/>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19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39" fillId="0" borderId="196" applyBorder="0">
      <alignment horizontal="left" vertical="center" wrapText="1" indent="3"/>
      <protection locked="0"/>
    </xf>
    <xf numFmtId="0" fontId="136" fillId="0" borderId="200" applyNumberFormat="0" applyFill="0" applyAlignment="0" applyProtection="0"/>
    <xf numFmtId="0" fontId="68" fillId="40" borderId="199" applyNumberFormat="0" applyAlignment="0" applyProtection="0"/>
    <xf numFmtId="0" fontId="68" fillId="39" borderId="199" applyNumberFormat="0" applyAlignment="0" applyProtection="0"/>
    <xf numFmtId="0" fontId="75" fillId="0" borderId="200" applyNumberFormat="0" applyFill="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130" fillId="39" borderId="199" applyNumberForma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19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39" fillId="0" borderId="196" applyBorder="0">
      <alignment horizontal="left" vertical="center" wrapText="1" indent="3"/>
      <protection locked="0"/>
    </xf>
    <xf numFmtId="0" fontId="5" fillId="27" borderId="198" applyNumberFormat="0" applyFont="0" applyAlignment="0" applyProtection="0"/>
    <xf numFmtId="0" fontId="5" fillId="27" borderId="198" applyNumberFormat="0" applyFont="0" applyAlignment="0" applyProtection="0"/>
    <xf numFmtId="0" fontId="39" fillId="0" borderId="196" applyBorder="0">
      <alignment horizontal="left" vertical="center" wrapText="1" indent="3"/>
      <protection locked="0"/>
    </xf>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19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39" fillId="0" borderId="196" applyBorder="0">
      <alignment horizontal="left" vertical="center" wrapText="1" indent="3"/>
      <protection locked="0"/>
    </xf>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19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39" fillId="0" borderId="196" applyBorder="0">
      <alignment horizontal="left" vertical="center" wrapText="1" indent="3"/>
      <protection locked="0"/>
    </xf>
    <xf numFmtId="0" fontId="39" fillId="0" borderId="177" applyBorder="0">
      <alignment horizontal="left" vertical="center" wrapText="1" indent="2"/>
      <protection locked="0"/>
    </xf>
    <xf numFmtId="0" fontId="68" fillId="39" borderId="181" applyNumberFormat="0" applyAlignment="0" applyProtection="0"/>
    <xf numFmtId="10" fontId="39" fillId="17" borderId="176" applyNumberFormat="0" applyBorder="0" applyAlignment="0" applyProtection="0"/>
    <xf numFmtId="0" fontId="75" fillId="0" borderId="172" applyNumberFormat="0" applyFill="0" applyAlignment="0" applyProtection="0"/>
    <xf numFmtId="0" fontId="18" fillId="16" borderId="177" applyFill="0" applyBorder="0" applyAlignment="0" applyProtection="0">
      <alignment vertical="center"/>
      <protection locked="0"/>
    </xf>
    <xf numFmtId="0" fontId="62" fillId="39"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65" fillId="24" borderId="186" applyNumberFormat="0" applyAlignment="0" applyProtection="0"/>
    <xf numFmtId="0" fontId="65" fillId="30" borderId="186" applyNumberFormat="0" applyAlignment="0" applyProtection="0"/>
    <xf numFmtId="0" fontId="136" fillId="0" borderId="172" applyNumberFormat="0" applyFill="0" applyAlignment="0" applyProtection="0"/>
    <xf numFmtId="0" fontId="68" fillId="40" borderId="181" applyNumberFormat="0" applyAlignment="0" applyProtection="0"/>
    <xf numFmtId="0" fontId="68" fillId="39" borderId="181" applyNumberFormat="0" applyAlignment="0" applyProtection="0"/>
    <xf numFmtId="0" fontId="68" fillId="39" borderId="181" applyNumberFormat="0" applyAlignment="0" applyProtection="0"/>
    <xf numFmtId="0" fontId="65" fillId="30" borderId="186" applyNumberFormat="0" applyAlignment="0" applyProtection="0"/>
    <xf numFmtId="0" fontId="65" fillId="24" borderId="186" applyNumberFormat="0" applyAlignment="0" applyProtection="0"/>
    <xf numFmtId="0" fontId="124" fillId="24"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39" fillId="0" borderId="177" applyBorder="0">
      <alignment horizontal="left" vertical="center" wrapText="1" indent="2"/>
      <protection locked="0"/>
    </xf>
    <xf numFmtId="0" fontId="68" fillId="39" borderId="181"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39" fillId="0" borderId="177" applyBorder="0">
      <alignment horizontal="left" vertical="center" wrapText="1" indent="2"/>
      <protection locked="0"/>
    </xf>
    <xf numFmtId="0" fontId="18" fillId="16" borderId="177" applyFill="0" applyBorder="0" applyAlignment="0" applyProtection="0">
      <alignment vertical="center"/>
      <protection locked="0"/>
    </xf>
    <xf numFmtId="0" fontId="65" fillId="30" borderId="186" applyNumberFormat="0" applyAlignment="0" applyProtection="0"/>
    <xf numFmtId="0" fontId="5" fillId="27" borderId="187" applyNumberFormat="0" applyFont="0" applyAlignment="0" applyProtection="0"/>
    <xf numFmtId="0" fontId="65" fillId="24" borderId="186" applyNumberFormat="0" applyAlignment="0" applyProtection="0"/>
    <xf numFmtId="0" fontId="136" fillId="0" borderId="172" applyNumberFormat="0" applyFill="0" applyAlignment="0" applyProtection="0"/>
    <xf numFmtId="0" fontId="39" fillId="0" borderId="177" applyBorder="0">
      <alignment horizontal="left" vertical="center" wrapText="1" indent="3"/>
      <protection locked="0"/>
    </xf>
    <xf numFmtId="0" fontId="65" fillId="24" borderId="186" applyNumberFormat="0" applyAlignment="0" applyProtection="0"/>
    <xf numFmtId="0" fontId="65" fillId="24" borderId="186" applyNumberFormat="0" applyAlignment="0" applyProtection="0"/>
    <xf numFmtId="0" fontId="65" fillId="24" borderId="186" applyNumberFormat="0" applyAlignment="0" applyProtection="0"/>
    <xf numFmtId="0" fontId="68" fillId="39" borderId="181" applyNumberFormat="0" applyAlignment="0" applyProtection="0"/>
    <xf numFmtId="0" fontId="6" fillId="27" borderId="187" applyNumberFormat="0" applyFont="0" applyAlignment="0" applyProtection="0"/>
    <xf numFmtId="0" fontId="130" fillId="39" borderId="181" applyNumberFormat="0" applyAlignment="0" applyProtection="0"/>
    <xf numFmtId="0" fontId="65" fillId="30" borderId="186" applyNumberFormat="0" applyAlignment="0" applyProtection="0"/>
    <xf numFmtId="0" fontId="68" fillId="40" borderId="181" applyNumberFormat="0" applyAlignment="0" applyProtection="0"/>
    <xf numFmtId="0" fontId="39" fillId="0" borderId="177" applyBorder="0">
      <alignment horizontal="left" vertical="center" wrapText="1" indent="2"/>
      <protection locked="0"/>
    </xf>
    <xf numFmtId="0" fontId="76" fillId="40" borderId="186" applyNumberFormat="0" applyAlignment="0" applyProtection="0"/>
    <xf numFmtId="0" fontId="65" fillId="24" borderId="186" applyNumberFormat="0" applyAlignment="0" applyProtection="0"/>
    <xf numFmtId="0" fontId="39" fillId="0" borderId="177" applyBorder="0">
      <alignment horizontal="left" vertical="center" wrapText="1" indent="2"/>
      <protection locked="0"/>
    </xf>
    <xf numFmtId="0" fontId="68" fillId="40" borderId="181" applyNumberFormat="0" applyAlignment="0" applyProtection="0"/>
    <xf numFmtId="0" fontId="76" fillId="40" borderId="186" applyNumberFormat="0" applyAlignment="0" applyProtection="0"/>
    <xf numFmtId="0" fontId="39" fillId="0" borderId="177" applyBorder="0">
      <alignment horizontal="left" vertical="center" wrapText="1" indent="2"/>
      <protection locked="0"/>
    </xf>
    <xf numFmtId="0" fontId="65" fillId="24" borderId="186" applyNumberFormat="0" applyAlignment="0" applyProtection="0"/>
    <xf numFmtId="0" fontId="124"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21" fillId="39" borderId="186" applyNumberFormat="0" applyAlignment="0" applyProtection="0"/>
    <xf numFmtId="10" fontId="39" fillId="17" borderId="176" applyNumberFormat="0" applyBorder="0" applyAlignment="0" applyProtection="0"/>
    <xf numFmtId="0" fontId="68" fillId="40" borderId="181" applyNumberFormat="0" applyAlignment="0" applyProtection="0"/>
    <xf numFmtId="0" fontId="65" fillId="24" borderId="186" applyNumberFormat="0" applyAlignment="0" applyProtection="0"/>
    <xf numFmtId="0" fontId="6" fillId="27" borderId="187" applyNumberFormat="0" applyFont="0" applyAlignment="0" applyProtection="0"/>
    <xf numFmtId="0" fontId="65" fillId="30" borderId="186" applyNumberFormat="0" applyAlignment="0" applyProtection="0"/>
    <xf numFmtId="0" fontId="76" fillId="40" borderId="186"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62" fillId="39" borderId="186" applyNumberFormat="0" applyAlignment="0" applyProtection="0"/>
    <xf numFmtId="0" fontId="65" fillId="24"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121"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5" fillId="24" borderId="186" applyNumberFormat="0" applyAlignment="0" applyProtection="0"/>
    <xf numFmtId="0" fontId="124" fillId="24" borderId="186" applyNumberFormat="0" applyAlignment="0" applyProtection="0"/>
    <xf numFmtId="0" fontId="39" fillId="0" borderId="177" applyBorder="0">
      <alignment horizontal="left" vertical="center" wrapText="1" indent="3"/>
      <protection locked="0"/>
    </xf>
    <xf numFmtId="0" fontId="76" fillId="40" borderId="186" applyNumberFormat="0" applyAlignment="0" applyProtection="0"/>
    <xf numFmtId="0" fontId="68" fillId="40" borderId="181" applyNumberFormat="0" applyAlignment="0" applyProtection="0"/>
    <xf numFmtId="0" fontId="76" fillId="40" borderId="186" applyNumberFormat="0" applyAlignment="0" applyProtection="0"/>
    <xf numFmtId="0" fontId="76" fillId="40" borderId="186" applyNumberFormat="0" applyAlignment="0" applyProtection="0"/>
    <xf numFmtId="0" fontId="75" fillId="0" borderId="172" applyNumberFormat="0" applyFill="0" applyAlignment="0" applyProtection="0"/>
    <xf numFmtId="0" fontId="130" fillId="39" borderId="181"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6" fillId="40"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8" fillId="40" borderId="181" applyNumberFormat="0" applyAlignment="0" applyProtection="0"/>
    <xf numFmtId="0" fontId="68" fillId="40" borderId="181" applyNumberFormat="0" applyAlignment="0" applyProtection="0"/>
    <xf numFmtId="0" fontId="121" fillId="39" borderId="186" applyNumberFormat="0" applyAlignment="0" applyProtection="0"/>
    <xf numFmtId="0" fontId="121" fillId="39" borderId="186" applyNumberFormat="0" applyAlignment="0" applyProtection="0"/>
    <xf numFmtId="0" fontId="130" fillId="39" borderId="181" applyNumberFormat="0" applyAlignment="0" applyProtection="0"/>
    <xf numFmtId="0" fontId="5" fillId="27" borderId="187" applyNumberFormat="0" applyFont="0" applyAlignment="0" applyProtection="0"/>
    <xf numFmtId="0" fontId="130" fillId="39" borderId="181"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76" fillId="40" borderId="186" applyNumberFormat="0" applyAlignment="0" applyProtection="0"/>
    <xf numFmtId="0" fontId="65" fillId="24" borderId="186" applyNumberFormat="0" applyAlignment="0" applyProtection="0"/>
    <xf numFmtId="0" fontId="75" fillId="0" borderId="172" applyNumberFormat="0" applyFill="0" applyAlignment="0" applyProtection="0"/>
    <xf numFmtId="0" fontId="65"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10" fontId="39" fillId="17" borderId="176" applyNumberFormat="0" applyBorder="0" applyAlignment="0" applyProtection="0"/>
    <xf numFmtId="0" fontId="76" fillId="40"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18" fillId="16" borderId="177" applyFill="0" applyBorder="0" applyAlignment="0" applyProtection="0">
      <alignment vertical="center"/>
      <protection locked="0"/>
    </xf>
    <xf numFmtId="0" fontId="136"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130" fillId="39" borderId="181" applyNumberFormat="0" applyAlignment="0" applyProtection="0"/>
    <xf numFmtId="0" fontId="5" fillId="27" borderId="187" applyNumberFormat="0" applyFont="0" applyAlignment="0" applyProtection="0"/>
    <xf numFmtId="0" fontId="65" fillId="30" borderId="186" applyNumberFormat="0" applyAlignment="0" applyProtection="0"/>
    <xf numFmtId="0" fontId="121" fillId="39" borderId="186" applyNumberFormat="0" applyAlignment="0" applyProtection="0"/>
    <xf numFmtId="0" fontId="5" fillId="27" borderId="187" applyNumberFormat="0" applyFont="0" applyAlignment="0" applyProtection="0"/>
    <xf numFmtId="0" fontId="75" fillId="0" borderId="172" applyNumberFormat="0" applyFill="0" applyAlignment="0" applyProtection="0"/>
    <xf numFmtId="0" fontId="76" fillId="40" borderId="186" applyNumberFormat="0" applyAlignment="0" applyProtection="0"/>
    <xf numFmtId="0" fontId="62" fillId="39" borderId="186" applyNumberFormat="0" applyAlignment="0" applyProtection="0"/>
    <xf numFmtId="0" fontId="124" fillId="24" borderId="186" applyNumberFormat="0" applyAlignment="0" applyProtection="0"/>
    <xf numFmtId="0" fontId="75" fillId="0" borderId="172" applyNumberFormat="0" applyFill="0" applyAlignment="0" applyProtection="0"/>
    <xf numFmtId="0" fontId="65" fillId="24" borderId="186"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5" fillId="27" borderId="187" applyNumberFormat="0" applyFont="0" applyAlignment="0" applyProtection="0"/>
    <xf numFmtId="0" fontId="130" fillId="39" borderId="181" applyNumberFormat="0" applyAlignment="0" applyProtection="0"/>
    <xf numFmtId="0" fontId="6" fillId="27" borderId="187" applyNumberFormat="0" applyFont="0" applyAlignment="0" applyProtection="0"/>
    <xf numFmtId="0" fontId="6" fillId="27" borderId="187" applyNumberFormat="0" applyFont="0" applyAlignment="0" applyProtection="0"/>
    <xf numFmtId="0" fontId="62" fillId="39" borderId="186" applyNumberFormat="0" applyAlignment="0" applyProtection="0"/>
    <xf numFmtId="0" fontId="121" fillId="39"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76" fillId="40" borderId="186" applyNumberFormat="0" applyAlignment="0" applyProtection="0"/>
    <xf numFmtId="0" fontId="136" fillId="0" borderId="172" applyNumberFormat="0" applyFill="0" applyAlignment="0" applyProtection="0"/>
    <xf numFmtId="0" fontId="68" fillId="40" borderId="181" applyNumberFormat="0" applyAlignment="0" applyProtection="0"/>
    <xf numFmtId="0" fontId="130" fillId="39" borderId="181" applyNumberFormat="0" applyAlignment="0" applyProtection="0"/>
    <xf numFmtId="0" fontId="65" fillId="24" borderId="186" applyNumberFormat="0" applyAlignment="0" applyProtection="0"/>
    <xf numFmtId="0" fontId="5" fillId="27" borderId="187" applyNumberFormat="0" applyFont="0" applyAlignment="0" applyProtection="0"/>
    <xf numFmtId="0" fontId="124" fillId="24" borderId="186" applyNumberFormat="0" applyAlignment="0" applyProtection="0"/>
    <xf numFmtId="0" fontId="65" fillId="24"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65" fillId="30" borderId="186" applyNumberFormat="0" applyAlignment="0" applyProtection="0"/>
    <xf numFmtId="0" fontId="136" fillId="0" borderId="172" applyNumberFormat="0" applyFill="0" applyAlignment="0" applyProtection="0"/>
    <xf numFmtId="0" fontId="76" fillId="40" borderId="186" applyNumberFormat="0" applyAlignment="0" applyProtection="0"/>
    <xf numFmtId="0" fontId="130" fillId="39" borderId="181" applyNumberFormat="0" applyAlignment="0" applyProtection="0"/>
    <xf numFmtId="0" fontId="65" fillId="24" borderId="186"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24" fillId="24" borderId="186" applyNumberFormat="0" applyAlignment="0" applyProtection="0"/>
    <xf numFmtId="0" fontId="65" fillId="24"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65" fillId="30" borderId="186" applyNumberFormat="0" applyAlignment="0" applyProtection="0"/>
    <xf numFmtId="0" fontId="136" fillId="0" borderId="172" applyNumberFormat="0" applyFill="0" applyAlignment="0" applyProtection="0"/>
    <xf numFmtId="0" fontId="76" fillId="40" borderId="186" applyNumberFormat="0" applyAlignment="0" applyProtection="0"/>
    <xf numFmtId="0" fontId="130" fillId="39" borderId="181" applyNumberFormat="0" applyAlignment="0" applyProtection="0"/>
    <xf numFmtId="0" fontId="65" fillId="24" borderId="186"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62" fillId="39" borderId="186" applyNumberFormat="0" applyAlignment="0" applyProtection="0"/>
    <xf numFmtId="0" fontId="121" fillId="39" borderId="186"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30" fillId="39" borderId="181" applyNumberFormat="0" applyAlignment="0" applyProtection="0"/>
    <xf numFmtId="0" fontId="75" fillId="0" borderId="172" applyNumberFormat="0" applyFill="0" applyAlignment="0" applyProtection="0"/>
    <xf numFmtId="0" fontId="68" fillId="39" borderId="181" applyNumberFormat="0" applyAlignment="0" applyProtection="0"/>
    <xf numFmtId="0" fontId="136" fillId="0" borderId="172" applyNumberFormat="0" applyFill="0" applyAlignment="0" applyProtection="0"/>
    <xf numFmtId="0" fontId="65"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124" fillId="24" borderId="186" applyNumberFormat="0" applyAlignment="0" applyProtection="0"/>
    <xf numFmtId="0" fontId="68" fillId="39" borderId="181" applyNumberFormat="0" applyAlignment="0" applyProtection="0"/>
    <xf numFmtId="0" fontId="136" fillId="0" borderId="172" applyNumberFormat="0" applyFill="0" applyAlignment="0" applyProtection="0"/>
    <xf numFmtId="0" fontId="6" fillId="27" borderId="187" applyNumberFormat="0" applyFont="0" applyAlignment="0" applyProtection="0"/>
    <xf numFmtId="0" fontId="65" fillId="30" borderId="186" applyNumberFormat="0" applyAlignment="0" applyProtection="0"/>
    <xf numFmtId="0" fontId="5" fillId="27" borderId="187" applyNumberFormat="0" applyFont="0" applyAlignment="0" applyProtection="0"/>
    <xf numFmtId="0" fontId="65"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5" fillId="24" borderId="186" applyNumberFormat="0" applyAlignment="0" applyProtection="0"/>
    <xf numFmtId="0" fontId="68" fillId="39" borderId="181" applyNumberFormat="0" applyAlignment="0" applyProtection="0"/>
    <xf numFmtId="0" fontId="130" fillId="39" borderId="181" applyNumberFormat="0" applyAlignment="0" applyProtection="0"/>
    <xf numFmtId="0" fontId="121" fillId="39" borderId="186" applyNumberFormat="0" applyAlignment="0" applyProtection="0"/>
    <xf numFmtId="0" fontId="124" fillId="24" borderId="186" applyNumberFormat="0" applyAlignment="0" applyProtection="0"/>
    <xf numFmtId="0" fontId="136" fillId="0" borderId="172" applyNumberFormat="0" applyFill="0" applyAlignment="0" applyProtection="0"/>
    <xf numFmtId="0" fontId="121" fillId="39" borderId="186" applyNumberFormat="0" applyAlignment="0" applyProtection="0"/>
    <xf numFmtId="0" fontId="130" fillId="39" borderId="181" applyNumberFormat="0" applyAlignment="0" applyProtection="0"/>
    <xf numFmtId="0" fontId="130" fillId="39" borderId="181" applyNumberFormat="0" applyAlignment="0" applyProtection="0"/>
    <xf numFmtId="0" fontId="5" fillId="27" borderId="187" applyNumberFormat="0" applyFont="0" applyAlignment="0" applyProtection="0"/>
    <xf numFmtId="0" fontId="121" fillId="39"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136" fillId="0" borderId="172" applyNumberFormat="0" applyFill="0" applyAlignment="0" applyProtection="0"/>
    <xf numFmtId="0" fontId="5" fillId="27" borderId="187" applyNumberFormat="0" applyFont="0" applyAlignment="0" applyProtection="0"/>
    <xf numFmtId="0" fontId="65" fillId="24" borderId="186" applyNumberFormat="0" applyAlignment="0" applyProtection="0"/>
    <xf numFmtId="0" fontId="65" fillId="24" borderId="186" applyNumberFormat="0" applyAlignment="0" applyProtection="0"/>
    <xf numFmtId="0" fontId="65" fillId="24" borderId="186" applyNumberFormat="0" applyAlignment="0" applyProtection="0"/>
    <xf numFmtId="0" fontId="65" fillId="30" borderId="186" applyNumberFormat="0" applyAlignment="0" applyProtection="0"/>
    <xf numFmtId="0" fontId="65" fillId="24" borderId="186" applyNumberFormat="0" applyAlignment="0" applyProtection="0"/>
    <xf numFmtId="0" fontId="68" fillId="39" borderId="181"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124" fillId="24" borderId="186" applyNumberFormat="0" applyAlignment="0" applyProtection="0"/>
    <xf numFmtId="0" fontId="121" fillId="39"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65" fillId="30" borderId="186" applyNumberFormat="0" applyAlignment="0" applyProtection="0"/>
    <xf numFmtId="0" fontId="124" fillId="24" borderId="186" applyNumberFormat="0" applyAlignment="0" applyProtection="0"/>
    <xf numFmtId="0" fontId="68" fillId="40" borderId="181" applyNumberFormat="0" applyAlignment="0" applyProtection="0"/>
    <xf numFmtId="0" fontId="68" fillId="40" borderId="181" applyNumberFormat="0" applyAlignment="0" applyProtection="0"/>
    <xf numFmtId="0" fontId="5" fillId="27" borderId="187" applyNumberFormat="0" applyFont="0" applyAlignment="0" applyProtection="0"/>
    <xf numFmtId="0" fontId="68" fillId="40" borderId="181" applyNumberFormat="0" applyAlignment="0" applyProtection="0"/>
    <xf numFmtId="0" fontId="62" fillId="39" borderId="186" applyNumberFormat="0" applyAlignment="0" applyProtection="0"/>
    <xf numFmtId="0" fontId="130" fillId="39" borderId="181" applyNumberFormat="0" applyAlignment="0" applyProtection="0"/>
    <xf numFmtId="0" fontId="136" fillId="0" borderId="172" applyNumberFormat="0" applyFill="0" applyAlignment="0" applyProtection="0"/>
    <xf numFmtId="0" fontId="5" fillId="27" borderId="187" applyNumberFormat="0" applyFont="0" applyAlignment="0" applyProtection="0"/>
    <xf numFmtId="0" fontId="65" fillId="24" borderId="186" applyNumberFormat="0" applyAlignment="0" applyProtection="0"/>
    <xf numFmtId="0" fontId="6" fillId="27" borderId="187" applyNumberFormat="0" applyFont="0" applyAlignment="0" applyProtection="0"/>
    <xf numFmtId="0" fontId="76" fillId="40" borderId="186" applyNumberFormat="0" applyAlignment="0" applyProtection="0"/>
    <xf numFmtId="0" fontId="5" fillId="27" borderId="187" applyNumberFormat="0" applyFont="0" applyAlignment="0" applyProtection="0"/>
    <xf numFmtId="0" fontId="76" fillId="40" borderId="186" applyNumberFormat="0" applyAlignment="0" applyProtection="0"/>
    <xf numFmtId="0" fontId="68" fillId="39" borderId="181" applyNumberFormat="0" applyAlignment="0" applyProtection="0"/>
    <xf numFmtId="0" fontId="68" fillId="39" borderId="181" applyNumberFormat="0" applyAlignment="0" applyProtection="0"/>
    <xf numFmtId="0" fontId="62" fillId="39" borderId="186" applyNumberFormat="0" applyAlignment="0" applyProtection="0"/>
    <xf numFmtId="0" fontId="5" fillId="27" borderId="187" applyNumberFormat="0" applyFont="0" applyAlignment="0" applyProtection="0"/>
    <xf numFmtId="0" fontId="124"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1" applyNumberFormat="0" applyAlignment="0" applyProtection="0"/>
    <xf numFmtId="0" fontId="124" fillId="24" borderId="186" applyNumberFormat="0" applyAlignment="0" applyProtection="0"/>
    <xf numFmtId="0" fontId="68" fillId="39" borderId="181" applyNumberFormat="0" applyAlignment="0" applyProtection="0"/>
    <xf numFmtId="0" fontId="65" fillId="30" borderId="186" applyNumberFormat="0" applyAlignment="0" applyProtection="0"/>
    <xf numFmtId="0" fontId="68" fillId="39" borderId="181" applyNumberFormat="0" applyAlignment="0" applyProtection="0"/>
    <xf numFmtId="0" fontId="65" fillId="24" borderId="186" applyNumberFormat="0" applyAlignment="0" applyProtection="0"/>
    <xf numFmtId="0" fontId="130" fillId="39" borderId="181" applyNumberFormat="0" applyAlignment="0" applyProtection="0"/>
    <xf numFmtId="0" fontId="124" fillId="24" borderId="186" applyNumberFormat="0" applyAlignment="0" applyProtection="0"/>
    <xf numFmtId="0" fontId="76" fillId="40"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65" fillId="30"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68" fillId="40" borderId="181" applyNumberFormat="0" applyAlignment="0" applyProtection="0"/>
    <xf numFmtId="0" fontId="124" fillId="24" borderId="186" applyNumberFormat="0" applyAlignment="0" applyProtection="0"/>
    <xf numFmtId="0" fontId="65" fillId="24" borderId="186" applyNumberFormat="0" applyAlignment="0" applyProtection="0"/>
    <xf numFmtId="0" fontId="130" fillId="39" borderId="181" applyNumberFormat="0" applyAlignment="0" applyProtection="0"/>
    <xf numFmtId="0" fontId="65" fillId="30" borderId="186" applyNumberFormat="0" applyAlignment="0" applyProtection="0"/>
    <xf numFmtId="0" fontId="68"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5"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8" fillId="40" borderId="181" applyNumberFormat="0" applyAlignment="0" applyProtection="0"/>
    <xf numFmtId="0" fontId="65" fillId="24" borderId="186" applyNumberFormat="0" applyAlignment="0" applyProtection="0"/>
    <xf numFmtId="0" fontId="121" fillId="39" borderId="186" applyNumberFormat="0" applyAlignment="0" applyProtection="0"/>
    <xf numFmtId="10" fontId="39" fillId="17" borderId="176" applyNumberFormat="0" applyBorder="0" applyAlignment="0" applyProtection="0"/>
    <xf numFmtId="0" fontId="5" fillId="27" borderId="187" applyNumberFormat="0" applyFont="0" applyAlignment="0" applyProtection="0"/>
    <xf numFmtId="0" fontId="136" fillId="0" borderId="172" applyNumberFormat="0" applyFill="0" applyAlignment="0" applyProtection="0"/>
    <xf numFmtId="0" fontId="130"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136" fillId="0" borderId="172" applyNumberFormat="0" applyFill="0" applyAlignment="0" applyProtection="0"/>
    <xf numFmtId="10" fontId="39" fillId="17" borderId="176" applyNumberFormat="0" applyBorder="0" applyAlignment="0" applyProtection="0"/>
    <xf numFmtId="0" fontId="130" fillId="39" borderId="181" applyNumberFormat="0" applyAlignment="0" applyProtection="0"/>
    <xf numFmtId="0" fontId="5" fillId="27" borderId="187" applyNumberFormat="0" applyFont="0" applyAlignment="0" applyProtection="0"/>
    <xf numFmtId="0" fontId="65" fillId="24" borderId="186" applyNumberFormat="0" applyAlignment="0" applyProtection="0"/>
    <xf numFmtId="0" fontId="121" fillId="39"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2" fillId="39" borderId="186" applyNumberFormat="0" applyAlignment="0" applyProtection="0"/>
    <xf numFmtId="0" fontId="5" fillId="27" borderId="187" applyNumberFormat="0" applyFont="0" applyAlignment="0" applyProtection="0"/>
    <xf numFmtId="0" fontId="65" fillId="24" borderId="186" applyNumberFormat="0" applyAlignment="0" applyProtection="0"/>
    <xf numFmtId="0" fontId="6" fillId="27" borderId="187" applyNumberFormat="0" applyFont="0" applyAlignment="0" applyProtection="0"/>
    <xf numFmtId="0" fontId="75" fillId="0" borderId="172" applyNumberFormat="0" applyFill="0" applyAlignment="0" applyProtection="0"/>
    <xf numFmtId="0" fontId="62" fillId="39" borderId="186" applyNumberFormat="0" applyAlignment="0" applyProtection="0"/>
    <xf numFmtId="0" fontId="124" fillId="24"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36" fillId="0" borderId="172" applyNumberFormat="0" applyFill="0" applyAlignment="0" applyProtection="0"/>
    <xf numFmtId="0" fontId="75" fillId="0" borderId="172" applyNumberFormat="0" applyFill="0" applyAlignment="0" applyProtection="0"/>
    <xf numFmtId="0" fontId="5" fillId="27" borderId="187" applyNumberFormat="0" applyFont="0" applyAlignment="0" applyProtection="0"/>
    <xf numFmtId="0" fontId="65" fillId="24" borderId="186" applyNumberFormat="0" applyAlignment="0" applyProtection="0"/>
    <xf numFmtId="0" fontId="18" fillId="16" borderId="177" applyFill="0" applyBorder="0" applyAlignment="0" applyProtection="0">
      <alignment vertical="center"/>
      <protection locked="0"/>
    </xf>
    <xf numFmtId="0" fontId="5" fillId="27" borderId="187" applyNumberFormat="0" applyFont="0" applyAlignment="0" applyProtection="0"/>
    <xf numFmtId="0" fontId="18" fillId="16" borderId="177" applyFill="0" applyBorder="0" applyAlignment="0" applyProtection="0">
      <alignment vertical="center"/>
      <protection locked="0"/>
    </xf>
    <xf numFmtId="0" fontId="62" fillId="39" borderId="186" applyNumberFormat="0" applyAlignment="0" applyProtection="0"/>
    <xf numFmtId="0" fontId="65" fillId="30" borderId="186" applyNumberFormat="0" applyAlignment="0" applyProtection="0"/>
    <xf numFmtId="0" fontId="130" fillId="39" borderId="181" applyNumberFormat="0" applyAlignment="0" applyProtection="0"/>
    <xf numFmtId="0" fontId="65" fillId="24" borderId="186" applyNumberFormat="0" applyAlignment="0" applyProtection="0"/>
    <xf numFmtId="10" fontId="39" fillId="17" borderId="176" applyNumberFormat="0" applyBorder="0" applyAlignment="0" applyProtection="0"/>
    <xf numFmtId="0" fontId="121" fillId="39" borderId="186" applyNumberFormat="0" applyAlignment="0" applyProtection="0"/>
    <xf numFmtId="0" fontId="5" fillId="27" borderId="187" applyNumberFormat="0" applyFont="0" applyAlignment="0" applyProtection="0"/>
    <xf numFmtId="0" fontId="18" fillId="16" borderId="177" applyFill="0" applyBorder="0" applyAlignment="0" applyProtection="0">
      <alignment vertical="center"/>
      <protection locked="0"/>
    </xf>
    <xf numFmtId="0" fontId="5" fillId="27" borderId="187" applyNumberFormat="0" applyFont="0" applyAlignment="0" applyProtection="0"/>
    <xf numFmtId="0" fontId="65" fillId="30" borderId="186" applyNumberFormat="0" applyAlignment="0" applyProtection="0"/>
    <xf numFmtId="0" fontId="136" fillId="0" borderId="172" applyNumberFormat="0" applyFill="0" applyAlignment="0" applyProtection="0"/>
    <xf numFmtId="0" fontId="65" fillId="30" borderId="186" applyNumberFormat="0" applyAlignment="0" applyProtection="0"/>
    <xf numFmtId="0" fontId="121" fillId="39" borderId="186" applyNumberFormat="0" applyAlignment="0" applyProtection="0"/>
    <xf numFmtId="0" fontId="68" fillId="39" borderId="181" applyNumberFormat="0" applyAlignment="0" applyProtection="0"/>
    <xf numFmtId="0" fontId="62" fillId="39" borderId="186" applyNumberFormat="0" applyAlignment="0" applyProtection="0"/>
    <xf numFmtId="0" fontId="5" fillId="27" borderId="187" applyNumberFormat="0" applyFont="0" applyAlignment="0" applyProtection="0"/>
    <xf numFmtId="0" fontId="76" fillId="40" borderId="186" applyNumberFormat="0" applyAlignment="0" applyProtection="0"/>
    <xf numFmtId="0" fontId="130" fillId="39" borderId="181" applyNumberFormat="0" applyAlignment="0" applyProtection="0"/>
    <xf numFmtId="0" fontId="6" fillId="27" borderId="187" applyNumberFormat="0" applyFont="0" applyAlignment="0" applyProtection="0"/>
    <xf numFmtId="0" fontId="124" fillId="24" borderId="186" applyNumberFormat="0" applyAlignment="0" applyProtection="0"/>
    <xf numFmtId="0" fontId="121" fillId="39" borderId="186" applyNumberFormat="0" applyAlignment="0" applyProtection="0"/>
    <xf numFmtId="0" fontId="5" fillId="27" borderId="187" applyNumberFormat="0" applyFont="0" applyAlignment="0" applyProtection="0"/>
    <xf numFmtId="0" fontId="39" fillId="0" borderId="177" applyBorder="0">
      <alignment horizontal="left" vertical="center" wrapText="1" indent="3"/>
      <protection locked="0"/>
    </xf>
    <xf numFmtId="0" fontId="5" fillId="27" borderId="187" applyNumberFormat="0" applyFont="0" applyAlignment="0" applyProtection="0"/>
    <xf numFmtId="0" fontId="6" fillId="27" borderId="187" applyNumberFormat="0" applyFont="0" applyAlignment="0" applyProtection="0"/>
    <xf numFmtId="0" fontId="76" fillId="40" borderId="186" applyNumberFormat="0" applyAlignment="0" applyProtection="0"/>
    <xf numFmtId="0" fontId="6" fillId="27" borderId="187" applyNumberFormat="0" applyFont="0" applyAlignment="0" applyProtection="0"/>
    <xf numFmtId="0" fontId="76" fillId="40"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1" applyNumberFormat="0" applyAlignment="0" applyProtection="0"/>
    <xf numFmtId="0" fontId="124" fillId="24"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18" fillId="16" borderId="177" applyFill="0" applyBorder="0" applyAlignment="0" applyProtection="0">
      <alignment vertical="center"/>
      <protection locked="0"/>
    </xf>
    <xf numFmtId="0" fontId="5" fillId="27" borderId="187" applyNumberFormat="0" applyFont="0" applyAlignment="0" applyProtection="0"/>
    <xf numFmtId="0" fontId="39" fillId="0" borderId="177" applyBorder="0">
      <alignment horizontal="left" vertical="center" wrapText="1" indent="3"/>
      <protection locked="0"/>
    </xf>
    <xf numFmtId="0" fontId="18" fillId="16" borderId="177" applyFill="0" applyBorder="0" applyAlignment="0" applyProtection="0">
      <alignment vertical="center"/>
      <protection locked="0"/>
    </xf>
    <xf numFmtId="0" fontId="136" fillId="0" borderId="172" applyNumberFormat="0" applyFill="0" applyAlignment="0" applyProtection="0"/>
    <xf numFmtId="0" fontId="5" fillId="27" borderId="187" applyNumberFormat="0" applyFont="0" applyAlignment="0" applyProtection="0"/>
    <xf numFmtId="0" fontId="6" fillId="27" borderId="187" applyNumberFormat="0" applyFont="0" applyAlignment="0" applyProtection="0"/>
    <xf numFmtId="0" fontId="75" fillId="0" borderId="172" applyNumberFormat="0" applyFill="0" applyAlignment="0" applyProtection="0"/>
    <xf numFmtId="0" fontId="39" fillId="0" borderId="177" applyBorder="0">
      <alignment horizontal="left" vertical="center" wrapText="1" indent="2"/>
      <protection locked="0"/>
    </xf>
    <xf numFmtId="0" fontId="62" fillId="39"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39" fillId="0" borderId="177" applyBorder="0">
      <alignment horizontal="left" vertical="center" wrapText="1" indent="3"/>
      <protection locked="0"/>
    </xf>
    <xf numFmtId="0" fontId="130" fillId="39" borderId="181" applyNumberFormat="0" applyAlignment="0" applyProtection="0"/>
    <xf numFmtId="0" fontId="39" fillId="0" borderId="177" applyBorder="0">
      <alignment horizontal="left" vertical="center" wrapText="1" indent="2"/>
      <protection locked="0"/>
    </xf>
    <xf numFmtId="0" fontId="68" fillId="39" borderId="181" applyNumberFormat="0" applyAlignment="0" applyProtection="0"/>
    <xf numFmtId="0" fontId="62" fillId="39" borderId="186" applyNumberFormat="0" applyAlignment="0" applyProtection="0"/>
    <xf numFmtId="0" fontId="75" fillId="0" borderId="172" applyNumberFormat="0" applyFill="0" applyAlignment="0" applyProtection="0"/>
    <xf numFmtId="0" fontId="68" fillId="39" borderId="181" applyNumberFormat="0" applyAlignment="0" applyProtection="0"/>
    <xf numFmtId="0" fontId="130" fillId="39" borderId="181" applyNumberFormat="0" applyAlignment="0" applyProtection="0"/>
    <xf numFmtId="10" fontId="39" fillId="17" borderId="191" applyNumberFormat="0" applyBorder="0" applyAlignment="0" applyProtection="0"/>
    <xf numFmtId="0" fontId="62" fillId="39" borderId="186" applyNumberFormat="0" applyAlignment="0" applyProtection="0"/>
    <xf numFmtId="0" fontId="130" fillId="39" borderId="181" applyNumberFormat="0" applyAlignment="0" applyProtection="0"/>
    <xf numFmtId="0" fontId="76" fillId="40" borderId="186" applyNumberFormat="0" applyAlignment="0" applyProtection="0"/>
    <xf numFmtId="0" fontId="124" fillId="24" borderId="186" applyNumberFormat="0" applyAlignment="0" applyProtection="0"/>
    <xf numFmtId="0" fontId="68" fillId="40" borderId="181" applyNumberFormat="0" applyAlignment="0" applyProtection="0"/>
    <xf numFmtId="0" fontId="68" fillId="40" borderId="181" applyNumberFormat="0" applyAlignment="0" applyProtection="0"/>
    <xf numFmtId="0" fontId="5" fillId="27" borderId="187" applyNumberFormat="0" applyFont="0" applyAlignment="0" applyProtection="0"/>
    <xf numFmtId="0" fontId="65" fillId="24" borderId="186" applyNumberFormat="0" applyAlignment="0" applyProtection="0"/>
    <xf numFmtId="0" fontId="68" fillId="39" borderId="181" applyNumberFormat="0" applyAlignment="0" applyProtection="0"/>
    <xf numFmtId="0" fontId="130" fillId="39" borderId="181" applyNumberFormat="0" applyAlignment="0" applyProtection="0"/>
    <xf numFmtId="0" fontId="75" fillId="0" borderId="172" applyNumberFormat="0" applyFill="0" applyAlignment="0" applyProtection="0"/>
    <xf numFmtId="0" fontId="6" fillId="27" borderId="187" applyNumberFormat="0" applyFont="0" applyAlignment="0" applyProtection="0"/>
    <xf numFmtId="0" fontId="5" fillId="27" borderId="187" applyNumberFormat="0" applyFont="0" applyAlignment="0" applyProtection="0"/>
    <xf numFmtId="0" fontId="39" fillId="0" borderId="177" applyBorder="0">
      <alignment horizontal="left" vertical="center" wrapText="1" indent="3"/>
      <protection locked="0"/>
    </xf>
    <xf numFmtId="0" fontId="65" fillId="24" borderId="186" applyNumberFormat="0" applyAlignment="0" applyProtection="0"/>
    <xf numFmtId="0" fontId="65" fillId="24" borderId="186" applyNumberFormat="0" applyAlignment="0" applyProtection="0"/>
    <xf numFmtId="0" fontId="68" fillId="39" borderId="181"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5" fillId="27" borderId="187" applyNumberFormat="0" applyFont="0" applyAlignment="0" applyProtection="0"/>
    <xf numFmtId="0" fontId="39" fillId="0" borderId="177" applyBorder="0">
      <alignment horizontal="left" vertical="center" wrapText="1" indent="3"/>
      <protection locked="0"/>
    </xf>
    <xf numFmtId="0" fontId="5" fillId="27" borderId="187" applyNumberFormat="0" applyFont="0" applyAlignment="0" applyProtection="0"/>
    <xf numFmtId="0" fontId="5" fillId="27" borderId="187" applyNumberFormat="0" applyFont="0" applyAlignment="0" applyProtection="0"/>
    <xf numFmtId="0" fontId="39" fillId="0" borderId="177" applyBorder="0">
      <alignment horizontal="left" vertical="center" wrapText="1" indent="2"/>
      <protection locked="0"/>
    </xf>
    <xf numFmtId="0" fontId="65" fillId="30" borderId="186" applyNumberFormat="0" applyAlignment="0" applyProtection="0"/>
    <xf numFmtId="0" fontId="75" fillId="0" borderId="172" applyNumberFormat="0" applyFill="0" applyAlignment="0" applyProtection="0"/>
    <xf numFmtId="0" fontId="6" fillId="27" borderId="187" applyNumberFormat="0" applyFont="0" applyAlignment="0" applyProtection="0"/>
    <xf numFmtId="0" fontId="136" fillId="0" borderId="172" applyNumberFormat="0" applyFill="0" applyAlignment="0" applyProtection="0"/>
    <xf numFmtId="0" fontId="75" fillId="0" borderId="172" applyNumberFormat="0" applyFill="0" applyAlignment="0" applyProtection="0"/>
    <xf numFmtId="10" fontId="39" fillId="17" borderId="176" applyNumberFormat="0" applyBorder="0" applyAlignment="0" applyProtection="0"/>
    <xf numFmtId="0" fontId="5" fillId="27" borderId="187" applyNumberFormat="0" applyFont="0" applyAlignment="0" applyProtection="0"/>
    <xf numFmtId="0" fontId="76" fillId="40" borderId="186" applyNumberFormat="0" applyAlignment="0" applyProtection="0"/>
    <xf numFmtId="0" fontId="62" fillId="39" borderId="186" applyNumberFormat="0" applyAlignment="0" applyProtection="0"/>
    <xf numFmtId="0" fontId="124" fillId="24" borderId="186" applyNumberFormat="0" applyAlignment="0" applyProtection="0"/>
    <xf numFmtId="0" fontId="76" fillId="40" borderId="186" applyNumberFormat="0" applyAlignment="0" applyProtection="0"/>
    <xf numFmtId="0" fontId="68" fillId="40" borderId="181" applyNumberFormat="0" applyAlignment="0" applyProtection="0"/>
    <xf numFmtId="0" fontId="5" fillId="27" borderId="187" applyNumberFormat="0" applyFont="0" applyAlignment="0" applyProtection="0"/>
    <xf numFmtId="10" fontId="39" fillId="17" borderId="176" applyNumberFormat="0" applyBorder="0" applyAlignment="0" applyProtection="0"/>
    <xf numFmtId="0" fontId="121" fillId="39" borderId="186" applyNumberFormat="0" applyAlignment="0" applyProtection="0"/>
    <xf numFmtId="0" fontId="6" fillId="27" borderId="187" applyNumberFormat="0" applyFont="0" applyAlignment="0" applyProtection="0"/>
    <xf numFmtId="0" fontId="75" fillId="0" borderId="172" applyNumberFormat="0" applyFill="0" applyAlignment="0" applyProtection="0"/>
    <xf numFmtId="0" fontId="5" fillId="27" borderId="187" applyNumberFormat="0" applyFont="0" applyAlignment="0" applyProtection="0"/>
    <xf numFmtId="0" fontId="65"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18" fillId="16" borderId="177" applyFill="0" applyBorder="0" applyAlignment="0" applyProtection="0">
      <alignment vertical="center"/>
      <protection locked="0"/>
    </xf>
    <xf numFmtId="0" fontId="62" fillId="39" borderId="186" applyNumberFormat="0" applyAlignment="0" applyProtection="0"/>
    <xf numFmtId="0" fontId="39" fillId="0" borderId="177" applyBorder="0">
      <alignment horizontal="left" vertical="center" wrapText="1" indent="2"/>
      <protection locked="0"/>
    </xf>
    <xf numFmtId="0" fontId="5" fillId="27" borderId="187" applyNumberFormat="0" applyFont="0" applyAlignment="0" applyProtection="0"/>
    <xf numFmtId="0" fontId="5" fillId="27" borderId="187" applyNumberFormat="0" applyFont="0" applyAlignment="0" applyProtection="0"/>
    <xf numFmtId="0" fontId="39" fillId="0" borderId="177" applyBorder="0">
      <alignment horizontal="left" vertical="center" wrapText="1" indent="3"/>
      <protection locked="0"/>
    </xf>
    <xf numFmtId="0" fontId="136" fillId="0" borderId="172" applyNumberFormat="0" applyFill="0" applyAlignment="0" applyProtection="0"/>
    <xf numFmtId="0" fontId="124" fillId="24" borderId="186" applyNumberFormat="0" applyAlignment="0" applyProtection="0"/>
    <xf numFmtId="0" fontId="136" fillId="0" borderId="172" applyNumberFormat="0" applyFill="0" applyAlignment="0" applyProtection="0"/>
    <xf numFmtId="0" fontId="65" fillId="24" borderId="186" applyNumberFormat="0" applyAlignment="0" applyProtection="0"/>
    <xf numFmtId="0" fontId="65" fillId="30" borderId="186" applyNumberFormat="0" applyAlignment="0" applyProtection="0"/>
    <xf numFmtId="10" fontId="39" fillId="17" borderId="176" applyNumberFormat="0" applyBorder="0" applyAlignment="0" applyProtection="0"/>
    <xf numFmtId="0" fontId="18" fillId="16" borderId="177" applyFill="0" applyBorder="0" applyAlignment="0" applyProtection="0">
      <alignment vertical="center"/>
      <protection locked="0"/>
    </xf>
    <xf numFmtId="0" fontId="130" fillId="39" borderId="181" applyNumberFormat="0" applyAlignment="0" applyProtection="0"/>
    <xf numFmtId="0" fontId="68" fillId="40"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39" fillId="0" borderId="177" applyBorder="0">
      <alignment horizontal="left" vertical="center" wrapText="1" indent="3"/>
      <protection locked="0"/>
    </xf>
    <xf numFmtId="0" fontId="65" fillId="24" borderId="186" applyNumberFormat="0" applyAlignment="0" applyProtection="0"/>
    <xf numFmtId="0" fontId="39" fillId="0" borderId="177" applyBorder="0">
      <alignment horizontal="left" vertical="center" wrapText="1" indent="3"/>
      <protection locked="0"/>
    </xf>
    <xf numFmtId="0" fontId="18" fillId="16" borderId="177" applyFill="0" applyBorder="0" applyAlignment="0" applyProtection="0">
      <alignment vertical="center"/>
      <protection locked="0"/>
    </xf>
    <xf numFmtId="0" fontId="39" fillId="0" borderId="177" applyBorder="0">
      <alignment horizontal="left" vertical="center" wrapText="1" indent="3"/>
      <protection locked="0"/>
    </xf>
    <xf numFmtId="0" fontId="39" fillId="0" borderId="177" applyBorder="0">
      <alignment horizontal="left" vertical="center" wrapText="1" indent="2"/>
      <protection locked="0"/>
    </xf>
    <xf numFmtId="10" fontId="39" fillId="17" borderId="176" applyNumberFormat="0" applyBorder="0" applyAlignment="0" applyProtection="0"/>
    <xf numFmtId="0" fontId="18" fillId="16" borderId="177" applyFill="0" applyBorder="0" applyAlignment="0" applyProtection="0">
      <alignment vertical="center"/>
      <protection locked="0"/>
    </xf>
    <xf numFmtId="0" fontId="136" fillId="0" borderId="172" applyNumberFormat="0" applyFill="0" applyAlignment="0" applyProtection="0"/>
    <xf numFmtId="0" fontId="130" fillId="39" borderId="181"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1" applyNumberFormat="0" applyAlignment="0" applyProtection="0"/>
    <xf numFmtId="0" fontId="5" fillId="27" borderId="187" applyNumberFormat="0" applyFont="0" applyAlignment="0" applyProtection="0"/>
    <xf numFmtId="0" fontId="68" fillId="40" borderId="181" applyNumberFormat="0" applyAlignment="0" applyProtection="0"/>
    <xf numFmtId="0" fontId="5" fillId="27" borderId="187" applyNumberFormat="0" applyFont="0" applyAlignment="0" applyProtection="0"/>
    <xf numFmtId="0" fontId="124" fillId="24" borderId="186" applyNumberFormat="0" applyAlignment="0" applyProtection="0"/>
    <xf numFmtId="0" fontId="68" fillId="39" borderId="181" applyNumberFormat="0" applyAlignment="0" applyProtection="0"/>
    <xf numFmtId="0" fontId="5" fillId="27" borderId="187" applyNumberFormat="0" applyFont="0" applyAlignment="0" applyProtection="0"/>
    <xf numFmtId="0" fontId="65" fillId="24"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136" fillId="0" borderId="172" applyNumberFormat="0" applyFill="0" applyAlignment="0" applyProtection="0"/>
    <xf numFmtId="0" fontId="76" fillId="40" borderId="186" applyNumberFormat="0" applyAlignment="0" applyProtection="0"/>
    <xf numFmtId="0" fontId="130" fillId="39" borderId="181"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62" fillId="39" borderId="186" applyNumberFormat="0" applyAlignment="0" applyProtection="0"/>
    <xf numFmtId="0" fontId="68" fillId="40" borderId="181" applyNumberFormat="0" applyAlignment="0" applyProtection="0"/>
    <xf numFmtId="0" fontId="121" fillId="39" borderId="186" applyNumberFormat="0" applyAlignment="0" applyProtection="0"/>
    <xf numFmtId="0" fontId="5" fillId="27" borderId="187" applyNumberFormat="0" applyFont="0" applyAlignment="0" applyProtection="0"/>
    <xf numFmtId="0" fontId="68" fillId="39" borderId="181" applyNumberFormat="0" applyAlignment="0" applyProtection="0"/>
    <xf numFmtId="0" fontId="121"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121" fillId="39" borderId="186" applyNumberFormat="0" applyAlignment="0" applyProtection="0"/>
    <xf numFmtId="0" fontId="68" fillId="39" borderId="181" applyNumberFormat="0" applyAlignment="0" applyProtection="0"/>
    <xf numFmtId="0" fontId="5" fillId="27" borderId="187" applyNumberFormat="0" applyFont="0" applyAlignment="0" applyProtection="0"/>
    <xf numFmtId="0" fontId="65" fillId="30" borderId="186" applyNumberFormat="0" applyAlignment="0" applyProtection="0"/>
    <xf numFmtId="0" fontId="65" fillId="24" borderId="186"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68" fillId="39" borderId="181" applyNumberFormat="0" applyAlignment="0" applyProtection="0"/>
    <xf numFmtId="0" fontId="65" fillId="24" borderId="186" applyNumberFormat="0" applyAlignment="0" applyProtection="0"/>
    <xf numFmtId="0" fontId="62" fillId="39" borderId="186" applyNumberFormat="0" applyAlignment="0" applyProtection="0"/>
    <xf numFmtId="0" fontId="136" fillId="0" borderId="172" applyNumberFormat="0" applyFill="0" applyAlignment="0" applyProtection="0"/>
    <xf numFmtId="0" fontId="5" fillId="27" borderId="187" applyNumberFormat="0" applyFont="0" applyAlignment="0" applyProtection="0"/>
    <xf numFmtId="0" fontId="136" fillId="0" borderId="172" applyNumberFormat="0" applyFill="0" applyAlignment="0" applyProtection="0"/>
    <xf numFmtId="0" fontId="5" fillId="27" borderId="187" applyNumberFormat="0" applyFont="0" applyAlignment="0" applyProtection="0"/>
    <xf numFmtId="0" fontId="75" fillId="0" borderId="172" applyNumberFormat="0" applyFill="0" applyAlignment="0" applyProtection="0"/>
    <xf numFmtId="0" fontId="136" fillId="0" borderId="172" applyNumberFormat="0" applyFill="0" applyAlignment="0" applyProtection="0"/>
    <xf numFmtId="0" fontId="62" fillId="39"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62" fillId="39" borderId="186"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75" fillId="0" borderId="172" applyNumberFormat="0" applyFill="0" applyAlignment="0" applyProtection="0"/>
    <xf numFmtId="0" fontId="5" fillId="27" borderId="187" applyNumberFormat="0" applyFont="0" applyAlignment="0" applyProtection="0"/>
    <xf numFmtId="0" fontId="75" fillId="0" borderId="172" applyNumberFormat="0" applyFill="0" applyAlignment="0" applyProtection="0"/>
    <xf numFmtId="0" fontId="62" fillId="39" borderId="186" applyNumberFormat="0" applyAlignment="0" applyProtection="0"/>
    <xf numFmtId="0" fontId="65" fillId="24" borderId="186" applyNumberFormat="0" applyAlignment="0" applyProtection="0"/>
    <xf numFmtId="0" fontId="68" fillId="40" borderId="181" applyNumberFormat="0" applyAlignment="0" applyProtection="0"/>
    <xf numFmtId="0" fontId="68" fillId="39" borderId="181" applyNumberFormat="0" applyAlignment="0" applyProtection="0"/>
    <xf numFmtId="0" fontId="68" fillId="40" borderId="181" applyNumberFormat="0" applyAlignment="0" applyProtection="0"/>
    <xf numFmtId="0" fontId="121" fillId="39" borderId="186" applyNumberFormat="0" applyAlignment="0" applyProtection="0"/>
    <xf numFmtId="0" fontId="18" fillId="16" borderId="196" applyFill="0" applyBorder="0" applyAlignment="0" applyProtection="0">
      <alignment vertical="center"/>
      <protection locked="0"/>
    </xf>
    <xf numFmtId="10" fontId="39" fillId="17" borderId="191" applyNumberFormat="0" applyBorder="0" applyAlignment="0" applyProtection="0"/>
    <xf numFmtId="0" fontId="39" fillId="0" borderId="196" applyBorder="0">
      <alignment horizontal="left" vertical="center" wrapText="1" indent="2"/>
      <protection locked="0"/>
    </xf>
    <xf numFmtId="0" fontId="39" fillId="0" borderId="196" applyBorder="0">
      <alignment horizontal="left" vertical="center" wrapText="1" indent="3"/>
      <protection locked="0"/>
    </xf>
    <xf numFmtId="0" fontId="76" fillId="40" borderId="186" applyNumberFormat="0" applyAlignment="0" applyProtection="0"/>
    <xf numFmtId="10" fontId="39" fillId="17" borderId="191" applyNumberFormat="0" applyBorder="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39" fillId="0" borderId="196" applyBorder="0">
      <alignment horizontal="left" vertical="center" wrapText="1" indent="3"/>
      <protection locked="0"/>
    </xf>
    <xf numFmtId="0" fontId="124" fillId="24" borderId="186" applyNumberFormat="0" applyAlignment="0" applyProtection="0"/>
    <xf numFmtId="0" fontId="39" fillId="0" borderId="196" applyBorder="0">
      <alignment horizontal="left" vertical="center" wrapText="1" indent="3"/>
      <protection locked="0"/>
    </xf>
    <xf numFmtId="0" fontId="65" fillId="24" borderId="186" applyNumberFormat="0" applyAlignment="0" applyProtection="0"/>
    <xf numFmtId="10" fontId="39" fillId="17" borderId="191" applyNumberFormat="0" applyBorder="0" applyAlignment="0" applyProtection="0"/>
    <xf numFmtId="0" fontId="18" fillId="16" borderId="196" applyFill="0" applyBorder="0" applyAlignment="0" applyProtection="0">
      <alignment vertical="center"/>
      <protection locked="0"/>
    </xf>
    <xf numFmtId="10" fontId="39" fillId="17" borderId="191" applyNumberFormat="0" applyBorder="0" applyAlignment="0" applyProtection="0"/>
    <xf numFmtId="0" fontId="121" fillId="39" borderId="186" applyNumberFormat="0" applyAlignment="0" applyProtection="0"/>
    <xf numFmtId="0" fontId="62" fillId="39" borderId="186" applyNumberFormat="0" applyAlignment="0" applyProtection="0"/>
    <xf numFmtId="0" fontId="39" fillId="0" borderId="196" applyBorder="0">
      <alignment horizontal="left" vertical="center" wrapText="1" indent="2"/>
      <protection locked="0"/>
    </xf>
    <xf numFmtId="0" fontId="39" fillId="0" borderId="196" applyBorder="0">
      <alignment horizontal="left" vertical="center" wrapText="1" indent="3"/>
      <protection locked="0"/>
    </xf>
    <xf numFmtId="0" fontId="39" fillId="0" borderId="177" applyBorder="0">
      <alignment horizontal="left" vertical="center" wrapText="1" indent="3"/>
      <protection locked="0"/>
    </xf>
    <xf numFmtId="0" fontId="5" fillId="27" borderId="187" applyNumberFormat="0" applyFont="0" applyAlignment="0" applyProtection="0"/>
    <xf numFmtId="0" fontId="75" fillId="0" borderId="172" applyNumberFormat="0" applyFill="0" applyAlignment="0" applyProtection="0"/>
    <xf numFmtId="0" fontId="121" fillId="39" borderId="186" applyNumberFormat="0" applyAlignment="0" applyProtection="0"/>
    <xf numFmtId="0" fontId="5" fillId="27" borderId="187" applyNumberFormat="0" applyFont="0" applyAlignment="0" applyProtection="0"/>
    <xf numFmtId="0" fontId="39" fillId="0" borderId="196" applyBorder="0">
      <alignment horizontal="left" vertical="center" wrapText="1" indent="3"/>
      <protection locked="0"/>
    </xf>
    <xf numFmtId="0" fontId="39" fillId="0" borderId="196" applyBorder="0">
      <alignment horizontal="left" vertical="center" wrapText="1" indent="2"/>
      <protection locked="0"/>
    </xf>
    <xf numFmtId="10" fontId="39" fillId="17" borderId="191" applyNumberFormat="0" applyBorder="0" applyAlignment="0" applyProtection="0"/>
    <xf numFmtId="0" fontId="65" fillId="24" borderId="186" applyNumberFormat="0" applyAlignment="0" applyProtection="0"/>
    <xf numFmtId="0" fontId="39" fillId="0" borderId="196" applyBorder="0">
      <alignment horizontal="left" vertical="center" wrapText="1" indent="2"/>
      <protection locked="0"/>
    </xf>
    <xf numFmtId="0" fontId="39" fillId="0" borderId="177" applyBorder="0">
      <alignment horizontal="left" vertical="center" wrapText="1" indent="2"/>
      <protection locked="0"/>
    </xf>
    <xf numFmtId="0" fontId="5" fillId="27" borderId="187" applyNumberFormat="0" applyFont="0" applyAlignment="0" applyProtection="0"/>
    <xf numFmtId="0" fontId="5" fillId="27" borderId="187" applyNumberFormat="0" applyFont="0" applyAlignment="0" applyProtection="0"/>
    <xf numFmtId="0" fontId="39" fillId="0" borderId="196" applyBorder="0">
      <alignment horizontal="left" vertical="center" wrapText="1" indent="3"/>
      <protection locked="0"/>
    </xf>
    <xf numFmtId="0" fontId="5" fillId="27" borderId="187" applyNumberFormat="0" applyFont="0" applyAlignment="0" applyProtection="0"/>
    <xf numFmtId="0" fontId="121" fillId="39" borderId="186" applyNumberFormat="0" applyAlignment="0" applyProtection="0"/>
    <xf numFmtId="0" fontId="18" fillId="16" borderId="196" applyFill="0" applyBorder="0" applyAlignment="0" applyProtection="0">
      <alignment vertical="center"/>
      <protection locked="0"/>
    </xf>
    <xf numFmtId="0" fontId="5" fillId="27" borderId="187" applyNumberFormat="0" applyFont="0" applyAlignment="0" applyProtection="0"/>
    <xf numFmtId="0" fontId="130" fillId="39" borderId="181" applyNumberFormat="0" applyAlignment="0" applyProtection="0"/>
    <xf numFmtId="0" fontId="65" fillId="24" borderId="186" applyNumberFormat="0" applyAlignment="0" applyProtection="0"/>
    <xf numFmtId="0" fontId="68" fillId="40" borderId="181" applyNumberFormat="0" applyAlignment="0" applyProtection="0"/>
    <xf numFmtId="0" fontId="124" fillId="24" borderId="186" applyNumberFormat="0" applyAlignment="0" applyProtection="0"/>
    <xf numFmtId="0" fontId="18" fillId="16" borderId="196" applyFill="0" applyBorder="0" applyAlignment="0" applyProtection="0">
      <alignment vertical="center"/>
      <protection locked="0"/>
    </xf>
    <xf numFmtId="0" fontId="39" fillId="0" borderId="196" applyBorder="0">
      <alignment horizontal="left" vertical="center" wrapText="1" indent="2"/>
      <protection locked="0"/>
    </xf>
    <xf numFmtId="0" fontId="5" fillId="27" borderId="187" applyNumberFormat="0" applyFont="0" applyAlignment="0" applyProtection="0"/>
    <xf numFmtId="0" fontId="65" fillId="30" borderId="186" applyNumberFormat="0" applyAlignment="0" applyProtection="0"/>
    <xf numFmtId="0" fontId="124" fillId="24" borderId="186" applyNumberFormat="0" applyAlignment="0" applyProtection="0"/>
    <xf numFmtId="0" fontId="68" fillId="39"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5" fillId="27" borderId="187" applyNumberFormat="0" applyFont="0" applyAlignment="0" applyProtection="0"/>
    <xf numFmtId="0" fontId="65" fillId="30" borderId="186" applyNumberFormat="0" applyAlignment="0" applyProtection="0"/>
    <xf numFmtId="0" fontId="39" fillId="0" borderId="196" applyBorder="0">
      <alignment horizontal="left" vertical="center" wrapText="1" indent="3"/>
      <protection locked="0"/>
    </xf>
    <xf numFmtId="0" fontId="65" fillId="30" borderId="186" applyNumberFormat="0" applyAlignment="0" applyProtection="0"/>
    <xf numFmtId="0" fontId="5" fillId="27" borderId="187" applyNumberFormat="0" applyFont="0" applyAlignment="0" applyProtection="0"/>
    <xf numFmtId="0" fontId="18" fillId="16" borderId="196" applyFill="0" applyBorder="0" applyAlignment="0" applyProtection="0">
      <alignment vertical="center"/>
      <protection locked="0"/>
    </xf>
    <xf numFmtId="10" fontId="39" fillId="17" borderId="191" applyNumberFormat="0" applyBorder="0" applyAlignment="0" applyProtection="0"/>
    <xf numFmtId="0" fontId="39" fillId="0" borderId="196" applyBorder="0">
      <alignment horizontal="left" vertical="center" wrapText="1" indent="2"/>
      <protection locked="0"/>
    </xf>
    <xf numFmtId="0" fontId="5" fillId="27" borderId="187" applyNumberFormat="0" applyFont="0" applyAlignment="0" applyProtection="0"/>
    <xf numFmtId="10" fontId="39" fillId="17" borderId="191" applyNumberFormat="0" applyBorder="0" applyAlignment="0" applyProtection="0"/>
    <xf numFmtId="0" fontId="18" fillId="16" borderId="196" applyFill="0" applyBorder="0" applyAlignment="0" applyProtection="0">
      <alignment vertical="center"/>
      <protection locked="0"/>
    </xf>
    <xf numFmtId="10" fontId="39" fillId="17" borderId="176" applyNumberFormat="0" applyBorder="0" applyAlignment="0" applyProtection="0"/>
    <xf numFmtId="0" fontId="75" fillId="0" borderId="172" applyNumberFormat="0" applyFill="0" applyAlignment="0" applyProtection="0"/>
    <xf numFmtId="0" fontId="5" fillId="27" borderId="187" applyNumberFormat="0" applyFont="0" applyAlignment="0" applyProtection="0"/>
    <xf numFmtId="0" fontId="62" fillId="39" borderId="186" applyNumberFormat="0" applyAlignment="0" applyProtection="0"/>
    <xf numFmtId="0" fontId="39" fillId="0" borderId="196" applyBorder="0">
      <alignment horizontal="left" vertical="center" wrapText="1" indent="2"/>
      <protection locked="0"/>
    </xf>
    <xf numFmtId="10" fontId="39" fillId="17" borderId="191" applyNumberFormat="0" applyBorder="0" applyAlignment="0" applyProtection="0"/>
    <xf numFmtId="0" fontId="18" fillId="16" borderId="196" applyFill="0" applyBorder="0" applyAlignment="0" applyProtection="0">
      <alignment vertical="center"/>
      <protection locked="0"/>
    </xf>
    <xf numFmtId="0" fontId="130" fillId="39" borderId="181" applyNumberFormat="0" applyAlignment="0" applyProtection="0"/>
    <xf numFmtId="0" fontId="68" fillId="39" borderId="181" applyNumberFormat="0" applyAlignment="0" applyProtection="0"/>
    <xf numFmtId="0" fontId="136" fillId="0" borderId="172" applyNumberFormat="0" applyFill="0" applyAlignment="0" applyProtection="0"/>
    <xf numFmtId="10" fontId="39" fillId="17" borderId="191" applyNumberFormat="0" applyBorder="0" applyAlignment="0" applyProtection="0"/>
    <xf numFmtId="0" fontId="5" fillId="27" borderId="187" applyNumberFormat="0" applyFon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68" fillId="39" borderId="181" applyNumberFormat="0" applyAlignment="0" applyProtection="0"/>
    <xf numFmtId="0" fontId="5" fillId="27" borderId="187" applyNumberFormat="0" applyFont="0" applyAlignment="0" applyProtection="0"/>
    <xf numFmtId="0" fontId="39" fillId="0" borderId="196" applyBorder="0">
      <alignment horizontal="left" vertical="center" wrapText="1" indent="3"/>
      <protection locked="0"/>
    </xf>
    <xf numFmtId="0" fontId="68" fillId="40" borderId="181" applyNumberFormat="0" applyAlignment="0" applyProtection="0"/>
    <xf numFmtId="0" fontId="5" fillId="27" borderId="187" applyNumberFormat="0" applyFont="0" applyAlignment="0" applyProtection="0"/>
    <xf numFmtId="10" fontId="39" fillId="17" borderId="191" applyNumberFormat="0" applyBorder="0" applyAlignment="0" applyProtection="0"/>
    <xf numFmtId="0" fontId="5" fillId="27" borderId="187" applyNumberFormat="0" applyFon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136" fillId="0" borderId="172" applyNumberFormat="0" applyFill="0" applyAlignment="0" applyProtection="0"/>
    <xf numFmtId="0" fontId="5" fillId="27" borderId="187" applyNumberFormat="0" applyFont="0" applyAlignment="0" applyProtection="0"/>
    <xf numFmtId="0" fontId="39" fillId="0" borderId="196" applyBorder="0">
      <alignment horizontal="left" vertical="center" wrapText="1" indent="3"/>
      <protection locked="0"/>
    </xf>
    <xf numFmtId="0" fontId="39" fillId="0" borderId="196" applyBorder="0">
      <alignment horizontal="left" vertical="center" wrapText="1" indent="3"/>
      <protection locked="0"/>
    </xf>
    <xf numFmtId="0" fontId="6" fillId="27" borderId="187" applyNumberFormat="0" applyFont="0" applyAlignment="0" applyProtection="0"/>
    <xf numFmtId="0" fontId="68" fillId="39" borderId="181" applyNumberFormat="0" applyAlignment="0" applyProtection="0"/>
    <xf numFmtId="10" fontId="39" fillId="17" borderId="191" applyNumberFormat="0" applyBorder="0" applyAlignment="0" applyProtection="0"/>
    <xf numFmtId="0" fontId="5" fillId="27" borderId="187" applyNumberFormat="0" applyFont="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75" fillId="0" borderId="172" applyNumberFormat="0" applyFill="0" applyAlignment="0" applyProtection="0"/>
    <xf numFmtId="0" fontId="5" fillId="27" borderId="187" applyNumberFormat="0" applyFont="0" applyAlignment="0" applyProtection="0"/>
    <xf numFmtId="0" fontId="39" fillId="0" borderId="196" applyBorder="0">
      <alignment horizontal="left" vertical="center" wrapText="1" indent="3"/>
      <protection locked="0"/>
    </xf>
    <xf numFmtId="0" fontId="65" fillId="30" borderId="186" applyNumberFormat="0" applyAlignment="0" applyProtection="0"/>
    <xf numFmtId="10" fontId="39" fillId="17" borderId="176" applyNumberFormat="0" applyBorder="0" applyAlignment="0" applyProtection="0"/>
    <xf numFmtId="10" fontId="39" fillId="17" borderId="191" applyNumberFormat="0" applyBorder="0" applyAlignment="0" applyProtection="0"/>
    <xf numFmtId="0" fontId="75" fillId="0" borderId="172" applyNumberFormat="0" applyFill="0" applyAlignment="0" applyProtection="0"/>
    <xf numFmtId="0" fontId="39" fillId="0" borderId="196" applyBorder="0">
      <alignment horizontal="left" vertical="center" wrapText="1" indent="2"/>
      <protection locked="0"/>
    </xf>
    <xf numFmtId="0" fontId="18" fillId="16" borderId="196" applyFill="0" applyBorder="0" applyAlignment="0" applyProtection="0">
      <alignment vertical="center"/>
      <protection locked="0"/>
    </xf>
    <xf numFmtId="0" fontId="5" fillId="27" borderId="187" applyNumberFormat="0" applyFont="0" applyAlignment="0" applyProtection="0"/>
    <xf numFmtId="0" fontId="130" fillId="39" borderId="181" applyNumberFormat="0" applyAlignment="0" applyProtection="0"/>
    <xf numFmtId="0" fontId="39" fillId="0" borderId="196" applyBorder="0">
      <alignment horizontal="left" vertical="center" wrapText="1" indent="3"/>
      <protection locked="0"/>
    </xf>
    <xf numFmtId="10" fontId="39" fillId="17" borderId="191" applyNumberFormat="0" applyBorder="0" applyAlignment="0" applyProtection="0"/>
    <xf numFmtId="43" fontId="1" fillId="0" borderId="0" applyFont="0" applyFill="0" applyBorder="0" applyAlignment="0" applyProtection="0"/>
    <xf numFmtId="172" fontId="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66" borderId="18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39"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43" fontId="5"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136" fillId="0" borderId="172" applyNumberFormat="0" applyFill="0" applyAlignment="0" applyProtection="0"/>
    <xf numFmtId="0" fontId="62" fillId="39" borderId="186" applyNumberFormat="0" applyAlignment="0" applyProtection="0"/>
    <xf numFmtId="0" fontId="76" fillId="40" borderId="186" applyNumberFormat="0" applyAlignment="0" applyProtection="0"/>
    <xf numFmtId="0" fontId="65" fillId="30"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8" fillId="39" borderId="181" applyNumberFormat="0" applyAlignment="0" applyProtection="0"/>
    <xf numFmtId="0" fontId="68" fillId="40" borderId="181" applyNumberFormat="0" applyAlignment="0" applyProtection="0"/>
    <xf numFmtId="0" fontId="75" fillId="0" borderId="172" applyNumberFormat="0" applyFill="0" applyAlignment="0" applyProtection="0"/>
    <xf numFmtId="0" fontId="68" fillId="39" borderId="181"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136" fillId="0" borderId="172" applyNumberFormat="0" applyFill="0" applyAlignment="0" applyProtection="0"/>
    <xf numFmtId="0" fontId="130" fillId="39" borderId="181" applyNumberFormat="0" applyAlignment="0" applyProtection="0"/>
    <xf numFmtId="0" fontId="136" fillId="0" borderId="172" applyNumberFormat="0" applyFill="0" applyAlignment="0" applyProtection="0"/>
    <xf numFmtId="0" fontId="130"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 fillId="27" borderId="187" applyNumberFormat="0" applyFont="0" applyAlignment="0" applyProtection="0"/>
    <xf numFmtId="0" fontId="75" fillId="0" borderId="172" applyNumberFormat="0" applyFill="0" applyAlignment="0" applyProtection="0"/>
    <xf numFmtId="0" fontId="6"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130" fillId="39" borderId="181" applyNumberFormat="0" applyAlignment="0" applyProtection="0"/>
    <xf numFmtId="43" fontId="5" fillId="0" borderId="0" applyFont="0" applyFill="0" applyBorder="0" applyAlignment="0" applyProtection="0"/>
    <xf numFmtId="0" fontId="75"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9" fontId="129" fillId="0" borderId="0" applyFont="0" applyFill="0" applyBorder="0" applyAlignment="0" applyProtection="0"/>
    <xf numFmtId="43" fontId="5" fillId="0" borderId="0" applyFont="0" applyFill="0" applyBorder="0" applyAlignment="0" applyProtection="0"/>
    <xf numFmtId="0" fontId="130" fillId="39" borderId="181" applyNumberFormat="0" applyAlignment="0" applyProtection="0"/>
    <xf numFmtId="0" fontId="68" fillId="39" borderId="181" applyNumberFormat="0" applyAlignment="0" applyProtection="0"/>
    <xf numFmtId="0" fontId="130" fillId="39" borderId="181" applyNumberFormat="0" applyAlignment="0" applyProtection="0"/>
    <xf numFmtId="0" fontId="136" fillId="0" borderId="172" applyNumberFormat="0" applyFill="0" applyAlignment="0" applyProtection="0"/>
    <xf numFmtId="0" fontId="130" fillId="39" borderId="181" applyNumberFormat="0" applyAlignment="0" applyProtection="0"/>
    <xf numFmtId="0" fontId="68" fillId="39" borderId="181" applyNumberFormat="0" applyAlignment="0" applyProtection="0"/>
    <xf numFmtId="0" fontId="75" fillId="0" borderId="172" applyNumberFormat="0" applyFill="0" applyAlignment="0" applyProtection="0"/>
    <xf numFmtId="0" fontId="130" fillId="39" borderId="181" applyNumberFormat="0" applyAlignment="0" applyProtection="0"/>
    <xf numFmtId="0" fontId="75" fillId="0" borderId="172" applyNumberFormat="0" applyFill="0" applyAlignment="0" applyProtection="0"/>
    <xf numFmtId="0" fontId="68" fillId="40" borderId="181" applyNumberFormat="0" applyAlignment="0" applyProtection="0"/>
    <xf numFmtId="0" fontId="68" fillId="40" borderId="181" applyNumberFormat="0" applyAlignment="0" applyProtection="0"/>
    <xf numFmtId="0" fontId="75" fillId="0" borderId="172" applyNumberFormat="0" applyFill="0" applyAlignment="0" applyProtection="0"/>
    <xf numFmtId="0" fontId="68" fillId="39" borderId="181"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8" fillId="40" borderId="181" applyNumberFormat="0" applyAlignment="0" applyProtection="0"/>
    <xf numFmtId="0" fontId="68" fillId="40" borderId="181" applyNumberFormat="0" applyAlignment="0" applyProtection="0"/>
    <xf numFmtId="43" fontId="38" fillId="0" borderId="0" applyFont="0" applyFill="0" applyBorder="0" applyAlignment="0" applyProtection="0"/>
    <xf numFmtId="9" fontId="6"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8" fillId="40" borderId="181" applyNumberFormat="0" applyAlignment="0" applyProtection="0"/>
    <xf numFmtId="0" fontId="68" fillId="40" borderId="181" applyNumberFormat="0" applyAlignment="0" applyProtection="0"/>
    <xf numFmtId="0" fontId="68" fillId="39" borderId="181" applyNumberFormat="0" applyAlignment="0" applyProtection="0"/>
    <xf numFmtId="0" fontId="68" fillId="40" borderId="181" applyNumberFormat="0" applyAlignment="0" applyProtection="0"/>
    <xf numFmtId="0" fontId="68"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30" fillId="39" borderId="181" applyNumberFormat="0" applyAlignment="0" applyProtection="0"/>
    <xf numFmtId="0" fontId="136" fillId="0" borderId="172" applyNumberFormat="0" applyFill="0" applyAlignment="0" applyProtection="0"/>
    <xf numFmtId="0" fontId="68" fillId="39" borderId="181"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8" fillId="39" borderId="181" applyNumberFormat="0" applyAlignment="0" applyProtection="0"/>
    <xf numFmtId="43" fontId="38" fillId="0" borderId="0" applyFont="0" applyFill="0" applyBorder="0" applyAlignment="0" applyProtection="0"/>
    <xf numFmtId="0" fontId="68" fillId="40" borderId="181" applyNumberFormat="0" applyAlignment="0" applyProtection="0"/>
    <xf numFmtId="0" fontId="68" fillId="39" borderId="181" applyNumberFormat="0" applyAlignment="0" applyProtection="0"/>
    <xf numFmtId="43" fontId="6" fillId="0" borderId="0" applyFont="0" applyFill="0" applyBorder="0" applyAlignment="0" applyProtection="0"/>
    <xf numFmtId="0" fontId="121" fillId="39" borderId="186" applyNumberFormat="0" applyAlignment="0" applyProtection="0"/>
    <xf numFmtId="0" fontId="124" fillId="24" borderId="186" applyNumberFormat="0" applyAlignment="0" applyProtection="0"/>
    <xf numFmtId="0" fontId="130" fillId="39" borderId="181" applyNumberFormat="0" applyAlignment="0" applyProtection="0"/>
    <xf numFmtId="0" fontId="5" fillId="27" borderId="187" applyNumberFormat="0" applyFont="0" applyAlignment="0" applyProtection="0"/>
    <xf numFmtId="0" fontId="130" fillId="39" borderId="181" applyNumberFormat="0" applyAlignment="0" applyProtection="0"/>
    <xf numFmtId="0" fontId="68" fillId="39" borderId="181" applyNumberFormat="0" applyAlignment="0" applyProtection="0"/>
    <xf numFmtId="0" fontId="136" fillId="0" borderId="172" applyNumberFormat="0" applyFill="0" applyAlignment="0" applyProtection="0"/>
    <xf numFmtId="0" fontId="75" fillId="0" borderId="172" applyNumberFormat="0" applyFill="0" applyAlignment="0" applyProtection="0"/>
    <xf numFmtId="0" fontId="136" fillId="0" borderId="172" applyNumberFormat="0" applyFill="0" applyAlignment="0" applyProtection="0"/>
    <xf numFmtId="0" fontId="5" fillId="27" borderId="187" applyNumberFormat="0" applyFont="0" applyAlignment="0" applyProtection="0"/>
    <xf numFmtId="0" fontId="68" fillId="39" borderId="181" applyNumberFormat="0" applyAlignment="0" applyProtection="0"/>
    <xf numFmtId="0" fontId="65"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136" fillId="0" borderId="172" applyNumberFormat="0" applyFill="0" applyAlignment="0" applyProtection="0"/>
    <xf numFmtId="165" fontId="52" fillId="0" borderId="0" applyFont="0" applyFill="0" applyBorder="0" applyAlignment="0" applyProtection="0"/>
    <xf numFmtId="0" fontId="68" fillId="40" borderId="181" applyNumberFormat="0" applyAlignment="0" applyProtection="0"/>
    <xf numFmtId="0" fontId="136" fillId="0" borderId="172" applyNumberFormat="0" applyFill="0" applyAlignment="0" applyProtection="0"/>
    <xf numFmtId="0" fontId="130" fillId="39" borderId="181" applyNumberFormat="0" applyAlignment="0" applyProtection="0"/>
    <xf numFmtId="0" fontId="130" fillId="39" borderId="181" applyNumberFormat="0" applyAlignment="0" applyProtection="0"/>
    <xf numFmtId="0" fontId="130" fillId="39" borderId="181"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68" fillId="40" borderId="181" applyNumberFormat="0" applyAlignment="0" applyProtection="0"/>
    <xf numFmtId="0" fontId="75" fillId="0" borderId="172" applyNumberFormat="0" applyFill="0" applyAlignment="0" applyProtection="0"/>
    <xf numFmtId="0" fontId="75" fillId="0" borderId="172" applyNumberFormat="0" applyFill="0" applyAlignment="0" applyProtection="0"/>
    <xf numFmtId="0" fontId="136" fillId="0" borderId="172" applyNumberFormat="0" applyFill="0" applyAlignment="0" applyProtection="0"/>
    <xf numFmtId="0" fontId="68" fillId="39" borderId="181" applyNumberFormat="0" applyAlignment="0" applyProtection="0"/>
    <xf numFmtId="0" fontId="68" fillId="39" borderId="181"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136" fillId="0" borderId="172" applyNumberFormat="0" applyFill="0" applyAlignment="0" applyProtection="0"/>
    <xf numFmtId="0" fontId="68" fillId="40" borderId="181" applyNumberFormat="0" applyAlignment="0" applyProtection="0"/>
    <xf numFmtId="9" fontId="6" fillId="0" borderId="0" applyFont="0" applyFill="0" applyBorder="0" applyAlignment="0" applyProtection="0"/>
    <xf numFmtId="0" fontId="68" fillId="39" borderId="181" applyNumberFormat="0" applyAlignment="0" applyProtection="0"/>
    <xf numFmtId="0" fontId="68" fillId="40" borderId="181" applyNumberFormat="0" applyAlignment="0" applyProtection="0"/>
    <xf numFmtId="0" fontId="75" fillId="0" borderId="172" applyNumberFormat="0" applyFill="0" applyAlignment="0" applyProtection="0"/>
    <xf numFmtId="0" fontId="68" fillId="40" borderId="181" applyNumberFormat="0" applyAlignment="0" applyProtection="0"/>
    <xf numFmtId="0" fontId="5" fillId="0" borderId="0"/>
    <xf numFmtId="0" fontId="75" fillId="0" borderId="172" applyNumberFormat="0" applyFill="0" applyAlignment="0" applyProtection="0"/>
    <xf numFmtId="0" fontId="130" fillId="39" borderId="181" applyNumberFormat="0" applyAlignment="0" applyProtection="0"/>
    <xf numFmtId="0" fontId="68" fillId="39" borderId="181" applyNumberFormat="0" applyAlignment="0" applyProtection="0"/>
    <xf numFmtId="0" fontId="75" fillId="0" borderId="172" applyNumberFormat="0" applyFill="0" applyAlignment="0" applyProtection="0"/>
    <xf numFmtId="0" fontId="130" fillId="39" borderId="181" applyNumberFormat="0" applyAlignment="0" applyProtection="0"/>
    <xf numFmtId="0" fontId="130" fillId="39" borderId="181" applyNumberFormat="0" applyAlignment="0" applyProtection="0"/>
    <xf numFmtId="0" fontId="136" fillId="0" borderId="172" applyNumberFormat="0" applyFill="0" applyAlignment="0" applyProtection="0"/>
    <xf numFmtId="0" fontId="136" fillId="0" borderId="172" applyNumberFormat="0" applyFill="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91" applyNumberFormat="0" applyBorder="0" applyAlignment="0" applyProtection="0"/>
    <xf numFmtId="0" fontId="68" fillId="40" borderId="181" applyNumberFormat="0" applyAlignment="0" applyProtection="0"/>
    <xf numFmtId="0" fontId="68" fillId="39" borderId="181" applyNumberFormat="0" applyAlignment="0" applyProtection="0"/>
    <xf numFmtId="0" fontId="5" fillId="27" borderId="187" applyNumberFormat="0" applyFont="0" applyAlignment="0" applyProtection="0"/>
    <xf numFmtId="0" fontId="75" fillId="0" borderId="172" applyNumberFormat="0" applyFill="0" applyAlignment="0" applyProtection="0"/>
    <xf numFmtId="0" fontId="130" fillId="39" borderId="181" applyNumberFormat="0" applyAlignment="0" applyProtection="0"/>
    <xf numFmtId="0" fontId="130" fillId="39" borderId="181" applyNumberFormat="0" applyAlignment="0" applyProtection="0"/>
    <xf numFmtId="43" fontId="5" fillId="0" borderId="0" applyFont="0" applyFill="0" applyBorder="0" applyAlignment="0" applyProtection="0"/>
    <xf numFmtId="0" fontId="130" fillId="39" borderId="181" applyNumberFormat="0" applyAlignment="0" applyProtection="0"/>
    <xf numFmtId="0" fontId="68" fillId="39" borderId="181" applyNumberFormat="0" applyAlignment="0" applyProtection="0"/>
    <xf numFmtId="165" fontId="38" fillId="0" borderId="0" applyFont="0" applyFill="0" applyBorder="0" applyAlignment="0" applyProtection="0"/>
    <xf numFmtId="43" fontId="6" fillId="0" borderId="0" applyFont="0" applyFill="0" applyBorder="0" applyAlignment="0" applyProtection="0"/>
    <xf numFmtId="0" fontId="68" fillId="40" borderId="181" applyNumberFormat="0" applyAlignment="0" applyProtection="0"/>
    <xf numFmtId="0" fontId="136" fillId="0" borderId="172" applyNumberFormat="0" applyFill="0" applyAlignment="0" applyProtection="0"/>
    <xf numFmtId="0" fontId="68" fillId="40" borderId="181" applyNumberFormat="0" applyAlignment="0" applyProtection="0"/>
    <xf numFmtId="0" fontId="75" fillId="0" borderId="172" applyNumberFormat="0" applyFill="0" applyAlignment="0" applyProtection="0"/>
    <xf numFmtId="165" fontId="5" fillId="0" borderId="0" applyFont="0" applyFill="0" applyBorder="0" applyAlignment="0" applyProtection="0"/>
    <xf numFmtId="0" fontId="68" fillId="40" borderId="181" applyNumberFormat="0" applyAlignment="0" applyProtection="0"/>
    <xf numFmtId="0" fontId="6" fillId="27" borderId="187" applyNumberFormat="0" applyFont="0" applyAlignment="0" applyProtection="0"/>
    <xf numFmtId="0" fontId="75" fillId="0" borderId="172" applyNumberFormat="0" applyFill="0" applyAlignment="0" applyProtection="0"/>
    <xf numFmtId="0" fontId="130" fillId="39" borderId="181" applyNumberFormat="0" applyAlignment="0" applyProtection="0"/>
    <xf numFmtId="0" fontId="5" fillId="27" borderId="187" applyNumberFormat="0" applyFont="0" applyAlignment="0" applyProtection="0"/>
    <xf numFmtId="43" fontId="5" fillId="0" borderId="0" applyFont="0" applyFill="0" applyBorder="0" applyAlignment="0" applyProtection="0"/>
    <xf numFmtId="0" fontId="75" fillId="0" borderId="172" applyNumberFormat="0" applyFill="0" applyAlignment="0" applyProtection="0"/>
    <xf numFmtId="0" fontId="68" fillId="40" borderId="181" applyNumberFormat="0" applyAlignment="0" applyProtection="0"/>
    <xf numFmtId="0" fontId="136" fillId="0" borderId="172" applyNumberFormat="0" applyFill="0" applyAlignment="0" applyProtection="0"/>
    <xf numFmtId="0" fontId="130" fillId="39" borderId="181" applyNumberFormat="0" applyAlignment="0" applyProtection="0"/>
    <xf numFmtId="43" fontId="5" fillId="0" borderId="0" applyFont="0" applyFill="0" applyBorder="0" applyAlignment="0" applyProtection="0"/>
    <xf numFmtId="0" fontId="68" fillId="40" borderId="181" applyNumberFormat="0" applyAlignment="0" applyProtection="0"/>
    <xf numFmtId="0" fontId="68" fillId="39" borderId="181" applyNumberFormat="0" applyAlignment="0" applyProtection="0"/>
    <xf numFmtId="0" fontId="68" fillId="40" borderId="181" applyNumberFormat="0" applyAlignment="0" applyProtection="0"/>
    <xf numFmtId="0" fontId="68" fillId="39" borderId="181" applyNumberFormat="0" applyAlignment="0" applyProtection="0"/>
    <xf numFmtId="0" fontId="68" fillId="40" borderId="181" applyNumberFormat="0" applyAlignment="0" applyProtection="0"/>
    <xf numFmtId="0" fontId="136" fillId="0" borderId="172" applyNumberFormat="0" applyFill="0" applyAlignment="0" applyProtection="0"/>
    <xf numFmtId="0" fontId="5" fillId="27" borderId="187" applyNumberFormat="0" applyFont="0" applyAlignment="0" applyProtection="0"/>
    <xf numFmtId="0" fontId="136" fillId="0" borderId="172" applyNumberFormat="0" applyFill="0" applyAlignment="0" applyProtection="0"/>
    <xf numFmtId="0" fontId="136" fillId="0" borderId="172" applyNumberFormat="0" applyFill="0" applyAlignment="0" applyProtection="0"/>
    <xf numFmtId="43" fontId="6" fillId="0" borderId="0" applyFont="0" applyFill="0" applyBorder="0" applyAlignment="0" applyProtection="0"/>
    <xf numFmtId="0" fontId="75" fillId="0" borderId="172" applyNumberFormat="0" applyFill="0" applyAlignment="0" applyProtection="0"/>
    <xf numFmtId="43" fontId="5" fillId="0" borderId="0" applyFont="0" applyFill="0" applyBorder="0" applyAlignment="0" applyProtection="0"/>
    <xf numFmtId="0" fontId="5" fillId="27" borderId="187" applyNumberFormat="0" applyFont="0" applyAlignment="0" applyProtection="0"/>
    <xf numFmtId="0" fontId="68" fillId="39" borderId="181"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76" fillId="40" borderId="186" applyNumberFormat="0" applyAlignment="0" applyProtection="0"/>
    <xf numFmtId="10" fontId="39" fillId="17" borderId="191" applyNumberFormat="0" applyBorder="0" applyAlignment="0" applyProtection="0"/>
    <xf numFmtId="0" fontId="5" fillId="27" borderId="187" applyNumberFormat="0" applyFont="0" applyAlignment="0" applyProtection="0"/>
    <xf numFmtId="0" fontId="68" fillId="40" borderId="181" applyNumberFormat="0" applyAlignment="0" applyProtection="0"/>
    <xf numFmtId="0" fontId="68" fillId="40" borderId="181" applyNumberFormat="0" applyAlignment="0" applyProtection="0"/>
    <xf numFmtId="0" fontId="130" fillId="39" borderId="181" applyNumberFormat="0" applyAlignment="0" applyProtection="0"/>
    <xf numFmtId="10" fontId="39" fillId="17" borderId="191" applyNumberFormat="0" applyBorder="0" applyAlignment="0" applyProtection="0"/>
    <xf numFmtId="0" fontId="65" fillId="30" borderId="186" applyNumberFormat="0" applyAlignment="0" applyProtection="0"/>
    <xf numFmtId="0" fontId="65" fillId="24" borderId="186"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124" fillId="24"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68" fillId="39" borderId="181" applyNumberFormat="0" applyAlignment="0" applyProtection="0"/>
    <xf numFmtId="0" fontId="68" fillId="40" borderId="181"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124" fillId="24" borderId="186" applyNumberFormat="0" applyAlignment="0" applyProtection="0"/>
    <xf numFmtId="0" fontId="121" fillId="39" borderId="186" applyNumberFormat="0" applyAlignment="0" applyProtection="0"/>
    <xf numFmtId="0" fontId="65" fillId="30" borderId="186" applyNumberFormat="0" applyAlignment="0" applyProtection="0"/>
    <xf numFmtId="0" fontId="121" fillId="39" borderId="186" applyNumberFormat="0" applyAlignment="0" applyProtection="0"/>
    <xf numFmtId="0" fontId="5" fillId="27" borderId="187" applyNumberFormat="0" applyFont="0" applyAlignment="0" applyProtection="0"/>
    <xf numFmtId="0" fontId="130" fillId="39" borderId="181" applyNumberFormat="0" applyAlignment="0" applyProtection="0"/>
    <xf numFmtId="0" fontId="124"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1"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6" fillId="40" borderId="186" applyNumberFormat="0" applyAlignment="0" applyProtection="0"/>
    <xf numFmtId="10" fontId="39" fillId="17" borderId="191" applyNumberFormat="0" applyBorder="0" applyAlignment="0" applyProtection="0"/>
    <xf numFmtId="0" fontId="65" fillId="24" borderId="186" applyNumberFormat="0" applyAlignment="0" applyProtection="0"/>
    <xf numFmtId="0" fontId="62" fillId="39" borderId="186"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75"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24" fillId="24" borderId="186" applyNumberFormat="0" applyAlignment="0" applyProtection="0"/>
    <xf numFmtId="0" fontId="76"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2" fillId="39" borderId="186" applyNumberFormat="0" applyAlignment="0" applyProtection="0"/>
    <xf numFmtId="0" fontId="76" fillId="40" borderId="186" applyNumberFormat="0" applyAlignment="0" applyProtection="0"/>
    <xf numFmtId="0" fontId="68" fillId="39"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130" fillId="39" borderId="181" applyNumberFormat="0" applyAlignment="0" applyProtection="0"/>
    <xf numFmtId="0" fontId="5" fillId="27" borderId="187" applyNumberFormat="0" applyFont="0" applyAlignment="0" applyProtection="0"/>
    <xf numFmtId="0" fontId="68" fillId="40" borderId="181" applyNumberFormat="0" applyAlignment="0" applyProtection="0"/>
    <xf numFmtId="0" fontId="68" fillId="39" borderId="181" applyNumberFormat="0" applyAlignment="0" applyProtection="0"/>
    <xf numFmtId="0" fontId="65" fillId="24" borderId="186" applyNumberFormat="0" applyAlignment="0" applyProtection="0"/>
    <xf numFmtId="0" fontId="5" fillId="27" borderId="187" applyNumberFormat="0" applyFont="0" applyAlignment="0" applyProtection="0"/>
    <xf numFmtId="0" fontId="76"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5" fillId="30"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136" fillId="0" borderId="172" applyNumberFormat="0" applyFill="0" applyAlignment="0" applyProtection="0"/>
    <xf numFmtId="0" fontId="5" fillId="27" borderId="187" applyNumberFormat="0" applyFont="0" applyAlignment="0" applyProtection="0"/>
    <xf numFmtId="0" fontId="62" fillId="39"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65" fillId="24" borderId="186" applyNumberFormat="0" applyAlignment="0" applyProtection="0"/>
    <xf numFmtId="0" fontId="62" fillId="39" borderId="186" applyNumberFormat="0" applyAlignment="0" applyProtection="0"/>
    <xf numFmtId="0" fontId="136" fillId="0" borderId="172" applyNumberFormat="0" applyFill="0" applyAlignment="0" applyProtection="0"/>
    <xf numFmtId="0" fontId="75" fillId="0" borderId="172" applyNumberFormat="0" applyFill="0" applyAlignment="0" applyProtection="0"/>
    <xf numFmtId="0" fontId="65" fillId="24" borderId="186" applyNumberFormat="0" applyAlignment="0" applyProtection="0"/>
    <xf numFmtId="0" fontId="124" fillId="24" borderId="186" applyNumberFormat="0" applyAlignment="0" applyProtection="0"/>
    <xf numFmtId="0" fontId="76" fillId="40" borderId="186" applyNumberFormat="0" applyAlignment="0" applyProtection="0"/>
    <xf numFmtId="0" fontId="75" fillId="0" borderId="172" applyNumberFormat="0" applyFill="0" applyAlignment="0" applyProtection="0"/>
    <xf numFmtId="0" fontId="6" fillId="27" borderId="187" applyNumberFormat="0" applyFont="0" applyAlignment="0" applyProtection="0"/>
    <xf numFmtId="0" fontId="65" fillId="24" borderId="186"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130" fillId="39" borderId="181" applyNumberFormat="0" applyAlignment="0" applyProtection="0"/>
    <xf numFmtId="0" fontId="62" fillId="39" borderId="186" applyNumberFormat="0" applyAlignment="0" applyProtection="0"/>
    <xf numFmtId="0" fontId="68" fillId="40" borderId="181" applyNumberFormat="0" applyAlignment="0" applyProtection="0"/>
    <xf numFmtId="0" fontId="65" fillId="24" borderId="186"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76" fillId="40" borderId="186" applyNumberFormat="0" applyAlignment="0" applyProtection="0"/>
    <xf numFmtId="0" fontId="5" fillId="27" borderId="187" applyNumberFormat="0" applyFont="0" applyAlignment="0" applyProtection="0"/>
    <xf numFmtId="0" fontId="68" fillId="40" borderId="181" applyNumberFormat="0" applyAlignment="0" applyProtection="0"/>
    <xf numFmtId="0" fontId="68" fillId="40" borderId="181" applyNumberFormat="0" applyAlignment="0" applyProtection="0"/>
    <xf numFmtId="0" fontId="75" fillId="0" borderId="172" applyNumberFormat="0" applyFill="0" applyAlignment="0" applyProtection="0"/>
    <xf numFmtId="0" fontId="124" fillId="24" borderId="186" applyNumberFormat="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121" fillId="39" borderId="186" applyNumberFormat="0" applyAlignment="0" applyProtection="0"/>
    <xf numFmtId="0" fontId="124" fillId="24" borderId="186" applyNumberFormat="0" applyAlignment="0" applyProtection="0"/>
    <xf numFmtId="0" fontId="5" fillId="27" borderId="187" applyNumberFormat="0" applyFont="0" applyAlignment="0" applyProtection="0"/>
    <xf numFmtId="0" fontId="130" fillId="39" borderId="181"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65" fillId="24" borderId="186" applyNumberFormat="0" applyAlignment="0" applyProtection="0"/>
    <xf numFmtId="0" fontId="6" fillId="27" borderId="187" applyNumberFormat="0" applyFont="0" applyAlignment="0" applyProtection="0"/>
    <xf numFmtId="0" fontId="68" fillId="39" borderId="181" applyNumberFormat="0" applyAlignment="0" applyProtection="0"/>
    <xf numFmtId="0" fontId="65" fillId="24" borderId="186" applyNumberFormat="0" applyAlignment="0" applyProtection="0"/>
    <xf numFmtId="0" fontId="65" fillId="30" borderId="186" applyNumberFormat="0" applyAlignment="0" applyProtection="0"/>
    <xf numFmtId="0" fontId="65" fillId="24" borderId="186" applyNumberFormat="0" applyAlignment="0" applyProtection="0"/>
    <xf numFmtId="0" fontId="65" fillId="24" borderId="186" applyNumberFormat="0" applyAlignment="0" applyProtection="0"/>
    <xf numFmtId="0" fontId="65" fillId="24" borderId="186" applyNumberFormat="0" applyAlignment="0" applyProtection="0"/>
    <xf numFmtId="0" fontId="68" fillId="40" borderId="181" applyNumberFormat="0" applyAlignment="0" applyProtection="0"/>
    <xf numFmtId="0" fontId="62" fillId="39" borderId="186" applyNumberFormat="0" applyAlignment="0" applyProtection="0"/>
    <xf numFmtId="0" fontId="136" fillId="0" borderId="172" applyNumberFormat="0" applyFill="0" applyAlignment="0" applyProtection="0"/>
    <xf numFmtId="0" fontId="65" fillId="24" borderId="186" applyNumberFormat="0" applyAlignment="0" applyProtection="0"/>
    <xf numFmtId="0" fontId="68" fillId="39" borderId="181"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10" fontId="39" fillId="17" borderId="191" applyNumberFormat="0" applyBorder="0" applyAlignment="0" applyProtection="0"/>
    <xf numFmtId="0" fontId="6" fillId="27" borderId="187" applyNumberFormat="0" applyFont="0" applyAlignment="0" applyProtection="0"/>
    <xf numFmtId="0" fontId="75" fillId="0" borderId="172" applyNumberFormat="0" applyFill="0" applyAlignment="0" applyProtection="0"/>
    <xf numFmtId="0" fontId="121" fillId="39"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130" fillId="39" borderId="181" applyNumberFormat="0" applyAlignment="0" applyProtection="0"/>
    <xf numFmtId="0" fontId="130" fillId="39" borderId="181" applyNumberFormat="0" applyAlignment="0" applyProtection="0"/>
    <xf numFmtId="10" fontId="39" fillId="17" borderId="191" applyNumberFormat="0" applyBorder="0" applyAlignment="0" applyProtection="0"/>
    <xf numFmtId="0" fontId="121" fillId="39" borderId="186" applyNumberFormat="0" applyAlignment="0" applyProtection="0"/>
    <xf numFmtId="0" fontId="136" fillId="0" borderId="172" applyNumberFormat="0" applyFill="0" applyAlignment="0" applyProtection="0"/>
    <xf numFmtId="0" fontId="124" fillId="24" borderId="186" applyNumberFormat="0" applyAlignment="0" applyProtection="0"/>
    <xf numFmtId="0" fontId="121" fillId="39" borderId="186" applyNumberFormat="0" applyAlignment="0" applyProtection="0"/>
    <xf numFmtId="0" fontId="6" fillId="27" borderId="187" applyNumberFormat="0" applyFont="0" applyAlignment="0" applyProtection="0"/>
    <xf numFmtId="0" fontId="65" fillId="30" borderId="186" applyNumberFormat="0" applyAlignment="0" applyProtection="0"/>
    <xf numFmtId="0" fontId="130"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39" borderId="181" applyNumberFormat="0" applyAlignment="0" applyProtection="0"/>
    <xf numFmtId="0" fontId="121"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1" applyNumberFormat="0" applyAlignment="0" applyProtection="0"/>
    <xf numFmtId="10" fontId="39" fillId="17" borderId="191" applyNumberFormat="0" applyBorder="0" applyAlignment="0" applyProtection="0"/>
    <xf numFmtId="0" fontId="68" fillId="39" borderId="181" applyNumberFormat="0" applyAlignment="0" applyProtection="0"/>
    <xf numFmtId="0" fontId="121" fillId="39"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39" borderId="181" applyNumberFormat="0" applyAlignment="0" applyProtection="0"/>
    <xf numFmtId="0" fontId="65" fillId="24" borderId="186" applyNumberFormat="0" applyAlignment="0" applyProtection="0"/>
    <xf numFmtId="0" fontId="5" fillId="27" borderId="187" applyNumberFormat="0" applyFont="0" applyAlignment="0" applyProtection="0"/>
    <xf numFmtId="0" fontId="76" fillId="40" borderId="186" applyNumberFormat="0" applyAlignment="0" applyProtection="0"/>
    <xf numFmtId="0" fontId="136" fillId="0" borderId="172" applyNumberFormat="0" applyFill="0" applyAlignment="0" applyProtection="0"/>
    <xf numFmtId="0" fontId="65" fillId="30" borderId="186" applyNumberFormat="0" applyAlignment="0" applyProtection="0"/>
    <xf numFmtId="0" fontId="5" fillId="27" borderId="187" applyNumberFormat="0" applyFont="0" applyAlignment="0" applyProtection="0"/>
    <xf numFmtId="10" fontId="39" fillId="17" borderId="191"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5" fillId="24" borderId="186" applyNumberFormat="0" applyAlignment="0" applyProtection="0"/>
    <xf numFmtId="0" fontId="130" fillId="39" borderId="181" applyNumberFormat="0" applyAlignment="0" applyProtection="0"/>
    <xf numFmtId="0" fontId="6" fillId="27" borderId="187" applyNumberFormat="0" applyFont="0" applyAlignment="0" applyProtection="0"/>
    <xf numFmtId="0" fontId="136" fillId="0" borderId="172" applyNumberFormat="0" applyFill="0" applyAlignment="0" applyProtection="0"/>
    <xf numFmtId="0" fontId="68" fillId="40" borderId="181" applyNumberFormat="0" applyAlignment="0" applyProtection="0"/>
    <xf numFmtId="0" fontId="68" fillId="39" borderId="181" applyNumberFormat="0" applyAlignment="0" applyProtection="0"/>
    <xf numFmtId="0" fontId="75" fillId="0" borderId="172" applyNumberFormat="0" applyFill="0" applyAlignment="0" applyProtection="0"/>
    <xf numFmtId="0" fontId="130"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130" fillId="39" borderId="181" applyNumberFormat="0" applyAlignment="0" applyProtection="0"/>
    <xf numFmtId="0" fontId="76" fillId="40" borderId="186" applyNumberFormat="0" applyAlignment="0" applyProtection="0"/>
    <xf numFmtId="0" fontId="136" fillId="0" borderId="172"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91"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5" fillId="24" borderId="186" applyNumberFormat="0" applyAlignment="0" applyProtection="0"/>
    <xf numFmtId="0" fontId="130"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76" fillId="40" borderId="186" applyNumberFormat="0" applyAlignment="0" applyProtection="0"/>
    <xf numFmtId="0" fontId="136" fillId="0" borderId="172"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91"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5" fillId="24" borderId="186" applyNumberFormat="0" applyAlignment="0" applyProtection="0"/>
    <xf numFmtId="0" fontId="130" fillId="39" borderId="181" applyNumberFormat="0" applyAlignment="0" applyProtection="0"/>
    <xf numFmtId="0" fontId="76" fillId="40" borderId="186" applyNumberFormat="0" applyAlignment="0" applyProtection="0"/>
    <xf numFmtId="0" fontId="136" fillId="0" borderId="172"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91"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5" fillId="24" borderId="186" applyNumberFormat="0" applyAlignment="0" applyProtection="0"/>
    <xf numFmtId="0" fontId="130" fillId="39" borderId="181" applyNumberFormat="0" applyAlignment="0" applyProtection="0"/>
    <xf numFmtId="0" fontId="136" fillId="0" borderId="172" applyNumberFormat="0" applyFill="0" applyAlignment="0" applyProtection="0"/>
    <xf numFmtId="0" fontId="130" fillId="39" borderId="181" applyNumberFormat="0" applyAlignment="0" applyProtection="0"/>
    <xf numFmtId="43" fontId="6"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0" fontId="130" fillId="39" borderId="181" applyNumberFormat="0" applyAlignment="0" applyProtection="0"/>
    <xf numFmtId="0" fontId="68" fillId="40" borderId="181" applyNumberFormat="0" applyAlignment="0" applyProtection="0"/>
    <xf numFmtId="0" fontId="136" fillId="0" borderId="172" applyNumberFormat="0" applyFill="0" applyAlignment="0" applyProtection="0"/>
    <xf numFmtId="0" fontId="136" fillId="0" borderId="172" applyNumberFormat="0" applyFill="0" applyAlignment="0" applyProtection="0"/>
    <xf numFmtId="0" fontId="75" fillId="0" borderId="172" applyNumberFormat="0" applyFill="0" applyAlignment="0" applyProtection="0"/>
    <xf numFmtId="0" fontId="136" fillId="0" borderId="172" applyNumberFormat="0" applyFill="0" applyAlignment="0" applyProtection="0"/>
    <xf numFmtId="43" fontId="5" fillId="0" borderId="0" applyFont="0" applyFill="0" applyBorder="0" applyAlignment="0" applyProtection="0"/>
    <xf numFmtId="0" fontId="68" fillId="40" borderId="181"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165" fontId="5" fillId="0" borderId="0" applyFont="0" applyFill="0" applyBorder="0" applyAlignment="0" applyProtection="0"/>
    <xf numFmtId="0" fontId="130" fillId="39" borderId="181"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136" fillId="0" borderId="172" applyNumberFormat="0" applyFill="0" applyAlignment="0" applyProtection="0"/>
    <xf numFmtId="0" fontId="75" fillId="0" borderId="172" applyNumberFormat="0" applyFill="0" applyAlignment="0" applyProtection="0"/>
    <xf numFmtId="0" fontId="130" fillId="39" borderId="181" applyNumberFormat="0" applyAlignment="0" applyProtection="0"/>
    <xf numFmtId="0" fontId="68" fillId="39" borderId="181" applyNumberFormat="0" applyAlignment="0" applyProtection="0"/>
    <xf numFmtId="0" fontId="130" fillId="39" borderId="181" applyNumberFormat="0" applyAlignment="0" applyProtection="0"/>
    <xf numFmtId="0" fontId="75" fillId="0" borderId="172" applyNumberFormat="0" applyFill="0" applyAlignment="0" applyProtection="0"/>
    <xf numFmtId="0" fontId="130" fillId="39" borderId="181" applyNumberFormat="0" applyAlignment="0" applyProtection="0"/>
    <xf numFmtId="0" fontId="68" fillId="39" borderId="181" applyNumberFormat="0" applyAlignment="0" applyProtection="0"/>
    <xf numFmtId="0" fontId="136" fillId="0" borderId="172" applyNumberFormat="0" applyFill="0" applyAlignment="0" applyProtection="0"/>
    <xf numFmtId="0" fontId="75" fillId="0" borderId="172" applyNumberFormat="0" applyFill="0" applyAlignment="0" applyProtection="0"/>
    <xf numFmtId="0" fontId="130"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8" fillId="40" borderId="181" applyNumberFormat="0" applyAlignment="0" applyProtection="0"/>
    <xf numFmtId="0" fontId="136" fillId="0" borderId="172" applyNumberFormat="0" applyFill="0" applyAlignment="0" applyProtection="0"/>
    <xf numFmtId="0" fontId="68" fillId="40" borderId="181" applyNumberFormat="0" applyAlignment="0" applyProtection="0"/>
    <xf numFmtId="44" fontId="52" fillId="0" borderId="0" applyFont="0" applyFill="0" applyBorder="0" applyAlignment="0" applyProtection="0"/>
    <xf numFmtId="0" fontId="68" fillId="39" borderId="181" applyNumberFormat="0" applyAlignment="0" applyProtection="0"/>
    <xf numFmtId="43" fontId="5" fillId="0" borderId="0" applyFont="0" applyFill="0" applyBorder="0" applyAlignment="0" applyProtection="0"/>
    <xf numFmtId="0" fontId="68" fillId="39" borderId="181" applyNumberFormat="0" applyAlignment="0" applyProtection="0"/>
    <xf numFmtId="0" fontId="136" fillId="0" borderId="172" applyNumberFormat="0" applyFill="0" applyAlignment="0" applyProtection="0"/>
    <xf numFmtId="10" fontId="39" fillId="17" borderId="191" applyNumberFormat="0" applyBorder="0" applyAlignment="0" applyProtection="0"/>
    <xf numFmtId="0" fontId="65" fillId="24" borderId="186" applyNumberFormat="0" applyAlignment="0" applyProtection="0"/>
    <xf numFmtId="10" fontId="39" fillId="17" borderId="191" applyNumberFormat="0" applyBorder="0" applyAlignment="0" applyProtection="0"/>
    <xf numFmtId="0" fontId="65" fillId="24" borderId="186" applyNumberFormat="0" applyAlignment="0" applyProtection="0"/>
    <xf numFmtId="0" fontId="68" fillId="39" borderId="181"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76" fillId="40" borderId="186" applyNumberFormat="0" applyAlignment="0" applyProtection="0"/>
    <xf numFmtId="10" fontId="39" fillId="17" borderId="191" applyNumberFormat="0" applyBorder="0" applyAlignment="0" applyProtection="0"/>
    <xf numFmtId="0" fontId="68" fillId="40" borderId="181" applyNumberFormat="0" applyAlignment="0" applyProtection="0"/>
    <xf numFmtId="0" fontId="68" fillId="40" borderId="181" applyNumberFormat="0" applyAlignment="0" applyProtection="0"/>
    <xf numFmtId="0" fontId="130" fillId="39" borderId="181" applyNumberFormat="0" applyAlignment="0" applyProtection="0"/>
    <xf numFmtId="10" fontId="39" fillId="17" borderId="191" applyNumberFormat="0" applyBorder="0" applyAlignment="0" applyProtection="0"/>
    <xf numFmtId="0" fontId="65" fillId="30"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62" fillId="39" borderId="186" applyNumberFormat="0" applyAlignment="0" applyProtection="0"/>
    <xf numFmtId="0" fontId="76" fillId="40" borderId="186" applyNumberFormat="0" applyAlignment="0" applyProtection="0"/>
    <xf numFmtId="0" fontId="65" fillId="30"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8" fillId="39" borderId="181" applyNumberFormat="0" applyAlignment="0" applyProtection="0"/>
    <xf numFmtId="0" fontId="68" fillId="40" borderId="181"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124" fillId="24" borderId="186" applyNumberFormat="0" applyAlignment="0" applyProtection="0"/>
    <xf numFmtId="0" fontId="121" fillId="39" borderId="186" applyNumberFormat="0" applyAlignment="0" applyProtection="0"/>
    <xf numFmtId="0" fontId="5" fillId="27" borderId="187" applyNumberFormat="0" applyFont="0" applyAlignment="0" applyProtection="0"/>
    <xf numFmtId="0" fontId="130"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10" fontId="39" fillId="17" borderId="191" applyNumberFormat="0" applyBorder="0" applyAlignment="0" applyProtection="0"/>
    <xf numFmtId="0" fontId="65" fillId="24" borderId="186" applyNumberFormat="0" applyAlignment="0" applyProtection="0"/>
    <xf numFmtId="0" fontId="62" fillId="39" borderId="186"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75"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24"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2" fillId="39" borderId="186" applyNumberFormat="0" applyAlignment="0" applyProtection="0"/>
    <xf numFmtId="0" fontId="76" fillId="40" borderId="186" applyNumberFormat="0" applyAlignment="0" applyProtection="0"/>
    <xf numFmtId="0" fontId="68" fillId="39"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130" fillId="39" borderId="181" applyNumberFormat="0" applyAlignment="0" applyProtection="0"/>
    <xf numFmtId="0" fontId="5" fillId="27" borderId="187" applyNumberFormat="0" applyFont="0" applyAlignment="0" applyProtection="0"/>
    <xf numFmtId="0" fontId="68" fillId="40" borderId="181" applyNumberFormat="0" applyAlignment="0" applyProtection="0"/>
    <xf numFmtId="0" fontId="65" fillId="24" borderId="186" applyNumberFormat="0" applyAlignment="0" applyProtection="0"/>
    <xf numFmtId="0" fontId="5" fillId="27" borderId="187" applyNumberFormat="0" applyFont="0" applyAlignment="0" applyProtection="0"/>
    <xf numFmtId="0" fontId="76"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5" fillId="30"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136" fillId="0" borderId="172" applyNumberFormat="0" applyFill="0" applyAlignment="0" applyProtection="0"/>
    <xf numFmtId="0" fontId="5" fillId="27" borderId="187" applyNumberFormat="0" applyFont="0" applyAlignment="0" applyProtection="0"/>
    <xf numFmtId="0" fontId="62" fillId="39"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62" fillId="39" borderId="186" applyNumberFormat="0" applyAlignment="0" applyProtection="0"/>
    <xf numFmtId="0" fontId="75" fillId="0" borderId="172" applyNumberFormat="0" applyFill="0" applyAlignment="0" applyProtection="0"/>
    <xf numFmtId="0" fontId="65" fillId="24" borderId="186" applyNumberFormat="0" applyAlignment="0" applyProtection="0"/>
    <xf numFmtId="0" fontId="124" fillId="24" borderId="186" applyNumberFormat="0" applyAlignment="0" applyProtection="0"/>
    <xf numFmtId="0" fontId="76" fillId="40" borderId="186" applyNumberFormat="0" applyAlignment="0" applyProtection="0"/>
    <xf numFmtId="0" fontId="6" fillId="27" borderId="187" applyNumberFormat="0" applyFont="0" applyAlignment="0" applyProtection="0"/>
    <xf numFmtId="0" fontId="65" fillId="24" borderId="186"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130" fillId="39" borderId="181" applyNumberFormat="0" applyAlignment="0" applyProtection="0"/>
    <xf numFmtId="0" fontId="68" fillId="40" borderId="181" applyNumberFormat="0" applyAlignment="0" applyProtection="0"/>
    <xf numFmtId="0" fontId="136" fillId="0" borderId="172" applyNumberFormat="0" applyFill="0" applyAlignment="0" applyProtection="0"/>
    <xf numFmtId="0" fontId="76" fillId="40" borderId="186" applyNumberFormat="0" applyAlignment="0" applyProtection="0"/>
    <xf numFmtId="0" fontId="5" fillId="27" borderId="187" applyNumberFormat="0" applyFont="0" applyAlignment="0" applyProtection="0"/>
    <xf numFmtId="0" fontId="68" fillId="40" borderId="181" applyNumberFormat="0" applyAlignment="0" applyProtection="0"/>
    <xf numFmtId="0" fontId="75" fillId="0" borderId="172" applyNumberFormat="0" applyFill="0" applyAlignment="0" applyProtection="0"/>
    <xf numFmtId="0" fontId="124" fillId="24" borderId="186" applyNumberFormat="0" applyAlignment="0" applyProtection="0"/>
    <xf numFmtId="0" fontId="65" fillId="30" borderId="186" applyNumberFormat="0" applyAlignment="0" applyProtection="0"/>
    <xf numFmtId="0" fontId="5" fillId="27" borderId="187" applyNumberFormat="0" applyFont="0" applyAlignment="0" applyProtection="0"/>
    <xf numFmtId="0" fontId="121" fillId="39" borderId="186" applyNumberFormat="0" applyAlignment="0" applyProtection="0"/>
    <xf numFmtId="0" fontId="124" fillId="24" borderId="186" applyNumberFormat="0" applyAlignment="0" applyProtection="0"/>
    <xf numFmtId="0" fontId="5" fillId="27" borderId="187" applyNumberFormat="0" applyFont="0" applyAlignment="0" applyProtection="0"/>
    <xf numFmtId="0" fontId="130" fillId="39" borderId="181" applyNumberFormat="0" applyAlignment="0" applyProtection="0"/>
    <xf numFmtId="0" fontId="136" fillId="0" borderId="172" applyNumberFormat="0" applyFill="0" applyAlignment="0" applyProtection="0"/>
    <xf numFmtId="0" fontId="65" fillId="24" borderId="186" applyNumberFormat="0" applyAlignment="0" applyProtection="0"/>
    <xf numFmtId="0" fontId="6" fillId="27" borderId="187" applyNumberFormat="0" applyFont="0" applyAlignment="0" applyProtection="0"/>
    <xf numFmtId="0" fontId="68" fillId="39" borderId="181" applyNumberFormat="0" applyAlignment="0" applyProtection="0"/>
    <xf numFmtId="0" fontId="65" fillId="24" borderId="186" applyNumberFormat="0" applyAlignment="0" applyProtection="0"/>
    <xf numFmtId="0" fontId="65" fillId="24" borderId="186" applyNumberFormat="0" applyAlignment="0" applyProtection="0"/>
    <xf numFmtId="0" fontId="65" fillId="24" borderId="186" applyNumberFormat="0" applyAlignment="0" applyProtection="0"/>
    <xf numFmtId="0" fontId="65" fillId="24" borderId="186" applyNumberFormat="0" applyAlignment="0" applyProtection="0"/>
    <xf numFmtId="0" fontId="62" fillId="39" borderId="186" applyNumberFormat="0" applyAlignment="0" applyProtection="0"/>
    <xf numFmtId="0" fontId="136" fillId="0" borderId="172" applyNumberFormat="0" applyFill="0" applyAlignment="0" applyProtection="0"/>
    <xf numFmtId="0" fontId="65" fillId="24" borderId="186"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65" fillId="30" borderId="186" applyNumberFormat="0" applyAlignment="0" applyProtection="0"/>
    <xf numFmtId="10" fontId="39" fillId="17" borderId="191" applyNumberFormat="0" applyBorder="0" applyAlignment="0" applyProtection="0"/>
    <xf numFmtId="0" fontId="6" fillId="27" borderId="187" applyNumberFormat="0" applyFont="0" applyAlignment="0" applyProtection="0"/>
    <xf numFmtId="0" fontId="75" fillId="0" borderId="172" applyNumberFormat="0" applyFill="0" applyAlignment="0" applyProtection="0"/>
    <xf numFmtId="0" fontId="121" fillId="39" borderId="186" applyNumberFormat="0" applyAlignment="0" applyProtection="0"/>
    <xf numFmtId="0" fontId="65" fillId="24" borderId="186" applyNumberFormat="0" applyAlignment="0" applyProtection="0"/>
    <xf numFmtId="0" fontId="5" fillId="27" borderId="187" applyNumberFormat="0" applyFont="0" applyAlignment="0" applyProtection="0"/>
    <xf numFmtId="0" fontId="130" fillId="39" borderId="181" applyNumberFormat="0" applyAlignment="0" applyProtection="0"/>
    <xf numFmtId="10" fontId="39" fillId="17" borderId="191" applyNumberFormat="0" applyBorder="0" applyAlignment="0" applyProtection="0"/>
    <xf numFmtId="0" fontId="136" fillId="0" borderId="172" applyNumberFormat="0" applyFill="0" applyAlignment="0" applyProtection="0"/>
    <xf numFmtId="0" fontId="124" fillId="24" borderId="186" applyNumberFormat="0" applyAlignment="0" applyProtection="0"/>
    <xf numFmtId="0" fontId="121" fillId="39" borderId="186" applyNumberFormat="0" applyAlignment="0" applyProtection="0"/>
    <xf numFmtId="0" fontId="6" fillId="27" borderId="187" applyNumberFormat="0" applyFont="0" applyAlignment="0" applyProtection="0"/>
    <xf numFmtId="0" fontId="65" fillId="30" borderId="186" applyNumberFormat="0" applyAlignment="0" applyProtection="0"/>
    <xf numFmtId="0" fontId="130" fillId="39"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121"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1" applyNumberFormat="0" applyAlignment="0" applyProtection="0"/>
    <xf numFmtId="10" fontId="39" fillId="17" borderId="191" applyNumberFormat="0" applyBorder="0" applyAlignment="0" applyProtection="0"/>
    <xf numFmtId="0" fontId="68" fillId="39" borderId="181" applyNumberFormat="0" applyAlignment="0" applyProtection="0"/>
    <xf numFmtId="0" fontId="121" fillId="39" borderId="186" applyNumberFormat="0" applyAlignment="0" applyProtection="0"/>
    <xf numFmtId="0" fontId="5" fillId="27" borderId="187" applyNumberFormat="0" applyFont="0" applyAlignment="0" applyProtection="0"/>
    <xf numFmtId="0" fontId="68" fillId="39" borderId="181" applyNumberFormat="0" applyAlignment="0" applyProtection="0"/>
    <xf numFmtId="0" fontId="5" fillId="27" borderId="187" applyNumberFormat="0" applyFont="0" applyAlignment="0" applyProtection="0"/>
    <xf numFmtId="0" fontId="76" fillId="40" borderId="186" applyNumberFormat="0" applyAlignment="0" applyProtection="0"/>
    <xf numFmtId="0" fontId="136" fillId="0" borderId="172"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91"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5" fillId="24" borderId="186" applyNumberFormat="0" applyAlignment="0" applyProtection="0"/>
    <xf numFmtId="0" fontId="130" fillId="39" borderId="181" applyNumberFormat="0" applyAlignment="0" applyProtection="0"/>
    <xf numFmtId="0" fontId="136" fillId="0" borderId="172" applyNumberFormat="0" applyFill="0" applyAlignment="0" applyProtection="0"/>
    <xf numFmtId="0" fontId="68" fillId="40" borderId="181" applyNumberFormat="0" applyAlignment="0" applyProtection="0"/>
    <xf numFmtId="0" fontId="68" fillId="39" borderId="181" applyNumberFormat="0" applyAlignment="0" applyProtection="0"/>
    <xf numFmtId="0" fontId="75" fillId="0" borderId="172" applyNumberFormat="0" applyFill="0" applyAlignment="0" applyProtection="0"/>
    <xf numFmtId="0" fontId="130"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130" fillId="39" borderId="181" applyNumberFormat="0" applyAlignment="0" applyProtection="0"/>
    <xf numFmtId="0" fontId="76" fillId="40" borderId="186" applyNumberFormat="0" applyAlignment="0" applyProtection="0"/>
    <xf numFmtId="0" fontId="136" fillId="0" borderId="172"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91"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5" fillId="24" borderId="186" applyNumberFormat="0" applyAlignment="0" applyProtection="0"/>
    <xf numFmtId="0" fontId="130"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76" fillId="40" borderId="186" applyNumberFormat="0" applyAlignment="0" applyProtection="0"/>
    <xf numFmtId="0" fontId="136" fillId="0" borderId="172"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91"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5" fillId="24" borderId="186" applyNumberFormat="0" applyAlignment="0" applyProtection="0"/>
    <xf numFmtId="0" fontId="130" fillId="39" borderId="181" applyNumberFormat="0" applyAlignment="0" applyProtection="0"/>
    <xf numFmtId="0" fontId="76" fillId="40" borderId="186" applyNumberFormat="0" applyAlignment="0" applyProtection="0"/>
    <xf numFmtId="0" fontId="136" fillId="0" borderId="172" applyNumberFormat="0" applyFill="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9" fillId="17" borderId="191" applyNumberFormat="0" applyBorder="0" applyAlignment="0" applyProtection="0"/>
    <xf numFmtId="0" fontId="65" fillId="24" borderId="186" applyNumberFormat="0" applyAlignment="0" applyProtection="0"/>
    <xf numFmtId="0" fontId="121" fillId="39" borderId="186" applyNumberFormat="0" applyAlignment="0" applyProtection="0"/>
    <xf numFmtId="0" fontId="68" fillId="40" borderId="181" applyNumberFormat="0" applyAlignment="0" applyProtection="0"/>
    <xf numFmtId="0" fontId="5" fillId="27" borderId="187" applyNumberFormat="0" applyFont="0" applyAlignment="0" applyProtection="0"/>
    <xf numFmtId="0" fontId="68" fillId="39" borderId="181" applyNumberFormat="0" applyAlignment="0" applyProtection="0"/>
    <xf numFmtId="0" fontId="124" fillId="24" borderId="186" applyNumberFormat="0" applyAlignment="0" applyProtection="0"/>
    <xf numFmtId="0" fontId="62"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5" fillId="24" borderId="186" applyNumberFormat="0" applyAlignment="0" applyProtection="0"/>
    <xf numFmtId="0" fontId="130" fillId="39" borderId="181" applyNumberFormat="0" applyAlignment="0" applyProtection="0"/>
    <xf numFmtId="0" fontId="5" fillId="27" borderId="187" applyNumberFormat="0" applyFont="0" applyAlignment="0" applyProtection="0"/>
    <xf numFmtId="0" fontId="136"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136" fillId="0" borderId="172" applyNumberFormat="0" applyFill="0" applyAlignment="0" applyProtection="0"/>
    <xf numFmtId="0" fontId="136"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30"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68" fillId="40" borderId="181"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 fillId="27" borderId="187" applyNumberFormat="0" applyFont="0" applyAlignment="0" applyProtection="0"/>
    <xf numFmtId="43" fontId="38" fillId="0" borderId="0" applyFont="0" applyFill="0" applyBorder="0" applyAlignment="0" applyProtection="0"/>
    <xf numFmtId="0" fontId="5" fillId="27" borderId="187" applyNumberFormat="0" applyFont="0" applyAlignment="0" applyProtection="0"/>
    <xf numFmtId="0" fontId="75" fillId="0" borderId="172" applyNumberFormat="0" applyFill="0" applyAlignment="0" applyProtection="0"/>
    <xf numFmtId="0" fontId="65" fillId="24" borderId="186" applyNumberFormat="0" applyAlignment="0" applyProtection="0"/>
    <xf numFmtId="0" fontId="5" fillId="27" borderId="187" applyNumberFormat="0" applyFont="0" applyAlignment="0" applyProtection="0"/>
    <xf numFmtId="0" fontId="130" fillId="39" borderId="181" applyNumberFormat="0" applyAlignment="0" applyProtection="0"/>
    <xf numFmtId="0" fontId="68" fillId="40" borderId="181" applyNumberFormat="0" applyAlignment="0" applyProtection="0"/>
    <xf numFmtId="43" fontId="5" fillId="0" borderId="0" applyFont="0" applyFill="0" applyBorder="0" applyAlignment="0" applyProtection="0"/>
    <xf numFmtId="0" fontId="5" fillId="27" borderId="187" applyNumberFormat="0" applyFont="0" applyAlignment="0" applyProtection="0"/>
    <xf numFmtId="0" fontId="5" fillId="27" borderId="187" applyNumberFormat="0" applyFont="0" applyAlignment="0" applyProtection="0"/>
    <xf numFmtId="0" fontId="68"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164" fontId="5" fillId="0" borderId="0" applyFont="0" applyFill="0" applyBorder="0" applyAlignment="0" applyProtection="0"/>
    <xf numFmtId="0" fontId="68" fillId="39" borderId="181" applyNumberFormat="0" applyAlignment="0" applyProtection="0"/>
    <xf numFmtId="0" fontId="75" fillId="0" borderId="172" applyNumberFormat="0" applyFill="0" applyAlignment="0" applyProtection="0"/>
    <xf numFmtId="0" fontId="130"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1" applyNumberFormat="0" applyAlignment="0" applyProtection="0"/>
    <xf numFmtId="0" fontId="136" fillId="0" borderId="172" applyNumberFormat="0" applyFill="0" applyAlignment="0" applyProtection="0"/>
    <xf numFmtId="0" fontId="130" fillId="39" borderId="181" applyNumberFormat="0" applyAlignment="0" applyProtection="0"/>
    <xf numFmtId="0" fontId="68"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8" fillId="40" borderId="181" applyNumberFormat="0" applyAlignment="0" applyProtection="0"/>
    <xf numFmtId="0" fontId="68" fillId="40" borderId="181" applyNumberFormat="0" applyAlignment="0" applyProtection="0"/>
    <xf numFmtId="0" fontId="68" fillId="39" borderId="181" applyNumberFormat="0" applyAlignment="0" applyProtection="0"/>
    <xf numFmtId="0" fontId="136" fillId="0" borderId="172" applyNumberFormat="0" applyFill="0" applyAlignment="0" applyProtection="0"/>
    <xf numFmtId="0" fontId="130" fillId="39" borderId="181" applyNumberFormat="0" applyAlignment="0" applyProtection="0"/>
    <xf numFmtId="0" fontId="68"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5" fillId="0" borderId="172" applyNumberFormat="0" applyFill="0" applyAlignment="0" applyProtection="0"/>
    <xf numFmtId="0" fontId="75" fillId="0" borderId="172" applyNumberFormat="0" applyFill="0" applyAlignment="0" applyProtection="0"/>
    <xf numFmtId="9" fontId="52" fillId="0" borderId="0" applyFont="0" applyFill="0" applyBorder="0" applyAlignment="0" applyProtection="0"/>
    <xf numFmtId="0" fontId="62" fillId="66" borderId="186" applyNumberFormat="0" applyAlignment="0" applyProtection="0"/>
    <xf numFmtId="0" fontId="65" fillId="57" borderId="186" applyNumberFormat="0" applyAlignment="0" applyProtection="0"/>
    <xf numFmtId="0" fontId="5" fillId="73" borderId="187" applyNumberFormat="0" applyAlignment="0" applyProtection="0"/>
    <xf numFmtId="0" fontId="68" fillId="66"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8" fillId="39" borderId="181"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8" fillId="16" borderId="196" applyFill="0" applyBorder="0" applyAlignment="0" applyProtection="0">
      <alignment vertical="center"/>
      <protection locked="0"/>
    </xf>
    <xf numFmtId="10" fontId="39" fillId="17" borderId="191" applyNumberFormat="0" applyBorder="0" applyAlignment="0" applyProtection="0"/>
    <xf numFmtId="0" fontId="39" fillId="0" borderId="196" applyBorder="0">
      <alignment horizontal="left" vertical="center" wrapText="1" indent="2"/>
      <protection locked="0"/>
    </xf>
    <xf numFmtId="0" fontId="39" fillId="0" borderId="196" applyBorder="0">
      <alignment horizontal="left" vertical="center" wrapText="1" indent="3"/>
      <protection locked="0"/>
    </xf>
    <xf numFmtId="0" fontId="62" fillId="39" borderId="186" applyNumberFormat="0" applyAlignment="0" applyProtection="0"/>
    <xf numFmtId="0" fontId="76" fillId="40" borderId="186" applyNumberFormat="0" applyAlignment="0" applyProtection="0"/>
    <xf numFmtId="0" fontId="65"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8" fillId="39" borderId="181" applyNumberFormat="0" applyAlignment="0" applyProtection="0"/>
    <xf numFmtId="0" fontId="68" fillId="40" borderId="181" applyNumberFormat="0" applyAlignment="0" applyProtection="0"/>
    <xf numFmtId="0" fontId="75" fillId="0" borderId="172"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21" fillId="39" borderId="186" applyNumberFormat="0" applyAlignment="0" applyProtection="0"/>
    <xf numFmtId="0" fontId="124" fillId="24" borderId="186" applyNumberFormat="0" applyAlignment="0" applyProtection="0"/>
    <xf numFmtId="0" fontId="5" fillId="27" borderId="187" applyNumberFormat="0" applyFont="0" applyAlignment="0" applyProtection="0"/>
    <xf numFmtId="0" fontId="130" fillId="39" borderId="181" applyNumberFormat="0" applyAlignment="0" applyProtection="0"/>
    <xf numFmtId="0" fontId="136" fillId="0" borderId="172" applyNumberFormat="0" applyFill="0" applyAlignment="0" applyProtection="0"/>
    <xf numFmtId="0" fontId="75" fillId="0" borderId="172" applyNumberFormat="0" applyFill="0" applyAlignment="0" applyProtection="0"/>
    <xf numFmtId="0" fontId="68" fillId="40" borderId="181" applyNumberFormat="0" applyAlignment="0" applyProtection="0"/>
    <xf numFmtId="0" fontId="68" fillId="40" borderId="181" applyNumberFormat="0" applyAlignment="0" applyProtection="0"/>
    <xf numFmtId="0" fontId="75" fillId="0" borderId="172" applyNumberFormat="0" applyFill="0" applyAlignment="0" applyProtection="0"/>
    <xf numFmtId="0" fontId="136" fillId="0" borderId="172" applyNumberFormat="0" applyFill="0" applyAlignment="0" applyProtection="0"/>
    <xf numFmtId="0" fontId="130" fillId="39" borderId="181" applyNumberFormat="0" applyAlignment="0" applyProtection="0"/>
    <xf numFmtId="0" fontId="75" fillId="0" borderId="172" applyNumberFormat="0" applyFill="0" applyAlignment="0" applyProtection="0"/>
    <xf numFmtId="0" fontId="68" fillId="39" borderId="181" applyNumberFormat="0" applyAlignment="0" applyProtection="0"/>
    <xf numFmtId="43" fontId="5" fillId="0" borderId="0" applyFont="0" applyFill="0" applyBorder="0" applyAlignment="0" applyProtection="0"/>
    <xf numFmtId="0" fontId="75" fillId="0" borderId="172" applyNumberFormat="0" applyFill="0" applyAlignment="0" applyProtection="0"/>
    <xf numFmtId="0" fontId="68" fillId="40" borderId="181" applyNumberFormat="0" applyAlignment="0" applyProtection="0"/>
    <xf numFmtId="0" fontId="68" fillId="39" borderId="181"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68" fillId="66" borderId="181" applyNumberFormat="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10" fontId="39" fillId="17" borderId="191" applyNumberFormat="0" applyBorder="0" applyAlignment="0" applyProtection="0"/>
    <xf numFmtId="0" fontId="18" fillId="16" borderId="177" applyFill="0" applyBorder="0" applyAlignment="0" applyProtection="0">
      <alignment vertical="center"/>
      <protection locked="0"/>
    </xf>
    <xf numFmtId="10" fontId="39" fillId="17" borderId="191" applyNumberFormat="0" applyBorder="0" applyAlignment="0" applyProtection="0"/>
    <xf numFmtId="0" fontId="39" fillId="0" borderId="177" applyBorder="0">
      <alignment horizontal="left" vertical="center" wrapText="1" indent="2"/>
      <protection locked="0"/>
    </xf>
    <xf numFmtId="0" fontId="39" fillId="0" borderId="177"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7"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9" fillId="0" borderId="0" applyFont="0" applyFill="0" applyBorder="0" applyAlignment="0" applyProtection="0"/>
    <xf numFmtId="43" fontId="1" fillId="0" borderId="0" applyFont="0" applyFill="0" applyBorder="0" applyAlignment="0" applyProtection="0"/>
    <xf numFmtId="0" fontId="39" fillId="0" borderId="209" applyBorder="0">
      <alignment horizontal="left" vertical="center" wrapText="1" indent="2"/>
      <protection locked="0"/>
    </xf>
    <xf numFmtId="0" fontId="121" fillId="39" borderId="204" applyNumberFormat="0" applyAlignment="0" applyProtection="0"/>
    <xf numFmtId="0" fontId="5" fillId="27" borderId="205" applyNumberFormat="0" applyFont="0" applyAlignment="0" applyProtection="0"/>
    <xf numFmtId="0" fontId="5" fillId="27" borderId="205" applyNumberFormat="0" applyFont="0" applyAlignment="0" applyProtection="0"/>
    <xf numFmtId="0" fontId="124" fillId="24" borderId="204" applyNumberFormat="0" applyAlignment="0" applyProtection="0"/>
    <xf numFmtId="0" fontId="136" fillId="0" borderId="207" applyNumberFormat="0" applyFill="0" applyAlignment="0" applyProtection="0"/>
    <xf numFmtId="0" fontId="5"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130" fillId="39" borderId="206" applyNumberFormat="0" applyAlignment="0" applyProtection="0"/>
    <xf numFmtId="0" fontId="5" fillId="27" borderId="205" applyNumberFormat="0" applyFont="0" applyAlignment="0" applyProtection="0"/>
    <xf numFmtId="0" fontId="136" fillId="0" borderId="207" applyNumberFormat="0" applyFill="0" applyAlignment="0" applyProtection="0"/>
    <xf numFmtId="0" fontId="5" fillId="27" borderId="205" applyNumberFormat="0" applyFont="0" applyAlignment="0" applyProtection="0"/>
    <xf numFmtId="0" fontId="5" fillId="27" borderId="205" applyNumberFormat="0" applyFont="0" applyAlignment="0" applyProtection="0"/>
    <xf numFmtId="0" fontId="65" fillId="30" borderId="204" applyNumberFormat="0" applyAlignment="0" applyProtection="0"/>
    <xf numFmtId="0" fontId="5" fillId="27" borderId="205" applyNumberFormat="0" applyFont="0" applyAlignment="0" applyProtection="0"/>
    <xf numFmtId="0" fontId="5" fillId="27" borderId="205" applyNumberFormat="0" applyFont="0" applyAlignment="0" applyProtection="0"/>
    <xf numFmtId="10" fontId="39" fillId="17" borderId="208" applyNumberFormat="0" applyBorder="0" applyAlignment="0" applyProtection="0"/>
    <xf numFmtId="0" fontId="124" fillId="24" borderId="204" applyNumberFormat="0" applyAlignment="0" applyProtection="0"/>
    <xf numFmtId="0" fontId="124" fillId="24" borderId="204" applyNumberFormat="0" applyAlignment="0" applyProtection="0"/>
    <xf numFmtId="0" fontId="5"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136" fillId="0" borderId="207" applyNumberFormat="0" applyFill="0" applyAlignment="0" applyProtection="0"/>
    <xf numFmtId="0" fontId="39" fillId="0" borderId="209" applyBorder="0">
      <alignment horizontal="left" vertical="center" wrapText="1" indent="2"/>
      <protection locked="0"/>
    </xf>
    <xf numFmtId="0" fontId="6" fillId="27" borderId="205" applyNumberFormat="0" applyFont="0" applyAlignment="0" applyProtection="0"/>
    <xf numFmtId="0" fontId="65" fillId="30" borderId="204" applyNumberFormat="0" applyAlignment="0" applyProtection="0"/>
    <xf numFmtId="0" fontId="130" fillId="39" borderId="206" applyNumberFormat="0" applyAlignment="0" applyProtection="0"/>
    <xf numFmtId="0" fontId="75" fillId="0" borderId="207" applyNumberFormat="0" applyFill="0" applyAlignment="0" applyProtection="0"/>
    <xf numFmtId="0" fontId="39" fillId="0" borderId="209" applyBorder="0">
      <alignment horizontal="left" vertical="center" wrapText="1" indent="3"/>
      <protection locked="0"/>
    </xf>
    <xf numFmtId="0" fontId="6" fillId="27" borderId="205" applyNumberFormat="0" applyFont="0" applyAlignment="0" applyProtection="0"/>
    <xf numFmtId="0" fontId="39" fillId="0" borderId="209" applyBorder="0">
      <alignment horizontal="left" vertical="center" wrapText="1" indent="2"/>
      <protection locked="0"/>
    </xf>
    <xf numFmtId="10" fontId="39" fillId="17" borderId="208" applyNumberFormat="0" applyBorder="0" applyAlignment="0" applyProtection="0"/>
    <xf numFmtId="0" fontId="65" fillId="24" borderId="204" applyNumberFormat="0" applyAlignment="0" applyProtection="0"/>
    <xf numFmtId="0" fontId="121" fillId="39" borderId="204" applyNumberFormat="0" applyAlignment="0" applyProtection="0"/>
    <xf numFmtId="0" fontId="6" fillId="27" borderId="205" applyNumberFormat="0" applyFont="0" applyAlignment="0" applyProtection="0"/>
    <xf numFmtId="0" fontId="5" fillId="27" borderId="205" applyNumberFormat="0" applyFont="0" applyAlignment="0" applyProtection="0"/>
    <xf numFmtId="0" fontId="62" fillId="39" borderId="204" applyNumberFormat="0" applyAlignment="0" applyProtection="0"/>
    <xf numFmtId="0" fontId="68" fillId="39" borderId="206" applyNumberFormat="0" applyAlignment="0" applyProtection="0"/>
    <xf numFmtId="0" fontId="130" fillId="39" borderId="206" applyNumberFormat="0" applyAlignment="0" applyProtection="0"/>
    <xf numFmtId="0" fontId="65" fillId="24" borderId="204" applyNumberFormat="0" applyAlignment="0" applyProtection="0"/>
    <xf numFmtId="0" fontId="18" fillId="16" borderId="209" applyFill="0" applyBorder="0" applyAlignment="0" applyProtection="0">
      <alignment vertical="center"/>
      <protection locked="0"/>
    </xf>
    <xf numFmtId="0" fontId="65" fillId="24" borderId="204" applyNumberFormat="0" applyAlignment="0" applyProtection="0"/>
    <xf numFmtId="0" fontId="130" fillId="39" borderId="206" applyNumberFormat="0" applyAlignment="0" applyProtection="0"/>
    <xf numFmtId="0" fontId="65" fillId="30" borderId="204" applyNumberFormat="0" applyAlignment="0" applyProtection="0"/>
    <xf numFmtId="0" fontId="5" fillId="27" borderId="205" applyNumberFormat="0" applyFont="0" applyAlignment="0" applyProtection="0"/>
    <xf numFmtId="0" fontId="75" fillId="0" borderId="207" applyNumberFormat="0" applyFill="0" applyAlignment="0" applyProtection="0"/>
    <xf numFmtId="0" fontId="65" fillId="24" borderId="204" applyNumberFormat="0" applyAlignment="0" applyProtection="0"/>
    <xf numFmtId="0" fontId="18" fillId="16" borderId="209" applyFill="0" applyBorder="0" applyAlignment="0" applyProtection="0">
      <alignment vertical="center"/>
      <protection locked="0"/>
    </xf>
    <xf numFmtId="10" fontId="39" fillId="17" borderId="208" applyNumberFormat="0" applyBorder="0" applyAlignment="0" applyProtection="0"/>
    <xf numFmtId="0" fontId="65" fillId="24" borderId="204" applyNumberFormat="0" applyAlignment="0" applyProtection="0"/>
    <xf numFmtId="0" fontId="18" fillId="16" borderId="209" applyFill="0" applyBorder="0" applyAlignment="0" applyProtection="0">
      <alignment vertical="center"/>
      <protection locked="0"/>
    </xf>
    <xf numFmtId="0" fontId="18" fillId="16" borderId="209" applyFill="0" applyBorder="0" applyAlignment="0" applyProtection="0">
      <alignment vertical="center"/>
      <protection locked="0"/>
    </xf>
    <xf numFmtId="0" fontId="18" fillId="16" borderId="209" applyFill="0" applyBorder="0" applyAlignment="0" applyProtection="0">
      <alignment vertical="center"/>
      <protection locked="0"/>
    </xf>
    <xf numFmtId="0" fontId="5" fillId="27" borderId="205" applyNumberFormat="0" applyFont="0" applyAlignment="0" applyProtection="0"/>
    <xf numFmtId="0" fontId="68" fillId="40" borderId="206" applyNumberFormat="0" applyAlignment="0" applyProtection="0"/>
    <xf numFmtId="0" fontId="6" fillId="27" borderId="205" applyNumberFormat="0" applyFont="0" applyAlignment="0" applyProtection="0"/>
    <xf numFmtId="0" fontId="65" fillId="24" borderId="204" applyNumberFormat="0" applyAlignment="0" applyProtection="0"/>
    <xf numFmtId="0" fontId="121" fillId="39" borderId="204" applyNumberFormat="0" applyAlignment="0" applyProtection="0"/>
    <xf numFmtId="0" fontId="62" fillId="39" borderId="204" applyNumberFormat="0" applyAlignment="0" applyProtection="0"/>
    <xf numFmtId="0" fontId="5" fillId="27" borderId="205" applyNumberFormat="0" applyFont="0" applyAlignment="0" applyProtection="0"/>
    <xf numFmtId="0" fontId="75" fillId="0" borderId="207" applyNumberFormat="0" applyFill="0" applyAlignment="0" applyProtection="0"/>
    <xf numFmtId="0" fontId="65" fillId="30" borderId="204" applyNumberFormat="0" applyAlignment="0" applyProtection="0"/>
    <xf numFmtId="0" fontId="76" fillId="40" borderId="204" applyNumberFormat="0" applyAlignment="0" applyProtection="0"/>
    <xf numFmtId="0" fontId="18" fillId="16" borderId="209" applyFill="0" applyBorder="0" applyAlignment="0" applyProtection="0">
      <alignment vertical="center"/>
      <protection locked="0"/>
    </xf>
    <xf numFmtId="0" fontId="68" fillId="40" borderId="206" applyNumberFormat="0" applyAlignment="0" applyProtection="0"/>
    <xf numFmtId="0" fontId="75" fillId="0" borderId="207" applyNumberFormat="0" applyFill="0" applyAlignment="0" applyProtection="0"/>
    <xf numFmtId="0" fontId="68" fillId="40" borderId="206" applyNumberFormat="0" applyAlignment="0" applyProtection="0"/>
    <xf numFmtId="0" fontId="76" fillId="40" borderId="204" applyNumberFormat="0" applyAlignment="0" applyProtection="0"/>
    <xf numFmtId="0" fontId="76" fillId="40" borderId="204" applyNumberFormat="0" applyAlignment="0" applyProtection="0"/>
    <xf numFmtId="0" fontId="68" fillId="39" borderId="206" applyNumberFormat="0" applyAlignment="0" applyProtection="0"/>
    <xf numFmtId="0" fontId="5" fillId="27" borderId="205" applyNumberFormat="0" applyFont="0" applyAlignment="0" applyProtection="0"/>
    <xf numFmtId="0" fontId="75" fillId="0" borderId="207" applyNumberFormat="0" applyFill="0" applyAlignment="0" applyProtection="0"/>
    <xf numFmtId="0" fontId="76" fillId="40" borderId="204" applyNumberFormat="0" applyAlignment="0" applyProtection="0"/>
    <xf numFmtId="0" fontId="68" fillId="39" borderId="206" applyNumberFormat="0" applyAlignment="0" applyProtection="0"/>
    <xf numFmtId="0" fontId="68" fillId="40" borderId="206" applyNumberFormat="0" applyAlignment="0" applyProtection="0"/>
    <xf numFmtId="0" fontId="5" fillId="27" borderId="205" applyNumberFormat="0" applyFont="0" applyAlignment="0" applyProtection="0"/>
    <xf numFmtId="0" fontId="68" fillId="39" borderId="206" applyNumberFormat="0" applyAlignment="0" applyProtection="0"/>
    <xf numFmtId="0" fontId="5" fillId="27" borderId="205" applyNumberFormat="0" applyFont="0" applyAlignment="0" applyProtection="0"/>
    <xf numFmtId="0" fontId="5" fillId="27" borderId="205" applyNumberFormat="0" applyFont="0" applyAlignment="0" applyProtection="0"/>
    <xf numFmtId="0" fontId="68" fillId="40" borderId="206" applyNumberFormat="0" applyAlignment="0" applyProtection="0"/>
    <xf numFmtId="0" fontId="121" fillId="39" borderId="204" applyNumberFormat="0" applyAlignment="0" applyProtection="0"/>
    <xf numFmtId="0" fontId="75" fillId="0" borderId="207" applyNumberFormat="0" applyFill="0" applyAlignment="0" applyProtection="0"/>
    <xf numFmtId="0" fontId="76" fillId="40" borderId="204" applyNumberFormat="0" applyAlignment="0" applyProtection="0"/>
    <xf numFmtId="0" fontId="75" fillId="0" borderId="207" applyNumberFormat="0" applyFill="0" applyAlignment="0" applyProtection="0"/>
    <xf numFmtId="0" fontId="39" fillId="0" borderId="209" applyBorder="0">
      <alignment horizontal="left" vertical="center" wrapText="1" indent="3"/>
      <protection locked="0"/>
    </xf>
    <xf numFmtId="0" fontId="76" fillId="40" borderId="204" applyNumberFormat="0" applyAlignment="0" applyProtection="0"/>
    <xf numFmtId="0" fontId="68" fillId="40" borderId="206" applyNumberFormat="0" applyAlignment="0" applyProtection="0"/>
    <xf numFmtId="0" fontId="6" fillId="27" borderId="205" applyNumberFormat="0" applyFont="0" applyAlignment="0" applyProtection="0"/>
    <xf numFmtId="0" fontId="62" fillId="39" borderId="204" applyNumberFormat="0" applyAlignment="0" applyProtection="0"/>
    <xf numFmtId="0" fontId="39" fillId="0" borderId="209" applyBorder="0">
      <alignment horizontal="left" vertical="center" wrapText="1" indent="3"/>
      <protection locked="0"/>
    </xf>
    <xf numFmtId="0" fontId="5"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5" fillId="27" borderId="205" applyNumberFormat="0" applyFont="0" applyAlignment="0" applyProtection="0"/>
    <xf numFmtId="0" fontId="65" fillId="24" borderId="204" applyNumberFormat="0" applyAlignment="0" applyProtection="0"/>
    <xf numFmtId="0" fontId="68" fillId="39" borderId="206" applyNumberFormat="0" applyAlignment="0" applyProtection="0"/>
    <xf numFmtId="0" fontId="5" fillId="27" borderId="205" applyNumberFormat="0" applyFont="0" applyAlignment="0" applyProtection="0"/>
    <xf numFmtId="0" fontId="62" fillId="39" borderId="204" applyNumberFormat="0" applyAlignment="0" applyProtection="0"/>
    <xf numFmtId="0" fontId="68" fillId="40" borderId="206" applyNumberFormat="0" applyAlignment="0" applyProtection="0"/>
    <xf numFmtId="0" fontId="68" fillId="40" borderId="206" applyNumberFormat="0" applyAlignment="0" applyProtection="0"/>
    <xf numFmtId="0" fontId="65" fillId="24" borderId="204" applyNumberFormat="0" applyAlignment="0" applyProtection="0"/>
    <xf numFmtId="0" fontId="65" fillId="24" borderId="204" applyNumberFormat="0" applyAlignment="0" applyProtection="0"/>
    <xf numFmtId="0" fontId="5" fillId="27" borderId="205" applyNumberFormat="0" applyFont="0" applyAlignment="0" applyProtection="0"/>
    <xf numFmtId="0" fontId="121" fillId="39" borderId="204" applyNumberFormat="0" applyAlignment="0" applyProtection="0"/>
    <xf numFmtId="0" fontId="39" fillId="0" borderId="209" applyBorder="0">
      <alignment horizontal="left" vertical="center" wrapText="1" indent="2"/>
      <protection locked="0"/>
    </xf>
    <xf numFmtId="0" fontId="65" fillId="24" borderId="204" applyNumberFormat="0" applyAlignment="0" applyProtection="0"/>
    <xf numFmtId="0" fontId="5" fillId="27" borderId="205" applyNumberFormat="0" applyFont="0" applyAlignment="0" applyProtection="0"/>
    <xf numFmtId="0" fontId="65" fillId="30" borderId="197" applyNumberFormat="0" applyAlignment="0" applyProtection="0"/>
    <xf numFmtId="0" fontId="68" fillId="39" borderId="199" applyNumberFormat="0" applyAlignment="0" applyProtection="0"/>
    <xf numFmtId="0" fontId="5" fillId="27" borderId="198" applyNumberFormat="0" applyFont="0" applyAlignment="0" applyProtection="0"/>
    <xf numFmtId="0" fontId="65" fillId="30" borderId="197" applyNumberFormat="0" applyAlignment="0" applyProtection="0"/>
    <xf numFmtId="0" fontId="121" fillId="39" borderId="197" applyNumberFormat="0" applyAlignment="0" applyProtection="0"/>
    <xf numFmtId="0" fontId="5" fillId="27" borderId="198" applyNumberFormat="0" applyFont="0" applyAlignment="0" applyProtection="0"/>
    <xf numFmtId="0" fontId="121" fillId="39" borderId="197" applyNumberFormat="0" applyAlignment="0" applyProtection="0"/>
    <xf numFmtId="0" fontId="68"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124"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136" fillId="0" borderId="200" applyNumberFormat="0" applyFill="0" applyAlignment="0" applyProtection="0"/>
    <xf numFmtId="0" fontId="65" fillId="30" borderId="197" applyNumberFormat="0" applyAlignment="0" applyProtection="0"/>
    <xf numFmtId="0" fontId="6" fillId="27" borderId="198" applyNumberFormat="0" applyFont="0" applyAlignment="0" applyProtection="0"/>
    <xf numFmtId="0" fontId="65" fillId="24" borderId="197" applyNumberFormat="0" applyAlignment="0" applyProtection="0"/>
    <xf numFmtId="0" fontId="62" fillId="39" borderId="197" applyNumberFormat="0" applyAlignment="0" applyProtection="0"/>
    <xf numFmtId="0" fontId="76" fillId="40" borderId="197" applyNumberFormat="0" applyAlignment="0" applyProtection="0"/>
    <xf numFmtId="0" fontId="65" fillId="3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8" fillId="39" borderId="199" applyNumberFormat="0" applyAlignment="0" applyProtection="0"/>
    <xf numFmtId="0" fontId="68" fillId="40" borderId="199"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68" fillId="39" borderId="199"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136" fillId="0" borderId="200" applyNumberFormat="0" applyFill="0" applyAlignment="0" applyProtection="0"/>
    <xf numFmtId="0" fontId="130" fillId="39" borderId="199" applyNumberFormat="0" applyAlignment="0" applyProtection="0"/>
    <xf numFmtId="0" fontId="136" fillId="0" borderId="200" applyNumberFormat="0" applyFill="0" applyAlignment="0" applyProtection="0"/>
    <xf numFmtId="0" fontId="130" fillId="39" borderId="199" applyNumberForma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0" fontId="75" fillId="0" borderId="200" applyNumberFormat="0" applyFill="0" applyAlignment="0" applyProtection="0"/>
    <xf numFmtId="0" fontId="65" fillId="24" borderId="197" applyNumberFormat="0" applyAlignment="0" applyProtection="0"/>
    <xf numFmtId="0" fontId="76" fillId="40" borderId="197" applyNumberFormat="0" applyAlignment="0" applyProtection="0"/>
    <xf numFmtId="0" fontId="6" fillId="27" borderId="198" applyNumberFormat="0" applyFont="0" applyAlignment="0" applyProtection="0"/>
    <xf numFmtId="0" fontId="124" fillId="24" borderId="197" applyNumberFormat="0" applyAlignment="0" applyProtection="0"/>
    <xf numFmtId="0" fontId="62"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121" fillId="39" borderId="197" applyNumberFormat="0" applyAlignment="0" applyProtection="0"/>
    <xf numFmtId="0" fontId="75" fillId="0" borderId="200" applyNumberFormat="0" applyFill="0" applyAlignment="0" applyProtection="0"/>
    <xf numFmtId="0" fontId="6"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199" applyNumberFormat="0" applyAlignment="0" applyProtection="0"/>
    <xf numFmtId="0" fontId="65" fillId="30" borderId="197" applyNumberFormat="0" applyAlignment="0" applyProtection="0"/>
    <xf numFmtId="0" fontId="5" fillId="27" borderId="198" applyNumberFormat="0" applyFont="0" applyAlignment="0" applyProtection="0"/>
    <xf numFmtId="0" fontId="75"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199" applyNumberFormat="0" applyAlignment="0" applyProtection="0"/>
    <xf numFmtId="0" fontId="124" fillId="24" borderId="197" applyNumberFormat="0" applyAlignment="0" applyProtection="0"/>
    <xf numFmtId="0" fontId="5" fillId="27" borderId="198" applyNumberFormat="0" applyFont="0" applyAlignment="0" applyProtection="0"/>
    <xf numFmtId="0" fontId="76" fillId="40" borderId="197" applyNumberFormat="0" applyAlignment="0" applyProtection="0"/>
    <xf numFmtId="0" fontId="62" fillId="39" borderId="197" applyNumberFormat="0" applyAlignment="0" applyProtection="0"/>
    <xf numFmtId="0" fontId="76" fillId="40" borderId="197" applyNumberFormat="0" applyAlignment="0" applyProtection="0"/>
    <xf numFmtId="0" fontId="5" fillId="27" borderId="198" applyNumberFormat="0" applyFont="0" applyAlignment="0" applyProtection="0"/>
    <xf numFmtId="0" fontId="65" fillId="24" borderId="197" applyNumberFormat="0" applyAlignment="0" applyProtection="0"/>
    <xf numFmtId="0" fontId="68" fillId="39" borderId="199" applyNumberFormat="0" applyAlignment="0" applyProtection="0"/>
    <xf numFmtId="0" fontId="62" fillId="39" borderId="197" applyNumberFormat="0" applyAlignment="0" applyProtection="0"/>
    <xf numFmtId="0" fontId="130" fillId="39" borderId="199" applyNumberFormat="0" applyAlignment="0" applyProtection="0"/>
    <xf numFmtId="0" fontId="136" fillId="0" borderId="200" applyNumberFormat="0" applyFill="0" applyAlignment="0" applyProtection="0"/>
    <xf numFmtId="0" fontId="121" fillId="39" borderId="197" applyNumberFormat="0" applyAlignment="0" applyProtection="0"/>
    <xf numFmtId="0" fontId="65" fillId="30"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199" applyNumberFormat="0" applyAlignment="0" applyProtection="0"/>
    <xf numFmtId="0" fontId="5" fillId="27" borderId="198" applyNumberFormat="0" applyFont="0" applyAlignment="0" applyProtection="0"/>
    <xf numFmtId="0" fontId="65" fillId="24" borderId="197" applyNumberFormat="0" applyAlignment="0" applyProtection="0"/>
    <xf numFmtId="0" fontId="65" fillId="24" borderId="197" applyNumberFormat="0" applyAlignment="0" applyProtection="0"/>
    <xf numFmtId="0" fontId="68" fillId="39" borderId="199" applyNumberFormat="0" applyAlignment="0" applyProtection="0"/>
    <xf numFmtId="0" fontId="75" fillId="0" borderId="200" applyNumberFormat="0" applyFill="0" applyAlignment="0" applyProtection="0"/>
    <xf numFmtId="0" fontId="130" fillId="39" borderId="199" applyNumberFormat="0" applyAlignment="0" applyProtection="0"/>
    <xf numFmtId="0" fontId="75" fillId="0" borderId="200" applyNumberFormat="0" applyFill="0" applyAlignment="0" applyProtection="0"/>
    <xf numFmtId="0" fontId="6"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0" fontId="124" fillId="24" borderId="197" applyNumberFormat="0" applyAlignment="0" applyProtection="0"/>
    <xf numFmtId="0" fontId="76" fillId="4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8" fillId="40" borderId="199" applyNumberFormat="0" applyAlignment="0" applyProtection="0"/>
    <xf numFmtId="0" fontId="62" fillId="39" borderId="197" applyNumberFormat="0" applyAlignment="0" applyProtection="0"/>
    <xf numFmtId="0" fontId="5" fillId="27" borderId="198" applyNumberFormat="0" applyFont="0" applyAlignment="0" applyProtection="0"/>
    <xf numFmtId="0" fontId="124" fillId="24" borderId="197" applyNumberFormat="0" applyAlignment="0" applyProtection="0"/>
    <xf numFmtId="0" fontId="5" fillId="27" borderId="198" applyNumberFormat="0" applyFont="0" applyAlignment="0" applyProtection="0"/>
    <xf numFmtId="0" fontId="65" fillId="24" borderId="197" applyNumberFormat="0" applyAlignment="0" applyProtection="0"/>
    <xf numFmtId="0" fontId="75" fillId="0" borderId="200" applyNumberFormat="0" applyFill="0" applyAlignment="0" applyProtection="0"/>
    <xf numFmtId="0" fontId="6" fillId="27" borderId="198" applyNumberFormat="0" applyFont="0" applyAlignment="0" applyProtection="0"/>
    <xf numFmtId="0" fontId="68" fillId="39" borderId="199" applyNumberFormat="0" applyAlignment="0" applyProtection="0"/>
    <xf numFmtId="0" fontId="121" fillId="39" borderId="197" applyNumberFormat="0" applyAlignment="0" applyProtection="0"/>
    <xf numFmtId="0" fontId="5" fillId="27" borderId="198" applyNumberFormat="0" applyFont="0" applyAlignment="0" applyProtection="0"/>
    <xf numFmtId="0" fontId="124" fillId="24" borderId="197" applyNumberFormat="0" applyAlignment="0" applyProtection="0"/>
    <xf numFmtId="0" fontId="5" fillId="27" borderId="198" applyNumberFormat="0" applyFont="0" applyAlignment="0" applyProtection="0"/>
    <xf numFmtId="0" fontId="68" fillId="40" borderId="199" applyNumberFormat="0" applyAlignment="0" applyProtection="0"/>
    <xf numFmtId="0" fontId="68" fillId="40" borderId="199" applyNumberFormat="0" applyAlignment="0" applyProtection="0"/>
    <xf numFmtId="0" fontId="76" fillId="4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121" fillId="39" borderId="197" applyNumberFormat="0" applyAlignment="0" applyProtection="0"/>
    <xf numFmtId="0" fontId="5" fillId="27" borderId="198" applyNumberFormat="0" applyFont="0" applyAlignment="0" applyProtection="0"/>
    <xf numFmtId="0" fontId="65" fillId="24"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40" borderId="199" applyNumberFormat="0" applyAlignment="0" applyProtection="0"/>
    <xf numFmtId="0" fontId="68" fillId="39" borderId="199" applyNumberFormat="0" applyAlignment="0" applyProtection="0"/>
    <xf numFmtId="0" fontId="65" fillId="24"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21"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5" fillId="30" borderId="197" applyNumberFormat="0" applyAlignment="0" applyProtection="0"/>
    <xf numFmtId="0" fontId="6" fillId="27" borderId="198" applyNumberFormat="0" applyFont="0" applyAlignment="0" applyProtection="0"/>
    <xf numFmtId="0" fontId="136" fillId="0" borderId="200" applyNumberFormat="0" applyFill="0" applyAlignment="0" applyProtection="0"/>
    <xf numFmtId="0" fontId="68" fillId="39" borderId="199" applyNumberFormat="0" applyAlignment="0" applyProtection="0"/>
    <xf numFmtId="0" fontId="75" fillId="0" borderId="200" applyNumberFormat="0" applyFill="0" applyAlignment="0" applyProtection="0"/>
    <xf numFmtId="0" fontId="121" fillId="39" borderId="197" applyNumberFormat="0" applyAlignment="0" applyProtection="0"/>
    <xf numFmtId="0" fontId="5" fillId="27" borderId="198" applyNumberFormat="0" applyFon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121" fillId="39" borderId="197" applyNumberFormat="0" applyAlignment="0" applyProtection="0"/>
    <xf numFmtId="0" fontId="65" fillId="24" borderId="197" applyNumberFormat="0" applyAlignment="0" applyProtection="0"/>
    <xf numFmtId="0" fontId="76" fillId="4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76" fillId="40" borderId="197" applyNumberFormat="0" applyAlignment="0" applyProtection="0"/>
    <xf numFmtId="0" fontId="5" fillId="27" borderId="198" applyNumberFormat="0" applyFont="0" applyAlignment="0" applyProtection="0"/>
    <xf numFmtId="0" fontId="62" fillId="39"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65" fillId="24"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5" fillId="30" borderId="197" applyNumberFormat="0" applyAlignment="0" applyProtection="0"/>
    <xf numFmtId="0" fontId="5" fillId="27" borderId="198" applyNumberFormat="0" applyFont="0" applyAlignment="0" applyProtection="0"/>
    <xf numFmtId="0" fontId="65" fillId="30" borderId="197" applyNumberFormat="0" applyAlignment="0" applyProtection="0"/>
    <xf numFmtId="0" fontId="62" fillId="39" borderId="197" applyNumberFormat="0" applyAlignment="0" applyProtection="0"/>
    <xf numFmtId="0" fontId="68" fillId="40" borderId="199" applyNumberFormat="0" applyAlignment="0" applyProtection="0"/>
    <xf numFmtId="0" fontId="65" fillId="24" borderId="197" applyNumberFormat="0" applyAlignment="0" applyProtection="0"/>
    <xf numFmtId="0" fontId="68" fillId="39" borderId="199" applyNumberFormat="0" applyAlignment="0" applyProtection="0"/>
    <xf numFmtId="0" fontId="121" fillId="39" borderId="197" applyNumberFormat="0" applyAlignment="0" applyProtection="0"/>
    <xf numFmtId="0" fontId="124" fillId="24" borderId="197" applyNumberFormat="0" applyAlignment="0" applyProtection="0"/>
    <xf numFmtId="0" fontId="65" fillId="24" borderId="197" applyNumberFormat="0" applyAlignment="0" applyProtection="0"/>
    <xf numFmtId="0" fontId="121" fillId="39"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130" fillId="39" borderId="199" applyNumberFormat="0" applyAlignment="0" applyProtection="0"/>
    <xf numFmtId="0" fontId="68" fillId="39" borderId="199" applyNumberFormat="0" applyAlignment="0" applyProtection="0"/>
    <xf numFmtId="0" fontId="136" fillId="0" borderId="200" applyNumberFormat="0" applyFill="0" applyAlignment="0" applyProtection="0"/>
    <xf numFmtId="0" fontId="75" fillId="0" borderId="200" applyNumberFormat="0" applyFill="0" applyAlignment="0" applyProtection="0"/>
    <xf numFmtId="0" fontId="6" fillId="27" borderId="198" applyNumberFormat="0" applyFont="0" applyAlignment="0" applyProtection="0"/>
    <xf numFmtId="0" fontId="136"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199" applyNumberForma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6" fillId="0" borderId="200" applyNumberFormat="0" applyFill="0" applyAlignment="0" applyProtection="0"/>
    <xf numFmtId="0" fontId="5" fillId="27" borderId="198" applyNumberFormat="0" applyFont="0" applyAlignment="0" applyProtection="0"/>
    <xf numFmtId="0" fontId="68" fillId="40" borderId="199" applyNumberFormat="0" applyAlignment="0" applyProtection="0"/>
    <xf numFmtId="0" fontId="136" fillId="0" borderId="200" applyNumberFormat="0" applyFill="0" applyAlignment="0" applyProtection="0"/>
    <xf numFmtId="0" fontId="6" fillId="27" borderId="198" applyNumberFormat="0" applyFont="0" applyAlignment="0" applyProtection="0"/>
    <xf numFmtId="0" fontId="5" fillId="27" borderId="198" applyNumberFormat="0" applyFont="0" applyAlignment="0" applyProtection="0"/>
    <xf numFmtId="0" fontId="130" fillId="39" borderId="199" applyNumberFormat="0" applyAlignment="0" applyProtection="0"/>
    <xf numFmtId="0" fontId="65" fillId="24" borderId="197" applyNumberFormat="0" applyAlignment="0" applyProtection="0"/>
    <xf numFmtId="0" fontId="130" fillId="39" borderId="199" applyNumberFormat="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68" fillId="40" borderId="199"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121" fillId="39" borderId="197"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136" fillId="0" borderId="200" applyNumberFormat="0" applyFill="0" applyAlignment="0" applyProtection="0"/>
    <xf numFmtId="0" fontId="5"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6" fillId="0" borderId="200" applyNumberFormat="0" applyFill="0" applyAlignment="0" applyProtection="0"/>
    <xf numFmtId="0" fontId="65" fillId="30" borderId="197" applyNumberFormat="0" applyAlignment="0" applyProtection="0"/>
    <xf numFmtId="0" fontId="65" fillId="3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65" fillId="30" borderId="197" applyNumberFormat="0" applyAlignment="0" applyProtection="0"/>
    <xf numFmtId="0" fontId="136" fillId="0" borderId="200" applyNumberFormat="0" applyFill="0" applyAlignment="0" applyProtection="0"/>
    <xf numFmtId="0" fontId="6" fillId="27" borderId="198" applyNumberFormat="0" applyFont="0" applyAlignment="0" applyProtection="0"/>
    <xf numFmtId="0" fontId="68" fillId="40" borderId="199" applyNumberFormat="0" applyAlignment="0" applyProtection="0"/>
    <xf numFmtId="0" fontId="68" fillId="39" borderId="199" applyNumberFormat="0" applyAlignment="0" applyProtection="0"/>
    <xf numFmtId="0" fontId="62" fillId="39" borderId="197" applyNumberFormat="0" applyAlignment="0" applyProtection="0"/>
    <xf numFmtId="0" fontId="68" fillId="40" borderId="199" applyNumberFormat="0" applyAlignment="0" applyProtection="0"/>
    <xf numFmtId="0" fontId="65" fillId="24" borderId="197" applyNumberFormat="0" applyAlignment="0" applyProtection="0"/>
    <xf numFmtId="0" fontId="76" fillId="4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121" fillId="39" borderId="197" applyNumberFormat="0" applyAlignment="0" applyProtection="0"/>
    <xf numFmtId="0" fontId="5" fillId="27" borderId="198" applyNumberFormat="0" applyFont="0" applyAlignment="0" applyProtection="0"/>
    <xf numFmtId="0" fontId="75"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0" fontId="65" fillId="30" borderId="197" applyNumberFormat="0" applyAlignment="0" applyProtection="0"/>
    <xf numFmtId="0" fontId="6" fillId="27" borderId="198" applyNumberFormat="0" applyFont="0" applyAlignment="0" applyProtection="0"/>
    <xf numFmtId="0" fontId="62" fillId="39" borderId="197" applyNumberFormat="0" applyAlignment="0" applyProtection="0"/>
    <xf numFmtId="0" fontId="5" fillId="27" borderId="198" applyNumberFormat="0" applyFont="0" applyAlignment="0" applyProtection="0"/>
    <xf numFmtId="0" fontId="62" fillId="39" borderId="197" applyNumberFormat="0" applyAlignment="0" applyProtection="0"/>
    <xf numFmtId="0" fontId="6" fillId="27" borderId="198" applyNumberFormat="0" applyFont="0" applyAlignment="0" applyProtection="0"/>
    <xf numFmtId="0" fontId="65" fillId="24" borderId="197" applyNumberFormat="0" applyAlignment="0" applyProtection="0"/>
    <xf numFmtId="0" fontId="124" fillId="24" borderId="197" applyNumberForma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68" fillId="39" borderId="199" applyNumberForma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76" fillId="40"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130" fillId="39" borderId="199" applyNumberFormat="0" applyAlignment="0" applyProtection="0"/>
    <xf numFmtId="0" fontId="6" fillId="27" borderId="198" applyNumberFormat="0" applyFont="0" applyAlignment="0" applyProtection="0"/>
    <xf numFmtId="0" fontId="121" fillId="39" borderId="197" applyNumberFormat="0" applyAlignment="0" applyProtection="0"/>
    <xf numFmtId="0" fontId="136" fillId="0" borderId="200" applyNumberFormat="0" applyFill="0" applyAlignment="0" applyProtection="0"/>
    <xf numFmtId="0" fontId="76" fillId="40" borderId="197" applyNumberFormat="0" applyAlignment="0" applyProtection="0"/>
    <xf numFmtId="0" fontId="65" fillId="24" borderId="197" applyNumberForma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10" fontId="39" fillId="17" borderId="208"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65" fillId="24" borderId="197" applyNumberFormat="0" applyAlignment="0" applyProtection="0"/>
    <xf numFmtId="0" fontId="121" fillId="39"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124" fillId="24"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68" fillId="40" borderId="199" applyNumberFormat="0" applyAlignment="0" applyProtection="0"/>
    <xf numFmtId="0" fontId="136" fillId="0" borderId="200" applyNumberFormat="0" applyFill="0" applyAlignment="0" applyProtection="0"/>
    <xf numFmtId="0" fontId="68" fillId="40" borderId="199" applyNumberFormat="0" applyAlignment="0" applyProtection="0"/>
    <xf numFmtId="0" fontId="65" fillId="30" borderId="197" applyNumberFormat="0" applyAlignment="0" applyProtection="0"/>
    <xf numFmtId="0" fontId="75" fillId="0" borderId="200" applyNumberFormat="0" applyFill="0" applyAlignment="0" applyProtection="0"/>
    <xf numFmtId="0" fontId="68" fillId="40" borderId="199"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75" fillId="0" borderId="200" applyNumberFormat="0" applyFill="0" applyAlignment="0" applyProtection="0"/>
    <xf numFmtId="0" fontId="6" fillId="27" borderId="198" applyNumberFormat="0" applyFont="0" applyAlignment="0" applyProtection="0"/>
    <xf numFmtId="0" fontId="121" fillId="39" borderId="197" applyNumberFormat="0" applyAlignment="0" applyProtection="0"/>
    <xf numFmtId="0" fontId="62" fillId="39" borderId="197" applyNumberFormat="0" applyAlignment="0" applyProtection="0"/>
    <xf numFmtId="0" fontId="130" fillId="39" borderId="199"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75" fillId="0" borderId="200" applyNumberFormat="0" applyFill="0" applyAlignment="0" applyProtection="0"/>
    <xf numFmtId="0" fontId="68" fillId="40" borderId="199" applyNumberFormat="0" applyAlignment="0" applyProtection="0"/>
    <xf numFmtId="0" fontId="136"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199" applyNumberFormat="0" applyAlignment="0" applyProtection="0"/>
    <xf numFmtId="0" fontId="65" fillId="24" borderId="197" applyNumberFormat="0" applyAlignment="0" applyProtection="0"/>
    <xf numFmtId="0" fontId="62" fillId="39" borderId="197" applyNumberFormat="0" applyAlignment="0" applyProtection="0"/>
    <xf numFmtId="0" fontId="62" fillId="39" borderId="197" applyNumberFormat="0" applyAlignment="0" applyProtection="0"/>
    <xf numFmtId="0" fontId="65" fillId="30" borderId="197" applyNumberFormat="0" applyAlignment="0" applyProtection="0"/>
    <xf numFmtId="0" fontId="5" fillId="27" borderId="198" applyNumberFormat="0" applyFont="0" applyAlignment="0" applyProtection="0"/>
    <xf numFmtId="0" fontId="65" fillId="24" borderId="197" applyNumberFormat="0" applyAlignment="0" applyProtection="0"/>
    <xf numFmtId="0" fontId="124" fillId="24" borderId="197" applyNumberFormat="0" applyAlignment="0" applyProtection="0"/>
    <xf numFmtId="0" fontId="68" fillId="40" borderId="199" applyNumberFormat="0" applyAlignment="0" applyProtection="0"/>
    <xf numFmtId="0" fontId="68" fillId="39" borderId="199" applyNumberFormat="0" applyAlignment="0" applyProtection="0"/>
    <xf numFmtId="0" fontId="68" fillId="40" borderId="199" applyNumberFormat="0" applyAlignment="0" applyProtection="0"/>
    <xf numFmtId="0" fontId="62" fillId="39" borderId="197" applyNumberFormat="0" applyAlignment="0" applyProtection="0"/>
    <xf numFmtId="0" fontId="68" fillId="39" borderId="199" applyNumberFormat="0" applyAlignment="0" applyProtection="0"/>
    <xf numFmtId="0" fontId="68" fillId="40" borderId="199" applyNumberFormat="0" applyAlignment="0" applyProtection="0"/>
    <xf numFmtId="0" fontId="62" fillId="39" borderId="197" applyNumberFormat="0" applyAlignment="0" applyProtection="0"/>
    <xf numFmtId="0" fontId="136" fillId="0" borderId="200" applyNumberFormat="0" applyFill="0" applyAlignment="0" applyProtection="0"/>
    <xf numFmtId="0" fontId="5" fillId="27" borderId="198" applyNumberFormat="0" applyFont="0" applyAlignment="0" applyProtection="0"/>
    <xf numFmtId="0" fontId="121" fillId="39" borderId="197" applyNumberFormat="0" applyAlignment="0" applyProtection="0"/>
    <xf numFmtId="0" fontId="5" fillId="27" borderId="198" applyNumberFormat="0" applyFon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136"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124"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76" fillId="40" borderId="197" applyNumberFormat="0" applyAlignment="0" applyProtection="0"/>
    <xf numFmtId="0" fontId="136"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5" fillId="3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65" fillId="30" borderId="197" applyNumberFormat="0" applyAlignment="0" applyProtection="0"/>
    <xf numFmtId="0" fontId="75" fillId="0" borderId="200" applyNumberFormat="0" applyFill="0" applyAlignment="0" applyProtection="0"/>
    <xf numFmtId="0" fontId="124" fillId="24" borderId="197" applyNumberFormat="0" applyAlignment="0" applyProtection="0"/>
    <xf numFmtId="0" fontId="76" fillId="40" borderId="197" applyNumberFormat="0" applyAlignment="0" applyProtection="0"/>
    <xf numFmtId="0" fontId="62" fillId="39" borderId="197" applyNumberFormat="0" applyAlignment="0" applyProtection="0"/>
    <xf numFmtId="0" fontId="62"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121"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76" fillId="40" borderId="197" applyNumberFormat="0" applyAlignment="0" applyProtection="0"/>
    <xf numFmtId="10" fontId="39" fillId="17" borderId="208" applyNumberFormat="0" applyBorder="0" applyAlignment="0" applyProtection="0"/>
    <xf numFmtId="0" fontId="5" fillId="27" borderId="198" applyNumberFormat="0" applyFont="0" applyAlignment="0" applyProtection="0"/>
    <xf numFmtId="0" fontId="68" fillId="40" borderId="199" applyNumberFormat="0" applyAlignment="0" applyProtection="0"/>
    <xf numFmtId="0" fontId="68" fillId="40" borderId="199" applyNumberFormat="0" applyAlignment="0" applyProtection="0"/>
    <xf numFmtId="0" fontId="130" fillId="39" borderId="199" applyNumberFormat="0" applyAlignment="0" applyProtection="0"/>
    <xf numFmtId="10" fontId="39" fillId="17" borderId="208" applyNumberFormat="0" applyBorder="0" applyAlignment="0" applyProtection="0"/>
    <xf numFmtId="0" fontId="65" fillId="30" borderId="197" applyNumberFormat="0" applyAlignment="0" applyProtection="0"/>
    <xf numFmtId="0" fontId="65" fillId="24" borderId="197"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124" fillId="24" borderId="197" applyNumberFormat="0" applyAlignment="0" applyProtection="0"/>
    <xf numFmtId="0" fontId="62" fillId="39" borderId="197" applyNumberFormat="0" applyAlignment="0" applyProtection="0"/>
    <xf numFmtId="0" fontId="76" fillId="40" borderId="197" applyNumberFormat="0" applyAlignment="0" applyProtection="0"/>
    <xf numFmtId="0" fontId="65" fillId="3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8" fillId="39" borderId="199" applyNumberFormat="0" applyAlignment="0" applyProtection="0"/>
    <xf numFmtId="0" fontId="68" fillId="40" borderId="199"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124" fillId="24" borderId="197" applyNumberFormat="0" applyAlignment="0" applyProtection="0"/>
    <xf numFmtId="0" fontId="121" fillId="39" borderId="197" applyNumberFormat="0" applyAlignment="0" applyProtection="0"/>
    <xf numFmtId="0" fontId="65" fillId="30" borderId="197" applyNumberFormat="0" applyAlignment="0" applyProtection="0"/>
    <xf numFmtId="0" fontId="121" fillId="39" borderId="197" applyNumberFormat="0" applyAlignment="0" applyProtection="0"/>
    <xf numFmtId="0" fontId="5" fillId="27" borderId="198" applyNumberFormat="0" applyFont="0" applyAlignment="0" applyProtection="0"/>
    <xf numFmtId="0" fontId="130" fillId="39" borderId="199" applyNumberFormat="0" applyAlignment="0" applyProtection="0"/>
    <xf numFmtId="0" fontId="124"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10" fontId="39" fillId="17" borderId="208" applyNumberFormat="0" applyBorder="0" applyAlignment="0" applyProtection="0"/>
    <xf numFmtId="0" fontId="65" fillId="24" borderId="197" applyNumberFormat="0" applyAlignment="0" applyProtection="0"/>
    <xf numFmtId="0" fontId="62" fillId="39" borderId="197"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75"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24" fillId="24" borderId="197" applyNumberFormat="0" applyAlignment="0" applyProtection="0"/>
    <xf numFmtId="0" fontId="76" fillId="4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2" fillId="39" borderId="197" applyNumberFormat="0" applyAlignment="0" applyProtection="0"/>
    <xf numFmtId="0" fontId="76" fillId="40" borderId="197" applyNumberFormat="0" applyAlignment="0" applyProtection="0"/>
    <xf numFmtId="0" fontId="68" fillId="39"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30" fillId="39" borderId="199" applyNumberFormat="0" applyAlignment="0" applyProtection="0"/>
    <xf numFmtId="0" fontId="5" fillId="27" borderId="198" applyNumberFormat="0" applyFont="0" applyAlignment="0" applyProtection="0"/>
    <xf numFmtId="0" fontId="68" fillId="40" borderId="199" applyNumberFormat="0" applyAlignment="0" applyProtection="0"/>
    <xf numFmtId="0" fontId="68" fillId="39" borderId="199" applyNumberFormat="0" applyAlignment="0" applyProtection="0"/>
    <xf numFmtId="0" fontId="65" fillId="24" borderId="197" applyNumberFormat="0" applyAlignment="0" applyProtection="0"/>
    <xf numFmtId="0" fontId="5"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5" fillId="3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136" fillId="0" borderId="200" applyNumberFormat="0" applyFill="0" applyAlignment="0" applyProtection="0"/>
    <xf numFmtId="0" fontId="5" fillId="27" borderId="198" applyNumberFormat="0" applyFont="0" applyAlignment="0" applyProtection="0"/>
    <xf numFmtId="0" fontId="62" fillId="39"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62" fillId="39" borderId="197" applyNumberFormat="0" applyAlignment="0" applyProtection="0"/>
    <xf numFmtId="0" fontId="136" fillId="0" borderId="200" applyNumberFormat="0" applyFill="0" applyAlignment="0" applyProtection="0"/>
    <xf numFmtId="0" fontId="75" fillId="0" borderId="200" applyNumberFormat="0" applyFill="0" applyAlignment="0" applyProtection="0"/>
    <xf numFmtId="0" fontId="65" fillId="24" borderId="197" applyNumberFormat="0" applyAlignment="0" applyProtection="0"/>
    <xf numFmtId="0" fontId="124" fillId="24" borderId="197" applyNumberFormat="0" applyAlignment="0" applyProtection="0"/>
    <xf numFmtId="0" fontId="76" fillId="40" borderId="197" applyNumberFormat="0" applyAlignment="0" applyProtection="0"/>
    <xf numFmtId="0" fontId="75" fillId="0" borderId="200" applyNumberFormat="0" applyFill="0" applyAlignment="0" applyProtection="0"/>
    <xf numFmtId="0" fontId="6"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130" fillId="39" borderId="199" applyNumberFormat="0" applyAlignment="0" applyProtection="0"/>
    <xf numFmtId="0" fontId="62" fillId="39" borderId="197" applyNumberFormat="0" applyAlignment="0" applyProtection="0"/>
    <xf numFmtId="0" fontId="68" fillId="40" borderId="199" applyNumberFormat="0" applyAlignment="0" applyProtection="0"/>
    <xf numFmtId="0" fontId="65" fillId="24" borderId="197"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76" fillId="40" borderId="197" applyNumberFormat="0" applyAlignment="0" applyProtection="0"/>
    <xf numFmtId="0" fontId="5" fillId="27" borderId="198" applyNumberFormat="0" applyFont="0" applyAlignment="0" applyProtection="0"/>
    <xf numFmtId="0" fontId="68" fillId="40" borderId="199" applyNumberFormat="0" applyAlignment="0" applyProtection="0"/>
    <xf numFmtId="0" fontId="68" fillId="40" borderId="199" applyNumberFormat="0" applyAlignment="0" applyProtection="0"/>
    <xf numFmtId="0" fontId="75" fillId="0" borderId="200" applyNumberFormat="0" applyFill="0" applyAlignment="0" applyProtection="0"/>
    <xf numFmtId="0" fontId="124" fillId="24" borderId="197" applyNumberFormat="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121" fillId="39"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130" fillId="39" borderId="199"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65" fillId="24" borderId="197" applyNumberFormat="0" applyAlignment="0" applyProtection="0"/>
    <xf numFmtId="0" fontId="6" fillId="27" borderId="198" applyNumberFormat="0" applyFont="0" applyAlignment="0" applyProtection="0"/>
    <xf numFmtId="0" fontId="68" fillId="39" borderId="199" applyNumberFormat="0" applyAlignment="0" applyProtection="0"/>
    <xf numFmtId="0" fontId="65" fillId="24" borderId="197" applyNumberFormat="0" applyAlignment="0" applyProtection="0"/>
    <xf numFmtId="0" fontId="65" fillId="30" borderId="197" applyNumberFormat="0" applyAlignment="0" applyProtection="0"/>
    <xf numFmtId="0" fontId="65"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68" fillId="40" borderId="199" applyNumberFormat="0" applyAlignment="0" applyProtection="0"/>
    <xf numFmtId="0" fontId="62" fillId="39" borderId="197" applyNumberFormat="0" applyAlignment="0" applyProtection="0"/>
    <xf numFmtId="0" fontId="136" fillId="0" borderId="200" applyNumberFormat="0" applyFill="0" applyAlignment="0" applyProtection="0"/>
    <xf numFmtId="0" fontId="65" fillId="24" borderId="197" applyNumberFormat="0" applyAlignment="0" applyProtection="0"/>
    <xf numFmtId="0" fontId="68" fillId="39" borderId="199"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10" fontId="39" fillId="17" borderId="208" applyNumberFormat="0" applyBorder="0" applyAlignment="0" applyProtection="0"/>
    <xf numFmtId="0" fontId="6" fillId="27" borderId="198" applyNumberFormat="0" applyFont="0" applyAlignment="0" applyProtection="0"/>
    <xf numFmtId="0" fontId="75" fillId="0" borderId="200" applyNumberFormat="0" applyFill="0" applyAlignment="0" applyProtection="0"/>
    <xf numFmtId="0" fontId="121"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130" fillId="39" borderId="199" applyNumberFormat="0" applyAlignment="0" applyProtection="0"/>
    <xf numFmtId="0" fontId="130" fillId="39" borderId="199" applyNumberFormat="0" applyAlignment="0" applyProtection="0"/>
    <xf numFmtId="10" fontId="39" fillId="17" borderId="208" applyNumberFormat="0" applyBorder="0" applyAlignment="0" applyProtection="0"/>
    <xf numFmtId="0" fontId="121" fillId="39" borderId="197" applyNumberFormat="0" applyAlignment="0" applyProtection="0"/>
    <xf numFmtId="0" fontId="136" fillId="0" borderId="200" applyNumberFormat="0" applyFill="0" applyAlignment="0" applyProtection="0"/>
    <xf numFmtId="0" fontId="124" fillId="24" borderId="197" applyNumberFormat="0" applyAlignment="0" applyProtection="0"/>
    <xf numFmtId="0" fontId="121" fillId="39" borderId="197" applyNumberFormat="0" applyAlignment="0" applyProtection="0"/>
    <xf numFmtId="0" fontId="6" fillId="27" borderId="198" applyNumberFormat="0" applyFont="0" applyAlignment="0" applyProtection="0"/>
    <xf numFmtId="0" fontId="65" fillId="30"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199" applyNumberFormat="0" applyAlignment="0" applyProtection="0"/>
    <xf numFmtId="0" fontId="121"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10" fontId="39" fillId="17" borderId="208" applyNumberFormat="0" applyBorder="0" applyAlignment="0" applyProtection="0"/>
    <xf numFmtId="0" fontId="68" fillId="39" borderId="199" applyNumberFormat="0" applyAlignment="0" applyProtection="0"/>
    <xf numFmtId="0" fontId="121"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199" applyNumberFormat="0" applyAlignment="0" applyProtection="0"/>
    <xf numFmtId="0" fontId="65" fillId="24" borderId="197" applyNumberFormat="0" applyAlignment="0" applyProtection="0"/>
    <xf numFmtId="0" fontId="5" fillId="27" borderId="198" applyNumberFormat="0" applyFon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08"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6" fillId="27" borderId="198" applyNumberFormat="0" applyFont="0" applyAlignment="0" applyProtection="0"/>
    <xf numFmtId="0" fontId="136" fillId="0" borderId="200" applyNumberFormat="0" applyFill="0" applyAlignment="0" applyProtection="0"/>
    <xf numFmtId="0" fontId="68" fillId="40" borderId="199" applyNumberFormat="0" applyAlignment="0" applyProtection="0"/>
    <xf numFmtId="0" fontId="68" fillId="39" borderId="199" applyNumberFormat="0" applyAlignment="0" applyProtection="0"/>
    <xf numFmtId="0" fontId="75" fillId="0" borderId="200" applyNumberFormat="0" applyFill="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130" fillId="39" borderId="199" applyNumberForma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08"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08"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08"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136" fillId="0" borderId="200" applyNumberFormat="0" applyFill="0" applyAlignment="0" applyProtection="0"/>
    <xf numFmtId="0" fontId="130" fillId="39" borderId="199" applyNumberFormat="0" applyAlignment="0" applyProtection="0"/>
    <xf numFmtId="0" fontId="121" fillId="39" borderId="197" applyNumberFormat="0" applyAlignment="0" applyProtection="0"/>
    <xf numFmtId="0" fontId="130" fillId="39" borderId="199" applyNumberFormat="0" applyAlignment="0" applyProtection="0"/>
    <xf numFmtId="0" fontId="124" fillId="24" borderId="197" applyNumberFormat="0" applyAlignment="0" applyProtection="0"/>
    <xf numFmtId="0" fontId="68" fillId="40" borderId="199" applyNumberFormat="0" applyAlignment="0" applyProtection="0"/>
    <xf numFmtId="0" fontId="65" fillId="30" borderId="197" applyNumberFormat="0" applyAlignment="0" applyProtection="0"/>
    <xf numFmtId="0" fontId="136" fillId="0" borderId="200" applyNumberFormat="0" applyFill="0" applyAlignment="0" applyProtection="0"/>
    <xf numFmtId="0" fontId="5" fillId="27" borderId="198" applyNumberFormat="0" applyFont="0" applyAlignment="0" applyProtection="0"/>
    <xf numFmtId="0" fontId="136" fillId="0" borderId="200" applyNumberFormat="0" applyFill="0" applyAlignment="0" applyProtection="0"/>
    <xf numFmtId="0" fontId="5" fillId="27" borderId="198" applyNumberFormat="0" applyFont="0" applyAlignment="0" applyProtection="0"/>
    <xf numFmtId="0" fontId="121" fillId="39" borderId="197" applyNumberFormat="0" applyAlignment="0" applyProtection="0"/>
    <xf numFmtId="0" fontId="65" fillId="24" borderId="197" applyNumberFormat="0" applyAlignment="0" applyProtection="0"/>
    <xf numFmtId="0" fontId="75" fillId="0" borderId="200" applyNumberFormat="0" applyFill="0" applyAlignment="0" applyProtection="0"/>
    <xf numFmtId="0" fontId="136" fillId="0" borderId="200" applyNumberFormat="0" applyFill="0" applyAlignment="0" applyProtection="0"/>
    <xf numFmtId="0" fontId="65" fillId="24" borderId="197" applyNumberFormat="0" applyAlignment="0" applyProtection="0"/>
    <xf numFmtId="0" fontId="68" fillId="40" borderId="199" applyNumberFormat="0" applyAlignment="0" applyProtection="0"/>
    <xf numFmtId="0" fontId="62" fillId="39"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199"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2" fillId="39" borderId="197" applyNumberFormat="0" applyAlignment="0" applyProtection="0"/>
    <xf numFmtId="0" fontId="5" fillId="27" borderId="198" applyNumberFormat="0" applyFont="0" applyAlignment="0" applyProtection="0"/>
    <xf numFmtId="0" fontId="65" fillId="24"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62" fillId="39" borderId="197" applyNumberFormat="0" applyAlignment="0" applyProtection="0"/>
    <xf numFmtId="0" fontId="75" fillId="0" borderId="200" applyNumberFormat="0" applyFill="0" applyAlignment="0" applyProtection="0"/>
    <xf numFmtId="0" fontId="130" fillId="39" borderId="199" applyNumberFormat="0" applyAlignment="0" applyProtection="0"/>
    <xf numFmtId="0" fontId="68" fillId="39" borderId="199" applyNumberFormat="0" applyAlignment="0" applyProtection="0"/>
    <xf numFmtId="0" fontId="5" fillId="27" borderId="198" applyNumberFormat="0" applyFont="0" applyAlignment="0" applyProtection="0"/>
    <xf numFmtId="0" fontId="130" fillId="39" borderId="199" applyNumberFormat="0" applyAlignment="0" applyProtection="0"/>
    <xf numFmtId="0" fontId="5"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75" fillId="0" borderId="200" applyNumberFormat="0" applyFill="0" applyAlignment="0" applyProtection="0"/>
    <xf numFmtId="0" fontId="121" fillId="39" borderId="197" applyNumberFormat="0" applyAlignment="0" applyProtection="0"/>
    <xf numFmtId="0" fontId="6" fillId="27" borderId="198" applyNumberFormat="0" applyFont="0" applyAlignment="0" applyProtection="0"/>
    <xf numFmtId="0" fontId="65" fillId="30"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76" fillId="40" borderId="197" applyNumberFormat="0" applyAlignment="0" applyProtection="0"/>
    <xf numFmtId="0" fontId="136" fillId="0" borderId="200" applyNumberFormat="0" applyFill="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130" fillId="39" borderId="199" applyNumberFormat="0" applyAlignment="0" applyProtection="0"/>
    <xf numFmtId="0" fontId="124"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8" fillId="40" borderId="199" applyNumberFormat="0" applyAlignment="0" applyProtection="0"/>
    <xf numFmtId="0" fontId="136" fillId="0" borderId="200" applyNumberFormat="0" applyFill="0" applyAlignment="0" applyProtection="0"/>
    <xf numFmtId="0" fontId="121" fillId="39" borderId="197" applyNumberFormat="0" applyAlignment="0" applyProtection="0"/>
    <xf numFmtId="0" fontId="124" fillId="24" borderId="197" applyNumberFormat="0" applyAlignment="0" applyProtection="0"/>
    <xf numFmtId="0" fontId="65" fillId="24" borderId="197" applyNumberFormat="0" applyAlignment="0" applyProtection="0"/>
    <xf numFmtId="0" fontId="124" fillId="24" borderId="197" applyNumberFormat="0" applyAlignment="0" applyProtection="0"/>
    <xf numFmtId="0" fontId="68" fillId="40" borderId="199" applyNumberFormat="0" applyAlignment="0" applyProtection="0"/>
    <xf numFmtId="0" fontId="65" fillId="30" borderId="197" applyNumberFormat="0" applyAlignment="0" applyProtection="0"/>
    <xf numFmtId="0" fontId="124" fillId="24"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8" fillId="39" borderId="199" applyNumberFormat="0" applyAlignment="0" applyProtection="0"/>
    <xf numFmtId="0" fontId="68" fillId="39" borderId="199" applyNumberFormat="0" applyAlignment="0" applyProtection="0"/>
    <xf numFmtId="0" fontId="136" fillId="0" borderId="200" applyNumberFormat="0" applyFill="0" applyAlignment="0" applyProtection="0"/>
    <xf numFmtId="10" fontId="39" fillId="17" borderId="208" applyNumberFormat="0" applyBorder="0" applyAlignment="0" applyProtection="0"/>
    <xf numFmtId="0" fontId="65" fillId="24" borderId="197" applyNumberFormat="0" applyAlignment="0" applyProtection="0"/>
    <xf numFmtId="10" fontId="39" fillId="17" borderId="208" applyNumberFormat="0" applyBorder="0" applyAlignment="0" applyProtection="0"/>
    <xf numFmtId="0" fontId="65" fillId="24" borderId="197" applyNumberFormat="0" applyAlignment="0" applyProtection="0"/>
    <xf numFmtId="0" fontId="68" fillId="39" borderId="199"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76" fillId="40" borderId="197" applyNumberFormat="0" applyAlignment="0" applyProtection="0"/>
    <xf numFmtId="10" fontId="39" fillId="17" borderId="208" applyNumberFormat="0" applyBorder="0" applyAlignment="0" applyProtection="0"/>
    <xf numFmtId="0" fontId="68" fillId="40" borderId="199" applyNumberFormat="0" applyAlignment="0" applyProtection="0"/>
    <xf numFmtId="0" fontId="68" fillId="40" borderId="199" applyNumberFormat="0" applyAlignment="0" applyProtection="0"/>
    <xf numFmtId="0" fontId="130" fillId="39" borderId="199" applyNumberFormat="0" applyAlignment="0" applyProtection="0"/>
    <xf numFmtId="10" fontId="39" fillId="17" borderId="208" applyNumberFormat="0" applyBorder="0" applyAlignment="0" applyProtection="0"/>
    <xf numFmtId="0" fontId="65" fillId="3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2" fillId="39" borderId="197" applyNumberFormat="0" applyAlignment="0" applyProtection="0"/>
    <xf numFmtId="0" fontId="76" fillId="40" borderId="197" applyNumberFormat="0" applyAlignment="0" applyProtection="0"/>
    <xf numFmtId="0" fontId="65" fillId="3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8" fillId="39" borderId="199" applyNumberFormat="0" applyAlignment="0" applyProtection="0"/>
    <xf numFmtId="0" fontId="68" fillId="40" borderId="199"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124" fillId="24" borderId="197" applyNumberFormat="0" applyAlignment="0" applyProtection="0"/>
    <xf numFmtId="0" fontId="121" fillId="39" borderId="197" applyNumberFormat="0" applyAlignment="0" applyProtection="0"/>
    <xf numFmtId="0" fontId="5" fillId="27" borderId="198" applyNumberFormat="0" applyFont="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10" fontId="39" fillId="17" borderId="208" applyNumberFormat="0" applyBorder="0" applyAlignment="0" applyProtection="0"/>
    <xf numFmtId="0" fontId="65" fillId="24" borderId="197" applyNumberFormat="0" applyAlignment="0" applyProtection="0"/>
    <xf numFmtId="0" fontId="62" fillId="39" borderId="197"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75"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24"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2" fillId="39" borderId="197" applyNumberFormat="0" applyAlignment="0" applyProtection="0"/>
    <xf numFmtId="0" fontId="76" fillId="40" borderId="197" applyNumberFormat="0" applyAlignment="0" applyProtection="0"/>
    <xf numFmtId="0" fontId="68" fillId="39"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30" fillId="39" borderId="199" applyNumberFormat="0" applyAlignment="0" applyProtection="0"/>
    <xf numFmtId="0" fontId="5" fillId="27" borderId="198" applyNumberFormat="0" applyFont="0" applyAlignment="0" applyProtection="0"/>
    <xf numFmtId="0" fontId="68" fillId="40" borderId="199" applyNumberFormat="0" applyAlignment="0" applyProtection="0"/>
    <xf numFmtId="0" fontId="65" fillId="24" borderId="197" applyNumberFormat="0" applyAlignment="0" applyProtection="0"/>
    <xf numFmtId="0" fontId="5"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5" fillId="3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136" fillId="0" borderId="200" applyNumberFormat="0" applyFill="0" applyAlignment="0" applyProtection="0"/>
    <xf numFmtId="0" fontId="5" fillId="27" borderId="198" applyNumberFormat="0" applyFont="0" applyAlignment="0" applyProtection="0"/>
    <xf numFmtId="0" fontId="62" fillId="39"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2" fillId="39" borderId="197" applyNumberFormat="0" applyAlignment="0" applyProtection="0"/>
    <xf numFmtId="0" fontId="75" fillId="0" borderId="200" applyNumberFormat="0" applyFill="0" applyAlignment="0" applyProtection="0"/>
    <xf numFmtId="0" fontId="65" fillId="24" borderId="197" applyNumberFormat="0" applyAlignment="0" applyProtection="0"/>
    <xf numFmtId="0" fontId="124" fillId="24" borderId="197" applyNumberFormat="0" applyAlignment="0" applyProtection="0"/>
    <xf numFmtId="0" fontId="76" fillId="40" borderId="197" applyNumberFormat="0" applyAlignment="0" applyProtection="0"/>
    <xf numFmtId="0" fontId="6"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130" fillId="39" borderId="199" applyNumberFormat="0" applyAlignment="0" applyProtection="0"/>
    <xf numFmtId="0" fontId="68" fillId="40" borderId="199" applyNumberFormat="0" applyAlignment="0" applyProtection="0"/>
    <xf numFmtId="0" fontId="136" fillId="0" borderId="200" applyNumberFormat="0" applyFill="0" applyAlignment="0" applyProtection="0"/>
    <xf numFmtId="0" fontId="76" fillId="40" borderId="197" applyNumberFormat="0" applyAlignment="0" applyProtection="0"/>
    <xf numFmtId="0" fontId="5" fillId="27" borderId="198" applyNumberFormat="0" applyFont="0" applyAlignment="0" applyProtection="0"/>
    <xf numFmtId="0" fontId="68" fillId="40" borderId="199" applyNumberFormat="0" applyAlignment="0" applyProtection="0"/>
    <xf numFmtId="0" fontId="75" fillId="0" borderId="200" applyNumberFormat="0" applyFill="0" applyAlignment="0" applyProtection="0"/>
    <xf numFmtId="0" fontId="124" fillId="24" borderId="197" applyNumberFormat="0" applyAlignment="0" applyProtection="0"/>
    <xf numFmtId="0" fontId="65" fillId="30" borderId="197" applyNumberFormat="0" applyAlignment="0" applyProtection="0"/>
    <xf numFmtId="0" fontId="5" fillId="27" borderId="198" applyNumberFormat="0" applyFont="0" applyAlignment="0" applyProtection="0"/>
    <xf numFmtId="0" fontId="121" fillId="39"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130" fillId="39" borderId="199" applyNumberFormat="0" applyAlignment="0" applyProtection="0"/>
    <xf numFmtId="0" fontId="136" fillId="0" borderId="200" applyNumberFormat="0" applyFill="0" applyAlignment="0" applyProtection="0"/>
    <xf numFmtId="0" fontId="65" fillId="24" borderId="197" applyNumberFormat="0" applyAlignment="0" applyProtection="0"/>
    <xf numFmtId="0" fontId="6" fillId="27" borderId="198" applyNumberFormat="0" applyFont="0" applyAlignment="0" applyProtection="0"/>
    <xf numFmtId="0" fontId="68" fillId="39" borderId="199" applyNumberFormat="0" applyAlignment="0" applyProtection="0"/>
    <xf numFmtId="0" fontId="65"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62" fillId="39" borderId="197" applyNumberFormat="0" applyAlignment="0" applyProtection="0"/>
    <xf numFmtId="0" fontId="136" fillId="0" borderId="200" applyNumberFormat="0" applyFill="0" applyAlignment="0" applyProtection="0"/>
    <xf numFmtId="0" fontId="65" fillId="24" borderId="197" applyNumberFormat="0" applyAlignment="0" applyProtection="0"/>
    <xf numFmtId="0" fontId="5" fillId="27" borderId="198" applyNumberFormat="0" applyFont="0" applyAlignment="0" applyProtection="0"/>
    <xf numFmtId="0" fontId="136" fillId="0" borderId="200" applyNumberFormat="0" applyFill="0" applyAlignment="0" applyProtection="0"/>
    <xf numFmtId="0" fontId="65" fillId="30" borderId="197" applyNumberFormat="0" applyAlignment="0" applyProtection="0"/>
    <xf numFmtId="10" fontId="39" fillId="17" borderId="208" applyNumberFormat="0" applyBorder="0" applyAlignment="0" applyProtection="0"/>
    <xf numFmtId="0" fontId="6" fillId="27" borderId="198" applyNumberFormat="0" applyFont="0" applyAlignment="0" applyProtection="0"/>
    <xf numFmtId="0" fontId="75" fillId="0" borderId="200" applyNumberFormat="0" applyFill="0" applyAlignment="0" applyProtection="0"/>
    <xf numFmtId="0" fontId="121"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130" fillId="39" borderId="199" applyNumberFormat="0" applyAlignment="0" applyProtection="0"/>
    <xf numFmtId="10" fontId="39" fillId="17" borderId="208" applyNumberFormat="0" applyBorder="0" applyAlignment="0" applyProtection="0"/>
    <xf numFmtId="0" fontId="136" fillId="0" borderId="200" applyNumberFormat="0" applyFill="0" applyAlignment="0" applyProtection="0"/>
    <xf numFmtId="0" fontId="124" fillId="24" borderId="197" applyNumberFormat="0" applyAlignment="0" applyProtection="0"/>
    <xf numFmtId="0" fontId="121" fillId="39" borderId="197" applyNumberFormat="0" applyAlignment="0" applyProtection="0"/>
    <xf numFmtId="0" fontId="6" fillId="27" borderId="198" applyNumberFormat="0" applyFont="0" applyAlignment="0" applyProtection="0"/>
    <xf numFmtId="0" fontId="65" fillId="30"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21"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10" fontId="39" fillId="17" borderId="208" applyNumberFormat="0" applyBorder="0" applyAlignment="0" applyProtection="0"/>
    <xf numFmtId="0" fontId="68" fillId="39" borderId="199" applyNumberFormat="0" applyAlignment="0" applyProtection="0"/>
    <xf numFmtId="0" fontId="121" fillId="39" borderId="197" applyNumberFormat="0" applyAlignment="0" applyProtection="0"/>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08"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136" fillId="0" borderId="200" applyNumberFormat="0" applyFill="0" applyAlignment="0" applyProtection="0"/>
    <xf numFmtId="0" fontId="68" fillId="40" borderId="199" applyNumberFormat="0" applyAlignment="0" applyProtection="0"/>
    <xf numFmtId="0" fontId="68" fillId="39" borderId="199" applyNumberFormat="0" applyAlignment="0" applyProtection="0"/>
    <xf numFmtId="0" fontId="75" fillId="0" borderId="200" applyNumberFormat="0" applyFill="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130" fillId="39" borderId="199" applyNumberForma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08"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08"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76" fillId="40" borderId="197" applyNumberFormat="0" applyAlignment="0" applyProtection="0"/>
    <xf numFmtId="0" fontId="136" fillId="0" borderId="200"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08"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76" fillId="40" borderId="197" applyNumberFormat="0" applyAlignment="0" applyProtection="0"/>
    <xf numFmtId="0" fontId="136"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136" fillId="0" borderId="200" applyNumberFormat="0" applyFill="0" applyAlignment="0" applyProtection="0"/>
    <xf numFmtId="0" fontId="136" fillId="0" borderId="200" applyNumberFormat="0" applyFill="0" applyAlignment="0" applyProtection="0"/>
    <xf numFmtId="0" fontId="5"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68" fillId="40" borderId="199"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5" fillId="30" borderId="197" applyNumberFormat="0" applyAlignment="0" applyProtection="0"/>
    <xf numFmtId="0" fontId="5" fillId="27" borderId="198" applyNumberFormat="0" applyFont="0" applyAlignment="0" applyProtection="0"/>
    <xf numFmtId="0" fontId="75"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199" applyNumberFormat="0" applyAlignment="0" applyProtection="0"/>
    <xf numFmtId="0" fontId="65" fillId="30" borderId="197" applyNumberFormat="0" applyAlignment="0" applyProtection="0"/>
    <xf numFmtId="0" fontId="68" fillId="40"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2"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5" fillId="24" borderId="197" applyNumberFormat="0" applyAlignment="0" applyProtection="0"/>
    <xf numFmtId="0" fontId="76" fillId="40" borderId="197" applyNumberFormat="0" applyAlignment="0" applyProtection="0"/>
    <xf numFmtId="0" fontId="65" fillId="24" borderId="197" applyNumberFormat="0" applyAlignment="0" applyProtection="0"/>
    <xf numFmtId="0" fontId="68" fillId="39" borderId="199" applyNumberFormat="0" applyAlignment="0" applyProtection="0"/>
    <xf numFmtId="0" fontId="75" fillId="0" borderId="200" applyNumberFormat="0" applyFill="0" applyAlignment="0" applyProtection="0"/>
    <xf numFmtId="0" fontId="130"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124" fillId="24" borderId="197" applyNumberFormat="0" applyAlignment="0" applyProtection="0"/>
    <xf numFmtId="0" fontId="65" fillId="24" borderId="197" applyNumberFormat="0" applyAlignment="0" applyProtection="0"/>
    <xf numFmtId="0" fontId="124" fillId="24"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121" fillId="39"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2" fillId="39"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0" fontId="65" fillId="24" borderId="197" applyNumberFormat="0" applyAlignment="0" applyProtection="0"/>
    <xf numFmtId="0" fontId="68" fillId="40" borderId="199" applyNumberFormat="0" applyAlignment="0" applyProtection="0"/>
    <xf numFmtId="0" fontId="65" fillId="24" borderId="197" applyNumberFormat="0" applyAlignment="0" applyProtection="0"/>
    <xf numFmtId="0" fontId="136" fillId="0" borderId="200" applyNumberFormat="0" applyFill="0" applyAlignment="0" applyProtection="0"/>
    <xf numFmtId="0" fontId="62" fillId="39"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130" fillId="39" borderId="199" applyNumberFormat="0" applyAlignment="0" applyProtection="0"/>
    <xf numFmtId="0" fontId="65" fillId="30" borderId="197" applyNumberFormat="0" applyAlignment="0" applyProtection="0"/>
    <xf numFmtId="0" fontId="6" fillId="27" borderId="198" applyNumberFormat="0" applyFont="0" applyAlignment="0" applyProtection="0"/>
    <xf numFmtId="0" fontId="68" fillId="39" borderId="199" applyNumberForma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0" fontId="76" fillId="40" borderId="197" applyNumberFormat="0" applyAlignment="0" applyProtection="0"/>
    <xf numFmtId="0" fontId="68" fillId="40" borderId="199" applyNumberFormat="0" applyAlignment="0" applyProtection="0"/>
    <xf numFmtId="0" fontId="68" fillId="39" borderId="199" applyNumberFormat="0" applyAlignment="0" applyProtection="0"/>
    <xf numFmtId="0" fontId="65" fillId="24" borderId="197" applyNumberFormat="0" applyAlignment="0" applyProtection="0"/>
    <xf numFmtId="0" fontId="65" fillId="24" borderId="197" applyNumberFormat="0" applyAlignment="0" applyProtection="0"/>
    <xf numFmtId="0" fontId="136" fillId="0" borderId="200" applyNumberFormat="0" applyFill="0" applyAlignment="0" applyProtection="0"/>
    <xf numFmtId="0" fontId="130" fillId="39" borderId="199" applyNumberFormat="0" applyAlignment="0" applyProtection="0"/>
    <xf numFmtId="0" fontId="5" fillId="27" borderId="198" applyNumberFormat="0" applyFont="0" applyAlignment="0" applyProtection="0"/>
    <xf numFmtId="0" fontId="68" fillId="39" borderId="199"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0" applyNumberFormat="0" applyFill="0" applyAlignment="0" applyProtection="0"/>
    <xf numFmtId="0" fontId="124" fillId="24" borderId="197" applyNumberFormat="0" applyAlignment="0" applyProtection="0"/>
    <xf numFmtId="0" fontId="5" fillId="27" borderId="198" applyNumberFormat="0" applyFont="0" applyAlignment="0" applyProtection="0"/>
    <xf numFmtId="0" fontId="75" fillId="0" borderId="200" applyNumberFormat="0" applyFill="0" applyAlignment="0" applyProtection="0"/>
    <xf numFmtId="0" fontId="62" fillId="39" borderId="197" applyNumberFormat="0" applyAlignment="0" applyProtection="0"/>
    <xf numFmtId="0" fontId="121" fillId="39" borderId="197" applyNumberFormat="0" applyAlignment="0" applyProtection="0"/>
    <xf numFmtId="0" fontId="65" fillId="24"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2" fillId="66" borderId="197" applyNumberFormat="0" applyAlignment="0" applyProtection="0"/>
    <xf numFmtId="0" fontId="65" fillId="57" borderId="197" applyNumberFormat="0" applyAlignment="0" applyProtection="0"/>
    <xf numFmtId="0" fontId="65" fillId="30" borderId="197" applyNumberFormat="0" applyAlignment="0" applyProtection="0"/>
    <xf numFmtId="0" fontId="5" fillId="73" borderId="198" applyNumberFormat="0" applyAlignment="0" applyProtection="0"/>
    <xf numFmtId="0" fontId="68" fillId="66"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5" fillId="30"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124" fillId="24" borderId="197" applyNumberFormat="0" applyAlignment="0" applyProtection="0"/>
    <xf numFmtId="0" fontId="65" fillId="24"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68" fillId="39"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10" fontId="39" fillId="17" borderId="208" applyNumberFormat="0" applyBorder="0" applyAlignment="0" applyProtection="0"/>
    <xf numFmtId="0" fontId="62" fillId="39" borderId="197" applyNumberFormat="0" applyAlignment="0" applyProtection="0"/>
    <xf numFmtId="0" fontId="76" fillId="40" borderId="197" applyNumberFormat="0" applyAlignment="0" applyProtection="0"/>
    <xf numFmtId="0" fontId="65" fillId="3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8" fillId="39" borderId="199" applyNumberFormat="0" applyAlignment="0" applyProtection="0"/>
    <xf numFmtId="0" fontId="68" fillId="40" borderId="199" applyNumberFormat="0" applyAlignment="0" applyProtection="0"/>
    <xf numFmtId="0" fontId="75" fillId="0" borderId="200"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21" fillId="39"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130" fillId="39" borderId="199" applyNumberFormat="0" applyAlignment="0" applyProtection="0"/>
    <xf numFmtId="0" fontId="136" fillId="0" borderId="200" applyNumberFormat="0" applyFill="0" applyAlignment="0" applyProtection="0"/>
    <xf numFmtId="0" fontId="5" fillId="27" borderId="198" applyNumberFormat="0" applyFont="0" applyAlignment="0" applyProtection="0"/>
    <xf numFmtId="0" fontId="75" fillId="0" borderId="200" applyNumberFormat="0" applyFill="0" applyAlignment="0" applyProtection="0"/>
    <xf numFmtId="0" fontId="68" fillId="40" borderId="199" applyNumberFormat="0" applyAlignment="0" applyProtection="0"/>
    <xf numFmtId="0" fontId="65" fillId="24" borderId="197" applyNumberFormat="0" applyAlignment="0" applyProtection="0"/>
    <xf numFmtId="0" fontId="5" fillId="27" borderId="198" applyNumberFormat="0" applyFont="0" applyAlignment="0" applyProtection="0"/>
    <xf numFmtId="0" fontId="124"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199"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75" fillId="0" borderId="200" applyNumberFormat="0" applyFill="0" applyAlignment="0" applyProtection="0"/>
    <xf numFmtId="0" fontId="65" fillId="24" borderId="197" applyNumberFormat="0" applyAlignment="0" applyProtection="0"/>
    <xf numFmtId="0" fontId="136" fillId="0" borderId="200" applyNumberFormat="0" applyFill="0" applyAlignment="0" applyProtection="0"/>
    <xf numFmtId="0" fontId="5" fillId="27" borderId="198" applyNumberFormat="0" applyFont="0" applyAlignment="0" applyProtection="0"/>
    <xf numFmtId="0" fontId="130" fillId="39" borderId="199" applyNumberFormat="0" applyAlignment="0" applyProtection="0"/>
    <xf numFmtId="0" fontId="5" fillId="27" borderId="198" applyNumberFormat="0" applyFont="0" applyAlignment="0" applyProtection="0"/>
    <xf numFmtId="0" fontId="75" fillId="0" borderId="200" applyNumberFormat="0" applyFill="0" applyAlignment="0" applyProtection="0"/>
    <xf numFmtId="0" fontId="121" fillId="39" borderId="197" applyNumberFormat="0" applyAlignment="0" applyProtection="0"/>
    <xf numFmtId="0" fontId="68" fillId="39" borderId="199" applyNumberFormat="0" applyAlignment="0" applyProtection="0"/>
    <xf numFmtId="0" fontId="124"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121" fillId="39" borderId="197" applyNumberFormat="0" applyAlignment="0" applyProtection="0"/>
    <xf numFmtId="0" fontId="76" fillId="40" borderId="197" applyNumberFormat="0" applyAlignment="0" applyProtection="0"/>
    <xf numFmtId="0" fontId="75" fillId="0" borderId="200" applyNumberFormat="0" applyFill="0" applyAlignment="0" applyProtection="0"/>
    <xf numFmtId="0" fontId="62" fillId="39" borderId="197" applyNumberFormat="0" applyAlignment="0" applyProtection="0"/>
    <xf numFmtId="0" fontId="68" fillId="40" borderId="199" applyNumberFormat="0" applyAlignment="0" applyProtection="0"/>
    <xf numFmtId="0" fontId="68" fillId="39" borderId="199"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2" fillId="66" borderId="197" applyNumberFormat="0" applyAlignment="0" applyProtection="0"/>
    <xf numFmtId="0" fontId="65" fillId="57" borderId="197" applyNumberFormat="0" applyAlignment="0" applyProtection="0"/>
    <xf numFmtId="0" fontId="5" fillId="73" borderId="198" applyNumberFormat="0" applyAlignment="0" applyProtection="0"/>
    <xf numFmtId="0" fontId="68" fillId="66" borderId="199" applyNumberFormat="0" applyAlignment="0" applyProtection="0"/>
    <xf numFmtId="0" fontId="18" fillId="16" borderId="215" applyFill="0" applyBorder="0" applyAlignment="0" applyProtection="0">
      <alignment vertical="center"/>
      <protection locked="0"/>
    </xf>
    <xf numFmtId="10" fontId="39" fillId="17" borderId="211" applyNumberFormat="0" applyBorder="0" applyAlignment="0" applyProtection="0"/>
    <xf numFmtId="0" fontId="39" fillId="0" borderId="215" applyBorder="0">
      <alignment horizontal="left" vertical="center" wrapText="1" indent="2"/>
      <protection locked="0"/>
    </xf>
    <xf numFmtId="0" fontId="39" fillId="0" borderId="215" applyBorder="0">
      <alignment horizontal="left" vertical="center" wrapText="1" indent="3"/>
      <protection locked="0"/>
    </xf>
    <xf numFmtId="0" fontId="62" fillId="39" borderId="216" applyNumberFormat="0" applyAlignment="0" applyProtection="0"/>
    <xf numFmtId="0" fontId="76" fillId="40" borderId="216" applyNumberFormat="0" applyAlignment="0" applyProtection="0"/>
    <xf numFmtId="0" fontId="65" fillId="30" borderId="216" applyNumberFormat="0" applyAlignment="0" applyProtection="0"/>
    <xf numFmtId="0" fontId="65" fillId="24"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0" fontId="68" fillId="39" borderId="218" applyNumberFormat="0" applyAlignment="0" applyProtection="0"/>
    <xf numFmtId="0" fontId="68" fillId="40" borderId="218" applyNumberFormat="0" applyAlignment="0" applyProtection="0"/>
    <xf numFmtId="0" fontId="75" fillId="0" borderId="219" applyNumberFormat="0" applyFill="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121" fillId="39" borderId="216" applyNumberFormat="0" applyAlignment="0" applyProtection="0"/>
    <xf numFmtId="0" fontId="124" fillId="24"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130" fillId="39" borderId="218" applyNumberFormat="0" applyAlignment="0" applyProtection="0"/>
    <xf numFmtId="0" fontId="136" fillId="0" borderId="219" applyNumberFormat="0" applyFill="0" applyAlignment="0" applyProtection="0"/>
    <xf numFmtId="0" fontId="76" fillId="40" borderId="216" applyNumberFormat="0" applyAlignment="0" applyProtection="0"/>
    <xf numFmtId="0" fontId="136" fillId="0" borderId="219" applyNumberFormat="0" applyFill="0" applyAlignment="0" applyProtection="0"/>
    <xf numFmtId="0" fontId="65" fillId="30" borderId="216" applyNumberFormat="0" applyAlignment="0" applyProtection="0"/>
    <xf numFmtId="0" fontId="6" fillId="27" borderId="217" applyNumberFormat="0" applyFont="0" applyAlignment="0" applyProtection="0"/>
    <xf numFmtId="10" fontId="39" fillId="17" borderId="211" applyNumberFormat="0" applyBorder="0" applyAlignment="0" applyProtection="0"/>
    <xf numFmtId="0" fontId="65" fillId="24" borderId="216" applyNumberFormat="0" applyAlignment="0" applyProtection="0"/>
    <xf numFmtId="0" fontId="121" fillId="39" borderId="216" applyNumberFormat="0" applyAlignment="0" applyProtection="0"/>
    <xf numFmtId="0" fontId="68" fillId="40"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124" fillId="24" borderId="216" applyNumberFormat="0" applyAlignment="0" applyProtection="0"/>
    <xf numFmtId="0" fontId="62" fillId="39"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65" fillId="24" borderId="216" applyNumberFormat="0" applyAlignment="0" applyProtection="0"/>
    <xf numFmtId="0" fontId="130" fillId="39" borderId="218" applyNumberFormat="0" applyAlignment="0" applyProtection="0"/>
    <xf numFmtId="0" fontId="39" fillId="0" borderId="215" applyBorder="0">
      <alignment horizontal="left" vertical="center" wrapText="1" indent="3"/>
      <protection locked="0"/>
    </xf>
    <xf numFmtId="0" fontId="65" fillId="24" borderId="216" applyNumberFormat="0" applyAlignment="0" applyProtection="0"/>
    <xf numFmtId="0" fontId="39" fillId="0" borderId="215" applyBorder="0">
      <alignment horizontal="left" vertical="center" wrapText="1" indent="3"/>
      <protection locked="0"/>
    </xf>
    <xf numFmtId="0" fontId="5" fillId="27" borderId="217" applyNumberFormat="0" applyFont="0" applyAlignment="0" applyProtection="0"/>
    <xf numFmtId="0" fontId="68" fillId="39" borderId="218" applyNumberFormat="0" applyAlignment="0" applyProtection="0"/>
    <xf numFmtId="0" fontId="5" fillId="27" borderId="217" applyNumberFormat="0" applyFont="0" applyAlignment="0" applyProtection="0"/>
    <xf numFmtId="0" fontId="136" fillId="0" borderId="219" applyNumberFormat="0" applyFill="0" applyAlignment="0" applyProtection="0"/>
    <xf numFmtId="0" fontId="76" fillId="40" borderId="216" applyNumberFormat="0" applyAlignment="0" applyProtection="0"/>
    <xf numFmtId="10" fontId="39" fillId="17" borderId="211" applyNumberFormat="0" applyBorder="0" applyAlignment="0" applyProtection="0"/>
    <xf numFmtId="0" fontId="5" fillId="27" borderId="217" applyNumberFormat="0" applyFont="0" applyAlignment="0" applyProtection="0"/>
    <xf numFmtId="0" fontId="68" fillId="40" borderId="218" applyNumberFormat="0" applyAlignment="0" applyProtection="0"/>
    <xf numFmtId="0" fontId="68" fillId="40" borderId="218" applyNumberFormat="0" applyAlignment="0" applyProtection="0"/>
    <xf numFmtId="0" fontId="130" fillId="39" borderId="218" applyNumberFormat="0" applyAlignment="0" applyProtection="0"/>
    <xf numFmtId="0" fontId="18" fillId="16" borderId="215" applyFill="0" applyBorder="0" applyAlignment="0" applyProtection="0">
      <alignment vertical="center"/>
      <protection locked="0"/>
    </xf>
    <xf numFmtId="10" fontId="39" fillId="17" borderId="211" applyNumberFormat="0" applyBorder="0" applyAlignment="0" applyProtection="0"/>
    <xf numFmtId="0" fontId="65" fillId="30" borderId="216" applyNumberFormat="0" applyAlignment="0" applyProtection="0"/>
    <xf numFmtId="0" fontId="65" fillId="24" borderId="216" applyNumberFormat="0" applyAlignment="0" applyProtection="0"/>
    <xf numFmtId="0" fontId="75" fillId="0" borderId="219" applyNumberFormat="0" applyFill="0" applyAlignment="0" applyProtection="0"/>
    <xf numFmtId="0" fontId="5" fillId="27" borderId="217" applyNumberFormat="0" applyFont="0" applyAlignment="0" applyProtection="0"/>
    <xf numFmtId="0" fontId="124" fillId="24" borderId="216" applyNumberFormat="0" applyAlignment="0" applyProtection="0"/>
    <xf numFmtId="0" fontId="39" fillId="0" borderId="215" applyBorder="0">
      <alignment horizontal="left" vertical="center" wrapText="1" indent="2"/>
      <protection locked="0"/>
    </xf>
    <xf numFmtId="0" fontId="39" fillId="0" borderId="215" applyBorder="0">
      <alignment horizontal="left" vertical="center" wrapText="1" indent="3"/>
      <protection locked="0"/>
    </xf>
    <xf numFmtId="0" fontId="62" fillId="39" borderId="216" applyNumberFormat="0" applyAlignment="0" applyProtection="0"/>
    <xf numFmtId="0" fontId="76" fillId="40" borderId="216" applyNumberFormat="0" applyAlignment="0" applyProtection="0"/>
    <xf numFmtId="0" fontId="65" fillId="30" borderId="216" applyNumberFormat="0" applyAlignment="0" applyProtection="0"/>
    <xf numFmtId="0" fontId="65" fillId="24" borderId="216" applyNumberFormat="0" applyAlignment="0" applyProtection="0"/>
    <xf numFmtId="0" fontId="6" fillId="27" borderId="217" applyNumberFormat="0" applyFont="0" applyAlignment="0" applyProtection="0"/>
    <xf numFmtId="0" fontId="68" fillId="39" borderId="218" applyNumberFormat="0" applyAlignment="0" applyProtection="0"/>
    <xf numFmtId="0" fontId="68" fillId="40" borderId="218" applyNumberFormat="0" applyAlignment="0" applyProtection="0"/>
    <xf numFmtId="0" fontId="75" fillId="0" borderId="219" applyNumberFormat="0" applyFill="0" applyAlignment="0" applyProtection="0"/>
    <xf numFmtId="0" fontId="124" fillId="24" borderId="216" applyNumberFormat="0" applyAlignment="0" applyProtection="0"/>
    <xf numFmtId="0" fontId="121" fillId="39" borderId="216" applyNumberFormat="0" applyAlignment="0" applyProtection="0"/>
    <xf numFmtId="0" fontId="65" fillId="30" borderId="216" applyNumberFormat="0" applyAlignment="0" applyProtection="0"/>
    <xf numFmtId="0" fontId="121" fillId="39" borderId="216" applyNumberFormat="0" applyAlignment="0" applyProtection="0"/>
    <xf numFmtId="0" fontId="5" fillId="27" borderId="217" applyNumberFormat="0" applyFont="0" applyAlignment="0" applyProtection="0"/>
    <xf numFmtId="0" fontId="130" fillId="39" borderId="218" applyNumberFormat="0" applyAlignment="0" applyProtection="0"/>
    <xf numFmtId="0" fontId="39" fillId="0" borderId="215" applyBorder="0">
      <alignment horizontal="left" vertical="center" wrapText="1" indent="3"/>
      <protection locked="0"/>
    </xf>
    <xf numFmtId="0" fontId="124" fillId="24"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68" fillId="40" borderId="218" applyNumberFormat="0" applyAlignment="0" applyProtection="0"/>
    <xf numFmtId="0" fontId="62" fillId="39" borderId="216" applyNumberFormat="0" applyAlignment="0" applyProtection="0"/>
    <xf numFmtId="0" fontId="39" fillId="0" borderId="215" applyBorder="0">
      <alignment horizontal="left" vertical="center" wrapText="1" indent="2"/>
      <protection locked="0"/>
    </xf>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6" fillId="40" borderId="216" applyNumberFormat="0" applyAlignment="0" applyProtection="0"/>
    <xf numFmtId="10" fontId="39" fillId="17" borderId="211" applyNumberFormat="0" applyBorder="0" applyAlignment="0" applyProtection="0"/>
    <xf numFmtId="0" fontId="65" fillId="24" borderId="216" applyNumberFormat="0" applyAlignment="0" applyProtection="0"/>
    <xf numFmtId="0" fontId="62" fillId="39" borderId="216" applyNumberFormat="0" applyAlignment="0" applyProtection="0"/>
    <xf numFmtId="0" fontId="75" fillId="0" borderId="219" applyNumberFormat="0" applyFill="0" applyAlignment="0" applyProtection="0"/>
    <xf numFmtId="0" fontId="39" fillId="0" borderId="215" applyBorder="0">
      <alignment horizontal="left" vertical="center" wrapText="1" indent="2"/>
      <protection locked="0"/>
    </xf>
    <xf numFmtId="0" fontId="5" fillId="27" borderId="217" applyNumberFormat="0" applyFont="0" applyAlignment="0" applyProtection="0"/>
    <xf numFmtId="0" fontId="75" fillId="0" borderId="219" applyNumberFormat="0" applyFill="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124" fillId="24" borderId="216" applyNumberFormat="0" applyAlignment="0" applyProtection="0"/>
    <xf numFmtId="0" fontId="76" fillId="40" borderId="216" applyNumberFormat="0" applyAlignment="0" applyProtection="0"/>
    <xf numFmtId="0" fontId="6" fillId="27" borderId="217" applyNumberFormat="0" applyFont="0" applyAlignment="0" applyProtection="0"/>
    <xf numFmtId="0" fontId="62" fillId="39" borderId="216" applyNumberFormat="0" applyAlignment="0" applyProtection="0"/>
    <xf numFmtId="0" fontId="76" fillId="40" borderId="216" applyNumberFormat="0" applyAlignment="0" applyProtection="0"/>
    <xf numFmtId="0" fontId="68" fillId="39"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130" fillId="39" borderId="218" applyNumberFormat="0" applyAlignment="0" applyProtection="0"/>
    <xf numFmtId="0" fontId="5" fillId="27" borderId="217" applyNumberFormat="0" applyFont="0" applyAlignment="0" applyProtection="0"/>
    <xf numFmtId="0" fontId="68" fillId="40" borderId="218" applyNumberFormat="0" applyAlignment="0" applyProtection="0"/>
    <xf numFmtId="0" fontId="68" fillId="39" borderId="218" applyNumberFormat="0" applyAlignment="0" applyProtection="0"/>
    <xf numFmtId="0" fontId="65" fillId="24" borderId="216" applyNumberFormat="0" applyAlignment="0" applyProtection="0"/>
    <xf numFmtId="0" fontId="39" fillId="0" borderId="215" applyBorder="0">
      <alignment horizontal="left" vertical="center" wrapText="1" indent="3"/>
      <protection locked="0"/>
    </xf>
    <xf numFmtId="0" fontId="5" fillId="27" borderId="217" applyNumberFormat="0" applyFont="0" applyAlignment="0" applyProtection="0"/>
    <xf numFmtId="0" fontId="76" fillId="40"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0" fontId="5" fillId="27" borderId="217" applyNumberFormat="0" applyFont="0" applyAlignment="0" applyProtection="0"/>
    <xf numFmtId="0" fontId="65" fillId="30" borderId="216" applyNumberFormat="0" applyAlignment="0" applyProtection="0"/>
    <xf numFmtId="0" fontId="5" fillId="27" borderId="217" applyNumberFormat="0" applyFont="0" applyAlignment="0" applyProtection="0"/>
    <xf numFmtId="0" fontId="75" fillId="0" borderId="219" applyNumberFormat="0" applyFill="0" applyAlignment="0" applyProtection="0"/>
    <xf numFmtId="0" fontId="136" fillId="0" borderId="219" applyNumberFormat="0" applyFill="0" applyAlignment="0" applyProtection="0"/>
    <xf numFmtId="0" fontId="5" fillId="27" borderId="217" applyNumberFormat="0" applyFont="0" applyAlignment="0" applyProtection="0"/>
    <xf numFmtId="0" fontId="62" fillId="39" borderId="216" applyNumberFormat="0" applyAlignment="0" applyProtection="0"/>
    <xf numFmtId="0" fontId="6" fillId="27" borderId="217" applyNumberFormat="0" applyFont="0" applyAlignment="0" applyProtection="0"/>
    <xf numFmtId="0" fontId="5" fillId="27" borderId="217" applyNumberFormat="0" applyFont="0" applyAlignment="0" applyProtection="0"/>
    <xf numFmtId="0" fontId="65" fillId="24" borderId="216" applyNumberFormat="0" applyAlignment="0" applyProtection="0"/>
    <xf numFmtId="0" fontId="62" fillId="39" borderId="216" applyNumberFormat="0" applyAlignment="0" applyProtection="0"/>
    <xf numFmtId="0" fontId="136" fillId="0" borderId="219" applyNumberFormat="0" applyFill="0" applyAlignment="0" applyProtection="0"/>
    <xf numFmtId="0" fontId="75" fillId="0" borderId="219" applyNumberFormat="0" applyFill="0" applyAlignment="0" applyProtection="0"/>
    <xf numFmtId="0" fontId="18" fillId="16" borderId="215" applyFill="0" applyBorder="0" applyAlignment="0" applyProtection="0">
      <alignment vertical="center"/>
      <protection locked="0"/>
    </xf>
    <xf numFmtId="0" fontId="65" fillId="24" borderId="216" applyNumberFormat="0" applyAlignment="0" applyProtection="0"/>
    <xf numFmtId="0" fontId="124" fillId="24" borderId="216" applyNumberFormat="0" applyAlignment="0" applyProtection="0"/>
    <xf numFmtId="0" fontId="76" fillId="40" borderId="216" applyNumberFormat="0" applyAlignment="0" applyProtection="0"/>
    <xf numFmtId="0" fontId="75" fillId="0" borderId="219" applyNumberFormat="0" applyFill="0" applyAlignment="0" applyProtection="0"/>
    <xf numFmtId="0" fontId="6" fillId="27" borderId="217" applyNumberFormat="0" applyFont="0" applyAlignment="0" applyProtection="0"/>
    <xf numFmtId="0" fontId="65" fillId="24" borderId="216" applyNumberFormat="0" applyAlignment="0" applyProtection="0"/>
    <xf numFmtId="0" fontId="5" fillId="27" borderId="217" applyNumberFormat="0" applyFont="0" applyAlignment="0" applyProtection="0"/>
    <xf numFmtId="0" fontId="136" fillId="0" borderId="219" applyNumberFormat="0" applyFill="0" applyAlignment="0" applyProtection="0"/>
    <xf numFmtId="0" fontId="130" fillId="39" borderId="218" applyNumberFormat="0" applyAlignment="0" applyProtection="0"/>
    <xf numFmtId="0" fontId="62" fillId="39" borderId="216" applyNumberFormat="0" applyAlignment="0" applyProtection="0"/>
    <xf numFmtId="0" fontId="68" fillId="40" borderId="218" applyNumberFormat="0" applyAlignment="0" applyProtection="0"/>
    <xf numFmtId="0" fontId="65" fillId="24" borderId="216" applyNumberFormat="0" applyAlignment="0" applyProtection="0"/>
    <xf numFmtId="0" fontId="5" fillId="27" borderId="217" applyNumberFormat="0" applyFont="0" applyAlignment="0" applyProtection="0"/>
    <xf numFmtId="0" fontId="136" fillId="0" borderId="219" applyNumberFormat="0" applyFill="0" applyAlignment="0" applyProtection="0"/>
    <xf numFmtId="0" fontId="76" fillId="40" borderId="216" applyNumberFormat="0" applyAlignment="0" applyProtection="0"/>
    <xf numFmtId="0" fontId="5" fillId="27" borderId="217" applyNumberFormat="0" applyFont="0" applyAlignment="0" applyProtection="0"/>
    <xf numFmtId="0" fontId="18" fillId="16" borderId="215" applyFill="0" applyBorder="0" applyAlignment="0" applyProtection="0">
      <alignment vertical="center"/>
      <protection locked="0"/>
    </xf>
    <xf numFmtId="0" fontId="39" fillId="0" borderId="215" applyBorder="0">
      <alignment horizontal="left" vertical="center" wrapText="1" indent="2"/>
      <protection locked="0"/>
    </xf>
    <xf numFmtId="0" fontId="68" fillId="40" borderId="218" applyNumberFormat="0" applyAlignment="0" applyProtection="0"/>
    <xf numFmtId="0" fontId="68" fillId="40" borderId="218" applyNumberFormat="0" applyAlignment="0" applyProtection="0"/>
    <xf numFmtId="0" fontId="75" fillId="0" borderId="219" applyNumberFormat="0" applyFill="0" applyAlignment="0" applyProtection="0"/>
    <xf numFmtId="0" fontId="124" fillId="24" borderId="216" applyNumberFormat="0" applyAlignment="0" applyProtection="0"/>
    <xf numFmtId="0" fontId="65" fillId="30"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0" fontId="121" fillId="39" borderId="216" applyNumberFormat="0" applyAlignment="0" applyProtection="0"/>
    <xf numFmtId="0" fontId="124" fillId="24" borderId="216" applyNumberFormat="0" applyAlignment="0" applyProtection="0"/>
    <xf numFmtId="0" fontId="5" fillId="27" borderId="217" applyNumberFormat="0" applyFont="0" applyAlignment="0" applyProtection="0"/>
    <xf numFmtId="0" fontId="130" fillId="39" borderId="218" applyNumberFormat="0" applyAlignment="0" applyProtection="0"/>
    <xf numFmtId="0" fontId="5" fillId="27" borderId="217" applyNumberFormat="0" applyFont="0" applyAlignment="0" applyProtection="0"/>
    <xf numFmtId="0" fontId="136" fillId="0" borderId="219" applyNumberFormat="0" applyFill="0" applyAlignment="0" applyProtection="0"/>
    <xf numFmtId="0" fontId="65" fillId="24" borderId="216" applyNumberFormat="0" applyAlignment="0" applyProtection="0"/>
    <xf numFmtId="0" fontId="6" fillId="27" borderId="217" applyNumberFormat="0" applyFont="0" applyAlignment="0" applyProtection="0"/>
    <xf numFmtId="0" fontId="68" fillId="39" borderId="218" applyNumberFormat="0" applyAlignment="0" applyProtection="0"/>
    <xf numFmtId="0" fontId="65" fillId="24" borderId="216" applyNumberFormat="0" applyAlignment="0" applyProtection="0"/>
    <xf numFmtId="0" fontId="65" fillId="30" borderId="216" applyNumberFormat="0" applyAlignment="0" applyProtection="0"/>
    <xf numFmtId="0" fontId="65" fillId="24" borderId="216" applyNumberFormat="0" applyAlignment="0" applyProtection="0"/>
    <xf numFmtId="0" fontId="65" fillId="24" borderId="216" applyNumberFormat="0" applyAlignment="0" applyProtection="0"/>
    <xf numFmtId="0" fontId="65" fillId="24" borderId="216" applyNumberFormat="0" applyAlignment="0" applyProtection="0"/>
    <xf numFmtId="0" fontId="68" fillId="40" borderId="218" applyNumberFormat="0" applyAlignment="0" applyProtection="0"/>
    <xf numFmtId="0" fontId="39" fillId="0" borderId="215" applyBorder="0">
      <alignment horizontal="left" vertical="center" wrapText="1" indent="3"/>
      <protection locked="0"/>
    </xf>
    <xf numFmtId="0" fontId="62" fillId="39" borderId="216" applyNumberFormat="0" applyAlignment="0" applyProtection="0"/>
    <xf numFmtId="0" fontId="136" fillId="0" borderId="219" applyNumberFormat="0" applyFill="0" applyAlignment="0" applyProtection="0"/>
    <xf numFmtId="0" fontId="65" fillId="24" borderId="216" applyNumberFormat="0" applyAlignment="0" applyProtection="0"/>
    <xf numFmtId="0" fontId="68" fillId="39" borderId="218" applyNumberFormat="0" applyAlignment="0" applyProtection="0"/>
    <xf numFmtId="0" fontId="5" fillId="27" borderId="217" applyNumberFormat="0" applyFont="0" applyAlignment="0" applyProtection="0"/>
    <xf numFmtId="0" fontId="136" fillId="0" borderId="219" applyNumberFormat="0" applyFill="0" applyAlignment="0" applyProtection="0"/>
    <xf numFmtId="0" fontId="65" fillId="30" borderId="216" applyNumberFormat="0" applyAlignment="0" applyProtection="0"/>
    <xf numFmtId="0" fontId="18" fillId="16" borderId="215" applyFill="0" applyBorder="0" applyAlignment="0" applyProtection="0">
      <alignment vertical="center"/>
      <protection locked="0"/>
    </xf>
    <xf numFmtId="0" fontId="5" fillId="27" borderId="217" applyNumberFormat="0" applyFont="0" applyAlignment="0" applyProtection="0"/>
    <xf numFmtId="0" fontId="5" fillId="27" borderId="217" applyNumberFormat="0" applyFont="0" applyAlignment="0" applyProtection="0"/>
    <xf numFmtId="10" fontId="39" fillId="17" borderId="211" applyNumberFormat="0" applyBorder="0" applyAlignment="0" applyProtection="0"/>
    <xf numFmtId="0" fontId="39" fillId="0" borderId="215" applyBorder="0">
      <alignment horizontal="left" vertical="center" wrapText="1" indent="2"/>
      <protection locked="0"/>
    </xf>
    <xf numFmtId="0" fontId="6" fillId="27" borderId="217" applyNumberFormat="0" applyFont="0" applyAlignment="0" applyProtection="0"/>
    <xf numFmtId="0" fontId="75" fillId="0" borderId="219" applyNumberFormat="0" applyFill="0" applyAlignment="0" applyProtection="0"/>
    <xf numFmtId="0" fontId="121" fillId="39" borderId="216" applyNumberFormat="0" applyAlignment="0" applyProtection="0"/>
    <xf numFmtId="0" fontId="65" fillId="24" borderId="216" applyNumberFormat="0" applyAlignment="0" applyProtection="0"/>
    <xf numFmtId="0" fontId="130" fillId="39" borderId="218" applyNumberFormat="0" applyAlignment="0" applyProtection="0"/>
    <xf numFmtId="0" fontId="130" fillId="39" borderId="218" applyNumberFormat="0" applyAlignment="0" applyProtection="0"/>
    <xf numFmtId="10" fontId="39" fillId="17" borderId="211" applyNumberFormat="0" applyBorder="0" applyAlignment="0" applyProtection="0"/>
    <xf numFmtId="0" fontId="121" fillId="39" borderId="216" applyNumberFormat="0" applyAlignment="0" applyProtection="0"/>
    <xf numFmtId="0" fontId="136" fillId="0" borderId="219" applyNumberFormat="0" applyFill="0" applyAlignment="0" applyProtection="0"/>
    <xf numFmtId="0" fontId="18" fillId="16" borderId="215" applyFill="0" applyBorder="0" applyAlignment="0" applyProtection="0">
      <alignment vertical="center"/>
      <protection locked="0"/>
    </xf>
    <xf numFmtId="0" fontId="124" fillId="24" borderId="216" applyNumberFormat="0" applyAlignment="0" applyProtection="0"/>
    <xf numFmtId="0" fontId="121" fillId="39" borderId="216" applyNumberFormat="0" applyAlignment="0" applyProtection="0"/>
    <xf numFmtId="0" fontId="6" fillId="27" borderId="217" applyNumberFormat="0" applyFont="0" applyAlignment="0" applyProtection="0"/>
    <xf numFmtId="0" fontId="65" fillId="30" borderId="216" applyNumberFormat="0" applyAlignment="0" applyProtection="0"/>
    <xf numFmtId="0" fontId="130" fillId="39" borderId="218"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68" fillId="39" borderId="218" applyNumberFormat="0" applyAlignment="0" applyProtection="0"/>
    <xf numFmtId="0" fontId="121" fillId="39" borderId="216" applyNumberFormat="0" applyAlignment="0" applyProtection="0"/>
    <xf numFmtId="0" fontId="5" fillId="27" borderId="217" applyNumberFormat="0" applyFont="0" applyAlignment="0" applyProtection="0"/>
    <xf numFmtId="0" fontId="39" fillId="0" borderId="215" applyBorder="0">
      <alignment horizontal="left" vertical="center" wrapText="1" indent="2"/>
      <protection locked="0"/>
    </xf>
    <xf numFmtId="0" fontId="5" fillId="27" borderId="217" applyNumberFormat="0" applyFont="0" applyAlignment="0" applyProtection="0"/>
    <xf numFmtId="0" fontId="5" fillId="27" borderId="217" applyNumberFormat="0" applyFont="0" applyAlignment="0" applyProtection="0"/>
    <xf numFmtId="0" fontId="68" fillId="40" borderId="218" applyNumberFormat="0" applyAlignment="0" applyProtection="0"/>
    <xf numFmtId="10" fontId="39" fillId="17" borderId="211" applyNumberFormat="0" applyBorder="0" applyAlignment="0" applyProtection="0"/>
    <xf numFmtId="0" fontId="18" fillId="16" borderId="215" applyFill="0" applyBorder="0" applyAlignment="0" applyProtection="0">
      <alignment vertical="center"/>
      <protection locked="0"/>
    </xf>
    <xf numFmtId="0" fontId="68" fillId="39" borderId="218" applyNumberFormat="0" applyAlignment="0" applyProtection="0"/>
    <xf numFmtId="0" fontId="121" fillId="39" borderId="216" applyNumberFormat="0" applyAlignment="0" applyProtection="0"/>
    <xf numFmtId="0" fontId="65" fillId="24"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68" fillId="39" borderId="218" applyNumberFormat="0" applyAlignment="0" applyProtection="0"/>
    <xf numFmtId="0" fontId="65" fillId="24" borderId="216" applyNumberFormat="0" applyAlignment="0" applyProtection="0"/>
    <xf numFmtId="0" fontId="5" fillId="27" borderId="217" applyNumberFormat="0" applyFont="0" applyAlignment="0" applyProtection="0"/>
    <xf numFmtId="0" fontId="76" fillId="40" borderId="216" applyNumberFormat="0" applyAlignment="0" applyProtection="0"/>
    <xf numFmtId="0" fontId="136" fillId="0" borderId="219" applyNumberFormat="0" applyFill="0" applyAlignment="0" applyProtection="0"/>
    <xf numFmtId="0" fontId="65" fillId="30" borderId="216" applyNumberFormat="0" applyAlignment="0" applyProtection="0"/>
    <xf numFmtId="0" fontId="6" fillId="27" borderId="217" applyNumberFormat="0" applyFont="0" applyAlignment="0" applyProtection="0"/>
    <xf numFmtId="10" fontId="39" fillId="17" borderId="211" applyNumberFormat="0" applyBorder="0" applyAlignment="0" applyProtection="0"/>
    <xf numFmtId="0" fontId="65" fillId="24" borderId="216" applyNumberFormat="0" applyAlignment="0" applyProtection="0"/>
    <xf numFmtId="0" fontId="121" fillId="39" borderId="216" applyNumberFormat="0" applyAlignment="0" applyProtection="0"/>
    <xf numFmtId="0" fontId="68" fillId="40"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124" fillId="24" borderId="216" applyNumberFormat="0" applyAlignment="0" applyProtection="0"/>
    <xf numFmtId="0" fontId="62" fillId="39"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65" fillId="24" borderId="216" applyNumberFormat="0" applyAlignment="0" applyProtection="0"/>
    <xf numFmtId="0" fontId="130" fillId="39" borderId="218" applyNumberFormat="0" applyAlignment="0" applyProtection="0"/>
    <xf numFmtId="0" fontId="39" fillId="0" borderId="215" applyBorder="0">
      <alignment horizontal="left" vertical="center" wrapText="1" indent="3"/>
      <protection locked="0"/>
    </xf>
    <xf numFmtId="0" fontId="6" fillId="27" borderId="217" applyNumberFormat="0" applyFont="0" applyAlignment="0" applyProtection="0"/>
    <xf numFmtId="0" fontId="136" fillId="0" borderId="219" applyNumberFormat="0" applyFill="0" applyAlignment="0" applyProtection="0"/>
    <xf numFmtId="0" fontId="68" fillId="40" borderId="218" applyNumberFormat="0" applyAlignment="0" applyProtection="0"/>
    <xf numFmtId="0" fontId="68" fillId="39" borderId="218" applyNumberFormat="0" applyAlignment="0" applyProtection="0"/>
    <xf numFmtId="0" fontId="75" fillId="0" borderId="219" applyNumberFormat="0" applyFill="0" applyAlignment="0" applyProtection="0"/>
    <xf numFmtId="0" fontId="130" fillId="39" borderId="218"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130" fillId="39" borderId="218" applyNumberFormat="0" applyAlignment="0" applyProtection="0"/>
    <xf numFmtId="0" fontId="76" fillId="40" borderId="216" applyNumberFormat="0" applyAlignment="0" applyProtection="0"/>
    <xf numFmtId="0" fontId="136" fillId="0" borderId="219" applyNumberFormat="0" applyFill="0" applyAlignment="0" applyProtection="0"/>
    <xf numFmtId="0" fontId="65" fillId="30"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10" fontId="39" fillId="17" borderId="211" applyNumberFormat="0" applyBorder="0" applyAlignment="0" applyProtection="0"/>
    <xf numFmtId="0" fontId="65" fillId="24" borderId="216" applyNumberFormat="0" applyAlignment="0" applyProtection="0"/>
    <xf numFmtId="0" fontId="121" fillId="39" borderId="216" applyNumberFormat="0" applyAlignment="0" applyProtection="0"/>
    <xf numFmtId="0" fontId="68" fillId="40"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124" fillId="24" borderId="216" applyNumberFormat="0" applyAlignment="0" applyProtection="0"/>
    <xf numFmtId="0" fontId="62" fillId="39"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65" fillId="24" borderId="216" applyNumberFormat="0" applyAlignment="0" applyProtection="0"/>
    <xf numFmtId="0" fontId="130" fillId="39" borderId="218" applyNumberFormat="0" applyAlignment="0" applyProtection="0"/>
    <xf numFmtId="0" fontId="39" fillId="0" borderId="215" applyBorder="0">
      <alignment horizontal="left" vertical="center" wrapText="1" indent="3"/>
      <protection locked="0"/>
    </xf>
    <xf numFmtId="0" fontId="5" fillId="27" borderId="217" applyNumberFormat="0" applyFont="0" applyAlignment="0" applyProtection="0"/>
    <xf numFmtId="0" fontId="5" fillId="27" borderId="217" applyNumberFormat="0" applyFont="0" applyAlignment="0" applyProtection="0"/>
    <xf numFmtId="0" fontId="39" fillId="0" borderId="215" applyBorder="0">
      <alignment horizontal="left" vertical="center" wrapText="1" indent="3"/>
      <protection locked="0"/>
    </xf>
    <xf numFmtId="0" fontId="76" fillId="40" borderId="216" applyNumberFormat="0" applyAlignment="0" applyProtection="0"/>
    <xf numFmtId="0" fontId="136" fillId="0" borderId="219" applyNumberFormat="0" applyFill="0" applyAlignment="0" applyProtection="0"/>
    <xf numFmtId="0" fontId="65" fillId="30"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10" fontId="39" fillId="17" borderId="211" applyNumberFormat="0" applyBorder="0" applyAlignment="0" applyProtection="0"/>
    <xf numFmtId="0" fontId="65" fillId="24" borderId="216" applyNumberFormat="0" applyAlignment="0" applyProtection="0"/>
    <xf numFmtId="0" fontId="121" fillId="39" borderId="216" applyNumberFormat="0" applyAlignment="0" applyProtection="0"/>
    <xf numFmtId="0" fontId="68" fillId="40"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124" fillId="24" borderId="216" applyNumberFormat="0" applyAlignment="0" applyProtection="0"/>
    <xf numFmtId="0" fontId="62" fillId="39"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65" fillId="24" borderId="216" applyNumberFormat="0" applyAlignment="0" applyProtection="0"/>
    <xf numFmtId="0" fontId="130" fillId="39" borderId="218" applyNumberFormat="0" applyAlignment="0" applyProtection="0"/>
    <xf numFmtId="0" fontId="39" fillId="0" borderId="215" applyBorder="0">
      <alignment horizontal="left" vertical="center" wrapText="1" indent="3"/>
      <protection locked="0"/>
    </xf>
    <xf numFmtId="0" fontId="76" fillId="40" borderId="216" applyNumberFormat="0" applyAlignment="0" applyProtection="0"/>
    <xf numFmtId="0" fontId="136" fillId="0" borderId="219" applyNumberFormat="0" applyFill="0" applyAlignment="0" applyProtection="0"/>
    <xf numFmtId="0" fontId="65" fillId="30"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10" fontId="39" fillId="17" borderId="211" applyNumberFormat="0" applyBorder="0" applyAlignment="0" applyProtection="0"/>
    <xf numFmtId="0" fontId="65" fillId="24" borderId="216" applyNumberFormat="0" applyAlignment="0" applyProtection="0"/>
    <xf numFmtId="0" fontId="121" fillId="39" borderId="216" applyNumberFormat="0" applyAlignment="0" applyProtection="0"/>
    <xf numFmtId="0" fontId="68" fillId="40"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124" fillId="24" borderId="216" applyNumberFormat="0" applyAlignment="0" applyProtection="0"/>
    <xf numFmtId="0" fontId="62" fillId="39"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65" fillId="24" borderId="216" applyNumberFormat="0" applyAlignment="0" applyProtection="0"/>
    <xf numFmtId="0" fontId="130" fillId="39" borderId="218" applyNumberFormat="0" applyAlignment="0" applyProtection="0"/>
    <xf numFmtId="0" fontId="39" fillId="0" borderId="215" applyBorder="0">
      <alignment horizontal="left" vertical="center" wrapText="1" indent="3"/>
      <protection locked="0"/>
    </xf>
    <xf numFmtId="0" fontId="136" fillId="0" borderId="219" applyNumberFormat="0" applyFill="0" applyAlignment="0" applyProtection="0"/>
    <xf numFmtId="0" fontId="130" fillId="39" borderId="218" applyNumberFormat="0" applyAlignment="0" applyProtection="0"/>
    <xf numFmtId="0" fontId="18" fillId="16" borderId="215" applyFill="0" applyBorder="0" applyAlignment="0" applyProtection="0">
      <alignment vertical="center"/>
      <protection locked="0"/>
    </xf>
    <xf numFmtId="10" fontId="39" fillId="17" borderId="211" applyNumberFormat="0" applyBorder="0" applyAlignment="0" applyProtection="0"/>
    <xf numFmtId="0" fontId="39" fillId="0" borderId="215" applyBorder="0">
      <alignment horizontal="left" vertical="center" wrapText="1" indent="2"/>
      <protection locked="0"/>
    </xf>
    <xf numFmtId="0" fontId="39" fillId="0" borderId="215" applyBorder="0">
      <alignment horizontal="left" vertical="center" wrapText="1" indent="3"/>
      <protection locked="0"/>
    </xf>
    <xf numFmtId="0" fontId="65" fillId="24" borderId="216" applyNumberFormat="0" applyAlignment="0" applyProtection="0"/>
    <xf numFmtId="10" fontId="39" fillId="17" borderId="211" applyNumberFormat="0" applyBorder="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39" fillId="0" borderId="215" applyBorder="0">
      <alignment horizontal="left" vertical="center" wrapText="1" indent="3"/>
      <protection locked="0"/>
    </xf>
    <xf numFmtId="0" fontId="65" fillId="24" borderId="216" applyNumberFormat="0" applyAlignment="0" applyProtection="0"/>
    <xf numFmtId="0" fontId="39" fillId="0" borderId="215" applyBorder="0">
      <alignment horizontal="left" vertical="center" wrapText="1" indent="3"/>
      <protection locked="0"/>
    </xf>
    <xf numFmtId="0" fontId="68" fillId="39" borderId="218" applyNumberFormat="0" applyAlignment="0" applyProtection="0"/>
    <xf numFmtId="0" fontId="5" fillId="27" borderId="217" applyNumberFormat="0" applyFont="0" applyAlignment="0" applyProtection="0"/>
    <xf numFmtId="0" fontId="136" fillId="0" borderId="219" applyNumberFormat="0" applyFill="0" applyAlignment="0" applyProtection="0"/>
    <xf numFmtId="0" fontId="76" fillId="40" borderId="216" applyNumberFormat="0" applyAlignment="0" applyProtection="0"/>
    <xf numFmtId="10" fontId="39" fillId="17" borderId="211" applyNumberFormat="0" applyBorder="0" applyAlignment="0" applyProtection="0"/>
    <xf numFmtId="0" fontId="68" fillId="40" borderId="218" applyNumberFormat="0" applyAlignment="0" applyProtection="0"/>
    <xf numFmtId="0" fontId="68" fillId="40" borderId="218" applyNumberFormat="0" applyAlignment="0" applyProtection="0"/>
    <xf numFmtId="0" fontId="130" fillId="39" borderId="218" applyNumberFormat="0" applyAlignment="0" applyProtection="0"/>
    <xf numFmtId="0" fontId="18" fillId="16" borderId="215" applyFill="0" applyBorder="0" applyAlignment="0" applyProtection="0">
      <alignment vertical="center"/>
      <protection locked="0"/>
    </xf>
    <xf numFmtId="10" fontId="39" fillId="17" borderId="211" applyNumberFormat="0" applyBorder="0" applyAlignment="0" applyProtection="0"/>
    <xf numFmtId="0" fontId="65" fillId="30" borderId="216" applyNumberFormat="0" applyAlignment="0" applyProtection="0"/>
    <xf numFmtId="0" fontId="65" fillId="24" borderId="216" applyNumberFormat="0" applyAlignment="0" applyProtection="0"/>
    <xf numFmtId="0" fontId="5" fillId="27" borderId="217" applyNumberFormat="0" applyFont="0" applyAlignment="0" applyProtection="0"/>
    <xf numFmtId="0" fontId="39" fillId="0" borderId="215" applyBorder="0">
      <alignment horizontal="left" vertical="center" wrapText="1" indent="2"/>
      <protection locked="0"/>
    </xf>
    <xf numFmtId="0" fontId="39" fillId="0" borderId="215" applyBorder="0">
      <alignment horizontal="left" vertical="center" wrapText="1" indent="3"/>
      <protection locked="0"/>
    </xf>
    <xf numFmtId="0" fontId="62" fillId="39" borderId="216" applyNumberFormat="0" applyAlignment="0" applyProtection="0"/>
    <xf numFmtId="0" fontId="76" fillId="40" borderId="216" applyNumberFormat="0" applyAlignment="0" applyProtection="0"/>
    <xf numFmtId="0" fontId="65" fillId="30" borderId="216" applyNumberFormat="0" applyAlignment="0" applyProtection="0"/>
    <xf numFmtId="0" fontId="65" fillId="24"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0" fontId="68" fillId="39" borderId="218" applyNumberFormat="0" applyAlignment="0" applyProtection="0"/>
    <xf numFmtId="0" fontId="68" fillId="40" borderId="218" applyNumberFormat="0" applyAlignment="0" applyProtection="0"/>
    <xf numFmtId="0" fontId="75" fillId="0" borderId="219" applyNumberFormat="0" applyFill="0" applyAlignment="0" applyProtection="0"/>
    <xf numFmtId="0" fontId="5" fillId="27" borderId="217" applyNumberFormat="0" applyFont="0" applyAlignment="0" applyProtection="0"/>
    <xf numFmtId="0" fontId="124" fillId="24" borderId="216" applyNumberFormat="0" applyAlignment="0" applyProtection="0"/>
    <xf numFmtId="0" fontId="121" fillId="39" borderId="216" applyNumberFormat="0" applyAlignment="0" applyProtection="0"/>
    <xf numFmtId="0" fontId="5" fillId="27" borderId="217" applyNumberFormat="0" applyFont="0" applyAlignment="0" applyProtection="0"/>
    <xf numFmtId="0" fontId="130" fillId="39" borderId="218" applyNumberFormat="0" applyAlignment="0" applyProtection="0"/>
    <xf numFmtId="0" fontId="39" fillId="0" borderId="215" applyBorder="0">
      <alignment horizontal="left" vertical="center" wrapText="1" indent="3"/>
      <protection locked="0"/>
    </xf>
    <xf numFmtId="0" fontId="5" fillId="27" borderId="217" applyNumberFormat="0" applyFont="0" applyAlignment="0" applyProtection="0"/>
    <xf numFmtId="0" fontId="5" fillId="27" borderId="217" applyNumberFormat="0" applyFont="0" applyAlignment="0" applyProtection="0"/>
    <xf numFmtId="0" fontId="68" fillId="40" borderId="218" applyNumberFormat="0" applyAlignment="0" applyProtection="0"/>
    <xf numFmtId="0" fontId="39" fillId="0" borderId="215" applyBorder="0">
      <alignment horizontal="left" vertical="center" wrapText="1" indent="2"/>
      <protection locked="0"/>
    </xf>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10" fontId="39" fillId="17" borderId="211" applyNumberFormat="0" applyBorder="0" applyAlignment="0" applyProtection="0"/>
    <xf numFmtId="0" fontId="65" fillId="24" borderId="216" applyNumberFormat="0" applyAlignment="0" applyProtection="0"/>
    <xf numFmtId="0" fontId="62" fillId="39" borderId="216" applyNumberFormat="0" applyAlignment="0" applyProtection="0"/>
    <xf numFmtId="0" fontId="75" fillId="0" borderId="219" applyNumberFormat="0" applyFill="0" applyAlignment="0" applyProtection="0"/>
    <xf numFmtId="0" fontId="39" fillId="0" borderId="215" applyBorder="0">
      <alignment horizontal="left" vertical="center" wrapText="1" indent="2"/>
      <protection locked="0"/>
    </xf>
    <xf numFmtId="0" fontId="5" fillId="27" borderId="217" applyNumberFormat="0" applyFont="0" applyAlignment="0" applyProtection="0"/>
    <xf numFmtId="0" fontId="75" fillId="0" borderId="219" applyNumberFormat="0" applyFill="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124" fillId="24"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0" fontId="62" fillId="39" borderId="216" applyNumberFormat="0" applyAlignment="0" applyProtection="0"/>
    <xf numFmtId="0" fontId="76" fillId="40" borderId="216" applyNumberFormat="0" applyAlignment="0" applyProtection="0"/>
    <xf numFmtId="0" fontId="68" fillId="39"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130" fillId="39" borderId="218" applyNumberFormat="0" applyAlignment="0" applyProtection="0"/>
    <xf numFmtId="0" fontId="5" fillId="27" borderId="217" applyNumberFormat="0" applyFont="0" applyAlignment="0" applyProtection="0"/>
    <xf numFmtId="0" fontId="68" fillId="40" borderId="218" applyNumberFormat="0" applyAlignment="0" applyProtection="0"/>
    <xf numFmtId="0" fontId="65" fillId="24" borderId="216" applyNumberFormat="0" applyAlignment="0" applyProtection="0"/>
    <xf numFmtId="0" fontId="39" fillId="0" borderId="215" applyBorder="0">
      <alignment horizontal="left" vertical="center" wrapText="1" indent="3"/>
      <protection locked="0"/>
    </xf>
    <xf numFmtId="0" fontId="5" fillId="27" borderId="217" applyNumberFormat="0" applyFont="0" applyAlignment="0" applyProtection="0"/>
    <xf numFmtId="0" fontId="76" fillId="40"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0" fontId="65" fillId="30"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136" fillId="0" borderId="219" applyNumberFormat="0" applyFill="0" applyAlignment="0" applyProtection="0"/>
    <xf numFmtId="0" fontId="5" fillId="27" borderId="217" applyNumberFormat="0" applyFont="0" applyAlignment="0" applyProtection="0"/>
    <xf numFmtId="0" fontId="62" fillId="39" borderId="216" applyNumberFormat="0" applyAlignment="0" applyProtection="0"/>
    <xf numFmtId="0" fontId="6" fillId="27" borderId="217" applyNumberFormat="0" applyFont="0" applyAlignment="0" applyProtection="0"/>
    <xf numFmtId="0" fontId="5" fillId="27" borderId="217" applyNumberFormat="0" applyFont="0" applyAlignment="0" applyProtection="0"/>
    <xf numFmtId="0" fontId="62" fillId="39" borderId="216" applyNumberFormat="0" applyAlignment="0" applyProtection="0"/>
    <xf numFmtId="0" fontId="75" fillId="0" borderId="219" applyNumberFormat="0" applyFill="0" applyAlignment="0" applyProtection="0"/>
    <xf numFmtId="0" fontId="18" fillId="16" borderId="215" applyFill="0" applyBorder="0" applyAlignment="0" applyProtection="0">
      <alignment vertical="center"/>
      <protection locked="0"/>
    </xf>
    <xf numFmtId="0" fontId="65" fillId="24" borderId="216" applyNumberFormat="0" applyAlignment="0" applyProtection="0"/>
    <xf numFmtId="0" fontId="124" fillId="24" borderId="216" applyNumberFormat="0" applyAlignment="0" applyProtection="0"/>
    <xf numFmtId="0" fontId="76" fillId="40" borderId="216" applyNumberFormat="0" applyAlignment="0" applyProtection="0"/>
    <xf numFmtId="0" fontId="6" fillId="27" borderId="217" applyNumberFormat="0" applyFont="0" applyAlignment="0" applyProtection="0"/>
    <xf numFmtId="0" fontId="65" fillId="24" borderId="216" applyNumberFormat="0" applyAlignment="0" applyProtection="0"/>
    <xf numFmtId="0" fontId="5" fillId="27" borderId="217" applyNumberFormat="0" applyFont="0" applyAlignment="0" applyProtection="0"/>
    <xf numFmtId="0" fontId="136" fillId="0" borderId="219" applyNumberFormat="0" applyFill="0" applyAlignment="0" applyProtection="0"/>
    <xf numFmtId="0" fontId="130" fillId="39" borderId="218" applyNumberFormat="0" applyAlignment="0" applyProtection="0"/>
    <xf numFmtId="0" fontId="68" fillId="40" borderId="218" applyNumberFormat="0" applyAlignment="0" applyProtection="0"/>
    <xf numFmtId="0" fontId="136" fillId="0" borderId="219" applyNumberFormat="0" applyFill="0" applyAlignment="0" applyProtection="0"/>
    <xf numFmtId="0" fontId="76" fillId="40" borderId="216" applyNumberFormat="0" applyAlignment="0" applyProtection="0"/>
    <xf numFmtId="0" fontId="5" fillId="27" borderId="217" applyNumberFormat="0" applyFont="0" applyAlignment="0" applyProtection="0"/>
    <xf numFmtId="0" fontId="18" fillId="16" borderId="215" applyFill="0" applyBorder="0" applyAlignment="0" applyProtection="0">
      <alignment vertical="center"/>
      <protection locked="0"/>
    </xf>
    <xf numFmtId="0" fontId="39" fillId="0" borderId="215" applyBorder="0">
      <alignment horizontal="left" vertical="center" wrapText="1" indent="2"/>
      <protection locked="0"/>
    </xf>
    <xf numFmtId="0" fontId="68" fillId="40" borderId="218" applyNumberFormat="0" applyAlignment="0" applyProtection="0"/>
    <xf numFmtId="0" fontId="75" fillId="0" borderId="219" applyNumberFormat="0" applyFill="0" applyAlignment="0" applyProtection="0"/>
    <xf numFmtId="0" fontId="124" fillId="24" borderId="216" applyNumberFormat="0" applyAlignment="0" applyProtection="0"/>
    <xf numFmtId="0" fontId="65" fillId="30" borderId="216" applyNumberFormat="0" applyAlignment="0" applyProtection="0"/>
    <xf numFmtId="0" fontId="5" fillId="27" borderId="217" applyNumberFormat="0" applyFont="0" applyAlignment="0" applyProtection="0"/>
    <xf numFmtId="0" fontId="121" fillId="39" borderId="216" applyNumberFormat="0" applyAlignment="0" applyProtection="0"/>
    <xf numFmtId="0" fontId="124" fillId="24" borderId="216" applyNumberFormat="0" applyAlignment="0" applyProtection="0"/>
    <xf numFmtId="0" fontId="5" fillId="27" borderId="217" applyNumberFormat="0" applyFont="0" applyAlignment="0" applyProtection="0"/>
    <xf numFmtId="0" fontId="130" fillId="39" borderId="218" applyNumberFormat="0" applyAlignment="0" applyProtection="0"/>
    <xf numFmtId="0" fontId="136" fillId="0" borderId="219" applyNumberFormat="0" applyFill="0" applyAlignment="0" applyProtection="0"/>
    <xf numFmtId="0" fontId="65" fillId="24" borderId="216" applyNumberFormat="0" applyAlignment="0" applyProtection="0"/>
    <xf numFmtId="0" fontId="6" fillId="27" borderId="217" applyNumberFormat="0" applyFont="0" applyAlignment="0" applyProtection="0"/>
    <xf numFmtId="0" fontId="68" fillId="39" borderId="218" applyNumberFormat="0" applyAlignment="0" applyProtection="0"/>
    <xf numFmtId="0" fontId="65" fillId="24" borderId="216" applyNumberFormat="0" applyAlignment="0" applyProtection="0"/>
    <xf numFmtId="0" fontId="65" fillId="24" borderId="216" applyNumberFormat="0" applyAlignment="0" applyProtection="0"/>
    <xf numFmtId="0" fontId="65" fillId="24" borderId="216" applyNumberFormat="0" applyAlignment="0" applyProtection="0"/>
    <xf numFmtId="0" fontId="65" fillId="24" borderId="216" applyNumberFormat="0" applyAlignment="0" applyProtection="0"/>
    <xf numFmtId="0" fontId="39" fillId="0" borderId="215" applyBorder="0">
      <alignment horizontal="left" vertical="center" wrapText="1" indent="3"/>
      <protection locked="0"/>
    </xf>
    <xf numFmtId="0" fontId="62" fillId="39" borderId="216" applyNumberFormat="0" applyAlignment="0" applyProtection="0"/>
    <xf numFmtId="0" fontId="136" fillId="0" borderId="219" applyNumberFormat="0" applyFill="0" applyAlignment="0" applyProtection="0"/>
    <xf numFmtId="0" fontId="65" fillId="24" borderId="216" applyNumberFormat="0" applyAlignment="0" applyProtection="0"/>
    <xf numFmtId="0" fontId="5" fillId="27" borderId="217" applyNumberFormat="0" applyFont="0" applyAlignment="0" applyProtection="0"/>
    <xf numFmtId="0" fontId="136" fillId="0" borderId="219" applyNumberFormat="0" applyFill="0" applyAlignment="0" applyProtection="0"/>
    <xf numFmtId="0" fontId="65" fillId="30" borderId="216" applyNumberFormat="0" applyAlignment="0" applyProtection="0"/>
    <xf numFmtId="0" fontId="18" fillId="16" borderId="215" applyFill="0" applyBorder="0" applyAlignment="0" applyProtection="0">
      <alignment vertical="center"/>
      <protection locked="0"/>
    </xf>
    <xf numFmtId="10" fontId="39" fillId="17" borderId="211" applyNumberFormat="0" applyBorder="0" applyAlignment="0" applyProtection="0"/>
    <xf numFmtId="0" fontId="39" fillId="0" borderId="215" applyBorder="0">
      <alignment horizontal="left" vertical="center" wrapText="1" indent="2"/>
      <protection locked="0"/>
    </xf>
    <xf numFmtId="0" fontId="6" fillId="27" borderId="217" applyNumberFormat="0" applyFont="0" applyAlignment="0" applyProtection="0"/>
    <xf numFmtId="0" fontId="75" fillId="0" borderId="219" applyNumberFormat="0" applyFill="0" applyAlignment="0" applyProtection="0"/>
    <xf numFmtId="0" fontId="121" fillId="39" borderId="216" applyNumberFormat="0" applyAlignment="0" applyProtection="0"/>
    <xf numFmtId="0" fontId="65" fillId="24" borderId="216" applyNumberFormat="0" applyAlignment="0" applyProtection="0"/>
    <xf numFmtId="0" fontId="5" fillId="27" borderId="217" applyNumberFormat="0" applyFont="0" applyAlignment="0" applyProtection="0"/>
    <xf numFmtId="0" fontId="130" fillId="39" borderId="218" applyNumberFormat="0" applyAlignment="0" applyProtection="0"/>
    <xf numFmtId="10" fontId="39" fillId="17" borderId="211" applyNumberFormat="0" applyBorder="0" applyAlignment="0" applyProtection="0"/>
    <xf numFmtId="0" fontId="136" fillId="0" borderId="219" applyNumberFormat="0" applyFill="0" applyAlignment="0" applyProtection="0"/>
    <xf numFmtId="0" fontId="18" fillId="16" borderId="215" applyFill="0" applyBorder="0" applyAlignment="0" applyProtection="0">
      <alignment vertical="center"/>
      <protection locked="0"/>
    </xf>
    <xf numFmtId="0" fontId="124" fillId="24" borderId="216" applyNumberFormat="0" applyAlignment="0" applyProtection="0"/>
    <xf numFmtId="0" fontId="121" fillId="39" borderId="216" applyNumberFormat="0" applyAlignment="0" applyProtection="0"/>
    <xf numFmtId="0" fontId="6" fillId="27" borderId="217" applyNumberFormat="0" applyFont="0" applyAlignment="0" applyProtection="0"/>
    <xf numFmtId="0" fontId="65" fillId="30" borderId="216" applyNumberFormat="0" applyAlignment="0" applyProtection="0"/>
    <xf numFmtId="0" fontId="130" fillId="39"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121" fillId="39" borderId="216" applyNumberFormat="0" applyAlignment="0" applyProtection="0"/>
    <xf numFmtId="0" fontId="39" fillId="0" borderId="215" applyBorder="0">
      <alignment horizontal="left" vertical="center" wrapText="1" indent="2"/>
      <protection locked="0"/>
    </xf>
    <xf numFmtId="0" fontId="5" fillId="27" borderId="217" applyNumberFormat="0" applyFont="0" applyAlignment="0" applyProtection="0"/>
    <xf numFmtId="0" fontId="5" fillId="27" borderId="217" applyNumberFormat="0" applyFont="0" applyAlignment="0" applyProtection="0"/>
    <xf numFmtId="0" fontId="68" fillId="40" borderId="218" applyNumberFormat="0" applyAlignment="0" applyProtection="0"/>
    <xf numFmtId="10" fontId="39" fillId="17" borderId="211" applyNumberFormat="0" applyBorder="0" applyAlignment="0" applyProtection="0"/>
    <xf numFmtId="0" fontId="18" fillId="16" borderId="215" applyFill="0" applyBorder="0" applyAlignment="0" applyProtection="0">
      <alignment vertical="center"/>
      <protection locked="0"/>
    </xf>
    <xf numFmtId="0" fontId="68" fillId="39" borderId="218" applyNumberFormat="0" applyAlignment="0" applyProtection="0"/>
    <xf numFmtId="0" fontId="121" fillId="39" borderId="216" applyNumberFormat="0" applyAlignment="0" applyProtection="0"/>
    <xf numFmtId="0" fontId="5" fillId="27" borderId="217" applyNumberFormat="0" applyFont="0" applyAlignment="0" applyProtection="0"/>
    <xf numFmtId="0" fontId="68" fillId="39" borderId="218" applyNumberFormat="0" applyAlignment="0" applyProtection="0"/>
    <xf numFmtId="0" fontId="5" fillId="27" borderId="217" applyNumberFormat="0" applyFont="0" applyAlignment="0" applyProtection="0"/>
    <xf numFmtId="0" fontId="76" fillId="40" borderId="216" applyNumberFormat="0" applyAlignment="0" applyProtection="0"/>
    <xf numFmtId="0" fontId="136" fillId="0" borderId="219" applyNumberFormat="0" applyFill="0" applyAlignment="0" applyProtection="0"/>
    <xf numFmtId="0" fontId="65" fillId="30"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10" fontId="39" fillId="17" borderId="211" applyNumberFormat="0" applyBorder="0" applyAlignment="0" applyProtection="0"/>
    <xf numFmtId="0" fontId="65" fillId="24" borderId="216" applyNumberFormat="0" applyAlignment="0" applyProtection="0"/>
    <xf numFmtId="0" fontId="121" fillId="39" borderId="216" applyNumberFormat="0" applyAlignment="0" applyProtection="0"/>
    <xf numFmtId="0" fontId="68" fillId="40"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124" fillId="24" borderId="216" applyNumberFormat="0" applyAlignment="0" applyProtection="0"/>
    <xf numFmtId="0" fontId="62" fillId="39"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65" fillId="24" borderId="216" applyNumberFormat="0" applyAlignment="0" applyProtection="0"/>
    <xf numFmtId="0" fontId="130" fillId="39" borderId="218" applyNumberFormat="0" applyAlignment="0" applyProtection="0"/>
    <xf numFmtId="0" fontId="39" fillId="0" borderId="215" applyBorder="0">
      <alignment horizontal="left" vertical="center" wrapText="1" indent="3"/>
      <protection locked="0"/>
    </xf>
    <xf numFmtId="0" fontId="136" fillId="0" borderId="219" applyNumberFormat="0" applyFill="0" applyAlignment="0" applyProtection="0"/>
    <xf numFmtId="0" fontId="68" fillId="40" borderId="218" applyNumberFormat="0" applyAlignment="0" applyProtection="0"/>
    <xf numFmtId="0" fontId="68" fillId="39" borderId="218" applyNumberFormat="0" applyAlignment="0" applyProtection="0"/>
    <xf numFmtId="0" fontId="75" fillId="0" borderId="219" applyNumberFormat="0" applyFill="0" applyAlignment="0" applyProtection="0"/>
    <xf numFmtId="0" fontId="130" fillId="39" borderId="218"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130" fillId="39" borderId="218" applyNumberFormat="0" applyAlignment="0" applyProtection="0"/>
    <xf numFmtId="0" fontId="76" fillId="40" borderId="216" applyNumberFormat="0" applyAlignment="0" applyProtection="0"/>
    <xf numFmtId="0" fontId="136" fillId="0" borderId="219" applyNumberFormat="0" applyFill="0" applyAlignment="0" applyProtection="0"/>
    <xf numFmtId="0" fontId="65" fillId="30"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10" fontId="39" fillId="17" borderId="211" applyNumberFormat="0" applyBorder="0" applyAlignment="0" applyProtection="0"/>
    <xf numFmtId="0" fontId="65" fillId="24" borderId="216" applyNumberFormat="0" applyAlignment="0" applyProtection="0"/>
    <xf numFmtId="0" fontId="121" fillId="39" borderId="216" applyNumberFormat="0" applyAlignment="0" applyProtection="0"/>
    <xf numFmtId="0" fontId="68" fillId="40"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124" fillId="24" borderId="216" applyNumberFormat="0" applyAlignment="0" applyProtection="0"/>
    <xf numFmtId="0" fontId="62" fillId="39"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65" fillId="24" borderId="216" applyNumberFormat="0" applyAlignment="0" applyProtection="0"/>
    <xf numFmtId="0" fontId="130" fillId="39" borderId="218" applyNumberFormat="0" applyAlignment="0" applyProtection="0"/>
    <xf numFmtId="0" fontId="39" fillId="0" borderId="215" applyBorder="0">
      <alignment horizontal="left" vertical="center" wrapText="1" indent="3"/>
      <protection locked="0"/>
    </xf>
    <xf numFmtId="0" fontId="5" fillId="27" borderId="217" applyNumberFormat="0" applyFont="0" applyAlignment="0" applyProtection="0"/>
    <xf numFmtId="0" fontId="5" fillId="27" borderId="217" applyNumberFormat="0" applyFont="0" applyAlignment="0" applyProtection="0"/>
    <xf numFmtId="0" fontId="39" fillId="0" borderId="215" applyBorder="0">
      <alignment horizontal="left" vertical="center" wrapText="1" indent="3"/>
      <protection locked="0"/>
    </xf>
    <xf numFmtId="0" fontId="76" fillId="40" borderId="216" applyNumberFormat="0" applyAlignment="0" applyProtection="0"/>
    <xf numFmtId="0" fontId="136" fillId="0" borderId="219" applyNumberFormat="0" applyFill="0" applyAlignment="0" applyProtection="0"/>
    <xf numFmtId="0" fontId="65" fillId="30"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10" fontId="39" fillId="17" borderId="211" applyNumberFormat="0" applyBorder="0" applyAlignment="0" applyProtection="0"/>
    <xf numFmtId="0" fontId="65" fillId="24" borderId="216" applyNumberFormat="0" applyAlignment="0" applyProtection="0"/>
    <xf numFmtId="0" fontId="121" fillId="39" borderId="216" applyNumberFormat="0" applyAlignment="0" applyProtection="0"/>
    <xf numFmtId="0" fontId="68" fillId="40"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124" fillId="24" borderId="216" applyNumberFormat="0" applyAlignment="0" applyProtection="0"/>
    <xf numFmtId="0" fontId="62" fillId="39"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65" fillId="24" borderId="216" applyNumberFormat="0" applyAlignment="0" applyProtection="0"/>
    <xf numFmtId="0" fontId="130" fillId="39" borderId="218" applyNumberFormat="0" applyAlignment="0" applyProtection="0"/>
    <xf numFmtId="0" fontId="39" fillId="0" borderId="215" applyBorder="0">
      <alignment horizontal="left" vertical="center" wrapText="1" indent="3"/>
      <protection locked="0"/>
    </xf>
    <xf numFmtId="0" fontId="76" fillId="40" borderId="216" applyNumberFormat="0" applyAlignment="0" applyProtection="0"/>
    <xf numFmtId="0" fontId="136" fillId="0" borderId="219" applyNumberFormat="0" applyFill="0" applyAlignment="0" applyProtection="0"/>
    <xf numFmtId="0" fontId="65" fillId="30" borderId="216" applyNumberFormat="0" applyAlignment="0" applyProtection="0"/>
    <xf numFmtId="0" fontId="5" fillId="27" borderId="217" applyNumberFormat="0" applyFont="0" applyAlignment="0" applyProtection="0"/>
    <xf numFmtId="0" fontId="6" fillId="27" borderId="217" applyNumberFormat="0" applyFont="0" applyAlignment="0" applyProtection="0"/>
    <xf numFmtId="10" fontId="39" fillId="17" borderId="211" applyNumberFormat="0" applyBorder="0" applyAlignment="0" applyProtection="0"/>
    <xf numFmtId="0" fontId="65" fillId="24" borderId="216" applyNumberFormat="0" applyAlignment="0" applyProtection="0"/>
    <xf numFmtId="0" fontId="121" fillId="39" borderId="216" applyNumberFormat="0" applyAlignment="0" applyProtection="0"/>
    <xf numFmtId="0" fontId="68" fillId="40" borderId="218" applyNumberFormat="0" applyAlignment="0" applyProtection="0"/>
    <xf numFmtId="0" fontId="5" fillId="27" borderId="217" applyNumberFormat="0" applyFont="0" applyAlignment="0" applyProtection="0"/>
    <xf numFmtId="0" fontId="68" fillId="39" borderId="218" applyNumberForma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124" fillId="24" borderId="216" applyNumberFormat="0" applyAlignment="0" applyProtection="0"/>
    <xf numFmtId="0" fontId="62" fillId="39" borderId="216" applyNumberFormat="0" applyAlignment="0" applyProtection="0"/>
    <xf numFmtId="0" fontId="5" fillId="27" borderId="217" applyNumberFormat="0" applyFont="0" applyAlignment="0" applyProtection="0"/>
    <xf numFmtId="0" fontId="5" fillId="27" borderId="217" applyNumberFormat="0" applyFont="0" applyAlignment="0" applyProtection="0"/>
    <xf numFmtId="0" fontId="5" fillId="27" borderId="217" applyNumberFormat="0" applyFont="0" applyAlignment="0" applyProtection="0"/>
    <xf numFmtId="0" fontId="75" fillId="0" borderId="219" applyNumberFormat="0" applyFill="0" applyAlignment="0" applyProtection="0"/>
    <xf numFmtId="0" fontId="65" fillId="24" borderId="216" applyNumberFormat="0" applyAlignment="0" applyProtection="0"/>
    <xf numFmtId="0" fontId="130" fillId="39" borderId="218" applyNumberFormat="0" applyAlignment="0" applyProtection="0"/>
    <xf numFmtId="0" fontId="39" fillId="0" borderId="215" applyBorder="0">
      <alignment horizontal="left" vertical="center" wrapText="1" indent="3"/>
      <protection locked="0"/>
    </xf>
    <xf numFmtId="0" fontId="39" fillId="0" borderId="209" applyBorder="0">
      <alignment horizontal="left" vertical="center" wrapText="1" indent="2"/>
      <protection locked="0"/>
    </xf>
    <xf numFmtId="0" fontId="68" fillId="39" borderId="206" applyNumberFormat="0" applyAlignment="0" applyProtection="0"/>
    <xf numFmtId="10" fontId="39" fillId="17" borderId="208" applyNumberFormat="0" applyBorder="0" applyAlignment="0" applyProtection="0"/>
    <xf numFmtId="0" fontId="75" fillId="0" borderId="207" applyNumberFormat="0" applyFill="0" applyAlignment="0" applyProtection="0"/>
    <xf numFmtId="0" fontId="18" fillId="16" borderId="209" applyFill="0" applyBorder="0" applyAlignment="0" applyProtection="0">
      <alignment vertical="center"/>
      <protection locked="0"/>
    </xf>
    <xf numFmtId="0" fontId="62" fillId="39"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65" fillId="24" borderId="197" applyNumberFormat="0" applyAlignment="0" applyProtection="0"/>
    <xf numFmtId="0" fontId="65" fillId="30" borderId="197" applyNumberFormat="0" applyAlignment="0" applyProtection="0"/>
    <xf numFmtId="0" fontId="136" fillId="0" borderId="207" applyNumberFormat="0" applyFill="0" applyAlignment="0" applyProtection="0"/>
    <xf numFmtId="0" fontId="68" fillId="40" borderId="206" applyNumberFormat="0" applyAlignment="0" applyProtection="0"/>
    <xf numFmtId="0" fontId="68" fillId="39" borderId="206" applyNumberFormat="0" applyAlignment="0" applyProtection="0"/>
    <xf numFmtId="0" fontId="68" fillId="39" borderId="206" applyNumberFormat="0" applyAlignment="0" applyProtection="0"/>
    <xf numFmtId="0" fontId="65" fillId="30" borderId="197" applyNumberFormat="0" applyAlignment="0" applyProtection="0"/>
    <xf numFmtId="0" fontId="65" fillId="24" borderId="197" applyNumberFormat="0" applyAlignment="0" applyProtection="0"/>
    <xf numFmtId="0" fontId="124" fillId="24"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39" fillId="0" borderId="209" applyBorder="0">
      <alignment horizontal="left" vertical="center" wrapText="1" indent="2"/>
      <protection locked="0"/>
    </xf>
    <xf numFmtId="0" fontId="68" fillId="39" borderId="206"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39" fillId="0" borderId="209" applyBorder="0">
      <alignment horizontal="left" vertical="center" wrapText="1" indent="2"/>
      <protection locked="0"/>
    </xf>
    <xf numFmtId="0" fontId="18" fillId="16" borderId="209" applyFill="0" applyBorder="0" applyAlignment="0" applyProtection="0">
      <alignment vertical="center"/>
      <protection locked="0"/>
    </xf>
    <xf numFmtId="0" fontId="65" fillId="30" borderId="197" applyNumberFormat="0" applyAlignment="0" applyProtection="0"/>
    <xf numFmtId="0" fontId="5" fillId="27" borderId="198" applyNumberFormat="0" applyFont="0" applyAlignment="0" applyProtection="0"/>
    <xf numFmtId="0" fontId="65" fillId="24" borderId="197" applyNumberFormat="0" applyAlignment="0" applyProtection="0"/>
    <xf numFmtId="0" fontId="136" fillId="0" borderId="207" applyNumberFormat="0" applyFill="0" applyAlignment="0" applyProtection="0"/>
    <xf numFmtId="0" fontId="39" fillId="0" borderId="209" applyBorder="0">
      <alignment horizontal="left" vertical="center" wrapText="1" indent="3"/>
      <protection locked="0"/>
    </xf>
    <xf numFmtId="0" fontId="65"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68" fillId="39" borderId="206" applyNumberFormat="0" applyAlignment="0" applyProtection="0"/>
    <xf numFmtId="0" fontId="6" fillId="27" borderId="198" applyNumberFormat="0" applyFont="0" applyAlignment="0" applyProtection="0"/>
    <xf numFmtId="0" fontId="130" fillId="39" borderId="206" applyNumberFormat="0" applyAlignment="0" applyProtection="0"/>
    <xf numFmtId="0" fontId="65" fillId="30" borderId="197" applyNumberFormat="0" applyAlignment="0" applyProtection="0"/>
    <xf numFmtId="0" fontId="68" fillId="40" borderId="206" applyNumberFormat="0" applyAlignment="0" applyProtection="0"/>
    <xf numFmtId="0" fontId="39" fillId="0" borderId="209" applyBorder="0">
      <alignment horizontal="left" vertical="center" wrapText="1" indent="2"/>
      <protection locked="0"/>
    </xf>
    <xf numFmtId="0" fontId="76" fillId="40" borderId="197" applyNumberFormat="0" applyAlignment="0" applyProtection="0"/>
    <xf numFmtId="0" fontId="65" fillId="24" borderId="197" applyNumberFormat="0" applyAlignment="0" applyProtection="0"/>
    <xf numFmtId="0" fontId="39" fillId="0" borderId="209" applyBorder="0">
      <alignment horizontal="left" vertical="center" wrapText="1" indent="2"/>
      <protection locked="0"/>
    </xf>
    <xf numFmtId="0" fontId="68" fillId="40" borderId="206" applyNumberFormat="0" applyAlignment="0" applyProtection="0"/>
    <xf numFmtId="0" fontId="76" fillId="40" borderId="197" applyNumberFormat="0" applyAlignment="0" applyProtection="0"/>
    <xf numFmtId="0" fontId="39" fillId="0" borderId="209" applyBorder="0">
      <alignment horizontal="left" vertical="center" wrapText="1" indent="2"/>
      <protection locked="0"/>
    </xf>
    <xf numFmtId="0" fontId="65" fillId="24"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21" fillId="39" borderId="197" applyNumberFormat="0" applyAlignment="0" applyProtection="0"/>
    <xf numFmtId="10" fontId="39" fillId="17" borderId="208" applyNumberFormat="0" applyBorder="0" applyAlignment="0" applyProtection="0"/>
    <xf numFmtId="0" fontId="68" fillId="40" borderId="206" applyNumberFormat="0" applyAlignment="0" applyProtection="0"/>
    <xf numFmtId="0" fontId="65" fillId="24" borderId="197" applyNumberFormat="0" applyAlignment="0" applyProtection="0"/>
    <xf numFmtId="0" fontId="6" fillId="27" borderId="198" applyNumberFormat="0" applyFont="0" applyAlignment="0" applyProtection="0"/>
    <xf numFmtId="0" fontId="65" fillId="30" borderId="197" applyNumberFormat="0" applyAlignment="0" applyProtection="0"/>
    <xf numFmtId="0" fontId="76" fillId="40" borderId="197"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62" fillId="39" borderId="197" applyNumberFormat="0" applyAlignment="0" applyProtection="0"/>
    <xf numFmtId="0" fontId="65" fillId="24"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121"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124" fillId="24" borderId="197" applyNumberFormat="0" applyAlignment="0" applyProtection="0"/>
    <xf numFmtId="0" fontId="39" fillId="0" borderId="209" applyBorder="0">
      <alignment horizontal="left" vertical="center" wrapText="1" indent="3"/>
      <protection locked="0"/>
    </xf>
    <xf numFmtId="0" fontId="76" fillId="40" borderId="197" applyNumberFormat="0" applyAlignment="0" applyProtection="0"/>
    <xf numFmtId="0" fontId="68" fillId="40" borderId="206" applyNumberFormat="0" applyAlignment="0" applyProtection="0"/>
    <xf numFmtId="0" fontId="76" fillId="40" borderId="197" applyNumberFormat="0" applyAlignment="0" applyProtection="0"/>
    <xf numFmtId="0" fontId="76" fillId="40" borderId="197" applyNumberFormat="0" applyAlignment="0" applyProtection="0"/>
    <xf numFmtId="0" fontId="75" fillId="0" borderId="207" applyNumberFormat="0" applyFill="0" applyAlignment="0" applyProtection="0"/>
    <xf numFmtId="0" fontId="130" fillId="39" borderId="206"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8" fillId="40" borderId="206" applyNumberFormat="0" applyAlignment="0" applyProtection="0"/>
    <xf numFmtId="0" fontId="68" fillId="40" borderId="206" applyNumberFormat="0" applyAlignment="0" applyProtection="0"/>
    <xf numFmtId="0" fontId="121" fillId="39" borderId="197" applyNumberFormat="0" applyAlignment="0" applyProtection="0"/>
    <xf numFmtId="0" fontId="121" fillId="39" borderId="197" applyNumberFormat="0" applyAlignment="0" applyProtection="0"/>
    <xf numFmtId="0" fontId="130" fillId="39" borderId="206" applyNumberFormat="0" applyAlignment="0" applyProtection="0"/>
    <xf numFmtId="0" fontId="5" fillId="27" borderId="198" applyNumberFormat="0" applyFont="0" applyAlignment="0" applyProtection="0"/>
    <xf numFmtId="0" fontId="130" fillId="39" borderId="206"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76" fillId="40" borderId="197" applyNumberFormat="0" applyAlignment="0" applyProtection="0"/>
    <xf numFmtId="0" fontId="65" fillId="24" borderId="197" applyNumberFormat="0" applyAlignment="0" applyProtection="0"/>
    <xf numFmtId="0" fontId="75" fillId="0" borderId="207" applyNumberFormat="0" applyFill="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10" fontId="39" fillId="17" borderId="208" applyNumberFormat="0" applyBorder="0" applyAlignment="0" applyProtection="0"/>
    <xf numFmtId="0" fontId="76" fillId="4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18" fillId="16" borderId="209" applyFill="0" applyBorder="0" applyAlignment="0" applyProtection="0">
      <alignment vertical="center"/>
      <protection locked="0"/>
    </xf>
    <xf numFmtId="0" fontId="136"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206" applyNumberFormat="0" applyAlignment="0" applyProtection="0"/>
    <xf numFmtId="0" fontId="5" fillId="27" borderId="198" applyNumberFormat="0" applyFont="0" applyAlignment="0" applyProtection="0"/>
    <xf numFmtId="0" fontId="65" fillId="30" borderId="197" applyNumberFormat="0" applyAlignment="0" applyProtection="0"/>
    <xf numFmtId="0" fontId="121" fillId="39" borderId="197" applyNumberFormat="0" applyAlignment="0" applyProtection="0"/>
    <xf numFmtId="0" fontId="5" fillId="27" borderId="198" applyNumberFormat="0" applyFont="0" applyAlignment="0" applyProtection="0"/>
    <xf numFmtId="0" fontId="75" fillId="0" borderId="207" applyNumberFormat="0" applyFill="0" applyAlignment="0" applyProtection="0"/>
    <xf numFmtId="0" fontId="76" fillId="40" borderId="197" applyNumberFormat="0" applyAlignment="0" applyProtection="0"/>
    <xf numFmtId="0" fontId="62" fillId="39" borderId="197" applyNumberFormat="0" applyAlignment="0" applyProtection="0"/>
    <xf numFmtId="0" fontId="124" fillId="24" borderId="197" applyNumberFormat="0" applyAlignment="0" applyProtection="0"/>
    <xf numFmtId="0" fontId="75" fillId="0" borderId="207" applyNumberFormat="0" applyFill="0" applyAlignment="0" applyProtection="0"/>
    <xf numFmtId="0" fontId="65" fillId="24" borderId="197"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5" fillId="27" borderId="198" applyNumberFormat="0" applyFont="0" applyAlignment="0" applyProtection="0"/>
    <xf numFmtId="0" fontId="130" fillId="39" borderId="206" applyNumberFormat="0" applyAlignment="0" applyProtection="0"/>
    <xf numFmtId="0" fontId="6" fillId="27" borderId="198" applyNumberFormat="0" applyFont="0" applyAlignment="0" applyProtection="0"/>
    <xf numFmtId="0" fontId="6" fillId="27" borderId="198" applyNumberFormat="0" applyFont="0" applyAlignment="0" applyProtection="0"/>
    <xf numFmtId="0" fontId="62" fillId="39" borderId="197" applyNumberFormat="0" applyAlignment="0" applyProtection="0"/>
    <xf numFmtId="0" fontId="121" fillId="39"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76" fillId="40" borderId="197" applyNumberFormat="0" applyAlignment="0" applyProtection="0"/>
    <xf numFmtId="0" fontId="136" fillId="0" borderId="207" applyNumberFormat="0" applyFill="0" applyAlignment="0" applyProtection="0"/>
    <xf numFmtId="0" fontId="68" fillId="40" borderId="206" applyNumberFormat="0" applyAlignment="0" applyProtection="0"/>
    <xf numFmtId="0" fontId="130" fillId="39" borderId="206" applyNumberFormat="0" applyAlignment="0" applyProtection="0"/>
    <xf numFmtId="0" fontId="65" fillId="24" borderId="197" applyNumberFormat="0" applyAlignment="0" applyProtection="0"/>
    <xf numFmtId="0" fontId="5" fillId="27" borderId="198" applyNumberFormat="0" applyFont="0" applyAlignment="0" applyProtection="0"/>
    <xf numFmtId="0" fontId="124" fillId="24" borderId="197" applyNumberFormat="0" applyAlignment="0" applyProtection="0"/>
    <xf numFmtId="0" fontId="65" fillId="24"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5" fillId="30" borderId="197" applyNumberFormat="0" applyAlignment="0" applyProtection="0"/>
    <xf numFmtId="0" fontId="136" fillId="0" borderId="207" applyNumberFormat="0" applyFill="0" applyAlignment="0" applyProtection="0"/>
    <xf numFmtId="0" fontId="76" fillId="40" borderId="197" applyNumberFormat="0" applyAlignment="0" applyProtection="0"/>
    <xf numFmtId="0" fontId="130" fillId="39" borderId="206" applyNumberFormat="0" applyAlignment="0" applyProtection="0"/>
    <xf numFmtId="0" fontId="65" fillId="24" borderId="197"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24" fillId="24" borderId="197" applyNumberFormat="0" applyAlignment="0" applyProtection="0"/>
    <xf numFmtId="0" fontId="65" fillId="24"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5" fillId="30" borderId="197" applyNumberFormat="0" applyAlignment="0" applyProtection="0"/>
    <xf numFmtId="0" fontId="136" fillId="0" borderId="207" applyNumberFormat="0" applyFill="0" applyAlignment="0" applyProtection="0"/>
    <xf numFmtId="0" fontId="76" fillId="40" borderId="197" applyNumberFormat="0" applyAlignment="0" applyProtection="0"/>
    <xf numFmtId="0" fontId="130" fillId="39" borderId="206" applyNumberFormat="0" applyAlignment="0" applyProtection="0"/>
    <xf numFmtId="0" fontId="65" fillId="24" borderId="197"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62" fillId="39" borderId="197" applyNumberFormat="0" applyAlignment="0" applyProtection="0"/>
    <xf numFmtId="0" fontId="121" fillId="39" borderId="197"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206" applyNumberFormat="0" applyAlignment="0" applyProtection="0"/>
    <xf numFmtId="0" fontId="75" fillId="0" borderId="207" applyNumberFormat="0" applyFill="0" applyAlignment="0" applyProtection="0"/>
    <xf numFmtId="0" fontId="68" fillId="39" borderId="206" applyNumberFormat="0" applyAlignment="0" applyProtection="0"/>
    <xf numFmtId="0" fontId="136" fillId="0" borderId="207" applyNumberFormat="0" applyFill="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124" fillId="24" borderId="197" applyNumberFormat="0" applyAlignment="0" applyProtection="0"/>
    <xf numFmtId="0" fontId="68" fillId="39" borderId="206" applyNumberFormat="0" applyAlignment="0" applyProtection="0"/>
    <xf numFmtId="0" fontId="136" fillId="0" borderId="207" applyNumberFormat="0" applyFill="0" applyAlignment="0" applyProtection="0"/>
    <xf numFmtId="0" fontId="6" fillId="27" borderId="198" applyNumberFormat="0" applyFont="0" applyAlignment="0" applyProtection="0"/>
    <xf numFmtId="0" fontId="65" fillId="30" borderId="197" applyNumberFormat="0" applyAlignment="0" applyProtection="0"/>
    <xf numFmtId="0" fontId="5"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68" fillId="39" borderId="206" applyNumberFormat="0" applyAlignment="0" applyProtection="0"/>
    <xf numFmtId="0" fontId="130" fillId="39" borderId="206" applyNumberFormat="0" applyAlignment="0" applyProtection="0"/>
    <xf numFmtId="0" fontId="121" fillId="39" borderId="197" applyNumberFormat="0" applyAlignment="0" applyProtection="0"/>
    <xf numFmtId="0" fontId="124" fillId="24" borderId="197" applyNumberFormat="0" applyAlignment="0" applyProtection="0"/>
    <xf numFmtId="0" fontId="136" fillId="0" borderId="207" applyNumberFormat="0" applyFill="0" applyAlignment="0" applyProtection="0"/>
    <xf numFmtId="0" fontId="121" fillId="39" borderId="197" applyNumberFormat="0" applyAlignment="0" applyProtection="0"/>
    <xf numFmtId="0" fontId="130" fillId="39" borderId="206" applyNumberFormat="0" applyAlignment="0" applyProtection="0"/>
    <xf numFmtId="0" fontId="130" fillId="39" borderId="206" applyNumberFormat="0" applyAlignment="0" applyProtection="0"/>
    <xf numFmtId="0" fontId="5" fillId="27" borderId="198" applyNumberFormat="0" applyFont="0" applyAlignment="0" applyProtection="0"/>
    <xf numFmtId="0" fontId="121" fillId="39"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136" fillId="0" borderId="207" applyNumberFormat="0" applyFill="0" applyAlignment="0" applyProtection="0"/>
    <xf numFmtId="0" fontId="5" fillId="27" borderId="198" applyNumberFormat="0" applyFont="0" applyAlignment="0" applyProtection="0"/>
    <xf numFmtId="0" fontId="65"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65" fillId="30" borderId="197" applyNumberFormat="0" applyAlignment="0" applyProtection="0"/>
    <xf numFmtId="0" fontId="65" fillId="24" borderId="197" applyNumberFormat="0" applyAlignment="0" applyProtection="0"/>
    <xf numFmtId="0" fontId="68" fillId="39" borderId="206"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124" fillId="24" borderId="197" applyNumberFormat="0" applyAlignment="0" applyProtection="0"/>
    <xf numFmtId="0" fontId="121" fillId="39"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5" fillId="30" borderId="197" applyNumberFormat="0" applyAlignment="0" applyProtection="0"/>
    <xf numFmtId="0" fontId="124" fillId="24" borderId="197" applyNumberFormat="0" applyAlignment="0" applyProtection="0"/>
    <xf numFmtId="0" fontId="68" fillId="40" borderId="206" applyNumberFormat="0" applyAlignment="0" applyProtection="0"/>
    <xf numFmtId="0" fontId="68" fillId="40" borderId="206" applyNumberFormat="0" applyAlignment="0" applyProtection="0"/>
    <xf numFmtId="0" fontId="5" fillId="27" borderId="198" applyNumberFormat="0" applyFont="0" applyAlignment="0" applyProtection="0"/>
    <xf numFmtId="0" fontId="68" fillId="40" borderId="206" applyNumberFormat="0" applyAlignment="0" applyProtection="0"/>
    <xf numFmtId="0" fontId="62" fillId="39" borderId="197" applyNumberFormat="0" applyAlignment="0" applyProtection="0"/>
    <xf numFmtId="0" fontId="130" fillId="39" borderId="206" applyNumberFormat="0" applyAlignment="0" applyProtection="0"/>
    <xf numFmtId="0" fontId="136" fillId="0" borderId="207" applyNumberFormat="0" applyFill="0" applyAlignment="0" applyProtection="0"/>
    <xf numFmtId="0" fontId="5" fillId="27" borderId="198" applyNumberFormat="0" applyFont="0" applyAlignment="0" applyProtection="0"/>
    <xf numFmtId="0" fontId="65" fillId="24" borderId="197" applyNumberFormat="0" applyAlignment="0" applyProtection="0"/>
    <xf numFmtId="0" fontId="6"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76" fillId="40" borderId="197" applyNumberFormat="0" applyAlignment="0" applyProtection="0"/>
    <xf numFmtId="0" fontId="68" fillId="39" borderId="206" applyNumberFormat="0" applyAlignment="0" applyProtection="0"/>
    <xf numFmtId="0" fontId="68" fillId="39" borderId="206" applyNumberFormat="0" applyAlignment="0" applyProtection="0"/>
    <xf numFmtId="0" fontId="62" fillId="39" borderId="197" applyNumberFormat="0" applyAlignment="0" applyProtection="0"/>
    <xf numFmtId="0" fontId="5" fillId="27" borderId="198" applyNumberFormat="0" applyFont="0" applyAlignment="0" applyProtection="0"/>
    <xf numFmtId="0" fontId="124"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206" applyNumberFormat="0" applyAlignment="0" applyProtection="0"/>
    <xf numFmtId="0" fontId="124" fillId="24" borderId="197" applyNumberFormat="0" applyAlignment="0" applyProtection="0"/>
    <xf numFmtId="0" fontId="68" fillId="39" borderId="206" applyNumberFormat="0" applyAlignment="0" applyProtection="0"/>
    <xf numFmtId="0" fontId="65" fillId="30" borderId="197" applyNumberFormat="0" applyAlignment="0" applyProtection="0"/>
    <xf numFmtId="0" fontId="68" fillId="39" borderId="206" applyNumberFormat="0" applyAlignment="0" applyProtection="0"/>
    <xf numFmtId="0" fontId="65" fillId="24" borderId="197" applyNumberFormat="0" applyAlignment="0" applyProtection="0"/>
    <xf numFmtId="0" fontId="130" fillId="39" borderId="206" applyNumberFormat="0" applyAlignment="0" applyProtection="0"/>
    <xf numFmtId="0" fontId="124" fillId="24" borderId="197" applyNumberFormat="0" applyAlignment="0" applyProtection="0"/>
    <xf numFmtId="0" fontId="76" fillId="40"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5" fillId="30"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68" fillId="40" borderId="206" applyNumberFormat="0" applyAlignment="0" applyProtection="0"/>
    <xf numFmtId="0" fontId="124" fillId="24" borderId="197" applyNumberFormat="0" applyAlignment="0" applyProtection="0"/>
    <xf numFmtId="0" fontId="65" fillId="24" borderId="197" applyNumberFormat="0" applyAlignment="0" applyProtection="0"/>
    <xf numFmtId="0" fontId="130" fillId="39" borderId="206" applyNumberFormat="0" applyAlignment="0" applyProtection="0"/>
    <xf numFmtId="0" fontId="65" fillId="30" borderId="197" applyNumberFormat="0" applyAlignment="0" applyProtection="0"/>
    <xf numFmtId="0" fontId="68"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8" fillId="40" borderId="206" applyNumberFormat="0" applyAlignment="0" applyProtection="0"/>
    <xf numFmtId="0" fontId="65" fillId="24" borderId="197" applyNumberFormat="0" applyAlignment="0" applyProtection="0"/>
    <xf numFmtId="0" fontId="121" fillId="39" borderId="197" applyNumberFormat="0" applyAlignment="0" applyProtection="0"/>
    <xf numFmtId="10" fontId="39" fillId="17" borderId="208" applyNumberFormat="0" applyBorder="0" applyAlignment="0" applyProtection="0"/>
    <xf numFmtId="0" fontId="5" fillId="27" borderId="198" applyNumberFormat="0" applyFont="0" applyAlignment="0" applyProtection="0"/>
    <xf numFmtId="0" fontId="136" fillId="0" borderId="207" applyNumberFormat="0" applyFill="0" applyAlignment="0" applyProtection="0"/>
    <xf numFmtId="0" fontId="130"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136" fillId="0" borderId="207" applyNumberFormat="0" applyFill="0" applyAlignment="0" applyProtection="0"/>
    <xf numFmtId="10" fontId="39" fillId="17" borderId="208" applyNumberFormat="0" applyBorder="0" applyAlignment="0" applyProtection="0"/>
    <xf numFmtId="0" fontId="130" fillId="39" borderId="206" applyNumberFormat="0" applyAlignment="0" applyProtection="0"/>
    <xf numFmtId="0" fontId="5" fillId="27" borderId="198" applyNumberFormat="0" applyFont="0" applyAlignment="0" applyProtection="0"/>
    <xf numFmtId="0" fontId="65" fillId="24" borderId="197" applyNumberFormat="0" applyAlignment="0" applyProtection="0"/>
    <xf numFmtId="0" fontId="121" fillId="39"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2" fillId="39" borderId="197" applyNumberFormat="0" applyAlignment="0" applyProtection="0"/>
    <xf numFmtId="0" fontId="5" fillId="27" borderId="198" applyNumberFormat="0" applyFont="0" applyAlignment="0" applyProtection="0"/>
    <xf numFmtId="0" fontId="65" fillId="24" borderId="197" applyNumberFormat="0" applyAlignment="0" applyProtection="0"/>
    <xf numFmtId="0" fontId="6" fillId="27" borderId="198" applyNumberFormat="0" applyFont="0" applyAlignment="0" applyProtection="0"/>
    <xf numFmtId="0" fontId="75" fillId="0" borderId="207" applyNumberFormat="0" applyFill="0" applyAlignment="0" applyProtection="0"/>
    <xf numFmtId="0" fontId="62" fillId="39" borderId="197" applyNumberFormat="0" applyAlignment="0" applyProtection="0"/>
    <xf numFmtId="0" fontId="124" fillId="24"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6" fillId="0" borderId="207" applyNumberFormat="0" applyFill="0" applyAlignment="0" applyProtection="0"/>
    <xf numFmtId="0" fontId="75" fillId="0" borderId="207" applyNumberFormat="0" applyFill="0" applyAlignment="0" applyProtection="0"/>
    <xf numFmtId="0" fontId="5" fillId="27" borderId="198" applyNumberFormat="0" applyFont="0" applyAlignment="0" applyProtection="0"/>
    <xf numFmtId="0" fontId="65" fillId="24" borderId="197" applyNumberFormat="0" applyAlignment="0" applyProtection="0"/>
    <xf numFmtId="0" fontId="18" fillId="16" borderId="209" applyFill="0" applyBorder="0" applyAlignment="0" applyProtection="0">
      <alignment vertical="center"/>
      <protection locked="0"/>
    </xf>
    <xf numFmtId="0" fontId="5" fillId="27" borderId="198" applyNumberFormat="0" applyFont="0" applyAlignment="0" applyProtection="0"/>
    <xf numFmtId="0" fontId="18" fillId="16" borderId="209" applyFill="0" applyBorder="0" applyAlignment="0" applyProtection="0">
      <alignment vertical="center"/>
      <protection locked="0"/>
    </xf>
    <xf numFmtId="0" fontId="62" fillId="39" borderId="197" applyNumberFormat="0" applyAlignment="0" applyProtection="0"/>
    <xf numFmtId="0" fontId="65" fillId="30" borderId="197" applyNumberFormat="0" applyAlignment="0" applyProtection="0"/>
    <xf numFmtId="0" fontId="130" fillId="39" borderId="206" applyNumberFormat="0" applyAlignment="0" applyProtection="0"/>
    <xf numFmtId="0" fontId="65" fillId="24" borderId="197" applyNumberFormat="0" applyAlignment="0" applyProtection="0"/>
    <xf numFmtId="10" fontId="39" fillId="17" borderId="208" applyNumberFormat="0" applyBorder="0" applyAlignment="0" applyProtection="0"/>
    <xf numFmtId="0" fontId="121" fillId="39" borderId="197" applyNumberFormat="0" applyAlignment="0" applyProtection="0"/>
    <xf numFmtId="0" fontId="5" fillId="27" borderId="198" applyNumberFormat="0" applyFont="0" applyAlignment="0" applyProtection="0"/>
    <xf numFmtId="0" fontId="18" fillId="16" borderId="209" applyFill="0" applyBorder="0" applyAlignment="0" applyProtection="0">
      <alignment vertical="center"/>
      <protection locked="0"/>
    </xf>
    <xf numFmtId="0" fontId="5" fillId="27" borderId="198" applyNumberFormat="0" applyFont="0" applyAlignment="0" applyProtection="0"/>
    <xf numFmtId="0" fontId="65" fillId="30" borderId="197" applyNumberFormat="0" applyAlignment="0" applyProtection="0"/>
    <xf numFmtId="0" fontId="136" fillId="0" borderId="207" applyNumberFormat="0" applyFill="0" applyAlignment="0" applyProtection="0"/>
    <xf numFmtId="0" fontId="65" fillId="30" borderId="197" applyNumberFormat="0" applyAlignment="0" applyProtection="0"/>
    <xf numFmtId="0" fontId="121" fillId="39" borderId="197" applyNumberFormat="0" applyAlignment="0" applyProtection="0"/>
    <xf numFmtId="0" fontId="68" fillId="39" borderId="206" applyNumberFormat="0" applyAlignment="0" applyProtection="0"/>
    <xf numFmtId="0" fontId="62" fillId="39" borderId="197" applyNumberFormat="0" applyAlignment="0" applyProtection="0"/>
    <xf numFmtId="0" fontId="5" fillId="27" borderId="198" applyNumberFormat="0" applyFont="0" applyAlignment="0" applyProtection="0"/>
    <xf numFmtId="0" fontId="76" fillId="40" borderId="197" applyNumberFormat="0" applyAlignment="0" applyProtection="0"/>
    <xf numFmtId="0" fontId="130" fillId="39" borderId="206" applyNumberFormat="0" applyAlignment="0" applyProtection="0"/>
    <xf numFmtId="0" fontId="6" fillId="27" borderId="198" applyNumberFormat="0" applyFont="0" applyAlignment="0" applyProtection="0"/>
    <xf numFmtId="0" fontId="124" fillId="24" borderId="197" applyNumberFormat="0" applyAlignment="0" applyProtection="0"/>
    <xf numFmtId="0" fontId="121" fillId="39" borderId="197" applyNumberFormat="0" applyAlignment="0" applyProtection="0"/>
    <xf numFmtId="0" fontId="5" fillId="27" borderId="198" applyNumberFormat="0" applyFont="0" applyAlignment="0" applyProtection="0"/>
    <xf numFmtId="0" fontId="39" fillId="0" borderId="209" applyBorder="0">
      <alignment horizontal="left" vertical="center" wrapText="1" indent="3"/>
      <protection locked="0"/>
    </xf>
    <xf numFmtId="0" fontId="5" fillId="27" borderId="198" applyNumberFormat="0" applyFont="0" applyAlignment="0" applyProtection="0"/>
    <xf numFmtId="0" fontId="6" fillId="27" borderId="198" applyNumberFormat="0" applyFont="0" applyAlignment="0" applyProtection="0"/>
    <xf numFmtId="0" fontId="76" fillId="40" borderId="197" applyNumberFormat="0" applyAlignment="0" applyProtection="0"/>
    <xf numFmtId="0" fontId="6"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206" applyNumberFormat="0" applyAlignment="0" applyProtection="0"/>
    <xf numFmtId="0" fontId="124" fillId="24"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18" fillId="16" borderId="209" applyFill="0" applyBorder="0" applyAlignment="0" applyProtection="0">
      <alignment vertical="center"/>
      <protection locked="0"/>
    </xf>
    <xf numFmtId="0" fontId="5" fillId="27" borderId="198" applyNumberFormat="0" applyFont="0" applyAlignment="0" applyProtection="0"/>
    <xf numFmtId="0" fontId="39" fillId="0" borderId="209" applyBorder="0">
      <alignment horizontal="left" vertical="center" wrapText="1" indent="3"/>
      <protection locked="0"/>
    </xf>
    <xf numFmtId="0" fontId="18" fillId="16" borderId="209" applyFill="0" applyBorder="0" applyAlignment="0" applyProtection="0">
      <alignment vertical="center"/>
      <protection locked="0"/>
    </xf>
    <xf numFmtId="0" fontId="136" fillId="0" borderId="207" applyNumberFormat="0" applyFill="0" applyAlignment="0" applyProtection="0"/>
    <xf numFmtId="0" fontId="5" fillId="27" borderId="198" applyNumberFormat="0" applyFont="0" applyAlignment="0" applyProtection="0"/>
    <xf numFmtId="0" fontId="6" fillId="27" borderId="198" applyNumberFormat="0" applyFont="0" applyAlignment="0" applyProtection="0"/>
    <xf numFmtId="0" fontId="75" fillId="0" borderId="207" applyNumberFormat="0" applyFill="0" applyAlignment="0" applyProtection="0"/>
    <xf numFmtId="0" fontId="39" fillId="0" borderId="209" applyBorder="0">
      <alignment horizontal="left" vertical="center" wrapText="1" indent="2"/>
      <protection locked="0"/>
    </xf>
    <xf numFmtId="0" fontId="62"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39" fillId="0" borderId="209" applyBorder="0">
      <alignment horizontal="left" vertical="center" wrapText="1" indent="3"/>
      <protection locked="0"/>
    </xf>
    <xf numFmtId="0" fontId="130" fillId="39" borderId="206" applyNumberFormat="0" applyAlignment="0" applyProtection="0"/>
    <xf numFmtId="0" fontId="39" fillId="0" borderId="209" applyBorder="0">
      <alignment horizontal="left" vertical="center" wrapText="1" indent="2"/>
      <protection locked="0"/>
    </xf>
    <xf numFmtId="0" fontId="68" fillId="39" borderId="206" applyNumberFormat="0" applyAlignment="0" applyProtection="0"/>
    <xf numFmtId="0" fontId="62" fillId="39" borderId="197" applyNumberFormat="0" applyAlignment="0" applyProtection="0"/>
    <xf numFmtId="0" fontId="75" fillId="0" borderId="207" applyNumberFormat="0" applyFill="0" applyAlignment="0" applyProtection="0"/>
    <xf numFmtId="0" fontId="68" fillId="39" borderId="206" applyNumberFormat="0" applyAlignment="0" applyProtection="0"/>
    <xf numFmtId="0" fontId="130" fillId="39" borderId="206" applyNumberFormat="0" applyAlignment="0" applyProtection="0"/>
    <xf numFmtId="10" fontId="39" fillId="17" borderId="211" applyNumberFormat="0" applyBorder="0" applyAlignment="0" applyProtection="0"/>
    <xf numFmtId="0" fontId="62" fillId="39" borderId="197" applyNumberFormat="0" applyAlignment="0" applyProtection="0"/>
    <xf numFmtId="0" fontId="130" fillId="39" borderId="206" applyNumberFormat="0" applyAlignment="0" applyProtection="0"/>
    <xf numFmtId="0" fontId="76" fillId="40" borderId="197" applyNumberFormat="0" applyAlignment="0" applyProtection="0"/>
    <xf numFmtId="0" fontId="124" fillId="24" borderId="197" applyNumberFormat="0" applyAlignment="0" applyProtection="0"/>
    <xf numFmtId="0" fontId="68" fillId="40" borderId="206" applyNumberFormat="0" applyAlignment="0" applyProtection="0"/>
    <xf numFmtId="0" fontId="68" fillId="40" borderId="206" applyNumberFormat="0" applyAlignment="0" applyProtection="0"/>
    <xf numFmtId="0" fontId="5" fillId="27" borderId="198" applyNumberFormat="0" applyFont="0" applyAlignment="0" applyProtection="0"/>
    <xf numFmtId="0" fontId="65" fillId="24" borderId="197" applyNumberFormat="0" applyAlignment="0" applyProtection="0"/>
    <xf numFmtId="0" fontId="68" fillId="39" borderId="206" applyNumberFormat="0" applyAlignment="0" applyProtection="0"/>
    <xf numFmtId="0" fontId="130" fillId="39" borderId="206" applyNumberFormat="0" applyAlignment="0" applyProtection="0"/>
    <xf numFmtId="0" fontId="75" fillId="0" borderId="207" applyNumberFormat="0" applyFill="0" applyAlignment="0" applyProtection="0"/>
    <xf numFmtId="0" fontId="6" fillId="27" borderId="198" applyNumberFormat="0" applyFont="0" applyAlignment="0" applyProtection="0"/>
    <xf numFmtId="0" fontId="5" fillId="27" borderId="198" applyNumberFormat="0" applyFont="0" applyAlignment="0" applyProtection="0"/>
    <xf numFmtId="0" fontId="39" fillId="0" borderId="209" applyBorder="0">
      <alignment horizontal="left" vertical="center" wrapText="1" indent="3"/>
      <protection locked="0"/>
    </xf>
    <xf numFmtId="0" fontId="65" fillId="24" borderId="197" applyNumberFormat="0" applyAlignment="0" applyProtection="0"/>
    <xf numFmtId="0" fontId="65" fillId="24" borderId="197" applyNumberFormat="0" applyAlignment="0" applyProtection="0"/>
    <xf numFmtId="0" fontId="68" fillId="39" borderId="206"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5" fillId="27" borderId="198" applyNumberFormat="0" applyFont="0" applyAlignment="0" applyProtection="0"/>
    <xf numFmtId="0" fontId="39" fillId="0" borderId="209" applyBorder="0">
      <alignment horizontal="left" vertical="center" wrapText="1" indent="3"/>
      <protection locked="0"/>
    </xf>
    <xf numFmtId="0" fontId="5" fillId="27" borderId="198" applyNumberFormat="0" applyFont="0" applyAlignment="0" applyProtection="0"/>
    <xf numFmtId="0" fontId="5" fillId="27" borderId="198" applyNumberFormat="0" applyFont="0" applyAlignment="0" applyProtection="0"/>
    <xf numFmtId="0" fontId="39" fillId="0" borderId="209" applyBorder="0">
      <alignment horizontal="left" vertical="center" wrapText="1" indent="2"/>
      <protection locked="0"/>
    </xf>
    <xf numFmtId="0" fontId="65" fillId="30" borderId="197" applyNumberFormat="0" applyAlignment="0" applyProtection="0"/>
    <xf numFmtId="0" fontId="75" fillId="0" borderId="207" applyNumberFormat="0" applyFill="0" applyAlignment="0" applyProtection="0"/>
    <xf numFmtId="0" fontId="6" fillId="27" borderId="198" applyNumberFormat="0" applyFont="0" applyAlignment="0" applyProtection="0"/>
    <xf numFmtId="0" fontId="136" fillId="0" borderId="207" applyNumberFormat="0" applyFill="0" applyAlignment="0" applyProtection="0"/>
    <xf numFmtId="0" fontId="75" fillId="0" borderId="207" applyNumberFormat="0" applyFill="0" applyAlignment="0" applyProtection="0"/>
    <xf numFmtId="10" fontId="39" fillId="17" borderId="208" applyNumberFormat="0" applyBorder="0" applyAlignment="0" applyProtection="0"/>
    <xf numFmtId="0" fontId="5" fillId="27" borderId="198" applyNumberFormat="0" applyFont="0" applyAlignment="0" applyProtection="0"/>
    <xf numFmtId="0" fontId="76" fillId="40" borderId="197" applyNumberFormat="0" applyAlignment="0" applyProtection="0"/>
    <xf numFmtId="0" fontId="62" fillId="39" borderId="197" applyNumberFormat="0" applyAlignment="0" applyProtection="0"/>
    <xf numFmtId="0" fontId="124" fillId="24" borderId="197" applyNumberFormat="0" applyAlignment="0" applyProtection="0"/>
    <xf numFmtId="0" fontId="76" fillId="40" borderId="197" applyNumberFormat="0" applyAlignment="0" applyProtection="0"/>
    <xf numFmtId="0" fontId="68" fillId="40" borderId="206" applyNumberFormat="0" applyAlignment="0" applyProtection="0"/>
    <xf numFmtId="0" fontId="5" fillId="27" borderId="198" applyNumberFormat="0" applyFont="0" applyAlignment="0" applyProtection="0"/>
    <xf numFmtId="10" fontId="39" fillId="17" borderId="208" applyNumberFormat="0" applyBorder="0" applyAlignment="0" applyProtection="0"/>
    <xf numFmtId="0" fontId="121" fillId="39" borderId="197" applyNumberFormat="0" applyAlignment="0" applyProtection="0"/>
    <xf numFmtId="0" fontId="6" fillId="27" borderId="198" applyNumberFormat="0" applyFont="0" applyAlignment="0" applyProtection="0"/>
    <xf numFmtId="0" fontId="75" fillId="0" borderId="207" applyNumberFormat="0" applyFill="0" applyAlignment="0" applyProtection="0"/>
    <xf numFmtId="0" fontId="5"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18" fillId="16" borderId="209" applyFill="0" applyBorder="0" applyAlignment="0" applyProtection="0">
      <alignment vertical="center"/>
      <protection locked="0"/>
    </xf>
    <xf numFmtId="0" fontId="62" fillId="39" borderId="197" applyNumberFormat="0" applyAlignment="0" applyProtection="0"/>
    <xf numFmtId="0" fontId="39" fillId="0" borderId="209" applyBorder="0">
      <alignment horizontal="left" vertical="center" wrapText="1" indent="2"/>
      <protection locked="0"/>
    </xf>
    <xf numFmtId="0" fontId="5" fillId="27" borderId="198" applyNumberFormat="0" applyFont="0" applyAlignment="0" applyProtection="0"/>
    <xf numFmtId="0" fontId="5" fillId="27" borderId="198" applyNumberFormat="0" applyFont="0" applyAlignment="0" applyProtection="0"/>
    <xf numFmtId="0" fontId="39" fillId="0" borderId="209" applyBorder="0">
      <alignment horizontal="left" vertical="center" wrapText="1" indent="3"/>
      <protection locked="0"/>
    </xf>
    <xf numFmtId="0" fontId="136" fillId="0" borderId="207" applyNumberFormat="0" applyFill="0" applyAlignment="0" applyProtection="0"/>
    <xf numFmtId="0" fontId="124" fillId="24" borderId="197" applyNumberFormat="0" applyAlignment="0" applyProtection="0"/>
    <xf numFmtId="0" fontId="136" fillId="0" borderId="207" applyNumberFormat="0" applyFill="0" applyAlignment="0" applyProtection="0"/>
    <xf numFmtId="0" fontId="65" fillId="24" borderId="197" applyNumberFormat="0" applyAlignment="0" applyProtection="0"/>
    <xf numFmtId="0" fontId="65" fillId="30" borderId="197" applyNumberFormat="0" applyAlignment="0" applyProtection="0"/>
    <xf numFmtId="10" fontId="39" fillId="17" borderId="208" applyNumberFormat="0" applyBorder="0" applyAlignment="0" applyProtection="0"/>
    <xf numFmtId="0" fontId="18" fillId="16" borderId="209" applyFill="0" applyBorder="0" applyAlignment="0" applyProtection="0">
      <alignment vertical="center"/>
      <protection locked="0"/>
    </xf>
    <xf numFmtId="0" fontId="130" fillId="39" borderId="206" applyNumberFormat="0" applyAlignment="0" applyProtection="0"/>
    <xf numFmtId="0" fontId="68" fillId="40"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39" fillId="0" borderId="209" applyBorder="0">
      <alignment horizontal="left" vertical="center" wrapText="1" indent="3"/>
      <protection locked="0"/>
    </xf>
    <xf numFmtId="0" fontId="65" fillId="24" borderId="197" applyNumberFormat="0" applyAlignment="0" applyProtection="0"/>
    <xf numFmtId="0" fontId="39" fillId="0" borderId="209" applyBorder="0">
      <alignment horizontal="left" vertical="center" wrapText="1" indent="3"/>
      <protection locked="0"/>
    </xf>
    <xf numFmtId="0" fontId="18" fillId="16" borderId="209" applyFill="0" applyBorder="0" applyAlignment="0" applyProtection="0">
      <alignment vertical="center"/>
      <protection locked="0"/>
    </xf>
    <xf numFmtId="0" fontId="39" fillId="0" borderId="209" applyBorder="0">
      <alignment horizontal="left" vertical="center" wrapText="1" indent="3"/>
      <protection locked="0"/>
    </xf>
    <xf numFmtId="0" fontId="39" fillId="0" borderId="209" applyBorder="0">
      <alignment horizontal="left" vertical="center" wrapText="1" indent="2"/>
      <protection locked="0"/>
    </xf>
    <xf numFmtId="10" fontId="39" fillId="17" borderId="208" applyNumberFormat="0" applyBorder="0" applyAlignment="0" applyProtection="0"/>
    <xf numFmtId="0" fontId="18" fillId="16" borderId="209" applyFill="0" applyBorder="0" applyAlignment="0" applyProtection="0">
      <alignment vertical="center"/>
      <protection locked="0"/>
    </xf>
    <xf numFmtId="0" fontId="136" fillId="0" borderId="207" applyNumberFormat="0" applyFill="0" applyAlignment="0" applyProtection="0"/>
    <xf numFmtId="0" fontId="130" fillId="39" borderId="206"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206" applyNumberFormat="0" applyAlignment="0" applyProtection="0"/>
    <xf numFmtId="0" fontId="5" fillId="27" borderId="198" applyNumberFormat="0" applyFont="0" applyAlignment="0" applyProtection="0"/>
    <xf numFmtId="0" fontId="68" fillId="40" borderId="206" applyNumberFormat="0" applyAlignment="0" applyProtection="0"/>
    <xf numFmtId="0" fontId="5" fillId="27" borderId="198" applyNumberFormat="0" applyFont="0" applyAlignment="0" applyProtection="0"/>
    <xf numFmtId="0" fontId="124" fillId="24" borderId="197" applyNumberFormat="0" applyAlignment="0" applyProtection="0"/>
    <xf numFmtId="0" fontId="68" fillId="39" borderId="206" applyNumberFormat="0" applyAlignment="0" applyProtection="0"/>
    <xf numFmtId="0" fontId="5" fillId="27" borderId="198" applyNumberFormat="0" applyFont="0" applyAlignment="0" applyProtection="0"/>
    <xf numFmtId="0" fontId="65" fillId="24"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136" fillId="0" borderId="207" applyNumberFormat="0" applyFill="0" applyAlignment="0" applyProtection="0"/>
    <xf numFmtId="0" fontId="76" fillId="40" borderId="197" applyNumberFormat="0" applyAlignment="0" applyProtection="0"/>
    <xf numFmtId="0" fontId="130" fillId="39" borderId="206"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62" fillId="39" borderId="197" applyNumberFormat="0" applyAlignment="0" applyProtection="0"/>
    <xf numFmtId="0" fontId="68" fillId="40" borderId="206" applyNumberFormat="0" applyAlignment="0" applyProtection="0"/>
    <xf numFmtId="0" fontId="121" fillId="39" borderId="197" applyNumberFormat="0" applyAlignment="0" applyProtection="0"/>
    <xf numFmtId="0" fontId="5" fillId="27" borderId="198" applyNumberFormat="0" applyFont="0" applyAlignment="0" applyProtection="0"/>
    <xf numFmtId="0" fontId="68" fillId="39" borderId="206" applyNumberFormat="0" applyAlignment="0" applyProtection="0"/>
    <xf numFmtId="0" fontId="121"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121" fillId="39" borderId="197" applyNumberFormat="0" applyAlignment="0" applyProtection="0"/>
    <xf numFmtId="0" fontId="68" fillId="39" borderId="206" applyNumberFormat="0" applyAlignment="0" applyProtection="0"/>
    <xf numFmtId="0" fontId="5" fillId="27" borderId="198" applyNumberFormat="0" applyFont="0" applyAlignment="0" applyProtection="0"/>
    <xf numFmtId="0" fontId="65" fillId="30" borderId="197" applyNumberFormat="0" applyAlignment="0" applyProtection="0"/>
    <xf numFmtId="0" fontId="65" fillId="24" borderId="197"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68" fillId="39" borderId="206" applyNumberFormat="0" applyAlignment="0" applyProtection="0"/>
    <xf numFmtId="0" fontId="65" fillId="24" borderId="197" applyNumberFormat="0" applyAlignment="0" applyProtection="0"/>
    <xf numFmtId="0" fontId="62" fillId="39" borderId="197" applyNumberFormat="0" applyAlignment="0" applyProtection="0"/>
    <xf numFmtId="0" fontId="136" fillId="0" borderId="207" applyNumberFormat="0" applyFill="0" applyAlignment="0" applyProtection="0"/>
    <xf numFmtId="0" fontId="5" fillId="27" borderId="198" applyNumberFormat="0" applyFont="0" applyAlignment="0" applyProtection="0"/>
    <xf numFmtId="0" fontId="136" fillId="0" borderId="207" applyNumberFormat="0" applyFill="0" applyAlignment="0" applyProtection="0"/>
    <xf numFmtId="0" fontId="5" fillId="27" borderId="198" applyNumberFormat="0" applyFont="0" applyAlignment="0" applyProtection="0"/>
    <xf numFmtId="0" fontId="75" fillId="0" borderId="207" applyNumberFormat="0" applyFill="0" applyAlignment="0" applyProtection="0"/>
    <xf numFmtId="0" fontId="136" fillId="0" borderId="207" applyNumberFormat="0" applyFill="0" applyAlignment="0" applyProtection="0"/>
    <xf numFmtId="0" fontId="62"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2" fillId="39" borderId="197"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75" fillId="0" borderId="207" applyNumberFormat="0" applyFill="0" applyAlignment="0" applyProtection="0"/>
    <xf numFmtId="0" fontId="5" fillId="27" borderId="198" applyNumberFormat="0" applyFont="0" applyAlignment="0" applyProtection="0"/>
    <xf numFmtId="0" fontId="75" fillId="0" borderId="207" applyNumberFormat="0" applyFill="0" applyAlignment="0" applyProtection="0"/>
    <xf numFmtId="0" fontId="62" fillId="39" borderId="197" applyNumberFormat="0" applyAlignment="0" applyProtection="0"/>
    <xf numFmtId="0" fontId="65" fillId="24" borderId="197" applyNumberFormat="0" applyAlignment="0" applyProtection="0"/>
    <xf numFmtId="0" fontId="68" fillId="40" borderId="206" applyNumberFormat="0" applyAlignment="0" applyProtection="0"/>
    <xf numFmtId="0" fontId="68" fillId="39" borderId="206" applyNumberFormat="0" applyAlignment="0" applyProtection="0"/>
    <xf numFmtId="0" fontId="68" fillId="40" borderId="206" applyNumberFormat="0" applyAlignment="0" applyProtection="0"/>
    <xf numFmtId="0" fontId="121" fillId="39" borderId="197" applyNumberFormat="0" applyAlignment="0" applyProtection="0"/>
    <xf numFmtId="0" fontId="18" fillId="16" borderId="215" applyFill="0" applyBorder="0" applyAlignment="0" applyProtection="0">
      <alignment vertical="center"/>
      <protection locked="0"/>
    </xf>
    <xf numFmtId="10" fontId="39" fillId="17" borderId="211" applyNumberFormat="0" applyBorder="0" applyAlignment="0" applyProtection="0"/>
    <xf numFmtId="0" fontId="39" fillId="0" borderId="215" applyBorder="0">
      <alignment horizontal="left" vertical="center" wrapText="1" indent="2"/>
      <protection locked="0"/>
    </xf>
    <xf numFmtId="0" fontId="39" fillId="0" borderId="215" applyBorder="0">
      <alignment horizontal="left" vertical="center" wrapText="1" indent="3"/>
      <protection locked="0"/>
    </xf>
    <xf numFmtId="0" fontId="76" fillId="40" borderId="197" applyNumberFormat="0" applyAlignment="0" applyProtection="0"/>
    <xf numFmtId="10" fontId="39" fillId="17" borderId="211" applyNumberFormat="0" applyBorder="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39" fillId="0" borderId="215" applyBorder="0">
      <alignment horizontal="left" vertical="center" wrapText="1" indent="3"/>
      <protection locked="0"/>
    </xf>
    <xf numFmtId="0" fontId="124" fillId="24" borderId="197" applyNumberFormat="0" applyAlignment="0" applyProtection="0"/>
    <xf numFmtId="0" fontId="39" fillId="0" borderId="215" applyBorder="0">
      <alignment horizontal="left" vertical="center" wrapText="1" indent="3"/>
      <protection locked="0"/>
    </xf>
    <xf numFmtId="0" fontId="65" fillId="24" borderId="197" applyNumberFormat="0" applyAlignment="0" applyProtection="0"/>
    <xf numFmtId="10" fontId="39" fillId="17" borderId="211" applyNumberFormat="0" applyBorder="0" applyAlignment="0" applyProtection="0"/>
    <xf numFmtId="0" fontId="18" fillId="16" borderId="215" applyFill="0" applyBorder="0" applyAlignment="0" applyProtection="0">
      <alignment vertical="center"/>
      <protection locked="0"/>
    </xf>
    <xf numFmtId="10" fontId="39" fillId="17" borderId="211" applyNumberFormat="0" applyBorder="0" applyAlignment="0" applyProtection="0"/>
    <xf numFmtId="0" fontId="121" fillId="39" borderId="197" applyNumberFormat="0" applyAlignment="0" applyProtection="0"/>
    <xf numFmtId="0" fontId="62" fillId="39" borderId="197" applyNumberFormat="0" applyAlignment="0" applyProtection="0"/>
    <xf numFmtId="0" fontId="39" fillId="0" borderId="215" applyBorder="0">
      <alignment horizontal="left" vertical="center" wrapText="1" indent="2"/>
      <protection locked="0"/>
    </xf>
    <xf numFmtId="0" fontId="39" fillId="0" borderId="215" applyBorder="0">
      <alignment horizontal="left" vertical="center" wrapText="1" indent="3"/>
      <protection locked="0"/>
    </xf>
    <xf numFmtId="0" fontId="39" fillId="0" borderId="209" applyBorder="0">
      <alignment horizontal="left" vertical="center" wrapText="1" indent="3"/>
      <protection locked="0"/>
    </xf>
    <xf numFmtId="0" fontId="5" fillId="27" borderId="198" applyNumberFormat="0" applyFont="0" applyAlignment="0" applyProtection="0"/>
    <xf numFmtId="0" fontId="75" fillId="0" borderId="207" applyNumberFormat="0" applyFill="0" applyAlignment="0" applyProtection="0"/>
    <xf numFmtId="0" fontId="121" fillId="39" borderId="197" applyNumberFormat="0" applyAlignment="0" applyProtection="0"/>
    <xf numFmtId="0" fontId="5" fillId="27" borderId="198" applyNumberFormat="0" applyFont="0" applyAlignment="0" applyProtection="0"/>
    <xf numFmtId="0" fontId="39" fillId="0" borderId="215" applyBorder="0">
      <alignment horizontal="left" vertical="center" wrapText="1" indent="3"/>
      <protection locked="0"/>
    </xf>
    <xf numFmtId="0" fontId="39" fillId="0" borderId="215" applyBorder="0">
      <alignment horizontal="left" vertical="center" wrapText="1" indent="2"/>
      <protection locked="0"/>
    </xf>
    <xf numFmtId="10" fontId="39" fillId="17" borderId="211" applyNumberFormat="0" applyBorder="0" applyAlignment="0" applyProtection="0"/>
    <xf numFmtId="0" fontId="65" fillId="24" borderId="197" applyNumberFormat="0" applyAlignment="0" applyProtection="0"/>
    <xf numFmtId="0" fontId="39" fillId="0" borderId="215" applyBorder="0">
      <alignment horizontal="left" vertical="center" wrapText="1" indent="2"/>
      <protection locked="0"/>
    </xf>
    <xf numFmtId="0" fontId="39" fillId="0" borderId="209" applyBorder="0">
      <alignment horizontal="left" vertical="center" wrapText="1" indent="2"/>
      <protection locked="0"/>
    </xf>
    <xf numFmtId="0" fontId="5" fillId="27" borderId="198" applyNumberFormat="0" applyFont="0" applyAlignment="0" applyProtection="0"/>
    <xf numFmtId="0" fontId="5" fillId="27" borderId="198" applyNumberFormat="0" applyFont="0" applyAlignment="0" applyProtection="0"/>
    <xf numFmtId="0" fontId="39" fillId="0" borderId="215" applyBorder="0">
      <alignment horizontal="left" vertical="center" wrapText="1" indent="3"/>
      <protection locked="0"/>
    </xf>
    <xf numFmtId="0" fontId="5" fillId="27" borderId="198" applyNumberFormat="0" applyFont="0" applyAlignment="0" applyProtection="0"/>
    <xf numFmtId="0" fontId="121" fillId="39" borderId="197" applyNumberFormat="0" applyAlignment="0" applyProtection="0"/>
    <xf numFmtId="0" fontId="18" fillId="16" borderId="215" applyFill="0" applyBorder="0" applyAlignment="0" applyProtection="0">
      <alignment vertical="center"/>
      <protection locked="0"/>
    </xf>
    <xf numFmtId="0" fontId="5" fillId="27" borderId="198" applyNumberFormat="0" applyFont="0" applyAlignment="0" applyProtection="0"/>
    <xf numFmtId="0" fontId="130" fillId="39" borderId="206" applyNumberFormat="0" applyAlignment="0" applyProtection="0"/>
    <xf numFmtId="0" fontId="65" fillId="24" borderId="197" applyNumberFormat="0" applyAlignment="0" applyProtection="0"/>
    <xf numFmtId="0" fontId="68" fillId="40" borderId="206" applyNumberFormat="0" applyAlignment="0" applyProtection="0"/>
    <xf numFmtId="0" fontId="124" fillId="24" borderId="197" applyNumberFormat="0" applyAlignment="0" applyProtection="0"/>
    <xf numFmtId="0" fontId="18" fillId="16" borderId="215" applyFill="0" applyBorder="0" applyAlignment="0" applyProtection="0">
      <alignment vertical="center"/>
      <protection locked="0"/>
    </xf>
    <xf numFmtId="0" fontId="39" fillId="0" borderId="215" applyBorder="0">
      <alignment horizontal="left" vertical="center" wrapText="1" indent="2"/>
      <protection locked="0"/>
    </xf>
    <xf numFmtId="0" fontId="5" fillId="27" borderId="198" applyNumberFormat="0" applyFont="0" applyAlignment="0" applyProtection="0"/>
    <xf numFmtId="0" fontId="65" fillId="30" borderId="197" applyNumberFormat="0" applyAlignment="0" applyProtection="0"/>
    <xf numFmtId="0" fontId="124" fillId="24" borderId="197" applyNumberFormat="0" applyAlignment="0" applyProtection="0"/>
    <xf numFmtId="0" fontId="68" fillId="39"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5" fillId="27" borderId="198" applyNumberFormat="0" applyFont="0" applyAlignment="0" applyProtection="0"/>
    <xf numFmtId="0" fontId="65" fillId="30" borderId="197" applyNumberFormat="0" applyAlignment="0" applyProtection="0"/>
    <xf numFmtId="0" fontId="39" fillId="0" borderId="215" applyBorder="0">
      <alignment horizontal="left" vertical="center" wrapText="1" indent="3"/>
      <protection locked="0"/>
    </xf>
    <xf numFmtId="0" fontId="65" fillId="30" borderId="197" applyNumberFormat="0" applyAlignment="0" applyProtection="0"/>
    <xf numFmtId="0" fontId="5" fillId="27" borderId="198" applyNumberFormat="0" applyFont="0" applyAlignment="0" applyProtection="0"/>
    <xf numFmtId="0" fontId="18" fillId="16" borderId="215" applyFill="0" applyBorder="0" applyAlignment="0" applyProtection="0">
      <alignment vertical="center"/>
      <protection locked="0"/>
    </xf>
    <xf numFmtId="10" fontId="39" fillId="17" borderId="211" applyNumberFormat="0" applyBorder="0" applyAlignment="0" applyProtection="0"/>
    <xf numFmtId="0" fontId="39" fillId="0" borderId="215" applyBorder="0">
      <alignment horizontal="left" vertical="center" wrapText="1" indent="2"/>
      <protection locked="0"/>
    </xf>
    <xf numFmtId="0" fontId="5" fillId="27" borderId="198" applyNumberFormat="0" applyFont="0" applyAlignment="0" applyProtection="0"/>
    <xf numFmtId="10" fontId="39" fillId="17" borderId="211" applyNumberFormat="0" applyBorder="0" applyAlignment="0" applyProtection="0"/>
    <xf numFmtId="0" fontId="18" fillId="16" borderId="215" applyFill="0" applyBorder="0" applyAlignment="0" applyProtection="0">
      <alignment vertical="center"/>
      <protection locked="0"/>
    </xf>
    <xf numFmtId="10" fontId="39" fillId="17" borderId="208" applyNumberFormat="0" applyBorder="0" applyAlignment="0" applyProtection="0"/>
    <xf numFmtId="0" fontId="75" fillId="0" borderId="207" applyNumberFormat="0" applyFill="0" applyAlignment="0" applyProtection="0"/>
    <xf numFmtId="0" fontId="5" fillId="27" borderId="198" applyNumberFormat="0" applyFont="0" applyAlignment="0" applyProtection="0"/>
    <xf numFmtId="0" fontId="62" fillId="39" borderId="197" applyNumberFormat="0" applyAlignment="0" applyProtection="0"/>
    <xf numFmtId="0" fontId="39" fillId="0" borderId="215" applyBorder="0">
      <alignment horizontal="left" vertical="center" wrapText="1" indent="2"/>
      <protection locked="0"/>
    </xf>
    <xf numFmtId="10" fontId="39" fillId="17" borderId="211" applyNumberFormat="0" applyBorder="0" applyAlignment="0" applyProtection="0"/>
    <xf numFmtId="0" fontId="18" fillId="16" borderId="215" applyFill="0" applyBorder="0" applyAlignment="0" applyProtection="0">
      <alignment vertical="center"/>
      <protection locked="0"/>
    </xf>
    <xf numFmtId="0" fontId="130" fillId="39" borderId="206" applyNumberFormat="0" applyAlignment="0" applyProtection="0"/>
    <xf numFmtId="0" fontId="68" fillId="39" borderId="206" applyNumberFormat="0" applyAlignment="0" applyProtection="0"/>
    <xf numFmtId="0" fontId="136" fillId="0" borderId="207" applyNumberFormat="0" applyFill="0" applyAlignment="0" applyProtection="0"/>
    <xf numFmtId="10" fontId="39" fillId="17" borderId="211" applyNumberFormat="0" applyBorder="0" applyAlignment="0" applyProtection="0"/>
    <xf numFmtId="0" fontId="5" fillId="27" borderId="198" applyNumberFormat="0" applyFon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68" fillId="39" borderId="206" applyNumberFormat="0" applyAlignment="0" applyProtection="0"/>
    <xf numFmtId="0" fontId="5" fillId="27" borderId="198" applyNumberFormat="0" applyFont="0" applyAlignment="0" applyProtection="0"/>
    <xf numFmtId="0" fontId="39" fillId="0" borderId="215" applyBorder="0">
      <alignment horizontal="left" vertical="center" wrapText="1" indent="3"/>
      <protection locked="0"/>
    </xf>
    <xf numFmtId="0" fontId="68" fillId="40" borderId="206" applyNumberFormat="0" applyAlignment="0" applyProtection="0"/>
    <xf numFmtId="0" fontId="5" fillId="27" borderId="198" applyNumberFormat="0" applyFont="0" applyAlignment="0" applyProtection="0"/>
    <xf numFmtId="10" fontId="39" fillId="17" borderId="211" applyNumberFormat="0" applyBorder="0" applyAlignment="0" applyProtection="0"/>
    <xf numFmtId="0" fontId="5" fillId="27" borderId="198" applyNumberFormat="0" applyFon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136" fillId="0" borderId="207" applyNumberFormat="0" applyFill="0" applyAlignment="0" applyProtection="0"/>
    <xf numFmtId="0" fontId="5" fillId="27" borderId="198" applyNumberFormat="0" applyFont="0" applyAlignment="0" applyProtection="0"/>
    <xf numFmtId="0" fontId="39" fillId="0" borderId="215" applyBorder="0">
      <alignment horizontal="left" vertical="center" wrapText="1" indent="3"/>
      <protection locked="0"/>
    </xf>
    <xf numFmtId="0" fontId="39" fillId="0" borderId="215" applyBorder="0">
      <alignment horizontal="left" vertical="center" wrapText="1" indent="3"/>
      <protection locked="0"/>
    </xf>
    <xf numFmtId="0" fontId="6" fillId="27" borderId="198" applyNumberFormat="0" applyFont="0" applyAlignment="0" applyProtection="0"/>
    <xf numFmtId="0" fontId="68" fillId="39" borderId="206" applyNumberFormat="0" applyAlignment="0" applyProtection="0"/>
    <xf numFmtId="10" fontId="39" fillId="17" borderId="211" applyNumberFormat="0" applyBorder="0" applyAlignment="0" applyProtection="0"/>
    <xf numFmtId="0" fontId="5" fillId="27" borderId="198" applyNumberFormat="0" applyFont="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75" fillId="0" borderId="207" applyNumberFormat="0" applyFill="0" applyAlignment="0" applyProtection="0"/>
    <xf numFmtId="0" fontId="5" fillId="27" borderId="198" applyNumberFormat="0" applyFont="0" applyAlignment="0" applyProtection="0"/>
    <xf numFmtId="0" fontId="39" fillId="0" borderId="215" applyBorder="0">
      <alignment horizontal="left" vertical="center" wrapText="1" indent="3"/>
      <protection locked="0"/>
    </xf>
    <xf numFmtId="0" fontId="65" fillId="30" borderId="197" applyNumberFormat="0" applyAlignment="0" applyProtection="0"/>
    <xf numFmtId="10" fontId="39" fillId="17" borderId="208" applyNumberFormat="0" applyBorder="0" applyAlignment="0" applyProtection="0"/>
    <xf numFmtId="10" fontId="39" fillId="17" borderId="211" applyNumberFormat="0" applyBorder="0" applyAlignment="0" applyProtection="0"/>
    <xf numFmtId="0" fontId="75" fillId="0" borderId="207" applyNumberFormat="0" applyFill="0" applyAlignment="0" applyProtection="0"/>
    <xf numFmtId="0" fontId="39" fillId="0" borderId="215" applyBorder="0">
      <alignment horizontal="left" vertical="center" wrapText="1" indent="2"/>
      <protection locked="0"/>
    </xf>
    <xf numFmtId="0" fontId="18" fillId="16" borderId="215" applyFill="0" applyBorder="0" applyAlignment="0" applyProtection="0">
      <alignment vertical="center"/>
      <protection locked="0"/>
    </xf>
    <xf numFmtId="0" fontId="5" fillId="27" borderId="198" applyNumberFormat="0" applyFont="0" applyAlignment="0" applyProtection="0"/>
    <xf numFmtId="0" fontId="130" fillId="39" borderId="206" applyNumberFormat="0" applyAlignment="0" applyProtection="0"/>
    <xf numFmtId="0" fontId="39" fillId="0" borderId="215" applyBorder="0">
      <alignment horizontal="left" vertical="center" wrapText="1" indent="3"/>
      <protection locked="0"/>
    </xf>
    <xf numFmtId="10" fontId="39" fillId="17" borderId="211" applyNumberFormat="0" applyBorder="0" applyAlignment="0" applyProtection="0"/>
    <xf numFmtId="0" fontId="68" fillId="66" borderId="206" applyNumberFormat="0" applyAlignment="0" applyProtection="0"/>
    <xf numFmtId="0" fontId="68" fillId="39"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6" fillId="0" borderId="207" applyNumberFormat="0" applyFill="0" applyAlignment="0" applyProtection="0"/>
    <xf numFmtId="0" fontId="62" fillId="39" borderId="197" applyNumberFormat="0" applyAlignment="0" applyProtection="0"/>
    <xf numFmtId="0" fontId="76" fillId="40" borderId="197" applyNumberFormat="0" applyAlignment="0" applyProtection="0"/>
    <xf numFmtId="0" fontId="65" fillId="3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8" fillId="39" borderId="206" applyNumberFormat="0" applyAlignment="0" applyProtection="0"/>
    <xf numFmtId="0" fontId="68" fillId="40" borderId="206" applyNumberFormat="0" applyAlignment="0" applyProtection="0"/>
    <xf numFmtId="0" fontId="75" fillId="0" borderId="207" applyNumberFormat="0" applyFill="0" applyAlignment="0" applyProtection="0"/>
    <xf numFmtId="0" fontId="68" fillId="39" borderId="206"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136" fillId="0" borderId="207" applyNumberFormat="0" applyFill="0" applyAlignment="0" applyProtection="0"/>
    <xf numFmtId="0" fontId="130" fillId="39" borderId="206" applyNumberFormat="0" applyAlignment="0" applyProtection="0"/>
    <xf numFmtId="0" fontId="136" fillId="0" borderId="207" applyNumberFormat="0" applyFill="0" applyAlignment="0" applyProtection="0"/>
    <xf numFmtId="0" fontId="130"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 fillId="27" borderId="198" applyNumberFormat="0" applyFont="0" applyAlignment="0" applyProtection="0"/>
    <xf numFmtId="0" fontId="75" fillId="0" borderId="207" applyNumberFormat="0" applyFill="0" applyAlignment="0" applyProtection="0"/>
    <xf numFmtId="0" fontId="6"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130" fillId="39" borderId="206"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206" applyNumberFormat="0" applyAlignment="0" applyProtection="0"/>
    <xf numFmtId="0" fontId="68" fillId="39" borderId="206" applyNumberFormat="0" applyAlignment="0" applyProtection="0"/>
    <xf numFmtId="0" fontId="130" fillId="39" borderId="206" applyNumberFormat="0" applyAlignment="0" applyProtection="0"/>
    <xf numFmtId="0" fontId="136" fillId="0" borderId="207" applyNumberFormat="0" applyFill="0" applyAlignment="0" applyProtection="0"/>
    <xf numFmtId="0" fontId="130" fillId="39" borderId="206" applyNumberFormat="0" applyAlignment="0" applyProtection="0"/>
    <xf numFmtId="0" fontId="68" fillId="39" borderId="206" applyNumberFormat="0" applyAlignment="0" applyProtection="0"/>
    <xf numFmtId="0" fontId="75" fillId="0" borderId="207" applyNumberFormat="0" applyFill="0" applyAlignment="0" applyProtection="0"/>
    <xf numFmtId="0" fontId="130" fillId="39" borderId="206" applyNumberFormat="0" applyAlignment="0" applyProtection="0"/>
    <xf numFmtId="0" fontId="75" fillId="0" borderId="207" applyNumberFormat="0" applyFill="0" applyAlignment="0" applyProtection="0"/>
    <xf numFmtId="0" fontId="68" fillId="40" borderId="206" applyNumberFormat="0" applyAlignment="0" applyProtection="0"/>
    <xf numFmtId="0" fontId="68" fillId="40" borderId="206" applyNumberFormat="0" applyAlignment="0" applyProtection="0"/>
    <xf numFmtId="0" fontId="75" fillId="0" borderId="207" applyNumberFormat="0" applyFill="0" applyAlignment="0" applyProtection="0"/>
    <xf numFmtId="0" fontId="68" fillId="39" borderId="206" applyNumberFormat="0" applyAlignment="0" applyProtection="0"/>
    <xf numFmtId="0" fontId="68" fillId="40" borderId="206" applyNumberFormat="0" applyAlignment="0" applyProtection="0"/>
    <xf numFmtId="0" fontId="68" fillId="40"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8" fillId="40" borderId="206" applyNumberFormat="0" applyAlignment="0" applyProtection="0"/>
    <xf numFmtId="0" fontId="68" fillId="40" borderId="206" applyNumberFormat="0" applyAlignment="0" applyProtection="0"/>
    <xf numFmtId="0" fontId="68" fillId="39" borderId="206" applyNumberFormat="0" applyAlignment="0" applyProtection="0"/>
    <xf numFmtId="0" fontId="68" fillId="40" borderId="206" applyNumberFormat="0" applyAlignment="0" applyProtection="0"/>
    <xf numFmtId="0" fontId="68"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206" applyNumberFormat="0" applyAlignment="0" applyProtection="0"/>
    <xf numFmtId="0" fontId="136" fillId="0" borderId="207" applyNumberFormat="0" applyFill="0" applyAlignment="0" applyProtection="0"/>
    <xf numFmtId="0" fontId="68" fillId="39" borderId="206"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206" applyNumberFormat="0" applyAlignment="0" applyProtection="0"/>
    <xf numFmtId="0" fontId="68" fillId="40" borderId="206" applyNumberFormat="0" applyAlignment="0" applyProtection="0"/>
    <xf numFmtId="0" fontId="68" fillId="39" borderId="206" applyNumberFormat="0" applyAlignment="0" applyProtection="0"/>
    <xf numFmtId="0" fontId="121" fillId="39" borderId="197" applyNumberFormat="0" applyAlignment="0" applyProtection="0"/>
    <xf numFmtId="0" fontId="124" fillId="24" borderId="197" applyNumberFormat="0" applyAlignment="0" applyProtection="0"/>
    <xf numFmtId="0" fontId="130" fillId="39" borderId="206" applyNumberFormat="0" applyAlignment="0" applyProtection="0"/>
    <xf numFmtId="0" fontId="5" fillId="27" borderId="198" applyNumberFormat="0" applyFont="0" applyAlignment="0" applyProtection="0"/>
    <xf numFmtId="0" fontId="130" fillId="39" borderId="206" applyNumberFormat="0" applyAlignment="0" applyProtection="0"/>
    <xf numFmtId="0" fontId="68" fillId="39" borderId="206" applyNumberFormat="0" applyAlignment="0" applyProtection="0"/>
    <xf numFmtId="0" fontId="136" fillId="0" borderId="207" applyNumberFormat="0" applyFill="0" applyAlignment="0" applyProtection="0"/>
    <xf numFmtId="0" fontId="75" fillId="0" borderId="207" applyNumberFormat="0" applyFill="0" applyAlignment="0" applyProtection="0"/>
    <xf numFmtId="0" fontId="136" fillId="0" borderId="207" applyNumberFormat="0" applyFill="0" applyAlignment="0" applyProtection="0"/>
    <xf numFmtId="0" fontId="5" fillId="27" borderId="198" applyNumberFormat="0" applyFont="0" applyAlignment="0" applyProtection="0"/>
    <xf numFmtId="0" fontId="68" fillId="39" borderId="206" applyNumberForma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136" fillId="0" borderId="207" applyNumberFormat="0" applyFill="0" applyAlignment="0" applyProtection="0"/>
    <xf numFmtId="0" fontId="68" fillId="40" borderId="206" applyNumberFormat="0" applyAlignment="0" applyProtection="0"/>
    <xf numFmtId="0" fontId="136" fillId="0" borderId="207" applyNumberFormat="0" applyFill="0" applyAlignment="0" applyProtection="0"/>
    <xf numFmtId="0" fontId="130" fillId="39" borderId="206" applyNumberFormat="0" applyAlignment="0" applyProtection="0"/>
    <xf numFmtId="0" fontId="130" fillId="39" borderId="206" applyNumberFormat="0" applyAlignment="0" applyProtection="0"/>
    <xf numFmtId="0" fontId="130" fillId="39" borderId="206"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68" fillId="40" borderId="206" applyNumberFormat="0" applyAlignment="0" applyProtection="0"/>
    <xf numFmtId="0" fontId="75" fillId="0" borderId="207" applyNumberFormat="0" applyFill="0" applyAlignment="0" applyProtection="0"/>
    <xf numFmtId="0" fontId="75" fillId="0" borderId="207" applyNumberFormat="0" applyFill="0" applyAlignment="0" applyProtection="0"/>
    <xf numFmtId="0" fontId="136" fillId="0" borderId="207" applyNumberFormat="0" applyFill="0" applyAlignment="0" applyProtection="0"/>
    <xf numFmtId="0" fontId="68" fillId="39" borderId="206" applyNumberFormat="0" applyAlignment="0" applyProtection="0"/>
    <xf numFmtId="0" fontId="68" fillId="39" borderId="206"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136" fillId="0" borderId="207" applyNumberFormat="0" applyFill="0" applyAlignment="0" applyProtection="0"/>
    <xf numFmtId="0" fontId="68" fillId="40" borderId="206" applyNumberFormat="0" applyAlignment="0" applyProtection="0"/>
    <xf numFmtId="0" fontId="68" fillId="39" borderId="206" applyNumberFormat="0" applyAlignment="0" applyProtection="0"/>
    <xf numFmtId="0" fontId="68" fillId="40" borderId="206" applyNumberFormat="0" applyAlignment="0" applyProtection="0"/>
    <xf numFmtId="0" fontId="75" fillId="0" borderId="207" applyNumberFormat="0" applyFill="0" applyAlignment="0" applyProtection="0"/>
    <xf numFmtId="0" fontId="68" fillId="40" borderId="206" applyNumberFormat="0" applyAlignment="0" applyProtection="0"/>
    <xf numFmtId="0" fontId="75" fillId="0" borderId="207" applyNumberFormat="0" applyFill="0" applyAlignment="0" applyProtection="0"/>
    <xf numFmtId="0" fontId="130" fillId="39" borderId="206" applyNumberFormat="0" applyAlignment="0" applyProtection="0"/>
    <xf numFmtId="0" fontId="68" fillId="39" borderId="206" applyNumberFormat="0" applyAlignment="0" applyProtection="0"/>
    <xf numFmtId="0" fontId="75" fillId="0" borderId="207" applyNumberFormat="0" applyFill="0" applyAlignment="0" applyProtection="0"/>
    <xf numFmtId="0" fontId="130" fillId="39" borderId="206" applyNumberFormat="0" applyAlignment="0" applyProtection="0"/>
    <xf numFmtId="0" fontId="130" fillId="39" borderId="206" applyNumberFormat="0" applyAlignment="0" applyProtection="0"/>
    <xf numFmtId="0" fontId="136" fillId="0" borderId="207" applyNumberFormat="0" applyFill="0" applyAlignment="0" applyProtection="0"/>
    <xf numFmtId="0" fontId="136" fillId="0" borderId="207" applyNumberFormat="0" applyFill="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11" applyNumberFormat="0" applyBorder="0" applyAlignment="0" applyProtection="0"/>
    <xf numFmtId="0" fontId="68" fillId="40" borderId="206" applyNumberFormat="0" applyAlignment="0" applyProtection="0"/>
    <xf numFmtId="0" fontId="68" fillId="39" borderId="206" applyNumberFormat="0" applyAlignment="0" applyProtection="0"/>
    <xf numFmtId="0" fontId="5" fillId="27" borderId="198" applyNumberFormat="0" applyFont="0" applyAlignment="0" applyProtection="0"/>
    <xf numFmtId="0" fontId="75" fillId="0" borderId="207" applyNumberFormat="0" applyFill="0" applyAlignment="0" applyProtection="0"/>
    <xf numFmtId="0" fontId="130" fillId="39" borderId="206" applyNumberFormat="0" applyAlignment="0" applyProtection="0"/>
    <xf numFmtId="0" fontId="130" fillId="39" borderId="206" applyNumberFormat="0" applyAlignment="0" applyProtection="0"/>
    <xf numFmtId="0" fontId="130" fillId="39" borderId="206" applyNumberFormat="0" applyAlignment="0" applyProtection="0"/>
    <xf numFmtId="0" fontId="68" fillId="39" borderId="206" applyNumberFormat="0" applyAlignment="0" applyProtection="0"/>
    <xf numFmtId="0" fontId="68" fillId="40" borderId="206" applyNumberFormat="0" applyAlignment="0" applyProtection="0"/>
    <xf numFmtId="0" fontId="136" fillId="0" borderId="207" applyNumberFormat="0" applyFill="0" applyAlignment="0" applyProtection="0"/>
    <xf numFmtId="0" fontId="68" fillId="40" borderId="206" applyNumberFormat="0" applyAlignment="0" applyProtection="0"/>
    <xf numFmtId="0" fontId="75" fillId="0" borderId="207" applyNumberFormat="0" applyFill="0" applyAlignment="0" applyProtection="0"/>
    <xf numFmtId="0" fontId="68" fillId="40" borderId="206" applyNumberFormat="0" applyAlignment="0" applyProtection="0"/>
    <xf numFmtId="0" fontId="6" fillId="27" borderId="198" applyNumberFormat="0" applyFont="0" applyAlignment="0" applyProtection="0"/>
    <xf numFmtId="0" fontId="75" fillId="0" borderId="207" applyNumberFormat="0" applyFill="0" applyAlignment="0" applyProtection="0"/>
    <xf numFmtId="0" fontId="130" fillId="39" borderId="206" applyNumberFormat="0" applyAlignment="0" applyProtection="0"/>
    <xf numFmtId="0" fontId="5" fillId="27" borderId="198" applyNumberFormat="0" applyFont="0" applyAlignment="0" applyProtection="0"/>
    <xf numFmtId="0" fontId="75" fillId="0" borderId="207" applyNumberFormat="0" applyFill="0" applyAlignment="0" applyProtection="0"/>
    <xf numFmtId="0" fontId="68" fillId="40" borderId="206" applyNumberFormat="0" applyAlignment="0" applyProtection="0"/>
    <xf numFmtId="0" fontId="136" fillId="0" borderId="207" applyNumberFormat="0" applyFill="0" applyAlignment="0" applyProtection="0"/>
    <xf numFmtId="0" fontId="130" fillId="39" borderId="206" applyNumberFormat="0" applyAlignment="0" applyProtection="0"/>
    <xf numFmtId="0" fontId="68" fillId="40" borderId="206" applyNumberFormat="0" applyAlignment="0" applyProtection="0"/>
    <xf numFmtId="0" fontId="68" fillId="39" borderId="206" applyNumberFormat="0" applyAlignment="0" applyProtection="0"/>
    <xf numFmtId="0" fontId="68" fillId="40" borderId="206" applyNumberFormat="0" applyAlignment="0" applyProtection="0"/>
    <xf numFmtId="0" fontId="68" fillId="39" borderId="206" applyNumberFormat="0" applyAlignment="0" applyProtection="0"/>
    <xf numFmtId="0" fontId="68" fillId="40" borderId="206" applyNumberFormat="0" applyAlignment="0" applyProtection="0"/>
    <xf numFmtId="0" fontId="136" fillId="0" borderId="207" applyNumberFormat="0" applyFill="0" applyAlignment="0" applyProtection="0"/>
    <xf numFmtId="0" fontId="5" fillId="27" borderId="198" applyNumberFormat="0" applyFont="0" applyAlignment="0" applyProtection="0"/>
    <xf numFmtId="0" fontId="136" fillId="0" borderId="207" applyNumberFormat="0" applyFill="0" applyAlignment="0" applyProtection="0"/>
    <xf numFmtId="0" fontId="136" fillId="0" borderId="207" applyNumberFormat="0" applyFill="0" applyAlignment="0" applyProtection="0"/>
    <xf numFmtId="0" fontId="75" fillId="0" borderId="207" applyNumberFormat="0" applyFill="0" applyAlignment="0" applyProtection="0"/>
    <xf numFmtId="0" fontId="5" fillId="27" borderId="198" applyNumberFormat="0" applyFont="0" applyAlignment="0" applyProtection="0"/>
    <xf numFmtId="0" fontId="68" fillId="39" borderId="206"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76" fillId="40" borderId="197" applyNumberFormat="0" applyAlignment="0" applyProtection="0"/>
    <xf numFmtId="10" fontId="39" fillId="17" borderId="211" applyNumberFormat="0" applyBorder="0" applyAlignment="0" applyProtection="0"/>
    <xf numFmtId="0" fontId="5" fillId="27" borderId="198" applyNumberFormat="0" applyFont="0" applyAlignment="0" applyProtection="0"/>
    <xf numFmtId="0" fontId="68" fillId="40" borderId="206" applyNumberFormat="0" applyAlignment="0" applyProtection="0"/>
    <xf numFmtId="0" fontId="68" fillId="40" borderId="206" applyNumberFormat="0" applyAlignment="0" applyProtection="0"/>
    <xf numFmtId="0" fontId="130" fillId="39" borderId="206" applyNumberFormat="0" applyAlignment="0" applyProtection="0"/>
    <xf numFmtId="10" fontId="39" fillId="17" borderId="211" applyNumberFormat="0" applyBorder="0" applyAlignment="0" applyProtection="0"/>
    <xf numFmtId="0" fontId="65" fillId="30" borderId="197" applyNumberFormat="0" applyAlignment="0" applyProtection="0"/>
    <xf numFmtId="0" fontId="65" fillId="24" borderId="197"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124" fillId="24"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8" fillId="39" borderId="206" applyNumberFormat="0" applyAlignment="0" applyProtection="0"/>
    <xf numFmtId="0" fontId="68" fillId="40" borderId="206"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124" fillId="24" borderId="197" applyNumberFormat="0" applyAlignment="0" applyProtection="0"/>
    <xf numFmtId="0" fontId="121" fillId="39" borderId="197" applyNumberFormat="0" applyAlignment="0" applyProtection="0"/>
    <xf numFmtId="0" fontId="65" fillId="30" borderId="197" applyNumberFormat="0" applyAlignment="0" applyProtection="0"/>
    <xf numFmtId="0" fontId="121" fillId="39" borderId="197" applyNumberFormat="0" applyAlignment="0" applyProtection="0"/>
    <xf numFmtId="0" fontId="5" fillId="27" borderId="198" applyNumberFormat="0" applyFont="0" applyAlignment="0" applyProtection="0"/>
    <xf numFmtId="0" fontId="130" fillId="39" borderId="206" applyNumberFormat="0" applyAlignment="0" applyProtection="0"/>
    <xf numFmtId="0" fontId="124"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206"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10" fontId="39" fillId="17" borderId="211" applyNumberFormat="0" applyBorder="0" applyAlignment="0" applyProtection="0"/>
    <xf numFmtId="0" fontId="65" fillId="24" borderId="197" applyNumberFormat="0" applyAlignment="0" applyProtection="0"/>
    <xf numFmtId="0" fontId="62" fillId="39" borderId="197"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75"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24" fillId="24" borderId="197" applyNumberFormat="0" applyAlignment="0" applyProtection="0"/>
    <xf numFmtId="0" fontId="76" fillId="4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2" fillId="39" borderId="197" applyNumberFormat="0" applyAlignment="0" applyProtection="0"/>
    <xf numFmtId="0" fontId="76" fillId="40" borderId="197" applyNumberFormat="0" applyAlignment="0" applyProtection="0"/>
    <xf numFmtId="0" fontId="68" fillId="39"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130" fillId="39" borderId="206" applyNumberFormat="0" applyAlignment="0" applyProtection="0"/>
    <xf numFmtId="0" fontId="5" fillId="27" borderId="198" applyNumberFormat="0" applyFont="0" applyAlignment="0" applyProtection="0"/>
    <xf numFmtId="0" fontId="68" fillId="40" borderId="206" applyNumberFormat="0" applyAlignment="0" applyProtection="0"/>
    <xf numFmtId="0" fontId="68" fillId="39" borderId="206" applyNumberFormat="0" applyAlignment="0" applyProtection="0"/>
    <xf numFmtId="0" fontId="65" fillId="24" borderId="197" applyNumberFormat="0" applyAlignment="0" applyProtection="0"/>
    <xf numFmtId="0" fontId="5"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5" fillId="3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136" fillId="0" borderId="207" applyNumberFormat="0" applyFill="0" applyAlignment="0" applyProtection="0"/>
    <xf numFmtId="0" fontId="5" fillId="27" borderId="198" applyNumberFormat="0" applyFont="0" applyAlignment="0" applyProtection="0"/>
    <xf numFmtId="0" fontId="62" fillId="39"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5" fillId="24" borderId="197" applyNumberFormat="0" applyAlignment="0" applyProtection="0"/>
    <xf numFmtId="0" fontId="62" fillId="39" borderId="197" applyNumberFormat="0" applyAlignment="0" applyProtection="0"/>
    <xf numFmtId="0" fontId="136" fillId="0" borderId="207" applyNumberFormat="0" applyFill="0" applyAlignment="0" applyProtection="0"/>
    <xf numFmtId="0" fontId="75" fillId="0" borderId="207" applyNumberFormat="0" applyFill="0" applyAlignment="0" applyProtection="0"/>
    <xf numFmtId="0" fontId="65" fillId="24" borderId="197" applyNumberFormat="0" applyAlignment="0" applyProtection="0"/>
    <xf numFmtId="0" fontId="124" fillId="24" borderId="197" applyNumberFormat="0" applyAlignment="0" applyProtection="0"/>
    <xf numFmtId="0" fontId="76" fillId="40" borderId="197" applyNumberFormat="0" applyAlignment="0" applyProtection="0"/>
    <xf numFmtId="0" fontId="75" fillId="0" borderId="207" applyNumberFormat="0" applyFill="0" applyAlignment="0" applyProtection="0"/>
    <xf numFmtId="0" fontId="6"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130" fillId="39" borderId="206" applyNumberFormat="0" applyAlignment="0" applyProtection="0"/>
    <xf numFmtId="0" fontId="62" fillId="39" borderId="197" applyNumberFormat="0" applyAlignment="0" applyProtection="0"/>
    <xf numFmtId="0" fontId="68" fillId="40" borderId="206" applyNumberFormat="0" applyAlignment="0" applyProtection="0"/>
    <xf numFmtId="0" fontId="65" fillId="24" borderId="197"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76" fillId="40" borderId="197" applyNumberFormat="0" applyAlignment="0" applyProtection="0"/>
    <xf numFmtId="0" fontId="5" fillId="27" borderId="198" applyNumberFormat="0" applyFont="0" applyAlignment="0" applyProtection="0"/>
    <xf numFmtId="0" fontId="68" fillId="40" borderId="206" applyNumberFormat="0" applyAlignment="0" applyProtection="0"/>
    <xf numFmtId="0" fontId="68" fillId="40" borderId="206" applyNumberFormat="0" applyAlignment="0" applyProtection="0"/>
    <xf numFmtId="0" fontId="75" fillId="0" borderId="207" applyNumberFormat="0" applyFill="0" applyAlignment="0" applyProtection="0"/>
    <xf numFmtId="0" fontId="124" fillId="24" borderId="197" applyNumberFormat="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121" fillId="39"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130" fillId="39" borderId="206"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65" fillId="24" borderId="197" applyNumberFormat="0" applyAlignment="0" applyProtection="0"/>
    <xf numFmtId="0" fontId="6" fillId="27" borderId="198" applyNumberFormat="0" applyFont="0" applyAlignment="0" applyProtection="0"/>
    <xf numFmtId="0" fontId="68" fillId="39" borderId="206" applyNumberFormat="0" applyAlignment="0" applyProtection="0"/>
    <xf numFmtId="0" fontId="65" fillId="24" borderId="197" applyNumberFormat="0" applyAlignment="0" applyProtection="0"/>
    <xf numFmtId="0" fontId="65" fillId="30" borderId="197" applyNumberFormat="0" applyAlignment="0" applyProtection="0"/>
    <xf numFmtId="0" fontId="65"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68" fillId="40" borderId="206" applyNumberFormat="0" applyAlignment="0" applyProtection="0"/>
    <xf numFmtId="0" fontId="62" fillId="39" borderId="197" applyNumberFormat="0" applyAlignment="0" applyProtection="0"/>
    <xf numFmtId="0" fontId="136" fillId="0" borderId="207" applyNumberFormat="0" applyFill="0" applyAlignment="0" applyProtection="0"/>
    <xf numFmtId="0" fontId="65" fillId="24" borderId="197" applyNumberFormat="0" applyAlignment="0" applyProtection="0"/>
    <xf numFmtId="0" fontId="68" fillId="39" borderId="206"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10" fontId="39" fillId="17" borderId="211" applyNumberFormat="0" applyBorder="0" applyAlignment="0" applyProtection="0"/>
    <xf numFmtId="0" fontId="6" fillId="27" borderId="198" applyNumberFormat="0" applyFont="0" applyAlignment="0" applyProtection="0"/>
    <xf numFmtId="0" fontId="75" fillId="0" borderId="207" applyNumberFormat="0" applyFill="0" applyAlignment="0" applyProtection="0"/>
    <xf numFmtId="0" fontId="121"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130" fillId="39" borderId="206" applyNumberFormat="0" applyAlignment="0" applyProtection="0"/>
    <xf numFmtId="0" fontId="130" fillId="39" borderId="206" applyNumberFormat="0" applyAlignment="0" applyProtection="0"/>
    <xf numFmtId="10" fontId="39" fillId="17" borderId="211" applyNumberFormat="0" applyBorder="0" applyAlignment="0" applyProtection="0"/>
    <xf numFmtId="0" fontId="121" fillId="39" borderId="197" applyNumberFormat="0" applyAlignment="0" applyProtection="0"/>
    <xf numFmtId="0" fontId="136" fillId="0" borderId="207" applyNumberFormat="0" applyFill="0" applyAlignment="0" applyProtection="0"/>
    <xf numFmtId="0" fontId="124" fillId="24" borderId="197" applyNumberFormat="0" applyAlignment="0" applyProtection="0"/>
    <xf numFmtId="0" fontId="121" fillId="39" borderId="197" applyNumberFormat="0" applyAlignment="0" applyProtection="0"/>
    <xf numFmtId="0" fontId="6" fillId="27" borderId="198" applyNumberFormat="0" applyFont="0" applyAlignment="0" applyProtection="0"/>
    <xf numFmtId="0" fontId="65" fillId="30" borderId="197" applyNumberFormat="0" applyAlignment="0" applyProtection="0"/>
    <xf numFmtId="0" fontId="130"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206" applyNumberFormat="0" applyAlignment="0" applyProtection="0"/>
    <xf numFmtId="0" fontId="121"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206" applyNumberFormat="0" applyAlignment="0" applyProtection="0"/>
    <xf numFmtId="10" fontId="39" fillId="17" borderId="211" applyNumberFormat="0" applyBorder="0" applyAlignment="0" applyProtection="0"/>
    <xf numFmtId="0" fontId="68" fillId="39" borderId="206" applyNumberFormat="0" applyAlignment="0" applyProtection="0"/>
    <xf numFmtId="0" fontId="121"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206" applyNumberFormat="0" applyAlignment="0" applyProtection="0"/>
    <xf numFmtId="0" fontId="65" fillId="24" borderId="197" applyNumberFormat="0" applyAlignment="0" applyProtection="0"/>
    <xf numFmtId="0" fontId="5" fillId="27" borderId="198" applyNumberFormat="0" applyFont="0" applyAlignment="0" applyProtection="0"/>
    <xf numFmtId="0" fontId="76" fillId="40" borderId="197" applyNumberFormat="0" applyAlignment="0" applyProtection="0"/>
    <xf numFmtId="0" fontId="136" fillId="0" borderId="207" applyNumberFormat="0" applyFill="0" applyAlignment="0" applyProtection="0"/>
    <xf numFmtId="0" fontId="65" fillId="30" borderId="197" applyNumberFormat="0" applyAlignment="0" applyProtection="0"/>
    <xf numFmtId="0" fontId="5" fillId="27" borderId="198" applyNumberFormat="0" applyFont="0" applyAlignment="0" applyProtection="0"/>
    <xf numFmtId="10" fontId="39" fillId="17" borderId="21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5" fillId="24" borderId="197" applyNumberFormat="0" applyAlignment="0" applyProtection="0"/>
    <xf numFmtId="0" fontId="130" fillId="39" borderId="206" applyNumberFormat="0" applyAlignment="0" applyProtection="0"/>
    <xf numFmtId="0" fontId="6" fillId="27" borderId="198" applyNumberFormat="0" applyFont="0" applyAlignment="0" applyProtection="0"/>
    <xf numFmtId="0" fontId="136" fillId="0" borderId="207" applyNumberFormat="0" applyFill="0" applyAlignment="0" applyProtection="0"/>
    <xf numFmtId="0" fontId="68" fillId="40" borderId="206" applyNumberFormat="0" applyAlignment="0" applyProtection="0"/>
    <xf numFmtId="0" fontId="68" fillId="39" borderId="206" applyNumberFormat="0" applyAlignment="0" applyProtection="0"/>
    <xf numFmtId="0" fontId="75" fillId="0" borderId="207" applyNumberFormat="0" applyFill="0" applyAlignment="0" applyProtection="0"/>
    <xf numFmtId="0" fontId="130"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130" fillId="39" borderId="206" applyNumberFormat="0" applyAlignment="0" applyProtection="0"/>
    <xf numFmtId="0" fontId="76" fillId="40" borderId="197" applyNumberFormat="0" applyAlignment="0" applyProtection="0"/>
    <xf numFmtId="0" fontId="136" fillId="0" borderId="207"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1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5" fillId="24" borderId="197" applyNumberFormat="0" applyAlignment="0" applyProtection="0"/>
    <xf numFmtId="0" fontId="130"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0" fontId="136" fillId="0" borderId="207"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1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5" fillId="24" borderId="197" applyNumberFormat="0" applyAlignment="0" applyProtection="0"/>
    <xf numFmtId="0" fontId="130" fillId="39" borderId="206" applyNumberFormat="0" applyAlignment="0" applyProtection="0"/>
    <xf numFmtId="0" fontId="76" fillId="40" borderId="197" applyNumberFormat="0" applyAlignment="0" applyProtection="0"/>
    <xf numFmtId="0" fontId="136" fillId="0" borderId="207"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1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5" fillId="24" borderId="197" applyNumberFormat="0" applyAlignment="0" applyProtection="0"/>
    <xf numFmtId="0" fontId="130" fillId="39" borderId="206" applyNumberFormat="0" applyAlignment="0" applyProtection="0"/>
    <xf numFmtId="0" fontId="136" fillId="0" borderId="207" applyNumberFormat="0" applyFill="0" applyAlignment="0" applyProtection="0"/>
    <xf numFmtId="0" fontId="130" fillId="39" borderId="206" applyNumberFormat="0" applyAlignment="0" applyProtection="0"/>
    <xf numFmtId="0" fontId="130" fillId="39" borderId="206" applyNumberFormat="0" applyAlignment="0" applyProtection="0"/>
    <xf numFmtId="0" fontId="68" fillId="40" borderId="206" applyNumberFormat="0" applyAlignment="0" applyProtection="0"/>
    <xf numFmtId="0" fontId="136" fillId="0" borderId="207" applyNumberFormat="0" applyFill="0" applyAlignment="0" applyProtection="0"/>
    <xf numFmtId="0" fontId="136" fillId="0" borderId="207" applyNumberFormat="0" applyFill="0" applyAlignment="0" applyProtection="0"/>
    <xf numFmtId="0" fontId="75" fillId="0" borderId="207" applyNumberFormat="0" applyFill="0" applyAlignment="0" applyProtection="0"/>
    <xf numFmtId="0" fontId="136" fillId="0" borderId="207" applyNumberFormat="0" applyFill="0" applyAlignment="0" applyProtection="0"/>
    <xf numFmtId="0" fontId="68" fillId="40" borderId="206" applyNumberFormat="0" applyAlignment="0" applyProtection="0"/>
    <xf numFmtId="0" fontId="130" fillId="39" borderId="206"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136" fillId="0" borderId="207" applyNumberFormat="0" applyFill="0" applyAlignment="0" applyProtection="0"/>
    <xf numFmtId="0" fontId="75" fillId="0" borderId="207" applyNumberFormat="0" applyFill="0" applyAlignment="0" applyProtection="0"/>
    <xf numFmtId="0" fontId="130" fillId="39" borderId="206" applyNumberFormat="0" applyAlignment="0" applyProtection="0"/>
    <xf numFmtId="0" fontId="68" fillId="39" borderId="206" applyNumberFormat="0" applyAlignment="0" applyProtection="0"/>
    <xf numFmtId="0" fontId="130" fillId="39" borderId="206" applyNumberFormat="0" applyAlignment="0" applyProtection="0"/>
    <xf numFmtId="0" fontId="75" fillId="0" borderId="207" applyNumberFormat="0" applyFill="0" applyAlignment="0" applyProtection="0"/>
    <xf numFmtId="0" fontId="130" fillId="39" borderId="206" applyNumberFormat="0" applyAlignment="0" applyProtection="0"/>
    <xf numFmtId="0" fontId="68" fillId="39" borderId="206" applyNumberFormat="0" applyAlignment="0" applyProtection="0"/>
    <xf numFmtId="0" fontId="136" fillId="0" borderId="207" applyNumberFormat="0" applyFill="0" applyAlignment="0" applyProtection="0"/>
    <xf numFmtId="0" fontId="75" fillId="0" borderId="207" applyNumberFormat="0" applyFill="0" applyAlignment="0" applyProtection="0"/>
    <xf numFmtId="0" fontId="130"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8" fillId="40" borderId="206" applyNumberFormat="0" applyAlignment="0" applyProtection="0"/>
    <xf numFmtId="0" fontId="136" fillId="0" borderId="207" applyNumberFormat="0" applyFill="0" applyAlignment="0" applyProtection="0"/>
    <xf numFmtId="0" fontId="68" fillId="40" borderId="206" applyNumberFormat="0" applyAlignment="0" applyProtection="0"/>
    <xf numFmtId="0" fontId="68" fillId="39" borderId="206" applyNumberFormat="0" applyAlignment="0" applyProtection="0"/>
    <xf numFmtId="0" fontId="68" fillId="39" borderId="206" applyNumberFormat="0" applyAlignment="0" applyProtection="0"/>
    <xf numFmtId="0" fontId="136" fillId="0" borderId="207" applyNumberFormat="0" applyFill="0" applyAlignment="0" applyProtection="0"/>
    <xf numFmtId="10" fontId="39" fillId="17" borderId="211" applyNumberFormat="0" applyBorder="0" applyAlignment="0" applyProtection="0"/>
    <xf numFmtId="0" fontId="65" fillId="24" borderId="197" applyNumberFormat="0" applyAlignment="0" applyProtection="0"/>
    <xf numFmtId="10" fontId="39" fillId="17" borderId="211" applyNumberFormat="0" applyBorder="0" applyAlignment="0" applyProtection="0"/>
    <xf numFmtId="0" fontId="65" fillId="24" borderId="197" applyNumberFormat="0" applyAlignment="0" applyProtection="0"/>
    <xf numFmtId="0" fontId="68" fillId="39" borderId="206"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76" fillId="40" borderId="197" applyNumberFormat="0" applyAlignment="0" applyProtection="0"/>
    <xf numFmtId="10" fontId="39" fillId="17" borderId="211" applyNumberFormat="0" applyBorder="0" applyAlignment="0" applyProtection="0"/>
    <xf numFmtId="0" fontId="68" fillId="40" borderId="206" applyNumberFormat="0" applyAlignment="0" applyProtection="0"/>
    <xf numFmtId="0" fontId="68" fillId="40" borderId="206" applyNumberFormat="0" applyAlignment="0" applyProtection="0"/>
    <xf numFmtId="0" fontId="130" fillId="39" borderId="206" applyNumberFormat="0" applyAlignment="0" applyProtection="0"/>
    <xf numFmtId="10" fontId="39" fillId="17" borderId="211" applyNumberFormat="0" applyBorder="0" applyAlignment="0" applyProtection="0"/>
    <xf numFmtId="0" fontId="65" fillId="3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2" fillId="39" borderId="197" applyNumberFormat="0" applyAlignment="0" applyProtection="0"/>
    <xf numFmtId="0" fontId="76" fillId="40" borderId="197" applyNumberFormat="0" applyAlignment="0" applyProtection="0"/>
    <xf numFmtId="0" fontId="65" fillId="30"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8" fillId="39" borderId="206" applyNumberFormat="0" applyAlignment="0" applyProtection="0"/>
    <xf numFmtId="0" fontId="68" fillId="40" borderId="206"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124" fillId="24" borderId="197" applyNumberFormat="0" applyAlignment="0" applyProtection="0"/>
    <xf numFmtId="0" fontId="121" fillId="39" borderId="197" applyNumberFormat="0" applyAlignment="0" applyProtection="0"/>
    <xf numFmtId="0" fontId="5" fillId="27" borderId="198" applyNumberFormat="0" applyFont="0" applyAlignment="0" applyProtection="0"/>
    <xf numFmtId="0" fontId="130"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10" fontId="39" fillId="17" borderId="211" applyNumberFormat="0" applyBorder="0" applyAlignment="0" applyProtection="0"/>
    <xf numFmtId="0" fontId="65" fillId="24" borderId="197" applyNumberFormat="0" applyAlignment="0" applyProtection="0"/>
    <xf numFmtId="0" fontId="62" fillId="39" borderId="197"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75"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24" fillId="24"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2" fillId="39" borderId="197" applyNumberFormat="0" applyAlignment="0" applyProtection="0"/>
    <xf numFmtId="0" fontId="76" fillId="40" borderId="197" applyNumberFormat="0" applyAlignment="0" applyProtection="0"/>
    <xf numFmtId="0" fontId="68" fillId="39"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130" fillId="39" borderId="206" applyNumberFormat="0" applyAlignment="0" applyProtection="0"/>
    <xf numFmtId="0" fontId="5" fillId="27" borderId="198" applyNumberFormat="0" applyFont="0" applyAlignment="0" applyProtection="0"/>
    <xf numFmtId="0" fontId="68" fillId="40" borderId="206" applyNumberFormat="0" applyAlignment="0" applyProtection="0"/>
    <xf numFmtId="0" fontId="65" fillId="24" borderId="197" applyNumberFormat="0" applyAlignment="0" applyProtection="0"/>
    <xf numFmtId="0" fontId="5" fillId="27" borderId="198" applyNumberFormat="0" applyFont="0" applyAlignment="0" applyProtection="0"/>
    <xf numFmtId="0" fontId="76" fillId="4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5" fillId="30"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136" fillId="0" borderId="207" applyNumberFormat="0" applyFill="0" applyAlignment="0" applyProtection="0"/>
    <xf numFmtId="0" fontId="5" fillId="27" borderId="198" applyNumberFormat="0" applyFont="0" applyAlignment="0" applyProtection="0"/>
    <xf numFmtId="0" fontId="62" fillId="39" borderId="197" applyNumberFormat="0" applyAlignment="0" applyProtection="0"/>
    <xf numFmtId="0" fontId="6" fillId="27" borderId="198" applyNumberFormat="0" applyFont="0" applyAlignment="0" applyProtection="0"/>
    <xf numFmtId="0" fontId="5" fillId="27" borderId="198" applyNumberFormat="0" applyFont="0" applyAlignment="0" applyProtection="0"/>
    <xf numFmtId="0" fontId="62" fillId="39" borderId="197" applyNumberFormat="0" applyAlignment="0" applyProtection="0"/>
    <xf numFmtId="0" fontId="75" fillId="0" borderId="207" applyNumberFormat="0" applyFill="0" applyAlignment="0" applyProtection="0"/>
    <xf numFmtId="0" fontId="65" fillId="24" borderId="197" applyNumberFormat="0" applyAlignment="0" applyProtection="0"/>
    <xf numFmtId="0" fontId="124" fillId="24" borderId="197" applyNumberFormat="0" applyAlignment="0" applyProtection="0"/>
    <xf numFmtId="0" fontId="76" fillId="40" borderId="197" applyNumberFormat="0" applyAlignment="0" applyProtection="0"/>
    <xf numFmtId="0" fontId="6" fillId="27" borderId="198" applyNumberFormat="0" applyFont="0" applyAlignment="0" applyProtection="0"/>
    <xf numFmtId="0" fontId="65" fillId="24" borderId="197"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130" fillId="39" borderId="206" applyNumberFormat="0" applyAlignment="0" applyProtection="0"/>
    <xf numFmtId="0" fontId="68" fillId="40" borderId="206" applyNumberFormat="0" applyAlignment="0" applyProtection="0"/>
    <xf numFmtId="0" fontId="136" fillId="0" borderId="207" applyNumberFormat="0" applyFill="0" applyAlignment="0" applyProtection="0"/>
    <xf numFmtId="0" fontId="76" fillId="40" borderId="197" applyNumberFormat="0" applyAlignment="0" applyProtection="0"/>
    <xf numFmtId="0" fontId="5" fillId="27" borderId="198" applyNumberFormat="0" applyFont="0" applyAlignment="0" applyProtection="0"/>
    <xf numFmtId="0" fontId="68" fillId="40" borderId="206" applyNumberFormat="0" applyAlignment="0" applyProtection="0"/>
    <xf numFmtId="0" fontId="75" fillId="0" borderId="207" applyNumberFormat="0" applyFill="0" applyAlignment="0" applyProtection="0"/>
    <xf numFmtId="0" fontId="124" fillId="24" borderId="197" applyNumberFormat="0" applyAlignment="0" applyProtection="0"/>
    <xf numFmtId="0" fontId="65" fillId="30" borderId="197" applyNumberFormat="0" applyAlignment="0" applyProtection="0"/>
    <xf numFmtId="0" fontId="5" fillId="27" borderId="198" applyNumberFormat="0" applyFont="0" applyAlignment="0" applyProtection="0"/>
    <xf numFmtId="0" fontId="121" fillId="39"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130" fillId="39" borderId="206" applyNumberFormat="0" applyAlignment="0" applyProtection="0"/>
    <xf numFmtId="0" fontId="136" fillId="0" borderId="207" applyNumberFormat="0" applyFill="0" applyAlignment="0" applyProtection="0"/>
    <xf numFmtId="0" fontId="65" fillId="24" borderId="197" applyNumberFormat="0" applyAlignment="0" applyProtection="0"/>
    <xf numFmtId="0" fontId="6" fillId="27" borderId="198" applyNumberFormat="0" applyFont="0" applyAlignment="0" applyProtection="0"/>
    <xf numFmtId="0" fontId="68" fillId="39" borderId="206" applyNumberFormat="0" applyAlignment="0" applyProtection="0"/>
    <xf numFmtId="0" fontId="65"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65" fillId="24" borderId="197" applyNumberFormat="0" applyAlignment="0" applyProtection="0"/>
    <xf numFmtId="0" fontId="62" fillId="39" borderId="197" applyNumberFormat="0" applyAlignment="0" applyProtection="0"/>
    <xf numFmtId="0" fontId="136" fillId="0" borderId="207" applyNumberFormat="0" applyFill="0" applyAlignment="0" applyProtection="0"/>
    <xf numFmtId="0" fontId="65" fillId="24" borderId="197"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65" fillId="30" borderId="197" applyNumberFormat="0" applyAlignment="0" applyProtection="0"/>
    <xf numFmtId="10" fontId="39" fillId="17" borderId="211" applyNumberFormat="0" applyBorder="0" applyAlignment="0" applyProtection="0"/>
    <xf numFmtId="0" fontId="6" fillId="27" borderId="198" applyNumberFormat="0" applyFont="0" applyAlignment="0" applyProtection="0"/>
    <xf numFmtId="0" fontId="75" fillId="0" borderId="207" applyNumberFormat="0" applyFill="0" applyAlignment="0" applyProtection="0"/>
    <xf numFmtId="0" fontId="121" fillId="39" borderId="197" applyNumberFormat="0" applyAlignment="0" applyProtection="0"/>
    <xf numFmtId="0" fontId="65" fillId="24" borderId="197" applyNumberFormat="0" applyAlignment="0" applyProtection="0"/>
    <xf numFmtId="0" fontId="5" fillId="27" borderId="198" applyNumberFormat="0" applyFont="0" applyAlignment="0" applyProtection="0"/>
    <xf numFmtId="0" fontId="130" fillId="39" borderId="206" applyNumberFormat="0" applyAlignment="0" applyProtection="0"/>
    <xf numFmtId="10" fontId="39" fillId="17" borderId="211" applyNumberFormat="0" applyBorder="0" applyAlignment="0" applyProtection="0"/>
    <xf numFmtId="0" fontId="136" fillId="0" borderId="207" applyNumberFormat="0" applyFill="0" applyAlignment="0" applyProtection="0"/>
    <xf numFmtId="0" fontId="124" fillId="24" borderId="197" applyNumberFormat="0" applyAlignment="0" applyProtection="0"/>
    <xf numFmtId="0" fontId="121" fillId="39" borderId="197" applyNumberFormat="0" applyAlignment="0" applyProtection="0"/>
    <xf numFmtId="0" fontId="6" fillId="27" borderId="198" applyNumberFormat="0" applyFont="0" applyAlignment="0" applyProtection="0"/>
    <xf numFmtId="0" fontId="65" fillId="30" borderId="197" applyNumberFormat="0" applyAlignment="0" applyProtection="0"/>
    <xf numFmtId="0" fontId="130" fillId="39"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121"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206" applyNumberFormat="0" applyAlignment="0" applyProtection="0"/>
    <xf numFmtId="10" fontId="39" fillId="17" borderId="211" applyNumberFormat="0" applyBorder="0" applyAlignment="0" applyProtection="0"/>
    <xf numFmtId="0" fontId="68" fillId="39" borderId="206" applyNumberFormat="0" applyAlignment="0" applyProtection="0"/>
    <xf numFmtId="0" fontId="121" fillId="39" borderId="197" applyNumberFormat="0" applyAlignment="0" applyProtection="0"/>
    <xf numFmtId="0" fontId="5" fillId="27" borderId="198" applyNumberFormat="0" applyFont="0" applyAlignment="0" applyProtection="0"/>
    <xf numFmtId="0" fontId="68" fillId="39" borderId="206" applyNumberFormat="0" applyAlignment="0" applyProtection="0"/>
    <xf numFmtId="0" fontId="5" fillId="27" borderId="198" applyNumberFormat="0" applyFont="0" applyAlignment="0" applyProtection="0"/>
    <xf numFmtId="0" fontId="76" fillId="40" borderId="197" applyNumberFormat="0" applyAlignment="0" applyProtection="0"/>
    <xf numFmtId="0" fontId="136" fillId="0" borderId="207"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1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5" fillId="24" borderId="197" applyNumberFormat="0" applyAlignment="0" applyProtection="0"/>
    <xf numFmtId="0" fontId="130" fillId="39" borderId="206" applyNumberFormat="0" applyAlignment="0" applyProtection="0"/>
    <xf numFmtId="0" fontId="136" fillId="0" borderId="207" applyNumberFormat="0" applyFill="0" applyAlignment="0" applyProtection="0"/>
    <xf numFmtId="0" fontId="68" fillId="40" borderId="206" applyNumberFormat="0" applyAlignment="0" applyProtection="0"/>
    <xf numFmtId="0" fontId="68" fillId="39" borderId="206" applyNumberFormat="0" applyAlignment="0" applyProtection="0"/>
    <xf numFmtId="0" fontId="75" fillId="0" borderId="207" applyNumberFormat="0" applyFill="0" applyAlignment="0" applyProtection="0"/>
    <xf numFmtId="0" fontId="130"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130" fillId="39" borderId="206" applyNumberFormat="0" applyAlignment="0" applyProtection="0"/>
    <xf numFmtId="0" fontId="76" fillId="40" borderId="197" applyNumberFormat="0" applyAlignment="0" applyProtection="0"/>
    <xf numFmtId="0" fontId="136" fillId="0" borderId="207"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1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5" fillId="24" borderId="197" applyNumberFormat="0" applyAlignment="0" applyProtection="0"/>
    <xf numFmtId="0" fontId="130"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76" fillId="40" borderId="197" applyNumberFormat="0" applyAlignment="0" applyProtection="0"/>
    <xf numFmtId="0" fontId="136" fillId="0" borderId="207"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1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5" fillId="24" borderId="197" applyNumberFormat="0" applyAlignment="0" applyProtection="0"/>
    <xf numFmtId="0" fontId="130" fillId="39" borderId="206" applyNumberFormat="0" applyAlignment="0" applyProtection="0"/>
    <xf numFmtId="0" fontId="76" fillId="40" borderId="197" applyNumberFormat="0" applyAlignment="0" applyProtection="0"/>
    <xf numFmtId="0" fontId="136" fillId="0" borderId="207" applyNumberFormat="0" applyFill="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10" fontId="39" fillId="17" borderId="211" applyNumberFormat="0" applyBorder="0" applyAlignment="0" applyProtection="0"/>
    <xf numFmtId="0" fontId="65" fillId="24" borderId="197" applyNumberFormat="0" applyAlignment="0" applyProtection="0"/>
    <xf numFmtId="0" fontId="121" fillId="39" borderId="197" applyNumberFormat="0" applyAlignment="0" applyProtection="0"/>
    <xf numFmtId="0" fontId="68" fillId="40" borderId="206" applyNumberFormat="0" applyAlignment="0" applyProtection="0"/>
    <xf numFmtId="0" fontId="5" fillId="27" borderId="198" applyNumberFormat="0" applyFont="0" applyAlignment="0" applyProtection="0"/>
    <xf numFmtId="0" fontId="68" fillId="39" borderId="206" applyNumberFormat="0" applyAlignment="0" applyProtection="0"/>
    <xf numFmtId="0" fontId="124" fillId="24" borderId="197" applyNumberFormat="0" applyAlignment="0" applyProtection="0"/>
    <xf numFmtId="0" fontId="62" fillId="39" borderId="197"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5" fillId="24" borderId="197" applyNumberFormat="0" applyAlignment="0" applyProtection="0"/>
    <xf numFmtId="0" fontId="130" fillId="39" borderId="206" applyNumberFormat="0" applyAlignment="0" applyProtection="0"/>
    <xf numFmtId="0" fontId="5" fillId="27" borderId="198" applyNumberFormat="0" applyFont="0" applyAlignment="0" applyProtection="0"/>
    <xf numFmtId="0" fontId="136"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136" fillId="0" borderId="207" applyNumberFormat="0" applyFill="0" applyAlignment="0" applyProtection="0"/>
    <xf numFmtId="0" fontId="136"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30"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8" fillId="40" borderId="206"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65" fillId="24" borderId="197" applyNumberFormat="0" applyAlignment="0" applyProtection="0"/>
    <xf numFmtId="0" fontId="5" fillId="27" borderId="198" applyNumberFormat="0" applyFont="0" applyAlignment="0" applyProtection="0"/>
    <xf numFmtId="0" fontId="130" fillId="39" borderId="206" applyNumberFormat="0" applyAlignment="0" applyProtection="0"/>
    <xf numFmtId="0" fontId="68" fillId="40"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206" applyNumberFormat="0" applyAlignment="0" applyProtection="0"/>
    <xf numFmtId="0" fontId="75" fillId="0" borderId="207" applyNumberFormat="0" applyFill="0" applyAlignment="0" applyProtection="0"/>
    <xf numFmtId="0" fontId="130"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206" applyNumberFormat="0" applyAlignment="0" applyProtection="0"/>
    <xf numFmtId="0" fontId="136" fillId="0" borderId="207" applyNumberFormat="0" applyFill="0" applyAlignment="0" applyProtection="0"/>
    <xf numFmtId="0" fontId="130" fillId="39" borderId="206" applyNumberFormat="0" applyAlignment="0" applyProtection="0"/>
    <xf numFmtId="0" fontId="68"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8" fillId="40" borderId="206" applyNumberFormat="0" applyAlignment="0" applyProtection="0"/>
    <xf numFmtId="0" fontId="68" fillId="40" borderId="206" applyNumberFormat="0" applyAlignment="0" applyProtection="0"/>
    <xf numFmtId="0" fontId="68" fillId="39" borderId="206" applyNumberFormat="0" applyAlignment="0" applyProtection="0"/>
    <xf numFmtId="0" fontId="136" fillId="0" borderId="207" applyNumberFormat="0" applyFill="0" applyAlignment="0" applyProtection="0"/>
    <xf numFmtId="0" fontId="130" fillId="39" borderId="206" applyNumberFormat="0" applyAlignment="0" applyProtection="0"/>
    <xf numFmtId="0" fontId="68"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75" fillId="0" borderId="207" applyNumberFormat="0" applyFill="0" applyAlignment="0" applyProtection="0"/>
    <xf numFmtId="0" fontId="75" fillId="0" borderId="207" applyNumberFormat="0" applyFill="0" applyAlignment="0" applyProtection="0"/>
    <xf numFmtId="0" fontId="62" fillId="66" borderId="197" applyNumberFormat="0" applyAlignment="0" applyProtection="0"/>
    <xf numFmtId="0" fontId="65" fillId="57" borderId="197" applyNumberFormat="0" applyAlignment="0" applyProtection="0"/>
    <xf numFmtId="0" fontId="5" fillId="73" borderId="198" applyNumberFormat="0" applyAlignment="0" applyProtection="0"/>
    <xf numFmtId="0" fontId="68" fillId="66"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8" fillId="39" borderId="206" applyNumberForma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8" fillId="16" borderId="215" applyFill="0" applyBorder="0" applyAlignment="0" applyProtection="0">
      <alignment vertical="center"/>
      <protection locked="0"/>
    </xf>
    <xf numFmtId="10" fontId="39" fillId="17" borderId="211" applyNumberFormat="0" applyBorder="0" applyAlignment="0" applyProtection="0"/>
    <xf numFmtId="0" fontId="39" fillId="0" borderId="215" applyBorder="0">
      <alignment horizontal="left" vertical="center" wrapText="1" indent="2"/>
      <protection locked="0"/>
    </xf>
    <xf numFmtId="0" fontId="39" fillId="0" borderId="215" applyBorder="0">
      <alignment horizontal="left" vertical="center" wrapText="1" indent="3"/>
      <protection locked="0"/>
    </xf>
    <xf numFmtId="0" fontId="62" fillId="39" borderId="197" applyNumberFormat="0" applyAlignment="0" applyProtection="0"/>
    <xf numFmtId="0" fontId="76" fillId="40" borderId="197" applyNumberFormat="0" applyAlignment="0" applyProtection="0"/>
    <xf numFmtId="0" fontId="65" fillId="30" borderId="197"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68" fillId="39" borderId="206" applyNumberFormat="0" applyAlignment="0" applyProtection="0"/>
    <xf numFmtId="0" fontId="68" fillId="40" borderId="206" applyNumberFormat="0" applyAlignment="0" applyProtection="0"/>
    <xf numFmtId="0" fontId="75" fillId="0" borderId="207" applyNumberFormat="0" applyFill="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121" fillId="39" borderId="197" applyNumberFormat="0" applyAlignment="0" applyProtection="0"/>
    <xf numFmtId="0" fontId="124" fillId="24" borderId="197" applyNumberFormat="0" applyAlignment="0" applyProtection="0"/>
    <xf numFmtId="0" fontId="5" fillId="27" borderId="198" applyNumberFormat="0" applyFont="0" applyAlignment="0" applyProtection="0"/>
    <xf numFmtId="0" fontId="130" fillId="39" borderId="206" applyNumberFormat="0" applyAlignment="0" applyProtection="0"/>
    <xf numFmtId="0" fontId="136" fillId="0" borderId="207" applyNumberFormat="0" applyFill="0" applyAlignment="0" applyProtection="0"/>
    <xf numFmtId="0" fontId="75" fillId="0" borderId="207" applyNumberFormat="0" applyFill="0" applyAlignment="0" applyProtection="0"/>
    <xf numFmtId="0" fontId="68" fillId="40" borderId="206" applyNumberFormat="0" applyAlignment="0" applyProtection="0"/>
    <xf numFmtId="0" fontId="68" fillId="40" borderId="206" applyNumberFormat="0" applyAlignment="0" applyProtection="0"/>
    <xf numFmtId="0" fontId="75" fillId="0" borderId="207" applyNumberFormat="0" applyFill="0" applyAlignment="0" applyProtection="0"/>
    <xf numFmtId="0" fontId="136" fillId="0" borderId="207" applyNumberFormat="0" applyFill="0" applyAlignment="0" applyProtection="0"/>
    <xf numFmtId="0" fontId="130" fillId="39" borderId="206" applyNumberFormat="0" applyAlignment="0" applyProtection="0"/>
    <xf numFmtId="0" fontId="75" fillId="0" borderId="207" applyNumberFormat="0" applyFill="0" applyAlignment="0" applyProtection="0"/>
    <xf numFmtId="0" fontId="68" fillId="39" borderId="206" applyNumberFormat="0" applyAlignment="0" applyProtection="0"/>
    <xf numFmtId="0" fontId="75" fillId="0" borderId="207" applyNumberFormat="0" applyFill="0" applyAlignment="0" applyProtection="0"/>
    <xf numFmtId="0" fontId="68" fillId="40" borderId="206" applyNumberFormat="0" applyAlignment="0" applyProtection="0"/>
    <xf numFmtId="0" fontId="68" fillId="39" borderId="206" applyNumberFormat="0" applyAlignment="0" applyProtection="0"/>
    <xf numFmtId="0" fontId="5" fillId="27" borderId="198" applyNumberFormat="0" applyFont="0" applyAlignment="0" applyProtection="0"/>
    <xf numFmtId="0" fontId="6"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5" fillId="27" borderId="198" applyNumberFormat="0" applyFont="0" applyAlignment="0" applyProtection="0"/>
    <xf numFmtId="0" fontId="68" fillId="66" borderId="206" applyNumberFormat="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10" fontId="39" fillId="17" borderId="211" applyNumberFormat="0" applyBorder="0" applyAlignment="0" applyProtection="0"/>
    <xf numFmtId="0" fontId="18" fillId="16" borderId="209" applyFill="0" applyBorder="0" applyAlignment="0" applyProtection="0">
      <alignment vertical="center"/>
      <protection locked="0"/>
    </xf>
    <xf numFmtId="10" fontId="39" fillId="17" borderId="211" applyNumberFormat="0" applyBorder="0" applyAlignment="0" applyProtection="0"/>
    <xf numFmtId="0" fontId="39" fillId="0" borderId="209" applyBorder="0">
      <alignment horizontal="left" vertical="center" wrapText="1" indent="2"/>
      <protection locked="0"/>
    </xf>
    <xf numFmtId="0" fontId="39" fillId="0" borderId="209" applyBorder="0">
      <alignment horizontal="left" vertical="center" wrapText="1" indent="3"/>
      <protection locked="0"/>
    </xf>
    <xf numFmtId="0" fontId="65" fillId="24" borderId="94" applyNumberFormat="0" applyAlignment="0" applyProtection="0"/>
  </cellStyleXfs>
  <cellXfs count="2071">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2" fillId="0" borderId="0" xfId="1" applyFont="1" applyAlignment="1">
      <alignment horizontal="left" vertical="center"/>
    </xf>
    <xf numFmtId="0" fontId="20" fillId="0" borderId="0" xfId="1" applyFont="1" applyAlignment="1">
      <alignment horizontal="center" vertical="center"/>
    </xf>
    <xf numFmtId="0" fontId="23" fillId="0" borderId="0" xfId="1" applyFont="1" applyAlignment="1">
      <alignment vertical="center" wrapText="1"/>
    </xf>
    <xf numFmtId="4" fontId="20" fillId="5" borderId="0" xfId="1" applyNumberFormat="1" applyFont="1" applyFill="1" applyAlignment="1">
      <alignment vertical="center"/>
    </xf>
    <xf numFmtId="0" fontId="20" fillId="5" borderId="0" xfId="1" applyFont="1" applyFill="1" applyAlignment="1">
      <alignment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4"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5"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8" fillId="5" borderId="0" xfId="1" applyNumberFormat="1" applyFont="1" applyFill="1" applyBorder="1" applyAlignment="1">
      <alignment horizontal="right" vertical="center"/>
    </xf>
    <xf numFmtId="0" fontId="28" fillId="0" borderId="5" xfId="1" applyNumberFormat="1" applyFont="1" applyFill="1" applyBorder="1" applyAlignment="1">
      <alignment vertical="center"/>
    </xf>
    <xf numFmtId="0" fontId="28" fillId="0" borderId="7" xfId="1" applyNumberFormat="1" applyFont="1" applyFill="1" applyBorder="1" applyAlignment="1">
      <alignment vertical="center"/>
    </xf>
    <xf numFmtId="0" fontId="28" fillId="0" borderId="7" xfId="1" applyFont="1" applyFill="1" applyBorder="1" applyAlignment="1">
      <alignment vertical="center"/>
    </xf>
    <xf numFmtId="0" fontId="28" fillId="0" borderId="6" xfId="1" applyNumberFormat="1" applyFont="1" applyFill="1" applyBorder="1" applyAlignment="1">
      <alignment vertical="center"/>
    </xf>
    <xf numFmtId="0" fontId="28"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8"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4" fontId="29"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8" fillId="5" borderId="0" xfId="1" applyNumberFormat="1" applyFont="1" applyFill="1" applyBorder="1" applyAlignment="1">
      <alignment horizontal="right" vertical="center"/>
    </xf>
    <xf numFmtId="0" fontId="28" fillId="5" borderId="9" xfId="1" applyFont="1" applyFill="1" applyBorder="1" applyAlignment="1">
      <alignment vertical="center" wrapText="1"/>
    </xf>
    <xf numFmtId="0" fontId="28"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30" fillId="5" borderId="0" xfId="1" applyFont="1" applyFill="1" applyAlignment="1">
      <alignment horizontal="right" vertical="center" wrapText="1"/>
    </xf>
    <xf numFmtId="4" fontId="30" fillId="5" borderId="0" xfId="45" applyNumberFormat="1" applyFont="1" applyFill="1" applyBorder="1" applyAlignment="1">
      <alignment horizontal="left" vertical="center"/>
    </xf>
    <xf numFmtId="0" fontId="7" fillId="5" borderId="0" xfId="1" applyFont="1" applyFill="1" applyAlignment="1">
      <alignment vertical="center" wrapText="1"/>
    </xf>
    <xf numFmtId="0" fontId="7" fillId="0" borderId="0" xfId="1" applyFont="1" applyBorder="1" applyAlignment="1">
      <alignment vertical="center"/>
    </xf>
    <xf numFmtId="0" fontId="18" fillId="5" borderId="0" xfId="1" applyFont="1" applyFill="1" applyAlignment="1">
      <alignment vertical="center"/>
    </xf>
    <xf numFmtId="0" fontId="7" fillId="5" borderId="0" xfId="1" applyFont="1" applyFill="1" applyBorder="1" applyAlignment="1">
      <alignment vertical="center"/>
    </xf>
    <xf numFmtId="2" fontId="7" fillId="5" borderId="0" xfId="1" applyNumberFormat="1" applyFont="1" applyFill="1" applyBorder="1" applyAlignment="1">
      <alignment vertical="center"/>
    </xf>
    <xf numFmtId="0" fontId="7" fillId="0" borderId="0" xfId="1" applyFont="1" applyAlignment="1">
      <alignment vertical="center" wrapText="1"/>
    </xf>
    <xf numFmtId="0" fontId="7" fillId="0" borderId="0" xfId="0" applyFont="1" applyAlignment="1">
      <alignment vertical="center"/>
    </xf>
    <xf numFmtId="0" fontId="32" fillId="5" borderId="0" xfId="0" applyFont="1" applyFill="1" applyAlignment="1">
      <alignment horizontal="right" vertical="center" wrapText="1"/>
    </xf>
    <xf numFmtId="0" fontId="18" fillId="5" borderId="0" xfId="0" applyFont="1" applyFill="1" applyAlignment="1">
      <alignment vertical="center"/>
    </xf>
    <xf numFmtId="0" fontId="18" fillId="5" borderId="0" xfId="0" applyFont="1" applyFill="1" applyAlignment="1">
      <alignment horizontal="right" vertical="center"/>
    </xf>
    <xf numFmtId="0" fontId="7" fillId="5" borderId="0" xfId="0" applyFont="1" applyFill="1" applyAlignment="1">
      <alignment vertical="center"/>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3"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0" fontId="7" fillId="0" borderId="0" xfId="23" applyBorder="1"/>
    <xf numFmtId="49" fontId="7" fillId="0" borderId="0" xfId="23" applyNumberFormat="1" applyBorder="1" applyAlignment="1">
      <alignment horizontal="center"/>
    </xf>
    <xf numFmtId="165" fontId="3" fillId="12" borderId="0" xfId="50" applyFont="1" applyFill="1" applyBorder="1" applyAlignment="1">
      <alignment horizontal="right" vertical="center"/>
    </xf>
    <xf numFmtId="164"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5" fillId="0" borderId="0" xfId="23" applyFont="1" applyBorder="1" applyAlignment="1">
      <alignment vertical="center" wrapText="1"/>
    </xf>
    <xf numFmtId="164" fontId="18" fillId="5" borderId="0" xfId="9" applyFont="1" applyFill="1" applyBorder="1" applyAlignment="1">
      <alignment horizontal="right"/>
    </xf>
    <xf numFmtId="164" fontId="18" fillId="5" borderId="0" xfId="13" applyFont="1" applyFill="1" applyBorder="1" applyAlignment="1">
      <alignment horizontal="right" wrapText="1"/>
    </xf>
    <xf numFmtId="8" fontId="18" fillId="5" borderId="0" xfId="9" applyNumberFormat="1" applyFont="1" applyFill="1" applyBorder="1" applyAlignment="1">
      <alignment horizontal="right"/>
    </xf>
    <xf numFmtId="0" fontId="7" fillId="5" borderId="0" xfId="23" applyFill="1" applyBorder="1" applyAlignment="1">
      <alignment vertical="center" wrapText="1"/>
    </xf>
    <xf numFmtId="0" fontId="37"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6" fillId="5" borderId="40" xfId="23" applyNumberFormat="1" applyFont="1" applyFill="1" applyBorder="1" applyAlignment="1">
      <alignment vertical="center" wrapText="1"/>
    </xf>
    <xf numFmtId="0" fontId="7" fillId="5" borderId="49" xfId="23" applyFill="1" applyBorder="1" applyAlignment="1">
      <alignment vertical="center" wrapText="1"/>
    </xf>
    <xf numFmtId="0" fontId="18" fillId="5" borderId="0" xfId="1" applyFont="1" applyFill="1" applyBorder="1" applyAlignment="1">
      <alignment horizontal="right" vertical="center"/>
    </xf>
    <xf numFmtId="0" fontId="7" fillId="0" borderId="0" xfId="1" applyFont="1" applyAlignment="1">
      <alignment vertical="center"/>
    </xf>
    <xf numFmtId="0" fontId="18" fillId="5" borderId="0" xfId="1" applyFont="1" applyFill="1" applyAlignment="1">
      <alignment horizontal="right" vertical="center"/>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28" fillId="5" borderId="0" xfId="1" applyFont="1" applyFill="1" applyBorder="1" applyAlignment="1">
      <alignment horizontal="center" vertical="center" wrapText="1"/>
    </xf>
    <xf numFmtId="0" fontId="30" fillId="5" borderId="0" xfId="1" applyFont="1" applyFill="1" applyAlignment="1">
      <alignment horizontal="right" vertical="center" wrapText="1"/>
    </xf>
    <xf numFmtId="4" fontId="30" fillId="5" borderId="0" xfId="45" applyNumberFormat="1" applyFont="1" applyFill="1" applyBorder="1" applyAlignment="1">
      <alignment horizontal="left" vertical="center"/>
    </xf>
    <xf numFmtId="0" fontId="7" fillId="5" borderId="0" xfId="1" applyFont="1" applyFill="1" applyAlignment="1">
      <alignment vertical="center" wrapText="1"/>
    </xf>
    <xf numFmtId="0" fontId="7" fillId="0" borderId="0" xfId="1" applyFont="1" applyBorder="1" applyAlignment="1">
      <alignment vertical="center"/>
    </xf>
    <xf numFmtId="0" fontId="18" fillId="5" borderId="0" xfId="1" applyFont="1" applyFill="1" applyAlignment="1">
      <alignment vertical="center"/>
    </xf>
    <xf numFmtId="0" fontId="7" fillId="5" borderId="0" xfId="1" applyFont="1" applyFill="1" applyBorder="1" applyAlignment="1">
      <alignment vertical="center"/>
    </xf>
    <xf numFmtId="2" fontId="7" fillId="5" borderId="0" xfId="1" applyNumberFormat="1" applyFont="1" applyFill="1" applyBorder="1" applyAlignment="1">
      <alignment vertical="center"/>
    </xf>
    <xf numFmtId="4" fontId="18" fillId="5" borderId="0" xfId="45" applyNumberFormat="1" applyFont="1" applyFill="1" applyBorder="1" applyAlignment="1">
      <alignment vertical="center"/>
    </xf>
    <xf numFmtId="0" fontId="0" fillId="0" borderId="0" xfId="0" applyAlignment="1">
      <alignment horizontal="center"/>
    </xf>
    <xf numFmtId="0" fontId="0" fillId="0" borderId="0" xfId="0" applyAlignment="1">
      <alignment wrapText="1"/>
    </xf>
    <xf numFmtId="0" fontId="7" fillId="0" borderId="0" xfId="0" applyFont="1" applyAlignment="1">
      <alignment vertical="center"/>
    </xf>
    <xf numFmtId="0" fontId="18" fillId="5" borderId="0" xfId="0" applyFont="1" applyFill="1" applyAlignment="1">
      <alignment horizontal="right" vertical="center"/>
    </xf>
    <xf numFmtId="4" fontId="7" fillId="5" borderId="0" xfId="0" applyNumberFormat="1" applyFont="1" applyFill="1" applyAlignment="1">
      <alignment vertical="center"/>
    </xf>
    <xf numFmtId="0" fontId="7" fillId="5" borderId="0" xfId="0" applyFont="1" applyFill="1" applyAlignment="1">
      <alignment vertical="center"/>
    </xf>
    <xf numFmtId="0" fontId="33"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31" fillId="0" borderId="1" xfId="0" applyFont="1" applyBorder="1" applyAlignment="1">
      <alignment horizontal="center" vertical="center" wrapText="1"/>
    </xf>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7" fillId="0" borderId="23" xfId="1" applyFont="1" applyBorder="1" applyAlignment="1">
      <alignment vertical="center"/>
    </xf>
    <xf numFmtId="4" fontId="18" fillId="5" borderId="0" xfId="1" applyNumberFormat="1" applyFont="1" applyFill="1" applyBorder="1" applyAlignment="1">
      <alignment horizontal="right" vertical="center"/>
    </xf>
    <xf numFmtId="0" fontId="18" fillId="5" borderId="0" xfId="1" applyFont="1" applyFill="1" applyBorder="1" applyAlignment="1">
      <alignment horizontal="center" vertical="center" wrapText="1"/>
    </xf>
    <xf numFmtId="4" fontId="7" fillId="5" borderId="0" xfId="1" applyNumberFormat="1" applyFont="1" applyFill="1" applyBorder="1" applyAlignment="1">
      <alignmen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1" fillId="7" borderId="1" xfId="0" applyFont="1" applyFill="1" applyBorder="1" applyAlignment="1">
      <alignment horizontal="center" vertic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4" fontId="0" fillId="0" borderId="13" xfId="0" applyNumberFormat="1" applyBorder="1" applyAlignment="1">
      <alignment horizontal="center"/>
    </xf>
    <xf numFmtId="0" fontId="59" fillId="7" borderId="2" xfId="0" applyFont="1" applyFill="1" applyBorder="1" applyAlignment="1">
      <alignment horizontal="center"/>
    </xf>
    <xf numFmtId="0" fontId="59" fillId="7" borderId="3" xfId="0" applyFont="1" applyFill="1" applyBorder="1" applyAlignment="1">
      <alignment horizontal="center" wrapText="1"/>
    </xf>
    <xf numFmtId="4" fontId="0" fillId="0" borderId="20" xfId="0" applyNumberFormat="1" applyBorder="1" applyAlignment="1">
      <alignment horizontal="center"/>
    </xf>
    <xf numFmtId="0" fontId="31" fillId="7" borderId="3" xfId="0" applyFont="1" applyFill="1" applyBorder="1" applyAlignment="1">
      <alignment horizontal="center" vertical="center"/>
    </xf>
    <xf numFmtId="0" fontId="31" fillId="7" borderId="4" xfId="0" applyFont="1" applyFill="1" applyBorder="1" applyAlignment="1">
      <alignment horizontal="center" vertical="center"/>
    </xf>
    <xf numFmtId="0" fontId="18" fillId="0" borderId="0" xfId="1" applyFont="1" applyFill="1" applyBorder="1" applyAlignment="1">
      <alignment horizontal="right" vertical="center" wrapText="1"/>
    </xf>
    <xf numFmtId="0" fontId="15" fillId="3" borderId="7" xfId="1" applyFont="1" applyFill="1" applyBorder="1" applyAlignment="1">
      <alignment vertical="center" wrapText="1"/>
    </xf>
    <xf numFmtId="0" fontId="26"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0" applyFont="1" applyAlignment="1">
      <alignment horizontal="center" vertical="center"/>
    </xf>
    <xf numFmtId="0" fontId="7" fillId="0" borderId="0" xfId="430" applyFont="1" applyAlignment="1">
      <alignment vertical="center" wrapText="1"/>
    </xf>
    <xf numFmtId="4" fontId="7" fillId="0" borderId="0" xfId="430" applyNumberFormat="1" applyFont="1" applyAlignment="1">
      <alignment horizontal="center" vertical="center"/>
    </xf>
    <xf numFmtId="4" fontId="7" fillId="0" borderId="0" xfId="430" applyNumberFormat="1" applyFont="1" applyAlignment="1">
      <alignment vertical="center"/>
    </xf>
    <xf numFmtId="0" fontId="7" fillId="0" borderId="0" xfId="430" applyFont="1" applyAlignment="1">
      <alignment vertical="center"/>
    </xf>
    <xf numFmtId="0" fontId="11" fillId="3" borderId="5" xfId="430" applyFont="1" applyFill="1" applyBorder="1" applyAlignment="1">
      <alignment horizontal="center" vertical="center"/>
    </xf>
    <xf numFmtId="0" fontId="11" fillId="3" borderId="7" xfId="430" applyFont="1" applyFill="1" applyBorder="1" applyAlignment="1">
      <alignment horizontal="center" vertical="center"/>
    </xf>
    <xf numFmtId="0" fontId="11" fillId="3" borderId="7" xfId="430" applyFont="1" applyFill="1" applyBorder="1" applyAlignment="1">
      <alignment vertical="center" wrapText="1"/>
    </xf>
    <xf numFmtId="4" fontId="11" fillId="3" borderId="7" xfId="430" applyNumberFormat="1" applyFont="1" applyFill="1" applyBorder="1" applyAlignment="1">
      <alignment vertical="center"/>
    </xf>
    <xf numFmtId="4" fontId="11" fillId="3" borderId="6" xfId="430" applyNumberFormat="1" applyFont="1" applyFill="1" applyBorder="1" applyAlignment="1">
      <alignment vertical="center"/>
    </xf>
    <xf numFmtId="0" fontId="11" fillId="0" borderId="0" xfId="430" applyNumberFormat="1" applyFont="1" applyBorder="1" applyAlignment="1">
      <alignment vertical="center"/>
    </xf>
    <xf numFmtId="0" fontId="7" fillId="0" borderId="14" xfId="430" applyNumberFormat="1" applyFont="1" applyBorder="1" applyAlignment="1">
      <alignment vertical="center"/>
    </xf>
    <xf numFmtId="0" fontId="26" fillId="0" borderId="15" xfId="430" applyNumberFormat="1" applyFont="1" applyFill="1" applyBorder="1" applyAlignment="1">
      <alignment vertical="center" wrapText="1"/>
    </xf>
    <xf numFmtId="0" fontId="16" fillId="0" borderId="17" xfId="430" applyNumberFormat="1" applyFont="1" applyFill="1" applyBorder="1" applyAlignment="1">
      <alignment horizontal="center" vertical="center" wrapText="1"/>
    </xf>
    <xf numFmtId="0" fontId="7" fillId="0" borderId="0" xfId="430" applyNumberFormat="1" applyFont="1" applyBorder="1" applyAlignment="1">
      <alignment vertical="center"/>
    </xf>
    <xf numFmtId="0" fontId="17" fillId="0" borderId="8" xfId="430" applyNumberFormat="1" applyFont="1" applyFill="1" applyBorder="1" applyAlignment="1">
      <alignment vertical="center" wrapText="1"/>
    </xf>
    <xf numFmtId="0" fontId="17" fillId="0" borderId="10" xfId="430" applyNumberFormat="1" applyFont="1" applyFill="1" applyBorder="1" applyAlignment="1">
      <alignment vertical="center" wrapText="1"/>
    </xf>
    <xf numFmtId="0" fontId="7" fillId="0" borderId="66" xfId="430" applyNumberFormat="1" applyFont="1" applyBorder="1" applyAlignment="1">
      <alignment horizontal="center" vertical="center" wrapText="1"/>
    </xf>
    <xf numFmtId="0" fontId="13" fillId="0" borderId="0" xfId="430" applyNumberFormat="1" applyFont="1" applyBorder="1" applyAlignment="1">
      <alignment vertical="center"/>
    </xf>
    <xf numFmtId="0" fontId="7" fillId="0" borderId="0" xfId="430" applyNumberFormat="1" applyFont="1" applyFill="1" applyBorder="1" applyAlignment="1">
      <alignment vertical="center"/>
    </xf>
    <xf numFmtId="0" fontId="7" fillId="0" borderId="0" xfId="430" applyFont="1" applyFill="1" applyAlignment="1">
      <alignment vertical="center"/>
    </xf>
    <xf numFmtId="0" fontId="11" fillId="7" borderId="8" xfId="430" applyFont="1" applyFill="1" applyBorder="1" applyAlignment="1">
      <alignment horizontal="center" vertical="center"/>
    </xf>
    <xf numFmtId="0" fontId="11" fillId="7" borderId="9" xfId="430" applyFont="1" applyFill="1" applyBorder="1" applyAlignment="1">
      <alignment horizontal="center" vertical="center"/>
    </xf>
    <xf numFmtId="0" fontId="11" fillId="7" borderId="9" xfId="430" applyFont="1" applyFill="1" applyBorder="1" applyAlignment="1">
      <alignment vertical="center" wrapText="1"/>
    </xf>
    <xf numFmtId="4" fontId="11" fillId="7" borderId="9" xfId="430" applyNumberFormat="1" applyFont="1" applyFill="1" applyBorder="1" applyAlignment="1">
      <alignment vertical="center"/>
    </xf>
    <xf numFmtId="4" fontId="11" fillId="7" borderId="10" xfId="430" applyNumberFormat="1" applyFont="1" applyFill="1" applyBorder="1" applyAlignment="1">
      <alignment vertical="center"/>
    </xf>
    <xf numFmtId="0" fontId="11" fillId="0" borderId="0" xfId="430" applyFont="1" applyFill="1" applyAlignment="1">
      <alignment vertical="center"/>
    </xf>
    <xf numFmtId="0" fontId="11" fillId="7" borderId="5" xfId="430" applyFont="1" applyFill="1" applyBorder="1" applyAlignment="1">
      <alignment horizontal="center" vertical="center"/>
    </xf>
    <xf numFmtId="0" fontId="11" fillId="7" borderId="7" xfId="430" applyFont="1" applyFill="1" applyBorder="1" applyAlignment="1">
      <alignment horizontal="center" vertical="center"/>
    </xf>
    <xf numFmtId="0" fontId="11" fillId="7" borderId="7" xfId="430" applyFont="1" applyFill="1" applyBorder="1" applyAlignment="1">
      <alignment vertical="center" wrapText="1"/>
    </xf>
    <xf numFmtId="4" fontId="11" fillId="7" borderId="7" xfId="430" applyNumberFormat="1" applyFont="1" applyFill="1" applyBorder="1" applyAlignment="1">
      <alignment vertical="center"/>
    </xf>
    <xf numFmtId="4" fontId="11" fillId="7" borderId="6" xfId="430" applyNumberFormat="1" applyFont="1" applyFill="1" applyBorder="1" applyAlignment="1">
      <alignment vertical="center"/>
    </xf>
    <xf numFmtId="0" fontId="28" fillId="5" borderId="8" xfId="430" applyFont="1" applyFill="1" applyBorder="1" applyAlignment="1">
      <alignment vertical="center" wrapText="1"/>
    </xf>
    <xf numFmtId="0" fontId="28" fillId="5" borderId="9" xfId="430" applyFont="1" applyFill="1" applyBorder="1" applyAlignment="1">
      <alignment vertical="center" wrapText="1"/>
    </xf>
    <xf numFmtId="0" fontId="28" fillId="5" borderId="10" xfId="430" applyFont="1" applyFill="1" applyBorder="1" applyAlignment="1">
      <alignment vertical="center" wrapText="1"/>
    </xf>
    <xf numFmtId="0" fontId="7" fillId="6" borderId="0" xfId="430" applyNumberFormat="1" applyFont="1" applyFill="1" applyBorder="1" applyAlignment="1">
      <alignment vertical="center"/>
    </xf>
    <xf numFmtId="0" fontId="14" fillId="6" borderId="22" xfId="430" applyNumberFormat="1" applyFont="1" applyFill="1" applyBorder="1" applyAlignment="1">
      <alignment vertical="center"/>
    </xf>
    <xf numFmtId="0" fontId="14" fillId="6" borderId="23" xfId="430" applyNumberFormat="1" applyFont="1" applyFill="1" applyBorder="1" applyAlignment="1">
      <alignment vertical="center"/>
    </xf>
    <xf numFmtId="0" fontId="14" fillId="6" borderId="24" xfId="430" applyNumberFormat="1" applyFont="1" applyFill="1" applyBorder="1" applyAlignment="1">
      <alignment vertical="center"/>
    </xf>
    <xf numFmtId="10" fontId="3" fillId="5" borderId="21" xfId="36" applyNumberFormat="1" applyFont="1" applyFill="1" applyBorder="1" applyAlignment="1">
      <alignment horizontal="center" vertical="center"/>
    </xf>
    <xf numFmtId="0" fontId="83" fillId="0" borderId="0" xfId="23" applyFont="1"/>
    <xf numFmtId="0" fontId="33" fillId="0" borderId="0" xfId="23" applyFont="1" applyBorder="1"/>
    <xf numFmtId="0" fontId="14" fillId="0" borderId="1" xfId="23" applyFont="1" applyBorder="1" applyAlignment="1"/>
    <xf numFmtId="0" fontId="11" fillId="0" borderId="0" xfId="23" applyFont="1"/>
    <xf numFmtId="0" fontId="11" fillId="0" borderId="0" xfId="430" applyFont="1" applyFill="1" applyBorder="1" applyAlignment="1">
      <alignment vertical="center"/>
    </xf>
    <xf numFmtId="0" fontId="7" fillId="0" borderId="0" xfId="430" applyFont="1" applyFill="1" applyBorder="1" applyAlignment="1">
      <alignment vertical="center"/>
    </xf>
    <xf numFmtId="0" fontId="28" fillId="0" borderId="5" xfId="430" applyNumberFormat="1" applyFont="1" applyFill="1" applyBorder="1" applyAlignment="1">
      <alignment vertical="center"/>
    </xf>
    <xf numFmtId="0" fontId="28" fillId="0" borderId="7" xfId="430" applyNumberFormat="1" applyFont="1" applyFill="1" applyBorder="1" applyAlignment="1">
      <alignment vertical="center"/>
    </xf>
    <xf numFmtId="0" fontId="28" fillId="0" borderId="6" xfId="430" applyNumberFormat="1" applyFont="1" applyFill="1" applyBorder="1" applyAlignment="1">
      <alignment vertical="center"/>
    </xf>
    <xf numFmtId="0" fontId="7" fillId="0" borderId="0" xfId="430"/>
    <xf numFmtId="0" fontId="15" fillId="0" borderId="0" xfId="430" applyFont="1" applyAlignment="1">
      <alignment vertical="center"/>
    </xf>
    <xf numFmtId="0" fontId="25" fillId="5" borderId="0" xfId="430" applyFont="1" applyFill="1" applyAlignment="1">
      <alignment horizontal="right" vertical="center"/>
    </xf>
    <xf numFmtId="0" fontId="15" fillId="3" borderId="5" xfId="430" applyFont="1" applyFill="1" applyBorder="1" applyAlignment="1">
      <alignment horizontal="center" vertical="center"/>
    </xf>
    <xf numFmtId="0" fontId="15" fillId="3" borderId="7" xfId="430" applyFont="1" applyFill="1" applyBorder="1" applyAlignment="1">
      <alignment horizontal="center" vertical="center"/>
    </xf>
    <xf numFmtId="0" fontId="15" fillId="3" borderId="7" xfId="430" applyFont="1" applyFill="1" applyBorder="1" applyAlignment="1">
      <alignment vertical="center" wrapText="1"/>
    </xf>
    <xf numFmtId="4" fontId="15" fillId="3" borderId="7" xfId="430" applyNumberFormat="1" applyFont="1" applyFill="1" applyBorder="1" applyAlignment="1">
      <alignment vertical="center"/>
    </xf>
    <xf numFmtId="4" fontId="15" fillId="3" borderId="6" xfId="430" applyNumberFormat="1" applyFont="1" applyFill="1" applyBorder="1" applyAlignment="1">
      <alignment vertical="center"/>
    </xf>
    <xf numFmtId="0" fontId="7" fillId="0" borderId="17" xfId="23" applyBorder="1" applyAlignment="1"/>
    <xf numFmtId="0" fontId="7" fillId="0" borderId="63" xfId="23" applyBorder="1" applyAlignment="1"/>
    <xf numFmtId="4" fontId="87" fillId="0" borderId="18" xfId="23" applyNumberFormat="1" applyFont="1" applyFill="1" applyBorder="1" applyAlignment="1">
      <alignment horizontal="left"/>
    </xf>
    <xf numFmtId="4" fontId="38"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0" fontId="7" fillId="0" borderId="0" xfId="430" applyBorder="1"/>
    <xf numFmtId="0" fontId="18" fillId="0" borderId="0" xfId="23" applyFont="1" applyBorder="1"/>
    <xf numFmtId="4" fontId="87" fillId="0" borderId="0" xfId="23" applyNumberFormat="1" applyFont="1" applyFill="1" applyBorder="1" applyAlignment="1">
      <alignment horizontal="left"/>
    </xf>
    <xf numFmtId="14" fontId="38" fillId="0" borderId="0" xfId="23" applyNumberFormat="1" applyFont="1" applyFill="1" applyBorder="1" applyAlignment="1">
      <alignment horizontal="left"/>
    </xf>
    <xf numFmtId="0" fontId="4" fillId="0" borderId="0" xfId="23" applyFont="1" applyBorder="1" applyAlignment="1"/>
    <xf numFmtId="0" fontId="87" fillId="0" borderId="0" xfId="23" applyFont="1" applyFill="1" applyBorder="1" applyAlignment="1"/>
    <xf numFmtId="49" fontId="4" fillId="0" borderId="0" xfId="23" applyNumberFormat="1" applyFont="1" applyFill="1" applyBorder="1" applyAlignment="1">
      <alignment horizontal="left"/>
    </xf>
    <xf numFmtId="0" fontId="11" fillId="0" borderId="0" xfId="430" applyNumberFormat="1" applyFont="1" applyFill="1" applyBorder="1" applyAlignment="1">
      <alignment vertical="center"/>
    </xf>
    <xf numFmtId="0" fontId="28" fillId="5" borderId="0" xfId="430" applyNumberFormat="1" applyFont="1" applyFill="1" applyBorder="1" applyAlignment="1">
      <alignment horizontal="right" vertical="center"/>
    </xf>
    <xf numFmtId="0" fontId="28" fillId="0" borderId="18" xfId="430" applyNumberFormat="1" applyFont="1" applyFill="1" applyBorder="1" applyAlignment="1">
      <alignment vertical="center"/>
    </xf>
    <xf numFmtId="0" fontId="28" fillId="0" borderId="0" xfId="430" applyNumberFormat="1" applyFont="1" applyFill="1" applyBorder="1" applyAlignment="1">
      <alignment vertical="center"/>
    </xf>
    <xf numFmtId="0" fontId="28" fillId="0" borderId="0" xfId="430" applyFont="1" applyFill="1" applyBorder="1" applyAlignment="1">
      <alignment vertical="center"/>
    </xf>
    <xf numFmtId="0" fontId="28" fillId="5" borderId="0" xfId="430" applyNumberFormat="1" applyFont="1" applyFill="1" applyBorder="1" applyAlignment="1">
      <alignment horizontal="center" vertical="center"/>
    </xf>
    <xf numFmtId="0" fontId="11" fillId="5" borderId="0" xfId="430" applyNumberFormat="1" applyFont="1" applyFill="1" applyBorder="1" applyAlignment="1">
      <alignment vertical="center"/>
    </xf>
    <xf numFmtId="0" fontId="11" fillId="0" borderId="19" xfId="430" applyNumberFormat="1" applyFont="1" applyFill="1" applyBorder="1" applyAlignment="1">
      <alignment vertical="center"/>
    </xf>
    <xf numFmtId="0" fontId="11" fillId="0" borderId="0" xfId="430" applyFont="1" applyBorder="1" applyAlignment="1">
      <alignment vertical="center"/>
    </xf>
    <xf numFmtId="0" fontId="28" fillId="5" borderId="0" xfId="430" applyFont="1" applyFill="1" applyBorder="1" applyAlignment="1">
      <alignment horizontal="right" vertical="center"/>
    </xf>
    <xf numFmtId="0" fontId="11" fillId="7" borderId="6" xfId="430" applyFont="1" applyFill="1" applyBorder="1" applyAlignment="1">
      <alignment horizontal="center" vertical="center"/>
    </xf>
    <xf numFmtId="0" fontId="11" fillId="0" borderId="0" xfId="430" applyFont="1" applyAlignment="1">
      <alignment vertical="center"/>
    </xf>
    <xf numFmtId="0" fontId="18" fillId="5" borderId="0" xfId="430" applyNumberFormat="1" applyFont="1" applyFill="1" applyBorder="1" applyAlignment="1">
      <alignment horizontal="right" vertical="center"/>
    </xf>
    <xf numFmtId="4" fontId="11" fillId="5" borderId="0" xfId="430" applyNumberFormat="1" applyFont="1" applyFill="1" applyAlignment="1">
      <alignment vertical="center"/>
    </xf>
    <xf numFmtId="4" fontId="28" fillId="5" borderId="0" xfId="430" applyNumberFormat="1" applyFont="1" applyFill="1" applyBorder="1" applyAlignment="1">
      <alignment horizontal="right" vertical="center"/>
    </xf>
    <xf numFmtId="0" fontId="28" fillId="5" borderId="0" xfId="430" applyFont="1" applyFill="1" applyBorder="1" applyAlignment="1">
      <alignment horizontal="center" vertical="center" wrapText="1"/>
    </xf>
    <xf numFmtId="4" fontId="11" fillId="5" borderId="0" xfId="430" applyNumberFormat="1" applyFont="1" applyFill="1" applyBorder="1" applyAlignment="1">
      <alignment vertical="center"/>
    </xf>
    <xf numFmtId="4" fontId="11" fillId="5" borderId="19" xfId="430" applyNumberFormat="1" applyFont="1" applyFill="1" applyBorder="1" applyAlignment="1">
      <alignment vertical="center"/>
    </xf>
    <xf numFmtId="0" fontId="87" fillId="0" borderId="1" xfId="23" applyFont="1" applyFill="1" applyBorder="1"/>
    <xf numFmtId="0" fontId="87" fillId="0" borderId="3" xfId="23" applyFont="1" applyFill="1" applyBorder="1" applyAlignment="1">
      <alignment horizontal="center"/>
    </xf>
    <xf numFmtId="0" fontId="87" fillId="0" borderId="1" xfId="23" applyFont="1" applyFill="1" applyBorder="1" applyAlignment="1">
      <alignment horizontal="center"/>
    </xf>
    <xf numFmtId="0" fontId="87" fillId="0" borderId="4" xfId="23" applyFont="1" applyFill="1" applyBorder="1" applyAlignment="1">
      <alignment horizontal="center"/>
    </xf>
    <xf numFmtId="0" fontId="11" fillId="0" borderId="0" xfId="430" applyFont="1"/>
    <xf numFmtId="4" fontId="88" fillId="4" borderId="22" xfId="23" applyNumberFormat="1" applyFont="1" applyFill="1" applyBorder="1" applyAlignment="1">
      <alignment wrapText="1"/>
    </xf>
    <xf numFmtId="165" fontId="89" fillId="4" borderId="23" xfId="50" applyFont="1" applyFill="1" applyBorder="1"/>
    <xf numFmtId="165" fontId="89" fillId="4" borderId="23" xfId="50" applyNumberFormat="1" applyFont="1" applyFill="1" applyBorder="1"/>
    <xf numFmtId="165" fontId="89" fillId="4" borderId="24" xfId="50" applyNumberFormat="1" applyFont="1" applyFill="1" applyBorder="1"/>
    <xf numFmtId="43" fontId="34" fillId="0" borderId="0" xfId="23" applyNumberFormat="1" applyFont="1" applyBorder="1"/>
    <xf numFmtId="0" fontId="29" fillId="8" borderId="5" xfId="23" applyNumberFormat="1" applyFont="1" applyFill="1" applyBorder="1" applyAlignment="1">
      <alignment vertical="center"/>
    </xf>
    <xf numFmtId="0" fontId="29" fillId="8" borderId="7" xfId="23" applyNumberFormat="1" applyFont="1" applyFill="1" applyBorder="1" applyAlignment="1">
      <alignment vertical="center"/>
    </xf>
    <xf numFmtId="0" fontId="29" fillId="8" borderId="6" xfId="23" applyNumberFormat="1" applyFont="1" applyFill="1" applyBorder="1" applyAlignment="1">
      <alignment vertical="center"/>
    </xf>
    <xf numFmtId="0" fontId="7" fillId="0" borderId="0" xfId="430" applyAlignment="1">
      <alignment horizontal="center" vertical="center"/>
    </xf>
    <xf numFmtId="43" fontId="34" fillId="0" borderId="0" xfId="23" applyNumberFormat="1" applyFont="1"/>
    <xf numFmtId="0" fontId="7" fillId="0" borderId="73" xfId="23" applyBorder="1"/>
    <xf numFmtId="0" fontId="90" fillId="0" borderId="0" xfId="23" applyFont="1"/>
    <xf numFmtId="0" fontId="7" fillId="0" borderId="74" xfId="23" applyBorder="1"/>
    <xf numFmtId="0" fontId="27" fillId="14" borderId="75" xfId="23" applyFont="1" applyFill="1" applyBorder="1" applyAlignment="1">
      <alignment horizontal="center" vertical="center"/>
    </xf>
    <xf numFmtId="0" fontId="27" fillId="14" borderId="76" xfId="23" applyFont="1" applyFill="1" applyBorder="1" applyAlignment="1">
      <alignment horizontal="center" vertical="center"/>
    </xf>
    <xf numFmtId="10" fontId="27" fillId="14" borderId="77"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91" fillId="0" borderId="0" xfId="23" applyFont="1" applyFill="1" applyBorder="1" applyAlignment="1">
      <alignment horizontal="center" vertical="center"/>
    </xf>
    <xf numFmtId="2" fontId="27" fillId="0" borderId="5" xfId="31" applyNumberFormat="1" applyFont="1" applyBorder="1" applyAlignment="1">
      <alignment horizontal="center" vertical="center"/>
    </xf>
    <xf numFmtId="2" fontId="92" fillId="0" borderId="6" xfId="31" applyNumberFormat="1" applyFont="1" applyBorder="1" applyAlignment="1">
      <alignment horizontal="center" vertical="center"/>
    </xf>
    <xf numFmtId="2" fontId="93" fillId="0" borderId="0" xfId="31" applyNumberFormat="1" applyFont="1" applyBorder="1" applyAlignment="1">
      <alignment horizontal="center" vertical="center"/>
    </xf>
    <xf numFmtId="2" fontId="27" fillId="0" borderId="0" xfId="31" applyNumberFormat="1" applyFont="1" applyBorder="1" applyAlignment="1">
      <alignment horizontal="center" vertical="center"/>
    </xf>
    <xf numFmtId="2" fontId="92" fillId="0" borderId="0" xfId="31" applyNumberFormat="1" applyFont="1" applyBorder="1" applyAlignment="1">
      <alignment horizontal="center" vertical="center"/>
    </xf>
    <xf numFmtId="0" fontId="40" fillId="0" borderId="0" xfId="31" applyFont="1" applyAlignment="1">
      <alignment horizontal="center" vertical="center"/>
    </xf>
    <xf numFmtId="0" fontId="94" fillId="0" borderId="0" xfId="31" applyFont="1" applyAlignment="1">
      <alignment horizontal="center" vertical="center"/>
    </xf>
    <xf numFmtId="10" fontId="7" fillId="0" borderId="0" xfId="36" applyNumberFormat="1"/>
    <xf numFmtId="10" fontId="0" fillId="0" borderId="0" xfId="36" applyNumberFormat="1" applyFont="1"/>
    <xf numFmtId="10" fontId="90" fillId="0" borderId="0" xfId="36" applyNumberFormat="1" applyFont="1"/>
    <xf numFmtId="0" fontId="90" fillId="0" borderId="0" xfId="23" applyFont="1" applyBorder="1"/>
    <xf numFmtId="0" fontId="7" fillId="0" borderId="18" xfId="23" applyBorder="1"/>
    <xf numFmtId="0" fontId="7" fillId="0" borderId="19" xfId="23" applyBorder="1"/>
    <xf numFmtId="0" fontId="75"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18" fillId="0" borderId="18" xfId="1" applyFont="1" applyFill="1" applyBorder="1" applyAlignment="1">
      <alignment vertical="center" wrapText="1"/>
    </xf>
    <xf numFmtId="14" fontId="7" fillId="0" borderId="19" xfId="1" applyNumberFormat="1" applyFont="1" applyFill="1" applyBorder="1" applyAlignment="1">
      <alignment horizontal="right" vertical="center"/>
    </xf>
    <xf numFmtId="0" fontId="18" fillId="0" borderId="27" xfId="1" applyFont="1" applyFill="1" applyBorder="1" applyAlignment="1">
      <alignment vertical="center" wrapText="1"/>
    </xf>
    <xf numFmtId="10" fontId="7" fillId="0" borderId="29" xfId="36" applyNumberFormat="1" applyFont="1" applyFill="1" applyBorder="1" applyAlignment="1">
      <alignment horizontal="right" vertical="center" wrapText="1"/>
    </xf>
    <xf numFmtId="0" fontId="7" fillId="0" borderId="0" xfId="23" applyBorder="1" applyAlignment="1">
      <alignment horizontal="left" vertical="center"/>
    </xf>
    <xf numFmtId="0" fontId="11" fillId="0" borderId="9" xfId="23" applyFont="1" applyBorder="1"/>
    <xf numFmtId="0" fontId="7" fillId="0" borderId="16" xfId="1" applyFont="1" applyFill="1" applyBorder="1" applyAlignment="1">
      <alignment vertical="center" wrapText="1"/>
    </xf>
    <xf numFmtId="0" fontId="7" fillId="0" borderId="14" xfId="23" applyBorder="1"/>
    <xf numFmtId="0" fontId="95"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5"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5"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7" xfId="23" applyNumberFormat="1" applyFont="1" applyBorder="1" applyAlignment="1">
      <alignment vertical="center"/>
    </xf>
    <xf numFmtId="0" fontId="7" fillId="0" borderId="66" xfId="23" applyNumberFormat="1" applyFont="1" applyBorder="1" applyAlignment="1">
      <alignment vertical="center"/>
    </xf>
    <xf numFmtId="165" fontId="3" fillId="12" borderId="2" xfId="50" applyFont="1" applyFill="1" applyBorder="1" applyAlignment="1">
      <alignment horizontal="right" vertical="center"/>
    </xf>
    <xf numFmtId="164" fontId="3" fillId="12" borderId="4" xfId="8" applyFont="1" applyFill="1" applyBorder="1" applyAlignment="1">
      <alignment horizontal="right" vertical="center"/>
    </xf>
    <xf numFmtId="165" fontId="3" fillId="12" borderId="8" xfId="50" applyFont="1" applyFill="1" applyBorder="1" applyAlignment="1">
      <alignment horizontal="right" vertical="center"/>
    </xf>
    <xf numFmtId="164" fontId="3" fillId="12" borderId="10" xfId="8" applyFont="1" applyFill="1" applyBorder="1" applyAlignment="1">
      <alignment horizontal="right" vertical="center"/>
    </xf>
    <xf numFmtId="4" fontId="20" fillId="0" borderId="0" xfId="1" applyNumberFormat="1" applyFont="1" applyAlignment="1">
      <alignment vertical="center"/>
    </xf>
    <xf numFmtId="4" fontId="28" fillId="0" borderId="7" xfId="1" applyNumberFormat="1" applyFont="1" applyFill="1" applyBorder="1" applyAlignment="1">
      <alignment vertical="center"/>
    </xf>
    <xf numFmtId="4" fontId="28" fillId="5" borderId="9" xfId="1" applyNumberFormat="1" applyFont="1" applyFill="1" applyBorder="1" applyAlignment="1">
      <alignment vertical="center" wrapText="1"/>
    </xf>
    <xf numFmtId="0" fontId="31" fillId="0" borderId="1" xfId="0" applyFont="1" applyBorder="1" applyAlignment="1">
      <alignment horizontal="center" vertical="center"/>
    </xf>
    <xf numFmtId="0" fontId="18" fillId="14" borderId="0" xfId="0" applyFont="1" applyFill="1" applyAlignment="1">
      <alignment horizontal="right" vertical="center"/>
    </xf>
    <xf numFmtId="0" fontId="12" fillId="9" borderId="5" xfId="0" applyFont="1" applyFill="1" applyBorder="1" applyAlignment="1">
      <alignment horizontal="right" vertical="center"/>
    </xf>
    <xf numFmtId="0" fontId="14" fillId="9" borderId="7" xfId="0" applyFont="1" applyFill="1" applyBorder="1" applyAlignment="1">
      <alignment horizontal="right" vertical="center"/>
    </xf>
    <xf numFmtId="164" fontId="12" fillId="9" borderId="7" xfId="462" applyFont="1" applyFill="1" applyBorder="1" applyAlignment="1">
      <alignment horizontal="center" vertical="center"/>
    </xf>
    <xf numFmtId="164" fontId="12" fillId="9" borderId="6" xfId="462" applyFont="1" applyFill="1" applyBorder="1" applyAlignment="1">
      <alignment horizontal="center" vertical="center"/>
    </xf>
    <xf numFmtId="4" fontId="5" fillId="14" borderId="0" xfId="0" applyNumberFormat="1" applyFont="1" applyFill="1" applyAlignment="1">
      <alignment vertical="center"/>
    </xf>
    <xf numFmtId="0" fontId="5" fillId="14" borderId="0" xfId="0" applyFont="1" applyFill="1" applyAlignment="1">
      <alignment vertical="center"/>
    </xf>
    <xf numFmtId="0" fontId="5" fillId="0" borderId="0" xfId="0" applyFont="1" applyAlignment="1">
      <alignment vertical="center"/>
    </xf>
    <xf numFmtId="0" fontId="3" fillId="9" borderId="14" xfId="23" applyNumberFormat="1"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1" xfId="1" applyFont="1" applyFill="1" applyBorder="1" applyAlignment="1">
      <alignment horizont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4" fontId="4" fillId="0" borderId="13" xfId="1" applyNumberFormat="1" applyFont="1" applyFill="1" applyBorder="1" applyAlignment="1">
      <alignment horizontal="right" wrapText="1"/>
    </xf>
    <xf numFmtId="4" fontId="4" fillId="0" borderId="12" xfId="45" applyNumberFormat="1" applyFont="1" applyFill="1" applyBorder="1" applyAlignment="1"/>
    <xf numFmtId="0" fontId="4" fillId="0" borderId="13" xfId="0" applyFont="1" applyFill="1" applyBorder="1" applyAlignment="1">
      <alignment horizontal="center" wrapText="1"/>
    </xf>
    <xf numFmtId="0" fontId="4" fillId="0" borderId="30" xfId="1" applyFont="1" applyFill="1" applyBorder="1" applyAlignment="1">
      <alignment horizontal="center" wrapText="1"/>
    </xf>
    <xf numFmtId="0" fontId="4" fillId="0" borderId="21" xfId="0"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4" fontId="4" fillId="0" borderId="31" xfId="45" applyNumberFormat="1" applyFont="1" applyFill="1" applyBorder="1" applyAlignment="1"/>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3" fillId="9" borderId="5" xfId="23" applyNumberFormat="1" applyFont="1" applyFill="1" applyBorder="1" applyAlignment="1">
      <alignment horizontal="center" vertical="center" wrapText="1"/>
    </xf>
    <xf numFmtId="4" fontId="4" fillId="2" borderId="7" xfId="23" applyNumberFormat="1" applyFont="1" applyFill="1" applyBorder="1" applyAlignment="1">
      <alignment horizontal="center" vertical="center" wrapText="1"/>
    </xf>
    <xf numFmtId="4" fontId="3" fillId="9" borderId="7" xfId="23" applyNumberFormat="1" applyFont="1" applyFill="1" applyBorder="1" applyAlignment="1">
      <alignment vertical="center" wrapText="1"/>
    </xf>
    <xf numFmtId="4" fontId="4" fillId="9" borderId="7" xfId="23" applyNumberFormat="1" applyFont="1" applyFill="1" applyBorder="1" applyAlignment="1">
      <alignment horizontal="center" vertical="center"/>
    </xf>
    <xf numFmtId="4" fontId="4" fillId="9" borderId="7" xfId="46" applyNumberFormat="1" applyFont="1" applyFill="1" applyBorder="1" applyAlignment="1">
      <alignment vertical="center"/>
    </xf>
    <xf numFmtId="4" fontId="4" fillId="9" borderId="7" xfId="23" applyNumberFormat="1" applyFont="1" applyFill="1" applyBorder="1" applyAlignment="1">
      <alignment vertical="center"/>
    </xf>
    <xf numFmtId="4" fontId="3" fillId="9" borderId="6" xfId="46" applyNumberFormat="1" applyFont="1" applyFill="1" applyBorder="1" applyAlignment="1">
      <alignment vertical="center"/>
    </xf>
    <xf numFmtId="0" fontId="3" fillId="5" borderId="0" xfId="1" applyFont="1" applyFill="1" applyBorder="1" applyAlignment="1">
      <alignment vertical="center" wrapText="1"/>
    </xf>
    <xf numFmtId="4" fontId="3" fillId="5" borderId="0" xfId="1" applyNumberFormat="1" applyFont="1" applyFill="1" applyBorder="1" applyAlignment="1">
      <alignment vertical="center" wrapText="1"/>
    </xf>
    <xf numFmtId="0" fontId="3" fillId="9" borderId="70" xfId="23" applyNumberFormat="1" applyFont="1" applyFill="1" applyBorder="1" applyAlignment="1">
      <alignment horizontal="center" vertical="center" wrapText="1"/>
    </xf>
    <xf numFmtId="4" fontId="4" fillId="2" borderId="71" xfId="23" applyNumberFormat="1" applyFont="1" applyFill="1" applyBorder="1" applyAlignment="1">
      <alignment horizontal="center" vertical="center" wrapText="1"/>
    </xf>
    <xf numFmtId="4" fontId="3" fillId="9" borderId="71" xfId="23" applyNumberFormat="1" applyFont="1" applyFill="1" applyBorder="1" applyAlignment="1">
      <alignment vertical="center" wrapText="1"/>
    </xf>
    <xf numFmtId="4" fontId="4" fillId="9" borderId="71" xfId="23" applyNumberFormat="1" applyFont="1" applyFill="1" applyBorder="1" applyAlignment="1">
      <alignment horizontal="center" vertical="center"/>
    </xf>
    <xf numFmtId="4" fontId="4" fillId="9" borderId="71" xfId="46" applyNumberFormat="1" applyFont="1" applyFill="1" applyBorder="1" applyAlignment="1">
      <alignment vertical="center"/>
    </xf>
    <xf numFmtId="4" fontId="4" fillId="9" borderId="71" xfId="23" applyNumberFormat="1" applyFont="1" applyFill="1" applyBorder="1" applyAlignment="1">
      <alignment vertical="center"/>
    </xf>
    <xf numFmtId="0" fontId="4" fillId="0" borderId="26" xfId="0" applyFont="1" applyFill="1" applyBorder="1" applyAlignment="1">
      <alignment horizontal="center" wrapText="1"/>
    </xf>
    <xf numFmtId="0" fontId="4" fillId="0" borderId="20" xfId="0" applyFont="1" applyFill="1" applyBorder="1" applyAlignment="1">
      <alignment horizontal="center" wrapText="1"/>
    </xf>
    <xf numFmtId="4" fontId="4" fillId="0" borderId="39" xfId="45" applyNumberFormat="1" applyFont="1" applyFill="1" applyBorder="1" applyAlignment="1"/>
    <xf numFmtId="4" fontId="4" fillId="0" borderId="13" xfId="0" applyNumberFormat="1" applyFont="1" applyFill="1" applyBorder="1" applyAlignment="1">
      <alignment vertical="center" wrapText="1"/>
    </xf>
    <xf numFmtId="4" fontId="4" fillId="0" borderId="12" xfId="46" applyNumberFormat="1" applyFont="1" applyFill="1" applyBorder="1" applyAlignment="1"/>
    <xf numFmtId="4" fontId="4" fillId="0" borderId="21" xfId="0" applyNumberFormat="1" applyFont="1" applyFill="1" applyBorder="1" applyAlignment="1">
      <alignment wrapText="1"/>
    </xf>
    <xf numFmtId="4" fontId="4" fillId="0" borderId="31" xfId="46" applyNumberFormat="1" applyFont="1" applyFill="1" applyBorder="1" applyAlignment="1"/>
    <xf numFmtId="4" fontId="4" fillId="9" borderId="16" xfId="23" applyNumberFormat="1" applyFont="1" applyFill="1" applyBorder="1" applyAlignment="1">
      <alignment horizontal="center" vertical="center" wrapText="1"/>
    </xf>
    <xf numFmtId="0" fontId="4" fillId="5" borderId="11" xfId="430" applyNumberFormat="1" applyFont="1" applyFill="1" applyBorder="1" applyAlignment="1">
      <alignment horizontal="center" vertical="center" wrapText="1"/>
    </xf>
    <xf numFmtId="4" fontId="4" fillId="5" borderId="42" xfId="430" applyNumberFormat="1" applyFont="1" applyFill="1" applyBorder="1" applyAlignment="1">
      <alignment horizontal="center" vertical="center" wrapText="1"/>
    </xf>
    <xf numFmtId="4" fontId="4" fillId="5" borderId="23" xfId="430" applyNumberFormat="1" applyFont="1" applyFill="1" applyBorder="1" applyAlignment="1">
      <alignment vertical="center"/>
    </xf>
    <xf numFmtId="4" fontId="4" fillId="5" borderId="23" xfId="430"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0" applyNumberFormat="1" applyFont="1" applyFill="1" applyBorder="1" applyAlignment="1">
      <alignment vertical="center"/>
    </xf>
    <xf numFmtId="4" fontId="4" fillId="5" borderId="24" xfId="45" applyNumberFormat="1" applyFont="1" applyFill="1" applyBorder="1" applyAlignment="1">
      <alignment vertical="center"/>
    </xf>
    <xf numFmtId="0" fontId="4" fillId="0" borderId="0" xfId="430" applyFont="1" applyFill="1" applyAlignment="1">
      <alignment vertical="center"/>
    </xf>
    <xf numFmtId="0" fontId="3" fillId="6" borderId="22" xfId="430" applyNumberFormat="1" applyFont="1" applyFill="1" applyBorder="1" applyAlignment="1">
      <alignment vertical="center"/>
    </xf>
    <xf numFmtId="0" fontId="3" fillId="6" borderId="23" xfId="430" applyNumberFormat="1" applyFont="1" applyFill="1" applyBorder="1" applyAlignment="1">
      <alignment vertical="center"/>
    </xf>
    <xf numFmtId="0" fontId="3" fillId="6" borderId="24" xfId="430" applyNumberFormat="1" applyFont="1" applyFill="1" applyBorder="1" applyAlignment="1">
      <alignment vertical="center"/>
    </xf>
    <xf numFmtId="0" fontId="4" fillId="6" borderId="0" xfId="430" applyNumberFormat="1" applyFont="1" applyFill="1" applyBorder="1" applyAlignment="1">
      <alignment vertical="center"/>
    </xf>
    <xf numFmtId="4" fontId="4" fillId="0" borderId="0" xfId="430" applyNumberFormat="1" applyFont="1" applyFill="1" applyAlignment="1">
      <alignment vertical="center"/>
    </xf>
    <xf numFmtId="0" fontId="4" fillId="0" borderId="0" xfId="430" applyFont="1" applyAlignment="1">
      <alignment vertical="center"/>
    </xf>
    <xf numFmtId="4" fontId="4" fillId="0" borderId="0" xfId="430" applyNumberFormat="1" applyFont="1" applyAlignment="1">
      <alignment vertical="center"/>
    </xf>
    <xf numFmtId="3" fontId="4" fillId="0" borderId="0" xfId="430" applyNumberFormat="1" applyFont="1" applyFill="1" applyAlignment="1">
      <alignment vertical="center"/>
    </xf>
    <xf numFmtId="0" fontId="3" fillId="0" borderId="14" xfId="430" applyFont="1" applyFill="1" applyBorder="1" applyAlignment="1">
      <alignment vertical="center" wrapText="1"/>
    </xf>
    <xf numFmtId="0" fontId="4" fillId="0" borderId="0" xfId="430" applyFont="1" applyFill="1" applyBorder="1" applyAlignment="1">
      <alignment vertical="center"/>
    </xf>
    <xf numFmtId="0" fontId="3" fillId="0" borderId="16" xfId="430" applyFont="1" applyFill="1" applyBorder="1" applyAlignment="1">
      <alignment vertical="center"/>
    </xf>
    <xf numFmtId="0" fontId="3" fillId="0" borderId="16" xfId="430" applyNumberFormat="1" applyFont="1" applyBorder="1" applyAlignment="1">
      <alignment vertical="center"/>
    </xf>
    <xf numFmtId="0" fontId="3" fillId="0" borderId="16" xfId="430" applyNumberFormat="1" applyFont="1" applyBorder="1" applyAlignment="1">
      <alignment horizontal="center" vertical="center"/>
    </xf>
    <xf numFmtId="0" fontId="3" fillId="0" borderId="16" xfId="430" applyFont="1" applyFill="1" applyBorder="1" applyAlignment="1">
      <alignment horizontal="right" vertical="center" wrapText="1"/>
    </xf>
    <xf numFmtId="14" fontId="4" fillId="0" borderId="15" xfId="430" applyNumberFormat="1" applyFont="1" applyFill="1" applyBorder="1" applyAlignment="1">
      <alignment horizontal="right" vertical="center"/>
    </xf>
    <xf numFmtId="0" fontId="3" fillId="0" borderId="8" xfId="430" applyFont="1" applyFill="1" applyBorder="1" applyAlignment="1">
      <alignment vertical="center" wrapText="1"/>
    </xf>
    <xf numFmtId="0" fontId="4" fillId="0" borderId="9" xfId="430" applyFont="1" applyFill="1" applyBorder="1" applyAlignment="1">
      <alignment vertical="center"/>
    </xf>
    <xf numFmtId="0" fontId="3" fillId="0" borderId="9" xfId="430" applyNumberFormat="1" applyFont="1" applyBorder="1" applyAlignment="1">
      <alignment vertical="center" wrapText="1"/>
    </xf>
    <xf numFmtId="0" fontId="3" fillId="0" borderId="9" xfId="430" applyNumberFormat="1" applyFont="1" applyBorder="1" applyAlignment="1">
      <alignment vertical="center"/>
    </xf>
    <xf numFmtId="0" fontId="3" fillId="0" borderId="9" xfId="430" applyNumberFormat="1" applyFont="1" applyBorder="1" applyAlignment="1">
      <alignment horizontal="center" vertical="center"/>
    </xf>
    <xf numFmtId="0" fontId="3" fillId="0" borderId="9" xfId="430"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0" borderId="14" xfId="23" applyFont="1" applyFill="1" applyBorder="1" applyAlignment="1">
      <alignment vertical="center" wrapText="1"/>
    </xf>
    <xf numFmtId="0" fontId="4" fillId="0" borderId="16" xfId="23" applyFont="1" applyFill="1" applyBorder="1" applyAlignment="1">
      <alignment vertical="center"/>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4" fillId="0" borderId="9" xfId="23" applyFont="1" applyFill="1" applyBorder="1" applyAlignment="1">
      <alignment vertical="center"/>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79" xfId="23" applyFont="1" applyFill="1" applyBorder="1" applyAlignment="1">
      <alignment vertical="center" wrapText="1"/>
    </xf>
    <xf numFmtId="0" fontId="3" fillId="4" borderId="71" xfId="23" applyFont="1" applyFill="1" applyBorder="1" applyAlignment="1">
      <alignment vertical="center" wrapText="1"/>
    </xf>
    <xf numFmtId="0" fontId="3" fillId="4" borderId="80" xfId="23" applyFont="1" applyFill="1" applyBorder="1" applyAlignment="1">
      <alignment vertical="center" wrapText="1"/>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5"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5" fontId="4" fillId="0" borderId="31" xfId="50" applyFont="1" applyFill="1" applyBorder="1" applyAlignment="1">
      <alignment horizontal="left"/>
    </xf>
    <xf numFmtId="49" fontId="4" fillId="0" borderId="0" xfId="23" applyNumberFormat="1" applyFont="1" applyBorder="1" applyAlignment="1">
      <alignment horizontal="center"/>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5" borderId="11" xfId="0" applyFont="1" applyFill="1" applyBorder="1" applyAlignment="1">
      <alignment horizontal="center"/>
    </xf>
    <xf numFmtId="2" fontId="4" fillId="5" borderId="13" xfId="0" applyNumberFormat="1" applyFont="1" applyFill="1" applyBorder="1" applyAlignment="1">
      <alignment horizontal="right"/>
    </xf>
    <xf numFmtId="10" fontId="3" fillId="11" borderId="34" xfId="36" applyNumberFormat="1" applyFont="1" applyFill="1" applyBorder="1" applyAlignment="1">
      <alignment horizontal="center" vertical="center"/>
    </xf>
    <xf numFmtId="10" fontId="3" fillId="0" borderId="13" xfId="36" applyNumberFormat="1" applyFont="1" applyBorder="1" applyAlignment="1">
      <alignment horizontal="center" vertical="center"/>
    </xf>
    <xf numFmtId="10" fontId="2" fillId="0" borderId="13" xfId="36" applyNumberFormat="1" applyFont="1" applyBorder="1" applyAlignment="1">
      <alignment vertical="center"/>
    </xf>
    <xf numFmtId="4" fontId="2" fillId="0" borderId="13" xfId="0"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3" fillId="0" borderId="0" xfId="0" applyNumberFormat="1" applyFont="1" applyFill="1" applyBorder="1" applyAlignment="1">
      <alignment vertical="center" wrapText="1"/>
    </xf>
    <xf numFmtId="4" fontId="4" fillId="0" borderId="0" xfId="0" applyNumberFormat="1" applyFont="1" applyFill="1" applyBorder="1" applyAlignment="1">
      <alignment horizontal="center" vertical="center"/>
    </xf>
    <xf numFmtId="4" fontId="4" fillId="0" borderId="0" xfId="0" applyNumberFormat="1" applyFont="1" applyFill="1" applyBorder="1" applyAlignment="1">
      <alignment vertical="center"/>
    </xf>
    <xf numFmtId="0" fontId="2" fillId="0" borderId="11" xfId="50" applyNumberFormat="1" applyFont="1" applyFill="1" applyBorder="1" applyAlignment="1" applyProtection="1">
      <alignment horizontal="center"/>
    </xf>
    <xf numFmtId="0" fontId="4" fillId="5" borderId="11" xfId="0" applyNumberFormat="1" applyFont="1" applyFill="1" applyBorder="1" applyAlignment="1">
      <alignment horizontal="center"/>
    </xf>
    <xf numFmtId="49" fontId="2" fillId="0" borderId="11" xfId="50" applyNumberFormat="1" applyFont="1" applyFill="1" applyBorder="1" applyAlignment="1" applyProtection="1">
      <alignment horizontal="center"/>
    </xf>
    <xf numFmtId="49" fontId="4" fillId="5" borderId="13" xfId="32" applyNumberFormat="1" applyFont="1" applyFill="1" applyBorder="1" applyAlignment="1">
      <alignment horizontal="left" vertical="center" wrapText="1"/>
    </xf>
    <xf numFmtId="0" fontId="4" fillId="0" borderId="0" xfId="23" applyFont="1" applyAlignment="1">
      <alignment vertical="center"/>
    </xf>
    <xf numFmtId="0" fontId="4" fillId="0" borderId="11" xfId="23" applyNumberFormat="1" applyFont="1" applyFill="1" applyBorder="1" applyAlignment="1">
      <alignment horizontal="center"/>
    </xf>
    <xf numFmtId="2" fontId="4" fillId="0" borderId="13" xfId="23" applyNumberFormat="1" applyFont="1" applyFill="1" applyBorder="1" applyAlignment="1">
      <alignment horizontal="right"/>
    </xf>
    <xf numFmtId="0" fontId="4" fillId="0" borderId="30" xfId="23" applyNumberFormat="1" applyFont="1" applyFill="1" applyBorder="1" applyAlignment="1">
      <alignment horizontal="center"/>
    </xf>
    <xf numFmtId="0" fontId="3" fillId="4" borderId="33" xfId="23" applyFont="1" applyFill="1" applyBorder="1" applyAlignment="1">
      <alignment horizontal="center" vertical="center"/>
    </xf>
    <xf numFmtId="165" fontId="4" fillId="0" borderId="0" xfId="50" applyFont="1" applyFill="1" applyBorder="1" applyAlignment="1">
      <alignment horizontal="center"/>
    </xf>
    <xf numFmtId="166" fontId="4" fillId="0" borderId="0"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3" fillId="4" borderId="32" xfId="23" applyFont="1" applyFill="1" applyBorder="1" applyAlignment="1">
      <alignment horizontal="center" vertical="center"/>
    </xf>
    <xf numFmtId="10" fontId="3" fillId="11" borderId="34" xfId="36" applyNumberFormat="1" applyFont="1" applyFill="1" applyBorder="1" applyAlignment="1">
      <alignment vertical="center"/>
    </xf>
    <xf numFmtId="4" fontId="4" fillId="11" borderId="33" xfId="0" applyNumberFormat="1" applyFont="1" applyFill="1" applyBorder="1" applyAlignment="1">
      <alignment vertical="center"/>
    </xf>
    <xf numFmtId="0" fontId="3" fillId="11" borderId="34" xfId="0" applyFont="1" applyFill="1" applyBorder="1" applyAlignment="1">
      <alignment horizontal="center" vertical="center"/>
    </xf>
    <xf numFmtId="0" fontId="98" fillId="0" borderId="13" xfId="0" applyFont="1" applyBorder="1" applyAlignment="1">
      <alignment vertical="center" wrapText="1"/>
    </xf>
    <xf numFmtId="2" fontId="3" fillId="11" borderId="21" xfId="0" applyNumberFormat="1" applyFont="1" applyFill="1" applyBorder="1" applyAlignment="1">
      <alignment vertical="center" wrapText="1"/>
    </xf>
    <xf numFmtId="0" fontId="3" fillId="14" borderId="13" xfId="0" applyFont="1" applyFill="1" applyBorder="1" applyAlignment="1">
      <alignment horizontal="center" vertical="center"/>
    </xf>
    <xf numFmtId="0" fontId="3" fillId="14" borderId="13" xfId="0" applyFont="1" applyFill="1" applyBorder="1" applyAlignment="1">
      <alignment horizontal="center" vertical="center" wrapText="1"/>
    </xf>
    <xf numFmtId="4" fontId="3" fillId="14" borderId="12" xfId="0" applyNumberFormat="1" applyFont="1" applyFill="1" applyBorder="1" applyAlignment="1">
      <alignment horizontal="center" vertical="center" wrapText="1"/>
    </xf>
    <xf numFmtId="2" fontId="4" fillId="0" borderId="13" xfId="0" applyNumberFormat="1" applyFont="1" applyFill="1" applyBorder="1" applyAlignment="1">
      <alignment horizontal="right"/>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0" fontId="4" fillId="0" borderId="13" xfId="23" applyFont="1" applyFill="1" applyBorder="1" applyAlignment="1">
      <alignment horizontal="left" wrapText="1"/>
    </xf>
    <xf numFmtId="0" fontId="4" fillId="0" borderId="13" xfId="32" applyFont="1" applyFill="1" applyBorder="1" applyAlignment="1">
      <alignment horizontal="center" wrapText="1"/>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0" fontId="3" fillId="11" borderId="34" xfId="126" applyFont="1" applyFill="1" applyBorder="1" applyAlignment="1">
      <alignment horizontal="center" vertical="center" wrapText="1"/>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8" fillId="0" borderId="13" xfId="0" applyFont="1" applyFill="1" applyBorder="1" applyAlignment="1">
      <alignment horizontal="center" vertical="center" wrapText="1"/>
    </xf>
    <xf numFmtId="10" fontId="2" fillId="0" borderId="13" xfId="36" applyNumberFormat="1" applyFont="1" applyFill="1" applyBorder="1" applyAlignment="1">
      <alignment vertical="center"/>
    </xf>
    <xf numFmtId="4" fontId="2" fillId="0" borderId="12" xfId="0" applyNumberFormat="1" applyFont="1" applyFill="1" applyBorder="1" applyAlignment="1">
      <alignment vertic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0" fontId="98" fillId="0" borderId="13" xfId="0" applyFont="1" applyFill="1" applyBorder="1"/>
    <xf numFmtId="4" fontId="4" fillId="11" borderId="31" xfId="0" applyNumberFormat="1" applyFont="1" applyFill="1" applyBorder="1" applyAlignment="1">
      <alignment vertical="center" wrapText="1"/>
    </xf>
    <xf numFmtId="2" fontId="4"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165" fontId="3" fillId="5" borderId="0" xfId="51" applyFont="1" applyFill="1" applyBorder="1" applyAlignment="1">
      <alignment horizontal="right" vertical="center"/>
    </xf>
    <xf numFmtId="164"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4" fontId="3" fillId="5" borderId="13" xfId="0" applyNumberFormat="1" applyFont="1" applyFill="1" applyBorder="1" applyAlignment="1">
      <alignment horizontal="center" vertical="center"/>
    </xf>
    <xf numFmtId="4" fontId="3" fillId="5" borderId="12" xfId="0" applyNumberFormat="1" applyFont="1" applyFill="1" applyBorder="1" applyAlignment="1">
      <alignment horizontal="center" vertical="center"/>
    </xf>
    <xf numFmtId="0" fontId="3" fillId="11" borderId="32" xfId="126" applyFont="1" applyFill="1" applyBorder="1" applyAlignment="1">
      <alignment horizontal="center" vertical="center"/>
    </xf>
    <xf numFmtId="4" fontId="3" fillId="11" borderId="34" xfId="126" applyNumberFormat="1" applyFont="1" applyFill="1" applyBorder="1" applyAlignment="1">
      <alignment horizontal="center" vertical="center"/>
    </xf>
    <xf numFmtId="10" fontId="3" fillId="11" borderId="34" xfId="126" applyNumberFormat="1" applyFont="1" applyFill="1" applyBorder="1" applyAlignment="1">
      <alignment horizontal="center" vertical="center"/>
    </xf>
    <xf numFmtId="4" fontId="3" fillId="11" borderId="33" xfId="126" applyNumberFormat="1" applyFont="1" applyFill="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2" xfId="0" applyNumberFormat="1" applyFont="1" applyFill="1" applyBorder="1" applyAlignment="1">
      <alignment vertical="center"/>
    </xf>
    <xf numFmtId="49" fontId="2" fillId="0" borderId="0" xfId="0" applyNumberFormat="1" applyFont="1" applyBorder="1" applyAlignment="1"/>
    <xf numFmtId="14" fontId="2" fillId="5" borderId="11" xfId="0" applyNumberFormat="1" applyFont="1" applyFill="1" applyBorder="1" applyAlignment="1">
      <alignment horizontal="center" vertical="center"/>
    </xf>
    <xf numFmtId="0" fontId="98" fillId="5" borderId="13" xfId="0" applyFont="1" applyFill="1" applyBorder="1" applyAlignment="1">
      <alignment horizontal="center" vertical="center" wrapText="1"/>
    </xf>
    <xf numFmtId="166" fontId="2" fillId="0" borderId="13" xfId="0" applyNumberFormat="1" applyFont="1" applyFill="1" applyBorder="1" applyAlignment="1">
      <alignment horizontal="right"/>
    </xf>
    <xf numFmtId="0" fontId="4" fillId="11" borderId="32" xfId="0" applyFont="1" applyFill="1" applyBorder="1" applyAlignment="1">
      <alignment horizontal="center" vertical="center"/>
    </xf>
    <xf numFmtId="0" fontId="4" fillId="11" borderId="34" xfId="0" applyFont="1" applyFill="1" applyBorder="1" applyAlignment="1">
      <alignment horizontal="center" vertical="center" wrapText="1"/>
    </xf>
    <xf numFmtId="4" fontId="4" fillId="11" borderId="34" xfId="0" applyNumberFormat="1" applyFont="1" applyFill="1" applyBorder="1" applyAlignment="1">
      <alignment horizontal="center" vertical="center"/>
    </xf>
    <xf numFmtId="0" fontId="4" fillId="0" borderId="37" xfId="0" applyFont="1" applyFill="1" applyBorder="1" applyAlignment="1">
      <alignment horizontal="center" vertical="center"/>
    </xf>
    <xf numFmtId="0" fontId="3" fillId="0" borderId="37" xfId="0" applyFont="1" applyFill="1" applyBorder="1" applyAlignment="1">
      <alignment horizontal="center" vertical="center"/>
    </xf>
    <xf numFmtId="4" fontId="3" fillId="0" borderId="37" xfId="0" applyNumberFormat="1" applyFont="1" applyFill="1" applyBorder="1" applyAlignment="1">
      <alignment vertical="center" wrapText="1"/>
    </xf>
    <xf numFmtId="4" fontId="4" fillId="0" borderId="37" xfId="0" applyNumberFormat="1" applyFont="1" applyFill="1" applyBorder="1" applyAlignment="1">
      <alignment horizontal="center" vertical="center"/>
    </xf>
    <xf numFmtId="4" fontId="4" fillId="0" borderId="37" xfId="0" applyNumberFormat="1" applyFont="1" applyFill="1" applyBorder="1" applyAlignment="1">
      <alignment vertical="center"/>
    </xf>
    <xf numFmtId="0" fontId="3" fillId="11" borderId="34" xfId="126" applyFont="1" applyFill="1" applyBorder="1" applyAlignment="1">
      <alignment horizontal="center" vertical="center"/>
    </xf>
    <xf numFmtId="4" fontId="101" fillId="11" borderId="21" xfId="0" applyNumberFormat="1" applyFont="1" applyFill="1" applyBorder="1" applyAlignment="1">
      <alignment vertical="center" wrapText="1"/>
    </xf>
    <xf numFmtId="0" fontId="3" fillId="11" borderId="30" xfId="0" applyFont="1" applyFill="1" applyBorder="1" applyAlignment="1">
      <alignment horizontal="center" vertical="center"/>
    </xf>
    <xf numFmtId="0" fontId="3" fillId="11" borderId="21" xfId="0" applyFont="1" applyFill="1" applyBorder="1" applyAlignment="1">
      <alignment horizontal="right" vertical="center"/>
    </xf>
    <xf numFmtId="0" fontId="3" fillId="11" borderId="31" xfId="0"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 fontId="4" fillId="0" borderId="13" xfId="23" applyNumberFormat="1" applyFont="1" applyBorder="1" applyAlignment="1">
      <alignment horizontal="right"/>
    </xf>
    <xf numFmtId="0" fontId="102" fillId="11" borderId="34" xfId="126" applyFont="1" applyFill="1" applyBorder="1" applyAlignment="1">
      <alignment horizontal="center" vertical="center" wrapText="1"/>
    </xf>
    <xf numFmtId="0" fontId="103" fillId="0" borderId="13" xfId="0" applyFont="1" applyBorder="1" applyAlignment="1">
      <alignment wrapText="1"/>
    </xf>
    <xf numFmtId="10" fontId="3" fillId="11" borderId="33" xfId="36" applyNumberFormat="1" applyFont="1" applyFill="1" applyBorder="1" applyAlignment="1">
      <alignment horizontal="center" vertical="center"/>
    </xf>
    <xf numFmtId="10" fontId="2" fillId="0" borderId="12" xfId="36" applyNumberFormat="1" applyFont="1" applyFill="1" applyBorder="1" applyAlignment="1">
      <alignment vertical="center"/>
    </xf>
    <xf numFmtId="0" fontId="103" fillId="18" borderId="13" xfId="0" applyFont="1" applyFill="1" applyBorder="1" applyAlignment="1">
      <alignment horizontal="left" vertical="center" wrapText="1"/>
    </xf>
    <xf numFmtId="0" fontId="103" fillId="0" borderId="13" xfId="0" applyFont="1" applyBorder="1"/>
    <xf numFmtId="0" fontId="101" fillId="11" borderId="34" xfId="126"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3" fillId="0" borderId="14" xfId="23" applyNumberFormat="1" applyFont="1" applyBorder="1" applyAlignment="1"/>
    <xf numFmtId="4" fontId="4" fillId="0" borderId="16" xfId="23" applyNumberFormat="1" applyFont="1" applyBorder="1" applyAlignment="1"/>
    <xf numFmtId="4" fontId="3" fillId="0" borderId="16" xfId="23" applyNumberFormat="1" applyFont="1" applyBorder="1" applyAlignment="1"/>
    <xf numFmtId="0" fontId="3" fillId="0" borderId="16" xfId="23" applyFont="1" applyBorder="1" applyAlignment="1"/>
    <xf numFmtId="0" fontId="3" fillId="0" borderId="15" xfId="23" applyFont="1" applyBorder="1" applyAlignment="1"/>
    <xf numFmtId="4" fontId="3" fillId="0" borderId="18" xfId="23" applyNumberFormat="1" applyFont="1" applyBorder="1" applyAlignment="1"/>
    <xf numFmtId="4" fontId="3" fillId="0" borderId="8" xfId="23" applyNumberFormat="1" applyFont="1" applyBorder="1" applyAlignment="1"/>
    <xf numFmtId="14" fontId="4" fillId="0" borderId="9" xfId="23" applyNumberFormat="1" applyFont="1" applyBorder="1" applyAlignment="1">
      <alignment horizontal="left" wrapText="1"/>
    </xf>
    <xf numFmtId="14" fontId="3" fillId="0" borderId="9" xfId="23" applyNumberFormat="1" applyFont="1" applyBorder="1" applyAlignment="1">
      <alignment wrapText="1"/>
    </xf>
    <xf numFmtId="14" fontId="3" fillId="0" borderId="9" xfId="23" applyNumberFormat="1" applyFont="1" applyBorder="1" applyAlignment="1"/>
    <xf numFmtId="4" fontId="3" fillId="0" borderId="10" xfId="23" applyNumberFormat="1" applyFont="1" applyBorder="1" applyAlignment="1"/>
    <xf numFmtId="0" fontId="3" fillId="2" borderId="70" xfId="23" applyFont="1" applyFill="1" applyBorder="1" applyAlignment="1">
      <alignment horizontal="center"/>
    </xf>
    <xf numFmtId="1" fontId="3" fillId="2" borderId="71" xfId="23" applyNumberFormat="1" applyFont="1" applyFill="1" applyBorder="1" applyAlignment="1"/>
    <xf numFmtId="4" fontId="3" fillId="2" borderId="71" xfId="23" applyNumberFormat="1" applyFont="1" applyFill="1" applyBorder="1" applyAlignment="1">
      <alignment horizontal="right"/>
    </xf>
    <xf numFmtId="4" fontId="3" fillId="2" borderId="72" xfId="23" applyNumberFormat="1" applyFont="1" applyFill="1" applyBorder="1" applyAlignment="1">
      <alignment horizontal="right"/>
    </xf>
    <xf numFmtId="1" fontId="4" fillId="0" borderId="13" xfId="23" applyNumberFormat="1" applyFont="1" applyBorder="1" applyAlignment="1">
      <alignment wrapText="1"/>
    </xf>
    <xf numFmtId="1" fontId="4" fillId="0" borderId="13" xfId="23" applyNumberFormat="1" applyFont="1" applyFill="1" applyBorder="1" applyAlignment="1">
      <alignment horizontal="center" wrapText="1"/>
    </xf>
    <xf numFmtId="1" fontId="4" fillId="0" borderId="21" xfId="23" applyNumberFormat="1" applyFont="1" applyBorder="1" applyAlignment="1">
      <alignment wrapText="1"/>
    </xf>
    <xf numFmtId="1" fontId="4" fillId="0" borderId="21" xfId="23" applyNumberFormat="1" applyFont="1" applyFill="1" applyBorder="1" applyAlignment="1">
      <alignment horizontal="center" wrapText="1"/>
    </xf>
    <xf numFmtId="4" fontId="4" fillId="0" borderId="21" xfId="23" applyNumberFormat="1" applyFont="1" applyBorder="1" applyAlignment="1">
      <alignment horizontal="right"/>
    </xf>
    <xf numFmtId="0" fontId="4" fillId="0" borderId="9" xfId="23" applyFont="1" applyBorder="1" applyAlignment="1">
      <alignment horizontal="center"/>
    </xf>
    <xf numFmtId="1" fontId="4" fillId="0" borderId="9" xfId="23" applyNumberFormat="1" applyFont="1" applyBorder="1" applyAlignment="1"/>
    <xf numFmtId="4" fontId="4" fillId="0" borderId="9" xfId="23" applyNumberFormat="1" applyFont="1" applyBorder="1" applyAlignment="1"/>
    <xf numFmtId="4" fontId="4" fillId="0" borderId="9" xfId="23" applyNumberFormat="1" applyFont="1" applyBorder="1" applyAlignment="1">
      <alignment horizontal="center"/>
    </xf>
    <xf numFmtId="4" fontId="50" fillId="5" borderId="26" xfId="23" applyNumberFormat="1" applyFont="1" applyFill="1" applyBorder="1" applyAlignment="1">
      <alignment wrapText="1"/>
    </xf>
    <xf numFmtId="165" fontId="104" fillId="44" borderId="37" xfId="50" applyFont="1" applyFill="1" applyBorder="1"/>
    <xf numFmtId="165" fontId="104" fillId="5" borderId="25" xfId="50" applyNumberFormat="1" applyFont="1" applyFill="1" applyBorder="1"/>
    <xf numFmtId="165" fontId="104" fillId="44" borderId="25" xfId="50" applyFont="1" applyFill="1" applyBorder="1"/>
    <xf numFmtId="165" fontId="104" fillId="44" borderId="20" xfId="50" applyFont="1" applyFill="1" applyBorder="1"/>
    <xf numFmtId="165" fontId="104" fillId="5" borderId="39" xfId="50" applyNumberFormat="1" applyFont="1" applyFill="1" applyBorder="1"/>
    <xf numFmtId="4" fontId="50" fillId="4" borderId="22" xfId="23" applyNumberFormat="1" applyFont="1" applyFill="1" applyBorder="1" applyAlignment="1">
      <alignment wrapText="1"/>
    </xf>
    <xf numFmtId="165" fontId="104" fillId="4" borderId="23" xfId="50" applyFont="1" applyFill="1" applyBorder="1"/>
    <xf numFmtId="165" fontId="104" fillId="4" borderId="23" xfId="50" applyNumberFormat="1" applyFont="1" applyFill="1" applyBorder="1"/>
    <xf numFmtId="165" fontId="104" fillId="4" borderId="24" xfId="50" applyNumberFormat="1" applyFont="1" applyFill="1" applyBorder="1"/>
    <xf numFmtId="0" fontId="87" fillId="4" borderId="32" xfId="23" applyFont="1" applyFill="1" applyBorder="1"/>
    <xf numFmtId="165" fontId="105" fillId="4" borderId="34" xfId="50" applyFont="1" applyFill="1" applyBorder="1"/>
    <xf numFmtId="165" fontId="105" fillId="4" borderId="34" xfId="50" applyNumberFormat="1" applyFont="1" applyFill="1" applyBorder="1"/>
    <xf numFmtId="165" fontId="105" fillId="4" borderId="33" xfId="50" applyNumberFormat="1" applyFont="1" applyFill="1" applyBorder="1"/>
    <xf numFmtId="0" fontId="87" fillId="4" borderId="30" xfId="23" applyFont="1" applyFill="1" applyBorder="1"/>
    <xf numFmtId="165" fontId="105" fillId="4" borderId="21" xfId="50" applyFont="1" applyFill="1" applyBorder="1"/>
    <xf numFmtId="165" fontId="105" fillId="4" borderId="21" xfId="50" applyNumberFormat="1" applyFont="1" applyFill="1" applyBorder="1"/>
    <xf numFmtId="165" fontId="105" fillId="4" borderId="31" xfId="50" applyNumberFormat="1" applyFont="1" applyFill="1" applyBorder="1"/>
    <xf numFmtId="0" fontId="30" fillId="5" borderId="0" xfId="633" applyNumberFormat="1" applyFont="1" applyFill="1" applyBorder="1" applyAlignment="1">
      <alignment horizontal="left" vertical="center"/>
    </xf>
    <xf numFmtId="167" fontId="4" fillId="0" borderId="13" xfId="1" applyNumberFormat="1" applyFont="1" applyFill="1" applyBorder="1" applyAlignment="1">
      <alignment horizontal="right" wrapText="1"/>
    </xf>
    <xf numFmtId="167" fontId="4" fillId="0" borderId="21" xfId="1" applyNumberFormat="1" applyFont="1" applyFill="1" applyBorder="1" applyAlignment="1">
      <alignment horizontal="right" wrapText="1"/>
    </xf>
    <xf numFmtId="165" fontId="3" fillId="12" borderId="85" xfId="50" applyFont="1" applyFill="1" applyBorder="1" applyAlignment="1">
      <alignment horizontal="right" vertical="center"/>
    </xf>
    <xf numFmtId="164" fontId="3" fillId="12" borderId="86" xfId="8" applyFont="1" applyFill="1" applyBorder="1" applyAlignment="1">
      <alignment horizontal="right" vertical="center"/>
    </xf>
    <xf numFmtId="166" fontId="4" fillId="0" borderId="13" xfId="1" applyNumberFormat="1" applyFont="1" applyFill="1" applyBorder="1" applyAlignment="1">
      <alignment horizontal="right" wrapText="1"/>
    </xf>
    <xf numFmtId="4" fontId="4" fillId="0" borderId="13" xfId="1" applyNumberFormat="1" applyFont="1" applyFill="1" applyBorder="1" applyAlignment="1">
      <alignment horizontal="center" wrapText="1"/>
    </xf>
    <xf numFmtId="0" fontId="3" fillId="5" borderId="8" xfId="1" applyFont="1" applyFill="1" applyBorder="1" applyAlignment="1">
      <alignment vertical="center" wrapText="1"/>
    </xf>
    <xf numFmtId="0" fontId="3" fillId="5" borderId="10" xfId="1" applyFont="1" applyFill="1" applyBorder="1" applyAlignment="1">
      <alignment vertical="center" wrapText="1"/>
    </xf>
    <xf numFmtId="166" fontId="4" fillId="0" borderId="21" xfId="1" applyNumberFormat="1" applyFont="1" applyFill="1" applyBorder="1" applyAlignment="1">
      <alignment horizontal="right" wrapText="1"/>
    </xf>
    <xf numFmtId="165" fontId="3" fillId="12" borderId="85" xfId="636" applyFont="1" applyFill="1" applyBorder="1" applyAlignment="1">
      <alignment horizontal="right" vertical="center"/>
    </xf>
    <xf numFmtId="0" fontId="3" fillId="4" borderId="33" xfId="635" applyFont="1" applyFill="1" applyBorder="1" applyAlignment="1">
      <alignment horizontal="center" vertical="center" wrapText="1"/>
    </xf>
    <xf numFmtId="0" fontId="3" fillId="0" borderId="11" xfId="635" applyFont="1" applyFill="1" applyBorder="1" applyAlignment="1">
      <alignment horizontal="center" vertical="center" wrapText="1"/>
    </xf>
    <xf numFmtId="0" fontId="2" fillId="0" borderId="11" xfId="636" applyNumberFormat="1" applyFont="1" applyFill="1" applyBorder="1" applyAlignment="1" applyProtection="1">
      <alignment horizontal="center"/>
    </xf>
    <xf numFmtId="2" fontId="4" fillId="0" borderId="13" xfId="635" applyNumberFormat="1" applyFont="1" applyBorder="1" applyAlignment="1">
      <alignment horizontal="right"/>
    </xf>
    <xf numFmtId="2" fontId="4" fillId="0" borderId="21" xfId="635" applyNumberFormat="1" applyFont="1" applyBorder="1" applyAlignment="1">
      <alignment horizontal="right"/>
    </xf>
    <xf numFmtId="0" fontId="3" fillId="4" borderId="32" xfId="635" applyFont="1" applyFill="1" applyBorder="1" applyAlignment="1">
      <alignment horizontal="center" vertical="center"/>
    </xf>
    <xf numFmtId="4" fontId="4" fillId="0" borderId="12" xfId="635" applyNumberFormat="1" applyFont="1" applyBorder="1" applyAlignment="1">
      <alignment horizontal="right"/>
    </xf>
    <xf numFmtId="0" fontId="4" fillId="0" borderId="30" xfId="635" applyNumberFormat="1" applyFont="1" applyBorder="1" applyAlignment="1">
      <alignment horizontal="center"/>
    </xf>
    <xf numFmtId="4" fontId="4" fillId="0" borderId="31" xfId="635" applyNumberFormat="1" applyFont="1" applyBorder="1" applyAlignment="1">
      <alignment horizontal="right"/>
    </xf>
    <xf numFmtId="165" fontId="3" fillId="5" borderId="0" xfId="636" applyFont="1" applyFill="1" applyBorder="1" applyAlignment="1">
      <alignment horizontal="right" vertical="center"/>
    </xf>
    <xf numFmtId="164" fontId="3" fillId="5" borderId="0" xfId="637" applyFont="1" applyFill="1" applyBorder="1" applyAlignment="1">
      <alignment horizontal="right" vertical="center"/>
    </xf>
    <xf numFmtId="0" fontId="3" fillId="4" borderId="32" xfId="639" applyFont="1" applyFill="1" applyBorder="1" applyAlignment="1">
      <alignment horizontal="center" vertical="center"/>
    </xf>
    <xf numFmtId="0" fontId="3" fillId="4" borderId="33" xfId="639" applyFont="1" applyFill="1" applyBorder="1" applyAlignment="1">
      <alignment horizontal="center" vertical="center" wrapText="1"/>
    </xf>
    <xf numFmtId="0" fontId="3" fillId="0" borderId="11" xfId="639" applyFont="1" applyFill="1" applyBorder="1" applyAlignment="1">
      <alignment horizontal="center" vertical="center" wrapText="1"/>
    </xf>
    <xf numFmtId="0" fontId="3" fillId="5" borderId="13" xfId="639" applyFont="1" applyFill="1" applyBorder="1" applyAlignment="1">
      <alignment horizontal="center" vertical="center"/>
    </xf>
    <xf numFmtId="0" fontId="4" fillId="0" borderId="11" xfId="639" applyNumberFormat="1" applyFont="1" applyBorder="1" applyAlignment="1">
      <alignment horizontal="center"/>
    </xf>
    <xf numFmtId="2" fontId="4" fillId="0" borderId="13" xfId="639" applyNumberFormat="1" applyFont="1" applyBorder="1" applyAlignment="1">
      <alignment horizontal="right"/>
    </xf>
    <xf numFmtId="4" fontId="4" fillId="0" borderId="12" xfId="639" applyNumberFormat="1" applyFont="1" applyBorder="1" applyAlignment="1">
      <alignment horizontal="right"/>
    </xf>
    <xf numFmtId="0" fontId="4" fillId="0" borderId="30" xfId="639" applyNumberFormat="1" applyFont="1" applyBorder="1" applyAlignment="1">
      <alignment horizontal="center"/>
    </xf>
    <xf numFmtId="2" fontId="4" fillId="0" borderId="21" xfId="639" applyNumberFormat="1" applyFont="1" applyBorder="1" applyAlignment="1">
      <alignment horizontal="right"/>
    </xf>
    <xf numFmtId="165" fontId="3" fillId="12" borderId="85" xfId="640" applyFont="1" applyFill="1" applyBorder="1" applyAlignment="1">
      <alignment horizontal="right" vertical="center"/>
    </xf>
    <xf numFmtId="164" fontId="3" fillId="12" borderId="86" xfId="641" applyFont="1" applyFill="1" applyBorder="1" applyAlignment="1">
      <alignment horizontal="right" vertical="center"/>
    </xf>
    <xf numFmtId="165" fontId="3" fillId="5" borderId="0" xfId="642" applyFont="1" applyFill="1" applyBorder="1" applyAlignment="1">
      <alignment horizontal="right" vertical="center"/>
    </xf>
    <xf numFmtId="164" fontId="3" fillId="5" borderId="0" xfId="643" applyFont="1" applyFill="1" applyBorder="1" applyAlignment="1">
      <alignment horizontal="right" vertical="center"/>
    </xf>
    <xf numFmtId="10" fontId="3" fillId="0" borderId="13" xfId="644" applyNumberFormat="1" applyFont="1" applyFill="1" applyBorder="1" applyAlignment="1">
      <alignment horizontal="center" vertical="center"/>
    </xf>
    <xf numFmtId="10" fontId="3" fillId="11" borderId="21" xfId="644" applyNumberFormat="1" applyFont="1" applyFill="1" applyBorder="1" applyAlignment="1">
      <alignment vertical="center"/>
    </xf>
    <xf numFmtId="49" fontId="3" fillId="0" borderId="0" xfId="639" applyNumberFormat="1" applyFont="1" applyFill="1" applyBorder="1" applyAlignment="1">
      <alignment vertical="center" wrapText="1"/>
    </xf>
    <xf numFmtId="0" fontId="4" fillId="0" borderId="0" xfId="639" applyFont="1" applyFill="1" applyBorder="1" applyAlignment="1">
      <alignment vertical="center" wrapText="1"/>
    </xf>
    <xf numFmtId="165" fontId="3" fillId="12" borderId="2" xfId="640" applyFont="1" applyFill="1" applyBorder="1" applyAlignment="1">
      <alignment horizontal="right" vertical="center"/>
    </xf>
    <xf numFmtId="0" fontId="3" fillId="5" borderId="13" xfId="682" applyFont="1" applyFill="1" applyBorder="1" applyAlignment="1">
      <alignment horizontal="center" vertical="center"/>
    </xf>
    <xf numFmtId="0" fontId="3" fillId="5" borderId="13" xfId="682" applyFont="1" applyFill="1" applyBorder="1" applyAlignment="1">
      <alignment horizontal="center" vertical="center" wrapText="1"/>
    </xf>
    <xf numFmtId="4" fontId="3" fillId="5" borderId="12" xfId="682" applyNumberFormat="1" applyFont="1" applyFill="1" applyBorder="1" applyAlignment="1">
      <alignment horizontal="center" vertical="center" wrapText="1"/>
    </xf>
    <xf numFmtId="49" fontId="4" fillId="0" borderId="26" xfId="682" applyNumberFormat="1" applyFont="1" applyFill="1" applyBorder="1" applyAlignment="1">
      <alignment horizontal="center" vertical="center"/>
    </xf>
    <xf numFmtId="0" fontId="2" fillId="5" borderId="20" xfId="647" applyFont="1" applyFill="1" applyBorder="1" applyAlignment="1">
      <alignment horizontal="left" vertical="center" wrapText="1"/>
    </xf>
    <xf numFmtId="0" fontId="4" fillId="0" borderId="20" xfId="682" applyFont="1" applyFill="1" applyBorder="1" applyAlignment="1">
      <alignment horizontal="center"/>
    </xf>
    <xf numFmtId="10" fontId="3" fillId="11" borderId="33" xfId="638" applyNumberFormat="1" applyFont="1" applyFill="1" applyBorder="1" applyAlignment="1">
      <alignment horizontal="center" vertical="center"/>
    </xf>
    <xf numFmtId="0" fontId="3" fillId="11" borderId="34" xfId="408" applyFont="1" applyFill="1" applyBorder="1" applyAlignment="1" applyProtection="1">
      <alignment horizontal="center" vertical="center" wrapText="1"/>
    </xf>
    <xf numFmtId="49" fontId="4" fillId="5" borderId="0" xfId="635" applyNumberFormat="1" applyFont="1" applyFill="1" applyBorder="1" applyAlignment="1">
      <alignment horizontal="left" vertical="top" wrapText="1"/>
    </xf>
    <xf numFmtId="0" fontId="4" fillId="5" borderId="0" xfId="0" applyFont="1" applyFill="1" applyAlignment="1">
      <alignment vertical="center"/>
    </xf>
    <xf numFmtId="14" fontId="2" fillId="0" borderId="13" xfId="677" applyNumberFormat="1" applyFont="1" applyFill="1" applyBorder="1" applyAlignment="1">
      <alignment horizontal="center" vertical="center"/>
    </xf>
    <xf numFmtId="2" fontId="2" fillId="0" borderId="20" xfId="682" applyNumberFormat="1" applyFont="1" applyFill="1" applyBorder="1" applyAlignment="1">
      <alignment horizontal="right"/>
    </xf>
    <xf numFmtId="0" fontId="3" fillId="11" borderId="32" xfId="682" applyFont="1" applyFill="1" applyBorder="1" applyAlignment="1">
      <alignment horizontal="center" vertical="center"/>
    </xf>
    <xf numFmtId="0" fontId="101" fillId="11" borderId="34" xfId="647" applyFont="1" applyFill="1" applyBorder="1" applyAlignment="1">
      <alignment horizontal="center" vertical="center" wrapText="1"/>
    </xf>
    <xf numFmtId="0" fontId="3" fillId="11" borderId="34" xfId="682" applyFont="1" applyFill="1" applyBorder="1" applyAlignment="1">
      <alignment horizontal="center" vertical="center" wrapText="1"/>
    </xf>
    <xf numFmtId="4" fontId="3" fillId="11" borderId="34" xfId="682" applyNumberFormat="1" applyFont="1" applyFill="1" applyBorder="1" applyAlignment="1">
      <alignment horizontal="center" vertical="center"/>
    </xf>
    <xf numFmtId="10" fontId="3" fillId="11" borderId="34" xfId="644" applyNumberFormat="1" applyFont="1" applyFill="1" applyBorder="1" applyAlignment="1">
      <alignment horizontal="center" vertical="center"/>
    </xf>
    <xf numFmtId="10" fontId="3" fillId="11" borderId="33" xfId="644" applyNumberFormat="1" applyFont="1" applyFill="1" applyBorder="1" applyAlignment="1">
      <alignment horizontal="center" vertical="center"/>
    </xf>
    <xf numFmtId="0" fontId="3" fillId="0" borderId="11" xfId="682" applyFont="1" applyBorder="1" applyAlignment="1">
      <alignment horizontal="center" vertical="center"/>
    </xf>
    <xf numFmtId="0" fontId="3" fillId="0" borderId="13" xfId="682" applyFont="1" applyBorder="1" applyAlignment="1">
      <alignment horizontal="center" vertical="center"/>
    </xf>
    <xf numFmtId="0" fontId="3" fillId="0" borderId="13" xfId="682" applyFont="1" applyBorder="1" applyAlignment="1">
      <alignment horizontal="center" vertical="center" wrapText="1"/>
    </xf>
    <xf numFmtId="4" fontId="3" fillId="0" borderId="13" xfId="682" applyNumberFormat="1" applyFont="1" applyBorder="1" applyAlignment="1">
      <alignment horizontal="center" vertical="center"/>
    </xf>
    <xf numFmtId="10" fontId="3" fillId="0" borderId="13" xfId="644" applyNumberFormat="1" applyFont="1" applyBorder="1" applyAlignment="1">
      <alignment horizontal="center" vertical="center"/>
    </xf>
    <xf numFmtId="4" fontId="3" fillId="0" borderId="12" xfId="682" applyNumberFormat="1" applyFont="1" applyBorder="1" applyAlignment="1">
      <alignment horizontal="center" vertical="center"/>
    </xf>
    <xf numFmtId="0" fontId="4" fillId="11" borderId="30" xfId="682" applyFont="1" applyFill="1" applyBorder="1" applyAlignment="1">
      <alignment horizontal="center" vertical="center"/>
    </xf>
    <xf numFmtId="0" fontId="3" fillId="11" borderId="21" xfId="682" applyFont="1" applyFill="1" applyBorder="1" applyAlignment="1">
      <alignment horizontal="center" vertical="center"/>
    </xf>
    <xf numFmtId="4" fontId="4" fillId="11" borderId="21" xfId="682" applyNumberFormat="1" applyFont="1" applyFill="1" applyBorder="1" applyAlignment="1">
      <alignment horizontal="center" vertical="center"/>
    </xf>
    <xf numFmtId="4" fontId="4" fillId="11" borderId="31" xfId="682" applyNumberFormat="1" applyFont="1" applyFill="1" applyBorder="1" applyAlignment="1">
      <alignment vertical="center"/>
    </xf>
    <xf numFmtId="164" fontId="3" fillId="12" borderId="86" xfId="637" applyFont="1" applyFill="1" applyBorder="1" applyAlignment="1">
      <alignment horizontal="right" vertical="center"/>
    </xf>
    <xf numFmtId="0" fontId="59" fillId="7" borderId="82" xfId="0" applyFont="1" applyFill="1" applyBorder="1" applyAlignment="1">
      <alignment horizontal="center"/>
    </xf>
    <xf numFmtId="0" fontId="59" fillId="7" borderId="83" xfId="0" applyFont="1" applyFill="1" applyBorder="1" applyAlignment="1">
      <alignment horizontal="center" wrapText="1"/>
    </xf>
    <xf numFmtId="0" fontId="31" fillId="7" borderId="83" xfId="0" applyFont="1" applyFill="1" applyBorder="1" applyAlignment="1">
      <alignment horizontal="center" vertical="center"/>
    </xf>
    <xf numFmtId="0" fontId="31" fillId="7" borderId="84"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39" applyNumberFormat="1" applyFont="1" applyFill="1" applyBorder="1" applyAlignment="1">
      <alignment horizontal="center" vertical="center" wrapText="1"/>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8"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4" fontId="2" fillId="0" borderId="12" xfId="0" applyNumberFormat="1" applyFont="1" applyBorder="1" applyAlignment="1">
      <alignment vertical="center" wrapText="1"/>
    </xf>
    <xf numFmtId="10" fontId="3" fillId="11" borderId="34" xfId="638" applyNumberFormat="1" applyFont="1" applyFill="1" applyBorder="1" applyAlignment="1">
      <alignment horizontal="center" vertical="center"/>
    </xf>
    <xf numFmtId="10" fontId="3" fillId="0" borderId="13" xfId="638" applyNumberFormat="1" applyFont="1" applyBorder="1" applyAlignment="1">
      <alignment horizontal="center" vertical="center"/>
    </xf>
    <xf numFmtId="10" fontId="2" fillId="0" borderId="13" xfId="638" applyNumberFormat="1" applyFont="1" applyBorder="1" applyAlignment="1">
      <alignment vertical="center"/>
    </xf>
    <xf numFmtId="10" fontId="3" fillId="11" borderId="21" xfId="638"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0" fontId="0" fillId="0" borderId="0" xfId="0"/>
    <xf numFmtId="0" fontId="0" fillId="0" borderId="0" xfId="0" applyAlignment="1">
      <alignment horizontal="center"/>
    </xf>
    <xf numFmtId="2" fontId="4" fillId="14" borderId="13" xfId="0" applyNumberFormat="1" applyFont="1" applyFill="1" applyBorder="1" applyAlignment="1">
      <alignment horizontal="right"/>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2"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0" fontId="3" fillId="7" borderId="0" xfId="23" applyFont="1" applyFill="1" applyAlignment="1">
      <alignment vertical="center"/>
    </xf>
    <xf numFmtId="0" fontId="3" fillId="0" borderId="0" xfId="0" applyFont="1" applyAlignment="1">
      <alignment vertical="center"/>
    </xf>
    <xf numFmtId="2" fontId="2" fillId="5" borderId="13" xfId="0" applyNumberFormat="1" applyFont="1" applyFill="1" applyBorder="1" applyAlignment="1">
      <alignment horizontal="right"/>
    </xf>
    <xf numFmtId="166" fontId="2" fillId="5" borderId="13" xfId="0" applyNumberFormat="1" applyFont="1" applyFill="1" applyBorder="1" applyAlignment="1">
      <alignment horizontal="right"/>
    </xf>
    <xf numFmtId="4" fontId="2" fillId="0" borderId="31" xfId="0" applyNumberFormat="1" applyFont="1" applyFill="1" applyBorder="1" applyAlignment="1">
      <alignment horizontal="right"/>
    </xf>
    <xf numFmtId="166" fontId="2" fillId="5" borderId="21" xfId="0" applyNumberFormat="1" applyFont="1" applyFill="1" applyBorder="1" applyAlignment="1">
      <alignment horizontal="right"/>
    </xf>
    <xf numFmtId="167" fontId="2" fillId="0" borderId="13" xfId="0" applyNumberFormat="1" applyFont="1" applyFill="1" applyBorder="1" applyAlignment="1">
      <alignment horizontal="right"/>
    </xf>
    <xf numFmtId="0" fontId="5" fillId="0" borderId="0" xfId="23" applyFont="1" applyAlignment="1">
      <alignment horizontal="center" vertical="center"/>
    </xf>
    <xf numFmtId="0" fontId="5" fillId="0" borderId="0" xfId="23" applyFont="1" applyAlignment="1">
      <alignment vertical="center" wrapText="1"/>
    </xf>
    <xf numFmtId="4" fontId="5" fillId="0" borderId="0" xfId="23" applyNumberFormat="1" applyFont="1" applyAlignment="1">
      <alignment horizontal="center" vertical="center"/>
    </xf>
    <xf numFmtId="4" fontId="5" fillId="0" borderId="0" xfId="23" applyNumberFormat="1" applyFont="1" applyAlignment="1">
      <alignment vertical="center"/>
    </xf>
    <xf numFmtId="0" fontId="2" fillId="0" borderId="0" xfId="0" applyFont="1"/>
    <xf numFmtId="0" fontId="2" fillId="0" borderId="0" xfId="0" applyFont="1" applyAlignment="1">
      <alignment wrapText="1"/>
    </xf>
    <xf numFmtId="165" fontId="3" fillId="12" borderId="85" xfId="52" applyFont="1" applyFill="1" applyBorder="1" applyAlignment="1">
      <alignment horizontal="right" vertical="center"/>
    </xf>
    <xf numFmtId="164" fontId="3" fillId="12" borderId="86" xfId="10" applyFont="1" applyFill="1" applyBorder="1" applyAlignment="1">
      <alignment horizontal="right" vertical="center"/>
    </xf>
    <xf numFmtId="0" fontId="4" fillId="0" borderId="85" xfId="23" applyFont="1" applyBorder="1" applyAlignment="1">
      <alignment horizontal="center"/>
    </xf>
    <xf numFmtId="0" fontId="4" fillId="0" borderId="0" xfId="23" applyFont="1" applyBorder="1" applyAlignment="1">
      <alignment vertical="center"/>
    </xf>
    <xf numFmtId="14" fontId="2" fillId="0" borderId="13" xfId="0" applyNumberFormat="1" applyFont="1" applyFill="1" applyBorder="1" applyAlignment="1">
      <alignment horizontal="center" vertical="center"/>
    </xf>
    <xf numFmtId="4" fontId="2" fillId="0" borderId="13" xfId="0" applyNumberFormat="1" applyFont="1" applyFill="1" applyBorder="1" applyAlignment="1">
      <alignment vertical="center"/>
    </xf>
    <xf numFmtId="10" fontId="2" fillId="0" borderId="13" xfId="644" applyNumberFormat="1" applyFont="1" applyBorder="1" applyAlignment="1">
      <alignment vertical="center"/>
    </xf>
    <xf numFmtId="0" fontId="4" fillId="0" borderId="0" xfId="23" applyFont="1" applyFill="1" applyBorder="1" applyAlignment="1">
      <alignment vertical="center"/>
    </xf>
    <xf numFmtId="0" fontId="4" fillId="0" borderId="0" xfId="23" applyFont="1" applyFill="1" applyAlignment="1">
      <alignment vertical="center"/>
    </xf>
    <xf numFmtId="0" fontId="4" fillId="0" borderId="41" xfId="23" applyFont="1" applyBorder="1" applyAlignment="1">
      <alignment vertical="center"/>
    </xf>
    <xf numFmtId="0" fontId="4" fillId="0" borderId="13" xfId="23" applyFont="1" applyBorder="1" applyAlignment="1">
      <alignment vertical="center"/>
    </xf>
    <xf numFmtId="0" fontId="4" fillId="0" borderId="28" xfId="23" applyFont="1" applyBorder="1" applyAlignment="1">
      <alignment vertical="center"/>
    </xf>
    <xf numFmtId="0" fontId="4" fillId="7" borderId="0" xfId="23" applyFont="1" applyFill="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0" applyFont="1" applyAlignment="1">
      <alignment vertical="center"/>
    </xf>
    <xf numFmtId="0" fontId="4" fillId="0" borderId="0" xfId="23" applyFont="1" applyBorder="1" applyAlignment="1">
      <alignment horizontal="right" wrapText="1"/>
    </xf>
    <xf numFmtId="10" fontId="2" fillId="5" borderId="13" xfId="644" applyNumberFormat="1" applyFont="1" applyFill="1" applyBorder="1" applyAlignment="1">
      <alignment vertical="center"/>
    </xf>
    <xf numFmtId="10" fontId="2" fillId="0" borderId="13" xfId="644" applyNumberFormat="1" applyFont="1" applyFill="1" applyBorder="1" applyAlignment="1">
      <alignment vertical="center"/>
    </xf>
    <xf numFmtId="0" fontId="7" fillId="0" borderId="16" xfId="1" applyFont="1" applyFill="1" applyBorder="1" applyAlignment="1">
      <alignment vertical="center"/>
    </xf>
    <xf numFmtId="0" fontId="0" fillId="0" borderId="13" xfId="0" applyBorder="1" applyAlignment="1">
      <alignment horizontal="left" wrapText="1"/>
    </xf>
    <xf numFmtId="0" fontId="0" fillId="0" borderId="0" xfId="0" applyAlignment="1">
      <alignment horizontal="center"/>
    </xf>
    <xf numFmtId="0" fontId="0" fillId="0" borderId="0" xfId="0" applyAlignment="1">
      <alignment wrapText="1"/>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0" fontId="4" fillId="0" borderId="0" xfId="639" applyFont="1" applyBorder="1"/>
    <xf numFmtId="0" fontId="3" fillId="2" borderId="32" xfId="639" applyFont="1" applyFill="1" applyBorder="1" applyAlignment="1">
      <alignment horizontal="center" vertical="center"/>
    </xf>
    <xf numFmtId="4" fontId="3" fillId="2" borderId="33" xfId="639" applyNumberFormat="1" applyFont="1" applyFill="1" applyBorder="1" applyAlignment="1">
      <alignment horizontal="center" vertical="center"/>
    </xf>
    <xf numFmtId="0" fontId="4" fillId="0" borderId="0" xfId="639" applyFont="1"/>
    <xf numFmtId="0" fontId="3" fillId="5" borderId="13" xfId="639" applyFont="1" applyFill="1" applyBorder="1" applyAlignment="1">
      <alignment horizontal="center" vertical="center" wrapText="1"/>
    </xf>
    <xf numFmtId="4" fontId="3" fillId="5" borderId="12" xfId="639" applyNumberFormat="1" applyFont="1" applyFill="1" applyBorder="1" applyAlignment="1">
      <alignment horizontal="center" vertical="center" wrapText="1"/>
    </xf>
    <xf numFmtId="0" fontId="3" fillId="0" borderId="0" xfId="639" applyFont="1" applyAlignment="1">
      <alignment vertical="center"/>
    </xf>
    <xf numFmtId="0" fontId="4" fillId="0" borderId="11" xfId="1" applyFont="1" applyFill="1" applyBorder="1" applyAlignment="1">
      <alignment horizontal="center" vertical="center" wrapText="1"/>
    </xf>
    <xf numFmtId="0" fontId="4" fillId="0" borderId="13" xfId="1" applyFont="1" applyFill="1" applyBorder="1" applyAlignment="1">
      <alignment horizontal="center" vertical="center" wrapText="1"/>
    </xf>
    <xf numFmtId="165" fontId="2" fillId="0" borderId="13" xfId="780" applyFont="1" applyFill="1" applyBorder="1" applyAlignment="1" applyProtection="1">
      <alignment horizontal="right" vertical="center"/>
    </xf>
    <xf numFmtId="2" fontId="4" fillId="0" borderId="13" xfId="1" applyNumberFormat="1" applyFont="1" applyFill="1" applyBorder="1" applyAlignment="1">
      <alignment horizontal="right" vertical="center" wrapText="1"/>
    </xf>
    <xf numFmtId="4" fontId="4" fillId="0" borderId="12" xfId="639" applyNumberFormat="1" applyFont="1" applyBorder="1" applyAlignment="1">
      <alignment horizontal="right" vertical="center"/>
    </xf>
    <xf numFmtId="2" fontId="4" fillId="0" borderId="13" xfId="639" applyNumberFormat="1" applyFont="1" applyBorder="1" applyAlignment="1">
      <alignment horizontal="right" vertical="center"/>
    </xf>
    <xf numFmtId="0" fontId="4" fillId="0" borderId="0" xfId="639" applyFont="1" applyAlignment="1">
      <alignment vertical="center"/>
    </xf>
    <xf numFmtId="49" fontId="4" fillId="0" borderId="0" xfId="639" applyNumberFormat="1" applyFont="1" applyBorder="1" applyAlignment="1"/>
    <xf numFmtId="165" fontId="3" fillId="12" borderId="5" xfId="640" applyFont="1" applyFill="1" applyBorder="1" applyAlignment="1">
      <alignment horizontal="right" vertical="center"/>
    </xf>
    <xf numFmtId="164" fontId="3" fillId="12" borderId="6" xfId="641" applyFont="1" applyFill="1" applyBorder="1" applyAlignment="1">
      <alignment horizontal="right" vertical="center"/>
    </xf>
    <xf numFmtId="183" fontId="2" fillId="0" borderId="13" xfId="780" applyNumberFormat="1" applyFont="1" applyFill="1" applyBorder="1" applyAlignment="1" applyProtection="1">
      <alignment horizontal="right" vertical="center"/>
    </xf>
    <xf numFmtId="184" fontId="2" fillId="0" borderId="13" xfId="780" applyNumberFormat="1" applyFont="1" applyFill="1" applyBorder="1" applyAlignment="1" applyProtection="1">
      <alignment horizontal="right" vertical="center"/>
    </xf>
    <xf numFmtId="166" fontId="4" fillId="0" borderId="13" xfId="639" applyNumberFormat="1" applyFont="1" applyBorder="1" applyAlignment="1">
      <alignment horizontal="right" vertical="center"/>
    </xf>
    <xf numFmtId="49" fontId="4" fillId="0" borderId="0" xfId="639" applyNumberFormat="1" applyFont="1" applyBorder="1" applyAlignment="1">
      <alignment vertical="center"/>
    </xf>
    <xf numFmtId="0" fontId="4" fillId="0" borderId="0" xfId="639" applyFont="1" applyAlignment="1">
      <alignment horizontal="left"/>
    </xf>
    <xf numFmtId="0" fontId="5" fillId="0" borderId="0" xfId="639" applyBorder="1"/>
    <xf numFmtId="0" fontId="5" fillId="0" borderId="0" xfId="639"/>
    <xf numFmtId="0" fontId="37" fillId="13" borderId="0" xfId="639" applyFont="1" applyFill="1"/>
    <xf numFmtId="0" fontId="4" fillId="0" borderId="30" xfId="1" applyFont="1" applyFill="1" applyBorder="1" applyAlignment="1">
      <alignment horizontal="center" vertical="center" wrapText="1"/>
    </xf>
    <xf numFmtId="0" fontId="4" fillId="0" borderId="21" xfId="1" applyFont="1" applyFill="1" applyBorder="1" applyAlignment="1">
      <alignment horizontal="center" vertical="center" wrapText="1"/>
    </xf>
    <xf numFmtId="2" fontId="4" fillId="0" borderId="21" xfId="639" applyNumberFormat="1" applyFont="1" applyBorder="1" applyAlignment="1">
      <alignment horizontal="right" vertical="center"/>
    </xf>
    <xf numFmtId="2" fontId="4" fillId="0" borderId="21" xfId="1" applyNumberFormat="1" applyFont="1" applyFill="1" applyBorder="1" applyAlignment="1">
      <alignment horizontal="right" vertical="center" wrapText="1"/>
    </xf>
    <xf numFmtId="4" fontId="4" fillId="0" borderId="31" xfId="639" applyNumberFormat="1" applyFont="1" applyBorder="1" applyAlignment="1">
      <alignment horizontal="right" vertical="center"/>
    </xf>
    <xf numFmtId="165" fontId="3" fillId="0" borderId="0" xfId="640" applyFont="1" applyFill="1" applyBorder="1" applyAlignment="1">
      <alignment horizontal="right" vertical="center"/>
    </xf>
    <xf numFmtId="164" fontId="3" fillId="0" borderId="0" xfId="641" applyFont="1" applyFill="1" applyBorder="1" applyAlignment="1">
      <alignment horizontal="right" vertical="center"/>
    </xf>
    <xf numFmtId="165" fontId="2" fillId="0" borderId="13" xfId="780" applyNumberFormat="1" applyFont="1" applyFill="1" applyBorder="1" applyAlignment="1" applyProtection="1">
      <alignment horizontal="right" vertical="center"/>
    </xf>
    <xf numFmtId="0" fontId="4" fillId="0" borderId="0" xfId="639" applyFont="1" applyFill="1" applyAlignment="1">
      <alignment vertical="center"/>
    </xf>
    <xf numFmtId="0" fontId="4" fillId="0" borderId="11" xfId="639" applyNumberFormat="1" applyFont="1" applyBorder="1" applyAlignment="1">
      <alignment horizontal="center" vertical="center"/>
    </xf>
    <xf numFmtId="165" fontId="2" fillId="0" borderId="13" xfId="780" applyFont="1" applyFill="1" applyBorder="1" applyAlignment="1" applyProtection="1">
      <alignment horizontal="center" vertical="center"/>
    </xf>
    <xf numFmtId="184" fontId="2" fillId="0" borderId="13" xfId="780" applyNumberFormat="1" applyFont="1" applyFill="1" applyBorder="1" applyAlignment="1" applyProtection="1">
      <alignment horizontal="center" vertical="center"/>
    </xf>
    <xf numFmtId="165" fontId="2" fillId="0" borderId="13" xfId="780" applyNumberFormat="1" applyFont="1" applyFill="1" applyBorder="1" applyAlignment="1" applyProtection="1">
      <alignment horizontal="center" vertical="center"/>
    </xf>
    <xf numFmtId="2" fontId="2" fillId="0" borderId="13" xfId="780" applyNumberFormat="1" applyFont="1" applyFill="1" applyBorder="1" applyAlignment="1" applyProtection="1">
      <alignment horizontal="right" vertical="center"/>
    </xf>
    <xf numFmtId="0" fontId="4" fillId="0" borderId="30" xfId="639" applyNumberFormat="1" applyFont="1" applyBorder="1" applyAlignment="1">
      <alignment horizontal="center" vertical="center"/>
    </xf>
    <xf numFmtId="165" fontId="3" fillId="12" borderId="8" xfId="640" applyFont="1" applyFill="1" applyBorder="1" applyAlignment="1">
      <alignment horizontal="right" vertical="center"/>
    </xf>
    <xf numFmtId="164" fontId="3" fillId="12" borderId="10" xfId="641" applyFont="1" applyFill="1" applyBorder="1" applyAlignment="1">
      <alignment horizontal="right" vertical="center"/>
    </xf>
    <xf numFmtId="166" fontId="4" fillId="0" borderId="21" xfId="639" applyNumberFormat="1" applyFont="1" applyBorder="1" applyAlignment="1">
      <alignment horizontal="right" vertical="center"/>
    </xf>
    <xf numFmtId="4" fontId="4" fillId="0" borderId="21" xfId="1" applyNumberFormat="1" applyFont="1" applyFill="1" applyBorder="1" applyAlignment="1">
      <alignment horizontal="center" vertical="center" wrapText="1"/>
    </xf>
    <xf numFmtId="165" fontId="2" fillId="0" borderId="21" xfId="780" applyFont="1" applyFill="1" applyBorder="1" applyAlignment="1" applyProtection="1">
      <alignment horizontal="right" vertical="center"/>
    </xf>
    <xf numFmtId="2" fontId="0" fillId="0" borderId="13" xfId="0" applyNumberFormat="1" applyBorder="1"/>
    <xf numFmtId="4" fontId="4" fillId="0" borderId="20" xfId="1" applyNumberFormat="1" applyFont="1" applyFill="1" applyBorder="1" applyAlignment="1">
      <alignment wrapText="1"/>
    </xf>
    <xf numFmtId="4" fontId="4" fillId="0" borderId="39" xfId="46" applyNumberFormat="1" applyFont="1" applyFill="1" applyBorder="1" applyAlignment="1"/>
    <xf numFmtId="0" fontId="5" fillId="0" borderId="0" xfId="639" applyFont="1" applyAlignment="1">
      <alignment vertical="center"/>
    </xf>
    <xf numFmtId="49" fontId="18" fillId="5" borderId="0" xfId="639" applyNumberFormat="1" applyFont="1" applyFill="1" applyBorder="1" applyAlignment="1">
      <alignment horizontal="center" wrapText="1"/>
    </xf>
    <xf numFmtId="0" fontId="35" fillId="0" borderId="0" xfId="639" applyFont="1" applyBorder="1" applyAlignment="1">
      <alignment vertical="center" wrapText="1"/>
    </xf>
    <xf numFmtId="164" fontId="18" fillId="5" borderId="0" xfId="643" applyFont="1" applyFill="1" applyBorder="1" applyAlignment="1">
      <alignment horizontal="right"/>
    </xf>
    <xf numFmtId="164" fontId="18" fillId="5" borderId="0" xfId="783" applyFont="1" applyFill="1" applyBorder="1" applyAlignment="1">
      <alignment horizontal="right" wrapText="1"/>
    </xf>
    <xf numFmtId="8" fontId="18" fillId="5" borderId="0" xfId="643" applyNumberFormat="1" applyFont="1" applyFill="1" applyBorder="1" applyAlignment="1">
      <alignment horizontal="right"/>
    </xf>
    <xf numFmtId="0" fontId="4" fillId="0" borderId="0" xfId="639" applyNumberFormat="1" applyFont="1" applyBorder="1" applyAlignment="1">
      <alignment vertical="center"/>
    </xf>
    <xf numFmtId="0" fontId="11" fillId="3" borderId="5" xfId="639" applyFont="1" applyFill="1" applyBorder="1" applyAlignment="1">
      <alignment horizontal="center" vertical="center"/>
    </xf>
    <xf numFmtId="0" fontId="11" fillId="3" borderId="7" xfId="639" applyFont="1" applyFill="1" applyBorder="1" applyAlignment="1">
      <alignment vertical="center" wrapText="1"/>
    </xf>
    <xf numFmtId="0" fontId="11" fillId="3" borderId="7" xfId="639" applyFont="1" applyFill="1" applyBorder="1" applyAlignment="1">
      <alignment horizontal="center" vertical="center"/>
    </xf>
    <xf numFmtId="4" fontId="11" fillId="3" borderId="7" xfId="639" applyNumberFormat="1" applyFont="1" applyFill="1" applyBorder="1" applyAlignment="1">
      <alignment vertical="center"/>
    </xf>
    <xf numFmtId="4" fontId="11" fillId="3" borderId="6" xfId="639" applyNumberFormat="1" applyFont="1" applyFill="1" applyBorder="1" applyAlignment="1">
      <alignment vertical="center"/>
    </xf>
    <xf numFmtId="0" fontId="11" fillId="0" borderId="0" xfId="639" applyNumberFormat="1" applyFont="1" applyBorder="1" applyAlignment="1">
      <alignment vertical="center"/>
    </xf>
    <xf numFmtId="0" fontId="33" fillId="0" borderId="0" xfId="639" applyNumberFormat="1" applyFont="1" applyBorder="1" applyAlignment="1">
      <alignment vertical="center"/>
    </xf>
    <xf numFmtId="0" fontId="5" fillId="0" borderId="17" xfId="639" applyNumberFormat="1" applyFont="1" applyBorder="1" applyAlignment="1">
      <alignment vertical="center"/>
    </xf>
    <xf numFmtId="0" fontId="5" fillId="0" borderId="0" xfId="639" applyNumberFormat="1" applyFont="1" applyBorder="1" applyAlignment="1">
      <alignment vertical="center"/>
    </xf>
    <xf numFmtId="0" fontId="5" fillId="0" borderId="66" xfId="639" applyNumberFormat="1" applyFont="1" applyBorder="1" applyAlignment="1">
      <alignment vertical="center"/>
    </xf>
    <xf numFmtId="0" fontId="13" fillId="0" borderId="0" xfId="639" applyNumberFormat="1" applyFont="1" applyBorder="1" applyAlignment="1">
      <alignment vertical="center"/>
    </xf>
    <xf numFmtId="0" fontId="5" fillId="0" borderId="0" xfId="639" applyNumberFormat="1" applyFont="1" applyFill="1" applyBorder="1" applyAlignment="1">
      <alignment vertical="center"/>
    </xf>
    <xf numFmtId="0" fontId="3" fillId="0" borderId="14" xfId="639" applyFont="1" applyFill="1" applyBorder="1" applyAlignment="1">
      <alignment vertical="center" wrapText="1"/>
    </xf>
    <xf numFmtId="0" fontId="4" fillId="0" borderId="16" xfId="639" applyFont="1" applyFill="1" applyBorder="1" applyAlignment="1">
      <alignment vertical="center"/>
    </xf>
    <xf numFmtId="0" fontId="3" fillId="0" borderId="16" xfId="639" applyNumberFormat="1" applyFont="1" applyBorder="1" applyAlignment="1">
      <alignment vertical="center"/>
    </xf>
    <xf numFmtId="0" fontId="3" fillId="0" borderId="16" xfId="639" applyNumberFormat="1" applyFont="1" applyBorder="1" applyAlignment="1">
      <alignment horizontal="center" vertical="center"/>
    </xf>
    <xf numFmtId="0" fontId="3" fillId="0" borderId="16" xfId="639" applyFont="1" applyFill="1" applyBorder="1" applyAlignment="1">
      <alignment horizontal="right" vertical="center" wrapText="1"/>
    </xf>
    <xf numFmtId="14" fontId="4" fillId="0" borderId="15" xfId="639" applyNumberFormat="1" applyFont="1" applyFill="1" applyBorder="1" applyAlignment="1">
      <alignment horizontal="right" vertical="center"/>
    </xf>
    <xf numFmtId="0" fontId="5" fillId="0" borderId="0" xfId="639" applyFont="1" applyFill="1" applyAlignment="1">
      <alignment vertical="center"/>
    </xf>
    <xf numFmtId="0" fontId="3" fillId="0" borderId="8" xfId="639" applyFont="1" applyFill="1" applyBorder="1" applyAlignment="1">
      <alignment vertical="center" wrapText="1"/>
    </xf>
    <xf numFmtId="0" fontId="4" fillId="0" borderId="9" xfId="639" applyFont="1" applyFill="1" applyBorder="1" applyAlignment="1">
      <alignment vertical="center"/>
    </xf>
    <xf numFmtId="0" fontId="3" fillId="0" borderId="9" xfId="639" applyNumberFormat="1" applyFont="1" applyBorder="1" applyAlignment="1">
      <alignment vertical="center"/>
    </xf>
    <xf numFmtId="0" fontId="3" fillId="0" borderId="9" xfId="639" applyNumberFormat="1" applyFont="1" applyBorder="1" applyAlignment="1">
      <alignment horizontal="center" vertical="center"/>
    </xf>
    <xf numFmtId="0" fontId="3" fillId="0" borderId="9" xfId="639" applyFont="1" applyFill="1" applyBorder="1" applyAlignment="1">
      <alignment horizontal="right" vertical="center"/>
    </xf>
    <xf numFmtId="10" fontId="4" fillId="0" borderId="10" xfId="644" applyNumberFormat="1" applyFont="1" applyFill="1" applyBorder="1" applyAlignment="1">
      <alignment horizontal="right" vertical="center" wrapText="1"/>
    </xf>
    <xf numFmtId="0" fontId="11" fillId="0" borderId="0" xfId="639" applyFont="1" applyFill="1" applyAlignment="1">
      <alignment vertical="center"/>
    </xf>
    <xf numFmtId="0" fontId="11" fillId="7" borderId="8" xfId="639" applyFont="1" applyFill="1" applyBorder="1" applyAlignment="1">
      <alignment horizontal="center" vertical="center"/>
    </xf>
    <xf numFmtId="0" fontId="11" fillId="7" borderId="9" xfId="639" applyFont="1" applyFill="1" applyBorder="1" applyAlignment="1">
      <alignment vertical="center" wrapText="1"/>
    </xf>
    <xf numFmtId="0" fontId="11" fillId="7" borderId="9" xfId="639" applyFont="1" applyFill="1" applyBorder="1" applyAlignment="1">
      <alignment horizontal="center" vertical="center"/>
    </xf>
    <xf numFmtId="4" fontId="11" fillId="7" borderId="9" xfId="639" applyNumberFormat="1" applyFont="1" applyFill="1" applyBorder="1" applyAlignment="1">
      <alignment vertical="center"/>
    </xf>
    <xf numFmtId="4" fontId="11" fillId="7" borderId="10" xfId="639" applyNumberFormat="1" applyFont="1" applyFill="1" applyBorder="1" applyAlignment="1">
      <alignment vertical="center"/>
    </xf>
    <xf numFmtId="0" fontId="11" fillId="7" borderId="5" xfId="639" applyFont="1" applyFill="1" applyBorder="1" applyAlignment="1">
      <alignment horizontal="center" vertical="center"/>
    </xf>
    <xf numFmtId="0" fontId="11" fillId="7" borderId="7" xfId="639" applyFont="1" applyFill="1" applyBorder="1" applyAlignment="1">
      <alignment vertical="center" wrapText="1"/>
    </xf>
    <xf numFmtId="0" fontId="11" fillId="7" borderId="7" xfId="639" applyFont="1" applyFill="1" applyBorder="1" applyAlignment="1">
      <alignment horizontal="center" vertical="center"/>
    </xf>
    <xf numFmtId="4" fontId="11" fillId="7" borderId="7" xfId="639" applyNumberFormat="1" applyFont="1" applyFill="1" applyBorder="1" applyAlignment="1">
      <alignment vertical="center"/>
    </xf>
    <xf numFmtId="4" fontId="11" fillId="7" borderId="6" xfId="639" applyNumberFormat="1" applyFont="1" applyFill="1" applyBorder="1" applyAlignment="1">
      <alignment vertical="center"/>
    </xf>
    <xf numFmtId="49" fontId="36" fillId="5" borderId="0" xfId="639" applyNumberFormat="1" applyFont="1" applyFill="1" applyBorder="1" applyAlignment="1">
      <alignment vertical="center" wrapText="1"/>
    </xf>
    <xf numFmtId="0" fontId="5" fillId="5" borderId="0" xfId="639" applyFill="1" applyBorder="1" applyAlignment="1">
      <alignment vertical="center" wrapText="1"/>
    </xf>
    <xf numFmtId="2" fontId="4" fillId="0" borderId="13" xfId="771" applyNumberFormat="1" applyFont="1" applyFill="1" applyBorder="1" applyAlignment="1">
      <alignment horizontal="right" vertical="center"/>
    </xf>
    <xf numFmtId="166" fontId="4" fillId="0" borderId="13" xfId="771" applyNumberFormat="1" applyFont="1" applyFill="1" applyBorder="1" applyAlignment="1">
      <alignment horizontal="right" vertical="center"/>
    </xf>
    <xf numFmtId="49" fontId="4" fillId="0" borderId="0" xfId="771" applyNumberFormat="1" applyFont="1" applyBorder="1" applyAlignment="1">
      <alignment vertical="center"/>
    </xf>
    <xf numFmtId="0" fontId="4" fillId="0" borderId="0" xfId="839" applyFont="1"/>
    <xf numFmtId="0" fontId="2" fillId="13" borderId="0" xfId="639" applyFont="1" applyFill="1"/>
    <xf numFmtId="0" fontId="4" fillId="0" borderId="0" xfId="0" applyFont="1" applyFill="1" applyBorder="1"/>
    <xf numFmtId="0" fontId="4" fillId="0" borderId="13" xfId="0" applyFont="1" applyFill="1" applyBorder="1"/>
    <xf numFmtId="0" fontId="99" fillId="0" borderId="16" xfId="0" applyFont="1" applyBorder="1" applyAlignment="1">
      <alignment horizontal="left"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14" fontId="5" fillId="5" borderId="0" xfId="1" applyNumberFormat="1" applyFont="1" applyFill="1" applyBorder="1" applyAlignment="1">
      <alignment horizontal="right" vertical="center"/>
    </xf>
    <xf numFmtId="10" fontId="5" fillId="5" borderId="0" xfId="644" applyNumberFormat="1" applyFont="1" applyFill="1" applyBorder="1" applyAlignment="1">
      <alignment horizontal="right" vertical="center" wrapText="1"/>
    </xf>
    <xf numFmtId="0" fontId="108" fillId="0" borderId="89" xfId="0" applyFont="1" applyBorder="1" applyAlignment="1">
      <alignment horizontal="center" vertical="center" wrapText="1"/>
    </xf>
    <xf numFmtId="0" fontId="103" fillId="0" borderId="89" xfId="0" applyFont="1" applyBorder="1" applyAlignment="1">
      <alignment horizontal="center" vertical="center" wrapText="1"/>
    </xf>
    <xf numFmtId="0" fontId="103" fillId="0" borderId="89" xfId="0" applyFont="1" applyBorder="1" applyAlignment="1">
      <alignment horizontal="left" vertical="center"/>
    </xf>
    <xf numFmtId="10" fontId="103" fillId="0" borderId="89" xfId="923" applyNumberFormat="1" applyFont="1" applyBorder="1" applyAlignment="1">
      <alignment horizontal="center" vertical="center" wrapText="1"/>
    </xf>
    <xf numFmtId="0" fontId="103" fillId="48" borderId="89" xfId="0" applyFont="1" applyFill="1" applyBorder="1" applyAlignment="1">
      <alignment horizontal="center" vertical="center" wrapText="1"/>
    </xf>
    <xf numFmtId="0" fontId="103" fillId="48" borderId="89" xfId="0" applyFont="1" applyFill="1" applyBorder="1" applyAlignment="1">
      <alignment horizontal="left" vertical="center" wrapText="1"/>
    </xf>
    <xf numFmtId="10" fontId="103" fillId="48" borderId="89" xfId="923" applyNumberFormat="1" applyFont="1" applyFill="1" applyBorder="1" applyAlignment="1">
      <alignment horizontal="center" vertical="center" wrapText="1"/>
    </xf>
    <xf numFmtId="0" fontId="103" fillId="0" borderId="89" xfId="0" applyFont="1" applyBorder="1" applyAlignment="1">
      <alignment horizontal="left" vertical="center" wrapText="1"/>
    </xf>
    <xf numFmtId="0" fontId="103" fillId="48" borderId="89" xfId="0" applyFont="1" applyFill="1" applyBorder="1" applyAlignment="1">
      <alignment horizontal="left" vertical="center"/>
    </xf>
    <xf numFmtId="10" fontId="103" fillId="0" borderId="89" xfId="923" applyNumberFormat="1" applyFont="1" applyBorder="1" applyAlignment="1">
      <alignment horizontal="center" vertical="center"/>
    </xf>
    <xf numFmtId="10" fontId="103" fillId="48" borderId="89" xfId="923" applyNumberFormat="1" applyFont="1" applyFill="1" applyBorder="1" applyAlignment="1">
      <alignment horizontal="center" vertical="center"/>
    </xf>
    <xf numFmtId="0" fontId="108" fillId="48" borderId="89" xfId="0" applyFont="1" applyFill="1" applyBorder="1" applyAlignment="1">
      <alignment horizontal="center" vertical="center"/>
    </xf>
    <xf numFmtId="0" fontId="108" fillId="48" borderId="89" xfId="0" applyFont="1" applyFill="1" applyBorder="1" applyAlignment="1">
      <alignment horizontal="center" vertical="center" wrapText="1"/>
    </xf>
    <xf numFmtId="10" fontId="108" fillId="48" borderId="89" xfId="923" applyNumberFormat="1" applyFont="1" applyFill="1" applyBorder="1" applyAlignment="1">
      <alignment horizontal="center" vertical="center" wrapText="1"/>
    </xf>
    <xf numFmtId="0" fontId="103" fillId="0" borderId="89" xfId="0" applyFont="1" applyBorder="1" applyAlignment="1">
      <alignment horizontal="center" vertical="center"/>
    </xf>
    <xf numFmtId="0" fontId="103" fillId="48" borderId="89" xfId="0" applyFont="1" applyFill="1" applyBorder="1" applyAlignment="1">
      <alignment horizontal="center" vertical="center"/>
    </xf>
    <xf numFmtId="0" fontId="108" fillId="0" borderId="89" xfId="0" applyFont="1" applyBorder="1" applyAlignment="1">
      <alignment horizontal="center" vertical="center"/>
    </xf>
    <xf numFmtId="10" fontId="108" fillId="0" borderId="89" xfId="923" applyNumberFormat="1" applyFont="1" applyBorder="1" applyAlignment="1">
      <alignment horizontal="center" vertical="center" wrapText="1"/>
    </xf>
    <xf numFmtId="10" fontId="109" fillId="46" borderId="89" xfId="0" applyNumberFormat="1" applyFont="1" applyFill="1" applyBorder="1" applyAlignment="1">
      <alignment horizontal="center" vertical="center" wrapText="1"/>
    </xf>
    <xf numFmtId="0" fontId="4" fillId="0" borderId="23" xfId="0" applyFont="1" applyFill="1" applyBorder="1"/>
    <xf numFmtId="0" fontId="4" fillId="0" borderId="24" xfId="0" applyFont="1" applyFill="1" applyBorder="1" applyAlignment="1">
      <alignment vertical="center"/>
    </xf>
    <xf numFmtId="0" fontId="4" fillId="0" borderId="11" xfId="771" applyNumberFormat="1" applyFont="1" applyFill="1" applyBorder="1" applyAlignment="1">
      <alignment horizontal="center" vertical="center"/>
    </xf>
    <xf numFmtId="0" fontId="4" fillId="0" borderId="85" xfId="639" applyNumberFormat="1" applyFont="1" applyBorder="1" applyAlignment="1">
      <alignment horizontal="center" vertical="center"/>
    </xf>
    <xf numFmtId="4" fontId="4" fillId="0" borderId="12" xfId="0" applyNumberFormat="1" applyFont="1" applyFill="1" applyBorder="1" applyAlignment="1">
      <alignment horizontal="right"/>
    </xf>
    <xf numFmtId="4" fontId="4" fillId="0" borderId="31" xfId="0" applyNumberFormat="1" applyFont="1" applyFill="1" applyBorder="1" applyAlignment="1">
      <alignment horizontal="right"/>
    </xf>
    <xf numFmtId="165" fontId="3" fillId="15" borderId="8" xfId="636" applyFont="1" applyFill="1" applyBorder="1" applyAlignment="1">
      <alignment horizontal="right" vertical="center"/>
    </xf>
    <xf numFmtId="164" fontId="3" fillId="15" borderId="10" xfId="637" applyFont="1" applyFill="1" applyBorder="1" applyAlignment="1">
      <alignment horizontal="right" vertical="center"/>
    </xf>
    <xf numFmtId="10" fontId="2" fillId="0" borderId="13" xfId="638" applyNumberFormat="1" applyFont="1" applyBorder="1" applyAlignment="1">
      <alignment vertical="center" wrapText="1"/>
    </xf>
    <xf numFmtId="167" fontId="4" fillId="0" borderId="13" xfId="0" applyNumberFormat="1" applyFont="1" applyFill="1" applyBorder="1" applyAlignment="1">
      <alignment horizontal="right"/>
    </xf>
    <xf numFmtId="0" fontId="3" fillId="4" borderId="32" xfId="634" applyFont="1" applyFill="1" applyBorder="1" applyAlignment="1">
      <alignment horizontal="center" vertical="center"/>
    </xf>
    <xf numFmtId="165" fontId="4" fillId="0" borderId="31" xfId="640" applyFont="1" applyFill="1" applyBorder="1" applyAlignment="1">
      <alignment horizontal="left"/>
    </xf>
    <xf numFmtId="165" fontId="4" fillId="0" borderId="12" xfId="640" applyFont="1" applyFill="1" applyBorder="1" applyAlignment="1">
      <alignment horizontal="left"/>
    </xf>
    <xf numFmtId="2" fontId="4" fillId="0" borderId="13" xfId="639" applyNumberFormat="1" applyFont="1" applyFill="1" applyBorder="1" applyAlignment="1">
      <alignment horizontal="right"/>
    </xf>
    <xf numFmtId="0" fontId="4" fillId="0" borderId="22" xfId="0" applyNumberFormat="1" applyFont="1" applyFill="1" applyBorder="1" applyAlignment="1">
      <alignment horizontal="center"/>
    </xf>
    <xf numFmtId="0" fontId="4" fillId="0" borderId="13" xfId="0" applyNumberFormat="1" applyFont="1" applyFill="1" applyBorder="1" applyAlignment="1">
      <alignment horizontal="left" wrapText="1"/>
    </xf>
    <xf numFmtId="168" fontId="2" fillId="0" borderId="13" xfId="0" applyNumberFormat="1" applyFont="1" applyFill="1" applyBorder="1" applyAlignment="1">
      <alignment horizontal="right"/>
    </xf>
    <xf numFmtId="0" fontId="2" fillId="0" borderId="14" xfId="0" applyFont="1" applyBorder="1"/>
    <xf numFmtId="0" fontId="2" fillId="0" borderId="15" xfId="0" applyFont="1" applyBorder="1"/>
    <xf numFmtId="0" fontId="2" fillId="0" borderId="18" xfId="0" applyFont="1" applyBorder="1"/>
    <xf numFmtId="0" fontId="2" fillId="0" borderId="19" xfId="0" applyFont="1" applyBorder="1"/>
    <xf numFmtId="0" fontId="101" fillId="0" borderId="8" xfId="0" applyFont="1" applyBorder="1" applyAlignment="1">
      <alignment horizontal="right"/>
    </xf>
    <xf numFmtId="0" fontId="101" fillId="0" borderId="10" xfId="0" applyFont="1" applyBorder="1"/>
    <xf numFmtId="0" fontId="101" fillId="0" borderId="0" xfId="0" applyFont="1" applyAlignment="1">
      <alignment horizontal="right"/>
    </xf>
    <xf numFmtId="0" fontId="101" fillId="0" borderId="0" xfId="0" applyFont="1"/>
    <xf numFmtId="0" fontId="101" fillId="0" borderId="10" xfId="0" applyFont="1" applyBorder="1" applyAlignment="1">
      <alignment horizontal="left"/>
    </xf>
    <xf numFmtId="0" fontId="2" fillId="0" borderId="0" xfId="0" applyFont="1" applyBorder="1"/>
    <xf numFmtId="0" fontId="101" fillId="0" borderId="0" xfId="0" applyFont="1" applyBorder="1" applyAlignment="1">
      <alignment horizontal="right"/>
    </xf>
    <xf numFmtId="0" fontId="101" fillId="0" borderId="0" xfId="0" applyFont="1" applyBorder="1"/>
    <xf numFmtId="0" fontId="101" fillId="0" borderId="0" xfId="0" applyFont="1" applyBorder="1" applyAlignment="1">
      <alignment horizontal="left"/>
    </xf>
    <xf numFmtId="0" fontId="2" fillId="0" borderId="16" xfId="0" applyFont="1" applyBorder="1"/>
    <xf numFmtId="0" fontId="0" fillId="0" borderId="13" xfId="0" applyBorder="1" applyAlignment="1">
      <alignment horizontal="left"/>
    </xf>
    <xf numFmtId="0" fontId="3" fillId="0" borderId="46" xfId="639" applyFont="1" applyFill="1" applyBorder="1" applyAlignment="1">
      <alignment vertical="center" wrapText="1"/>
    </xf>
    <xf numFmtId="14" fontId="4" fillId="0" borderId="47" xfId="639" applyNumberFormat="1" applyFont="1" applyFill="1" applyBorder="1" applyAlignment="1">
      <alignment horizontal="right" vertical="center"/>
    </xf>
    <xf numFmtId="0" fontId="3" fillId="0" borderId="43" xfId="639" applyFont="1" applyFill="1" applyBorder="1" applyAlignment="1">
      <alignment vertical="center" wrapText="1"/>
    </xf>
    <xf numFmtId="0" fontId="11" fillId="7" borderId="44" xfId="639" applyFont="1" applyFill="1" applyBorder="1" applyAlignment="1">
      <alignment horizontal="center" vertical="center"/>
    </xf>
    <xf numFmtId="4" fontId="11" fillId="7" borderId="48" xfId="639" applyNumberFormat="1" applyFont="1" applyFill="1" applyBorder="1" applyAlignment="1">
      <alignment vertical="center"/>
    </xf>
    <xf numFmtId="0" fontId="11" fillId="7" borderId="35" xfId="639" applyFont="1" applyFill="1" applyBorder="1" applyAlignment="1">
      <alignment horizontal="center" vertical="center"/>
    </xf>
    <xf numFmtId="4" fontId="11" fillId="7" borderId="36" xfId="639" applyNumberFormat="1" applyFont="1" applyFill="1" applyBorder="1" applyAlignment="1">
      <alignment vertical="center"/>
    </xf>
    <xf numFmtId="49" fontId="36" fillId="5" borderId="40" xfId="639" applyNumberFormat="1" applyFont="1" applyFill="1" applyBorder="1" applyAlignment="1">
      <alignment vertical="center" wrapText="1"/>
    </xf>
    <xf numFmtId="0" fontId="5" fillId="5" borderId="49" xfId="639" applyFill="1" applyBorder="1" applyAlignment="1">
      <alignment vertical="center" wrapText="1"/>
    </xf>
    <xf numFmtId="0" fontId="4" fillId="0" borderId="11" xfId="639" applyNumberFormat="1" applyFont="1" applyFill="1" applyBorder="1" applyAlignment="1">
      <alignment horizontal="center" vertical="center"/>
    </xf>
    <xf numFmtId="2" fontId="4" fillId="5" borderId="13" xfId="639" applyNumberFormat="1" applyFont="1" applyFill="1" applyBorder="1" applyAlignment="1">
      <alignment horizontal="right"/>
    </xf>
    <xf numFmtId="164" fontId="3" fillId="12" borderId="4" xfId="641" applyFont="1" applyFill="1" applyBorder="1" applyAlignment="1">
      <alignment horizontal="right" vertical="center"/>
    </xf>
    <xf numFmtId="49" fontId="4" fillId="0" borderId="0" xfId="639" applyNumberFormat="1" applyFont="1" applyBorder="1" applyAlignment="1">
      <alignment vertical="top"/>
    </xf>
    <xf numFmtId="167" fontId="4" fillId="5" borderId="13" xfId="639" applyNumberFormat="1" applyFont="1" applyFill="1" applyBorder="1" applyAlignment="1">
      <alignment horizontal="right"/>
    </xf>
    <xf numFmtId="165" fontId="3" fillId="12" borderId="0" xfId="640" applyFont="1" applyFill="1" applyBorder="1" applyAlignment="1">
      <alignment horizontal="right" vertical="center"/>
    </xf>
    <xf numFmtId="2" fontId="4" fillId="0" borderId="12" xfId="639" applyNumberFormat="1" applyFont="1" applyBorder="1" applyAlignment="1">
      <alignment horizontal="right" wrapText="1"/>
    </xf>
    <xf numFmtId="0" fontId="4" fillId="0" borderId="0" xfId="639" applyFont="1" applyBorder="1" applyAlignment="1">
      <alignment horizontal="right" wrapText="1"/>
    </xf>
    <xf numFmtId="0" fontId="4" fillId="0" borderId="31" xfId="639" applyFont="1" applyBorder="1" applyAlignment="1">
      <alignment horizontal="right" wrapText="1"/>
    </xf>
    <xf numFmtId="0" fontId="4" fillId="0" borderId="13" xfId="639" applyFont="1" applyBorder="1" applyAlignment="1">
      <alignment horizontal="center"/>
    </xf>
    <xf numFmtId="165" fontId="2" fillId="0" borderId="13" xfId="780" applyFont="1" applyFill="1" applyBorder="1" applyAlignment="1">
      <alignment horizontal="center"/>
    </xf>
    <xf numFmtId="49" fontId="4" fillId="5" borderId="0" xfId="639" applyNumberFormat="1" applyFont="1" applyFill="1" applyBorder="1" applyAlignment="1">
      <alignment horizontal="left" vertical="top" wrapText="1"/>
    </xf>
    <xf numFmtId="0" fontId="4" fillId="0" borderId="65" xfId="639" applyNumberFormat="1" applyFont="1" applyBorder="1" applyAlignment="1">
      <alignment horizontal="center"/>
    </xf>
    <xf numFmtId="0" fontId="4" fillId="0" borderId="25" xfId="1" applyFont="1" applyFill="1" applyBorder="1" applyAlignment="1">
      <alignment wrapText="1"/>
    </xf>
    <xf numFmtId="0" fontId="4" fillId="0" borderId="25" xfId="1" applyFont="1" applyFill="1" applyBorder="1" applyAlignment="1">
      <alignment horizontal="center" wrapText="1"/>
    </xf>
    <xf numFmtId="2" fontId="4" fillId="0" borderId="25" xfId="639" applyNumberFormat="1" applyFont="1" applyBorder="1" applyAlignment="1">
      <alignment horizontal="right"/>
    </xf>
    <xf numFmtId="4" fontId="4" fillId="0" borderId="64" xfId="639" applyNumberFormat="1" applyFont="1" applyBorder="1" applyAlignment="1">
      <alignment horizontal="right"/>
    </xf>
    <xf numFmtId="165" fontId="3" fillId="5" borderId="0" xfId="640" applyFont="1" applyFill="1" applyBorder="1" applyAlignment="1">
      <alignment horizontal="right" vertical="center"/>
    </xf>
    <xf numFmtId="164" fontId="3" fillId="5" borderId="0" xfId="641" applyFont="1" applyFill="1" applyBorder="1" applyAlignment="1">
      <alignment horizontal="right" vertical="center"/>
    </xf>
    <xf numFmtId="0" fontId="4" fillId="0" borderId="11" xfId="639" applyNumberFormat="1" applyFont="1" applyFill="1" applyBorder="1" applyAlignment="1">
      <alignment horizontal="center"/>
    </xf>
    <xf numFmtId="166" fontId="4" fillId="0" borderId="13" xfId="639" applyNumberFormat="1" applyFont="1" applyFill="1" applyBorder="1" applyAlignment="1">
      <alignment horizontal="right"/>
    </xf>
    <xf numFmtId="49" fontId="4" fillId="5" borderId="0" xfId="639" applyNumberFormat="1" applyFont="1" applyFill="1" applyBorder="1" applyAlignment="1">
      <alignment vertical="top"/>
    </xf>
    <xf numFmtId="10" fontId="3" fillId="5" borderId="13" xfId="644" applyNumberFormat="1" applyFont="1" applyFill="1" applyBorder="1" applyAlignment="1">
      <alignment horizontal="center" vertical="center"/>
    </xf>
    <xf numFmtId="0" fontId="38" fillId="0" borderId="13" xfId="0" applyFont="1" applyBorder="1" applyAlignment="1">
      <alignment horizontal="center" vertical="center"/>
    </xf>
    <xf numFmtId="0" fontId="110" fillId="0" borderId="13" xfId="0" applyFont="1" applyBorder="1" applyAlignment="1">
      <alignment horizontal="center" vertical="center" wrapText="1"/>
    </xf>
    <xf numFmtId="10" fontId="38" fillId="0" borderId="13" xfId="644" applyNumberFormat="1" applyFont="1" applyBorder="1" applyAlignment="1">
      <alignment vertical="center"/>
    </xf>
    <xf numFmtId="166" fontId="4" fillId="0" borderId="13" xfId="639" applyNumberFormat="1" applyFont="1" applyBorder="1" applyAlignment="1">
      <alignment horizontal="right"/>
    </xf>
    <xf numFmtId="166" fontId="4" fillId="0" borderId="21" xfId="639" applyNumberFormat="1" applyFont="1" applyBorder="1" applyAlignment="1">
      <alignment horizontal="right"/>
    </xf>
    <xf numFmtId="0" fontId="3" fillId="0" borderId="40" xfId="639" applyFont="1" applyFill="1" applyBorder="1" applyAlignment="1">
      <alignment vertical="center" wrapText="1"/>
    </xf>
    <xf numFmtId="0" fontId="3" fillId="0" borderId="0" xfId="639" applyFont="1" applyFill="1" applyBorder="1" applyAlignment="1">
      <alignment horizontal="right" vertical="center" wrapText="1"/>
    </xf>
    <xf numFmtId="14" fontId="4" fillId="0" borderId="49" xfId="639" applyNumberFormat="1" applyFont="1" applyFill="1" applyBorder="1" applyAlignment="1">
      <alignment horizontal="right" vertical="center"/>
    </xf>
    <xf numFmtId="10" fontId="4" fillId="11" borderId="34" xfId="644" applyNumberFormat="1" applyFont="1" applyFill="1" applyBorder="1" applyAlignment="1">
      <alignment horizontal="center" vertical="center"/>
    </xf>
    <xf numFmtId="10" fontId="3" fillId="0" borderId="0" xfId="644" applyNumberFormat="1" applyFont="1" applyFill="1" applyBorder="1" applyAlignment="1">
      <alignment vertical="center"/>
    </xf>
    <xf numFmtId="0" fontId="4" fillId="0" borderId="0" xfId="639" applyFont="1" applyFill="1" applyBorder="1"/>
    <xf numFmtId="10" fontId="3" fillId="0" borderId="37" xfId="644" applyNumberFormat="1" applyFont="1" applyFill="1" applyBorder="1" applyAlignment="1">
      <alignment vertical="center"/>
    </xf>
    <xf numFmtId="0" fontId="4" fillId="5" borderId="13" xfId="639" applyFont="1" applyFill="1" applyBorder="1" applyAlignment="1">
      <alignment horizontal="left" wrapText="1"/>
    </xf>
    <xf numFmtId="164" fontId="4" fillId="0" borderId="0" xfId="639" applyNumberFormat="1" applyFont="1" applyBorder="1"/>
    <xf numFmtId="2" fontId="4" fillId="0" borderId="13" xfId="0" applyNumberFormat="1" applyFont="1" applyFill="1" applyBorder="1" applyAlignment="1">
      <alignment wrapText="1"/>
    </xf>
    <xf numFmtId="2" fontId="4" fillId="0" borderId="34" xfId="0" applyNumberFormat="1" applyFont="1" applyFill="1" applyBorder="1" applyAlignment="1">
      <alignment wrapText="1"/>
    </xf>
    <xf numFmtId="0" fontId="0" fillId="0" borderId="0" xfId="0"/>
    <xf numFmtId="4" fontId="38" fillId="0" borderId="13" xfId="0" applyNumberFormat="1" applyFont="1" applyBorder="1" applyAlignment="1">
      <alignment vertical="center" wrapText="1"/>
    </xf>
    <xf numFmtId="2" fontId="4" fillId="0" borderId="20" xfId="0" applyNumberFormat="1" applyFont="1" applyFill="1" applyBorder="1" applyAlignment="1">
      <alignment wrapText="1"/>
    </xf>
    <xf numFmtId="0" fontId="4" fillId="0" borderId="25" xfId="0" applyFont="1" applyFill="1" applyBorder="1" applyAlignment="1">
      <alignment horizontal="center" vertical="center" wrapText="1"/>
    </xf>
    <xf numFmtId="2" fontId="4" fillId="0" borderId="25" xfId="0" applyNumberFormat="1" applyFont="1" applyFill="1" applyBorder="1" applyAlignment="1">
      <alignment wrapText="1"/>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164" fontId="3" fillId="12" borderId="4" xfId="641" applyFont="1" applyFill="1" applyBorder="1" applyAlignment="1">
      <alignment horizontal="righ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horizontal="righ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4" fillId="0" borderId="20" xfId="1" applyFont="1" applyFill="1" applyBorder="1" applyAlignment="1">
      <alignment wrapText="1"/>
    </xf>
    <xf numFmtId="0" fontId="4" fillId="0" borderId="20" xfId="1" applyFont="1" applyFill="1" applyBorder="1" applyAlignment="1">
      <alignment horizontal="center" wrapText="1"/>
    </xf>
    <xf numFmtId="4" fontId="4" fillId="0" borderId="20" xfId="1" applyNumberFormat="1" applyFont="1" applyFill="1" applyBorder="1" applyAlignment="1">
      <alignment horizontal="right" wrapText="1"/>
    </xf>
    <xf numFmtId="2" fontId="4" fillId="14" borderId="13" xfId="0" applyNumberFormat="1" applyFont="1" applyFill="1" applyBorder="1" applyAlignment="1">
      <alignment wrapText="1"/>
    </xf>
    <xf numFmtId="0" fontId="4" fillId="0" borderId="11" xfId="0" applyFont="1" applyFill="1" applyBorder="1" applyAlignment="1">
      <alignment horizontal="center" wrapText="1"/>
    </xf>
    <xf numFmtId="4" fontId="4" fillId="0" borderId="13" xfId="0" applyNumberFormat="1" applyFont="1" applyFill="1" applyBorder="1" applyAlignment="1">
      <alignment wrapText="1"/>
    </xf>
    <xf numFmtId="4" fontId="4" fillId="0" borderId="20" xfId="0" applyNumberFormat="1" applyFont="1" applyFill="1" applyBorder="1" applyAlignment="1">
      <alignment wrapText="1"/>
    </xf>
    <xf numFmtId="0" fontId="4" fillId="0" borderId="13" xfId="0" applyFont="1" applyFill="1" applyBorder="1" applyAlignment="1">
      <alignment horizontal="center" vertical="center" wrapText="1"/>
    </xf>
    <xf numFmtId="0" fontId="4" fillId="14" borderId="13" xfId="0" applyFont="1" applyFill="1" applyBorder="1" applyAlignment="1">
      <alignment horizontal="center" vertic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4" fillId="0" borderId="13" xfId="634" applyFont="1" applyFill="1" applyBorder="1" applyAlignment="1">
      <alignment horizontal="center" wrapText="1"/>
    </xf>
    <xf numFmtId="2" fontId="4" fillId="0" borderId="13" xfId="634" applyNumberFormat="1" applyFont="1" applyFill="1" applyBorder="1" applyAlignment="1">
      <alignment horizontal="right" wrapText="1"/>
    </xf>
    <xf numFmtId="0" fontId="4" fillId="0" borderId="13" xfId="634" applyFont="1" applyFill="1" applyBorder="1" applyAlignment="1">
      <alignment horizontal="right" wrapText="1"/>
    </xf>
    <xf numFmtId="0" fontId="4" fillId="0" borderId="12" xfId="634" applyFont="1" applyFill="1" applyBorder="1" applyAlignment="1">
      <alignment horizontal="right" wrapText="1"/>
    </xf>
    <xf numFmtId="4" fontId="2" fillId="0" borderId="12" xfId="0" applyNumberFormat="1" applyFont="1" applyFill="1" applyBorder="1" applyAlignment="1">
      <alignment horizontal="right"/>
    </xf>
    <xf numFmtId="166" fontId="2" fillId="0" borderId="13" xfId="0" applyNumberFormat="1" applyFont="1" applyFill="1" applyBorder="1" applyAlignment="1">
      <alignment horizontal="right"/>
    </xf>
    <xf numFmtId="0" fontId="3" fillId="4" borderId="32" xfId="639" applyFont="1" applyFill="1" applyBorder="1" applyAlignment="1">
      <alignment horizontal="center" vertical="center"/>
    </xf>
    <xf numFmtId="0" fontId="3" fillId="4" borderId="33" xfId="639" applyFont="1" applyFill="1" applyBorder="1" applyAlignment="1">
      <alignment horizontal="center" vertical="center" wrapText="1"/>
    </xf>
    <xf numFmtId="0" fontId="3" fillId="0" borderId="11" xfId="639" applyFont="1" applyFill="1" applyBorder="1" applyAlignment="1">
      <alignment horizontal="center" vertical="center" wrapText="1"/>
    </xf>
    <xf numFmtId="0" fontId="3" fillId="5" borderId="13" xfId="639" applyFont="1" applyFill="1" applyBorder="1" applyAlignment="1">
      <alignment horizontal="center" vertical="center"/>
    </xf>
    <xf numFmtId="0" fontId="4" fillId="0" borderId="30" xfId="639" applyNumberFormat="1" applyFont="1" applyBorder="1" applyAlignment="1">
      <alignment horizontal="center"/>
    </xf>
    <xf numFmtId="2" fontId="4" fillId="0" borderId="21" xfId="639" applyNumberFormat="1" applyFont="1" applyBorder="1" applyAlignment="1">
      <alignment horizontal="right"/>
    </xf>
    <xf numFmtId="4" fontId="4" fillId="0" borderId="31" xfId="639" applyNumberFormat="1" applyFont="1" applyBorder="1" applyAlignment="1">
      <alignment horizontal="right"/>
    </xf>
    <xf numFmtId="165" fontId="3" fillId="12" borderId="85" xfId="640" applyFont="1" applyFill="1" applyBorder="1" applyAlignment="1">
      <alignment horizontal="right" vertical="center"/>
    </xf>
    <xf numFmtId="164" fontId="3" fillId="12" borderId="86" xfId="641" applyFont="1" applyFill="1" applyBorder="1" applyAlignment="1">
      <alignment horizontal="right" vertical="center"/>
    </xf>
    <xf numFmtId="165" fontId="3" fillId="12" borderId="2" xfId="640" applyFont="1" applyFill="1" applyBorder="1" applyAlignment="1">
      <alignment horizontal="right" vertical="center"/>
    </xf>
    <xf numFmtId="10" fontId="3" fillId="0" borderId="13" xfId="644" applyNumberFormat="1"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8" fillId="0" borderId="13" xfId="0" applyFont="1" applyBorder="1" applyAlignment="1">
      <alignment horizontal="center" vertical="center" wrapText="1"/>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10" fontId="2" fillId="0" borderId="13" xfId="644" applyNumberFormat="1" applyFont="1" applyBorder="1" applyAlignment="1">
      <alignment vertical="center"/>
    </xf>
    <xf numFmtId="0" fontId="4" fillId="0" borderId="0" xfId="639" applyFont="1" applyBorder="1"/>
    <xf numFmtId="0" fontId="4" fillId="0" borderId="0" xfId="639" applyFont="1"/>
    <xf numFmtId="0" fontId="3" fillId="5" borderId="13" xfId="639" applyFont="1" applyFill="1" applyBorder="1" applyAlignment="1">
      <alignment horizontal="center" vertical="center" wrapText="1"/>
    </xf>
    <xf numFmtId="4" fontId="3" fillId="5" borderId="12" xfId="639" applyNumberFormat="1" applyFont="1" applyFill="1" applyBorder="1" applyAlignment="1">
      <alignment horizontal="center" vertical="center" wrapText="1"/>
    </xf>
    <xf numFmtId="0" fontId="3" fillId="0" borderId="0" xfId="639" applyFont="1" applyAlignment="1">
      <alignment vertical="center"/>
    </xf>
    <xf numFmtId="49" fontId="4" fillId="0" borderId="11" xfId="639" applyNumberFormat="1" applyFont="1" applyFill="1" applyBorder="1" applyAlignment="1">
      <alignment horizontal="center"/>
    </xf>
    <xf numFmtId="0" fontId="4" fillId="0" borderId="13" xfId="634" applyFont="1" applyFill="1" applyBorder="1" applyAlignment="1">
      <alignment horizontal="left" wrapText="1"/>
    </xf>
    <xf numFmtId="0" fontId="12" fillId="0" borderId="8" xfId="1" applyFont="1" applyFill="1" applyBorder="1" applyAlignment="1">
      <alignment horizontal="center" vertical="center"/>
    </xf>
    <xf numFmtId="0" fontId="3" fillId="0" borderId="18" xfId="1" applyFont="1" applyFill="1" applyBorder="1" applyAlignment="1">
      <alignment vertical="center" wrapText="1"/>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167" fontId="4" fillId="0" borderId="13" xfId="23" applyNumberFormat="1" applyFont="1" applyFill="1" applyBorder="1" applyAlignment="1">
      <alignment horizontal="right"/>
    </xf>
    <xf numFmtId="0" fontId="16" fillId="0" borderId="17" xfId="1" applyNumberFormat="1" applyFont="1" applyFill="1" applyBorder="1" applyAlignment="1">
      <alignment horizontal="center" vertical="center" wrapText="1"/>
    </xf>
    <xf numFmtId="0" fontId="7" fillId="0" borderId="66" xfId="1" applyNumberFormat="1" applyFont="1" applyBorder="1" applyAlignment="1">
      <alignment horizontal="center" vertical="center" wrapText="1"/>
    </xf>
    <xf numFmtId="0" fontId="30" fillId="5" borderId="19" xfId="1" applyFont="1" applyFill="1" applyBorder="1" applyAlignment="1">
      <alignment horizontal="right" vertical="center" wrapText="1"/>
    </xf>
    <xf numFmtId="0" fontId="7" fillId="0" borderId="40" xfId="1" applyFont="1" applyBorder="1" applyAlignment="1">
      <alignment vertical="center"/>
    </xf>
    <xf numFmtId="4" fontId="30" fillId="5" borderId="18" xfId="45" applyNumberFormat="1" applyFont="1" applyFill="1" applyBorder="1" applyAlignment="1">
      <alignment horizontal="left" vertical="center"/>
    </xf>
    <xf numFmtId="0" fontId="7" fillId="5" borderId="0" xfId="1" applyFont="1" applyFill="1" applyBorder="1" applyAlignment="1">
      <alignment vertical="center" wrapText="1"/>
    </xf>
    <xf numFmtId="0" fontId="3" fillId="50" borderId="5" xfId="0" applyFont="1" applyFill="1" applyBorder="1" applyAlignment="1">
      <alignment horizontal="center" wrapText="1"/>
    </xf>
    <xf numFmtId="4" fontId="3" fillId="50" borderId="7" xfId="0" applyNumberFormat="1" applyFont="1" applyFill="1" applyBorder="1" applyAlignment="1">
      <alignment horizontal="center" wrapText="1"/>
    </xf>
    <xf numFmtId="0" fontId="3" fillId="50" borderId="7" xfId="98" applyFont="1" applyFill="1" applyBorder="1" applyAlignment="1">
      <alignment wrapText="1"/>
    </xf>
    <xf numFmtId="0" fontId="3" fillId="50" borderId="7" xfId="0" applyFont="1" applyFill="1" applyBorder="1" applyAlignment="1">
      <alignment horizontal="center" wrapText="1"/>
    </xf>
    <xf numFmtId="4" fontId="3" fillId="50" borderId="7" xfId="0" applyNumberFormat="1" applyFont="1" applyFill="1" applyBorder="1" applyAlignment="1">
      <alignment wrapText="1"/>
    </xf>
    <xf numFmtId="4" fontId="3" fillId="50" borderId="7" xfId="98" applyNumberFormat="1" applyFont="1" applyFill="1" applyBorder="1" applyAlignment="1">
      <alignment horizontal="right" wrapText="1"/>
    </xf>
    <xf numFmtId="4" fontId="3" fillId="50" borderId="6" xfId="46" applyNumberFormat="1" applyFont="1" applyFill="1" applyBorder="1" applyAlignment="1"/>
    <xf numFmtId="0" fontId="3" fillId="50" borderId="7" xfId="98" applyFont="1" applyFill="1" applyBorder="1" applyAlignment="1">
      <alignment vertical="center" wrapText="1"/>
    </xf>
    <xf numFmtId="0" fontId="4" fillId="0" borderId="26" xfId="1" applyFont="1" applyFill="1" applyBorder="1" applyAlignment="1">
      <alignment horizontal="center" wrapText="1"/>
    </xf>
    <xf numFmtId="0" fontId="4" fillId="50" borderId="5" xfId="0" applyNumberFormat="1" applyFont="1" applyFill="1" applyBorder="1" applyAlignment="1">
      <alignment horizontal="center" vertical="center" wrapText="1"/>
    </xf>
    <xf numFmtId="4" fontId="4" fillId="50" borderId="7" xfId="0" applyNumberFormat="1" applyFont="1" applyFill="1" applyBorder="1" applyAlignment="1">
      <alignment horizontal="center" vertical="center" wrapText="1"/>
    </xf>
    <xf numFmtId="4" fontId="3" fillId="50" borderId="7" xfId="0" applyNumberFormat="1" applyFont="1" applyFill="1" applyBorder="1" applyAlignment="1">
      <alignment vertical="center" wrapText="1"/>
    </xf>
    <xf numFmtId="4" fontId="4" fillId="50" borderId="7" xfId="0" applyNumberFormat="1" applyFont="1" applyFill="1" applyBorder="1" applyAlignment="1">
      <alignment horizontal="center" vertical="center"/>
    </xf>
    <xf numFmtId="4" fontId="4" fillId="50" borderId="7" xfId="46" applyNumberFormat="1" applyFont="1" applyFill="1" applyBorder="1" applyAlignment="1">
      <alignment vertical="center"/>
    </xf>
    <xf numFmtId="4" fontId="4" fillId="50" borderId="7" xfId="0" applyNumberFormat="1" applyFont="1" applyFill="1" applyBorder="1" applyAlignment="1">
      <alignment vertical="center"/>
    </xf>
    <xf numFmtId="4" fontId="4" fillId="50" borderId="6" xfId="46" applyNumberFormat="1" applyFont="1" applyFill="1" applyBorder="1" applyAlignment="1">
      <alignment vertical="center"/>
    </xf>
    <xf numFmtId="4" fontId="4" fillId="0" borderId="25" xfId="1" applyNumberFormat="1" applyFont="1" applyFill="1" applyBorder="1" applyAlignment="1">
      <alignment wrapText="1"/>
    </xf>
    <xf numFmtId="4" fontId="4" fillId="0" borderId="25" xfId="1" applyNumberFormat="1" applyFont="1" applyFill="1" applyBorder="1" applyAlignment="1">
      <alignment horizontal="right" wrapText="1"/>
    </xf>
    <xf numFmtId="4" fontId="4" fillId="0" borderId="25" xfId="0" applyNumberFormat="1" applyFont="1" applyFill="1" applyBorder="1" applyAlignment="1">
      <alignment wrapText="1"/>
    </xf>
    <xf numFmtId="4" fontId="4" fillId="0" borderId="64" xfId="46" applyNumberFormat="1" applyFont="1" applyFill="1" applyBorder="1" applyAlignment="1"/>
    <xf numFmtId="0" fontId="4" fillId="0" borderId="65" xfId="0" applyFont="1" applyFill="1" applyBorder="1" applyAlignment="1">
      <alignment horizontal="center" wrapText="1"/>
    </xf>
    <xf numFmtId="0" fontId="4" fillId="0" borderId="37" xfId="0" applyFont="1" applyFill="1" applyBorder="1" applyAlignment="1">
      <alignment horizontal="center" wrapText="1"/>
    </xf>
    <xf numFmtId="4" fontId="4" fillId="0" borderId="37" xfId="0" applyNumberFormat="1" applyFont="1" applyFill="1" applyBorder="1" applyAlignment="1">
      <alignment wrapText="1"/>
    </xf>
    <xf numFmtId="0" fontId="4" fillId="0" borderId="25" xfId="0" applyFont="1" applyFill="1" applyBorder="1" applyAlignment="1">
      <alignment horizontal="center" wrapText="1"/>
    </xf>
    <xf numFmtId="4" fontId="4" fillId="0" borderId="20" xfId="0" applyNumberFormat="1" applyFont="1" applyFill="1" applyBorder="1" applyAlignment="1">
      <alignment horizontal="right" wrapText="1"/>
    </xf>
    <xf numFmtId="168" fontId="4" fillId="5" borderId="13" xfId="1" applyNumberFormat="1" applyFont="1" applyFill="1" applyBorder="1" applyAlignment="1">
      <alignment horizontal="right" wrapText="1"/>
    </xf>
    <xf numFmtId="165" fontId="4" fillId="5" borderId="12" xfId="640" applyFont="1" applyFill="1" applyBorder="1" applyAlignment="1">
      <alignment horizontal="left"/>
    </xf>
    <xf numFmtId="0" fontId="5" fillId="0" borderId="0" xfId="639" applyFont="1" applyAlignment="1">
      <alignment horizontal="center" vertical="center"/>
    </xf>
    <xf numFmtId="0" fontId="5" fillId="0" borderId="0" xfId="639" applyFont="1" applyAlignment="1">
      <alignment vertical="center" wrapText="1"/>
    </xf>
    <xf numFmtId="4" fontId="5" fillId="0" borderId="0" xfId="639" applyNumberFormat="1" applyFont="1" applyAlignment="1">
      <alignment horizontal="center" vertical="center"/>
    </xf>
    <xf numFmtId="10" fontId="18" fillId="0" borderId="0" xfId="644" applyNumberFormat="1" applyFont="1" applyAlignment="1">
      <alignment vertical="center"/>
    </xf>
    <xf numFmtId="4" fontId="5" fillId="0" borderId="0" xfId="639" applyNumberFormat="1" applyFont="1" applyAlignment="1">
      <alignment vertical="center"/>
    </xf>
    <xf numFmtId="0" fontId="5" fillId="0" borderId="14" xfId="639" applyFont="1" applyBorder="1" applyAlignment="1">
      <alignment horizontal="center" vertical="center"/>
    </xf>
    <xf numFmtId="0" fontId="5" fillId="0" borderId="15" xfId="639" applyFont="1" applyBorder="1" applyAlignment="1">
      <alignment horizontal="left" vertical="center"/>
    </xf>
    <xf numFmtId="0" fontId="5" fillId="0" borderId="18" xfId="639" applyFont="1" applyBorder="1" applyAlignment="1">
      <alignment horizontal="center" vertical="center"/>
    </xf>
    <xf numFmtId="0" fontId="5" fillId="0" borderId="19" xfId="639" applyFont="1" applyBorder="1" applyAlignment="1">
      <alignment horizontal="left" vertical="center"/>
    </xf>
    <xf numFmtId="0" fontId="18" fillId="0" borderId="8" xfId="639" applyFont="1" applyBorder="1" applyAlignment="1">
      <alignment horizontal="right" vertical="center"/>
    </xf>
    <xf numFmtId="0" fontId="5" fillId="0" borderId="10" xfId="639" applyFont="1" applyBorder="1" applyAlignment="1">
      <alignment horizontal="left" vertical="center"/>
    </xf>
    <xf numFmtId="168" fontId="4" fillId="0" borderId="13" xfId="1" applyNumberFormat="1" applyFont="1" applyFill="1" applyBorder="1" applyAlignment="1">
      <alignment horizontal="right" wrapText="1"/>
    </xf>
    <xf numFmtId="0" fontId="3" fillId="2" borderId="33" xfId="639" applyFont="1" applyFill="1" applyBorder="1" applyAlignment="1">
      <alignment horizontal="center" vertical="center" wrapText="1"/>
    </xf>
    <xf numFmtId="165" fontId="3" fillId="15" borderId="8" xfId="640" applyFont="1" applyFill="1" applyBorder="1" applyAlignment="1">
      <alignment horizontal="right" vertical="center"/>
    </xf>
    <xf numFmtId="164" fontId="3" fillId="15" borderId="10" xfId="641" applyFont="1" applyFill="1" applyBorder="1" applyAlignment="1">
      <alignment horizontal="right" vertical="center"/>
    </xf>
    <xf numFmtId="167" fontId="4" fillId="0" borderId="21" xfId="0" applyNumberFormat="1" applyFont="1" applyFill="1" applyBorder="1" applyAlignment="1">
      <alignment horizontal="right"/>
    </xf>
    <xf numFmtId="4" fontId="3" fillId="9" borderId="72" xfId="46" applyNumberFormat="1" applyFont="1" applyFill="1" applyBorder="1" applyAlignment="1">
      <alignment vertical="center"/>
    </xf>
    <xf numFmtId="1" fontId="30" fillId="5" borderId="0" xfId="45" applyNumberFormat="1" applyFont="1" applyFill="1" applyBorder="1" applyAlignment="1">
      <alignment horizontal="left" vertic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4" fontId="4" fillId="0" borderId="34" xfId="1" applyNumberFormat="1" applyFont="1" applyFill="1" applyBorder="1" applyAlignment="1">
      <alignment wrapText="1"/>
    </xf>
    <xf numFmtId="4" fontId="4" fillId="0" borderId="34" xfId="1" applyNumberFormat="1" applyFont="1" applyFill="1" applyBorder="1" applyAlignment="1">
      <alignment horizontal="right" wrapText="1"/>
    </xf>
    <xf numFmtId="4" fontId="4" fillId="0" borderId="34" xfId="0" applyNumberFormat="1" applyFont="1" applyFill="1" applyBorder="1" applyAlignment="1">
      <alignment wrapText="1"/>
    </xf>
    <xf numFmtId="4" fontId="4" fillId="0" borderId="33" xfId="46" applyNumberFormat="1" applyFont="1" applyFill="1" applyBorder="1" applyAlignment="1"/>
    <xf numFmtId="2" fontId="4" fillId="0" borderId="13" xfId="780" applyNumberFormat="1" applyFont="1" applyFill="1" applyBorder="1" applyAlignment="1" applyProtection="1">
      <alignment horizontal="right" vertical="center"/>
    </xf>
    <xf numFmtId="0" fontId="5" fillId="0" borderId="0" xfId="639" applyFont="1" applyBorder="1"/>
    <xf numFmtId="0" fontId="5" fillId="0" borderId="0" xfId="639" applyFont="1"/>
    <xf numFmtId="0" fontId="5" fillId="0" borderId="0" xfId="639" applyFont="1" applyFill="1" applyBorder="1"/>
    <xf numFmtId="0" fontId="5" fillId="0" borderId="0" xfId="0" applyFont="1" applyFill="1" applyBorder="1" applyAlignment="1">
      <alignment horizontal="center" vertical="center"/>
    </xf>
    <xf numFmtId="0" fontId="18" fillId="0" borderId="0" xfId="0" applyFont="1" applyFill="1" applyBorder="1" applyAlignment="1">
      <alignment horizontal="center" vertical="center"/>
    </xf>
    <xf numFmtId="4" fontId="18" fillId="0" borderId="0" xfId="0" applyNumberFormat="1" applyFont="1" applyFill="1" applyBorder="1" applyAlignment="1">
      <alignment vertical="center" wrapText="1"/>
    </xf>
    <xf numFmtId="4" fontId="5" fillId="0" borderId="0" xfId="0" applyNumberFormat="1" applyFont="1" applyFill="1" applyBorder="1" applyAlignment="1">
      <alignment horizontal="center" vertical="center"/>
    </xf>
    <xf numFmtId="10" fontId="18" fillId="0" borderId="0" xfId="644" applyNumberFormat="1" applyFont="1" applyFill="1" applyBorder="1" applyAlignment="1">
      <alignment vertical="center"/>
    </xf>
    <xf numFmtId="4" fontId="5" fillId="0" borderId="0" xfId="0" applyNumberFormat="1" applyFont="1" applyFill="1" applyBorder="1" applyAlignment="1">
      <alignment vertical="center"/>
    </xf>
    <xf numFmtId="0" fontId="5" fillId="0" borderId="0" xfId="639" applyFill="1" applyBorder="1"/>
    <xf numFmtId="0" fontId="5" fillId="0" borderId="0" xfId="639" applyFill="1"/>
    <xf numFmtId="167" fontId="4" fillId="0" borderId="13" xfId="639" applyNumberFormat="1" applyFont="1" applyBorder="1" applyAlignment="1">
      <alignment horizontal="right" vertical="center"/>
    </xf>
    <xf numFmtId="0" fontId="5" fillId="0" borderId="0" xfId="639" applyFont="1" applyFill="1"/>
    <xf numFmtId="0" fontId="4" fillId="5" borderId="13" xfId="639" applyFont="1" applyFill="1" applyBorder="1" applyAlignment="1">
      <alignment horizontal="center"/>
    </xf>
    <xf numFmtId="165" fontId="3" fillId="12" borderId="10" xfId="640" applyFont="1" applyFill="1" applyBorder="1" applyAlignment="1">
      <alignment horizontal="right" vertical="center"/>
    </xf>
    <xf numFmtId="0" fontId="35" fillId="0" borderId="0" xfId="639" applyFont="1" applyFill="1" applyBorder="1"/>
    <xf numFmtId="49" fontId="112" fillId="0" borderId="0" xfId="771" applyNumberFormat="1" applyFont="1" applyBorder="1" applyAlignment="1">
      <alignment horizontal="left" vertical="center" wrapText="1"/>
    </xf>
    <xf numFmtId="165" fontId="100" fillId="0" borderId="0" xfId="640" applyFont="1" applyFill="1" applyBorder="1" applyAlignment="1">
      <alignment horizontal="right" vertical="center"/>
    </xf>
    <xf numFmtId="164" fontId="100" fillId="0" borderId="0" xfId="641" applyFont="1" applyFill="1" applyBorder="1" applyAlignment="1">
      <alignment horizontal="right" vertical="center"/>
    </xf>
    <xf numFmtId="0" fontId="35" fillId="0" borderId="0" xfId="639" applyFont="1" applyFill="1"/>
    <xf numFmtId="0" fontId="4" fillId="0" borderId="13" xfId="0" applyFont="1" applyFill="1" applyBorder="1" applyAlignment="1">
      <alignment horizontal="center" vertical="center"/>
    </xf>
    <xf numFmtId="10" fontId="4" fillId="0" borderId="13" xfId="638" applyNumberFormat="1" applyFont="1" applyFill="1" applyBorder="1" applyAlignment="1">
      <alignment horizontal="center" vertical="center" wrapText="1"/>
    </xf>
    <xf numFmtId="0" fontId="113" fillId="0" borderId="0" xfId="639" applyFont="1" applyBorder="1"/>
    <xf numFmtId="0" fontId="35" fillId="0" borderId="0" xfId="639" applyFont="1" applyBorder="1"/>
    <xf numFmtId="0" fontId="35" fillId="0" borderId="0" xfId="639" applyFont="1"/>
    <xf numFmtId="10" fontId="12" fillId="0" borderId="10" xfId="644" applyNumberFormat="1" applyFont="1" applyFill="1" applyBorder="1" applyAlignment="1">
      <alignment horizontal="center" vertical="center" wrapText="1"/>
    </xf>
    <xf numFmtId="0" fontId="0" fillId="0" borderId="13" xfId="0" applyBorder="1" applyAlignment="1">
      <alignment horizontal="center" wrapText="1"/>
    </xf>
    <xf numFmtId="0" fontId="3" fillId="9" borderId="14" xfId="23" applyNumberFormat="1" applyFont="1" applyFill="1" applyBorder="1" applyAlignment="1">
      <alignment horizontal="center" wrapText="1"/>
    </xf>
    <xf numFmtId="4" fontId="4" fillId="2" borderId="16" xfId="23" applyNumberFormat="1" applyFont="1" applyFill="1" applyBorder="1" applyAlignment="1">
      <alignment horizontal="center" wrapText="1"/>
    </xf>
    <xf numFmtId="4" fontId="3" fillId="9" borderId="16" xfId="0" applyNumberFormat="1" applyFont="1" applyFill="1" applyBorder="1" applyAlignment="1">
      <alignment wrapText="1"/>
    </xf>
    <xf numFmtId="4" fontId="4" fillId="9" borderId="16" xfId="23" applyNumberFormat="1" applyFont="1" applyFill="1" applyBorder="1" applyAlignment="1">
      <alignment horizontal="center"/>
    </xf>
    <xf numFmtId="4" fontId="4" fillId="9" borderId="16" xfId="46" applyNumberFormat="1" applyFont="1" applyFill="1" applyBorder="1" applyAlignment="1"/>
    <xf numFmtId="4" fontId="4" fillId="9" borderId="16" xfId="23" applyNumberFormat="1" applyFont="1" applyFill="1" applyBorder="1" applyAlignment="1"/>
    <xf numFmtId="4" fontId="3" fillId="9" borderId="15" xfId="46" applyNumberFormat="1" applyFont="1" applyFill="1" applyBorder="1" applyAlignment="1"/>
    <xf numFmtId="0" fontId="4" fillId="50" borderId="5" xfId="0" applyNumberFormat="1" applyFont="1" applyFill="1" applyBorder="1" applyAlignment="1">
      <alignment horizontal="center" wrapText="1"/>
    </xf>
    <xf numFmtId="4" fontId="4" fillId="50" borderId="7" xfId="0" applyNumberFormat="1" applyFont="1" applyFill="1" applyBorder="1" applyAlignment="1">
      <alignment horizontal="center" wrapText="1"/>
    </xf>
    <xf numFmtId="4" fontId="4" fillId="50" borderId="7" xfId="0" applyNumberFormat="1" applyFont="1" applyFill="1" applyBorder="1" applyAlignment="1">
      <alignment horizontal="center"/>
    </xf>
    <xf numFmtId="4" fontId="4" fillId="50" borderId="7" xfId="46" applyNumberFormat="1" applyFont="1" applyFill="1" applyBorder="1" applyAlignment="1"/>
    <xf numFmtId="4" fontId="4" fillId="50" borderId="7" xfId="0" applyNumberFormat="1" applyFont="1" applyFill="1" applyBorder="1" applyAlignment="1"/>
    <xf numFmtId="4" fontId="4" fillId="50" borderId="6" xfId="46" applyNumberFormat="1" applyFont="1" applyFill="1" applyBorder="1" applyAlignment="1"/>
    <xf numFmtId="49" fontId="4" fillId="0" borderId="13" xfId="23" applyNumberFormat="1" applyFont="1" applyBorder="1" applyAlignment="1">
      <alignment horizontal="center"/>
    </xf>
    <xf numFmtId="0" fontId="4" fillId="14" borderId="13" xfId="0" applyFont="1" applyFill="1" applyBorder="1" applyAlignment="1">
      <alignment horizontal="center" wrapText="1"/>
    </xf>
    <xf numFmtId="0" fontId="4" fillId="0" borderId="13" xfId="0" applyNumberFormat="1" applyFont="1" applyFill="1" applyBorder="1" applyAlignment="1">
      <alignment horizontal="center" wrapText="1"/>
    </xf>
    <xf numFmtId="4" fontId="4" fillId="50" borderId="5" xfId="0" applyNumberFormat="1" applyFont="1" applyFill="1" applyBorder="1" applyAlignment="1">
      <alignment horizontal="center" wrapText="1"/>
    </xf>
    <xf numFmtId="4" fontId="4" fillId="50" borderId="6" xfId="0" applyNumberFormat="1" applyFont="1" applyFill="1" applyBorder="1" applyAlignment="1"/>
    <xf numFmtId="4" fontId="4" fillId="51" borderId="5" xfId="0" applyNumberFormat="1" applyFont="1" applyFill="1" applyBorder="1" applyAlignment="1">
      <alignment horizontal="center" wrapText="1"/>
    </xf>
    <xf numFmtId="4" fontId="4" fillId="51" borderId="7" xfId="0" applyNumberFormat="1" applyFont="1" applyFill="1" applyBorder="1" applyAlignment="1">
      <alignment horizontal="center" wrapText="1"/>
    </xf>
    <xf numFmtId="4" fontId="3" fillId="51" borderId="7" xfId="0" applyNumberFormat="1" applyFont="1" applyFill="1" applyBorder="1" applyAlignment="1">
      <alignment wrapText="1"/>
    </xf>
    <xf numFmtId="4" fontId="4" fillId="51" borderId="7" xfId="0" applyNumberFormat="1" applyFont="1" applyFill="1" applyBorder="1" applyAlignment="1">
      <alignment horizontal="center"/>
    </xf>
    <xf numFmtId="4" fontId="4" fillId="51" borderId="7" xfId="46" applyNumberFormat="1" applyFont="1" applyFill="1" applyBorder="1" applyAlignment="1"/>
    <xf numFmtId="4" fontId="4" fillId="51" borderId="7" xfId="0" applyNumberFormat="1" applyFont="1" applyFill="1" applyBorder="1" applyAlignment="1"/>
    <xf numFmtId="4" fontId="4" fillId="51" borderId="6" xfId="0" applyNumberFormat="1" applyFont="1" applyFill="1" applyBorder="1" applyAlignment="1"/>
    <xf numFmtId="0" fontId="4" fillId="0" borderId="32" xfId="0" applyFont="1" applyFill="1" applyBorder="1" applyAlignment="1">
      <alignment horizontal="center" wrapText="1"/>
    </xf>
    <xf numFmtId="0" fontId="4" fillId="0" borderId="34" xfId="0" applyFont="1" applyFill="1" applyBorder="1" applyAlignment="1">
      <alignment horizontal="center" wrapText="1"/>
    </xf>
    <xf numFmtId="0" fontId="4" fillId="0" borderId="34" xfId="0" applyNumberFormat="1" applyFont="1" applyFill="1" applyBorder="1" applyAlignment="1">
      <alignment horizontal="center" wrapText="1"/>
    </xf>
    <xf numFmtId="4" fontId="4" fillId="0" borderId="12" xfId="0" applyNumberFormat="1" applyFont="1" applyFill="1" applyBorder="1" applyAlignment="1">
      <alignment vertical="center" wrapText="1"/>
    </xf>
    <xf numFmtId="4" fontId="2" fillId="0" borderId="13" xfId="0" applyNumberFormat="1" applyFont="1" applyBorder="1" applyAlignment="1">
      <alignment horizontal="right" vertical="center" wrapText="1"/>
    </xf>
    <xf numFmtId="10" fontId="2" fillId="0" borderId="13" xfId="644" applyNumberFormat="1" applyFont="1" applyBorder="1" applyAlignment="1">
      <alignment horizontal="center" vertical="center"/>
    </xf>
    <xf numFmtId="0" fontId="4" fillId="0" borderId="11" xfId="0" applyNumberFormat="1" applyFont="1" applyFill="1" applyBorder="1" applyAlignment="1">
      <alignment horizontal="center" vertical="center"/>
    </xf>
    <xf numFmtId="10" fontId="12" fillId="0" borderId="10" xfId="36"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16" fillId="0" borderId="17" xfId="23" applyNumberFormat="1" applyFont="1" applyFill="1" applyBorder="1" applyAlignment="1">
      <alignment horizontal="center" vertical="center" wrapText="1"/>
    </xf>
    <xf numFmtId="0" fontId="7" fillId="0" borderId="66" xfId="0" applyNumberFormat="1" applyFont="1" applyBorder="1" applyAlignment="1">
      <alignment horizontal="center" vertical="center" wrapText="1"/>
    </xf>
    <xf numFmtId="0" fontId="5" fillId="0" borderId="0" xfId="675"/>
    <xf numFmtId="0" fontId="11" fillId="0" borderId="0" xfId="675" applyNumberFormat="1" applyFont="1" applyBorder="1" applyAlignment="1">
      <alignment vertical="center"/>
    </xf>
    <xf numFmtId="0" fontId="11" fillId="3" borderId="5" xfId="675" applyFont="1" applyFill="1" applyBorder="1" applyAlignment="1">
      <alignment horizontal="center" vertical="center"/>
    </xf>
    <xf numFmtId="0" fontId="11" fillId="3" borderId="7" xfId="675" applyFont="1" applyFill="1" applyBorder="1" applyAlignment="1">
      <alignment vertical="center" wrapText="1"/>
    </xf>
    <xf numFmtId="0" fontId="11" fillId="3" borderId="7" xfId="675" applyFont="1" applyFill="1" applyBorder="1" applyAlignment="1">
      <alignment horizontal="center" vertical="center"/>
    </xf>
    <xf numFmtId="4" fontId="11" fillId="3" borderId="7" xfId="675" applyNumberFormat="1" applyFont="1" applyFill="1" applyBorder="1" applyAlignment="1">
      <alignment vertical="center"/>
    </xf>
    <xf numFmtId="4" fontId="11" fillId="3" borderId="6" xfId="675" applyNumberFormat="1" applyFont="1" applyFill="1" applyBorder="1" applyAlignment="1">
      <alignment vertical="center"/>
    </xf>
    <xf numFmtId="0" fontId="5" fillId="0" borderId="18" xfId="675" applyNumberFormat="1" applyFont="1" applyBorder="1" applyAlignment="1">
      <alignment vertical="center"/>
    </xf>
    <xf numFmtId="0" fontId="16" fillId="0" borderId="7" xfId="675" applyNumberFormat="1" applyFont="1" applyFill="1" applyBorder="1" applyAlignment="1">
      <alignment vertical="center"/>
    </xf>
    <xf numFmtId="0" fontId="16" fillId="0" borderId="6" xfId="675" applyNumberFormat="1" applyFont="1" applyFill="1" applyBorder="1" applyAlignment="1">
      <alignment vertical="center"/>
    </xf>
    <xf numFmtId="0" fontId="5" fillId="0" borderId="0" xfId="675" applyNumberFormat="1" applyFont="1" applyBorder="1" applyAlignment="1">
      <alignment vertical="center"/>
    </xf>
    <xf numFmtId="0" fontId="13" fillId="0" borderId="8" xfId="675" applyNumberFormat="1" applyFont="1" applyBorder="1" applyAlignment="1">
      <alignment vertical="center"/>
    </xf>
    <xf numFmtId="0" fontId="13" fillId="0" borderId="0" xfId="675" applyNumberFormat="1" applyFont="1" applyBorder="1" applyAlignment="1">
      <alignment vertical="center"/>
    </xf>
    <xf numFmtId="0" fontId="5" fillId="0" borderId="0" xfId="675" applyNumberFormat="1" applyFont="1" applyFill="1" applyBorder="1" applyAlignment="1">
      <alignment vertical="center"/>
    </xf>
    <xf numFmtId="0" fontId="3" fillId="0" borderId="14" xfId="675" applyFont="1" applyFill="1" applyBorder="1" applyAlignment="1">
      <alignment vertical="center" wrapText="1"/>
    </xf>
    <xf numFmtId="0" fontId="4" fillId="0" borderId="0" xfId="675" applyFont="1" applyFill="1" applyBorder="1" applyAlignment="1">
      <alignment vertical="center"/>
    </xf>
    <xf numFmtId="0" fontId="3" fillId="0" borderId="16" xfId="675" applyNumberFormat="1" applyFont="1" applyBorder="1" applyAlignment="1">
      <alignment vertical="center"/>
    </xf>
    <xf numFmtId="0" fontId="3" fillId="0" borderId="16" xfId="675" applyNumberFormat="1" applyFont="1" applyBorder="1" applyAlignment="1">
      <alignment horizontal="center" vertical="center"/>
    </xf>
    <xf numFmtId="0" fontId="3" fillId="0" borderId="16" xfId="675" applyFont="1" applyFill="1" applyBorder="1" applyAlignment="1">
      <alignment horizontal="right" vertical="center" wrapText="1"/>
    </xf>
    <xf numFmtId="14" fontId="4" fillId="0" borderId="15" xfId="675" applyNumberFormat="1" applyFont="1" applyFill="1" applyBorder="1" applyAlignment="1">
      <alignment horizontal="right" vertical="center"/>
    </xf>
    <xf numFmtId="0" fontId="5" fillId="0" borderId="0" xfId="675" applyFont="1" applyFill="1" applyAlignment="1">
      <alignment vertical="center"/>
    </xf>
    <xf numFmtId="0" fontId="3" fillId="0" borderId="18" xfId="675" applyFont="1" applyFill="1" applyBorder="1" applyAlignment="1">
      <alignment vertical="center" wrapText="1"/>
    </xf>
    <xf numFmtId="0" fontId="3" fillId="0" borderId="0" xfId="675" applyFont="1" applyFill="1" applyBorder="1" applyAlignment="1">
      <alignment horizontal="right" vertical="center"/>
    </xf>
    <xf numFmtId="10" fontId="4" fillId="0" borderId="19" xfId="847" applyNumberFormat="1" applyFont="1" applyFill="1" applyBorder="1" applyAlignment="1">
      <alignment horizontal="right" vertical="center" wrapText="1"/>
    </xf>
    <xf numFmtId="0" fontId="3" fillId="0" borderId="8" xfId="675" applyFont="1" applyFill="1" applyBorder="1" applyAlignment="1">
      <alignment vertical="center" wrapText="1"/>
    </xf>
    <xf numFmtId="0" fontId="4" fillId="0" borderId="9" xfId="675" applyFont="1" applyFill="1" applyBorder="1" applyAlignment="1">
      <alignment vertical="center"/>
    </xf>
    <xf numFmtId="0" fontId="3" fillId="0" borderId="9" xfId="675" applyNumberFormat="1" applyFont="1" applyBorder="1" applyAlignment="1">
      <alignment vertical="center"/>
    </xf>
    <xf numFmtId="0" fontId="3" fillId="0" borderId="9" xfId="675" applyNumberFormat="1" applyFont="1" applyBorder="1" applyAlignment="1">
      <alignment horizontal="center" vertical="center"/>
    </xf>
    <xf numFmtId="0" fontId="3" fillId="0" borderId="9" xfId="675" applyFont="1" applyFill="1" applyBorder="1" applyAlignment="1">
      <alignment horizontal="right" vertical="center"/>
    </xf>
    <xf numFmtId="10" fontId="4" fillId="0" borderId="10" xfId="847" applyNumberFormat="1" applyFont="1" applyFill="1" applyBorder="1" applyAlignment="1">
      <alignment horizontal="right" vertical="center" wrapText="1"/>
    </xf>
    <xf numFmtId="0" fontId="11" fillId="0" borderId="0" xfId="675" applyFont="1" applyFill="1" applyAlignment="1">
      <alignment vertical="center"/>
    </xf>
    <xf numFmtId="0" fontId="11" fillId="7" borderId="8" xfId="675" applyFont="1" applyFill="1" applyBorder="1" applyAlignment="1">
      <alignment horizontal="center" vertical="center"/>
    </xf>
    <xf numFmtId="0" fontId="11" fillId="7" borderId="9" xfId="675" applyFont="1" applyFill="1" applyBorder="1" applyAlignment="1">
      <alignment vertical="center" wrapText="1"/>
    </xf>
    <xf numFmtId="0" fontId="11" fillId="7" borderId="9" xfId="675" applyFont="1" applyFill="1" applyBorder="1" applyAlignment="1">
      <alignment horizontal="center" vertical="center"/>
    </xf>
    <xf numFmtId="4" fontId="11" fillId="7" borderId="9" xfId="675" applyNumberFormat="1" applyFont="1" applyFill="1" applyBorder="1" applyAlignment="1">
      <alignment vertical="center"/>
    </xf>
    <xf numFmtId="4" fontId="11" fillId="7" borderId="10" xfId="675" applyNumberFormat="1" applyFont="1" applyFill="1" applyBorder="1" applyAlignment="1">
      <alignment vertical="center"/>
    </xf>
    <xf numFmtId="0" fontId="5" fillId="0" borderId="0" xfId="675" applyFont="1" applyAlignment="1">
      <alignment vertical="center"/>
    </xf>
    <xf numFmtId="0" fontId="5" fillId="0" borderId="0" xfId="675" applyBorder="1"/>
    <xf numFmtId="49" fontId="5" fillId="0" borderId="0" xfId="675" applyNumberFormat="1" applyBorder="1" applyAlignment="1">
      <alignment horizontal="center"/>
    </xf>
    <xf numFmtId="0" fontId="11" fillId="0" borderId="0" xfId="675" applyFont="1" applyAlignment="1">
      <alignment vertical="center"/>
    </xf>
    <xf numFmtId="17" fontId="5" fillId="0" borderId="0" xfId="675" applyNumberFormat="1" applyFont="1" applyAlignment="1">
      <alignment vertical="center"/>
    </xf>
    <xf numFmtId="0" fontId="3" fillId="5" borderId="13" xfId="675" applyFont="1" applyFill="1" applyBorder="1" applyAlignment="1">
      <alignment horizontal="center" vertical="center"/>
    </xf>
    <xf numFmtId="0" fontId="3" fillId="5" borderId="13" xfId="675" applyFont="1" applyFill="1" applyBorder="1" applyAlignment="1">
      <alignment horizontal="center" vertical="center" wrapText="1"/>
    </xf>
    <xf numFmtId="4" fontId="3" fillId="5" borderId="12" xfId="675" applyNumberFormat="1" applyFont="1" applyFill="1" applyBorder="1" applyAlignment="1">
      <alignment horizontal="center" vertical="center" wrapText="1"/>
    </xf>
    <xf numFmtId="49" fontId="4" fillId="0" borderId="11" xfId="675" applyNumberFormat="1" applyFont="1" applyFill="1" applyBorder="1" applyAlignment="1">
      <alignment horizontal="center"/>
    </xf>
    <xf numFmtId="166" fontId="4" fillId="0" borderId="13" xfId="675" applyNumberFormat="1" applyFont="1" applyFill="1" applyBorder="1" applyAlignment="1">
      <alignment horizontal="right"/>
    </xf>
    <xf numFmtId="165" fontId="4" fillId="0" borderId="12" xfId="636" applyFont="1" applyFill="1" applyBorder="1" applyAlignment="1">
      <alignment horizontal="left"/>
    </xf>
    <xf numFmtId="2" fontId="4" fillId="0" borderId="13" xfId="675" applyNumberFormat="1" applyFont="1" applyFill="1" applyBorder="1" applyAlignment="1">
      <alignment horizontal="right"/>
    </xf>
    <xf numFmtId="0" fontId="4" fillId="0" borderId="11" xfId="675" applyNumberFormat="1" applyFont="1" applyFill="1" applyBorder="1" applyAlignment="1">
      <alignment horizontal="center"/>
    </xf>
    <xf numFmtId="4" fontId="11" fillId="0" borderId="0" xfId="675" applyNumberFormat="1" applyFont="1" applyAlignment="1">
      <alignment vertical="center"/>
    </xf>
    <xf numFmtId="0" fontId="4" fillId="0" borderId="30" xfId="675" applyNumberFormat="1" applyFont="1" applyFill="1" applyBorder="1" applyAlignment="1">
      <alignment horizontal="center"/>
    </xf>
    <xf numFmtId="2" fontId="4" fillId="0" borderId="21" xfId="675" applyNumberFormat="1" applyFont="1" applyFill="1" applyBorder="1" applyAlignment="1">
      <alignment horizontal="right"/>
    </xf>
    <xf numFmtId="165" fontId="4" fillId="0" borderId="31" xfId="636" applyFont="1" applyFill="1" applyBorder="1" applyAlignment="1">
      <alignment horizontal="left"/>
    </xf>
    <xf numFmtId="49" fontId="39" fillId="0" borderId="0" xfId="675" applyNumberFormat="1" applyFont="1" applyBorder="1" applyAlignment="1">
      <alignment vertical="top"/>
    </xf>
    <xf numFmtId="49" fontId="5" fillId="0" borderId="0" xfId="675" applyNumberFormat="1" applyBorder="1" applyAlignment="1"/>
    <xf numFmtId="165" fontId="3" fillId="12" borderId="8" xfId="636" applyFont="1" applyFill="1" applyBorder="1" applyAlignment="1">
      <alignment horizontal="right" vertical="center"/>
    </xf>
    <xf numFmtId="164" fontId="3" fillId="12" borderId="10" xfId="637" applyFont="1" applyFill="1" applyBorder="1" applyAlignment="1">
      <alignment horizontal="right" vertical="center"/>
    </xf>
    <xf numFmtId="0" fontId="11" fillId="0" borderId="0" xfId="635" applyFont="1" applyBorder="1"/>
    <xf numFmtId="49" fontId="11" fillId="0" borderId="0" xfId="635" applyNumberFormat="1" applyFont="1" applyBorder="1" applyAlignment="1">
      <alignment horizontal="center"/>
    </xf>
    <xf numFmtId="49" fontId="28" fillId="7" borderId="90" xfId="635" applyNumberFormat="1" applyFont="1" applyFill="1" applyBorder="1" applyAlignment="1">
      <alignment vertical="center" wrapText="1"/>
    </xf>
    <xf numFmtId="0" fontId="11" fillId="7" borderId="90" xfId="635" applyFont="1" applyFill="1" applyBorder="1" applyAlignment="1">
      <alignment vertical="center" wrapText="1"/>
    </xf>
    <xf numFmtId="49" fontId="28" fillId="5" borderId="0" xfId="635" applyNumberFormat="1" applyFont="1" applyFill="1" applyBorder="1" applyAlignment="1">
      <alignment vertical="center" wrapText="1"/>
    </xf>
    <xf numFmtId="0" fontId="11" fillId="5" borderId="0" xfId="635" applyFont="1" applyFill="1" applyBorder="1" applyAlignment="1">
      <alignment vertical="center" wrapText="1"/>
    </xf>
    <xf numFmtId="0" fontId="18" fillId="14" borderId="0" xfId="0" applyFont="1" applyFill="1" applyBorder="1" applyAlignment="1">
      <alignment horizontal="right" vertical="center"/>
    </xf>
    <xf numFmtId="0" fontId="5" fillId="14" borderId="0" xfId="0" applyFont="1" applyFill="1" applyBorder="1" applyAlignment="1">
      <alignment horizontal="center" vertical="center"/>
    </xf>
    <xf numFmtId="0" fontId="12" fillId="14" borderId="0" xfId="0" applyFont="1" applyFill="1" applyBorder="1" applyAlignment="1">
      <alignment vertical="center" wrapText="1"/>
    </xf>
    <xf numFmtId="0" fontId="7" fillId="0" borderId="0" xfId="1" applyFont="1" applyBorder="1" applyAlignment="1">
      <alignment horizontal="center" vertical="center"/>
    </xf>
    <xf numFmtId="0" fontId="12" fillId="14" borderId="19" xfId="0" applyFont="1" applyFill="1" applyBorder="1" applyAlignment="1">
      <alignment vertical="center" wrapText="1"/>
    </xf>
    <xf numFmtId="0" fontId="7" fillId="0" borderId="0" xfId="1" applyFont="1" applyBorder="1" applyAlignment="1">
      <alignment vertical="center" wrapText="1"/>
    </xf>
    <xf numFmtId="4" fontId="13" fillId="5" borderId="0" xfId="1" applyNumberFormat="1" applyFont="1" applyFill="1" applyBorder="1" applyAlignment="1">
      <alignment vertical="center"/>
    </xf>
    <xf numFmtId="0" fontId="4" fillId="0" borderId="30" xfId="0" applyFont="1" applyFill="1" applyBorder="1" applyAlignment="1">
      <alignment horizontal="center" wrapText="1"/>
    </xf>
    <xf numFmtId="0" fontId="97" fillId="0" borderId="21" xfId="0" applyFont="1" applyFill="1" applyBorder="1" applyAlignment="1">
      <alignment horizontal="center" wrapText="1"/>
    </xf>
    <xf numFmtId="0" fontId="4" fillId="0" borderId="81" xfId="1" applyFont="1" applyFill="1" applyBorder="1" applyAlignment="1">
      <alignment wrapText="1"/>
    </xf>
    <xf numFmtId="0" fontId="4" fillId="0" borderId="81" xfId="1" applyFont="1" applyFill="1" applyBorder="1" applyAlignment="1">
      <alignment horizontal="center" wrapText="1"/>
    </xf>
    <xf numFmtId="4" fontId="4" fillId="0" borderId="21" xfId="50" applyNumberFormat="1" applyFont="1" applyFill="1" applyBorder="1" applyAlignment="1">
      <alignment wrapText="1"/>
    </xf>
    <xf numFmtId="4" fontId="4" fillId="0" borderId="81" xfId="1" applyNumberFormat="1" applyFont="1" applyFill="1" applyBorder="1" applyAlignment="1">
      <alignment horizontal="right" wrapText="1"/>
    </xf>
    <xf numFmtId="0" fontId="97" fillId="0" borderId="13" xfId="0" applyFont="1" applyFill="1" applyBorder="1" applyAlignment="1">
      <alignment horizontal="center" wrapText="1"/>
    </xf>
    <xf numFmtId="4" fontId="4" fillId="0" borderId="13" xfId="50" applyNumberFormat="1" applyFont="1" applyFill="1" applyBorder="1" applyAlignment="1">
      <alignment wrapText="1"/>
    </xf>
    <xf numFmtId="0" fontId="4" fillId="0" borderId="85" xfId="0" applyFont="1" applyFill="1" applyBorder="1" applyAlignment="1">
      <alignment horizontal="center" wrapText="1"/>
    </xf>
    <xf numFmtId="0" fontId="4" fillId="0" borderId="81" xfId="0" applyFont="1" applyFill="1" applyBorder="1" applyAlignment="1">
      <alignment horizontal="center" wrapText="1"/>
    </xf>
    <xf numFmtId="4" fontId="4" fillId="0" borderId="81" xfId="0" applyNumberFormat="1" applyFont="1" applyFill="1" applyBorder="1" applyAlignment="1">
      <alignment wrapText="1"/>
    </xf>
    <xf numFmtId="4" fontId="4" fillId="0" borderId="86" xfId="46" applyNumberFormat="1" applyFont="1" applyFill="1" applyBorder="1" applyAlignment="1"/>
    <xf numFmtId="0" fontId="4" fillId="0" borderId="87" xfId="0" applyFont="1" applyFill="1" applyBorder="1" applyAlignment="1">
      <alignment horizontal="center" wrapText="1"/>
    </xf>
    <xf numFmtId="2" fontId="4" fillId="0" borderId="37" xfId="0" applyNumberFormat="1" applyFont="1" applyFill="1" applyBorder="1" applyAlignment="1">
      <alignment wrapText="1"/>
    </xf>
    <xf numFmtId="4" fontId="4" fillId="0" borderId="38" xfId="46" applyNumberFormat="1" applyFont="1" applyFill="1" applyBorder="1" applyAlignment="1"/>
    <xf numFmtId="0" fontId="4" fillId="0" borderId="85" xfId="1" applyFont="1" applyFill="1" applyBorder="1" applyAlignment="1">
      <alignment horizontal="center" wrapText="1"/>
    </xf>
    <xf numFmtId="4" fontId="4" fillId="0" borderId="81" xfId="1" applyNumberFormat="1" applyFont="1" applyFill="1" applyBorder="1" applyAlignment="1">
      <alignment wrapText="1"/>
    </xf>
    <xf numFmtId="4" fontId="4" fillId="0" borderId="86" xfId="45" applyNumberFormat="1" applyFont="1" applyFill="1" applyBorder="1" applyAlignment="1"/>
    <xf numFmtId="2" fontId="4" fillId="0" borderId="81" xfId="0" applyNumberFormat="1" applyFont="1" applyFill="1" applyBorder="1" applyAlignment="1">
      <alignment wrapText="1"/>
    </xf>
    <xf numFmtId="0" fontId="3" fillId="5" borderId="16" xfId="1" applyFont="1" applyFill="1" applyBorder="1" applyAlignment="1">
      <alignment vertical="center" wrapText="1"/>
    </xf>
    <xf numFmtId="4" fontId="3" fillId="5" borderId="16" xfId="1" applyNumberFormat="1" applyFont="1" applyFill="1" applyBorder="1" applyAlignment="1">
      <alignment vertical="center" wrapText="1"/>
    </xf>
    <xf numFmtId="0" fontId="3" fillId="0" borderId="38" xfId="23" applyFont="1" applyBorder="1" applyAlignment="1">
      <alignment vertical="center"/>
    </xf>
    <xf numFmtId="0" fontId="3" fillId="0" borderId="19" xfId="23" applyFont="1" applyBorder="1" applyAlignment="1">
      <alignment vertical="center"/>
    </xf>
    <xf numFmtId="0" fontId="3" fillId="0" borderId="0" xfId="23" applyFont="1" applyBorder="1" applyAlignment="1">
      <alignment vertical="center"/>
    </xf>
    <xf numFmtId="0" fontId="4" fillId="0" borderId="18" xfId="23" applyFont="1" applyBorder="1" applyAlignment="1">
      <alignment vertical="center"/>
    </xf>
    <xf numFmtId="14" fontId="2" fillId="0" borderId="41" xfId="0" applyNumberFormat="1" applyFont="1" applyBorder="1" applyAlignment="1">
      <alignment vertical="center"/>
    </xf>
    <xf numFmtId="0" fontId="16" fillId="0" borderId="17" xfId="639" applyNumberFormat="1" applyFont="1" applyFill="1" applyBorder="1" applyAlignment="1">
      <alignment horizontal="center" vertical="center" wrapText="1"/>
    </xf>
    <xf numFmtId="0" fontId="5" fillId="0" borderId="66" xfId="0" applyNumberFormat="1" applyFont="1" applyBorder="1" applyAlignment="1">
      <alignment horizontal="center" vertical="center" wrapText="1"/>
    </xf>
    <xf numFmtId="0" fontId="3" fillId="0" borderId="18" xfId="639" applyFont="1" applyFill="1" applyBorder="1" applyAlignment="1">
      <alignment vertical="center" wrapText="1"/>
    </xf>
    <xf numFmtId="10" fontId="4" fillId="0" borderId="19" xfId="644" applyNumberFormat="1" applyFont="1" applyFill="1" applyBorder="1" applyAlignment="1">
      <alignment horizontal="right" vertical="center" wrapText="1"/>
    </xf>
    <xf numFmtId="0" fontId="3" fillId="0" borderId="0" xfId="639" applyFont="1" applyFill="1" applyBorder="1" applyAlignment="1">
      <alignment horizontal="right" vertical="center"/>
    </xf>
    <xf numFmtId="43" fontId="4" fillId="0" borderId="0" xfId="1" applyNumberFormat="1" applyFont="1" applyAlignment="1">
      <alignment vertical="center"/>
    </xf>
    <xf numFmtId="3" fontId="4" fillId="0" borderId="30" xfId="0" applyNumberFormat="1" applyFont="1" applyFill="1" applyBorder="1" applyAlignment="1">
      <alignment horizontal="center" vertical="center" wrapText="1"/>
    </xf>
    <xf numFmtId="1" fontId="3" fillId="0" borderId="13" xfId="23" applyNumberFormat="1" applyFont="1" applyBorder="1" applyAlignment="1">
      <alignment wrapText="1"/>
    </xf>
    <xf numFmtId="0" fontId="12" fillId="0" borderId="8" xfId="1" applyFont="1" applyFill="1" applyBorder="1" applyAlignment="1">
      <alignment horizontal="center" vertical="center"/>
    </xf>
    <xf numFmtId="49" fontId="4" fillId="5" borderId="0" xfId="639"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10" fontId="12" fillId="0" borderId="10" xfId="644" applyNumberFormat="1" applyFont="1" applyFill="1" applyBorder="1" applyAlignment="1">
      <alignment horizontal="center" vertical="center" wrapText="1"/>
    </xf>
    <xf numFmtId="10" fontId="4" fillId="0" borderId="49" xfId="644" applyNumberFormat="1" applyFont="1" applyFill="1" applyBorder="1" applyAlignment="1">
      <alignment horizontal="right" vertical="center" wrapText="1"/>
    </xf>
    <xf numFmtId="0" fontId="3" fillId="0" borderId="44" xfId="639" applyFont="1" applyFill="1" applyBorder="1" applyAlignment="1">
      <alignment vertical="center" wrapText="1"/>
    </xf>
    <xf numFmtId="10" fontId="4" fillId="0" borderId="48" xfId="644" applyNumberFormat="1" applyFont="1" applyFill="1" applyBorder="1" applyAlignment="1">
      <alignment horizontal="right" vertical="center" wrapText="1"/>
    </xf>
    <xf numFmtId="0" fontId="111" fillId="11" borderId="34" xfId="126" applyFont="1" applyFill="1" applyBorder="1" applyAlignment="1">
      <alignment horizontal="center" vertical="center" wrapText="1"/>
    </xf>
    <xf numFmtId="4" fontId="38" fillId="0" borderId="12" xfId="0" applyNumberFormat="1" applyFont="1" applyBorder="1" applyAlignment="1">
      <alignment vertical="center"/>
    </xf>
    <xf numFmtId="0" fontId="106" fillId="11" borderId="34" xfId="408" applyFont="1" applyFill="1" applyBorder="1" applyAlignment="1" applyProtection="1">
      <alignment horizontal="center" vertical="center" wrapText="1"/>
    </xf>
    <xf numFmtId="0" fontId="98" fillId="0" borderId="0" xfId="0" applyFont="1" applyFill="1" applyBorder="1"/>
    <xf numFmtId="0" fontId="4" fillId="0" borderId="21" xfId="0" applyFont="1" applyFill="1" applyBorder="1" applyAlignment="1">
      <alignment horizontal="center" vertical="center" wrapText="1"/>
    </xf>
    <xf numFmtId="2" fontId="4" fillId="0" borderId="21" xfId="0" applyNumberFormat="1" applyFont="1" applyFill="1" applyBorder="1" applyAlignment="1">
      <alignment wrapText="1"/>
    </xf>
    <xf numFmtId="0" fontId="4" fillId="0" borderId="11" xfId="1089" applyFont="1" applyFill="1" applyBorder="1" applyAlignment="1">
      <alignment horizontal="center" wrapText="1"/>
    </xf>
    <xf numFmtId="0" fontId="98" fillId="5" borderId="0" xfId="0" applyFont="1" applyFill="1" applyBorder="1" applyAlignment="1">
      <alignment vertical="center" wrapText="1"/>
    </xf>
    <xf numFmtId="0" fontId="12" fillId="0" borderId="8" xfId="430" applyFont="1" applyFill="1" applyBorder="1" applyAlignment="1">
      <alignment horizontal="center" vertical="center"/>
    </xf>
    <xf numFmtId="0" fontId="3" fillId="0" borderId="18" xfId="430" applyFont="1" applyFill="1" applyBorder="1" applyAlignment="1">
      <alignment vertical="center" wrapText="1"/>
    </xf>
    <xf numFmtId="0" fontId="3" fillId="0" borderId="0" xfId="430" applyFont="1" applyFill="1" applyBorder="1" applyAlignment="1">
      <alignment horizontal="right" vertical="center"/>
    </xf>
    <xf numFmtId="0" fontId="3" fillId="4" borderId="34" xfId="23" applyFont="1" applyFill="1" applyBorder="1" applyAlignment="1">
      <alignment vertical="center" wrapText="1"/>
    </xf>
    <xf numFmtId="0" fontId="4" fillId="0" borderId="26" xfId="23" applyFont="1" applyBorder="1" applyAlignment="1">
      <alignment horizontal="center"/>
    </xf>
    <xf numFmtId="1" fontId="4" fillId="0" borderId="13" xfId="639" applyNumberFormat="1" applyFont="1" applyFill="1" applyBorder="1" applyAlignment="1">
      <alignment horizontal="center" wrapText="1"/>
    </xf>
    <xf numFmtId="1" fontId="3" fillId="0" borderId="20" xfId="23" applyNumberFormat="1" applyFont="1" applyBorder="1" applyAlignment="1">
      <alignment wrapText="1"/>
    </xf>
    <xf numFmtId="1" fontId="4" fillId="0" borderId="20" xfId="23" applyNumberFormat="1" applyFont="1" applyFill="1" applyBorder="1" applyAlignment="1">
      <alignment horizontal="center" wrapText="1"/>
    </xf>
    <xf numFmtId="4" fontId="4" fillId="0" borderId="20" xfId="23" applyNumberFormat="1" applyFont="1" applyBorder="1" applyAlignment="1">
      <alignment horizontal="right"/>
    </xf>
    <xf numFmtId="4" fontId="4" fillId="0" borderId="39" xfId="23" applyNumberFormat="1" applyFont="1" applyBorder="1" applyAlignment="1">
      <alignment horizontal="right"/>
    </xf>
    <xf numFmtId="1" fontId="4" fillId="0" borderId="20" xfId="23" applyNumberFormat="1" applyFont="1" applyBorder="1" applyAlignment="1">
      <alignment wrapText="1"/>
    </xf>
    <xf numFmtId="0" fontId="3" fillId="0" borderId="14" xfId="1" applyFont="1" applyFill="1" applyBorder="1" applyAlignment="1">
      <alignment vertical="center" wrapText="1"/>
    </xf>
    <xf numFmtId="0" fontId="4" fillId="0" borderId="16" xfId="1" applyFont="1" applyFill="1" applyBorder="1" applyAlignment="1">
      <alignment vertical="center"/>
    </xf>
    <xf numFmtId="0" fontId="4" fillId="0" borderId="16" xfId="1" applyFont="1" applyFill="1" applyBorder="1" applyAlignment="1">
      <alignment vertical="center" wrapText="1"/>
    </xf>
    <xf numFmtId="44" fontId="3" fillId="0" borderId="16" xfId="838" applyFont="1" applyFill="1" applyBorder="1" applyAlignment="1">
      <alignment horizontal="right" vertical="center" wrapText="1"/>
    </xf>
    <xf numFmtId="14" fontId="4" fillId="0" borderId="15" xfId="838" applyNumberFormat="1" applyFont="1" applyFill="1" applyBorder="1" applyAlignment="1">
      <alignment vertical="center" wrapText="1"/>
    </xf>
    <xf numFmtId="0" fontId="3" fillId="0" borderId="8" xfId="1" applyFont="1" applyFill="1" applyBorder="1" applyAlignment="1">
      <alignment vertical="center" wrapText="1"/>
    </xf>
    <xf numFmtId="44" fontId="3" fillId="0" borderId="9" xfId="838" applyFont="1" applyFill="1" applyBorder="1" applyAlignment="1">
      <alignment horizontal="right" vertical="center"/>
    </xf>
    <xf numFmtId="10" fontId="3" fillId="0" borderId="10" xfId="923" applyNumberFormat="1" applyFont="1" applyFill="1" applyBorder="1" applyAlignment="1">
      <alignment vertical="center"/>
    </xf>
    <xf numFmtId="10" fontId="12" fillId="0" borderId="9" xfId="1" applyNumberFormat="1" applyFont="1" applyFill="1" applyBorder="1" applyAlignment="1">
      <alignment horizontal="center" vertical="center"/>
    </xf>
    <xf numFmtId="0" fontId="5" fillId="0" borderId="66" xfId="1" applyNumberFormat="1" applyFont="1" applyBorder="1" applyAlignment="1">
      <alignment horizontal="center" vertical="center" wrapText="1"/>
    </xf>
    <xf numFmtId="4" fontId="50" fillId="4" borderId="27" xfId="23" applyNumberFormat="1" applyFont="1" applyFill="1" applyBorder="1" applyAlignment="1">
      <alignment wrapText="1"/>
    </xf>
    <xf numFmtId="165" fontId="104" fillId="4" borderId="28" xfId="50" applyFont="1" applyFill="1" applyBorder="1"/>
    <xf numFmtId="165" fontId="104" fillId="4" borderId="28" xfId="50" applyNumberFormat="1" applyFont="1" applyFill="1" applyBorder="1"/>
    <xf numFmtId="165" fontId="104" fillId="4" borderId="29" xfId="50" applyNumberFormat="1" applyFont="1" applyFill="1" applyBorder="1"/>
    <xf numFmtId="4" fontId="50" fillId="5" borderId="30" xfId="23" applyNumberFormat="1" applyFont="1" applyFill="1" applyBorder="1" applyAlignment="1">
      <alignment wrapText="1"/>
    </xf>
    <xf numFmtId="165" fontId="104" fillId="44" borderId="21" xfId="50" applyFont="1" applyFill="1" applyBorder="1"/>
    <xf numFmtId="165" fontId="104" fillId="5" borderId="21" xfId="50" applyNumberFormat="1" applyFont="1" applyFill="1" applyBorder="1"/>
    <xf numFmtId="165" fontId="104" fillId="5" borderId="31" xfId="50" applyNumberFormat="1" applyFont="1" applyFill="1" applyBorder="1"/>
    <xf numFmtId="0" fontId="4" fillId="0" borderId="0" xfId="639" applyFont="1" applyAlignment="1">
      <alignment horizontal="center" vertical="center"/>
    </xf>
    <xf numFmtId="0" fontId="4" fillId="0" borderId="0" xfId="639" applyFont="1" applyAlignment="1">
      <alignment vertical="center" wrapText="1"/>
    </xf>
    <xf numFmtId="4" fontId="4" fillId="0" borderId="0" xfId="639" applyNumberFormat="1" applyFont="1" applyAlignment="1">
      <alignment horizontal="center" vertical="center"/>
    </xf>
    <xf numFmtId="10" fontId="3" fillId="0" borderId="0" xfId="644" applyNumberFormat="1" applyFont="1" applyAlignment="1">
      <alignment vertical="center"/>
    </xf>
    <xf numFmtId="4" fontId="4" fillId="0" borderId="0" xfId="639" applyNumberFormat="1" applyFont="1" applyAlignment="1">
      <alignment vertical="center"/>
    </xf>
    <xf numFmtId="4" fontId="4" fillId="5" borderId="13" xfId="639" applyNumberFormat="1" applyFont="1" applyFill="1" applyBorder="1" applyAlignment="1">
      <alignment horizontal="center"/>
    </xf>
    <xf numFmtId="0" fontId="111" fillId="0" borderId="12" xfId="126" applyNumberFormat="1" applyFont="1" applyBorder="1" applyAlignment="1">
      <alignment horizontal="center" vertical="center" wrapText="1"/>
    </xf>
    <xf numFmtId="4" fontId="2" fillId="0" borderId="12" xfId="0" applyNumberFormat="1" applyFont="1" applyBorder="1" applyAlignment="1">
      <alignment horizontal="center" vertical="center"/>
    </xf>
    <xf numFmtId="4" fontId="0" fillId="0" borderId="0" xfId="0" applyNumberFormat="1"/>
    <xf numFmtId="4" fontId="4" fillId="50" borderId="9" xfId="46" applyNumberFormat="1" applyFont="1" applyFill="1" applyBorder="1" applyAlignment="1"/>
    <xf numFmtId="4" fontId="4" fillId="51" borderId="16" xfId="0" applyNumberFormat="1" applyFont="1" applyFill="1" applyBorder="1" applyAlignment="1">
      <alignment horizontal="center" wrapText="1"/>
    </xf>
    <xf numFmtId="4" fontId="4" fillId="51" borderId="14" xfId="0" applyNumberFormat="1" applyFont="1" applyFill="1" applyBorder="1" applyAlignment="1">
      <alignment horizontal="center" wrapText="1"/>
    </xf>
    <xf numFmtId="4" fontId="3" fillId="50" borderId="9" xfId="0" applyNumberFormat="1" applyFont="1" applyFill="1" applyBorder="1" applyAlignment="1">
      <alignment wrapText="1"/>
    </xf>
    <xf numFmtId="4" fontId="4" fillId="50" borderId="10" xfId="46" applyNumberFormat="1" applyFont="1" applyFill="1" applyBorder="1" applyAlignment="1"/>
    <xf numFmtId="4" fontId="4" fillId="50" borderId="9" xfId="0" applyNumberFormat="1" applyFont="1" applyFill="1" applyBorder="1" applyAlignment="1">
      <alignment horizontal="center" wrapText="1"/>
    </xf>
    <xf numFmtId="4" fontId="4" fillId="50" borderId="15" xfId="46" applyNumberFormat="1" applyFont="1" applyFill="1" applyBorder="1" applyAlignment="1"/>
    <xf numFmtId="4" fontId="4" fillId="50" borderId="16" xfId="0" applyNumberFormat="1" applyFont="1" applyFill="1" applyBorder="1" applyAlignment="1"/>
    <xf numFmtId="4" fontId="3" fillId="50" borderId="16" xfId="0" applyNumberFormat="1" applyFont="1" applyFill="1" applyBorder="1" applyAlignment="1">
      <alignment wrapText="1"/>
    </xf>
    <xf numFmtId="0" fontId="4" fillId="50" borderId="14" xfId="0" applyNumberFormat="1" applyFont="1" applyFill="1" applyBorder="1" applyAlignment="1">
      <alignment horizontal="center" wrapText="1"/>
    </xf>
    <xf numFmtId="4" fontId="4" fillId="51" borderId="15" xfId="0" applyNumberFormat="1" applyFont="1" applyFill="1" applyBorder="1" applyAlignment="1"/>
    <xf numFmtId="4" fontId="5" fillId="5" borderId="0" xfId="0" applyNumberFormat="1" applyFont="1" applyFill="1" applyAlignment="1">
      <alignment vertical="center"/>
    </xf>
    <xf numFmtId="4" fontId="4" fillId="50" borderId="9" xfId="0" applyNumberFormat="1" applyFont="1" applyFill="1" applyBorder="1" applyAlignment="1"/>
    <xf numFmtId="4" fontId="4" fillId="50" borderId="9" xfId="0" applyNumberFormat="1" applyFont="1" applyFill="1" applyBorder="1" applyAlignment="1">
      <alignment horizontal="center"/>
    </xf>
    <xf numFmtId="0" fontId="4" fillId="50" borderId="8" xfId="0" applyNumberFormat="1" applyFont="1" applyFill="1" applyBorder="1" applyAlignment="1">
      <alignment horizontal="center" wrapText="1"/>
    </xf>
    <xf numFmtId="4" fontId="4" fillId="50" borderId="16" xfId="46" applyNumberFormat="1" applyFont="1" applyFill="1" applyBorder="1" applyAlignment="1"/>
    <xf numFmtId="4" fontId="4" fillId="50" borderId="16" xfId="0" applyNumberFormat="1" applyFont="1" applyFill="1" applyBorder="1" applyAlignment="1">
      <alignment horizontal="center"/>
    </xf>
    <xf numFmtId="4" fontId="4" fillId="50" borderId="16" xfId="0" applyNumberFormat="1" applyFont="1" applyFill="1" applyBorder="1" applyAlignment="1">
      <alignment horizontal="center" wrapText="1"/>
    </xf>
    <xf numFmtId="4" fontId="4" fillId="0" borderId="33" xfId="45" applyNumberFormat="1" applyFont="1" applyFill="1" applyBorder="1" applyAlignment="1"/>
    <xf numFmtId="4" fontId="4" fillId="51" borderId="16" xfId="0" applyNumberFormat="1" applyFont="1" applyFill="1" applyBorder="1" applyAlignment="1"/>
    <xf numFmtId="4" fontId="4" fillId="51" borderId="16" xfId="46" applyNumberFormat="1" applyFont="1" applyFill="1" applyBorder="1" applyAlignment="1"/>
    <xf numFmtId="4" fontId="4" fillId="51" borderId="16" xfId="0" applyNumberFormat="1" applyFont="1" applyFill="1" applyBorder="1" applyAlignment="1">
      <alignment horizontal="center"/>
    </xf>
    <xf numFmtId="4" fontId="3" fillId="51" borderId="16" xfId="0" applyNumberFormat="1" applyFont="1" applyFill="1" applyBorder="1" applyAlignment="1">
      <alignment wrapText="1"/>
    </xf>
    <xf numFmtId="0" fontId="0" fillId="0" borderId="0" xfId="0"/>
    <xf numFmtId="0" fontId="0" fillId="0" borderId="0" xfId="0" applyAlignment="1">
      <alignment horizontal="center"/>
    </xf>
    <xf numFmtId="0" fontId="0" fillId="0" borderId="0" xfId="0" applyAlignment="1">
      <alignment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0" fontId="4" fillId="0" borderId="13" xfId="0" applyFont="1" applyFill="1" applyBorder="1" applyAlignment="1">
      <alignment horizontal="center" wrapText="1"/>
    </xf>
    <xf numFmtId="0" fontId="4" fillId="0" borderId="21" xfId="0"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0" fontId="4" fillId="5" borderId="11" xfId="0" applyNumberFormat="1" applyFont="1" applyFill="1" applyBorder="1" applyAlignment="1">
      <alignment horizontal="center"/>
    </xf>
    <xf numFmtId="0" fontId="4" fillId="0" borderId="11" xfId="0" applyNumberFormat="1" applyFont="1" applyFill="1" applyBorder="1" applyAlignment="1">
      <alignment horizontal="center"/>
    </xf>
    <xf numFmtId="4" fontId="4" fillId="0" borderId="13" xfId="1" applyNumberFormat="1" applyFont="1" applyFill="1" applyBorder="1" applyAlignment="1">
      <alignment horizontal="right" wrapText="1"/>
    </xf>
    <xf numFmtId="0" fontId="4" fillId="0" borderId="11" xfId="0" applyFont="1" applyFill="1" applyBorder="1" applyAlignment="1">
      <alignment horizontal="center" wrapText="1"/>
    </xf>
    <xf numFmtId="4" fontId="4" fillId="0" borderId="13" xfId="0" applyNumberFormat="1" applyFont="1" applyFill="1" applyBorder="1" applyAlignment="1">
      <alignment wrapText="1"/>
    </xf>
    <xf numFmtId="0" fontId="4" fillId="14" borderId="13" xfId="0" applyFont="1" applyFill="1" applyBorder="1" applyAlignment="1">
      <alignment horizontal="center" vertical="center" wrapText="1"/>
    </xf>
    <xf numFmtId="0" fontId="4" fillId="0" borderId="34" xfId="1" applyFont="1" applyFill="1" applyBorder="1" applyAlignment="1">
      <alignment wrapText="1"/>
    </xf>
    <xf numFmtId="0" fontId="4" fillId="0" borderId="34" xfId="1" applyFont="1" applyFill="1" applyBorder="1" applyAlignment="1">
      <alignment horizontal="center" wrapText="1"/>
    </xf>
    <xf numFmtId="0" fontId="4" fillId="0" borderId="34" xfId="0" applyFont="1" applyFill="1" applyBorder="1" applyAlignment="1">
      <alignment horizontal="center" wrapText="1"/>
    </xf>
    <xf numFmtId="4" fontId="4" fillId="0" borderId="34" xfId="1" applyNumberFormat="1" applyFont="1" applyFill="1" applyBorder="1" applyAlignment="1">
      <alignment wrapText="1"/>
    </xf>
    <xf numFmtId="4" fontId="4" fillId="0" borderId="34" xfId="1" applyNumberFormat="1" applyFont="1" applyFill="1" applyBorder="1" applyAlignment="1">
      <alignment horizontal="right" wrapText="1"/>
    </xf>
    <xf numFmtId="4" fontId="4" fillId="0" borderId="34" xfId="0" applyNumberFormat="1" applyFont="1" applyFill="1" applyBorder="1" applyAlignment="1">
      <alignment wrapText="1"/>
    </xf>
    <xf numFmtId="4" fontId="4" fillId="0" borderId="21" xfId="0" applyNumberFormat="1" applyFont="1" applyFill="1" applyBorder="1" applyAlignment="1">
      <alignment wrapText="1"/>
    </xf>
    <xf numFmtId="0" fontId="4" fillId="0" borderId="32" xfId="0" applyFont="1" applyFill="1" applyBorder="1" applyAlignment="1">
      <alignment horizontal="center" wrapText="1"/>
    </xf>
    <xf numFmtId="0" fontId="4" fillId="0" borderId="30" xfId="0" applyFont="1" applyFill="1" applyBorder="1" applyAlignment="1">
      <alignment horizontal="center" wrapText="1"/>
    </xf>
    <xf numFmtId="0" fontId="31" fillId="0" borderId="1" xfId="0" applyFont="1" applyBorder="1" applyAlignment="1">
      <alignment horizontal="center" vertical="center" wrapText="1"/>
    </xf>
    <xf numFmtId="0" fontId="31" fillId="0" borderId="1" xfId="0" applyFont="1" applyBorder="1" applyAlignment="1">
      <alignment horizontal="center" vertical="center"/>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0" fontId="4" fillId="0" borderId="92" xfId="0" applyFont="1" applyFill="1" applyBorder="1" applyAlignment="1">
      <alignment horizontal="center" wrapText="1"/>
    </xf>
    <xf numFmtId="0" fontId="4" fillId="14" borderId="34" xfId="0" applyNumberFormat="1" applyFont="1" applyFill="1" applyBorder="1" applyAlignment="1">
      <alignment horizontal="center" wrapText="1"/>
    </xf>
    <xf numFmtId="0" fontId="4" fillId="14" borderId="92" xfId="0" applyFont="1" applyFill="1" applyBorder="1" applyAlignment="1">
      <alignment horizontal="center" wrapText="1"/>
    </xf>
    <xf numFmtId="0" fontId="4" fillId="14" borderId="92" xfId="639" applyFont="1" applyFill="1" applyBorder="1" applyAlignment="1">
      <alignment horizontal="center" wrapText="1"/>
    </xf>
    <xf numFmtId="0" fontId="4" fillId="14" borderId="34" xfId="0" applyFont="1" applyFill="1" applyBorder="1" applyAlignment="1">
      <alignment horizontal="center" wrapText="1"/>
    </xf>
    <xf numFmtId="0" fontId="2" fillId="14" borderId="92" xfId="0" applyFont="1" applyFill="1" applyBorder="1" applyAlignment="1">
      <alignment horizontal="center" wrapText="1"/>
    </xf>
    <xf numFmtId="0" fontId="4" fillId="14" borderId="21" xfId="0" applyFont="1" applyFill="1" applyBorder="1" applyAlignment="1">
      <alignment horizontal="center" wrapText="1"/>
    </xf>
    <xf numFmtId="4" fontId="4" fillId="0" borderId="92" xfId="1" applyNumberFormat="1" applyFont="1" applyFill="1" applyBorder="1" applyAlignment="1">
      <alignment horizontal="right" wrapText="1"/>
    </xf>
    <xf numFmtId="0" fontId="4" fillId="14" borderId="25" xfId="0" applyFont="1" applyFill="1" applyBorder="1" applyAlignment="1">
      <alignment horizontal="center" wrapText="1"/>
    </xf>
    <xf numFmtId="0" fontId="4" fillId="0" borderId="92" xfId="1" applyFont="1" applyFill="1" applyBorder="1" applyAlignment="1">
      <alignment horizontal="center" wrapText="1"/>
    </xf>
    <xf numFmtId="0" fontId="4" fillId="0" borderId="92" xfId="1" applyFont="1" applyFill="1" applyBorder="1" applyAlignment="1">
      <alignment wrapText="1"/>
    </xf>
    <xf numFmtId="4" fontId="4" fillId="0" borderId="92" xfId="1" applyNumberFormat="1" applyFont="1" applyFill="1" applyBorder="1" applyAlignment="1">
      <alignment wrapText="1"/>
    </xf>
    <xf numFmtId="0" fontId="4" fillId="0" borderId="32" xfId="1" applyFont="1" applyFill="1" applyBorder="1" applyAlignment="1">
      <alignment horizontal="center" wrapText="1"/>
    </xf>
    <xf numFmtId="4" fontId="4" fillId="0" borderId="92" xfId="0" applyNumberFormat="1" applyFont="1" applyFill="1" applyBorder="1" applyAlignment="1">
      <alignment wrapText="1"/>
    </xf>
    <xf numFmtId="2" fontId="38" fillId="14" borderId="20" xfId="0" applyNumberFormat="1" applyFont="1" applyFill="1" applyBorder="1" applyAlignment="1">
      <alignment wrapText="1"/>
    </xf>
    <xf numFmtId="4" fontId="4" fillId="50" borderId="0" xfId="46" applyNumberFormat="1" applyFont="1" applyFill="1" applyBorder="1" applyAlignment="1">
      <alignment vertical="center"/>
    </xf>
    <xf numFmtId="4" fontId="137" fillId="0" borderId="121" xfId="0" applyNumberFormat="1" applyFont="1" applyFill="1" applyBorder="1" applyAlignment="1">
      <alignment vertical="center"/>
    </xf>
    <xf numFmtId="4" fontId="4" fillId="0" borderId="168" xfId="45" applyNumberFormat="1" applyFont="1" applyFill="1" applyBorder="1" applyAlignment="1"/>
    <xf numFmtId="0" fontId="3" fillId="0" borderId="99" xfId="0" applyFont="1" applyBorder="1" applyAlignment="1">
      <alignment horizontal="center" vertical="center" wrapText="1"/>
    </xf>
    <xf numFmtId="4" fontId="4" fillId="50" borderId="0" xfId="0" applyNumberFormat="1" applyFont="1" applyFill="1" applyBorder="1" applyAlignment="1">
      <alignment vertical="center"/>
    </xf>
    <xf numFmtId="0" fontId="4" fillId="50" borderId="18" xfId="0" applyNumberFormat="1" applyFont="1" applyFill="1" applyBorder="1" applyAlignment="1">
      <alignment horizontal="center" vertical="center" wrapText="1"/>
    </xf>
    <xf numFmtId="0" fontId="3" fillId="0" borderId="99" xfId="0" applyFont="1" applyBorder="1" applyAlignment="1">
      <alignment horizontal="center" vertical="center"/>
    </xf>
    <xf numFmtId="4" fontId="4" fillId="50" borderId="19" xfId="46" applyNumberFormat="1" applyFont="1" applyFill="1" applyBorder="1" applyAlignment="1">
      <alignment vertical="center"/>
    </xf>
    <xf numFmtId="0" fontId="3" fillId="2" borderId="7" xfId="0" applyFont="1" applyFill="1" applyBorder="1" applyAlignment="1">
      <alignment vertical="center"/>
    </xf>
    <xf numFmtId="10" fontId="3" fillId="11" borderId="81" xfId="36" applyNumberFormat="1" applyFont="1" applyFill="1" applyBorder="1" applyAlignment="1">
      <alignment vertical="center"/>
    </xf>
    <xf numFmtId="10" fontId="3" fillId="0" borderId="99" xfId="36" applyNumberFormat="1" applyFont="1" applyBorder="1" applyAlignment="1">
      <alignment horizontal="center" vertical="center"/>
    </xf>
    <xf numFmtId="4" fontId="3" fillId="0" borderId="99" xfId="0" applyNumberFormat="1" applyFont="1" applyBorder="1" applyAlignment="1">
      <alignment horizontal="center" vertical="center"/>
    </xf>
    <xf numFmtId="0" fontId="3" fillId="0" borderId="100" xfId="0" applyFont="1" applyBorder="1" applyAlignment="1">
      <alignment horizontal="center" vertical="center"/>
    </xf>
    <xf numFmtId="4" fontId="3" fillId="0" borderId="114" xfId="0" applyNumberFormat="1" applyFont="1" applyBorder="1" applyAlignment="1">
      <alignment horizontal="center" vertical="center"/>
    </xf>
    <xf numFmtId="14" fontId="2" fillId="0" borderId="11" xfId="0" applyNumberFormat="1" applyFont="1" applyFill="1" applyBorder="1" applyAlignment="1">
      <alignment horizontal="center" vertical="center"/>
    </xf>
    <xf numFmtId="0" fontId="4" fillId="0" borderId="11" xfId="639" applyNumberFormat="1" applyFont="1" applyBorder="1" applyAlignment="1">
      <alignment horizontal="center"/>
    </xf>
    <xf numFmtId="4" fontId="4" fillId="0" borderId="12" xfId="639" applyNumberFormat="1" applyFont="1" applyBorder="1" applyAlignment="1">
      <alignment horizontal="right"/>
    </xf>
    <xf numFmtId="44" fontId="3" fillId="11" borderId="21" xfId="838" applyFont="1" applyFill="1" applyBorder="1" applyAlignment="1">
      <alignment horizontal="center" vertical="center" wrapText="1"/>
    </xf>
    <xf numFmtId="4" fontId="4" fillId="0" borderId="12" xfId="639" applyNumberFormat="1" applyFont="1" applyBorder="1" applyAlignment="1">
      <alignment horizontal="right" vertical="center"/>
    </xf>
    <xf numFmtId="0" fontId="4" fillId="0" borderId="11" xfId="639" applyNumberFormat="1" applyFont="1" applyBorder="1" applyAlignment="1">
      <alignment horizontal="center" vertical="center"/>
    </xf>
    <xf numFmtId="10" fontId="3" fillId="11" borderId="21" xfId="644" applyNumberFormat="1" applyFont="1" applyFill="1" applyBorder="1" applyAlignment="1">
      <alignment vertical="center"/>
    </xf>
    <xf numFmtId="14" fontId="2" fillId="0" borderId="11" xfId="0" applyNumberFormat="1" applyFont="1" applyBorder="1" applyAlignment="1">
      <alignment horizontal="center" vertical="center"/>
    </xf>
    <xf numFmtId="4" fontId="2" fillId="0" borderId="12" xfId="0" applyNumberFormat="1" applyFont="1" applyBorder="1" applyAlignment="1">
      <alignment vertical="center"/>
    </xf>
    <xf numFmtId="0" fontId="3" fillId="11" borderId="21" xfId="0" applyFont="1" applyFill="1" applyBorder="1" applyAlignment="1">
      <alignment horizontal="center" vertical="center"/>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14" fontId="2" fillId="0" borderId="41" xfId="0" applyNumberFormat="1" applyFont="1" applyBorder="1" applyAlignment="1">
      <alignment vertical="center"/>
    </xf>
    <xf numFmtId="14" fontId="2" fillId="5" borderId="11" xfId="0" applyNumberFormat="1" applyFont="1" applyFill="1" applyBorder="1" applyAlignment="1">
      <alignment horizontal="center" vertical="center"/>
    </xf>
    <xf numFmtId="0" fontId="2" fillId="0" borderId="97" xfId="0" applyFont="1" applyFill="1" applyBorder="1" applyAlignment="1">
      <alignment horizontal="center" vertical="center"/>
    </xf>
    <xf numFmtId="4" fontId="2" fillId="0" borderId="97" xfId="0" applyNumberFormat="1" applyFont="1" applyFill="1" applyBorder="1" applyAlignment="1">
      <alignment vertical="center" wrapText="1"/>
    </xf>
    <xf numFmtId="0" fontId="98" fillId="0" borderId="97" xfId="0" applyFont="1" applyFill="1" applyBorder="1" applyAlignment="1">
      <alignment horizontal="center" vertical="center" wrapText="1"/>
    </xf>
    <xf numFmtId="10" fontId="2" fillId="0" borderId="97" xfId="644" applyNumberFormat="1" applyFont="1" applyFill="1" applyBorder="1" applyAlignment="1">
      <alignment horizontal="center" vertical="center"/>
    </xf>
    <xf numFmtId="0" fontId="4" fillId="0" borderId="97" xfId="0" applyFont="1" applyBorder="1" applyAlignment="1">
      <alignment horizontal="center" vertical="center" wrapText="1"/>
    </xf>
    <xf numFmtId="4" fontId="2" fillId="0" borderId="101" xfId="0" applyNumberFormat="1" applyFont="1" applyFill="1" applyBorder="1" applyAlignment="1">
      <alignment vertical="center"/>
    </xf>
    <xf numFmtId="4" fontId="4" fillId="0" borderId="101" xfId="639" applyNumberFormat="1" applyFont="1" applyFill="1" applyBorder="1" applyAlignment="1">
      <alignment vertical="center"/>
    </xf>
    <xf numFmtId="4" fontId="4" fillId="0" borderId="165" xfId="45" applyNumberFormat="1" applyFont="1" applyFill="1" applyBorder="1" applyAlignment="1"/>
    <xf numFmtId="4" fontId="4" fillId="50" borderId="0" xfId="0" applyNumberFormat="1" applyFont="1" applyFill="1" applyBorder="1" applyAlignment="1">
      <alignment horizontal="center" vertical="center" wrapText="1"/>
    </xf>
    <xf numFmtId="14" fontId="2" fillId="0" borderId="102" xfId="0" applyNumberFormat="1" applyFont="1" applyFill="1" applyBorder="1" applyAlignment="1">
      <alignment horizontal="center" vertical="center"/>
    </xf>
    <xf numFmtId="0" fontId="4" fillId="11" borderId="85" xfId="0" applyFont="1" applyFill="1" applyBorder="1" applyAlignment="1">
      <alignment horizontal="center" vertical="center"/>
    </xf>
    <xf numFmtId="0" fontId="3" fillId="11" borderId="81" xfId="0" applyFont="1" applyFill="1" applyBorder="1" applyAlignment="1">
      <alignment horizontal="center" vertical="center"/>
    </xf>
    <xf numFmtId="4" fontId="3" fillId="11" borderId="81" xfId="0" applyNumberFormat="1" applyFont="1" applyFill="1" applyBorder="1" applyAlignment="1">
      <alignment vertical="center" wrapText="1"/>
    </xf>
    <xf numFmtId="4" fontId="4" fillId="11" borderId="81" xfId="0" applyNumberFormat="1" applyFont="1" applyFill="1" applyBorder="1" applyAlignment="1">
      <alignment horizontal="center" vertical="center"/>
    </xf>
    <xf numFmtId="4" fontId="4" fillId="11" borderId="86" xfId="0" applyNumberFormat="1" applyFont="1" applyFill="1" applyBorder="1" applyAlignment="1">
      <alignment vertical="center"/>
    </xf>
    <xf numFmtId="0" fontId="2" fillId="0" borderId="110" xfId="0" applyFont="1" applyFill="1" applyBorder="1" applyAlignment="1">
      <alignment horizontal="center" vertical="center"/>
    </xf>
    <xf numFmtId="4" fontId="2" fillId="0" borderId="110" xfId="0" applyNumberFormat="1" applyFont="1" applyFill="1" applyBorder="1" applyAlignment="1">
      <alignment vertical="center" wrapText="1"/>
    </xf>
    <xf numFmtId="10" fontId="2" fillId="0" borderId="110" xfId="644" applyNumberFormat="1" applyFont="1" applyBorder="1" applyAlignment="1">
      <alignment vertical="center"/>
    </xf>
    <xf numFmtId="4" fontId="2" fillId="0" borderId="110" xfId="0" applyNumberFormat="1" applyFont="1" applyBorder="1" applyAlignment="1">
      <alignment horizontal="center" vertical="center"/>
    </xf>
    <xf numFmtId="4" fontId="2" fillId="0" borderId="112" xfId="0" applyNumberFormat="1" applyFont="1" applyBorder="1" applyAlignment="1">
      <alignment vertical="center"/>
    </xf>
    <xf numFmtId="14" fontId="2" fillId="0" borderId="113" xfId="0" applyNumberFormat="1" applyFont="1" applyFill="1" applyBorder="1" applyAlignment="1">
      <alignment horizontal="center" vertical="center"/>
    </xf>
    <xf numFmtId="0" fontId="5" fillId="0" borderId="0" xfId="639" applyBorder="1"/>
    <xf numFmtId="0" fontId="5" fillId="0" borderId="0" xfId="639"/>
    <xf numFmtId="0" fontId="5" fillId="0" borderId="0" xfId="639" applyFont="1" applyBorder="1"/>
    <xf numFmtId="0" fontId="2" fillId="0" borderId="119" xfId="0" applyFont="1" applyFill="1" applyBorder="1" applyAlignment="1">
      <alignment horizontal="center" vertical="center"/>
    </xf>
    <xf numFmtId="4" fontId="2" fillId="0" borderId="119" xfId="0" applyNumberFormat="1" applyFont="1" applyFill="1" applyBorder="1" applyAlignment="1">
      <alignment vertical="center" wrapText="1"/>
    </xf>
    <xf numFmtId="0" fontId="2" fillId="5" borderId="119" xfId="0" applyFont="1" applyFill="1" applyBorder="1" applyAlignment="1">
      <alignment horizontal="center" vertical="center"/>
    </xf>
    <xf numFmtId="10" fontId="2" fillId="5" borderId="119" xfId="644" applyNumberFormat="1" applyFont="1" applyFill="1" applyBorder="1" applyAlignment="1">
      <alignment vertical="center"/>
    </xf>
    <xf numFmtId="4" fontId="2" fillId="5" borderId="119" xfId="0" applyNumberFormat="1" applyFont="1" applyFill="1" applyBorder="1" applyAlignment="1">
      <alignment vertical="center" wrapText="1"/>
    </xf>
    <xf numFmtId="4" fontId="2" fillId="0" borderId="119" xfId="0" applyNumberFormat="1" applyFont="1" applyFill="1" applyBorder="1" applyAlignment="1">
      <alignment horizontal="center" vertical="center"/>
    </xf>
    <xf numFmtId="4" fontId="2" fillId="5" borderId="121" xfId="0" applyNumberFormat="1" applyFont="1" applyFill="1" applyBorder="1" applyAlignment="1">
      <alignment vertical="center"/>
    </xf>
    <xf numFmtId="4" fontId="2" fillId="0" borderId="121" xfId="0" applyNumberFormat="1" applyFont="1" applyFill="1" applyBorder="1" applyAlignment="1">
      <alignment vertical="center"/>
    </xf>
    <xf numFmtId="0" fontId="4" fillId="0" borderId="119" xfId="0" applyFont="1" applyFill="1" applyBorder="1"/>
    <xf numFmtId="0" fontId="5" fillId="0" borderId="0" xfId="639" applyFont="1"/>
    <xf numFmtId="14" fontId="2" fillId="0" borderId="113" xfId="0" applyNumberFormat="1" applyFont="1" applyFill="1" applyBorder="1" applyAlignment="1">
      <alignment horizontal="center" vertical="center"/>
    </xf>
    <xf numFmtId="0" fontId="3" fillId="11" borderId="34" xfId="126" applyFont="1" applyFill="1" applyBorder="1" applyAlignment="1">
      <alignment horizontal="center" vertical="center" wrapText="1"/>
    </xf>
    <xf numFmtId="10" fontId="3" fillId="11" borderId="34" xfId="644"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3" xfId="0" applyFont="1" applyBorder="1" applyAlignment="1">
      <alignment horizontal="center" vertical="center"/>
    </xf>
    <xf numFmtId="0" fontId="4" fillId="11" borderId="30" xfId="0" applyFont="1" applyFill="1" applyBorder="1" applyAlignment="1">
      <alignment horizontal="center" vertical="center"/>
    </xf>
    <xf numFmtId="0" fontId="2" fillId="0" borderId="122" xfId="0" applyFont="1" applyFill="1" applyBorder="1" applyAlignment="1">
      <alignment horizontal="center" vertical="center"/>
    </xf>
    <xf numFmtId="4" fontId="2" fillId="0" borderId="122" xfId="0" applyNumberFormat="1" applyFont="1" applyFill="1" applyBorder="1" applyAlignment="1">
      <alignment vertical="center" wrapText="1"/>
    </xf>
    <xf numFmtId="0" fontId="2" fillId="5" borderId="122" xfId="0" applyFont="1" applyFill="1" applyBorder="1" applyAlignment="1">
      <alignment horizontal="center" vertical="center"/>
    </xf>
    <xf numFmtId="10" fontId="2" fillId="5" borderId="122" xfId="644" applyNumberFormat="1" applyFont="1" applyFill="1" applyBorder="1" applyAlignment="1">
      <alignment vertical="center"/>
    </xf>
    <xf numFmtId="4" fontId="2" fillId="5" borderId="122" xfId="0" applyNumberFormat="1" applyFont="1" applyFill="1" applyBorder="1" applyAlignment="1">
      <alignment vertical="center" wrapText="1"/>
    </xf>
    <xf numFmtId="4" fontId="2" fillId="0" borderId="122" xfId="0" applyNumberFormat="1" applyFont="1" applyFill="1" applyBorder="1" applyAlignment="1">
      <alignment horizontal="center" vertical="center"/>
    </xf>
    <xf numFmtId="10" fontId="2" fillId="5" borderId="122" xfId="644" applyNumberFormat="1" applyFont="1" applyFill="1" applyBorder="1" applyAlignment="1">
      <alignment horizontal="center" vertical="center"/>
    </xf>
    <xf numFmtId="4" fontId="2" fillId="5" borderId="124" xfId="0" applyNumberFormat="1" applyFont="1" applyFill="1" applyBorder="1" applyAlignment="1">
      <alignment horizontal="center" vertical="center"/>
    </xf>
    <xf numFmtId="0" fontId="3" fillId="0" borderId="122" xfId="0" applyFont="1" applyBorder="1" applyAlignment="1">
      <alignment horizontal="center" vertical="center"/>
    </xf>
    <xf numFmtId="0" fontId="3" fillId="0" borderId="122" xfId="0" applyFont="1" applyBorder="1" applyAlignment="1">
      <alignment horizontal="center" vertical="center" wrapText="1"/>
    </xf>
    <xf numFmtId="4" fontId="3" fillId="0" borderId="122" xfId="0" applyNumberFormat="1" applyFont="1" applyBorder="1" applyAlignment="1">
      <alignment horizontal="center" vertical="center"/>
    </xf>
    <xf numFmtId="10" fontId="3" fillId="0" borderId="122" xfId="644" applyNumberFormat="1" applyFont="1" applyBorder="1" applyAlignment="1">
      <alignment horizontal="center" vertical="center"/>
    </xf>
    <xf numFmtId="4" fontId="3" fillId="0" borderId="124" xfId="0" applyNumberFormat="1" applyFont="1" applyBorder="1" applyAlignment="1">
      <alignment horizontal="center" vertical="center"/>
    </xf>
    <xf numFmtId="0" fontId="4" fillId="0" borderId="122" xfId="0" applyFont="1" applyFill="1" applyBorder="1"/>
    <xf numFmtId="4" fontId="2" fillId="0" borderId="124" xfId="0" applyNumberFormat="1" applyFont="1" applyFill="1" applyBorder="1" applyAlignment="1">
      <alignment horizontal="center" vertical="center"/>
    </xf>
    <xf numFmtId="0" fontId="5" fillId="0" borderId="0" xfId="639" applyBorder="1"/>
    <xf numFmtId="0" fontId="5" fillId="0" borderId="0" xfId="639"/>
    <xf numFmtId="0" fontId="5" fillId="0" borderId="0" xfId="639" applyFont="1" applyBorder="1"/>
    <xf numFmtId="0" fontId="3" fillId="0" borderId="0" xfId="639" applyFont="1" applyAlignment="1">
      <alignment vertical="center"/>
    </xf>
    <xf numFmtId="0" fontId="5" fillId="0" borderId="0" xfId="639" applyBorder="1"/>
    <xf numFmtId="0" fontId="5" fillId="0" borderId="0" xfId="639"/>
    <xf numFmtId="0" fontId="3" fillId="11" borderId="34" xfId="126" applyFont="1" applyFill="1" applyBorder="1" applyAlignment="1">
      <alignment horizontal="center" vertical="center" wrapText="1"/>
    </xf>
    <xf numFmtId="10" fontId="3" fillId="11" borderId="34" xfId="644"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35" xfId="0" applyFont="1" applyBorder="1" applyAlignment="1">
      <alignment horizontal="center" vertical="center"/>
    </xf>
    <xf numFmtId="4" fontId="2" fillId="0" borderId="136" xfId="0" applyNumberFormat="1" applyFont="1" applyFill="1" applyBorder="1" applyAlignment="1">
      <alignment vertical="center" wrapText="1"/>
    </xf>
    <xf numFmtId="0" fontId="2" fillId="5" borderId="136" xfId="0" applyFont="1" applyFill="1" applyBorder="1" applyAlignment="1">
      <alignment horizontal="center" vertical="center"/>
    </xf>
    <xf numFmtId="4" fontId="2" fillId="5" borderId="136" xfId="0" applyNumberFormat="1" applyFont="1" applyFill="1" applyBorder="1" applyAlignment="1">
      <alignment vertical="center" wrapText="1"/>
    </xf>
    <xf numFmtId="4" fontId="2" fillId="0" borderId="136" xfId="0" applyNumberFormat="1" applyFont="1" applyFill="1" applyBorder="1" applyAlignment="1">
      <alignment horizontal="center" vertical="center"/>
    </xf>
    <xf numFmtId="10" fontId="2" fillId="5" borderId="136" xfId="644" applyNumberFormat="1" applyFont="1" applyFill="1" applyBorder="1" applyAlignment="1">
      <alignment horizontal="center" vertical="center"/>
    </xf>
    <xf numFmtId="4" fontId="2" fillId="0" borderId="136" xfId="0" applyNumberFormat="1" applyFont="1" applyFill="1" applyBorder="1" applyAlignment="1">
      <alignment horizontal="center" vertical="center" wrapText="1"/>
    </xf>
    <xf numFmtId="4" fontId="2" fillId="5" borderId="138" xfId="0" applyNumberFormat="1" applyFont="1" applyFill="1" applyBorder="1" applyAlignment="1">
      <alignment horizontal="center" vertical="center"/>
    </xf>
    <xf numFmtId="0" fontId="3" fillId="0" borderId="136" xfId="0" applyFont="1" applyBorder="1" applyAlignment="1">
      <alignment horizontal="center" vertical="center"/>
    </xf>
    <xf numFmtId="0" fontId="3" fillId="0" borderId="136" xfId="0" applyFont="1" applyBorder="1" applyAlignment="1">
      <alignment horizontal="center" vertical="center" wrapText="1"/>
    </xf>
    <xf numFmtId="4" fontId="3" fillId="0" borderId="136" xfId="0" applyNumberFormat="1" applyFont="1" applyBorder="1" applyAlignment="1">
      <alignment horizontal="center" vertical="center"/>
    </xf>
    <xf numFmtId="10" fontId="3" fillId="0" borderId="136" xfId="644" applyNumberFormat="1" applyFont="1" applyBorder="1" applyAlignment="1">
      <alignment horizontal="center" vertical="center"/>
    </xf>
    <xf numFmtId="4" fontId="3" fillId="0" borderId="138" xfId="0" applyNumberFormat="1" applyFont="1" applyBorder="1" applyAlignment="1">
      <alignment horizontal="center" vertical="center"/>
    </xf>
    <xf numFmtId="14" fontId="2" fillId="0" borderId="139" xfId="0" applyNumberFormat="1" applyFont="1" applyFill="1" applyBorder="1" applyAlignment="1">
      <alignment horizontal="center" vertical="center"/>
    </xf>
    <xf numFmtId="0" fontId="5" fillId="0" borderId="0" xfId="639" applyFont="1" applyBorder="1"/>
    <xf numFmtId="14" fontId="2" fillId="0" borderId="149" xfId="0" applyNumberFormat="1" applyFont="1" applyFill="1" applyBorder="1" applyAlignment="1">
      <alignment horizontal="center" vertical="center"/>
    </xf>
    <xf numFmtId="0" fontId="4" fillId="0" borderId="0" xfId="639" applyFont="1" applyBorder="1"/>
    <xf numFmtId="0" fontId="4" fillId="0" borderId="0" xfId="639" applyFont="1"/>
    <xf numFmtId="0" fontId="3" fillId="0" borderId="0" xfId="639" applyFont="1" applyAlignment="1">
      <alignment vertical="center"/>
    </xf>
    <xf numFmtId="0" fontId="2" fillId="0" borderId="156" xfId="0" applyFont="1" applyFill="1" applyBorder="1" applyAlignment="1">
      <alignment horizontal="center" vertical="center"/>
    </xf>
    <xf numFmtId="4" fontId="2" fillId="0" borderId="156" xfId="0" applyNumberFormat="1" applyFont="1" applyFill="1" applyBorder="1" applyAlignment="1">
      <alignment vertical="center" wrapText="1"/>
    </xf>
    <xf numFmtId="4" fontId="2" fillId="0" borderId="156" xfId="0" applyNumberFormat="1" applyFont="1" applyBorder="1" applyAlignment="1">
      <alignment horizontal="center" vertical="center"/>
    </xf>
    <xf numFmtId="0" fontId="2" fillId="0" borderId="156" xfId="0" applyFont="1" applyBorder="1" applyAlignment="1">
      <alignment horizontal="center" vertical="center"/>
    </xf>
    <xf numFmtId="10" fontId="2" fillId="5" borderId="156" xfId="644" applyNumberFormat="1" applyFont="1" applyFill="1" applyBorder="1" applyAlignment="1">
      <alignment horizontal="center" vertical="center"/>
    </xf>
    <xf numFmtId="4" fontId="2" fillId="0" borderId="156" xfId="0" applyNumberFormat="1" applyFont="1" applyFill="1" applyBorder="1" applyAlignment="1">
      <alignment horizontal="center" vertical="center" wrapText="1"/>
    </xf>
    <xf numFmtId="4" fontId="2" fillId="5" borderId="156" xfId="0" applyNumberFormat="1" applyFont="1" applyFill="1" applyBorder="1" applyAlignment="1">
      <alignment horizontal="right" vertical="center" wrapText="1"/>
    </xf>
    <xf numFmtId="10" fontId="4" fillId="0" borderId="156" xfId="638" applyNumberFormat="1" applyFont="1" applyFill="1" applyBorder="1" applyAlignment="1">
      <alignment horizontal="center" vertical="center" wrapText="1"/>
    </xf>
    <xf numFmtId="4" fontId="4" fillId="0" borderId="155" xfId="0" applyNumberFormat="1" applyFont="1" applyFill="1" applyBorder="1" applyAlignment="1">
      <alignment horizontal="center" vertical="center"/>
    </xf>
    <xf numFmtId="4" fontId="2" fillId="0" borderId="155" xfId="0" applyNumberFormat="1" applyFont="1" applyFill="1" applyBorder="1" applyAlignment="1">
      <alignment horizontal="center" vertical="center"/>
    </xf>
    <xf numFmtId="0" fontId="4" fillId="14" borderId="20" xfId="0" applyFont="1" applyFill="1" applyBorder="1" applyAlignment="1">
      <alignment horizontal="center" vertical="center" wrapText="1"/>
    </xf>
    <xf numFmtId="4" fontId="4" fillId="50" borderId="0" xfId="0" applyNumberFormat="1" applyFont="1" applyFill="1" applyBorder="1" applyAlignment="1">
      <alignment horizontal="center" vertical="center"/>
    </xf>
    <xf numFmtId="166" fontId="4" fillId="0" borderId="156" xfId="639" applyNumberFormat="1" applyFont="1" applyBorder="1" applyAlignment="1">
      <alignment horizontal="right"/>
    </xf>
    <xf numFmtId="2" fontId="4" fillId="0" borderId="150" xfId="639" applyNumberFormat="1" applyFont="1" applyBorder="1" applyAlignment="1">
      <alignment horizontal="right"/>
    </xf>
    <xf numFmtId="4" fontId="3" fillId="50" borderId="0" xfId="0" applyNumberFormat="1" applyFont="1" applyFill="1" applyBorder="1" applyAlignment="1">
      <alignment vertical="center" wrapText="1"/>
    </xf>
    <xf numFmtId="0" fontId="3" fillId="5" borderId="0" xfId="1" applyFont="1" applyFill="1" applyBorder="1" applyAlignment="1">
      <alignment vertical="center" wrapText="1"/>
    </xf>
    <xf numFmtId="4" fontId="3" fillId="5" borderId="0" xfId="1" applyNumberFormat="1" applyFont="1" applyFill="1" applyBorder="1" applyAlignment="1">
      <alignment vertical="center" wrapText="1"/>
    </xf>
    <xf numFmtId="0" fontId="4" fillId="0" borderId="26" xfId="0" applyFont="1" applyFill="1" applyBorder="1" applyAlignment="1">
      <alignment horizontal="center" wrapText="1"/>
    </xf>
    <xf numFmtId="0" fontId="4" fillId="0" borderId="0" xfId="639" applyFont="1" applyBorder="1"/>
    <xf numFmtId="0" fontId="4" fillId="0" borderId="0" xfId="639" applyFont="1"/>
    <xf numFmtId="0" fontId="3" fillId="0" borderId="0" xfId="639" applyFont="1" applyAlignment="1">
      <alignment vertical="center"/>
    </xf>
    <xf numFmtId="0" fontId="4" fillId="0" borderId="20" xfId="1" applyFont="1" applyFill="1" applyBorder="1" applyAlignment="1">
      <alignment wrapText="1"/>
    </xf>
    <xf numFmtId="0" fontId="4" fillId="0" borderId="20" xfId="1" applyFont="1" applyFill="1" applyBorder="1" applyAlignment="1">
      <alignment horizontal="center" wrapText="1"/>
    </xf>
    <xf numFmtId="4" fontId="4" fillId="0" borderId="20" xfId="1" applyNumberFormat="1" applyFont="1" applyFill="1" applyBorder="1" applyAlignment="1">
      <alignment horizontal="right" wrapText="1"/>
    </xf>
    <xf numFmtId="4" fontId="4" fillId="0" borderId="20" xfId="0" applyNumberFormat="1" applyFont="1" applyFill="1" applyBorder="1" applyAlignment="1">
      <alignment wrapText="1"/>
    </xf>
    <xf numFmtId="0" fontId="4" fillId="0" borderId="34" xfId="1" applyFont="1" applyFill="1" applyBorder="1" applyAlignment="1">
      <alignment wrapText="1"/>
    </xf>
    <xf numFmtId="0" fontId="4" fillId="0" borderId="34" xfId="1" applyFont="1" applyFill="1" applyBorder="1" applyAlignment="1">
      <alignment horizontal="center" wrapText="1"/>
    </xf>
    <xf numFmtId="4" fontId="4" fillId="0" borderId="34" xfId="1" applyNumberFormat="1" applyFont="1" applyFill="1" applyBorder="1" applyAlignment="1">
      <alignment horizontal="right" wrapText="1"/>
    </xf>
    <xf numFmtId="4" fontId="4" fillId="0" borderId="34" xfId="0" applyNumberFormat="1" applyFont="1" applyFill="1" applyBorder="1" applyAlignment="1">
      <alignment wrapText="1"/>
    </xf>
    <xf numFmtId="0" fontId="4" fillId="0" borderId="32" xfId="0" applyFont="1" applyFill="1" applyBorder="1" applyAlignment="1">
      <alignment horizontal="center" wrapText="1"/>
    </xf>
    <xf numFmtId="0" fontId="4" fillId="0" borderId="34" xfId="0" applyFont="1" applyFill="1" applyBorder="1" applyAlignment="1">
      <alignment horizontal="center" vertical="center" wrapText="1"/>
    </xf>
    <xf numFmtId="2" fontId="4" fillId="0" borderId="34" xfId="0" applyNumberFormat="1" applyFont="1" applyFill="1" applyBorder="1" applyAlignment="1">
      <alignment wrapText="1"/>
    </xf>
    <xf numFmtId="4" fontId="4" fillId="0" borderId="163" xfId="1" applyNumberFormat="1" applyFont="1" applyFill="1" applyBorder="1" applyAlignment="1">
      <alignment horizontal="right" wrapText="1"/>
    </xf>
    <xf numFmtId="0" fontId="4" fillId="0" borderId="163" xfId="1" applyFont="1" applyFill="1" applyBorder="1" applyAlignment="1">
      <alignment horizontal="center" wrapText="1"/>
    </xf>
    <xf numFmtId="0" fontId="4" fillId="0" borderId="163" xfId="1" applyFont="1" applyFill="1" applyBorder="1" applyAlignment="1">
      <alignment wrapText="1"/>
    </xf>
    <xf numFmtId="0" fontId="4" fillId="5" borderId="163" xfId="1" applyFont="1" applyFill="1" applyBorder="1" applyAlignment="1">
      <alignment wrapText="1"/>
    </xf>
    <xf numFmtId="2" fontId="4" fillId="0" borderId="163" xfId="0" applyNumberFormat="1" applyFont="1" applyFill="1" applyBorder="1" applyAlignment="1">
      <alignment wrapText="1"/>
    </xf>
    <xf numFmtId="2" fontId="4" fillId="14" borderId="163" xfId="0" applyNumberFormat="1" applyFont="1" applyFill="1" applyBorder="1" applyAlignment="1">
      <alignment wrapText="1"/>
    </xf>
    <xf numFmtId="4" fontId="4" fillId="0" borderId="163" xfId="0" applyNumberFormat="1" applyFont="1" applyFill="1" applyBorder="1" applyAlignment="1">
      <alignment wrapText="1"/>
    </xf>
    <xf numFmtId="0" fontId="4" fillId="14" borderId="163" xfId="0" applyFont="1" applyFill="1" applyBorder="1" applyAlignment="1">
      <alignment horizontal="center" vertical="center" wrapText="1"/>
    </xf>
    <xf numFmtId="0" fontId="4" fillId="0" borderId="163" xfId="0" applyFont="1" applyFill="1" applyBorder="1" applyAlignment="1">
      <alignment horizontal="center" vertical="center" wrapText="1"/>
    </xf>
    <xf numFmtId="0" fontId="2" fillId="0" borderId="163" xfId="0" applyFont="1" applyFill="1" applyBorder="1" applyAlignment="1">
      <alignment horizontal="center" vertical="center"/>
    </xf>
    <xf numFmtId="10" fontId="2" fillId="0" borderId="163" xfId="644" applyNumberFormat="1" applyFont="1" applyBorder="1" applyAlignment="1">
      <alignment vertical="center"/>
    </xf>
    <xf numFmtId="0" fontId="98" fillId="0" borderId="163" xfId="0" applyFont="1" applyFill="1" applyBorder="1" applyAlignment="1">
      <alignment horizontal="center" vertical="center" wrapText="1"/>
    </xf>
    <xf numFmtId="0" fontId="2" fillId="0" borderId="163" xfId="0" applyFont="1" applyBorder="1" applyAlignment="1">
      <alignment horizontal="center" vertical="center"/>
    </xf>
    <xf numFmtId="4" fontId="2" fillId="0" borderId="163" xfId="0" applyNumberFormat="1" applyFont="1" applyBorder="1" applyAlignment="1">
      <alignment vertical="center" wrapText="1"/>
    </xf>
    <xf numFmtId="0" fontId="98" fillId="0" borderId="163" xfId="0" applyFont="1" applyBorder="1" applyAlignment="1">
      <alignment horizontal="center" vertical="center" wrapText="1"/>
    </xf>
    <xf numFmtId="4" fontId="2" fillId="0" borderId="165" xfId="0" applyNumberFormat="1" applyFont="1" applyBorder="1" applyAlignment="1">
      <alignment vertical="center"/>
    </xf>
    <xf numFmtId="10" fontId="2" fillId="0" borderId="163" xfId="644" applyNumberFormat="1" applyFont="1" applyFill="1" applyBorder="1" applyAlignment="1">
      <alignment vertical="center"/>
    </xf>
    <xf numFmtId="0" fontId="4" fillId="0" borderId="30" xfId="0" applyFont="1" applyFill="1" applyBorder="1" applyAlignment="1">
      <alignment horizontal="center" wrapText="1"/>
    </xf>
    <xf numFmtId="0" fontId="4" fillId="0" borderId="167" xfId="1" applyFont="1" applyFill="1" applyBorder="1" applyAlignment="1">
      <alignment horizontal="center" wrapText="1"/>
    </xf>
    <xf numFmtId="2" fontId="38" fillId="14" borderId="163" xfId="0" applyNumberFormat="1" applyFont="1" applyFill="1" applyBorder="1" applyAlignment="1">
      <alignment wrapText="1"/>
    </xf>
    <xf numFmtId="0" fontId="4" fillId="0" borderId="167" xfId="1" applyFont="1" applyFill="1" applyBorder="1" applyAlignment="1">
      <alignment wrapText="1"/>
    </xf>
    <xf numFmtId="2" fontId="4" fillId="0" borderId="167" xfId="0" applyNumberFormat="1" applyFont="1" applyFill="1" applyBorder="1" applyAlignment="1">
      <alignment wrapText="1"/>
    </xf>
    <xf numFmtId="0" fontId="4" fillId="0" borderId="166" xfId="0" applyFont="1" applyFill="1" applyBorder="1" applyAlignment="1">
      <alignment horizontal="center" wrapText="1"/>
    </xf>
    <xf numFmtId="4" fontId="4" fillId="0" borderId="167" xfId="0" applyNumberFormat="1" applyFont="1" applyFill="1" applyBorder="1" applyAlignment="1">
      <alignment wrapText="1"/>
    </xf>
    <xf numFmtId="0" fontId="4" fillId="0" borderId="167" xfId="0" applyFont="1" applyFill="1" applyBorder="1" applyAlignment="1">
      <alignment horizontal="center" vertical="center" wrapText="1"/>
    </xf>
    <xf numFmtId="4" fontId="4" fillId="0" borderId="167" xfId="1" applyNumberFormat="1" applyFont="1" applyFill="1" applyBorder="1" applyAlignment="1">
      <alignment horizontal="right" wrapText="1"/>
    </xf>
    <xf numFmtId="0" fontId="38" fillId="14" borderId="163" xfId="0" applyFont="1" applyFill="1" applyBorder="1" applyAlignment="1">
      <alignment horizontal="center" vertical="center" wrapText="1"/>
    </xf>
    <xf numFmtId="0" fontId="4" fillId="0" borderId="0" xfId="639" applyFont="1" applyBorder="1"/>
    <xf numFmtId="0" fontId="4" fillId="0" borderId="0" xfId="639" applyFont="1"/>
    <xf numFmtId="0" fontId="3" fillId="0" borderId="0" xfId="639" applyFont="1" applyAlignment="1">
      <alignment vertical="center"/>
    </xf>
    <xf numFmtId="0" fontId="5" fillId="0" borderId="0" xfId="639" applyBorder="1"/>
    <xf numFmtId="0" fontId="5" fillId="0" borderId="0" xfId="639"/>
    <xf numFmtId="10" fontId="103" fillId="0" borderId="89" xfId="923" applyNumberFormat="1" applyFont="1" applyBorder="1" applyAlignment="1">
      <alignment horizontal="center" vertical="center" wrapText="1"/>
    </xf>
    <xf numFmtId="10" fontId="103" fillId="48" borderId="89" xfId="923" applyNumberFormat="1" applyFont="1" applyFill="1" applyBorder="1" applyAlignment="1">
      <alignment horizontal="center" vertical="center" wrapText="1"/>
    </xf>
    <xf numFmtId="10" fontId="103" fillId="0" borderId="89" xfId="923" applyNumberFormat="1" applyFont="1" applyBorder="1" applyAlignment="1">
      <alignment horizontal="center" vertical="center"/>
    </xf>
    <xf numFmtId="10" fontId="103" fillId="48" borderId="89" xfId="923" applyNumberFormat="1" applyFont="1" applyFill="1" applyBorder="1" applyAlignment="1">
      <alignment horizontal="center" vertical="center"/>
    </xf>
    <xf numFmtId="2" fontId="4" fillId="0" borderId="194" xfId="1" applyNumberFormat="1" applyFont="1" applyFill="1" applyBorder="1" applyAlignment="1">
      <alignment horizontal="right" vertical="center" wrapText="1"/>
    </xf>
    <xf numFmtId="166" fontId="4" fillId="0" borderId="194" xfId="639" applyNumberFormat="1" applyFont="1" applyBorder="1" applyAlignment="1">
      <alignment horizontal="right"/>
    </xf>
    <xf numFmtId="2" fontId="4" fillId="0" borderId="191" xfId="1" applyNumberFormat="1" applyFont="1" applyFill="1" applyBorder="1" applyAlignment="1">
      <alignment horizontal="right" vertical="center" wrapText="1"/>
    </xf>
    <xf numFmtId="0" fontId="4" fillId="0" borderId="194" xfId="1" applyFont="1" applyFill="1" applyBorder="1" applyAlignment="1">
      <alignment horizontal="center" vertical="center" wrapText="1"/>
    </xf>
    <xf numFmtId="4" fontId="4" fillId="0" borderId="192" xfId="639" applyNumberFormat="1" applyFont="1" applyBorder="1" applyAlignment="1">
      <alignment horizontal="right" vertical="center"/>
    </xf>
    <xf numFmtId="4" fontId="4" fillId="0" borderId="191" xfId="639" applyNumberFormat="1" applyFont="1" applyBorder="1" applyAlignment="1">
      <alignment horizontal="right"/>
    </xf>
    <xf numFmtId="2" fontId="4" fillId="0" borderId="191" xfId="639" applyNumberFormat="1" applyFont="1" applyBorder="1" applyAlignment="1">
      <alignment horizontal="right"/>
    </xf>
    <xf numFmtId="2" fontId="4" fillId="0" borderId="34" xfId="1" applyNumberFormat="1" applyFont="1" applyFill="1" applyBorder="1" applyAlignment="1">
      <alignment horizontal="right" vertical="center" wrapText="1"/>
    </xf>
    <xf numFmtId="0" fontId="2" fillId="0" borderId="191" xfId="780" applyNumberFormat="1" applyFont="1" applyFill="1" applyBorder="1" applyAlignment="1" applyProtection="1">
      <alignment horizontal="right" vertical="center"/>
    </xf>
    <xf numFmtId="0" fontId="4" fillId="0" borderId="194" xfId="1" applyFont="1" applyFill="1" applyBorder="1" applyAlignment="1">
      <alignment vertical="center" wrapText="1"/>
    </xf>
    <xf numFmtId="0" fontId="4" fillId="0" borderId="190" xfId="639" applyNumberFormat="1" applyFont="1" applyBorder="1" applyAlignment="1">
      <alignment horizontal="center" vertical="center"/>
    </xf>
    <xf numFmtId="0" fontId="4" fillId="0" borderId="191" xfId="639" applyNumberFormat="1" applyFont="1" applyBorder="1" applyAlignment="1">
      <alignment horizontal="center"/>
    </xf>
    <xf numFmtId="4" fontId="4" fillId="0" borderId="192" xfId="639" applyNumberFormat="1" applyFont="1" applyBorder="1" applyAlignment="1">
      <alignment horizontal="right"/>
    </xf>
    <xf numFmtId="2" fontId="4" fillId="0" borderId="194" xfId="639" applyNumberFormat="1" applyFont="1" applyBorder="1" applyAlignment="1">
      <alignment horizontal="right"/>
    </xf>
    <xf numFmtId="4" fontId="3" fillId="5" borderId="192" xfId="639" applyNumberFormat="1" applyFont="1" applyFill="1" applyBorder="1" applyAlignment="1">
      <alignment horizontal="center" vertical="center" wrapText="1"/>
    </xf>
    <xf numFmtId="0" fontId="4" fillId="0" borderId="34" xfId="1" applyFont="1" applyFill="1" applyBorder="1" applyAlignment="1">
      <alignment horizontal="center" vertical="center" wrapText="1"/>
    </xf>
    <xf numFmtId="0" fontId="4" fillId="0" borderId="191" xfId="1" applyFont="1" applyFill="1" applyBorder="1" applyAlignment="1">
      <alignment horizontal="center" vertical="center" wrapText="1"/>
    </xf>
    <xf numFmtId="0" fontId="4" fillId="0" borderId="191" xfId="1" applyFont="1" applyFill="1" applyBorder="1" applyAlignment="1">
      <alignment vertical="center" wrapText="1"/>
    </xf>
    <xf numFmtId="4" fontId="4" fillId="0" borderId="195" xfId="639" applyNumberFormat="1" applyFont="1" applyBorder="1" applyAlignment="1">
      <alignment horizontal="right"/>
    </xf>
    <xf numFmtId="0" fontId="3" fillId="5" borderId="191" xfId="639" applyFont="1" applyFill="1" applyBorder="1" applyAlignment="1">
      <alignment horizontal="center" vertical="center" wrapText="1"/>
    </xf>
    <xf numFmtId="166" fontId="4" fillId="0" borderId="191" xfId="639" applyNumberFormat="1" applyFont="1" applyBorder="1" applyAlignment="1">
      <alignment horizontal="right"/>
    </xf>
    <xf numFmtId="0" fontId="4" fillId="0" borderId="194" xfId="639" applyNumberFormat="1" applyFont="1" applyBorder="1" applyAlignment="1">
      <alignment horizontal="right"/>
    </xf>
    <xf numFmtId="0" fontId="2" fillId="0" borderId="182" xfId="780" applyNumberFormat="1" applyFont="1" applyFill="1" applyBorder="1" applyAlignment="1" applyProtection="1">
      <alignment horizontal="right" vertical="center"/>
    </xf>
    <xf numFmtId="0" fontId="4" fillId="0" borderId="190" xfId="639" applyNumberFormat="1" applyFont="1" applyBorder="1" applyAlignment="1">
      <alignment horizontal="center"/>
    </xf>
    <xf numFmtId="0" fontId="3" fillId="5" borderId="191" xfId="639" applyFont="1" applyFill="1" applyBorder="1" applyAlignment="1">
      <alignment horizontal="center" vertical="center"/>
    </xf>
    <xf numFmtId="0" fontId="4" fillId="0" borderId="34" xfId="639" applyNumberFormat="1" applyFont="1" applyBorder="1" applyAlignment="1">
      <alignment horizontal="right"/>
    </xf>
    <xf numFmtId="0" fontId="4" fillId="0" borderId="191" xfId="639" applyNumberFormat="1" applyFont="1" applyBorder="1" applyAlignment="1">
      <alignment horizontal="right"/>
    </xf>
    <xf numFmtId="2" fontId="4" fillId="0" borderId="34" xfId="639" applyNumberFormat="1" applyFont="1" applyBorder="1" applyAlignment="1">
      <alignment horizontal="right"/>
    </xf>
    <xf numFmtId="0" fontId="4" fillId="0" borderId="34" xfId="1" applyFont="1" applyFill="1" applyBorder="1" applyAlignment="1">
      <alignment vertical="center" wrapText="1"/>
    </xf>
    <xf numFmtId="0" fontId="0" fillId="0" borderId="0" xfId="0"/>
    <xf numFmtId="0" fontId="4" fillId="0" borderId="20" xfId="0" applyFont="1" applyFill="1" applyBorder="1" applyAlignment="1">
      <alignment horizontal="center" wrapText="1"/>
    </xf>
    <xf numFmtId="14" fontId="2" fillId="0" borderId="175" xfId="0" applyNumberFormat="1" applyFont="1" applyFill="1" applyBorder="1" applyAlignment="1">
      <alignment horizontal="center" vertical="center"/>
    </xf>
    <xf numFmtId="0" fontId="4" fillId="0" borderId="182" xfId="1" applyFont="1" applyFill="1" applyBorder="1" applyAlignment="1">
      <alignment vertical="center" wrapText="1"/>
    </xf>
    <xf numFmtId="0" fontId="3" fillId="4" borderId="32" xfId="639" applyFont="1" applyFill="1" applyBorder="1" applyAlignment="1">
      <alignment horizontal="center" vertical="center"/>
    </xf>
    <xf numFmtId="0" fontId="3" fillId="4" borderId="33" xfId="639" applyFont="1" applyFill="1" applyBorder="1" applyAlignment="1">
      <alignment horizontal="center" vertical="center" wrapText="1"/>
    </xf>
    <xf numFmtId="0" fontId="4" fillId="0" borderId="30" xfId="639" applyNumberFormat="1" applyFont="1" applyBorder="1" applyAlignment="1">
      <alignment horizontal="center"/>
    </xf>
    <xf numFmtId="165" fontId="3" fillId="12" borderId="85" xfId="640" applyFont="1" applyFill="1" applyBorder="1" applyAlignment="1">
      <alignment horizontal="right" vertical="center"/>
    </xf>
    <xf numFmtId="164" fontId="3" fillId="12" borderId="86" xfId="641" applyFont="1" applyFill="1" applyBorder="1" applyAlignment="1">
      <alignment horizontal="right" vertical="center"/>
    </xf>
    <xf numFmtId="10" fontId="2" fillId="0" borderId="176" xfId="638" applyNumberFormat="1" applyFont="1" applyBorder="1" applyAlignment="1">
      <alignment vertical="center"/>
    </xf>
    <xf numFmtId="0" fontId="4" fillId="0" borderId="0" xfId="639" applyFont="1" applyBorder="1"/>
    <xf numFmtId="0" fontId="3" fillId="0" borderId="0" xfId="639" applyFont="1" applyAlignment="1">
      <alignment vertical="center"/>
    </xf>
    <xf numFmtId="0" fontId="5" fillId="0" borderId="0" xfId="639" applyBorder="1"/>
    <xf numFmtId="0" fontId="5" fillId="0" borderId="0" xfId="639"/>
    <xf numFmtId="165" fontId="3" fillId="12" borderId="8" xfId="640" applyFont="1" applyFill="1" applyBorder="1" applyAlignment="1">
      <alignment horizontal="right" vertical="center"/>
    </xf>
    <xf numFmtId="164" fontId="3" fillId="12" borderId="10" xfId="641" applyFont="1" applyFill="1" applyBorder="1" applyAlignment="1">
      <alignment horizontal="right" vertical="center"/>
    </xf>
    <xf numFmtId="164" fontId="5" fillId="0" borderId="0" xfId="639" applyNumberFormat="1" applyBorder="1"/>
    <xf numFmtId="4" fontId="2" fillId="0" borderId="176" xfId="0" applyNumberFormat="1" applyFont="1" applyBorder="1" applyAlignment="1">
      <alignment vertical="center" wrapText="1"/>
    </xf>
    <xf numFmtId="0" fontId="4" fillId="0" borderId="182" xfId="1" applyFont="1" applyFill="1" applyBorder="1" applyAlignment="1">
      <alignment horizontal="center" vertical="center" wrapText="1"/>
    </xf>
    <xf numFmtId="2" fontId="4" fillId="0" borderId="182" xfId="1" applyNumberFormat="1" applyFont="1" applyFill="1" applyBorder="1" applyAlignment="1">
      <alignment horizontal="right" vertical="center" wrapText="1"/>
    </xf>
    <xf numFmtId="4" fontId="4" fillId="0" borderId="183" xfId="639" applyNumberFormat="1" applyFont="1" applyBorder="1" applyAlignment="1">
      <alignment horizontal="right" vertical="center"/>
    </xf>
    <xf numFmtId="0" fontId="4" fillId="0" borderId="30" xfId="639" applyNumberFormat="1" applyFont="1" applyBorder="1" applyAlignment="1">
      <alignment horizontal="center" vertical="center"/>
    </xf>
    <xf numFmtId="0" fontId="3" fillId="2" borderId="32" xfId="639" applyFont="1" applyFill="1" applyBorder="1" applyAlignment="1">
      <alignment horizontal="center" vertical="center"/>
    </xf>
    <xf numFmtId="4" fontId="3" fillId="2" borderId="33" xfId="639" applyNumberFormat="1" applyFont="1" applyFill="1" applyBorder="1" applyAlignment="1">
      <alignment horizontal="center" vertical="center"/>
    </xf>
    <xf numFmtId="0" fontId="2" fillId="0" borderId="176" xfId="0" applyFont="1" applyBorder="1" applyAlignment="1">
      <alignment horizontal="center" vertical="center"/>
    </xf>
    <xf numFmtId="0" fontId="98" fillId="0" borderId="176" xfId="0" applyFont="1" applyBorder="1" applyAlignment="1">
      <alignment horizontal="center" vertical="center" wrapText="1"/>
    </xf>
    <xf numFmtId="4" fontId="2" fillId="0" borderId="178" xfId="0" applyNumberFormat="1" applyFont="1" applyBorder="1" applyAlignment="1">
      <alignment vertical="center"/>
    </xf>
    <xf numFmtId="10" fontId="2" fillId="0" borderId="176" xfId="644" applyNumberFormat="1" applyFont="1" applyBorder="1" applyAlignment="1">
      <alignment vertical="center"/>
    </xf>
    <xf numFmtId="4" fontId="2" fillId="5" borderId="176" xfId="0" applyNumberFormat="1" applyFont="1" applyFill="1" applyBorder="1" applyAlignment="1">
      <alignment horizontal="center" vertical="center"/>
    </xf>
    <xf numFmtId="0" fontId="3" fillId="0" borderId="190" xfId="639" applyFont="1" applyFill="1" applyBorder="1" applyAlignment="1">
      <alignment horizontal="center" vertical="center" wrapText="1"/>
    </xf>
    <xf numFmtId="0" fontId="4" fillId="0" borderId="32" xfId="639" applyNumberFormat="1" applyFont="1" applyBorder="1" applyAlignment="1">
      <alignment horizontal="center"/>
    </xf>
    <xf numFmtId="166" fontId="4" fillId="0" borderId="34" xfId="639" applyNumberFormat="1" applyFont="1" applyBorder="1" applyAlignment="1">
      <alignment horizontal="right"/>
    </xf>
    <xf numFmtId="4" fontId="4" fillId="0" borderId="33" xfId="639" applyNumberFormat="1" applyFont="1" applyBorder="1" applyAlignment="1">
      <alignment horizontal="right"/>
    </xf>
    <xf numFmtId="0" fontId="2" fillId="0" borderId="208" xfId="0" applyFont="1" applyBorder="1" applyAlignment="1">
      <alignment horizontal="center" vertical="center"/>
    </xf>
    <xf numFmtId="14" fontId="2" fillId="0" borderId="208" xfId="0" applyNumberFormat="1" applyFont="1" applyFill="1" applyBorder="1" applyAlignment="1">
      <alignment horizontal="center" vertical="center"/>
    </xf>
    <xf numFmtId="10" fontId="2" fillId="0" borderId="208" xfId="644" applyNumberFormat="1" applyFont="1" applyBorder="1" applyAlignment="1">
      <alignment vertical="center"/>
    </xf>
    <xf numFmtId="0" fontId="98" fillId="0" borderId="208" xfId="0" applyFont="1" applyBorder="1" applyAlignment="1">
      <alignment horizontal="center" vertical="center" wrapText="1"/>
    </xf>
    <xf numFmtId="4" fontId="2" fillId="0" borderId="209" xfId="0" applyNumberFormat="1" applyFont="1" applyBorder="1" applyAlignment="1">
      <alignment vertical="center"/>
    </xf>
    <xf numFmtId="2" fontId="2" fillId="5" borderId="213" xfId="0" applyNumberFormat="1" applyFont="1" applyFill="1" applyBorder="1" applyAlignment="1">
      <alignment horizontal="right"/>
    </xf>
    <xf numFmtId="165" fontId="4" fillId="0" borderId="212" xfId="640" applyFont="1" applyFill="1" applyBorder="1" applyAlignment="1">
      <alignment horizontal="left"/>
    </xf>
    <xf numFmtId="0" fontId="4" fillId="0" borderId="213" xfId="1" applyFont="1" applyFill="1" applyBorder="1" applyAlignment="1">
      <alignment horizontal="center" wrapText="1"/>
    </xf>
    <xf numFmtId="0" fontId="4" fillId="0" borderId="0" xfId="639" applyFont="1" applyAlignment="1">
      <alignment horizontal="center" vertical="center"/>
    </xf>
    <xf numFmtId="0" fontId="4" fillId="0" borderId="0" xfId="639" applyFont="1" applyAlignment="1">
      <alignment vertical="center" wrapText="1"/>
    </xf>
    <xf numFmtId="4" fontId="4" fillId="0" borderId="0" xfId="639" applyNumberFormat="1" applyFont="1" applyAlignment="1">
      <alignment horizontal="center" vertical="center"/>
    </xf>
    <xf numFmtId="10" fontId="3" fillId="0" borderId="0" xfId="644" applyNumberFormat="1" applyFont="1" applyAlignment="1">
      <alignment vertical="center"/>
    </xf>
    <xf numFmtId="4" fontId="4" fillId="0" borderId="0" xfId="639" applyNumberFormat="1" applyFont="1" applyAlignment="1">
      <alignment vertical="center"/>
    </xf>
    <xf numFmtId="0" fontId="3" fillId="4" borderId="33" xfId="639" applyFont="1" applyFill="1" applyBorder="1" applyAlignment="1">
      <alignment horizontal="center" vertical="center" wrapText="1"/>
    </xf>
    <xf numFmtId="0" fontId="4" fillId="0" borderId="193" xfId="0" applyNumberFormat="1" applyFont="1" applyFill="1" applyBorder="1" applyAlignment="1">
      <alignment horizontal="center"/>
    </xf>
    <xf numFmtId="0" fontId="3" fillId="0" borderId="0" xfId="639" applyFont="1" applyAlignment="1">
      <alignment vertical="center"/>
    </xf>
    <xf numFmtId="0" fontId="2" fillId="0" borderId="0" xfId="0" applyFont="1"/>
    <xf numFmtId="0" fontId="4" fillId="0" borderId="0" xfId="639" applyFont="1" applyBorder="1" applyAlignment="1">
      <alignment vertical="center"/>
    </xf>
    <xf numFmtId="165" fontId="3" fillId="12" borderId="8" xfId="640" applyFont="1" applyFill="1" applyBorder="1" applyAlignment="1">
      <alignment horizontal="right" vertical="center"/>
    </xf>
    <xf numFmtId="165" fontId="4" fillId="0" borderId="0" xfId="640" applyFont="1" applyFill="1" applyBorder="1" applyAlignment="1">
      <alignment horizontal="center"/>
    </xf>
    <xf numFmtId="166" fontId="4" fillId="0" borderId="0" xfId="639" applyNumberFormat="1" applyFont="1" applyFill="1" applyBorder="1" applyAlignment="1">
      <alignment horizontal="right"/>
    </xf>
    <xf numFmtId="164" fontId="2" fillId="0" borderId="0" xfId="0" applyNumberFormat="1" applyFont="1"/>
    <xf numFmtId="0" fontId="4" fillId="0" borderId="210" xfId="0" applyNumberFormat="1" applyFont="1" applyFill="1" applyBorder="1" applyAlignment="1">
      <alignment horizontal="center"/>
    </xf>
    <xf numFmtId="0" fontId="3" fillId="5" borderId="211" xfId="0" applyFont="1" applyFill="1" applyBorder="1" applyAlignment="1">
      <alignment horizontal="center" vertical="center"/>
    </xf>
    <xf numFmtId="0" fontId="3" fillId="5" borderId="211" xfId="0" applyFont="1" applyFill="1" applyBorder="1" applyAlignment="1">
      <alignment horizontal="center" vertical="center" wrapText="1"/>
    </xf>
    <xf numFmtId="4" fontId="3" fillId="5" borderId="212" xfId="0" applyNumberFormat="1" applyFont="1" applyFill="1" applyBorder="1" applyAlignment="1">
      <alignment horizontal="center" vertical="center" wrapText="1"/>
    </xf>
    <xf numFmtId="0" fontId="4" fillId="0" borderId="211" xfId="1" applyFont="1" applyFill="1" applyBorder="1" applyAlignment="1">
      <alignment wrapText="1"/>
    </xf>
    <xf numFmtId="0" fontId="4" fillId="0" borderId="211" xfId="1" applyFont="1" applyFill="1" applyBorder="1" applyAlignment="1">
      <alignment horizontal="center" wrapText="1"/>
    </xf>
    <xf numFmtId="2" fontId="2" fillId="5" borderId="211" xfId="0" applyNumberFormat="1" applyFont="1" applyFill="1" applyBorder="1" applyAlignment="1">
      <alignment horizontal="right"/>
    </xf>
    <xf numFmtId="2" fontId="4" fillId="0" borderId="211" xfId="1" applyNumberFormat="1" applyFont="1" applyFill="1" applyBorder="1" applyAlignment="1">
      <alignment horizontal="right" wrapText="1"/>
    </xf>
    <xf numFmtId="0" fontId="3" fillId="0" borderId="210" xfId="639" applyFont="1" applyFill="1" applyBorder="1" applyAlignment="1">
      <alignment horizontal="center" vertical="center" wrapText="1"/>
    </xf>
    <xf numFmtId="0" fontId="4" fillId="0" borderId="213" xfId="1" applyFont="1" applyFill="1" applyBorder="1" applyAlignment="1">
      <alignment wrapText="1"/>
    </xf>
    <xf numFmtId="2" fontId="4" fillId="0" borderId="213" xfId="1" applyNumberFormat="1" applyFont="1" applyFill="1" applyBorder="1" applyAlignment="1">
      <alignment horizontal="right" wrapText="1"/>
    </xf>
    <xf numFmtId="165" fontId="4" fillId="0" borderId="214" xfId="640" applyFont="1" applyFill="1" applyBorder="1" applyAlignment="1">
      <alignment horizontal="left"/>
    </xf>
    <xf numFmtId="0" fontId="3" fillId="5" borderId="211" xfId="639" applyFont="1" applyFill="1" applyBorder="1" applyAlignment="1">
      <alignment horizontal="center" vertical="center"/>
    </xf>
    <xf numFmtId="0" fontId="3" fillId="5" borderId="211" xfId="639" applyFont="1" applyFill="1" applyBorder="1" applyAlignment="1">
      <alignment horizontal="center" vertical="center" wrapText="1"/>
    </xf>
    <xf numFmtId="4" fontId="3" fillId="5" borderId="212" xfId="639" applyNumberFormat="1" applyFont="1" applyFill="1" applyBorder="1" applyAlignment="1">
      <alignment horizontal="center" vertical="center" wrapText="1"/>
    </xf>
    <xf numFmtId="0" fontId="4" fillId="0" borderId="210" xfId="639" applyNumberFormat="1" applyFont="1" applyBorder="1" applyAlignment="1">
      <alignment horizontal="center" vertical="center"/>
    </xf>
    <xf numFmtId="0" fontId="4" fillId="0" borderId="211" xfId="1" applyFont="1" applyFill="1" applyBorder="1" applyAlignment="1">
      <alignment vertical="center" wrapText="1"/>
    </xf>
    <xf numFmtId="0" fontId="4" fillId="0" borderId="211" xfId="1" applyFont="1" applyFill="1" applyBorder="1" applyAlignment="1">
      <alignment horizontal="center" vertical="center" wrapText="1"/>
    </xf>
    <xf numFmtId="2" fontId="2" fillId="0" borderId="211" xfId="780" applyNumberFormat="1" applyFont="1" applyFill="1" applyBorder="1" applyAlignment="1" applyProtection="1">
      <alignment horizontal="right" vertical="center"/>
    </xf>
    <xf numFmtId="2" fontId="4" fillId="0" borderId="211" xfId="1" applyNumberFormat="1" applyFont="1" applyFill="1" applyBorder="1" applyAlignment="1">
      <alignment horizontal="right" vertical="center" wrapText="1"/>
    </xf>
    <xf numFmtId="4" fontId="4" fillId="0" borderId="212" xfId="639" applyNumberFormat="1" applyFont="1" applyBorder="1" applyAlignment="1">
      <alignment horizontal="right" vertical="center"/>
    </xf>
    <xf numFmtId="2" fontId="4" fillId="0" borderId="211" xfId="639" applyNumberFormat="1" applyFont="1" applyBorder="1" applyAlignment="1">
      <alignment horizontal="right" vertical="center"/>
    </xf>
    <xf numFmtId="0" fontId="4" fillId="0" borderId="213" xfId="1" applyFont="1" applyFill="1" applyBorder="1" applyAlignment="1">
      <alignment vertical="center" wrapText="1"/>
    </xf>
    <xf numFmtId="0" fontId="4" fillId="0" borderId="213" xfId="1" applyFont="1" applyFill="1" applyBorder="1" applyAlignment="1">
      <alignment horizontal="center" vertical="center" wrapText="1"/>
    </xf>
    <xf numFmtId="2" fontId="4" fillId="0" borderId="213" xfId="639" applyNumberFormat="1" applyFont="1" applyBorder="1" applyAlignment="1">
      <alignment horizontal="right" vertical="center"/>
    </xf>
    <xf numFmtId="2" fontId="4" fillId="0" borderId="213" xfId="1" applyNumberFormat="1" applyFont="1" applyFill="1" applyBorder="1" applyAlignment="1">
      <alignment horizontal="right" vertical="center" wrapText="1"/>
    </xf>
    <xf numFmtId="4" fontId="4" fillId="0" borderId="214" xfId="639" applyNumberFormat="1" applyFont="1" applyBorder="1" applyAlignment="1">
      <alignment horizontal="right" vertical="center"/>
    </xf>
    <xf numFmtId="0" fontId="17" fillId="4" borderId="32" xfId="635" applyFont="1" applyFill="1" applyBorder="1" applyAlignment="1">
      <alignment horizontal="center" vertical="center"/>
    </xf>
    <xf numFmtId="4" fontId="3" fillId="2" borderId="16" xfId="23" applyNumberFormat="1" applyFont="1" applyFill="1" applyBorder="1" applyAlignment="1">
      <alignment horizontal="right"/>
    </xf>
    <xf numFmtId="4" fontId="4" fillId="0" borderId="212" xfId="23" applyNumberFormat="1" applyFont="1" applyBorder="1" applyAlignment="1">
      <alignment horizontal="right"/>
    </xf>
    <xf numFmtId="1" fontId="4" fillId="0" borderId="213" xfId="23" applyNumberFormat="1" applyFont="1" applyFill="1" applyBorder="1" applyAlignment="1">
      <alignment horizontal="center" wrapText="1"/>
    </xf>
    <xf numFmtId="1" fontId="4" fillId="0" borderId="34" xfId="23" applyNumberFormat="1" applyFont="1" applyFill="1" applyBorder="1" applyAlignment="1">
      <alignment horizontal="center" wrapText="1"/>
    </xf>
    <xf numFmtId="1" fontId="4" fillId="0" borderId="211" xfId="23" applyNumberFormat="1" applyFont="1" applyFill="1" applyBorder="1" applyAlignment="1">
      <alignment horizontal="center" wrapText="1"/>
    </xf>
    <xf numFmtId="0" fontId="17" fillId="4" borderId="33" xfId="635" applyFont="1" applyFill="1" applyBorder="1" applyAlignment="1">
      <alignment horizontal="center" vertical="center" wrapText="1"/>
    </xf>
    <xf numFmtId="4" fontId="4" fillId="0" borderId="213" xfId="0" applyNumberFormat="1" applyFont="1" applyFill="1" applyBorder="1" applyAlignment="1">
      <alignment wrapText="1"/>
    </xf>
    <xf numFmtId="1" fontId="3" fillId="2" borderId="16" xfId="23" applyNumberFormat="1" applyFont="1" applyFill="1" applyBorder="1" applyAlignment="1"/>
    <xf numFmtId="0" fontId="4" fillId="0" borderId="210" xfId="23" applyFont="1" applyBorder="1" applyAlignment="1">
      <alignment horizontal="center"/>
    </xf>
    <xf numFmtId="1" fontId="4" fillId="0" borderId="213" xfId="23" applyNumberFormat="1" applyFont="1" applyBorder="1" applyAlignment="1">
      <alignment wrapText="1"/>
    </xf>
    <xf numFmtId="1" fontId="4" fillId="0" borderId="34" xfId="23" applyNumberFormat="1" applyFont="1" applyBorder="1" applyAlignment="1">
      <alignment wrapText="1"/>
    </xf>
    <xf numFmtId="1" fontId="4" fillId="0" borderId="211" xfId="23" applyNumberFormat="1" applyFont="1" applyBorder="1" applyAlignment="1">
      <alignment wrapText="1"/>
    </xf>
    <xf numFmtId="4" fontId="4" fillId="0" borderId="33" xfId="23" applyNumberFormat="1" applyFont="1" applyBorder="1" applyAlignment="1">
      <alignment horizontal="right"/>
    </xf>
    <xf numFmtId="4" fontId="4" fillId="0" borderId="214" xfId="46" applyNumberFormat="1" applyFont="1" applyFill="1" applyBorder="1" applyAlignment="1"/>
    <xf numFmtId="4" fontId="3" fillId="2" borderId="15" xfId="23" applyNumberFormat="1" applyFont="1" applyFill="1" applyBorder="1" applyAlignment="1">
      <alignment horizontal="right"/>
    </xf>
    <xf numFmtId="4" fontId="4" fillId="0" borderId="211" xfId="23" applyNumberFormat="1" applyFont="1" applyBorder="1" applyAlignment="1">
      <alignment horizontal="right"/>
    </xf>
    <xf numFmtId="4" fontId="4" fillId="0" borderId="213" xfId="23" applyNumberFormat="1" applyFont="1" applyBorder="1" applyAlignment="1">
      <alignment horizontal="right"/>
    </xf>
    <xf numFmtId="4" fontId="4" fillId="0" borderId="34" xfId="23" applyNumberFormat="1" applyFont="1" applyBorder="1" applyAlignment="1">
      <alignment horizontal="right"/>
    </xf>
    <xf numFmtId="2" fontId="4" fillId="0" borderId="213" xfId="0" applyNumberFormat="1" applyFont="1" applyFill="1" applyBorder="1" applyAlignment="1">
      <alignment wrapText="1"/>
    </xf>
    <xf numFmtId="0" fontId="3" fillId="2" borderId="14" xfId="23" applyFont="1" applyFill="1" applyBorder="1" applyAlignment="1">
      <alignment horizontal="center"/>
    </xf>
    <xf numFmtId="4" fontId="4" fillId="0" borderId="214" xfId="23" applyNumberFormat="1" applyFont="1" applyBorder="1" applyAlignment="1">
      <alignment horizontal="right"/>
    </xf>
    <xf numFmtId="0" fontId="4" fillId="0" borderId="32" xfId="23" applyFont="1" applyBorder="1" applyAlignment="1">
      <alignment horizontal="center"/>
    </xf>
    <xf numFmtId="0" fontId="0" fillId="0" borderId="0" xfId="0"/>
    <xf numFmtId="4" fontId="4" fillId="14" borderId="211" xfId="0" applyNumberFormat="1" applyFont="1" applyFill="1" applyBorder="1" applyAlignment="1">
      <alignment wrapText="1"/>
    </xf>
    <xf numFmtId="0" fontId="4" fillId="0" borderId="213" xfId="1" applyFont="1" applyFill="1" applyBorder="1" applyAlignment="1">
      <alignment wrapText="1"/>
    </xf>
    <xf numFmtId="0" fontId="4" fillId="0" borderId="213" xfId="1" applyFont="1" applyFill="1" applyBorder="1" applyAlignment="1">
      <alignment horizontal="center" wrapText="1"/>
    </xf>
    <xf numFmtId="0" fontId="3" fillId="0" borderId="210" xfId="639" applyFont="1" applyFill="1" applyBorder="1" applyAlignment="1">
      <alignment horizontal="center" vertical="center" wrapText="1"/>
    </xf>
    <xf numFmtId="0" fontId="4" fillId="0" borderId="34" xfId="0" applyFont="1" applyFill="1" applyBorder="1" applyAlignment="1">
      <alignment horizontal="center" wrapText="1"/>
    </xf>
    <xf numFmtId="0" fontId="3" fillId="0" borderId="0" xfId="639" applyFont="1" applyAlignment="1">
      <alignment vertical="center"/>
    </xf>
    <xf numFmtId="165" fontId="3" fillId="12" borderId="8" xfId="640" applyFont="1" applyFill="1" applyBorder="1" applyAlignment="1">
      <alignment horizontal="right" vertical="center"/>
    </xf>
    <xf numFmtId="164" fontId="3" fillId="12" borderId="10" xfId="641" applyFont="1" applyFill="1" applyBorder="1" applyAlignment="1">
      <alignment horizontal="right" vertical="center"/>
    </xf>
    <xf numFmtId="4" fontId="4" fillId="14" borderId="3" xfId="0" applyNumberFormat="1" applyFont="1" applyFill="1" applyBorder="1" applyAlignment="1">
      <alignment wrapText="1"/>
    </xf>
    <xf numFmtId="0" fontId="4" fillId="0" borderId="213" xfId="0" applyFont="1" applyFill="1" applyBorder="1" applyAlignment="1">
      <alignment horizontal="center" wrapText="1"/>
    </xf>
    <xf numFmtId="4" fontId="4" fillId="0" borderId="213" xfId="1" applyNumberFormat="1" applyFont="1" applyFill="1" applyBorder="1" applyAlignment="1">
      <alignment horizontal="right" wrapText="1"/>
    </xf>
    <xf numFmtId="4" fontId="4" fillId="14" borderId="213" xfId="0" applyNumberFormat="1" applyFont="1" applyFill="1" applyBorder="1" applyAlignment="1">
      <alignment wrapText="1"/>
    </xf>
    <xf numFmtId="0" fontId="4" fillId="0" borderId="34" xfId="1" applyFont="1" applyFill="1" applyBorder="1" applyAlignment="1">
      <alignment wrapText="1"/>
    </xf>
    <xf numFmtId="0" fontId="4" fillId="0" borderId="34" xfId="1" applyFont="1" applyFill="1" applyBorder="1" applyAlignment="1">
      <alignment horizontal="center" wrapText="1"/>
    </xf>
    <xf numFmtId="4" fontId="4" fillId="0" borderId="34" xfId="1" applyNumberFormat="1" applyFont="1" applyFill="1" applyBorder="1" applyAlignment="1">
      <alignment horizontal="right" wrapText="1"/>
    </xf>
    <xf numFmtId="4" fontId="4" fillId="14" borderId="34" xfId="0" applyNumberFormat="1" applyFont="1" applyFill="1" applyBorder="1" applyAlignment="1">
      <alignment wrapText="1"/>
    </xf>
    <xf numFmtId="2" fontId="4" fillId="14" borderId="34" xfId="0" applyNumberFormat="1" applyFont="1" applyFill="1" applyBorder="1" applyAlignment="1">
      <alignment wrapText="1"/>
    </xf>
    <xf numFmtId="4" fontId="100" fillId="5" borderId="0" xfId="2092" applyNumberFormat="1" applyFont="1" applyFill="1" applyBorder="1" applyAlignment="1">
      <alignment horizontal="left" vertical="center"/>
    </xf>
    <xf numFmtId="4" fontId="100" fillId="5" borderId="1" xfId="2092" applyNumberFormat="1" applyFont="1" applyFill="1" applyBorder="1" applyAlignment="1">
      <alignment horizontal="left" vertical="center"/>
    </xf>
    <xf numFmtId="1" fontId="3" fillId="0" borderId="211" xfId="23" applyNumberFormat="1" applyFont="1" applyBorder="1" applyAlignment="1">
      <alignment wrapText="1"/>
    </xf>
    <xf numFmtId="1" fontId="3" fillId="0" borderId="34" xfId="23" applyNumberFormat="1" applyFont="1" applyBorder="1" applyAlignment="1">
      <alignment wrapText="1"/>
    </xf>
    <xf numFmtId="0" fontId="4" fillId="0" borderId="193" xfId="23" applyFont="1" applyBorder="1" applyAlignment="1">
      <alignment horizontal="center"/>
    </xf>
    <xf numFmtId="0" fontId="4" fillId="0" borderId="223" xfId="23" applyFont="1" applyBorder="1" applyAlignment="1">
      <alignment horizontal="center"/>
    </xf>
    <xf numFmtId="1" fontId="4" fillId="0" borderId="224" xfId="23" applyNumberFormat="1" applyFont="1" applyBorder="1" applyAlignment="1">
      <alignment wrapText="1"/>
    </xf>
    <xf numFmtId="1" fontId="4" fillId="0" borderId="224" xfId="23" applyNumberFormat="1" applyFont="1" applyFill="1" applyBorder="1" applyAlignment="1">
      <alignment horizontal="center" wrapText="1"/>
    </xf>
    <xf numFmtId="4" fontId="4" fillId="0" borderId="224" xfId="23" applyNumberFormat="1" applyFont="1" applyBorder="1" applyAlignment="1">
      <alignment horizontal="right"/>
    </xf>
    <xf numFmtId="4" fontId="4" fillId="0" borderId="225" xfId="23" applyNumberFormat="1" applyFont="1" applyBorder="1" applyAlignment="1">
      <alignment horizontal="right"/>
    </xf>
    <xf numFmtId="0" fontId="4" fillId="0" borderId="2" xfId="23" applyFont="1" applyBorder="1" applyAlignment="1">
      <alignment horizontal="center"/>
    </xf>
    <xf numFmtId="1" fontId="4" fillId="0" borderId="3" xfId="23" applyNumberFormat="1" applyFont="1" applyBorder="1" applyAlignment="1">
      <alignment wrapText="1"/>
    </xf>
    <xf numFmtId="1" fontId="4" fillId="0" borderId="3" xfId="23" applyNumberFormat="1" applyFont="1" applyFill="1" applyBorder="1" applyAlignment="1">
      <alignment horizontal="center" wrapText="1"/>
    </xf>
    <xf numFmtId="4" fontId="4" fillId="0" borderId="3" xfId="23" applyNumberFormat="1" applyFont="1" applyBorder="1" applyAlignment="1">
      <alignment horizontal="right"/>
    </xf>
    <xf numFmtId="4" fontId="4" fillId="0" borderId="4" xfId="23" applyNumberFormat="1" applyFont="1" applyBorder="1" applyAlignment="1">
      <alignment horizontal="right"/>
    </xf>
    <xf numFmtId="0" fontId="4" fillId="0" borderId="202" xfId="23" applyFont="1" applyBorder="1" applyAlignment="1">
      <alignment horizontal="center"/>
    </xf>
    <xf numFmtId="1" fontId="4" fillId="0" borderId="203" xfId="23" applyNumberFormat="1" applyFont="1" applyBorder="1" applyAlignment="1">
      <alignment wrapText="1"/>
    </xf>
    <xf numFmtId="1" fontId="4" fillId="0" borderId="203" xfId="23" applyNumberFormat="1" applyFont="1" applyFill="1" applyBorder="1" applyAlignment="1">
      <alignment horizontal="center" wrapText="1"/>
    </xf>
    <xf numFmtId="4" fontId="4" fillId="0" borderId="203" xfId="23" applyNumberFormat="1" applyFont="1" applyBorder="1" applyAlignment="1">
      <alignment horizontal="right"/>
    </xf>
    <xf numFmtId="4" fontId="4" fillId="0" borderId="201" xfId="23" applyNumberFormat="1" applyFont="1" applyBorder="1" applyAlignment="1">
      <alignment horizontal="right"/>
    </xf>
    <xf numFmtId="1" fontId="4" fillId="0" borderId="211" xfId="639" applyNumberFormat="1" applyFont="1" applyFill="1" applyBorder="1" applyAlignment="1">
      <alignment horizontal="center" wrapText="1"/>
    </xf>
    <xf numFmtId="1" fontId="4" fillId="0" borderId="34" xfId="639" applyNumberFormat="1" applyFont="1" applyFill="1" applyBorder="1" applyAlignment="1">
      <alignment horizontal="center" wrapText="1"/>
    </xf>
    <xf numFmtId="1" fontId="4" fillId="0" borderId="213" xfId="639" applyNumberFormat="1" applyFont="1" applyFill="1" applyBorder="1" applyAlignment="1">
      <alignment horizontal="center" wrapText="1"/>
    </xf>
    <xf numFmtId="0" fontId="26" fillId="5" borderId="45" xfId="430" applyFont="1" applyFill="1" applyBorder="1" applyAlignment="1">
      <alignment horizontal="right" vertical="center" wrapText="1"/>
    </xf>
    <xf numFmtId="0" fontId="26" fillId="5" borderId="67" xfId="430" applyFont="1" applyFill="1" applyBorder="1" applyAlignment="1">
      <alignment horizontal="right" vertical="center" wrapText="1"/>
    </xf>
    <xf numFmtId="164" fontId="26" fillId="5" borderId="68" xfId="8" applyFont="1" applyFill="1" applyBorder="1" applyAlignment="1">
      <alignment horizontal="center" vertical="center"/>
    </xf>
    <xf numFmtId="164" fontId="26" fillId="5" borderId="69" xfId="8" applyFont="1" applyFill="1" applyBorder="1" applyAlignment="1">
      <alignment horizontal="center" vertical="center"/>
    </xf>
    <xf numFmtId="0" fontId="5" fillId="0" borderId="14" xfId="430" applyNumberFormat="1" applyFont="1" applyBorder="1" applyAlignment="1">
      <alignment horizontal="center" vertical="center" wrapText="1"/>
    </xf>
    <xf numFmtId="0" fontId="7" fillId="0" borderId="16" xfId="430" applyNumberFormat="1" applyFont="1" applyBorder="1" applyAlignment="1">
      <alignment horizontal="center" vertical="center" wrapText="1"/>
    </xf>
    <xf numFmtId="0" fontId="7" fillId="0" borderId="15" xfId="430" applyNumberFormat="1" applyFont="1" applyBorder="1" applyAlignment="1">
      <alignment horizontal="center" vertical="center" wrapText="1"/>
    </xf>
    <xf numFmtId="0" fontId="7" fillId="0" borderId="14" xfId="430" applyNumberFormat="1" applyFont="1" applyBorder="1" applyAlignment="1">
      <alignment horizontal="center" vertical="center"/>
    </xf>
    <xf numFmtId="0" fontId="7" fillId="0" borderId="15" xfId="430" applyNumberFormat="1" applyFont="1" applyBorder="1" applyAlignment="1">
      <alignment horizontal="center" vertical="center"/>
    </xf>
    <xf numFmtId="0" fontId="7" fillId="0" borderId="8" xfId="430" applyNumberFormat="1" applyFont="1" applyBorder="1" applyAlignment="1">
      <alignment horizontal="center" vertical="center"/>
    </xf>
    <xf numFmtId="0" fontId="7" fillId="0" borderId="10" xfId="430" applyNumberFormat="1" applyFont="1" applyBorder="1" applyAlignment="1">
      <alignment horizontal="center" vertical="center"/>
    </xf>
    <xf numFmtId="10" fontId="12" fillId="0" borderId="9" xfId="36" applyNumberFormat="1" applyFont="1" applyFill="1" applyBorder="1" applyAlignment="1">
      <alignment horizontal="center" vertical="center" wrapText="1"/>
    </xf>
    <xf numFmtId="0" fontId="3" fillId="4" borderId="5" xfId="430" applyNumberFormat="1" applyFont="1" applyFill="1" applyBorder="1" applyAlignment="1">
      <alignment horizontal="center" vertical="center" wrapText="1"/>
    </xf>
    <xf numFmtId="0" fontId="4" fillId="4" borderId="7" xfId="430" applyNumberFormat="1" applyFont="1" applyFill="1" applyBorder="1" applyAlignment="1">
      <alignment horizontal="center" vertical="center" wrapText="1"/>
    </xf>
    <xf numFmtId="0" fontId="4" fillId="4" borderId="6" xfId="430" applyNumberFormat="1" applyFont="1" applyFill="1" applyBorder="1" applyAlignment="1">
      <alignment horizontal="center" vertical="center" wrapText="1"/>
    </xf>
    <xf numFmtId="0" fontId="29" fillId="8" borderId="5" xfId="430" applyNumberFormat="1" applyFont="1" applyFill="1" applyBorder="1" applyAlignment="1">
      <alignment horizontal="center" vertical="center"/>
    </xf>
    <xf numFmtId="0" fontId="29" fillId="8" borderId="7" xfId="430" applyNumberFormat="1" applyFont="1" applyFill="1" applyBorder="1" applyAlignment="1">
      <alignment horizontal="center" vertical="center"/>
    </xf>
    <xf numFmtId="0" fontId="29" fillId="8" borderId="6" xfId="430" applyNumberFormat="1" applyFont="1" applyFill="1" applyBorder="1" applyAlignment="1">
      <alignment horizontal="center" vertical="center"/>
    </xf>
    <xf numFmtId="0" fontId="14" fillId="6" borderId="26" xfId="430" applyNumberFormat="1" applyFont="1" applyFill="1" applyBorder="1" applyAlignment="1">
      <alignment horizontal="center" vertical="center"/>
    </xf>
    <xf numFmtId="0" fontId="14" fillId="6" borderId="20" xfId="430" applyNumberFormat="1" applyFont="1" applyFill="1" applyBorder="1" applyAlignment="1">
      <alignment horizontal="center" vertical="center"/>
    </xf>
    <xf numFmtId="0" fontId="14" fillId="6" borderId="37" xfId="430" applyNumberFormat="1" applyFont="1" applyFill="1" applyBorder="1" applyAlignment="1">
      <alignment horizontal="center" vertical="center"/>
    </xf>
    <xf numFmtId="0" fontId="14" fillId="6" borderId="38" xfId="430" applyNumberFormat="1" applyFont="1" applyFill="1" applyBorder="1" applyAlignment="1">
      <alignment horizontal="center" vertical="center"/>
    </xf>
    <xf numFmtId="0" fontId="4" fillId="0" borderId="0" xfId="430" applyFont="1" applyFill="1" applyBorder="1" applyAlignment="1">
      <alignment horizontal="left" vertical="center" wrapText="1"/>
    </xf>
    <xf numFmtId="0" fontId="29" fillId="8" borderId="8" xfId="1" applyNumberFormat="1" applyFont="1" applyFill="1" applyBorder="1" applyAlignment="1">
      <alignment horizontal="center" vertical="center"/>
    </xf>
    <xf numFmtId="0" fontId="29" fillId="8" borderId="9" xfId="1" applyNumberFormat="1" applyFont="1" applyFill="1" applyBorder="1" applyAlignment="1">
      <alignment horizontal="center" vertical="center"/>
    </xf>
    <xf numFmtId="164" fontId="29" fillId="8" borderId="9" xfId="8" applyFont="1" applyFill="1" applyBorder="1" applyAlignment="1">
      <alignment horizontal="center" vertical="center"/>
    </xf>
    <xf numFmtId="164" fontId="29" fillId="8" borderId="10" xfId="8" applyFont="1" applyFill="1" applyBorder="1" applyAlignment="1">
      <alignment horizontal="center" vertical="center"/>
    </xf>
    <xf numFmtId="0" fontId="4" fillId="0" borderId="9" xfId="1" applyFont="1" applyFill="1" applyBorder="1" applyAlignment="1">
      <alignment horizontal="left" vertical="center"/>
    </xf>
    <xf numFmtId="0" fontId="3" fillId="0" borderId="0" xfId="1" applyFont="1" applyFill="1" applyBorder="1" applyAlignment="1">
      <alignment horizontal="right" vertical="center"/>
    </xf>
    <xf numFmtId="10" fontId="12" fillId="0" borderId="48" xfId="36" applyNumberFormat="1" applyFont="1" applyFill="1" applyBorder="1" applyAlignment="1">
      <alignment horizontal="center" vertical="center" wrapText="1"/>
    </xf>
    <xf numFmtId="10" fontId="12" fillId="0" borderId="86" xfId="36" applyNumberFormat="1" applyFont="1" applyFill="1" applyBorder="1" applyAlignment="1">
      <alignment horizontal="center" vertical="center" wrapText="1"/>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0" fontId="5" fillId="0" borderId="82" xfId="1" applyNumberFormat="1" applyFont="1" applyBorder="1" applyAlignment="1">
      <alignment horizontal="center" vertical="center" wrapText="1"/>
    </xf>
    <xf numFmtId="0" fontId="7" fillId="0" borderId="83" xfId="1" applyNumberFormat="1" applyFont="1" applyBorder="1" applyAlignment="1">
      <alignment horizontal="center" vertical="center" wrapText="1"/>
    </xf>
    <xf numFmtId="0" fontId="7" fillId="0" borderId="8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xf>
    <xf numFmtId="0" fontId="4" fillId="0" borderId="0" xfId="1" applyFont="1" applyFill="1" applyBorder="1" applyAlignment="1">
      <alignment horizontal="left" vertical="center" wrapText="1"/>
    </xf>
    <xf numFmtId="0" fontId="17" fillId="0" borderId="5" xfId="1" applyNumberFormat="1" applyFont="1" applyBorder="1" applyAlignment="1">
      <alignment horizontal="center" vertical="center" wrapText="1"/>
    </xf>
    <xf numFmtId="0" fontId="17"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NumberFormat="1" applyFont="1" applyBorder="1" applyAlignment="1">
      <alignment horizontal="center" vertical="center" wrapText="1"/>
    </xf>
    <xf numFmtId="0" fontId="4" fillId="0" borderId="0" xfId="23" applyFont="1" applyFill="1" applyBorder="1" applyAlignment="1">
      <alignment horizontal="left" vertical="center" wrapText="1"/>
    </xf>
    <xf numFmtId="0" fontId="84" fillId="49" borderId="5" xfId="24" applyFont="1" applyFill="1" applyBorder="1" applyAlignment="1">
      <alignment horizontal="center"/>
    </xf>
    <xf numFmtId="0" fontId="84" fillId="49" borderId="7" xfId="24" applyFont="1" applyFill="1" applyBorder="1" applyAlignment="1">
      <alignment horizontal="center"/>
    </xf>
    <xf numFmtId="0" fontId="84" fillId="49" borderId="6" xfId="24" applyFont="1" applyFill="1" applyBorder="1" applyAlignment="1">
      <alignment horizontal="center"/>
    </xf>
    <xf numFmtId="49" fontId="2" fillId="0" borderId="0" xfId="33" applyNumberFormat="1" applyFont="1" applyFill="1" applyBorder="1" applyAlignment="1">
      <alignment horizontal="left" wrapText="1"/>
    </xf>
    <xf numFmtId="0" fontId="3" fillId="11" borderId="11" xfId="0" applyFont="1" applyFill="1" applyBorder="1" applyAlignment="1">
      <alignment horizontal="center"/>
    </xf>
    <xf numFmtId="0" fontId="3" fillId="11" borderId="13" xfId="0" applyFont="1" applyFill="1" applyBorder="1" applyAlignment="1">
      <alignment horizontal="center"/>
    </xf>
    <xf numFmtId="0" fontId="3" fillId="11" borderId="12" xfId="0" applyFont="1" applyFill="1" applyBorder="1" applyAlignment="1">
      <alignment horizontal="center"/>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5" fillId="0" borderId="0" xfId="639" applyFont="1" applyBorder="1" applyAlignment="1">
      <alignment horizontal="left" vertical="center"/>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0" fontId="4" fillId="0" borderId="0" xfId="23" applyNumberFormat="1" applyFont="1" applyFill="1" applyBorder="1" applyAlignment="1">
      <alignment horizontal="left"/>
    </xf>
    <xf numFmtId="0" fontId="3" fillId="2" borderId="34" xfId="639" applyFont="1" applyFill="1" applyBorder="1" applyAlignment="1">
      <alignment horizontal="left" vertical="center" wrapText="1"/>
    </xf>
    <xf numFmtId="0" fontId="3" fillId="11" borderId="11" xfId="639" applyFont="1" applyFill="1" applyBorder="1" applyAlignment="1">
      <alignment horizontal="center"/>
    </xf>
    <xf numFmtId="0" fontId="3" fillId="11" borderId="13" xfId="639" applyFont="1" applyFill="1" applyBorder="1" applyAlignment="1">
      <alignment horizontal="center"/>
    </xf>
    <xf numFmtId="0" fontId="3" fillId="11" borderId="12" xfId="639" applyFont="1" applyFill="1" applyBorder="1" applyAlignment="1">
      <alignment horizontal="center"/>
    </xf>
    <xf numFmtId="0" fontId="3" fillId="4" borderId="34" xfId="639" applyFont="1" applyFill="1" applyBorder="1" applyAlignment="1">
      <alignment horizontal="left" vertical="center" wrapText="1"/>
    </xf>
    <xf numFmtId="49" fontId="4" fillId="0" borderId="0" xfId="0" applyNumberFormat="1" applyFont="1" applyBorder="1" applyAlignment="1">
      <alignment horizontal="left" vertical="center" wrapText="1"/>
    </xf>
    <xf numFmtId="49" fontId="4" fillId="0" borderId="19" xfId="0" applyNumberFormat="1" applyFont="1" applyBorder="1" applyAlignment="1">
      <alignment horizontal="left" vertical="center" wrapText="1"/>
    </xf>
    <xf numFmtId="0" fontId="3" fillId="4" borderId="79" xfId="23" applyFont="1" applyFill="1" applyBorder="1" applyAlignment="1">
      <alignment horizontal="left" vertical="center" wrapText="1"/>
    </xf>
    <xf numFmtId="0" fontId="3" fillId="4" borderId="71" xfId="23" applyFont="1" applyFill="1" applyBorder="1" applyAlignment="1">
      <alignment horizontal="left" vertical="center" wrapText="1"/>
    </xf>
    <xf numFmtId="0" fontId="3" fillId="4" borderId="80" xfId="23" applyFont="1" applyFill="1" applyBorder="1" applyAlignment="1">
      <alignment horizontal="left" vertical="center" wrapText="1"/>
    </xf>
    <xf numFmtId="49" fontId="97" fillId="0" borderId="0" xfId="33" applyNumberFormat="1" applyFont="1" applyFill="1" applyBorder="1" applyAlignment="1">
      <alignment wrapText="1"/>
    </xf>
    <xf numFmtId="0" fontId="3" fillId="4" borderId="79" xfId="639" applyFont="1" applyFill="1" applyBorder="1" applyAlignment="1">
      <alignment horizontal="left" vertical="center" wrapText="1"/>
    </xf>
    <xf numFmtId="0" fontId="3" fillId="4" borderId="71" xfId="639" applyFont="1" applyFill="1" applyBorder="1" applyAlignment="1">
      <alignment horizontal="left" vertical="center" wrapText="1"/>
    </xf>
    <xf numFmtId="0" fontId="3" fillId="4" borderId="80" xfId="639" applyFont="1" applyFill="1" applyBorder="1" applyAlignment="1">
      <alignment horizontal="left" vertical="center" wrapText="1"/>
    </xf>
    <xf numFmtId="0" fontId="3" fillId="11" borderId="11" xfId="635" applyFont="1" applyFill="1" applyBorder="1" applyAlignment="1">
      <alignment horizontal="center"/>
    </xf>
    <xf numFmtId="0" fontId="3" fillId="11" borderId="13" xfId="635" applyFont="1" applyFill="1" applyBorder="1" applyAlignment="1">
      <alignment horizontal="center"/>
    </xf>
    <xf numFmtId="0" fontId="3" fillId="11" borderId="12" xfId="635" applyFont="1" applyFill="1" applyBorder="1" applyAlignment="1">
      <alignment horizontal="center"/>
    </xf>
    <xf numFmtId="0" fontId="3" fillId="4" borderId="34" xfId="23" applyFont="1" applyFill="1" applyBorder="1" applyAlignment="1">
      <alignment horizontal="left" vertical="center" wrapText="1"/>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17" fillId="0" borderId="14" xfId="1" applyNumberFormat="1" applyFont="1" applyBorder="1" applyAlignment="1">
      <alignment horizontal="center" vertical="center" wrapText="1"/>
    </xf>
    <xf numFmtId="0" fontId="17" fillId="0" borderId="15"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9" fillId="8" borderId="5" xfId="23" applyNumberFormat="1" applyFont="1" applyFill="1" applyBorder="1" applyAlignment="1">
      <alignment horizontal="center" vertical="center"/>
    </xf>
    <xf numFmtId="0" fontId="29" fillId="8" borderId="7" xfId="23" applyNumberFormat="1" applyFont="1" applyFill="1" applyBorder="1" applyAlignment="1">
      <alignment horizontal="center" vertical="center"/>
    </xf>
    <xf numFmtId="0" fontId="29" fillId="8" borderId="6" xfId="23" applyNumberFormat="1" applyFont="1" applyFill="1" applyBorder="1" applyAlignment="1">
      <alignment horizontal="center" vertical="center"/>
    </xf>
    <xf numFmtId="49" fontId="3" fillId="0" borderId="0" xfId="0" applyNumberFormat="1" applyFont="1" applyBorder="1" applyAlignment="1">
      <alignment horizontal="left" vertical="top" wrapText="1"/>
    </xf>
    <xf numFmtId="0" fontId="3" fillId="11" borderId="210" xfId="639" applyFont="1" applyFill="1" applyBorder="1" applyAlignment="1">
      <alignment horizontal="center"/>
    </xf>
    <xf numFmtId="0" fontId="3" fillId="11" borderId="211" xfId="639" applyFont="1" applyFill="1" applyBorder="1" applyAlignment="1">
      <alignment horizontal="center"/>
    </xf>
    <xf numFmtId="0" fontId="3" fillId="11" borderId="212" xfId="639" applyFont="1" applyFill="1" applyBorder="1" applyAlignment="1">
      <alignment horizontal="center"/>
    </xf>
    <xf numFmtId="0" fontId="3" fillId="0" borderId="0" xfId="639" applyNumberFormat="1" applyFont="1" applyFill="1" applyBorder="1" applyAlignment="1">
      <alignment horizontal="left" vertical="center"/>
    </xf>
    <xf numFmtId="0" fontId="3" fillId="11" borderId="220" xfId="23" applyFont="1" applyFill="1" applyBorder="1" applyAlignment="1">
      <alignment horizontal="center"/>
    </xf>
    <xf numFmtId="0" fontId="3" fillId="11" borderId="221" xfId="23" applyFont="1" applyFill="1" applyBorder="1" applyAlignment="1">
      <alignment horizontal="center"/>
    </xf>
    <xf numFmtId="0" fontId="3" fillId="11" borderId="222" xfId="23" applyFont="1" applyFill="1" applyBorder="1" applyAlignment="1">
      <alignment horizontal="center"/>
    </xf>
    <xf numFmtId="49" fontId="2" fillId="0" borderId="16" xfId="33" applyNumberFormat="1" applyFont="1" applyFill="1" applyBorder="1" applyAlignment="1">
      <alignment horizontal="left" wrapText="1"/>
    </xf>
    <xf numFmtId="49" fontId="2" fillId="0" borderId="15" xfId="33" applyNumberFormat="1" applyFont="1" applyFill="1" applyBorder="1" applyAlignment="1">
      <alignment horizontal="left" wrapText="1"/>
    </xf>
    <xf numFmtId="0" fontId="3" fillId="11" borderId="220" xfId="675" applyFont="1" applyFill="1" applyBorder="1" applyAlignment="1">
      <alignment horizontal="center"/>
    </xf>
    <xf numFmtId="0" fontId="3" fillId="11" borderId="221" xfId="675" applyFont="1" applyFill="1" applyBorder="1" applyAlignment="1">
      <alignment horizontal="center"/>
    </xf>
    <xf numFmtId="0" fontId="3" fillId="11" borderId="222" xfId="675" applyFont="1" applyFill="1" applyBorder="1" applyAlignment="1">
      <alignment horizontal="center"/>
    </xf>
    <xf numFmtId="0" fontId="114" fillId="0" borderId="0" xfId="635" applyFont="1" applyBorder="1" applyAlignment="1">
      <alignment horizontal="left" vertical="center" wrapText="1"/>
    </xf>
    <xf numFmtId="0" fontId="16" fillId="0" borderId="5" xfId="675" applyNumberFormat="1" applyFont="1" applyFill="1" applyBorder="1" applyAlignment="1">
      <alignment horizontal="center" vertical="center" wrapText="1"/>
    </xf>
    <xf numFmtId="0" fontId="16" fillId="0" borderId="7" xfId="675" applyNumberFormat="1" applyFont="1" applyFill="1" applyBorder="1" applyAlignment="1">
      <alignment horizontal="center" vertical="center" wrapText="1"/>
    </xf>
    <xf numFmtId="0" fontId="3" fillId="4" borderId="5" xfId="675" applyNumberFormat="1" applyFont="1" applyFill="1" applyBorder="1" applyAlignment="1">
      <alignment horizontal="center" vertical="center" wrapText="1"/>
    </xf>
    <xf numFmtId="0" fontId="3" fillId="4" borderId="7" xfId="675" applyNumberFormat="1" applyFont="1" applyFill="1" applyBorder="1" applyAlignment="1">
      <alignment horizontal="center" vertical="center" wrapText="1"/>
    </xf>
    <xf numFmtId="0" fontId="3" fillId="4" borderId="6" xfId="675" applyNumberFormat="1" applyFont="1" applyFill="1" applyBorder="1" applyAlignment="1">
      <alignment horizontal="center" vertical="center" wrapText="1"/>
    </xf>
    <xf numFmtId="0" fontId="4" fillId="0" borderId="0" xfId="675" applyFont="1" applyFill="1" applyBorder="1" applyAlignment="1">
      <alignment horizontal="left" vertical="center" wrapText="1"/>
    </xf>
    <xf numFmtId="0" fontId="29" fillId="8" borderId="5" xfId="675" applyNumberFormat="1" applyFont="1" applyFill="1" applyBorder="1" applyAlignment="1">
      <alignment horizontal="center" vertical="center"/>
    </xf>
    <xf numFmtId="0" fontId="29" fillId="8" borderId="7" xfId="675" applyNumberFormat="1" applyFont="1" applyFill="1" applyBorder="1" applyAlignment="1">
      <alignment horizontal="center" vertical="center"/>
    </xf>
    <xf numFmtId="0" fontId="29" fillId="8" borderId="6" xfId="675" applyNumberFormat="1" applyFont="1" applyFill="1" applyBorder="1" applyAlignment="1">
      <alignment horizontal="center" vertical="center"/>
    </xf>
    <xf numFmtId="0" fontId="17" fillId="4" borderId="79" xfId="635" applyFont="1" applyFill="1" applyBorder="1" applyAlignment="1">
      <alignment horizontal="left" vertical="center" wrapText="1"/>
    </xf>
    <xf numFmtId="0" fontId="17" fillId="4" borderId="71" xfId="635" applyFont="1" applyFill="1" applyBorder="1" applyAlignment="1">
      <alignment horizontal="left" vertical="center" wrapText="1"/>
    </xf>
    <xf numFmtId="0" fontId="17" fillId="4" borderId="80" xfId="635" applyFont="1" applyFill="1" applyBorder="1" applyAlignment="1">
      <alignment horizontal="left" vertical="center" wrapText="1"/>
    </xf>
    <xf numFmtId="0" fontId="4" fillId="0" borderId="0" xfId="639" applyFont="1" applyFill="1" applyBorder="1" applyAlignment="1">
      <alignment horizontal="left" vertical="center" wrapText="1"/>
    </xf>
    <xf numFmtId="0" fontId="3" fillId="11" borderId="210" xfId="639" applyFont="1" applyFill="1" applyBorder="1" applyAlignment="1">
      <alignment horizontal="center" vertical="center"/>
    </xf>
    <xf numFmtId="0" fontId="3" fillId="11" borderId="211" xfId="639" applyFont="1" applyFill="1" applyBorder="1" applyAlignment="1">
      <alignment horizontal="center" vertical="center"/>
    </xf>
    <xf numFmtId="0" fontId="3" fillId="11" borderId="212" xfId="639" applyFont="1" applyFill="1" applyBorder="1" applyAlignment="1">
      <alignment horizontal="center" vertical="center"/>
    </xf>
    <xf numFmtId="49" fontId="4" fillId="0" borderId="0" xfId="771" applyNumberFormat="1" applyFont="1" applyBorder="1" applyAlignment="1">
      <alignment horizontal="left" vertical="center"/>
    </xf>
    <xf numFmtId="0" fontId="4" fillId="0" borderId="0" xfId="639" applyFont="1" applyAlignment="1">
      <alignment horizontal="center" vertical="center" wrapText="1"/>
    </xf>
    <xf numFmtId="49" fontId="4" fillId="0" borderId="0" xfId="771" applyNumberFormat="1" applyFont="1" applyBorder="1" applyAlignment="1">
      <alignment horizontal="left" vertical="center" wrapText="1"/>
    </xf>
    <xf numFmtId="49" fontId="4" fillId="0" borderId="19" xfId="771" applyNumberFormat="1" applyFont="1" applyBorder="1" applyAlignment="1">
      <alignment horizontal="left" vertical="center" wrapText="1"/>
    </xf>
    <xf numFmtId="0" fontId="4" fillId="0" borderId="0" xfId="639" applyFont="1" applyAlignment="1">
      <alignment horizontal="left" vertical="center" wrapText="1"/>
    </xf>
    <xf numFmtId="0" fontId="3" fillId="11" borderId="190" xfId="639" applyFont="1" applyFill="1" applyBorder="1" applyAlignment="1">
      <alignment horizontal="center" vertical="center"/>
    </xf>
    <xf numFmtId="0" fontId="3" fillId="11" borderId="191" xfId="639" applyFont="1" applyFill="1" applyBorder="1" applyAlignment="1">
      <alignment horizontal="center" vertical="center"/>
    </xf>
    <xf numFmtId="0" fontId="3" fillId="11" borderId="192" xfId="639" applyFont="1" applyFill="1" applyBorder="1" applyAlignment="1">
      <alignment horizontal="center" vertical="center"/>
    </xf>
    <xf numFmtId="0" fontId="3" fillId="11" borderId="11" xfId="639" applyFont="1" applyFill="1" applyBorder="1" applyAlignment="1">
      <alignment horizontal="center" vertical="center"/>
    </xf>
    <xf numFmtId="0" fontId="3" fillId="11" borderId="13" xfId="639" applyFont="1" applyFill="1" applyBorder="1" applyAlignment="1">
      <alignment horizontal="center" vertical="center"/>
    </xf>
    <xf numFmtId="0" fontId="3" fillId="11" borderId="12" xfId="639" applyFont="1" applyFill="1" applyBorder="1" applyAlignment="1">
      <alignment horizontal="center" vertical="center"/>
    </xf>
    <xf numFmtId="49" fontId="34" fillId="0" borderId="0" xfId="771" applyNumberFormat="1" applyFont="1" applyBorder="1" applyAlignment="1">
      <alignment horizontal="left" vertical="center" wrapText="1"/>
    </xf>
    <xf numFmtId="49" fontId="34" fillId="0" borderId="19" xfId="771" applyNumberFormat="1" applyFont="1" applyBorder="1" applyAlignment="1">
      <alignment horizontal="left" vertical="center" wrapText="1"/>
    </xf>
    <xf numFmtId="49" fontId="34" fillId="0" borderId="0" xfId="771" applyNumberFormat="1" applyFont="1" applyFill="1" applyBorder="1" applyAlignment="1">
      <alignment horizontal="left" vertical="center" wrapText="1"/>
    </xf>
    <xf numFmtId="0" fontId="5" fillId="0" borderId="0" xfId="639" applyFill="1" applyBorder="1" applyAlignment="1">
      <alignment horizontal="center"/>
    </xf>
    <xf numFmtId="0" fontId="3" fillId="11" borderId="22" xfId="639" applyFont="1" applyFill="1" applyBorder="1" applyAlignment="1">
      <alignment horizontal="center" vertical="center"/>
    </xf>
    <xf numFmtId="0" fontId="3" fillId="11" borderId="23" xfId="639" applyFont="1" applyFill="1" applyBorder="1" applyAlignment="1">
      <alignment horizontal="center" vertical="center"/>
    </xf>
    <xf numFmtId="0" fontId="3" fillId="11" borderId="24" xfId="639" applyFont="1" applyFill="1" applyBorder="1" applyAlignment="1">
      <alignment horizontal="center" vertical="center"/>
    </xf>
    <xf numFmtId="0" fontId="3" fillId="2" borderId="79" xfId="639" applyFont="1" applyFill="1" applyBorder="1" applyAlignment="1">
      <alignment horizontal="left" vertical="center" wrapText="1"/>
    </xf>
    <xf numFmtId="0" fontId="3" fillId="2" borderId="71" xfId="639" applyFont="1" applyFill="1" applyBorder="1" applyAlignment="1">
      <alignment horizontal="left" vertical="center" wrapText="1"/>
    </xf>
    <xf numFmtId="0" fontId="3" fillId="2" borderId="80" xfId="639" applyFont="1" applyFill="1" applyBorder="1" applyAlignment="1">
      <alignment horizontal="left" vertical="center" wrapText="1"/>
    </xf>
    <xf numFmtId="0" fontId="3" fillId="11" borderId="27" xfId="639" applyFont="1" applyFill="1" applyBorder="1" applyAlignment="1">
      <alignment horizontal="center" vertical="center"/>
    </xf>
    <xf numFmtId="0" fontId="3" fillId="11" borderId="28" xfId="639" applyFont="1" applyFill="1" applyBorder="1" applyAlignment="1">
      <alignment horizontal="center" vertical="center"/>
    </xf>
    <xf numFmtId="0" fontId="3" fillId="11" borderId="29" xfId="639" applyFont="1" applyFill="1" applyBorder="1" applyAlignment="1">
      <alignment horizontal="center" vertical="center"/>
    </xf>
    <xf numFmtId="49" fontId="34" fillId="0" borderId="16" xfId="771" applyNumberFormat="1" applyFont="1" applyBorder="1" applyAlignment="1">
      <alignment horizontal="left" vertical="center" wrapText="1"/>
    </xf>
    <xf numFmtId="49" fontId="34" fillId="0" borderId="15" xfId="771" applyNumberFormat="1" applyFont="1" applyBorder="1" applyAlignment="1">
      <alignment horizontal="left" vertical="center" wrapText="1"/>
    </xf>
    <xf numFmtId="49" fontId="34" fillId="0" borderId="0" xfId="771" applyNumberFormat="1" applyFont="1" applyBorder="1" applyAlignment="1">
      <alignment horizontal="left" vertical="center"/>
    </xf>
    <xf numFmtId="0" fontId="4" fillId="0" borderId="0" xfId="839" applyFont="1" applyAlignment="1">
      <alignment horizontal="center" vertical="center" wrapText="1"/>
    </xf>
    <xf numFmtId="49" fontId="4" fillId="0" borderId="16" xfId="771" applyNumberFormat="1" applyFont="1" applyBorder="1" applyAlignment="1">
      <alignment horizontal="left" vertical="center" wrapText="1"/>
    </xf>
    <xf numFmtId="49" fontId="4" fillId="0" borderId="15" xfId="771" applyNumberFormat="1" applyFont="1" applyBorder="1" applyAlignment="1">
      <alignment horizontal="left" vertical="center" wrapText="1"/>
    </xf>
    <xf numFmtId="0" fontId="34" fillId="0" borderId="0" xfId="639" applyFont="1" applyAlignment="1">
      <alignment horizontal="left" vertical="center" wrapText="1"/>
    </xf>
    <xf numFmtId="0" fontId="2" fillId="0" borderId="71" xfId="0" applyFont="1" applyBorder="1" applyAlignment="1">
      <alignment horizontal="left" vertical="center" wrapText="1"/>
    </xf>
    <xf numFmtId="0" fontId="2" fillId="0" borderId="80" xfId="0" applyFont="1" applyBorder="1" applyAlignment="1">
      <alignment horizontal="left" vertical="center" wrapText="1"/>
    </xf>
    <xf numFmtId="0" fontId="4" fillId="0" borderId="0" xfId="639" applyFont="1" applyAlignment="1">
      <alignment horizontal="center" vertical="center"/>
    </xf>
    <xf numFmtId="0" fontId="3" fillId="11" borderId="22" xfId="639" applyFont="1" applyFill="1" applyBorder="1" applyAlignment="1">
      <alignment horizontal="center"/>
    </xf>
    <xf numFmtId="0" fontId="3" fillId="11" borderId="23" xfId="639" applyFont="1" applyFill="1" applyBorder="1" applyAlignment="1">
      <alignment horizontal="center"/>
    </xf>
    <xf numFmtId="0" fontId="3" fillId="11" borderId="24" xfId="639" applyFont="1" applyFill="1" applyBorder="1" applyAlignment="1">
      <alignment horizontal="center"/>
    </xf>
    <xf numFmtId="49" fontId="4" fillId="0" borderId="0" xfId="771" applyNumberFormat="1" applyFont="1" applyBorder="1" applyAlignment="1">
      <alignment horizontal="center" vertical="center" wrapText="1"/>
    </xf>
    <xf numFmtId="0" fontId="4" fillId="0" borderId="0" xfId="639" applyFont="1" applyAlignment="1">
      <alignment horizontal="left" wrapText="1"/>
    </xf>
    <xf numFmtId="0" fontId="18" fillId="0" borderId="14" xfId="1" applyNumberFormat="1" applyFont="1" applyBorder="1" applyAlignment="1">
      <alignment horizontal="center" vertical="center" wrapText="1"/>
    </xf>
    <xf numFmtId="0" fontId="18" fillId="0" borderId="15" xfId="1" applyNumberFormat="1" applyFont="1" applyBorder="1" applyAlignment="1">
      <alignment horizontal="center" vertical="center" wrapText="1"/>
    </xf>
    <xf numFmtId="0" fontId="18" fillId="0" borderId="8" xfId="1" applyNumberFormat="1" applyFont="1" applyBorder="1" applyAlignment="1">
      <alignment horizontal="center" vertical="center" wrapText="1"/>
    </xf>
    <xf numFmtId="0" fontId="18" fillId="0" borderId="10" xfId="1" applyNumberFormat="1" applyFont="1" applyBorder="1" applyAlignment="1">
      <alignment horizontal="center" vertical="center" wrapText="1"/>
    </xf>
    <xf numFmtId="0" fontId="3" fillId="4" borderId="2" xfId="639" applyNumberFormat="1" applyFont="1" applyFill="1" applyBorder="1" applyAlignment="1">
      <alignment horizontal="center" vertical="center" wrapText="1"/>
    </xf>
    <xf numFmtId="0" fontId="3" fillId="4" borderId="3" xfId="639" applyNumberFormat="1" applyFont="1" applyFill="1" applyBorder="1" applyAlignment="1">
      <alignment horizontal="center" vertical="center" wrapText="1"/>
    </xf>
    <xf numFmtId="0" fontId="3" fillId="4" borderId="4" xfId="639" applyNumberFormat="1" applyFont="1" applyFill="1" applyBorder="1" applyAlignment="1">
      <alignment horizontal="center" vertical="center" wrapText="1"/>
    </xf>
    <xf numFmtId="0" fontId="29" fillId="8" borderId="5" xfId="639" applyNumberFormat="1" applyFont="1" applyFill="1" applyBorder="1" applyAlignment="1">
      <alignment horizontal="center" vertical="center"/>
    </xf>
    <xf numFmtId="0" fontId="29" fillId="8" borderId="7" xfId="639" applyNumberFormat="1" applyFont="1" applyFill="1" applyBorder="1" applyAlignment="1">
      <alignment horizontal="center" vertical="center"/>
    </xf>
    <xf numFmtId="0" fontId="29" fillId="8" borderId="6" xfId="639" applyNumberFormat="1" applyFont="1" applyFill="1" applyBorder="1" applyAlignment="1">
      <alignment horizontal="center" vertical="center"/>
    </xf>
    <xf numFmtId="0" fontId="4" fillId="0" borderId="0" xfId="839" applyFont="1" applyAlignment="1">
      <alignment horizontal="left" vertical="center" wrapText="1"/>
    </xf>
    <xf numFmtId="0" fontId="4" fillId="5" borderId="0" xfId="639" applyNumberFormat="1" applyFont="1" applyFill="1" applyBorder="1" applyAlignment="1">
      <alignment horizontal="left" vertical="top" wrapText="1"/>
    </xf>
    <xf numFmtId="0" fontId="16" fillId="0" borderId="14" xfId="639" applyNumberFormat="1" applyFont="1" applyFill="1" applyBorder="1" applyAlignment="1">
      <alignment horizontal="center" vertical="center"/>
    </xf>
    <xf numFmtId="0" fontId="16" fillId="0" borderId="15" xfId="639" applyNumberFormat="1" applyFont="1" applyFill="1" applyBorder="1" applyAlignment="1">
      <alignment horizontal="center" vertical="center"/>
    </xf>
    <xf numFmtId="0" fontId="16" fillId="0" borderId="8" xfId="639" applyNumberFormat="1" applyFont="1" applyFill="1" applyBorder="1" applyAlignment="1">
      <alignment horizontal="center" vertical="center"/>
    </xf>
    <xf numFmtId="0" fontId="16" fillId="0" borderId="10" xfId="639" applyNumberFormat="1" applyFont="1" applyFill="1" applyBorder="1" applyAlignment="1">
      <alignment horizontal="center" vertical="center"/>
    </xf>
    <xf numFmtId="0" fontId="29" fillId="8" borderId="35" xfId="639" applyNumberFormat="1" applyFont="1" applyFill="1" applyBorder="1" applyAlignment="1">
      <alignment horizontal="center" vertical="center"/>
    </xf>
    <xf numFmtId="0" fontId="29" fillId="8" borderId="36" xfId="639" applyNumberFormat="1" applyFont="1" applyFill="1" applyBorder="1" applyAlignment="1">
      <alignment horizontal="center" vertical="center"/>
    </xf>
    <xf numFmtId="49" fontId="4" fillId="5" borderId="0" xfId="639" applyNumberFormat="1" applyFont="1" applyFill="1" applyBorder="1" applyAlignment="1">
      <alignment horizontal="left" wrapText="1"/>
    </xf>
    <xf numFmtId="49" fontId="4" fillId="5" borderId="0" xfId="639" applyNumberFormat="1" applyFont="1" applyFill="1" applyBorder="1" applyAlignment="1">
      <alignment vertical="top" wrapText="1"/>
    </xf>
    <xf numFmtId="49" fontId="4" fillId="5" borderId="0" xfId="639" applyNumberFormat="1" applyFont="1" applyFill="1" applyBorder="1" applyAlignment="1">
      <alignment horizontal="left" vertical="top" wrapText="1"/>
    </xf>
    <xf numFmtId="0" fontId="4" fillId="0" borderId="9" xfId="639" applyFont="1" applyFill="1" applyBorder="1" applyAlignment="1">
      <alignment horizontal="left" vertical="center" wrapText="1"/>
    </xf>
    <xf numFmtId="49" fontId="4" fillId="5" borderId="0" xfId="0" applyNumberFormat="1" applyFont="1" applyFill="1" applyBorder="1" applyAlignment="1">
      <alignment horizontal="left" vertical="top" wrapText="1"/>
    </xf>
    <xf numFmtId="49" fontId="4" fillId="5" borderId="19" xfId="0" applyNumberFormat="1" applyFont="1" applyFill="1" applyBorder="1" applyAlignment="1">
      <alignment horizontal="left" vertical="top" wrapText="1"/>
    </xf>
    <xf numFmtId="0" fontId="2" fillId="0" borderId="34" xfId="0" applyFont="1" applyBorder="1" applyAlignment="1">
      <alignment horizontal="left" vertical="center" wrapText="1"/>
    </xf>
    <xf numFmtId="0" fontId="3" fillId="11" borderId="202" xfId="639" applyFont="1" applyFill="1" applyBorder="1" applyAlignment="1">
      <alignment horizontal="center"/>
    </xf>
    <xf numFmtId="0" fontId="3" fillId="11" borderId="203" xfId="639" applyFont="1" applyFill="1" applyBorder="1" applyAlignment="1">
      <alignment horizontal="center"/>
    </xf>
    <xf numFmtId="0" fontId="3" fillId="11" borderId="201" xfId="639" applyFont="1" applyFill="1" applyBorder="1" applyAlignment="1">
      <alignment horizontal="center"/>
    </xf>
    <xf numFmtId="0" fontId="3" fillId="11" borderId="87" xfId="639" applyFont="1" applyFill="1" applyBorder="1" applyAlignment="1">
      <alignment horizontal="center"/>
    </xf>
    <xf numFmtId="0" fontId="3" fillId="11" borderId="37" xfId="639" applyFont="1" applyFill="1" applyBorder="1" applyAlignment="1">
      <alignment horizontal="center"/>
    </xf>
    <xf numFmtId="0" fontId="3" fillId="11" borderId="38" xfId="639" applyFont="1" applyFill="1" applyBorder="1" applyAlignment="1">
      <alignment horizontal="center"/>
    </xf>
    <xf numFmtId="49" fontId="4" fillId="5" borderId="19" xfId="639" applyNumberFormat="1" applyFont="1" applyFill="1" applyBorder="1" applyAlignment="1">
      <alignment horizontal="left" vertical="top" wrapText="1"/>
    </xf>
    <xf numFmtId="0" fontId="3" fillId="11" borderId="26" xfId="639" applyFont="1" applyFill="1" applyBorder="1" applyAlignment="1">
      <alignment horizontal="center"/>
    </xf>
    <xf numFmtId="0" fontId="3" fillId="11" borderId="20" xfId="639" applyFont="1" applyFill="1" applyBorder="1" applyAlignment="1">
      <alignment horizontal="center"/>
    </xf>
    <xf numFmtId="0" fontId="3" fillId="11" borderId="39" xfId="639" applyFont="1" applyFill="1" applyBorder="1" applyAlignment="1">
      <alignment horizont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6" xfId="0" applyFont="1" applyFill="1" applyBorder="1" applyAlignment="1">
      <alignment horizontal="center" vertical="center"/>
    </xf>
    <xf numFmtId="49" fontId="4" fillId="0" borderId="0" xfId="639" applyNumberFormat="1" applyFont="1" applyBorder="1" applyAlignment="1">
      <alignment horizontal="center" vertical="top" wrapText="1"/>
    </xf>
    <xf numFmtId="49" fontId="4" fillId="0" borderId="0" xfId="639" applyNumberFormat="1" applyFont="1" applyBorder="1" applyAlignment="1">
      <alignment horizontal="left" vertical="top" wrapText="1"/>
    </xf>
    <xf numFmtId="49" fontId="4" fillId="0" borderId="0" xfId="639" applyNumberFormat="1" applyFont="1" applyFill="1" applyBorder="1" applyAlignment="1">
      <alignment horizontal="center" vertical="center" wrapText="1"/>
    </xf>
    <xf numFmtId="49" fontId="3" fillId="0" borderId="0" xfId="639" applyNumberFormat="1" applyFont="1" applyFill="1" applyBorder="1" applyAlignment="1">
      <alignment horizontal="center" vertical="center" wrapText="1"/>
    </xf>
    <xf numFmtId="0" fontId="4" fillId="0" borderId="44"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8" xfId="0" applyFont="1" applyFill="1" applyBorder="1" applyAlignment="1">
      <alignment horizontal="center" vertical="center"/>
    </xf>
    <xf numFmtId="49" fontId="4" fillId="0" borderId="0" xfId="23" applyNumberFormat="1" applyFont="1" applyBorder="1" applyAlignment="1">
      <alignment horizontal="left" vertical="top" wrapText="1"/>
    </xf>
    <xf numFmtId="49" fontId="4" fillId="0" borderId="16" xfId="0" applyNumberFormat="1" applyFont="1" applyBorder="1" applyAlignment="1">
      <alignment horizontal="left" vertical="top" wrapText="1"/>
    </xf>
    <xf numFmtId="49" fontId="4" fillId="0" borderId="15" xfId="0" applyNumberFormat="1" applyFont="1" applyBorder="1" applyAlignment="1">
      <alignment horizontal="left" vertical="top" wrapText="1"/>
    </xf>
    <xf numFmtId="0" fontId="3" fillId="11" borderId="65" xfId="0" applyFont="1" applyFill="1" applyBorder="1" applyAlignment="1">
      <alignment horizontal="center"/>
    </xf>
    <xf numFmtId="0" fontId="3" fillId="11" borderId="25" xfId="0" applyFont="1" applyFill="1" applyBorder="1" applyAlignment="1">
      <alignment horizontal="center"/>
    </xf>
    <xf numFmtId="0" fontId="3" fillId="11" borderId="64" xfId="0" applyFont="1" applyFill="1" applyBorder="1" applyAlignment="1">
      <alignment horizontal="center"/>
    </xf>
    <xf numFmtId="0" fontId="4" fillId="0" borderId="0" xfId="23" applyFont="1" applyFill="1" applyBorder="1" applyAlignment="1">
      <alignment horizontal="left" vertical="center"/>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2" fillId="4" borderId="34" xfId="682" applyFont="1" applyFill="1" applyBorder="1" applyAlignment="1">
      <alignment horizontal="left" vertical="center" wrapText="1"/>
    </xf>
    <xf numFmtId="0" fontId="3" fillId="11" borderId="11" xfId="682" applyFont="1" applyFill="1" applyBorder="1" applyAlignment="1">
      <alignment horizontal="center"/>
    </xf>
    <xf numFmtId="0" fontId="3" fillId="11" borderId="13" xfId="682" applyFont="1" applyFill="1" applyBorder="1" applyAlignment="1">
      <alignment horizontal="center"/>
    </xf>
    <xf numFmtId="0" fontId="3" fillId="11" borderId="12" xfId="682" applyFont="1" applyFill="1" applyBorder="1" applyAlignment="1">
      <alignment horizontal="center"/>
    </xf>
    <xf numFmtId="49" fontId="4" fillId="0" borderId="0" xfId="682" applyNumberFormat="1" applyFont="1" applyBorder="1" applyAlignment="1">
      <alignment horizontal="left" vertical="top" wrapText="1"/>
    </xf>
    <xf numFmtId="0" fontId="3" fillId="4" borderId="34" xfId="635" applyFont="1" applyFill="1" applyBorder="1" applyAlignment="1">
      <alignment horizontal="left" vertical="center" wrapText="1"/>
    </xf>
    <xf numFmtId="0" fontId="2" fillId="4" borderId="34" xfId="0" applyFont="1" applyFill="1" applyBorder="1" applyAlignment="1">
      <alignment horizontal="left" vertical="center" wrapText="1"/>
    </xf>
    <xf numFmtId="0" fontId="115" fillId="8" borderId="5" xfId="430" applyNumberFormat="1" applyFont="1" applyFill="1" applyBorder="1" applyAlignment="1">
      <alignment horizontal="center" vertical="center"/>
    </xf>
    <xf numFmtId="0" fontId="115" fillId="8" borderId="7" xfId="430" applyNumberFormat="1" applyFont="1" applyFill="1" applyBorder="1" applyAlignment="1">
      <alignment horizontal="center" vertical="center"/>
    </xf>
    <xf numFmtId="0" fontId="115" fillId="8" borderId="6" xfId="430" applyNumberFormat="1" applyFont="1" applyFill="1" applyBorder="1" applyAlignment="1">
      <alignment horizontal="center" vertical="center"/>
    </xf>
    <xf numFmtId="0" fontId="84" fillId="0" borderId="7" xfId="23" applyNumberFormat="1" applyFont="1" applyFill="1" applyBorder="1" applyAlignment="1">
      <alignment horizontal="center" vertical="center"/>
    </xf>
    <xf numFmtId="0" fontId="26" fillId="0" borderId="5" xfId="23" applyNumberFormat="1" applyFont="1" applyFill="1" applyBorder="1" applyAlignment="1">
      <alignment horizontal="center" vertical="center"/>
    </xf>
    <xf numFmtId="0" fontId="26" fillId="0" borderId="6" xfId="23" applyNumberFormat="1" applyFont="1" applyFill="1" applyBorder="1" applyAlignment="1">
      <alignment horizontal="center" vertical="center"/>
    </xf>
    <xf numFmtId="0" fontId="85" fillId="8" borderId="5" xfId="430" applyNumberFormat="1" applyFont="1" applyFill="1" applyBorder="1" applyAlignment="1">
      <alignment horizontal="center" vertical="center"/>
    </xf>
    <xf numFmtId="0" fontId="85" fillId="8" borderId="7" xfId="430" applyNumberFormat="1" applyFont="1" applyFill="1" applyBorder="1" applyAlignment="1">
      <alignment horizontal="center" vertical="center"/>
    </xf>
    <xf numFmtId="0" fontId="85" fillId="8" borderId="6" xfId="430" applyNumberFormat="1" applyFont="1" applyFill="1" applyBorder="1" applyAlignment="1">
      <alignment horizontal="center" vertical="center"/>
    </xf>
    <xf numFmtId="4" fontId="4" fillId="0" borderId="0" xfId="23" applyNumberFormat="1" applyFont="1" applyBorder="1" applyAlignment="1">
      <alignment horizontal="left" wrapText="1"/>
    </xf>
    <xf numFmtId="4" fontId="4" fillId="0" borderId="19" xfId="23" applyNumberFormat="1" applyFont="1" applyBorder="1" applyAlignment="1">
      <alignment horizontal="left" wrapText="1"/>
    </xf>
    <xf numFmtId="0" fontId="86" fillId="0" borderId="5" xfId="23" applyFont="1" applyBorder="1" applyAlignment="1">
      <alignment horizontal="center"/>
    </xf>
    <xf numFmtId="0" fontId="86" fillId="0" borderId="7" xfId="23" applyFont="1" applyBorder="1" applyAlignment="1">
      <alignment horizontal="center"/>
    </xf>
    <xf numFmtId="0" fontId="86" fillId="0" borderId="14" xfId="23" applyFont="1" applyBorder="1" applyAlignment="1">
      <alignment horizontal="center"/>
    </xf>
    <xf numFmtId="0" fontId="86" fillId="0" borderId="16" xfId="23" applyFont="1" applyBorder="1" applyAlignment="1">
      <alignment horizontal="center"/>
    </xf>
    <xf numFmtId="0" fontId="86" fillId="0" borderId="15" xfId="23" applyFont="1" applyBorder="1" applyAlignment="1">
      <alignment horizontal="center"/>
    </xf>
    <xf numFmtId="0" fontId="86" fillId="0" borderId="18" xfId="23" applyFont="1" applyBorder="1" applyAlignment="1">
      <alignment horizontal="center"/>
    </xf>
    <xf numFmtId="0" fontId="86" fillId="0" borderId="0" xfId="23" applyFont="1" applyBorder="1" applyAlignment="1">
      <alignment horizontal="center"/>
    </xf>
    <xf numFmtId="0" fontId="86" fillId="0" borderId="19" xfId="23" applyFont="1" applyBorder="1" applyAlignment="1">
      <alignment horizontal="center"/>
    </xf>
    <xf numFmtId="0" fontId="86" fillId="0" borderId="8" xfId="23" applyFont="1" applyBorder="1" applyAlignment="1">
      <alignment horizontal="center"/>
    </xf>
    <xf numFmtId="0" fontId="86" fillId="0" borderId="9" xfId="23" applyFont="1" applyBorder="1" applyAlignment="1">
      <alignment horizontal="center"/>
    </xf>
    <xf numFmtId="0" fontId="86" fillId="0" borderId="10" xfId="23" applyFont="1" applyBorder="1" applyAlignment="1">
      <alignment horizontal="center"/>
    </xf>
    <xf numFmtId="0" fontId="3" fillId="4" borderId="5" xfId="23" applyFont="1" applyFill="1" applyBorder="1" applyAlignment="1">
      <alignment horizontal="center"/>
    </xf>
    <xf numFmtId="0" fontId="3" fillId="4" borderId="7" xfId="23" applyFont="1" applyFill="1" applyBorder="1" applyAlignment="1">
      <alignment horizontal="center"/>
    </xf>
    <xf numFmtId="0" fontId="7" fillId="0" borderId="9" xfId="1" applyFont="1" applyFill="1" applyBorder="1" applyAlignment="1">
      <alignment horizontal="left" vertical="center" wrapText="1"/>
    </xf>
    <xf numFmtId="0" fontId="4" fillId="0" borderId="82" xfId="1" applyNumberFormat="1" applyFont="1" applyBorder="1" applyAlignment="1">
      <alignment horizontal="center" vertical="center" wrapText="1"/>
    </xf>
    <xf numFmtId="0" fontId="4" fillId="0" borderId="83" xfId="1" applyNumberFormat="1" applyFont="1" applyBorder="1" applyAlignment="1">
      <alignment horizontal="center" vertical="center" wrapText="1"/>
    </xf>
    <xf numFmtId="0" fontId="4" fillId="0" borderId="84" xfId="1" applyNumberFormat="1" applyFont="1" applyBorder="1" applyAlignment="1">
      <alignment horizontal="center" vertical="center" wrapText="1"/>
    </xf>
    <xf numFmtId="0" fontId="75" fillId="0" borderId="0" xfId="23" applyFont="1" applyBorder="1" applyAlignment="1">
      <alignment horizontal="right" vertical="center"/>
    </xf>
    <xf numFmtId="0" fontId="7" fillId="0" borderId="0" xfId="23" applyBorder="1" applyAlignment="1">
      <alignment horizontal="left" vertical="center"/>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1" fontId="4" fillId="0" borderId="13" xfId="23" applyNumberFormat="1" applyFont="1" applyBorder="1" applyAlignment="1">
      <alignment horizontal="left"/>
    </xf>
    <xf numFmtId="0" fontId="18" fillId="0" borderId="28" xfId="1" applyFont="1" applyFill="1" applyBorder="1" applyAlignment="1">
      <alignment horizontal="right" vertical="center"/>
    </xf>
    <xf numFmtId="0" fontId="26" fillId="4" borderId="5" xfId="1" applyNumberFormat="1" applyFont="1" applyFill="1" applyBorder="1" applyAlignment="1">
      <alignment horizontal="center" vertical="center" wrapText="1"/>
    </xf>
    <xf numFmtId="0" fontId="96" fillId="4" borderId="7" xfId="1" applyNumberFormat="1" applyFont="1" applyFill="1" applyBorder="1" applyAlignment="1">
      <alignment horizontal="center" vertical="center" wrapText="1"/>
    </xf>
    <xf numFmtId="0" fontId="96"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5" borderId="13" xfId="23" applyNumberFormat="1" applyFont="1" applyFill="1" applyBorder="1" applyAlignment="1">
      <alignment horizontal="center"/>
    </xf>
    <xf numFmtId="4" fontId="3" fillId="45"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5" borderId="13" xfId="23" applyNumberFormat="1" applyFont="1" applyFill="1" applyBorder="1" applyAlignment="1">
      <alignment horizontal="center"/>
    </xf>
    <xf numFmtId="164" fontId="3" fillId="0" borderId="5" xfId="9" applyFont="1" applyBorder="1" applyAlignment="1">
      <alignment horizontal="center" vertical="center"/>
    </xf>
    <xf numFmtId="164"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95" fillId="0" borderId="5" xfId="23" applyFont="1" applyBorder="1" applyAlignment="1">
      <alignment horizontal="center" vertical="center"/>
    </xf>
    <xf numFmtId="0" fontId="95" fillId="0" borderId="7" xfId="23" applyFont="1" applyBorder="1" applyAlignment="1">
      <alignment horizontal="center" vertical="center"/>
    </xf>
    <xf numFmtId="0" fontId="95"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0" fontId="87" fillId="9" borderId="14" xfId="23" applyFont="1" applyFill="1" applyBorder="1" applyAlignment="1">
      <alignment horizontal="center" vertical="center" wrapText="1"/>
    </xf>
    <xf numFmtId="0" fontId="87" fillId="9" borderId="16" xfId="23" applyFont="1" applyFill="1" applyBorder="1" applyAlignment="1">
      <alignment horizontal="center" vertical="center" wrapText="1"/>
    </xf>
    <xf numFmtId="0" fontId="87" fillId="9" borderId="15" xfId="23" applyFont="1" applyFill="1" applyBorder="1" applyAlignment="1">
      <alignment horizontal="center" vertical="center" wrapText="1"/>
    </xf>
    <xf numFmtId="0" fontId="87" fillId="9" borderId="8" xfId="23" applyFont="1" applyFill="1" applyBorder="1" applyAlignment="1">
      <alignment horizontal="center" vertical="center" wrapText="1"/>
    </xf>
    <xf numFmtId="0" fontId="87" fillId="9" borderId="9" xfId="23" applyFont="1" applyFill="1" applyBorder="1" applyAlignment="1">
      <alignment horizontal="center" vertical="center" wrapText="1"/>
    </xf>
    <xf numFmtId="0" fontId="87" fillId="9" borderId="10" xfId="23" applyFont="1" applyFill="1" applyBorder="1" applyAlignment="1">
      <alignment horizontal="center" vertical="center" wrapText="1"/>
    </xf>
    <xf numFmtId="1" fontId="4" fillId="0" borderId="21" xfId="23" applyNumberFormat="1" applyFont="1" applyBorder="1" applyAlignment="1">
      <alignment horizontal="left"/>
    </xf>
    <xf numFmtId="4" fontId="3" fillId="45" borderId="34" xfId="23" applyNumberFormat="1" applyFont="1" applyFill="1" applyBorder="1" applyAlignment="1">
      <alignment horizontal="center"/>
    </xf>
    <xf numFmtId="4" fontId="3" fillId="45" borderId="33" xfId="23" applyNumberFormat="1" applyFont="1" applyFill="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1" fontId="3" fillId="45" borderId="34" xfId="23" applyNumberFormat="1" applyFont="1" applyFill="1" applyBorder="1" applyAlignment="1">
      <alignment horizontal="center"/>
    </xf>
    <xf numFmtId="1" fontId="4" fillId="0" borderId="68" xfId="23" applyNumberFormat="1" applyFont="1" applyBorder="1" applyAlignment="1">
      <alignment horizontal="left"/>
    </xf>
    <xf numFmtId="1" fontId="4" fillId="0" borderId="67" xfId="23" applyNumberFormat="1" applyFont="1" applyBorder="1" applyAlignment="1">
      <alignment horizontal="left"/>
    </xf>
    <xf numFmtId="1" fontId="4" fillId="0" borderId="78" xfId="23" applyNumberFormat="1" applyFont="1" applyBorder="1" applyAlignment="1">
      <alignment horizontal="left"/>
    </xf>
    <xf numFmtId="0" fontId="7" fillId="0" borderId="28" xfId="23" applyBorder="1" applyAlignment="1">
      <alignment horizontal="center" vertical="center"/>
    </xf>
    <xf numFmtId="40" fontId="7" fillId="0" borderId="0" xfId="23" applyNumberForma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10" fontId="12" fillId="0" borderId="14" xfId="644" applyNumberFormat="1" applyFont="1" applyFill="1" applyBorder="1" applyAlignment="1">
      <alignment horizontal="center" vertical="center" wrapText="1"/>
    </xf>
    <xf numFmtId="10" fontId="12" fillId="0" borderId="15" xfId="644" applyNumberFormat="1" applyFont="1" applyFill="1" applyBorder="1" applyAlignment="1">
      <alignment horizontal="center" vertical="center" wrapText="1"/>
    </xf>
    <xf numFmtId="10" fontId="12" fillId="0" borderId="8" xfId="644" applyNumberFormat="1" applyFont="1" applyFill="1" applyBorder="1" applyAlignment="1">
      <alignment horizontal="center" vertical="center" wrapText="1"/>
    </xf>
    <xf numFmtId="10" fontId="12" fillId="0" borderId="10" xfId="644"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7" fillId="46" borderId="88" xfId="0" applyFont="1" applyFill="1" applyBorder="1" applyAlignment="1">
      <alignment horizontal="center" vertical="center"/>
    </xf>
    <xf numFmtId="0" fontId="108" fillId="0" borderId="89" xfId="0" applyFont="1" applyBorder="1" applyAlignment="1">
      <alignment horizontal="center" vertical="center" wrapText="1"/>
    </xf>
    <xf numFmtId="0" fontId="109" fillId="47" borderId="89" xfId="0" applyFont="1" applyFill="1" applyBorder="1" applyAlignment="1">
      <alignment horizontal="center" vertical="center"/>
    </xf>
    <xf numFmtId="0" fontId="4" fillId="0" borderId="9" xfId="1" applyFont="1" applyFill="1" applyBorder="1" applyAlignment="1">
      <alignment horizontal="left" vertical="center" wrapText="1"/>
    </xf>
    <xf numFmtId="0" fontId="109" fillId="46" borderId="89" xfId="0" applyFont="1" applyFill="1" applyBorder="1" applyAlignment="1">
      <alignment horizontal="center" vertical="center"/>
    </xf>
  </cellXfs>
  <cellStyles count="28482">
    <cellStyle name="_x000d__x000a_JournalTemplate=C:\COMFO\CTALK\JOURSTD.TPL_x000d__x000a_LbStateAddress=3 3 0 251 1 89 2 311_x000d__x000a_LbStateJou" xfId="127"/>
    <cellStyle name="0,00###" xfId="2893"/>
    <cellStyle name="0,00### 2" xfId="7158"/>
    <cellStyle name="0.0" xfId="2894"/>
    <cellStyle name="0.0 2" xfId="7159"/>
    <cellStyle name="12" xfId="2895"/>
    <cellStyle name="12 2" xfId="3668"/>
    <cellStyle name="12 2 2" xfId="4946"/>
    <cellStyle name="12 2 2 2" xfId="18242"/>
    <cellStyle name="12 2 3" xfId="5837"/>
    <cellStyle name="12 2 3 2" xfId="20951"/>
    <cellStyle name="12 2 3 3" xfId="20252"/>
    <cellStyle name="12 2 4" xfId="18594"/>
    <cellStyle name="12 3" xfId="7160"/>
    <cellStyle name="20% - Accent1" xfId="346"/>
    <cellStyle name="20% - Accent2" xfId="347"/>
    <cellStyle name="20% - Accent3" xfId="348"/>
    <cellStyle name="20% - Accent4" xfId="349"/>
    <cellStyle name="20% - Accent5" xfId="350"/>
    <cellStyle name="20% - Accent6" xfId="351"/>
    <cellStyle name="20% - Ênfase1 100" xfId="128"/>
    <cellStyle name="20% - Ênfase1 2" xfId="352"/>
    <cellStyle name="20% - Ênfase1 2 2" xfId="2896"/>
    <cellStyle name="20% - Ênfase1 2 3" xfId="10607"/>
    <cellStyle name="20% - Ênfase2 2" xfId="353"/>
    <cellStyle name="20% - Ênfase2 2 2" xfId="2897"/>
    <cellStyle name="20% - Ênfase2 2 3" xfId="10608"/>
    <cellStyle name="20% - Ênfase3 2" xfId="354"/>
    <cellStyle name="20% - Ênfase3 2 2" xfId="2898"/>
    <cellStyle name="20% - Ênfase3 2 3" xfId="10609"/>
    <cellStyle name="20% - Ênfase4 2" xfId="355"/>
    <cellStyle name="20% - Ênfase4 2 2" xfId="2899"/>
    <cellStyle name="20% - Ênfase4 2 3" xfId="10610"/>
    <cellStyle name="20% - Ênfase5 2" xfId="356"/>
    <cellStyle name="20% - Ênfase5 2 2" xfId="2900"/>
    <cellStyle name="20% - Ênfase5 2 3" xfId="10611"/>
    <cellStyle name="20% - Ênfase6 2" xfId="357"/>
    <cellStyle name="20% - Ênfase6 2 2" xfId="2901"/>
    <cellStyle name="20% - Ênfase6 2 3" xfId="10612"/>
    <cellStyle name="40% - Accent1" xfId="358"/>
    <cellStyle name="40% - Accent2" xfId="359"/>
    <cellStyle name="40% - Accent3" xfId="360"/>
    <cellStyle name="40% - Accent4" xfId="361"/>
    <cellStyle name="40% - Accent5" xfId="362"/>
    <cellStyle name="40% - Accent6" xfId="363"/>
    <cellStyle name="40% - Ênfase1 2" xfId="364"/>
    <cellStyle name="40% - Ênfase1 2 2" xfId="2902"/>
    <cellStyle name="40% - Ênfase1 2 3" xfId="10613"/>
    <cellStyle name="40% - Ênfase2 2" xfId="365"/>
    <cellStyle name="40% - Ênfase2 2 2" xfId="2903"/>
    <cellStyle name="40% - Ênfase2 2 3" xfId="10614"/>
    <cellStyle name="40% - Ênfase3 2" xfId="366"/>
    <cellStyle name="40% - Ênfase3 2 2" xfId="2904"/>
    <cellStyle name="40% - Ênfase3 2 3" xfId="10615"/>
    <cellStyle name="40% - Ênfase4 2" xfId="367"/>
    <cellStyle name="40% - Ênfase4 2 2" xfId="2905"/>
    <cellStyle name="40% - Ênfase4 2 3" xfId="10616"/>
    <cellStyle name="40% - Ênfase5 2" xfId="368"/>
    <cellStyle name="40% - Ênfase5 2 2" xfId="2906"/>
    <cellStyle name="40% - Ênfase5 2 3" xfId="10617"/>
    <cellStyle name="40% - Ênfase6 2" xfId="369"/>
    <cellStyle name="40% - Ênfase6 2 2" xfId="2907"/>
    <cellStyle name="40% - Ênfase6 2 3" xfId="10618"/>
    <cellStyle name="60% - Accent1" xfId="370"/>
    <cellStyle name="60% - Accent2" xfId="371"/>
    <cellStyle name="60% - Accent3" xfId="372"/>
    <cellStyle name="60% - Accent4" xfId="373"/>
    <cellStyle name="60% - Accent5" xfId="374"/>
    <cellStyle name="60% - Accent6" xfId="375"/>
    <cellStyle name="60% - Ênfase1 2" xfId="376"/>
    <cellStyle name="60% - Ênfase1 2 2" xfId="2908"/>
    <cellStyle name="60% - Ênfase1 2 3" xfId="10619"/>
    <cellStyle name="60% - Ênfase2 2" xfId="377"/>
    <cellStyle name="60% - Ênfase2 2 2" xfId="2909"/>
    <cellStyle name="60% - Ênfase2 2 3" xfId="10620"/>
    <cellStyle name="60% - Ênfase3 2" xfId="378"/>
    <cellStyle name="60% - Ênfase3 2 2" xfId="2910"/>
    <cellStyle name="60% - Ênfase3 2 3" xfId="10621"/>
    <cellStyle name="60% - Ênfase4 2" xfId="379"/>
    <cellStyle name="60% - Ênfase4 2 2" xfId="2911"/>
    <cellStyle name="60% - Ênfase4 2 3" xfId="10622"/>
    <cellStyle name="60% - Ênfase5 2" xfId="380"/>
    <cellStyle name="60% - Ênfase5 2 2" xfId="2912"/>
    <cellStyle name="60% - Ênfase5 2 3" xfId="10623"/>
    <cellStyle name="60% - Ênfase6 2" xfId="381"/>
    <cellStyle name="60% - Ênfase6 2 2" xfId="2913"/>
    <cellStyle name="60% - Ênfase6 2 3" xfId="10624"/>
    <cellStyle name="60% - Ênfase6 37" xfId="129"/>
    <cellStyle name="Accent1" xfId="382"/>
    <cellStyle name="Accent2" xfId="383"/>
    <cellStyle name="Accent3" xfId="384"/>
    <cellStyle name="Accent4" xfId="385"/>
    <cellStyle name="Accent5" xfId="386"/>
    <cellStyle name="Accent6" xfId="387"/>
    <cellStyle name="Bad" xfId="388"/>
    <cellStyle name="Bom 2" xfId="389"/>
    <cellStyle name="Bom 2 2" xfId="2914"/>
    <cellStyle name="Bom 2 3" xfId="10625"/>
    <cellStyle name="Calculation" xfId="390"/>
    <cellStyle name="Calculation 10" xfId="11201"/>
    <cellStyle name="Calculation 10 2" xfId="23898"/>
    <cellStyle name="Calculation 10 2 2" xfId="27605"/>
    <cellStyle name="Calculation 10 3" xfId="20001"/>
    <cellStyle name="Calculation 10 4" xfId="25212"/>
    <cellStyle name="Calculation 11" xfId="11681"/>
    <cellStyle name="Calculation 11 2" xfId="20856"/>
    <cellStyle name="Calculation 11 3" xfId="25547"/>
    <cellStyle name="Calculation 12" xfId="14795"/>
    <cellStyle name="Calculation 12 2" xfId="23554"/>
    <cellStyle name="Calculation 12 3" xfId="27292"/>
    <cellStyle name="Calculation 13" xfId="11710"/>
    <cellStyle name="Calculation 13 2" xfId="22341"/>
    <cellStyle name="Calculation 13 3" xfId="26427"/>
    <cellStyle name="Calculation 14" xfId="15647"/>
    <cellStyle name="Calculation 15" xfId="15077"/>
    <cellStyle name="Calculation 16" xfId="16071"/>
    <cellStyle name="Calculation 17" xfId="17387"/>
    <cellStyle name="Calculation 2" xfId="4981"/>
    <cellStyle name="Calculation 2 10" xfId="14942"/>
    <cellStyle name="Calculation 2 10 2" xfId="23549"/>
    <cellStyle name="Calculation 2 10 3" xfId="27287"/>
    <cellStyle name="Calculation 2 11" xfId="12383"/>
    <cellStyle name="Calculation 2 11 2" xfId="22712"/>
    <cellStyle name="Calculation 2 11 3" xfId="26467"/>
    <cellStyle name="Calculation 2 12" xfId="13944"/>
    <cellStyle name="Calculation 2 13" xfId="15301"/>
    <cellStyle name="Calculation 2 14" xfId="12836"/>
    <cellStyle name="Calculation 2 15" xfId="13876"/>
    <cellStyle name="Calculation 2 16" xfId="15309"/>
    <cellStyle name="Calculation 2 17" xfId="17646"/>
    <cellStyle name="Calculation 2 18" xfId="17167"/>
    <cellStyle name="Calculation 2 2" xfId="7066"/>
    <cellStyle name="Calculation 2 2 10" xfId="15771"/>
    <cellStyle name="Calculation 2 2 11" xfId="13463"/>
    <cellStyle name="Calculation 2 2 12" xfId="17915"/>
    <cellStyle name="Calculation 2 2 13" xfId="18931"/>
    <cellStyle name="Calculation 2 2 2" xfId="8874"/>
    <cellStyle name="Calculation 2 2 2 10" xfId="15741"/>
    <cellStyle name="Calculation 2 2 2 11" xfId="18936"/>
    <cellStyle name="Calculation 2 2 2 12" xfId="17647"/>
    <cellStyle name="Calculation 2 2 2 2" xfId="14104"/>
    <cellStyle name="Calculation 2 2 2 2 2" xfId="24563"/>
    <cellStyle name="Calculation 2 2 2 2 2 2" xfId="28238"/>
    <cellStyle name="Calculation 2 2 2 2 3" xfId="21713"/>
    <cellStyle name="Calculation 2 2 2 2 4" xfId="26121"/>
    <cellStyle name="Calculation 2 2 2 3" xfId="13553"/>
    <cellStyle name="Calculation 2 2 2 3 2" xfId="20737"/>
    <cellStyle name="Calculation 2 2 2 3 3" xfId="25484"/>
    <cellStyle name="Calculation 2 2 2 4" xfId="13697"/>
    <cellStyle name="Calculation 2 2 2 4 2" xfId="23623"/>
    <cellStyle name="Calculation 2 2 2 4 3" xfId="27361"/>
    <cellStyle name="Calculation 2 2 2 5" xfId="14374"/>
    <cellStyle name="Calculation 2 2 2 5 2" xfId="23185"/>
    <cellStyle name="Calculation 2 2 2 5 3" xfId="26923"/>
    <cellStyle name="Calculation 2 2 2 6" xfId="13925"/>
    <cellStyle name="Calculation 2 2 2 7" xfId="14469"/>
    <cellStyle name="Calculation 2 2 2 8" xfId="15557"/>
    <cellStyle name="Calculation 2 2 2 9" xfId="11668"/>
    <cellStyle name="Calculation 2 2 3" xfId="13345"/>
    <cellStyle name="Calculation 2 2 3 2" xfId="24272"/>
    <cellStyle name="Calculation 2 2 3 2 2" xfId="27959"/>
    <cellStyle name="Calculation 2 2 3 3" xfId="21198"/>
    <cellStyle name="Calculation 2 2 3 4" xfId="25792"/>
    <cellStyle name="Calculation 2 2 4" xfId="14933"/>
    <cellStyle name="Calculation 2 2 4 2" xfId="22299"/>
    <cellStyle name="Calculation 2 2 4 3" xfId="26410"/>
    <cellStyle name="Calculation 2 2 5" xfId="11283"/>
    <cellStyle name="Calculation 2 2 5 2" xfId="23713"/>
    <cellStyle name="Calculation 2 2 5 3" xfId="27451"/>
    <cellStyle name="Calculation 2 2 6" xfId="11800"/>
    <cellStyle name="Calculation 2 2 6 2" xfId="22921"/>
    <cellStyle name="Calculation 2 2 6 3" xfId="26662"/>
    <cellStyle name="Calculation 2 2 7" xfId="11969"/>
    <cellStyle name="Calculation 2 2 8" xfId="15141"/>
    <cellStyle name="Calculation 2 2 9" xfId="15622"/>
    <cellStyle name="Calculation 2 3" xfId="7099"/>
    <cellStyle name="Calculation 2 3 10" xfId="12456"/>
    <cellStyle name="Calculation 2 3 11" xfId="13276"/>
    <cellStyle name="Calculation 2 3 12" xfId="17931"/>
    <cellStyle name="Calculation 2 3 13" xfId="25120"/>
    <cellStyle name="Calculation 2 3 2" xfId="8906"/>
    <cellStyle name="Calculation 2 3 2 10" xfId="14774"/>
    <cellStyle name="Calculation 2 3 2 11" xfId="18955"/>
    <cellStyle name="Calculation 2 3 2 12" xfId="17493"/>
    <cellStyle name="Calculation 2 3 2 2" xfId="14132"/>
    <cellStyle name="Calculation 2 3 2 2 2" xfId="24592"/>
    <cellStyle name="Calculation 2 3 2 2 2 2" xfId="28267"/>
    <cellStyle name="Calculation 2 3 2 2 3" xfId="21742"/>
    <cellStyle name="Calculation 2 3 2 2 4" xfId="26150"/>
    <cellStyle name="Calculation 2 3 2 3" xfId="11393"/>
    <cellStyle name="Calculation 2 3 2 3 2" xfId="22067"/>
    <cellStyle name="Calculation 2 3 2 3 3" xfId="26329"/>
    <cellStyle name="Calculation 2 3 2 4" xfId="12123"/>
    <cellStyle name="Calculation 2 3 2 4 2" xfId="23581"/>
    <cellStyle name="Calculation 2 3 2 4 3" xfId="27319"/>
    <cellStyle name="Calculation 2 3 2 5" xfId="15342"/>
    <cellStyle name="Calculation 2 3 2 5 2" xfId="23217"/>
    <cellStyle name="Calculation 2 3 2 5 3" xfId="26955"/>
    <cellStyle name="Calculation 2 3 2 6" xfId="12207"/>
    <cellStyle name="Calculation 2 3 2 7" xfId="11810"/>
    <cellStyle name="Calculation 2 3 2 8" xfId="11199"/>
    <cellStyle name="Calculation 2 3 2 9" xfId="15349"/>
    <cellStyle name="Calculation 2 3 3" xfId="13371"/>
    <cellStyle name="Calculation 2 3 3 2" xfId="24302"/>
    <cellStyle name="Calculation 2 3 3 2 2" xfId="27989"/>
    <cellStyle name="Calculation 2 3 3 3" xfId="21228"/>
    <cellStyle name="Calculation 2 3 3 4" xfId="25822"/>
    <cellStyle name="Calculation 2 3 4" xfId="11540"/>
    <cellStyle name="Calculation 2 3 4 2" xfId="21338"/>
    <cellStyle name="Calculation 2 3 4 3" xfId="25887"/>
    <cellStyle name="Calculation 2 3 5" xfId="14418"/>
    <cellStyle name="Calculation 2 3 5 2" xfId="23431"/>
    <cellStyle name="Calculation 2 3 5 3" xfId="27169"/>
    <cellStyle name="Calculation 2 3 6" xfId="14834"/>
    <cellStyle name="Calculation 2 3 6 2" xfId="22954"/>
    <cellStyle name="Calculation 2 3 6 3" xfId="26695"/>
    <cellStyle name="Calculation 2 3 7" xfId="11168"/>
    <cellStyle name="Calculation 2 3 8" xfId="12995"/>
    <cellStyle name="Calculation 2 3 9" xfId="15633"/>
    <cellStyle name="Calculation 2 4" xfId="6956"/>
    <cellStyle name="Calculation 2 4 10" xfId="15393"/>
    <cellStyle name="Calculation 2 4 11" xfId="11663"/>
    <cellStyle name="Calculation 2 4 12" xfId="17849"/>
    <cellStyle name="Calculation 2 4 13" xfId="17536"/>
    <cellStyle name="Calculation 2 4 2" xfId="8785"/>
    <cellStyle name="Calculation 2 4 2 10" xfId="11886"/>
    <cellStyle name="Calculation 2 4 2 11" xfId="18875"/>
    <cellStyle name="Calculation 2 4 2 12" xfId="17861"/>
    <cellStyle name="Calculation 2 4 2 2" xfId="14024"/>
    <cellStyle name="Calculation 2 4 2 2 2" xfId="24485"/>
    <cellStyle name="Calculation 2 4 2 2 2 2" xfId="28160"/>
    <cellStyle name="Calculation 2 4 2 2 3" xfId="21629"/>
    <cellStyle name="Calculation 2 4 2 2 4" xfId="26043"/>
    <cellStyle name="Calculation 2 4 2 3" xfId="14603"/>
    <cellStyle name="Calculation 2 4 2 3 2" xfId="20914"/>
    <cellStyle name="Calculation 2 4 2 3 3" xfId="25573"/>
    <cellStyle name="Calculation 2 4 2 4" xfId="12952"/>
    <cellStyle name="Calculation 2 4 2 4 2" xfId="23669"/>
    <cellStyle name="Calculation 2 4 2 4 3" xfId="27407"/>
    <cellStyle name="Calculation 2 4 2 5" xfId="12612"/>
    <cellStyle name="Calculation 2 4 2 5 2" xfId="23096"/>
    <cellStyle name="Calculation 2 4 2 5 3" xfId="26834"/>
    <cellStyle name="Calculation 2 4 2 6" xfId="15271"/>
    <cellStyle name="Calculation 2 4 2 7" xfId="11453"/>
    <cellStyle name="Calculation 2 4 2 8" xfId="11257"/>
    <cellStyle name="Calculation 2 4 2 9" xfId="13931"/>
    <cellStyle name="Calculation 2 4 3" xfId="13255"/>
    <cellStyle name="Calculation 2 4 3 2" xfId="24174"/>
    <cellStyle name="Calculation 2 4 3 2 2" xfId="27861"/>
    <cellStyle name="Calculation 2 4 3 3" xfId="21094"/>
    <cellStyle name="Calculation 2 4 3 4" xfId="25693"/>
    <cellStyle name="Calculation 2 4 4" xfId="14715"/>
    <cellStyle name="Calculation 2 4 4 2" xfId="20703"/>
    <cellStyle name="Calculation 2 4 4 3" xfId="25467"/>
    <cellStyle name="Calculation 2 4 5" xfId="13498"/>
    <cellStyle name="Calculation 2 4 5 2" xfId="23740"/>
    <cellStyle name="Calculation 2 4 5 3" xfId="27478"/>
    <cellStyle name="Calculation 2 4 6" xfId="15379"/>
    <cellStyle name="Calculation 2 4 6 2" xfId="22813"/>
    <cellStyle name="Calculation 2 4 6 3" xfId="26554"/>
    <cellStyle name="Calculation 2 4 7" xfId="15446"/>
    <cellStyle name="Calculation 2 4 8" xfId="13519"/>
    <cellStyle name="Calculation 2 4 9" xfId="15650"/>
    <cellStyle name="Calculation 2 5" xfId="7124"/>
    <cellStyle name="Calculation 2 5 10" xfId="11444"/>
    <cellStyle name="Calculation 2 5 11" xfId="15034"/>
    <cellStyle name="Calculation 2 5 12" xfId="17944"/>
    <cellStyle name="Calculation 2 5 13" xfId="19700"/>
    <cellStyle name="Calculation 2 5 2" xfId="8931"/>
    <cellStyle name="Calculation 2 5 2 10" xfId="11877"/>
    <cellStyle name="Calculation 2 5 2 11" xfId="18970"/>
    <cellStyle name="Calculation 2 5 2 12" xfId="17510"/>
    <cellStyle name="Calculation 2 5 2 2" xfId="14155"/>
    <cellStyle name="Calculation 2 5 2 2 2" xfId="24613"/>
    <cellStyle name="Calculation 2 5 2 2 2 2" xfId="28288"/>
    <cellStyle name="Calculation 2 5 2 2 3" xfId="21764"/>
    <cellStyle name="Calculation 2 5 2 2 4" xfId="26171"/>
    <cellStyle name="Calculation 2 5 2 3" xfId="13538"/>
    <cellStyle name="Calculation 2 5 2 3 2" xfId="20893"/>
    <cellStyle name="Calculation 2 5 2 3 3" xfId="25564"/>
    <cellStyle name="Calculation 2 5 2 4" xfId="11787"/>
    <cellStyle name="Calculation 2 5 2 4 2" xfId="23618"/>
    <cellStyle name="Calculation 2 5 2 4 3" xfId="27356"/>
    <cellStyle name="Calculation 2 5 2 5" xfId="13820"/>
    <cellStyle name="Calculation 2 5 2 5 2" xfId="23242"/>
    <cellStyle name="Calculation 2 5 2 5 3" xfId="26980"/>
    <cellStyle name="Calculation 2 5 2 6" xfId="15355"/>
    <cellStyle name="Calculation 2 5 2 7" xfId="15341"/>
    <cellStyle name="Calculation 2 5 2 8" xfId="13829"/>
    <cellStyle name="Calculation 2 5 2 9" xfId="11455"/>
    <cellStyle name="Calculation 2 5 3" xfId="13390"/>
    <cellStyle name="Calculation 2 5 3 2" xfId="24323"/>
    <cellStyle name="Calculation 2 5 3 2 2" xfId="28010"/>
    <cellStyle name="Calculation 2 5 3 3" xfId="21250"/>
    <cellStyle name="Calculation 2 5 3 4" xfId="25844"/>
    <cellStyle name="Calculation 2 5 4" xfId="14932"/>
    <cellStyle name="Calculation 2 5 4 2" xfId="20214"/>
    <cellStyle name="Calculation 2 5 4 3" xfId="25291"/>
    <cellStyle name="Calculation 2 5 5" xfId="14536"/>
    <cellStyle name="Calculation 2 5 5 2" xfId="23278"/>
    <cellStyle name="Calculation 2 5 5 3" xfId="27016"/>
    <cellStyle name="Calculation 2 5 6" xfId="15218"/>
    <cellStyle name="Calculation 2 5 6 2" xfId="22979"/>
    <cellStyle name="Calculation 2 5 6 3" xfId="26720"/>
    <cellStyle name="Calculation 2 5 7" xfId="12488"/>
    <cellStyle name="Calculation 2 5 8" xfId="14863"/>
    <cellStyle name="Calculation 2 5 9" xfId="14802"/>
    <cellStyle name="Calculation 2 6" xfId="7146"/>
    <cellStyle name="Calculation 2 6 10" xfId="15697"/>
    <cellStyle name="Calculation 2 6 11" xfId="12375"/>
    <cellStyle name="Calculation 2 6 12" xfId="17957"/>
    <cellStyle name="Calculation 2 6 13" xfId="25172"/>
    <cellStyle name="Calculation 2 6 2" xfId="8953"/>
    <cellStyle name="Calculation 2 6 2 10" xfId="15778"/>
    <cellStyle name="Calculation 2 6 2 11" xfId="18984"/>
    <cellStyle name="Calculation 2 6 2 12" xfId="17762"/>
    <cellStyle name="Calculation 2 6 2 2" xfId="14176"/>
    <cellStyle name="Calculation 2 6 2 2 2" xfId="24632"/>
    <cellStyle name="Calculation 2 6 2 2 2 2" xfId="28307"/>
    <cellStyle name="Calculation 2 6 2 2 3" xfId="21784"/>
    <cellStyle name="Calculation 2 6 2 2 4" xfId="26190"/>
    <cellStyle name="Calculation 2 6 2 3" xfId="11375"/>
    <cellStyle name="Calculation 2 6 2 3 2" xfId="20919"/>
    <cellStyle name="Calculation 2 6 2 3 3" xfId="25576"/>
    <cellStyle name="Calculation 2 6 2 4" xfId="14876"/>
    <cellStyle name="Calculation 2 6 2 4 2" xfId="23815"/>
    <cellStyle name="Calculation 2 6 2 4 3" xfId="27553"/>
    <cellStyle name="Calculation 2 6 2 5" xfId="11104"/>
    <cellStyle name="Calculation 2 6 2 5 2" xfId="23264"/>
    <cellStyle name="Calculation 2 6 2 5 3" xfId="27002"/>
    <cellStyle name="Calculation 2 6 2 6" xfId="13614"/>
    <cellStyle name="Calculation 2 6 2 7" xfId="12693"/>
    <cellStyle name="Calculation 2 6 2 8" xfId="13783"/>
    <cellStyle name="Calculation 2 6 2 9" xfId="11799"/>
    <cellStyle name="Calculation 2 6 3" xfId="13407"/>
    <cellStyle name="Calculation 2 6 3 2" xfId="24342"/>
    <cellStyle name="Calculation 2 6 3 2 2" xfId="28029"/>
    <cellStyle name="Calculation 2 6 3 3" xfId="21270"/>
    <cellStyle name="Calculation 2 6 3 4" xfId="25863"/>
    <cellStyle name="Calculation 2 6 4" xfId="14665"/>
    <cellStyle name="Calculation 2 6 4 2" xfId="21474"/>
    <cellStyle name="Calculation 2 6 4 3" xfId="25914"/>
    <cellStyle name="Calculation 2 6 5" xfId="11212"/>
    <cellStyle name="Calculation 2 6 5 2" xfId="23277"/>
    <cellStyle name="Calculation 2 6 5 3" xfId="27015"/>
    <cellStyle name="Calculation 2 6 6" xfId="14590"/>
    <cellStyle name="Calculation 2 6 6 2" xfId="23001"/>
    <cellStyle name="Calculation 2 6 6 3" xfId="26742"/>
    <cellStyle name="Calculation 2 6 7" xfId="13153"/>
    <cellStyle name="Calculation 2 6 8" xfId="12004"/>
    <cellStyle name="Calculation 2 6 9" xfId="13480"/>
    <cellStyle name="Calculation 2 7" xfId="6913"/>
    <cellStyle name="Calculation 2 7 10" xfId="15662"/>
    <cellStyle name="Calculation 2 7 11" xfId="17831"/>
    <cellStyle name="Calculation 2 7 12" xfId="17673"/>
    <cellStyle name="Calculation 2 7 2" xfId="13216"/>
    <cellStyle name="Calculation 2 7 2 2" xfId="24134"/>
    <cellStyle name="Calculation 2 7 2 2 2" xfId="27821"/>
    <cellStyle name="Calculation 2 7 2 3" xfId="21054"/>
    <cellStyle name="Calculation 2 7 2 4" xfId="25653"/>
    <cellStyle name="Calculation 2 7 3" xfId="14730"/>
    <cellStyle name="Calculation 2 7 3 2" xfId="21974"/>
    <cellStyle name="Calculation 2 7 3 3" xfId="26279"/>
    <cellStyle name="Calculation 2 7 4" xfId="14871"/>
    <cellStyle name="Calculation 2 7 4 2" xfId="23396"/>
    <cellStyle name="Calculation 2 7 4 3" xfId="27134"/>
    <cellStyle name="Calculation 2 7 5" xfId="13431"/>
    <cellStyle name="Calculation 2 7 5 2" xfId="22773"/>
    <cellStyle name="Calculation 2 7 5 3" xfId="26514"/>
    <cellStyle name="Calculation 2 7 6" xfId="15449"/>
    <cellStyle name="Calculation 2 7 7" xfId="11215"/>
    <cellStyle name="Calculation 2 7 8" xfId="15653"/>
    <cellStyle name="Calculation 2 7 9" xfId="13625"/>
    <cellStyle name="Calculation 2 8" xfId="12555"/>
    <cellStyle name="Calculation 2 8 2" xfId="20072"/>
    <cellStyle name="Calculation 2 8 2 2" xfId="25242"/>
    <cellStyle name="Calculation 2 8 3" xfId="20785"/>
    <cellStyle name="Calculation 2 8 4" xfId="25515"/>
    <cellStyle name="Calculation 2 9" xfId="13848"/>
    <cellStyle name="Calculation 2 9 2" xfId="20996"/>
    <cellStyle name="Calculation 2 9 3" xfId="25610"/>
    <cellStyle name="Calculation 3" xfId="6892"/>
    <cellStyle name="Calculation 3 10" xfId="14999"/>
    <cellStyle name="Calculation 3 11" xfId="15182"/>
    <cellStyle name="Calculation 3 12" xfId="17818"/>
    <cellStyle name="Calculation 3 13" xfId="16331"/>
    <cellStyle name="Calculation 3 2" xfId="8729"/>
    <cellStyle name="Calculation 3 2 10" xfId="11660"/>
    <cellStyle name="Calculation 3 2 11" xfId="18846"/>
    <cellStyle name="Calculation 3 2 12" xfId="16112"/>
    <cellStyle name="Calculation 3 2 2" xfId="13971"/>
    <cellStyle name="Calculation 3 2 2 2" xfId="24433"/>
    <cellStyle name="Calculation 3 2 2 2 2" xfId="28108"/>
    <cellStyle name="Calculation 3 2 2 3" xfId="21576"/>
    <cellStyle name="Calculation 3 2 2 4" xfId="25991"/>
    <cellStyle name="Calculation 3 2 3" xfId="14441"/>
    <cellStyle name="Calculation 3 2 3 2" xfId="21479"/>
    <cellStyle name="Calculation 3 2 3 3" xfId="25919"/>
    <cellStyle name="Calculation 3 2 4" xfId="14549"/>
    <cellStyle name="Calculation 3 2 4 2" xfId="23768"/>
    <cellStyle name="Calculation 3 2 4 3" xfId="27506"/>
    <cellStyle name="Calculation 3 2 5" xfId="12371"/>
    <cellStyle name="Calculation 3 2 5 2" xfId="23040"/>
    <cellStyle name="Calculation 3 2 5 3" xfId="26778"/>
    <cellStyle name="Calculation 3 2 6" xfId="11731"/>
    <cellStyle name="Calculation 3 2 7" xfId="14597"/>
    <cellStyle name="Calculation 3 2 8" xfId="12415"/>
    <cellStyle name="Calculation 3 2 9" xfId="13664"/>
    <cellStyle name="Calculation 3 3" xfId="13197"/>
    <cellStyle name="Calculation 3 3 2" xfId="20521"/>
    <cellStyle name="Calculation 3 3 2 2" xfId="25401"/>
    <cellStyle name="Calculation 3 3 3" xfId="21034"/>
    <cellStyle name="Calculation 3 3 4" xfId="25633"/>
    <cellStyle name="Calculation 3 4" xfId="14738"/>
    <cellStyle name="Calculation 3 4 2" xfId="20424"/>
    <cellStyle name="Calculation 3 4 3" xfId="25372"/>
    <cellStyle name="Calculation 3 5" xfId="12167"/>
    <cellStyle name="Calculation 3 5 2" xfId="23386"/>
    <cellStyle name="Calculation 3 5 3" xfId="27124"/>
    <cellStyle name="Calculation 3 6" xfId="14346"/>
    <cellStyle name="Calculation 3 6 2" xfId="22754"/>
    <cellStyle name="Calculation 3 6 3" xfId="26495"/>
    <cellStyle name="Calculation 3 7" xfId="12812"/>
    <cellStyle name="Calculation 3 8" xfId="12648"/>
    <cellStyle name="Calculation 3 9" xfId="13326"/>
    <cellStyle name="Calculation 4" xfId="6960"/>
    <cellStyle name="Calculation 4 10" xfId="15679"/>
    <cellStyle name="Calculation 4 11" xfId="15544"/>
    <cellStyle name="Calculation 4 12" xfId="17851"/>
    <cellStyle name="Calculation 4 13" xfId="17567"/>
    <cellStyle name="Calculation 4 2" xfId="8788"/>
    <cellStyle name="Calculation 4 2 10" xfId="11682"/>
    <cellStyle name="Calculation 4 2 11" xfId="18876"/>
    <cellStyle name="Calculation 4 2 12" xfId="17713"/>
    <cellStyle name="Calculation 4 2 2" xfId="14027"/>
    <cellStyle name="Calculation 4 2 2 2" xfId="24488"/>
    <cellStyle name="Calculation 4 2 2 2 2" xfId="28163"/>
    <cellStyle name="Calculation 4 2 2 3" xfId="21632"/>
    <cellStyle name="Calculation 4 2 2 4" xfId="26046"/>
    <cellStyle name="Calculation 4 2 3" xfId="14325"/>
    <cellStyle name="Calculation 4 2 3 2" xfId="20992"/>
    <cellStyle name="Calculation 4 2 3 3" xfId="25609"/>
    <cellStyle name="Calculation 4 2 4" xfId="14404"/>
    <cellStyle name="Calculation 4 2 4 2" xfId="23655"/>
    <cellStyle name="Calculation 4 2 4 3" xfId="27393"/>
    <cellStyle name="Calculation 4 2 5" xfId="14583"/>
    <cellStyle name="Calculation 4 2 5 2" xfId="23099"/>
    <cellStyle name="Calculation 4 2 5 3" xfId="26837"/>
    <cellStyle name="Calculation 4 2 6" xfId="13004"/>
    <cellStyle name="Calculation 4 2 7" xfId="11586"/>
    <cellStyle name="Calculation 4 2 8" xfId="15204"/>
    <cellStyle name="Calculation 4 2 9" xfId="14482"/>
    <cellStyle name="Calculation 4 3" xfId="13259"/>
    <cellStyle name="Calculation 4 3 2" xfId="24178"/>
    <cellStyle name="Calculation 4 3 2 2" xfId="27865"/>
    <cellStyle name="Calculation 4 3 3" xfId="21098"/>
    <cellStyle name="Calculation 4 3 4" xfId="25697"/>
    <cellStyle name="Calculation 4 4" xfId="14315"/>
    <cellStyle name="Calculation 4 4 2" xfId="20733"/>
    <cellStyle name="Calculation 4 4 3" xfId="25482"/>
    <cellStyle name="Calculation 4 5" xfId="12390"/>
    <cellStyle name="Calculation 4 5 2" xfId="23737"/>
    <cellStyle name="Calculation 4 5 3" xfId="27475"/>
    <cellStyle name="Calculation 4 6" xfId="15225"/>
    <cellStyle name="Calculation 4 6 2" xfId="22817"/>
    <cellStyle name="Calculation 4 6 3" xfId="26558"/>
    <cellStyle name="Calculation 4 7" xfId="12473"/>
    <cellStyle name="Calculation 4 8" xfId="15321"/>
    <cellStyle name="Calculation 4 9" xfId="12285"/>
    <cellStyle name="Calculation 5" xfId="6933"/>
    <cellStyle name="Calculation 5 10" xfId="15784"/>
    <cellStyle name="Calculation 5 11" xfId="15730"/>
    <cellStyle name="Calculation 5 12" xfId="17838"/>
    <cellStyle name="Calculation 5 13" xfId="25182"/>
    <cellStyle name="Calculation 5 2" xfId="8764"/>
    <cellStyle name="Calculation 5 2 10" xfId="11606"/>
    <cellStyle name="Calculation 5 2 11" xfId="18864"/>
    <cellStyle name="Calculation 5 2 12" xfId="19693"/>
    <cellStyle name="Calculation 5 2 2" xfId="14005"/>
    <cellStyle name="Calculation 5 2 2 2" xfId="24465"/>
    <cellStyle name="Calculation 5 2 2 2 2" xfId="28140"/>
    <cellStyle name="Calculation 5 2 2 3" xfId="21609"/>
    <cellStyle name="Calculation 5 2 2 4" xfId="26023"/>
    <cellStyle name="Calculation 5 2 3" xfId="14479"/>
    <cellStyle name="Calculation 5 2 3 2" xfId="21949"/>
    <cellStyle name="Calculation 5 2 3 3" xfId="26270"/>
    <cellStyle name="Calculation 5 2 4" xfId="14383"/>
    <cellStyle name="Calculation 5 2 4 2" xfId="23567"/>
    <cellStyle name="Calculation 5 2 4 3" xfId="27305"/>
    <cellStyle name="Calculation 5 2 5" xfId="11113"/>
    <cellStyle name="Calculation 5 2 5 2" xfId="23075"/>
    <cellStyle name="Calculation 5 2 5 3" xfId="26813"/>
    <cellStyle name="Calculation 5 2 6" xfId="11882"/>
    <cellStyle name="Calculation 5 2 7" xfId="11720"/>
    <cellStyle name="Calculation 5 2 8" xfId="15096"/>
    <cellStyle name="Calculation 5 2 9" xfId="13629"/>
    <cellStyle name="Calculation 5 3" xfId="13232"/>
    <cellStyle name="Calculation 5 3 2" xfId="24152"/>
    <cellStyle name="Calculation 5 3 2 2" xfId="27839"/>
    <cellStyle name="Calculation 5 3 3" xfId="21072"/>
    <cellStyle name="Calculation 5 3 4" xfId="25671"/>
    <cellStyle name="Calculation 5 4" xfId="14345"/>
    <cellStyle name="Calculation 5 4 2" xfId="20931"/>
    <cellStyle name="Calculation 5 4 3" xfId="25581"/>
    <cellStyle name="Calculation 5 5" xfId="13425"/>
    <cellStyle name="Calculation 5 5 2" xfId="23497"/>
    <cellStyle name="Calculation 5 5 3" xfId="27235"/>
    <cellStyle name="Calculation 5 6" xfId="14288"/>
    <cellStyle name="Calculation 5 6 2" xfId="22792"/>
    <cellStyle name="Calculation 5 6 3" xfId="26533"/>
    <cellStyle name="Calculation 5 7" xfId="13654"/>
    <cellStyle name="Calculation 5 8" xfId="12929"/>
    <cellStyle name="Calculation 5 9" xfId="11572"/>
    <cellStyle name="Calculation 6" xfId="7005"/>
    <cellStyle name="Calculation 6 10" xfId="15051"/>
    <cellStyle name="Calculation 6 11" xfId="12521"/>
    <cellStyle name="Calculation 6 12" xfId="17879"/>
    <cellStyle name="Calculation 6 13" xfId="17539"/>
    <cellStyle name="Calculation 6 2" xfId="8823"/>
    <cellStyle name="Calculation 6 2 10" xfId="12040"/>
    <cellStyle name="Calculation 6 2 11" xfId="18900"/>
    <cellStyle name="Calculation 6 2 12" xfId="17496"/>
    <cellStyle name="Calculation 6 2 2" xfId="14057"/>
    <cellStyle name="Calculation 6 2 2 2" xfId="24519"/>
    <cellStyle name="Calculation 6 2 2 2 2" xfId="28194"/>
    <cellStyle name="Calculation 6 2 2 3" xfId="21665"/>
    <cellStyle name="Calculation 6 2 2 4" xfId="26077"/>
    <cellStyle name="Calculation 6 2 3" xfId="11424"/>
    <cellStyle name="Calculation 6 2 3 2" xfId="20895"/>
    <cellStyle name="Calculation 6 2 3 3" xfId="25565"/>
    <cellStyle name="Calculation 6 2 4" xfId="13010"/>
    <cellStyle name="Calculation 6 2 4 2" xfId="23331"/>
    <cellStyle name="Calculation 6 2 4 3" xfId="27069"/>
    <cellStyle name="Calculation 6 2 5" xfId="11929"/>
    <cellStyle name="Calculation 6 2 5 2" xfId="23134"/>
    <cellStyle name="Calculation 6 2 5 3" xfId="26872"/>
    <cellStyle name="Calculation 6 2 6" xfId="11446"/>
    <cellStyle name="Calculation 6 2 7" xfId="12416"/>
    <cellStyle name="Calculation 6 2 8" xfId="15041"/>
    <cellStyle name="Calculation 6 2 9" xfId="13688"/>
    <cellStyle name="Calculation 6 3" xfId="13295"/>
    <cellStyle name="Calculation 6 3 2" xfId="24219"/>
    <cellStyle name="Calculation 6 3 2 2" xfId="27906"/>
    <cellStyle name="Calculation 6 3 3" xfId="21141"/>
    <cellStyle name="Calculation 6 3 4" xfId="25738"/>
    <cellStyle name="Calculation 6 4" xfId="14698"/>
    <cellStyle name="Calculation 6 4 2" xfId="20190"/>
    <cellStyle name="Calculation 6 4 3" xfId="25267"/>
    <cellStyle name="Calculation 6 5" xfId="11121"/>
    <cellStyle name="Calculation 6 5 2" xfId="23730"/>
    <cellStyle name="Calculation 6 5 3" xfId="27468"/>
    <cellStyle name="Calculation 6 6" xfId="12279"/>
    <cellStyle name="Calculation 6 6 2" xfId="22862"/>
    <cellStyle name="Calculation 6 6 3" xfId="26603"/>
    <cellStyle name="Calculation 6 7" xfId="12289"/>
    <cellStyle name="Calculation 6 8" xfId="13176"/>
    <cellStyle name="Calculation 6 9" xfId="15294"/>
    <cellStyle name="Calculation 7" xfId="6921"/>
    <cellStyle name="Calculation 7 10" xfId="12361"/>
    <cellStyle name="Calculation 7 11" xfId="15582"/>
    <cellStyle name="Calculation 7 12" xfId="17835"/>
    <cellStyle name="Calculation 7 13" xfId="25142"/>
    <cellStyle name="Calculation 7 2" xfId="8753"/>
    <cellStyle name="Calculation 7 2 10" xfId="13863"/>
    <cellStyle name="Calculation 7 2 11" xfId="18861"/>
    <cellStyle name="Calculation 7 2 12" xfId="17629"/>
    <cellStyle name="Calculation 7 2 2" xfId="13995"/>
    <cellStyle name="Calculation 7 2 2 2" xfId="24455"/>
    <cellStyle name="Calculation 7 2 2 2 2" xfId="28130"/>
    <cellStyle name="Calculation 7 2 2 3" xfId="21599"/>
    <cellStyle name="Calculation 7 2 2 4" xfId="26013"/>
    <cellStyle name="Calculation 7 2 3" xfId="14187"/>
    <cellStyle name="Calculation 7 2 3 2" xfId="21887"/>
    <cellStyle name="Calculation 7 2 3 3" xfId="26246"/>
    <cellStyle name="Calculation 7 2 4" xfId="14646"/>
    <cellStyle name="Calculation 7 2 4 2" xfId="23611"/>
    <cellStyle name="Calculation 7 2 4 3" xfId="27349"/>
    <cellStyle name="Calculation 7 2 5" xfId="11684"/>
    <cellStyle name="Calculation 7 2 5 2" xfId="23064"/>
    <cellStyle name="Calculation 7 2 5 3" xfId="26802"/>
    <cellStyle name="Calculation 7 2 6" xfId="12118"/>
    <cellStyle name="Calculation 7 2 7" xfId="14473"/>
    <cellStyle name="Calculation 7 2 8" xfId="12280"/>
    <cellStyle name="Calculation 7 2 9" xfId="12012"/>
    <cellStyle name="Calculation 7 3" xfId="13222"/>
    <cellStyle name="Calculation 7 3 2" xfId="24141"/>
    <cellStyle name="Calculation 7 3 2 2" xfId="27828"/>
    <cellStyle name="Calculation 7 3 3" xfId="21061"/>
    <cellStyle name="Calculation 7 3 4" xfId="25660"/>
    <cellStyle name="Calculation 7 4" xfId="14726"/>
    <cellStyle name="Calculation 7 4 2" xfId="20185"/>
    <cellStyle name="Calculation 7 4 3" xfId="25262"/>
    <cellStyle name="Calculation 7 5" xfId="13503"/>
    <cellStyle name="Calculation 7 5 2" xfId="23746"/>
    <cellStyle name="Calculation 7 5 3" xfId="27484"/>
    <cellStyle name="Calculation 7 6" xfId="14322"/>
    <cellStyle name="Calculation 7 6 2" xfId="22781"/>
    <cellStyle name="Calculation 7 6 3" xfId="26522"/>
    <cellStyle name="Calculation 7 7" xfId="13708"/>
    <cellStyle name="Calculation 7 8" xfId="15560"/>
    <cellStyle name="Calculation 7 9" xfId="13650"/>
    <cellStyle name="Calculation 8" xfId="6973"/>
    <cellStyle name="Calculation 8 10" xfId="13585"/>
    <cellStyle name="Calculation 8 11" xfId="17858"/>
    <cellStyle name="Calculation 8 12" xfId="17563"/>
    <cellStyle name="Calculation 8 2" xfId="13267"/>
    <cellStyle name="Calculation 8 2 2" xfId="24190"/>
    <cellStyle name="Calculation 8 2 2 2" xfId="27877"/>
    <cellStyle name="Calculation 8 2 3" xfId="21111"/>
    <cellStyle name="Calculation 8 2 4" xfId="25709"/>
    <cellStyle name="Calculation 8 3" xfId="14707"/>
    <cellStyle name="Calculation 8 3 2" xfId="20456"/>
    <cellStyle name="Calculation 8 3 3" xfId="25388"/>
    <cellStyle name="Calculation 8 4" xfId="12632"/>
    <cellStyle name="Calculation 8 4 2" xfId="23486"/>
    <cellStyle name="Calculation 8 4 3" xfId="27224"/>
    <cellStyle name="Calculation 8 5" xfId="15227"/>
    <cellStyle name="Calculation 8 5 2" xfId="22830"/>
    <cellStyle name="Calculation 8 5 3" xfId="26571"/>
    <cellStyle name="Calculation 8 6" xfId="14839"/>
    <cellStyle name="Calculation 8 7" xfId="11492"/>
    <cellStyle name="Calculation 8 8" xfId="12007"/>
    <cellStyle name="Calculation 8 9" xfId="12984"/>
    <cellStyle name="Calculation 9" xfId="11019"/>
    <cellStyle name="Calculation 9 2" xfId="24749"/>
    <cellStyle name="Calculation 9 2 2" xfId="28420"/>
    <cellStyle name="Calculation 9 3" xfId="22160"/>
    <cellStyle name="Calculation 9 4" xfId="26363"/>
    <cellStyle name="Cálculo 2" xfId="391"/>
    <cellStyle name="Cálculo 2 10" xfId="10626"/>
    <cellStyle name="Cálculo 2 10 2" xfId="14886"/>
    <cellStyle name="Cálculo 2 10 2 2" xfId="24724"/>
    <cellStyle name="Cálculo 2 10 2 2 2" xfId="28395"/>
    <cellStyle name="Cálculo 2 10 2 3" xfId="22099"/>
    <cellStyle name="Cálculo 2 10 2 4" xfId="26335"/>
    <cellStyle name="Cálculo 2 10 3" xfId="15348"/>
    <cellStyle name="Cálculo 2 10 3 2" xfId="22329"/>
    <cellStyle name="Cálculo 2 10 3 3" xfId="26419"/>
    <cellStyle name="Cálculo 2 10 4" xfId="15493"/>
    <cellStyle name="Cálculo 2 10 5" xfId="15682"/>
    <cellStyle name="Cálculo 2 10 6" xfId="15786"/>
    <cellStyle name="Cálculo 2 10 7" xfId="15840"/>
    <cellStyle name="Cálculo 2 10 8" xfId="19749"/>
    <cellStyle name="Cálculo 2 10 9" xfId="17727"/>
    <cellStyle name="Cálculo 2 11" xfId="11020"/>
    <cellStyle name="Cálculo 2 11 2" xfId="24750"/>
    <cellStyle name="Cálculo 2 11 2 2" xfId="28421"/>
    <cellStyle name="Cálculo 2 11 3" xfId="22161"/>
    <cellStyle name="Cálculo 2 11 4" xfId="26364"/>
    <cellStyle name="Cálculo 2 12" xfId="14265"/>
    <cellStyle name="Cálculo 2 12 2" xfId="23899"/>
    <cellStyle name="Cálculo 2 12 2 2" xfId="27606"/>
    <cellStyle name="Cálculo 2 12 3" xfId="20002"/>
    <cellStyle name="Cálculo 2 12 4" xfId="25213"/>
    <cellStyle name="Cálculo 2 13" xfId="13091"/>
    <cellStyle name="Cálculo 2 13 2" xfId="21792"/>
    <cellStyle name="Cálculo 2 13 3" xfId="26198"/>
    <cellStyle name="Cálculo 2 14" xfId="13929"/>
    <cellStyle name="Cálculo 2 14 2" xfId="23510"/>
    <cellStyle name="Cálculo 2 14 3" xfId="27248"/>
    <cellStyle name="Cálculo 2 15" xfId="12669"/>
    <cellStyle name="Cálculo 2 15 2" xfId="22342"/>
    <cellStyle name="Cálculo 2 15 3" xfId="26428"/>
    <cellStyle name="Cálculo 2 16" xfId="13445"/>
    <cellStyle name="Cálculo 2 17" xfId="13865"/>
    <cellStyle name="Cálculo 2 18" xfId="16072"/>
    <cellStyle name="Cálculo 2 19" xfId="17776"/>
    <cellStyle name="Cálculo 2 2" xfId="2915"/>
    <cellStyle name="Cálculo 2 2 10" xfId="11692"/>
    <cellStyle name="Cálculo 2 2 10 2" xfId="24013"/>
    <cellStyle name="Cálculo 2 2 10 2 2" xfId="27711"/>
    <cellStyle name="Cálculo 2 2 10 3" xfId="20547"/>
    <cellStyle name="Cálculo 2 2 10 4" xfId="25405"/>
    <cellStyle name="Cálculo 2 2 11" xfId="12282"/>
    <cellStyle name="Cálculo 2 2 11 2" xfId="20422"/>
    <cellStyle name="Cálculo 2 2 11 3" xfId="25370"/>
    <cellStyle name="Cálculo 2 2 12" xfId="13001"/>
    <cellStyle name="Cálculo 2 2 12 2" xfId="23579"/>
    <cellStyle name="Cálculo 2 2 12 3" xfId="27317"/>
    <cellStyle name="Cálculo 2 2 13" xfId="15385"/>
    <cellStyle name="Cálculo 2 2 13 2" xfId="22357"/>
    <cellStyle name="Cálculo 2 2 13 3" xfId="26439"/>
    <cellStyle name="Cálculo 2 2 14" xfId="12774"/>
    <cellStyle name="Cálculo 2 2 15" xfId="12198"/>
    <cellStyle name="Cálculo 2 2 16" xfId="17437"/>
    <cellStyle name="Cálculo 2 2 17" xfId="17698"/>
    <cellStyle name="Cálculo 2 2 2" xfId="4974"/>
    <cellStyle name="Cálculo 2 2 2 10" xfId="13019"/>
    <cellStyle name="Cálculo 2 2 2 10 2" xfId="23751"/>
    <cellStyle name="Cálculo 2 2 2 10 3" xfId="27489"/>
    <cellStyle name="Cálculo 2 2 2 11" xfId="11251"/>
    <cellStyle name="Cálculo 2 2 2 11 2" xfId="22705"/>
    <cellStyle name="Cálculo 2 2 2 11 3" xfId="26460"/>
    <cellStyle name="Cálculo 2 2 2 12" xfId="14188"/>
    <cellStyle name="Cálculo 2 2 2 13" xfId="10953"/>
    <cellStyle name="Cálculo 2 2 2 14" xfId="13643"/>
    <cellStyle name="Cálculo 2 2 2 15" xfId="13939"/>
    <cellStyle name="Cálculo 2 2 2 16" xfId="13008"/>
    <cellStyle name="Cálculo 2 2 2 17" xfId="17641"/>
    <cellStyle name="Cálculo 2 2 2 18" xfId="17502"/>
    <cellStyle name="Cálculo 2 2 2 2" xfId="7059"/>
    <cellStyle name="Cálculo 2 2 2 2 10" xfId="15578"/>
    <cellStyle name="Cálculo 2 2 2 2 11" xfId="13690"/>
    <cellStyle name="Cálculo 2 2 2 2 12" xfId="17910"/>
    <cellStyle name="Cálculo 2 2 2 2 13" xfId="17728"/>
    <cellStyle name="Cálculo 2 2 2 2 2" xfId="8867"/>
    <cellStyle name="Cálculo 2 2 2 2 2 10" xfId="11942"/>
    <cellStyle name="Cálculo 2 2 2 2 2 11" xfId="18929"/>
    <cellStyle name="Cálculo 2 2 2 2 2 12" xfId="17557"/>
    <cellStyle name="Cálculo 2 2 2 2 2 2" xfId="14097"/>
    <cellStyle name="Cálculo 2 2 2 2 2 2 2" xfId="24558"/>
    <cellStyle name="Cálculo 2 2 2 2 2 2 2 2" xfId="28233"/>
    <cellStyle name="Cálculo 2 2 2 2 2 2 3" xfId="21707"/>
    <cellStyle name="Cálculo 2 2 2 2 2 2 4" xfId="26116"/>
    <cellStyle name="Cálculo 2 2 2 2 2 3" xfId="11411"/>
    <cellStyle name="Cálculo 2 2 2 2 2 3 2" xfId="20765"/>
    <cellStyle name="Cálculo 2 2 2 2 2 3 3" xfId="25500"/>
    <cellStyle name="Cálculo 2 2 2 2 2 4" xfId="13916"/>
    <cellStyle name="Cálculo 2 2 2 2 2 4 2" xfId="23774"/>
    <cellStyle name="Cálculo 2 2 2 2 2 4 3" xfId="27512"/>
    <cellStyle name="Cálculo 2 2 2 2 2 5" xfId="12246"/>
    <cellStyle name="Cálculo 2 2 2 2 2 5 2" xfId="23178"/>
    <cellStyle name="Cálculo 2 2 2 2 2 5 3" xfId="26916"/>
    <cellStyle name="Cálculo 2 2 2 2 2 6" xfId="11997"/>
    <cellStyle name="Cálculo 2 2 2 2 2 7" xfId="15232"/>
    <cellStyle name="Cálculo 2 2 2 2 2 8" xfId="13035"/>
    <cellStyle name="Cálculo 2 2 2 2 2 9" xfId="15576"/>
    <cellStyle name="Cálculo 2 2 2 2 3" xfId="13340"/>
    <cellStyle name="Cálculo 2 2 2 2 3 2" xfId="24267"/>
    <cellStyle name="Cálculo 2 2 2 2 3 2 2" xfId="27954"/>
    <cellStyle name="Cálculo 2 2 2 2 3 3" xfId="21192"/>
    <cellStyle name="Cálculo 2 2 2 2 3 4" xfId="25787"/>
    <cellStyle name="Cálculo 2 2 2 2 4" xfId="14446"/>
    <cellStyle name="Cálculo 2 2 2 2 4 2" xfId="20079"/>
    <cellStyle name="Cálculo 2 2 2 2 4 3" xfId="25245"/>
    <cellStyle name="Cálculo 2 2 2 2 5" xfId="15120"/>
    <cellStyle name="Cálculo 2 2 2 2 5 2" xfId="23715"/>
    <cellStyle name="Cálculo 2 2 2 2 5 3" xfId="27453"/>
    <cellStyle name="Cálculo 2 2 2 2 6" xfId="12746"/>
    <cellStyle name="Cálculo 2 2 2 2 6 2" xfId="22914"/>
    <cellStyle name="Cálculo 2 2 2 2 6 3" xfId="26655"/>
    <cellStyle name="Cálculo 2 2 2 2 7" xfId="11804"/>
    <cellStyle name="Cálculo 2 2 2 2 8" xfId="12403"/>
    <cellStyle name="Cálculo 2 2 2 2 9" xfId="13683"/>
    <cellStyle name="Cálculo 2 2 2 3" xfId="7092"/>
    <cellStyle name="Cálculo 2 2 2 3 10" xfId="11988"/>
    <cellStyle name="Cálculo 2 2 2 3 11" xfId="15727"/>
    <cellStyle name="Cálculo 2 2 2 3 12" xfId="17926"/>
    <cellStyle name="Cálculo 2 2 2 3 13" xfId="25117"/>
    <cellStyle name="Cálculo 2 2 2 3 2" xfId="8899"/>
    <cellStyle name="Cálculo 2 2 2 3 2 10" xfId="13942"/>
    <cellStyle name="Cálculo 2 2 2 3 2 11" xfId="18949"/>
    <cellStyle name="Cálculo 2 2 2 3 2 12" xfId="17553"/>
    <cellStyle name="Cálculo 2 2 2 3 2 2" xfId="14125"/>
    <cellStyle name="Cálculo 2 2 2 3 2 2 2" xfId="24587"/>
    <cellStyle name="Cálculo 2 2 2 3 2 2 2 2" xfId="28262"/>
    <cellStyle name="Cálculo 2 2 2 3 2 2 3" xfId="21737"/>
    <cellStyle name="Cálculo 2 2 2 3 2 2 4" xfId="26145"/>
    <cellStyle name="Cálculo 2 2 2 3 2 3" xfId="11397"/>
    <cellStyle name="Cálculo 2 2 2 3 2 3 2" xfId="21013"/>
    <cellStyle name="Cálculo 2 2 2 3 2 3 3" xfId="25615"/>
    <cellStyle name="Cálculo 2 2 2 3 2 4" xfId="12832"/>
    <cellStyle name="Cálculo 2 2 2 3 2 4 2" xfId="23530"/>
    <cellStyle name="Cálculo 2 2 2 3 2 4 3" xfId="27268"/>
    <cellStyle name="Cálculo 2 2 2 3 2 5" xfId="11133"/>
    <cellStyle name="Cálculo 2 2 2 3 2 5 2" xfId="23210"/>
    <cellStyle name="Cálculo 2 2 2 3 2 5 3" xfId="26948"/>
    <cellStyle name="Cálculo 2 2 2 3 2 6" xfId="13465"/>
    <cellStyle name="Cálculo 2 2 2 3 2 7" xfId="11743"/>
    <cellStyle name="Cálculo 2 2 2 3 2 8" xfId="15016"/>
    <cellStyle name="Cálculo 2 2 2 3 2 9" xfId="11011"/>
    <cellStyle name="Cálculo 2 2 2 3 3" xfId="13366"/>
    <cellStyle name="Cálculo 2 2 2 3 3 2" xfId="24297"/>
    <cellStyle name="Cálculo 2 2 2 3 3 2 2" xfId="27984"/>
    <cellStyle name="Cálculo 2 2 2 3 3 3" xfId="21223"/>
    <cellStyle name="Cálculo 2 2 2 3 3 4" xfId="25817"/>
    <cellStyle name="Cálculo 2 2 2 3 4" xfId="10976"/>
    <cellStyle name="Cálculo 2 2 2 3 4 2" xfId="22072"/>
    <cellStyle name="Cálculo 2 2 2 3 4 3" xfId="26330"/>
    <cellStyle name="Cálculo 2 2 2 3 5" xfId="15053"/>
    <cellStyle name="Cálculo 2 2 2 3 5 2" xfId="23432"/>
    <cellStyle name="Cálculo 2 2 2 3 5 3" xfId="27170"/>
    <cellStyle name="Cálculo 2 2 2 3 6" xfId="12909"/>
    <cellStyle name="Cálculo 2 2 2 3 6 2" xfId="22947"/>
    <cellStyle name="Cálculo 2 2 2 3 6 3" xfId="26688"/>
    <cellStyle name="Cálculo 2 2 2 3 7" xfId="11905"/>
    <cellStyle name="Cálculo 2 2 2 3 8" xfId="13895"/>
    <cellStyle name="Cálculo 2 2 2 3 9" xfId="11518"/>
    <cellStyle name="Cálculo 2 2 2 4" xfId="7019"/>
    <cellStyle name="Cálculo 2 2 2 4 10" xfId="13774"/>
    <cellStyle name="Cálculo 2 2 2 4 11" xfId="14280"/>
    <cellStyle name="Cálculo 2 2 2 4 12" xfId="17885"/>
    <cellStyle name="Cálculo 2 2 2 4 13" xfId="17664"/>
    <cellStyle name="Cálculo 2 2 2 4 2" xfId="8834"/>
    <cellStyle name="Cálculo 2 2 2 4 2 10" xfId="15614"/>
    <cellStyle name="Cálculo 2 2 2 4 2 11" xfId="18906"/>
    <cellStyle name="Cálculo 2 2 2 4 2 12" xfId="17572"/>
    <cellStyle name="Cálculo 2 2 2 4 2 2" xfId="14066"/>
    <cellStyle name="Cálculo 2 2 2 4 2 2 2" xfId="24528"/>
    <cellStyle name="Cálculo 2 2 2 4 2 2 2 2" xfId="28203"/>
    <cellStyle name="Cálculo 2 2 2 4 2 2 3" xfId="21675"/>
    <cellStyle name="Cálculo 2 2 2 4 2 2 4" xfId="26086"/>
    <cellStyle name="Cálculo 2 2 2 4 2 3" xfId="11418"/>
    <cellStyle name="Cálculo 2 2 2 4 2 3 2" xfId="21493"/>
    <cellStyle name="Cálculo 2 2 2 4 2 3 3" xfId="25933"/>
    <cellStyle name="Cálculo 2 2 2 4 2 4" xfId="14655"/>
    <cellStyle name="Cálculo 2 2 2 4 2 4 2" xfId="23543"/>
    <cellStyle name="Cálculo 2 2 2 4 2 4 3" xfId="27281"/>
    <cellStyle name="Cálculo 2 2 2 4 2 5" xfId="12798"/>
    <cellStyle name="Cálculo 2 2 2 4 2 5 2" xfId="23145"/>
    <cellStyle name="Cálculo 2 2 2 4 2 5 3" xfId="26883"/>
    <cellStyle name="Cálculo 2 2 2 4 2 6" xfId="14221"/>
    <cellStyle name="Cálculo 2 2 2 4 2 7" xfId="14270"/>
    <cellStyle name="Cálculo 2 2 2 4 2 8" xfId="11993"/>
    <cellStyle name="Cálculo 2 2 2 4 2 9" xfId="15661"/>
    <cellStyle name="Cálculo 2 2 2 4 3" xfId="13305"/>
    <cellStyle name="Cálculo 2 2 2 4 3 2" xfId="24231"/>
    <cellStyle name="Cálculo 2 2 2 4 3 2 2" xfId="27918"/>
    <cellStyle name="Cálculo 2 2 2 4 3 3" xfId="21154"/>
    <cellStyle name="Cálculo 2 2 2 4 3 4" xfId="25750"/>
    <cellStyle name="Cálculo 2 2 2 4 4" xfId="14693"/>
    <cellStyle name="Cálculo 2 2 2 4 4 2" xfId="22279"/>
    <cellStyle name="Cálculo 2 2 2 4 4 3" xfId="26407"/>
    <cellStyle name="Cálculo 2 2 2 4 5" xfId="11773"/>
    <cellStyle name="Cálculo 2 2 2 4 5 2" xfId="23463"/>
    <cellStyle name="Cálculo 2 2 2 4 5 3" xfId="27201"/>
    <cellStyle name="Cálculo 2 2 2 4 6" xfId="12240"/>
    <cellStyle name="Cálculo 2 2 2 4 6 2" xfId="22876"/>
    <cellStyle name="Cálculo 2 2 2 4 6 3" xfId="26617"/>
    <cellStyle name="Cálculo 2 2 2 4 7" xfId="15376"/>
    <cellStyle name="Cálculo 2 2 2 4 8" xfId="11571"/>
    <cellStyle name="Cálculo 2 2 2 4 9" xfId="15471"/>
    <cellStyle name="Cálculo 2 2 2 5" xfId="7117"/>
    <cellStyle name="Cálculo 2 2 2 5 10" xfId="14673"/>
    <cellStyle name="Cálculo 2 2 2 5 11" xfId="15006"/>
    <cellStyle name="Cálculo 2 2 2 5 12" xfId="17939"/>
    <cellStyle name="Cálculo 2 2 2 5 13" xfId="17721"/>
    <cellStyle name="Cálculo 2 2 2 5 2" xfId="8924"/>
    <cellStyle name="Cálculo 2 2 2 5 2 10" xfId="15553"/>
    <cellStyle name="Cálculo 2 2 2 5 2 11" xfId="18964"/>
    <cellStyle name="Cálculo 2 2 2 5 2 12" xfId="16329"/>
    <cellStyle name="Cálculo 2 2 2 5 2 2" xfId="14148"/>
    <cellStyle name="Cálculo 2 2 2 5 2 2 2" xfId="24608"/>
    <cellStyle name="Cálculo 2 2 2 5 2 2 2 2" xfId="28283"/>
    <cellStyle name="Cálculo 2 2 2 5 2 2 3" xfId="21758"/>
    <cellStyle name="Cálculo 2 2 2 5 2 2 4" xfId="26166"/>
    <cellStyle name="Cálculo 2 2 2 5 2 3" xfId="11063"/>
    <cellStyle name="Cálculo 2 2 2 5 2 3 2" xfId="20633"/>
    <cellStyle name="Cálculo 2 2 2 5 2 3 3" xfId="25442"/>
    <cellStyle name="Cálculo 2 2 2 5 2 4" xfId="12821"/>
    <cellStyle name="Cálculo 2 2 2 5 2 4 2" xfId="23322"/>
    <cellStyle name="Cálculo 2 2 2 5 2 4 3" xfId="27060"/>
    <cellStyle name="Cálculo 2 2 2 5 2 5" xfId="13170"/>
    <cellStyle name="Cálculo 2 2 2 5 2 5 2" xfId="23235"/>
    <cellStyle name="Cálculo 2 2 2 5 2 5 3" xfId="26973"/>
    <cellStyle name="Cálculo 2 2 2 5 2 6" xfId="11506"/>
    <cellStyle name="Cálculo 2 2 2 5 2 7" xfId="13609"/>
    <cellStyle name="Cálculo 2 2 2 5 2 8" xfId="12813"/>
    <cellStyle name="Cálculo 2 2 2 5 2 9" xfId="12151"/>
    <cellStyle name="Cálculo 2 2 2 5 3" xfId="13385"/>
    <cellStyle name="Cálculo 2 2 2 5 3 2" xfId="24318"/>
    <cellStyle name="Cálculo 2 2 2 5 3 2 2" xfId="28005"/>
    <cellStyle name="Cálculo 2 2 2 5 3 3" xfId="21244"/>
    <cellStyle name="Cálculo 2 2 2 5 3 4" xfId="25838"/>
    <cellStyle name="Cálculo 2 2 2 5 4" xfId="11537"/>
    <cellStyle name="Cálculo 2 2 2 5 4 2" xfId="21318"/>
    <cellStyle name="Cálculo 2 2 2 5 4 3" xfId="25881"/>
    <cellStyle name="Cálculo 2 2 2 5 5" xfId="14350"/>
    <cellStyle name="Cálculo 2 2 2 5 5 2" xfId="23359"/>
    <cellStyle name="Cálculo 2 2 2 5 5 3" xfId="27097"/>
    <cellStyle name="Cálculo 2 2 2 5 6" xfId="14780"/>
    <cellStyle name="Cálculo 2 2 2 5 6 2" xfId="22972"/>
    <cellStyle name="Cálculo 2 2 2 5 6 3" xfId="26713"/>
    <cellStyle name="Cálculo 2 2 2 5 7" xfId="12266"/>
    <cellStyle name="Cálculo 2 2 2 5 8" xfId="15537"/>
    <cellStyle name="Cálculo 2 2 2 5 9" xfId="11895"/>
    <cellStyle name="Cálculo 2 2 2 6" xfId="7139"/>
    <cellStyle name="Cálculo 2 2 2 6 10" xfId="12018"/>
    <cellStyle name="Cálculo 2 2 2 6 11" xfId="11656"/>
    <cellStyle name="Cálculo 2 2 2 6 12" xfId="17952"/>
    <cellStyle name="Cálculo 2 2 2 6 13" xfId="25084"/>
    <cellStyle name="Cálculo 2 2 2 6 2" xfId="8946"/>
    <cellStyle name="Cálculo 2 2 2 6 2 10" xfId="13902"/>
    <cellStyle name="Cálculo 2 2 2 6 2 11" xfId="18978"/>
    <cellStyle name="Cálculo 2 2 2 6 2 12" xfId="19261"/>
    <cellStyle name="Cálculo 2 2 2 6 2 2" xfId="14169"/>
    <cellStyle name="Cálculo 2 2 2 6 2 2 2" xfId="24627"/>
    <cellStyle name="Cálculo 2 2 2 6 2 2 2 2" xfId="28302"/>
    <cellStyle name="Cálculo 2 2 2 6 2 2 3" xfId="21778"/>
    <cellStyle name="Cálculo 2 2 2 6 2 2 4" xfId="26185"/>
    <cellStyle name="Cálculo 2 2 2 6 2 3" xfId="11835"/>
    <cellStyle name="Cálculo 2 2 2 6 2 3 2" xfId="20715"/>
    <cellStyle name="Cálculo 2 2 2 6 2 3 3" xfId="25474"/>
    <cellStyle name="Cálculo 2 2 2 6 2 4" xfId="13449"/>
    <cellStyle name="Cálculo 2 2 2 6 2 4 2" xfId="23587"/>
    <cellStyle name="Cálculo 2 2 2 6 2 4 3" xfId="27325"/>
    <cellStyle name="Cálculo 2 2 2 6 2 5" xfId="11219"/>
    <cellStyle name="Cálculo 2 2 2 6 2 5 2" xfId="23257"/>
    <cellStyle name="Cálculo 2 2 2 6 2 5 3" xfId="26995"/>
    <cellStyle name="Cálculo 2 2 2 6 2 6" xfId="11461"/>
    <cellStyle name="Cálculo 2 2 2 6 2 7" xfId="13086"/>
    <cellStyle name="Cálculo 2 2 2 6 2 8" xfId="12461"/>
    <cellStyle name="Cálculo 2 2 2 6 2 9" xfId="13705"/>
    <cellStyle name="Cálculo 2 2 2 6 3" xfId="13401"/>
    <cellStyle name="Cálculo 2 2 2 6 3 2" xfId="24337"/>
    <cellStyle name="Cálculo 2 2 2 6 3 2 2" xfId="28024"/>
    <cellStyle name="Cálculo 2 2 2 6 3 3" xfId="21264"/>
    <cellStyle name="Cálculo 2 2 2 6 3 4" xfId="25858"/>
    <cellStyle name="Cálculo 2 2 2 6 4" xfId="11531"/>
    <cellStyle name="Cálculo 2 2 2 6 4 2" xfId="20243"/>
    <cellStyle name="Cálculo 2 2 2 6 4 3" xfId="25299"/>
    <cellStyle name="Cálculo 2 2 2 6 5" xfId="13181"/>
    <cellStyle name="Cálculo 2 2 2 6 5 2" xfId="23358"/>
    <cellStyle name="Cálculo 2 2 2 6 5 3" xfId="27096"/>
    <cellStyle name="Cálculo 2 2 2 6 6" xfId="12585"/>
    <cellStyle name="Cálculo 2 2 2 6 6 2" xfId="22994"/>
    <cellStyle name="Cálculo 2 2 2 6 6 3" xfId="26735"/>
    <cellStyle name="Cálculo 2 2 2 6 7" xfId="12303"/>
    <cellStyle name="Cálculo 2 2 2 6 8" xfId="12514"/>
    <cellStyle name="Cálculo 2 2 2 6 9" xfId="12962"/>
    <cellStyle name="Cálculo 2 2 2 7" xfId="7025"/>
    <cellStyle name="Cálculo 2 2 2 7 10" xfId="15086"/>
    <cellStyle name="Cálculo 2 2 2 7 11" xfId="17890"/>
    <cellStyle name="Cálculo 2 2 2 7 12" xfId="25164"/>
    <cellStyle name="Cálculo 2 2 2 7 2" xfId="13310"/>
    <cellStyle name="Cálculo 2 2 2 7 2 2" xfId="24237"/>
    <cellStyle name="Cálculo 2 2 2 7 2 2 2" xfId="27924"/>
    <cellStyle name="Cálculo 2 2 2 7 2 3" xfId="21160"/>
    <cellStyle name="Cálculo 2 2 2 7 2 4" xfId="25756"/>
    <cellStyle name="Cálculo 2 2 2 7 3" xfId="11550"/>
    <cellStyle name="Cálculo 2 2 2 7 3 2" xfId="20193"/>
    <cellStyle name="Cálculo 2 2 2 7 3 3" xfId="25270"/>
    <cellStyle name="Cálculo 2 2 2 7 4" xfId="12498"/>
    <cellStyle name="Cálculo 2 2 2 7 4 2" xfId="23459"/>
    <cellStyle name="Cálculo 2 2 2 7 4 3" xfId="27197"/>
    <cellStyle name="Cálculo 2 2 2 7 5" xfId="15025"/>
    <cellStyle name="Cálculo 2 2 2 7 5 2" xfId="22881"/>
    <cellStyle name="Cálculo 2 2 2 7 5 3" xfId="26622"/>
    <cellStyle name="Cálculo 2 2 2 7 6" xfId="13443"/>
    <cellStyle name="Cálculo 2 2 2 7 7" xfId="11947"/>
    <cellStyle name="Cálculo 2 2 2 7 8" xfId="15083"/>
    <cellStyle name="Cálculo 2 2 2 7 9" xfId="12281"/>
    <cellStyle name="Cálculo 2 2 2 8" xfId="12550"/>
    <cellStyle name="Cálculo 2 2 2 8 2" xfId="20367"/>
    <cellStyle name="Cálculo 2 2 2 8 2 2" xfId="25335"/>
    <cellStyle name="Cálculo 2 2 2 8 3" xfId="20779"/>
    <cellStyle name="Cálculo 2 2 2 8 4" xfId="25510"/>
    <cellStyle name="Cálculo 2 2 2 9" xfId="13849"/>
    <cellStyle name="Cálculo 2 2 2 9 2" xfId="21523"/>
    <cellStyle name="Cálculo 2 2 2 9 3" xfId="25963"/>
    <cellStyle name="Cálculo 2 2 3" xfId="6989"/>
    <cellStyle name="Cálculo 2 2 3 10" xfId="12354"/>
    <cellStyle name="Cálculo 2 2 3 11" xfId="11083"/>
    <cellStyle name="Cálculo 2 2 3 12" xfId="17868"/>
    <cellStyle name="Cálculo 2 2 3 13" xfId="17615"/>
    <cellStyle name="Cálculo 2 2 3 2" xfId="8810"/>
    <cellStyle name="Cálculo 2 2 3 2 10" xfId="15475"/>
    <cellStyle name="Cálculo 2 2 3 2 11" xfId="18890"/>
    <cellStyle name="Cálculo 2 2 3 2 12" xfId="17530"/>
    <cellStyle name="Cálculo 2 2 3 2 2" xfId="14045"/>
    <cellStyle name="Cálculo 2 2 3 2 2 2" xfId="24507"/>
    <cellStyle name="Cálculo 2 2 3 2 2 2 2" xfId="28182"/>
    <cellStyle name="Cálculo 2 2 3 2 2 3" xfId="21653"/>
    <cellStyle name="Cálculo 2 2 3 2 2 4" xfId="26065"/>
    <cellStyle name="Cálculo 2 2 3 2 3" xfId="11849"/>
    <cellStyle name="Cálculo 2 2 3 2 3 2" xfId="20925"/>
    <cellStyle name="Cálculo 2 2 3 2 3 3" xfId="25579"/>
    <cellStyle name="Cálculo 2 2 3 2 4" xfId="11885"/>
    <cellStyle name="Cálculo 2 2 3 2 4 2" xfId="23335"/>
    <cellStyle name="Cálculo 2 2 3 2 4 3" xfId="27073"/>
    <cellStyle name="Cálculo 2 2 3 2 5" xfId="11775"/>
    <cellStyle name="Cálculo 2 2 3 2 5 2" xfId="23121"/>
    <cellStyle name="Cálculo 2 2 3 2 5 3" xfId="26859"/>
    <cellStyle name="Cálculo 2 2 3 2 6" xfId="11006"/>
    <cellStyle name="Cálculo 2 2 3 2 7" xfId="15220"/>
    <cellStyle name="Cálculo 2 2 3 2 8" xfId="12940"/>
    <cellStyle name="Cálculo 2 2 3 2 9" xfId="14854"/>
    <cellStyle name="Cálculo 2 2 3 3" xfId="13281"/>
    <cellStyle name="Cálculo 2 2 3 3 2" xfId="24204"/>
    <cellStyle name="Cálculo 2 2 3 3 2 2" xfId="27891"/>
    <cellStyle name="Cálculo 2 2 3 3 3" xfId="21126"/>
    <cellStyle name="Cálculo 2 2 3 3 4" xfId="25723"/>
    <cellStyle name="Cálculo 2 2 3 4" xfId="11039"/>
    <cellStyle name="Cálculo 2 2 3 4 2" xfId="20406"/>
    <cellStyle name="Cálculo 2 2 3 4 3" xfId="25358"/>
    <cellStyle name="Cálculo 2 2 3 5" xfId="15094"/>
    <cellStyle name="Cálculo 2 2 3 5 2" xfId="23477"/>
    <cellStyle name="Cálculo 2 2 3 5 3" xfId="27215"/>
    <cellStyle name="Cálculo 2 2 3 6" xfId="12748"/>
    <cellStyle name="Cálculo 2 2 3 6 2" xfId="22846"/>
    <cellStyle name="Cálculo 2 2 3 6 3" xfId="26587"/>
    <cellStyle name="Cálculo 2 2 3 7" xfId="15175"/>
    <cellStyle name="Cálculo 2 2 3 8" xfId="15425"/>
    <cellStyle name="Cálculo 2 2 3 9" xfId="12869"/>
    <cellStyle name="Cálculo 2 2 4" xfId="7045"/>
    <cellStyle name="Cálculo 2 2 4 10" xfId="11593"/>
    <cellStyle name="Cálculo 2 2 4 11" xfId="15565"/>
    <cellStyle name="Cálculo 2 2 4 12" xfId="17902"/>
    <cellStyle name="Cálculo 2 2 4 13" xfId="19694"/>
    <cellStyle name="Cálculo 2 2 4 2" xfId="8856"/>
    <cellStyle name="Cálculo 2 2 4 2 10" xfId="12380"/>
    <cellStyle name="Cálculo 2 2 4 2 11" xfId="18922"/>
    <cellStyle name="Cálculo 2 2 4 2 12" xfId="17157"/>
    <cellStyle name="Cálculo 2 2 4 2 2" xfId="14087"/>
    <cellStyle name="Cálculo 2 2 4 2 2 2" xfId="24547"/>
    <cellStyle name="Cálculo 2 2 4 2 2 2 2" xfId="28222"/>
    <cellStyle name="Cálculo 2 2 4 2 2 3" xfId="21696"/>
    <cellStyle name="Cálculo 2 2 4 2 2 4" xfId="26105"/>
    <cellStyle name="Cálculo 2 2 4 2 3" xfId="11415"/>
    <cellStyle name="Cálculo 2 2 4 2 3 2" xfId="20565"/>
    <cellStyle name="Cálculo 2 2 4 2 3 3" xfId="25408"/>
    <cellStyle name="Cálculo 2 2 4 2 4" xfId="14548"/>
    <cellStyle name="Cálculo 2 2 4 2 4 2" xfId="23661"/>
    <cellStyle name="Cálculo 2 2 4 2 4 3" xfId="27399"/>
    <cellStyle name="Cálculo 2 2 4 2 5" xfId="13621"/>
    <cellStyle name="Cálculo 2 2 4 2 5 2" xfId="23167"/>
    <cellStyle name="Cálculo 2 2 4 2 5 3" xfId="26905"/>
    <cellStyle name="Cálculo 2 2 4 2 6" xfId="12904"/>
    <cellStyle name="Cálculo 2 2 4 2 7" xfId="15299"/>
    <cellStyle name="Cálculo 2 2 4 2 8" xfId="15440"/>
    <cellStyle name="Cálculo 2 2 4 2 9" xfId="12448"/>
    <cellStyle name="Cálculo 2 2 4 3" xfId="13328"/>
    <cellStyle name="Cálculo 2 2 4 3 2" xfId="24254"/>
    <cellStyle name="Cálculo 2 2 4 3 2 2" xfId="27941"/>
    <cellStyle name="Cálculo 2 2 4 3 3" xfId="21178"/>
    <cellStyle name="Cálculo 2 2 4 3 4" xfId="25773"/>
    <cellStyle name="Cálculo 2 2 4 4" xfId="14207"/>
    <cellStyle name="Cálculo 2 2 4 4 2" xfId="20801"/>
    <cellStyle name="Cálculo 2 2 4 4 3" xfId="25524"/>
    <cellStyle name="Cálculo 2 2 4 5" xfId="13937"/>
    <cellStyle name="Cálculo 2 2 4 5 2" xfId="23718"/>
    <cellStyle name="Cálculo 2 2 4 5 3" xfId="27456"/>
    <cellStyle name="Cálculo 2 2 4 6" xfId="15131"/>
    <cellStyle name="Cálculo 2 2 4 6 2" xfId="22901"/>
    <cellStyle name="Cálculo 2 2 4 6 3" xfId="26642"/>
    <cellStyle name="Cálculo 2 2 4 7" xfId="12982"/>
    <cellStyle name="Cálculo 2 2 4 8" xfId="15288"/>
    <cellStyle name="Cálculo 2 2 4 9" xfId="11687"/>
    <cellStyle name="Cálculo 2 2 5" xfId="7029"/>
    <cellStyle name="Cálculo 2 2 5 10" xfId="11156"/>
    <cellStyle name="Cálculo 2 2 5 11" xfId="11958"/>
    <cellStyle name="Cálculo 2 2 5 12" xfId="17893"/>
    <cellStyle name="Cálculo 2 2 5 13" xfId="19701"/>
    <cellStyle name="Cálculo 2 2 5 2" xfId="8842"/>
    <cellStyle name="Cálculo 2 2 5 2 10" xfId="15084"/>
    <cellStyle name="Cálculo 2 2 5 2 11" xfId="18912"/>
    <cellStyle name="Cálculo 2 2 5 2 12" xfId="17680"/>
    <cellStyle name="Cálculo 2 2 5 2 2" xfId="14073"/>
    <cellStyle name="Cálculo 2 2 5 2 2 2" xfId="24535"/>
    <cellStyle name="Cálculo 2 2 5 2 2 2 2" xfId="28210"/>
    <cellStyle name="Cálculo 2 2 5 2 2 3" xfId="21683"/>
    <cellStyle name="Cálculo 2 2 5 2 2 4" xfId="26093"/>
    <cellStyle name="Cálculo 2 2 5 2 3" xfId="13564"/>
    <cellStyle name="Cálculo 2 2 5 2 3 2" xfId="20435"/>
    <cellStyle name="Cálculo 2 2 5 2 3 3" xfId="25376"/>
    <cellStyle name="Cálculo 2 2 5 2 4" xfId="14654"/>
    <cellStyle name="Cálculo 2 2 5 2 4 2" xfId="23767"/>
    <cellStyle name="Cálculo 2 2 5 2 4 3" xfId="27505"/>
    <cellStyle name="Cálculo 2 2 5 2 5" xfId="13603"/>
    <cellStyle name="Cálculo 2 2 5 2 5 2" xfId="23153"/>
    <cellStyle name="Cálculo 2 2 5 2 5 3" xfId="26891"/>
    <cellStyle name="Cálculo 2 2 5 2 6" xfId="13048"/>
    <cellStyle name="Cálculo 2 2 5 2 7" xfId="12427"/>
    <cellStyle name="Cálculo 2 2 5 2 8" xfId="10981"/>
    <cellStyle name="Cálculo 2 2 5 2 9" xfId="13622"/>
    <cellStyle name="Cálculo 2 2 5 3" xfId="13313"/>
    <cellStyle name="Cálculo 2 2 5 3 2" xfId="24240"/>
    <cellStyle name="Cálculo 2 2 5 3 2 2" xfId="27927"/>
    <cellStyle name="Cálculo 2 2 5 3 3" xfId="21163"/>
    <cellStyle name="Cálculo 2 2 5 3 4" xfId="25759"/>
    <cellStyle name="Cálculo 2 2 5 4" xfId="14921"/>
    <cellStyle name="Cálculo 2 2 5 4 2" xfId="21926"/>
    <cellStyle name="Cálculo 2 2 5 4 3" xfId="26265"/>
    <cellStyle name="Cálculo 2 2 5 5" xfId="11786"/>
    <cellStyle name="Cálculo 2 2 5 5 2" xfId="23456"/>
    <cellStyle name="Cálculo 2 2 5 5 3" xfId="27194"/>
    <cellStyle name="Cálculo 2 2 5 6" xfId="10960"/>
    <cellStyle name="Cálculo 2 2 5 6 2" xfId="22885"/>
    <cellStyle name="Cálculo 2 2 5 6 3" xfId="26626"/>
    <cellStyle name="Cálculo 2 2 5 7" xfId="11483"/>
    <cellStyle name="Cálculo 2 2 5 8" xfId="11503"/>
    <cellStyle name="Cálculo 2 2 5 9" xfId="11076"/>
    <cellStyle name="Cálculo 2 2 6" xfId="6905"/>
    <cellStyle name="Cálculo 2 2 6 10" xfId="15754"/>
    <cellStyle name="Cálculo 2 2 6 11" xfId="15619"/>
    <cellStyle name="Cálculo 2 2 6 12" xfId="17827"/>
    <cellStyle name="Cálculo 2 2 6 13" xfId="25188"/>
    <cellStyle name="Cálculo 2 2 6 2" xfId="8740"/>
    <cellStyle name="Cálculo 2 2 6 2 10" xfId="13938"/>
    <cellStyle name="Cálculo 2 2 6 2 11" xfId="18853"/>
    <cellStyle name="Cálculo 2 2 6 2 12" xfId="17631"/>
    <cellStyle name="Cálculo 2 2 6 2 2" xfId="13982"/>
    <cellStyle name="Cálculo 2 2 6 2 2 2" xfId="24444"/>
    <cellStyle name="Cálculo 2 2 6 2 2 2 2" xfId="28119"/>
    <cellStyle name="Cálculo 2 2 6 2 2 3" xfId="21587"/>
    <cellStyle name="Cálculo 2 2 6 2 2 4" xfId="26002"/>
    <cellStyle name="Cálculo 2 2 6 2 3" xfId="14298"/>
    <cellStyle name="Cálculo 2 2 6 2 3 2" xfId="20854"/>
    <cellStyle name="Cálculo 2 2 6 2 3 3" xfId="25546"/>
    <cellStyle name="Cálculo 2 2 6 2 4" xfId="12764"/>
    <cellStyle name="Cálculo 2 2 6 2 4 2" xfId="23572"/>
    <cellStyle name="Cálculo 2 2 6 2 4 3" xfId="27310"/>
    <cellStyle name="Cálculo 2 2 6 2 5" xfId="11858"/>
    <cellStyle name="Cálculo 2 2 6 2 5 2" xfId="23051"/>
    <cellStyle name="Cálculo 2 2 6 2 5 3" xfId="26789"/>
    <cellStyle name="Cálculo 2 2 6 2 6" xfId="15163"/>
    <cellStyle name="Cálculo 2 2 6 2 7" xfId="15534"/>
    <cellStyle name="Cálculo 2 2 6 2 8" xfId="13853"/>
    <cellStyle name="Cálculo 2 2 6 2 9" xfId="15638"/>
    <cellStyle name="Cálculo 2 2 6 3" xfId="13209"/>
    <cellStyle name="Cálculo 2 2 6 3 2" xfId="24127"/>
    <cellStyle name="Cálculo 2 2 6 3 2 2" xfId="27814"/>
    <cellStyle name="Cálculo 2 2 6 3 3" xfId="21047"/>
    <cellStyle name="Cálculo 2 2 6 3 4" xfId="25646"/>
    <cellStyle name="Cálculo 2 2 6 4" xfId="14734"/>
    <cellStyle name="Cálculo 2 2 6 4 2" xfId="19897"/>
    <cellStyle name="Cálculo 2 2 6 4 3" xfId="25198"/>
    <cellStyle name="Cálculo 2 2 6 5" xfId="15080"/>
    <cellStyle name="Cálculo 2 2 6 5 2" xfId="23397"/>
    <cellStyle name="Cálculo 2 2 6 5 3" xfId="27135"/>
    <cellStyle name="Cálculo 2 2 6 6" xfId="12033"/>
    <cellStyle name="Cálculo 2 2 6 6 2" xfId="22765"/>
    <cellStyle name="Cálculo 2 2 6 6 3" xfId="26506"/>
    <cellStyle name="Cálculo 2 2 6 7" xfId="13154"/>
    <cellStyle name="Cálculo 2 2 6 8" xfId="10936"/>
    <cellStyle name="Cálculo 2 2 6 9" xfId="12389"/>
    <cellStyle name="Cálculo 2 2 7" xfId="7036"/>
    <cellStyle name="Cálculo 2 2 7 10" xfId="11484"/>
    <cellStyle name="Cálculo 2 2 7 11" xfId="12835"/>
    <cellStyle name="Cálculo 2 2 7 12" xfId="17897"/>
    <cellStyle name="Cálculo 2 2 7 13" xfId="17705"/>
    <cellStyle name="Cálculo 2 2 7 2" xfId="8848"/>
    <cellStyle name="Cálculo 2 2 7 2 10" xfId="15179"/>
    <cellStyle name="Cálculo 2 2 7 2 11" xfId="18916"/>
    <cellStyle name="Cálculo 2 2 7 2 12" xfId="19245"/>
    <cellStyle name="Cálculo 2 2 7 2 2" xfId="14079"/>
    <cellStyle name="Cálculo 2 2 7 2 2 2" xfId="24541"/>
    <cellStyle name="Cálculo 2 2 7 2 2 2 2" xfId="28216"/>
    <cellStyle name="Cálculo 2 2 7 2 2 3" xfId="21689"/>
    <cellStyle name="Cálculo 2 2 7 2 2 4" xfId="26099"/>
    <cellStyle name="Cálculo 2 2 7 2 3" xfId="11417"/>
    <cellStyle name="Cálculo 2 2 7 2 3 2" xfId="19893"/>
    <cellStyle name="Cálculo 2 2 7 2 3 3" xfId="25196"/>
    <cellStyle name="Cálculo 2 2 7 2 4" xfId="12618"/>
    <cellStyle name="Cálculo 2 2 7 2 4 2" xfId="23786"/>
    <cellStyle name="Cálculo 2 2 7 2 4 3" xfId="27524"/>
    <cellStyle name="Cálculo 2 2 7 2 5" xfId="12752"/>
    <cellStyle name="Cálculo 2 2 7 2 5 2" xfId="23159"/>
    <cellStyle name="Cálculo 2 2 7 2 5 3" xfId="26897"/>
    <cellStyle name="Cálculo 2 2 7 2 6" xfId="15044"/>
    <cellStyle name="Cálculo 2 2 7 2 7" xfId="15162"/>
    <cellStyle name="Cálculo 2 2 7 2 8" xfId="14434"/>
    <cellStyle name="Cálculo 2 2 7 2 9" xfId="11108"/>
    <cellStyle name="Cálculo 2 2 7 3" xfId="13320"/>
    <cellStyle name="Cálculo 2 2 7 3 2" xfId="24247"/>
    <cellStyle name="Cálculo 2 2 7 3 2 2" xfId="27934"/>
    <cellStyle name="Cálculo 2 2 7 3 3" xfId="21170"/>
    <cellStyle name="Cálculo 2 2 7 3 4" xfId="25766"/>
    <cellStyle name="Cálculo 2 2 7 4" xfId="14690"/>
    <cellStyle name="Cálculo 2 2 7 4 2" xfId="22255"/>
    <cellStyle name="Cálculo 2 2 7 4 3" xfId="26402"/>
    <cellStyle name="Cálculo 2 2 7 5" xfId="11122"/>
    <cellStyle name="Cálculo 2 2 7 5 2" xfId="23721"/>
    <cellStyle name="Cálculo 2 2 7 5 3" xfId="27459"/>
    <cellStyle name="Cálculo 2 2 7 6" xfId="15026"/>
    <cellStyle name="Cálculo 2 2 7 6 2" xfId="22892"/>
    <cellStyle name="Cálculo 2 2 7 6 3" xfId="26633"/>
    <cellStyle name="Cálculo 2 2 7 7" xfId="13044"/>
    <cellStyle name="Cálculo 2 2 7 8" xfId="13870"/>
    <cellStyle name="Cálculo 2 2 7 9" xfId="15601"/>
    <cellStyle name="Cálculo 2 2 8" xfId="6903"/>
    <cellStyle name="Cálculo 2 2 8 10" xfId="12884"/>
    <cellStyle name="Cálculo 2 2 8 11" xfId="17825"/>
    <cellStyle name="Cálculo 2 2 8 12" xfId="25141"/>
    <cellStyle name="Cálculo 2 2 8 2" xfId="13207"/>
    <cellStyle name="Cálculo 2 2 8 2 2" xfId="24125"/>
    <cellStyle name="Cálculo 2 2 8 2 2 2" xfId="27812"/>
    <cellStyle name="Cálculo 2 2 8 2 3" xfId="21045"/>
    <cellStyle name="Cálculo 2 2 8 2 4" xfId="25644"/>
    <cellStyle name="Cálculo 2 2 8 3" xfId="14384"/>
    <cellStyle name="Cálculo 2 2 8 3 2" xfId="21309"/>
    <cellStyle name="Cálculo 2 2 8 3 3" xfId="25872"/>
    <cellStyle name="Cálculo 2 2 8 4" xfId="13157"/>
    <cellStyle name="Cálculo 2 2 8 4 2" xfId="23382"/>
    <cellStyle name="Cálculo 2 2 8 4 3" xfId="27120"/>
    <cellStyle name="Cálculo 2 2 8 5" xfId="13163"/>
    <cellStyle name="Cálculo 2 2 8 5 2" xfId="22763"/>
    <cellStyle name="Cálculo 2 2 8 5 3" xfId="26504"/>
    <cellStyle name="Cálculo 2 2 8 6" xfId="13453"/>
    <cellStyle name="Cálculo 2 2 8 7" xfId="15424"/>
    <cellStyle name="Cálculo 2 2 8 8" xfId="13797"/>
    <cellStyle name="Cálculo 2 2 8 9" xfId="12698"/>
    <cellStyle name="Cálculo 2 2 9" xfId="11921"/>
    <cellStyle name="Cálculo 2 2 9 2" xfId="24760"/>
    <cellStyle name="Cálculo 2 2 9 2 2" xfId="28431"/>
    <cellStyle name="Cálculo 2 2 9 3" xfId="22172"/>
    <cellStyle name="Cálculo 2 2 9 4" xfId="26375"/>
    <cellStyle name="Cálculo 2 3" xfId="4967"/>
    <cellStyle name="Cálculo 2 3 10" xfId="11962"/>
    <cellStyle name="Cálculo 2 3 10 2" xfId="23583"/>
    <cellStyle name="Cálculo 2 3 10 3" xfId="27321"/>
    <cellStyle name="Cálculo 2 3 11" xfId="13666"/>
    <cellStyle name="Cálculo 2 3 11 2" xfId="22699"/>
    <cellStyle name="Cálculo 2 3 11 3" xfId="26454"/>
    <cellStyle name="Cálculo 2 3 12" xfId="12271"/>
    <cellStyle name="Cálculo 2 3 13" xfId="12580"/>
    <cellStyle name="Cálculo 2 3 14" xfId="11909"/>
    <cellStyle name="Cálculo 2 3 15" xfId="11101"/>
    <cellStyle name="Cálculo 2 3 16" xfId="13618"/>
    <cellStyle name="Cálculo 2 3 17" xfId="17636"/>
    <cellStyle name="Cálculo 2 3 18" xfId="17601"/>
    <cellStyle name="Cálculo 2 3 2" xfId="7052"/>
    <cellStyle name="Cálculo 2 3 2 10" xfId="15583"/>
    <cellStyle name="Cálculo 2 3 2 11" xfId="15334"/>
    <cellStyle name="Cálculo 2 3 2 12" xfId="17906"/>
    <cellStyle name="Cálculo 2 3 2 13" xfId="17162"/>
    <cellStyle name="Cálculo 2 3 2 2" xfId="8860"/>
    <cellStyle name="Cálculo 2 3 2 2 10" xfId="13692"/>
    <cellStyle name="Cálculo 2 3 2 2 11" xfId="18925"/>
    <cellStyle name="Cálculo 2 3 2 2 12" xfId="19879"/>
    <cellStyle name="Cálculo 2 3 2 2 2" xfId="14091"/>
    <cellStyle name="Cálculo 2 3 2 2 2 2" xfId="24551"/>
    <cellStyle name="Cálculo 2 3 2 2 2 2 2" xfId="28226"/>
    <cellStyle name="Cálculo 2 3 2 2 2 3" xfId="21700"/>
    <cellStyle name="Cálculo 2 3 2 2 2 4" xfId="26109"/>
    <cellStyle name="Cálculo 2 3 2 2 3" xfId="11844"/>
    <cellStyle name="Cálculo 2 3 2 2 3 2" xfId="21500"/>
    <cellStyle name="Cálculo 2 3 2 2 3 3" xfId="25940"/>
    <cellStyle name="Cálculo 2 3 2 2 4" xfId="11906"/>
    <cellStyle name="Cálculo 2 3 2 2 4 2" xfId="23654"/>
    <cellStyle name="Cálculo 2 3 2 2 4 3" xfId="27392"/>
    <cellStyle name="Cálculo 2 3 2 2 5" xfId="12370"/>
    <cellStyle name="Cálculo 2 3 2 2 5 2" xfId="23171"/>
    <cellStyle name="Cálculo 2 3 2 2 5 3" xfId="26909"/>
    <cellStyle name="Cálculo 2 3 2 2 6" xfId="15103"/>
    <cellStyle name="Cálculo 2 3 2 2 7" xfId="14765"/>
    <cellStyle name="Cálculo 2 3 2 2 8" xfId="12939"/>
    <cellStyle name="Cálculo 2 3 2 2 9" xfId="14278"/>
    <cellStyle name="Cálculo 2 3 2 3" xfId="13335"/>
    <cellStyle name="Cálculo 2 3 2 3 2" xfId="24261"/>
    <cellStyle name="Cálculo 2 3 2 3 2 2" xfId="27948"/>
    <cellStyle name="Cálculo 2 3 2 3 3" xfId="21185"/>
    <cellStyle name="Cálculo 2 3 2 3 4" xfId="25780"/>
    <cellStyle name="Cálculo 2 3 2 4" xfId="14233"/>
    <cellStyle name="Cálculo 2 3 2 4 2" xfId="20278"/>
    <cellStyle name="Cálculo 2 3 2 4 3" xfId="25305"/>
    <cellStyle name="Cálculo 2 3 2 5" xfId="11280"/>
    <cellStyle name="Cálculo 2 3 2 5 2" xfId="23365"/>
    <cellStyle name="Cálculo 2 3 2 5 3" xfId="27103"/>
    <cellStyle name="Cálculo 2 3 2 6" xfId="11654"/>
    <cellStyle name="Cálculo 2 3 2 6 2" xfId="22908"/>
    <cellStyle name="Cálculo 2 3 2 6 3" xfId="26649"/>
    <cellStyle name="Cálculo 2 3 2 7" xfId="15338"/>
    <cellStyle name="Cálculo 2 3 2 8" xfId="15144"/>
    <cellStyle name="Cálculo 2 3 2 9" xfId="15153"/>
    <cellStyle name="Cálculo 2 3 3" xfId="7085"/>
    <cellStyle name="Cálculo 2 3 3 10" xfId="15686"/>
    <cellStyle name="Cálculo 2 3 3 11" xfId="11365"/>
    <cellStyle name="Cálculo 2 3 3 12" xfId="17922"/>
    <cellStyle name="Cálculo 2 3 3 13" xfId="25156"/>
    <cellStyle name="Cálculo 2 3 3 2" xfId="8892"/>
    <cellStyle name="Cálculo 2 3 3 2 10" xfId="11000"/>
    <cellStyle name="Cálculo 2 3 3 2 11" xfId="18944"/>
    <cellStyle name="Cálculo 2 3 3 2 12" xfId="18816"/>
    <cellStyle name="Cálculo 2 3 3 2 2" xfId="14119"/>
    <cellStyle name="Cálculo 2 3 3 2 2 2" xfId="24580"/>
    <cellStyle name="Cálculo 2 3 3 2 2 2 2" xfId="28255"/>
    <cellStyle name="Cálculo 2 3 3 2 2 3" xfId="21730"/>
    <cellStyle name="Cálculo 2 3 3 2 2 4" xfId="26138"/>
    <cellStyle name="Cálculo 2 3 3 2 3" xfId="11400"/>
    <cellStyle name="Cálculo 2 3 3 2 3 2" xfId="20955"/>
    <cellStyle name="Cálculo 2 3 3 2 3 3" xfId="25594"/>
    <cellStyle name="Cálculo 2 3 3 2 4" xfId="11196"/>
    <cellStyle name="Cálculo 2 3 3 2 4 2" xfId="23328"/>
    <cellStyle name="Cálculo 2 3 3 2 4 3" xfId="27066"/>
    <cellStyle name="Cálculo 2 3 3 2 5" xfId="13719"/>
    <cellStyle name="Cálculo 2 3 3 2 5 2" xfId="23203"/>
    <cellStyle name="Cálculo 2 3 3 2 5 3" xfId="26941"/>
    <cellStyle name="Cálculo 2 3 3 2 6" xfId="12105"/>
    <cellStyle name="Cálculo 2 3 3 2 7" xfId="15292"/>
    <cellStyle name="Cálculo 2 3 3 2 8" xfId="14352"/>
    <cellStyle name="Cálculo 2 3 3 2 9" xfId="15660"/>
    <cellStyle name="Cálculo 2 3 3 3" xfId="13361"/>
    <cellStyle name="Cálculo 2 3 3 3 2" xfId="24290"/>
    <cellStyle name="Cálculo 2 3 3 3 2 2" xfId="27977"/>
    <cellStyle name="Cálculo 2 3 3 3 3" xfId="21216"/>
    <cellStyle name="Cálculo 2 3 3 3 4" xfId="25810"/>
    <cellStyle name="Cálculo 2 3 3 4" xfId="14387"/>
    <cellStyle name="Cálculo 2 3 3 4 2" xfId="20210"/>
    <cellStyle name="Cálculo 2 3 3 4 3" xfId="25287"/>
    <cellStyle name="Cálculo 2 3 3 5" xfId="15108"/>
    <cellStyle name="Cálculo 2 3 3 5 2" xfId="23709"/>
    <cellStyle name="Cálculo 2 3 3 5 3" xfId="27447"/>
    <cellStyle name="Cálculo 2 3 3 6" xfId="11313"/>
    <cellStyle name="Cálculo 2 3 3 6 2" xfId="22940"/>
    <cellStyle name="Cálculo 2 3 3 6 3" xfId="26681"/>
    <cellStyle name="Cálculo 2 3 3 7" xfId="12089"/>
    <cellStyle name="Cálculo 2 3 3 8" xfId="14377"/>
    <cellStyle name="Cálculo 2 3 3 9" xfId="12434"/>
    <cellStyle name="Cálculo 2 3 4" xfId="6877"/>
    <cellStyle name="Cálculo 2 3 4 10" xfId="15606"/>
    <cellStyle name="Cálculo 2 3 4 11" xfId="15001"/>
    <cellStyle name="Cálculo 2 3 4 12" xfId="17808"/>
    <cellStyle name="Cálculo 2 3 4 13" xfId="25152"/>
    <cellStyle name="Cálculo 2 3 4 2" xfId="8717"/>
    <cellStyle name="Cálculo 2 3 4 2 10" xfId="15114"/>
    <cellStyle name="Cálculo 2 3 4 2 11" xfId="18835"/>
    <cellStyle name="Cálculo 2 3 4 2 12" xfId="17519"/>
    <cellStyle name="Cálculo 2 3 4 2 2" xfId="13959"/>
    <cellStyle name="Cálculo 2 3 4 2 2 2" xfId="24424"/>
    <cellStyle name="Cálculo 2 3 4 2 2 2 2" xfId="28099"/>
    <cellStyle name="Cálculo 2 3 4 2 2 3" xfId="21566"/>
    <cellStyle name="Cálculo 2 3 4 2 2 4" xfId="25982"/>
    <cellStyle name="Cálculo 2 3 4 2 3" xfId="14631"/>
    <cellStyle name="Cálculo 2 3 4 2 3 2" xfId="21909"/>
    <cellStyle name="Cálculo 2 3 4 2 3 3" xfId="26257"/>
    <cellStyle name="Cálculo 2 3 4 2 4" xfId="15060"/>
    <cellStyle name="Cálculo 2 3 4 2 4 2" xfId="23315"/>
    <cellStyle name="Cálculo 2 3 4 2 4 3" xfId="27053"/>
    <cellStyle name="Cálculo 2 3 4 2 5" xfId="11883"/>
    <cellStyle name="Cálculo 2 3 4 2 5 2" xfId="23028"/>
    <cellStyle name="Cálculo 2 3 4 2 5 3" xfId="26766"/>
    <cellStyle name="Cálculo 2 3 4 2 6" xfId="14510"/>
    <cellStyle name="Cálculo 2 3 4 2 7" xfId="14506"/>
    <cellStyle name="Cálculo 2 3 4 2 8" xfId="13722"/>
    <cellStyle name="Cálculo 2 3 4 2 9" xfId="11493"/>
    <cellStyle name="Cálculo 2 3 4 3" xfId="13187"/>
    <cellStyle name="Cálculo 2 3 4 3 2" xfId="24106"/>
    <cellStyle name="Cálculo 2 3 4 3 2 2" xfId="27793"/>
    <cellStyle name="Cálculo 2 3 4 3 3" xfId="21021"/>
    <cellStyle name="Cálculo 2 3 4 3 4" xfId="25621"/>
    <cellStyle name="Cálculo 2 3 4 4" xfId="14743"/>
    <cellStyle name="Cálculo 2 3 4 4 2" xfId="22020"/>
    <cellStyle name="Cálculo 2 3 4 4 3" xfId="26292"/>
    <cellStyle name="Cálculo 2 3 4 5" xfId="12497"/>
    <cellStyle name="Cálculo 2 3 4 5 2" xfId="23400"/>
    <cellStyle name="Cálculo 2 3 4 5 3" xfId="27138"/>
    <cellStyle name="Cálculo 2 3 4 6" xfId="11259"/>
    <cellStyle name="Cálculo 2 3 4 6 2" xfId="22739"/>
    <cellStyle name="Cálculo 2 3 4 6 3" xfId="26480"/>
    <cellStyle name="Cálculo 2 3 4 7" xfId="11103"/>
    <cellStyle name="Cálculo 2 3 4 8" xfId="13487"/>
    <cellStyle name="Cálculo 2 3 4 9" xfId="15646"/>
    <cellStyle name="Cálculo 2 3 5" xfId="7110"/>
    <cellStyle name="Cálculo 2 3 5 10" xfId="14914"/>
    <cellStyle name="Cálculo 2 3 5 11" xfId="15720"/>
    <cellStyle name="Cálculo 2 3 5 12" xfId="17935"/>
    <cellStyle name="Cálculo 2 3 5 13" xfId="25169"/>
    <cellStyle name="Cálculo 2 3 5 2" xfId="8917"/>
    <cellStyle name="Cálculo 2 3 5 2 10" xfId="15481"/>
    <cellStyle name="Cálculo 2 3 5 2 11" xfId="18960"/>
    <cellStyle name="Cálculo 2 3 5 2 12" xfId="19244"/>
    <cellStyle name="Cálculo 2 3 5 2 2" xfId="14142"/>
    <cellStyle name="Cálculo 2 3 5 2 2 2" xfId="24601"/>
    <cellStyle name="Cálculo 2 3 5 2 2 2 2" xfId="28276"/>
    <cellStyle name="Cálculo 2 3 5 2 2 3" xfId="21751"/>
    <cellStyle name="Cálculo 2 3 5 2 2 4" xfId="26159"/>
    <cellStyle name="Cálculo 2 3 5 2 3" xfId="11766"/>
    <cellStyle name="Cálculo 2 3 5 2 3 2" xfId="20768"/>
    <cellStyle name="Cálculo 2 3 5 2 3 3" xfId="25502"/>
    <cellStyle name="Cálculo 2 3 5 2 4" xfId="12517"/>
    <cellStyle name="Cálculo 2 3 5 2 4 2" xfId="23657"/>
    <cellStyle name="Cálculo 2 3 5 2 4 3" xfId="27395"/>
    <cellStyle name="Cálculo 2 3 5 2 5" xfId="11498"/>
    <cellStyle name="Cálculo 2 3 5 2 5 2" xfId="23228"/>
    <cellStyle name="Cálculo 2 3 5 2 5 3" xfId="26966"/>
    <cellStyle name="Cálculo 2 3 5 2 6" xfId="11636"/>
    <cellStyle name="Cálculo 2 3 5 2 7" xfId="13862"/>
    <cellStyle name="Cálculo 2 3 5 2 8" xfId="13644"/>
    <cellStyle name="Cálculo 2 3 5 2 9" xfId="12750"/>
    <cellStyle name="Cálculo 2 3 5 3" xfId="13380"/>
    <cellStyle name="Cálculo 2 3 5 3 2" xfId="24311"/>
    <cellStyle name="Cálculo 2 3 5 3 2 2" xfId="27998"/>
    <cellStyle name="Cálculo 2 3 5 3 3" xfId="21237"/>
    <cellStyle name="Cálculo 2 3 5 3 4" xfId="25831"/>
    <cellStyle name="Cálculo 2 3 5 4" xfId="14484"/>
    <cellStyle name="Cálculo 2 3 5 4 2" xfId="20066"/>
    <cellStyle name="Cálculo 2 3 5 4 3" xfId="25239"/>
    <cellStyle name="Cálculo 2 3 5 5" xfId="11774"/>
    <cellStyle name="Cálculo 2 3 5 5 2" xfId="23425"/>
    <cellStyle name="Cálculo 2 3 5 5 3" xfId="27163"/>
    <cellStyle name="Cálculo 2 3 5 6" xfId="14370"/>
    <cellStyle name="Cálculo 2 3 5 6 2" xfId="22965"/>
    <cellStyle name="Cálculo 2 3 5 6 3" xfId="26706"/>
    <cellStyle name="Cálculo 2 3 5 7" xfId="11650"/>
    <cellStyle name="Cálculo 2 3 5 8" xfId="10997"/>
    <cellStyle name="Cálculo 2 3 5 9" xfId="15598"/>
    <cellStyle name="Cálculo 2 3 6" xfId="7132"/>
    <cellStyle name="Cálculo 2 3 6 10" xfId="15432"/>
    <cellStyle name="Cálculo 2 3 6 11" xfId="13435"/>
    <cellStyle name="Cálculo 2 3 6 12" xfId="17948"/>
    <cellStyle name="Cálculo 2 3 6 13" xfId="17613"/>
    <cellStyle name="Cálculo 2 3 6 2" xfId="8939"/>
    <cellStyle name="Cálculo 2 3 6 2 10" xfId="13588"/>
    <cellStyle name="Cálculo 2 3 6 2 11" xfId="18974"/>
    <cellStyle name="Cálculo 2 3 6 2 12" xfId="17491"/>
    <cellStyle name="Cálculo 2 3 6 2 2" xfId="14163"/>
    <cellStyle name="Cálculo 2 3 6 2 2 2" xfId="24620"/>
    <cellStyle name="Cálculo 2 3 6 2 2 2 2" xfId="28295"/>
    <cellStyle name="Cálculo 2 3 6 2 2 3" xfId="21771"/>
    <cellStyle name="Cálculo 2 3 6 2 2 4" xfId="26178"/>
    <cellStyle name="Cálculo 2 3 6 2 3" xfId="11380"/>
    <cellStyle name="Cálculo 2 3 6 2 3 2" xfId="20760"/>
    <cellStyle name="Cálculo 2 3 6 2 3 3" xfId="25495"/>
    <cellStyle name="Cálculo 2 3 6 2 4" xfId="13448"/>
    <cellStyle name="Cálculo 2 3 6 2 4 2" xfId="23594"/>
    <cellStyle name="Cálculo 2 3 6 2 4 3" xfId="27332"/>
    <cellStyle name="Cálculo 2 3 6 2 5" xfId="11828"/>
    <cellStyle name="Cálculo 2 3 6 2 5 2" xfId="23250"/>
    <cellStyle name="Cálculo 2 3 6 2 5 3" xfId="26988"/>
    <cellStyle name="Cálculo 2 3 6 2 6" xfId="15046"/>
    <cellStyle name="Cálculo 2 3 6 2 7" xfId="13834"/>
    <cellStyle name="Cálculo 2 3 6 2 8" xfId="15181"/>
    <cellStyle name="Cálculo 2 3 6 2 9" xfId="11181"/>
    <cellStyle name="Cálculo 2 3 6 3" xfId="13396"/>
    <cellStyle name="Cálculo 2 3 6 3 2" xfId="24330"/>
    <cellStyle name="Cálculo 2 3 6 3 2 2" xfId="28017"/>
    <cellStyle name="Cálculo 2 3 6 3 3" xfId="21257"/>
    <cellStyle name="Cálculo 2 3 6 3 4" xfId="25851"/>
    <cellStyle name="Cálculo 2 3 6 4" xfId="11037"/>
    <cellStyle name="Cálculo 2 3 6 4 2" xfId="22280"/>
    <cellStyle name="Cálculo 2 3 6 4 3" xfId="26408"/>
    <cellStyle name="Cálculo 2 3 6 5" xfId="13632"/>
    <cellStyle name="Cálculo 2 3 6 5 2" xfId="23412"/>
    <cellStyle name="Cálculo 2 3 6 5 3" xfId="27150"/>
    <cellStyle name="Cálculo 2 3 6 6" xfId="13920"/>
    <cellStyle name="Cálculo 2 3 6 6 2" xfId="22987"/>
    <cellStyle name="Cálculo 2 3 6 6 3" xfId="26728"/>
    <cellStyle name="Cálculo 2 3 6 7" xfId="11222"/>
    <cellStyle name="Cálculo 2 3 6 8" xfId="12714"/>
    <cellStyle name="Cálculo 2 3 6 9" xfId="12424"/>
    <cellStyle name="Cálculo 2 3 7" xfId="6930"/>
    <cellStyle name="Cálculo 2 3 7 10" xfId="12439"/>
    <cellStyle name="Cálculo 2 3 7 11" xfId="17837"/>
    <cellStyle name="Cálculo 2 3 7 12" xfId="25151"/>
    <cellStyle name="Cálculo 2 3 7 2" xfId="13229"/>
    <cellStyle name="Cálculo 2 3 7 2 2" xfId="24149"/>
    <cellStyle name="Cálculo 2 3 7 2 2 2" xfId="27836"/>
    <cellStyle name="Cálculo 2 3 7 2 3" xfId="21069"/>
    <cellStyle name="Cálculo 2 3 7 2 4" xfId="25668"/>
    <cellStyle name="Cálculo 2 3 7 3" xfId="14723"/>
    <cellStyle name="Cálculo 2 3 7 3 2" xfId="22199"/>
    <cellStyle name="Cálculo 2 3 7 3 3" xfId="26393"/>
    <cellStyle name="Cálculo 2 3 7 4" xfId="13471"/>
    <cellStyle name="Cálculo 2 3 7 4 2" xfId="23343"/>
    <cellStyle name="Cálculo 2 3 7 4 3" xfId="27081"/>
    <cellStyle name="Cálculo 2 3 7 5" xfId="12867"/>
    <cellStyle name="Cálculo 2 3 7 5 2" xfId="22790"/>
    <cellStyle name="Cálculo 2 3 7 5 3" xfId="26531"/>
    <cellStyle name="Cálculo 2 3 7 6" xfId="15339"/>
    <cellStyle name="Cálculo 2 3 7 7" xfId="11797"/>
    <cellStyle name="Cálculo 2 3 7 8" xfId="14277"/>
    <cellStyle name="Cálculo 2 3 7 9" xfId="15145"/>
    <cellStyle name="Cálculo 2 3 8" xfId="12545"/>
    <cellStyle name="Cálculo 2 3 8 2" xfId="20452"/>
    <cellStyle name="Cálculo 2 3 8 2 2" xfId="25386"/>
    <cellStyle name="Cálculo 2 3 8 3" xfId="20772"/>
    <cellStyle name="Cálculo 2 3 8 4" xfId="25504"/>
    <cellStyle name="Cálculo 2 3 9" xfId="12960"/>
    <cellStyle name="Cálculo 2 3 9 2" xfId="20641"/>
    <cellStyle name="Cálculo 2 3 9 3" xfId="25447"/>
    <cellStyle name="Cálculo 2 4" xfId="6893"/>
    <cellStyle name="Cálculo 2 4 10" xfId="15042"/>
    <cellStyle name="Cálculo 2 4 11" xfId="11748"/>
    <cellStyle name="Cálculo 2 4 12" xfId="17819"/>
    <cellStyle name="Cálculo 2 4 13" xfId="18421"/>
    <cellStyle name="Cálculo 2 4 2" xfId="8730"/>
    <cellStyle name="Cálculo 2 4 2 10" xfId="15322"/>
    <cellStyle name="Cálculo 2 4 2 11" xfId="18847"/>
    <cellStyle name="Cálculo 2 4 2 12" xfId="17780"/>
    <cellStyle name="Cálculo 2 4 2 2" xfId="13972"/>
    <cellStyle name="Cálculo 2 4 2 2 2" xfId="24434"/>
    <cellStyle name="Cálculo 2 4 2 2 2 2" xfId="28109"/>
    <cellStyle name="Cálculo 2 4 2 2 3" xfId="21577"/>
    <cellStyle name="Cálculo 2 4 2 2 4" xfId="25992"/>
    <cellStyle name="Cálculo 2 4 2 3" xfId="14255"/>
    <cellStyle name="Cálculo 2 4 2 3 2" xfId="20437"/>
    <cellStyle name="Cálculo 2 4 2 3 3" xfId="25378"/>
    <cellStyle name="Cálculo 2 4 2 4" xfId="12102"/>
    <cellStyle name="Cálculo 2 4 2 4 2" xfId="23592"/>
    <cellStyle name="Cálculo 2 4 2 4 3" xfId="27330"/>
    <cellStyle name="Cálculo 2 4 2 5" xfId="13655"/>
    <cellStyle name="Cálculo 2 4 2 5 2" xfId="23041"/>
    <cellStyle name="Cálculo 2 4 2 5 3" xfId="26779"/>
    <cellStyle name="Cálculo 2 4 2 6" xfId="12896"/>
    <cellStyle name="Cálculo 2 4 2 7" xfId="15547"/>
    <cellStyle name="Cálculo 2 4 2 8" xfId="12574"/>
    <cellStyle name="Cálculo 2 4 2 9" xfId="14991"/>
    <cellStyle name="Cálculo 2 4 3" xfId="13198"/>
    <cellStyle name="Cálculo 2 4 3 2" xfId="20184"/>
    <cellStyle name="Cálculo 2 4 3 2 2" xfId="25261"/>
    <cellStyle name="Cálculo 2 4 3 3" xfId="21035"/>
    <cellStyle name="Cálculo 2 4 3 4" xfId="25634"/>
    <cellStyle name="Cálculo 2 4 4" xfId="14405"/>
    <cellStyle name="Cálculo 2 4 4 2" xfId="21821"/>
    <cellStyle name="Cálculo 2 4 4 3" xfId="26221"/>
    <cellStyle name="Cálculo 2 4 5" xfId="14514"/>
    <cellStyle name="Cálculo 2 4 5 2" xfId="23385"/>
    <cellStyle name="Cálculo 2 4 5 3" xfId="27123"/>
    <cellStyle name="Cálculo 2 4 6" xfId="15224"/>
    <cellStyle name="Cálculo 2 4 6 2" xfId="22755"/>
    <cellStyle name="Cálculo 2 4 6 3" xfId="26496"/>
    <cellStyle name="Cálculo 2 4 7" xfId="13075"/>
    <cellStyle name="Cálculo 2 4 8" xfId="13422"/>
    <cellStyle name="Cálculo 2 4 9" xfId="12182"/>
    <cellStyle name="Cálculo 2 5" xfId="6966"/>
    <cellStyle name="Cálculo 2 5 10" xfId="13043"/>
    <cellStyle name="Cálculo 2 5 11" xfId="11946"/>
    <cellStyle name="Cálculo 2 5 12" xfId="17855"/>
    <cellStyle name="Cálculo 2 5 13" xfId="25146"/>
    <cellStyle name="Cálculo 2 5 2" xfId="8793"/>
    <cellStyle name="Cálculo 2 5 2 10" xfId="12032"/>
    <cellStyle name="Cálculo 2 5 2 11" xfId="18880"/>
    <cellStyle name="Cálculo 2 5 2 12" xfId="17158"/>
    <cellStyle name="Cálculo 2 5 2 2" xfId="14031"/>
    <cellStyle name="Cálculo 2 5 2 2 2" xfId="24492"/>
    <cellStyle name="Cálculo 2 5 2 2 2 2" xfId="28167"/>
    <cellStyle name="Cálculo 2 5 2 2 3" xfId="21637"/>
    <cellStyle name="Cálculo 2 5 2 2 4" xfId="26050"/>
    <cellStyle name="Cálculo 2 5 2 3" xfId="14946"/>
    <cellStyle name="Cálculo 2 5 2 3 2" xfId="21953"/>
    <cellStyle name="Cálculo 2 5 2 3 3" xfId="26274"/>
    <cellStyle name="Cálculo 2 5 2 4" xfId="12486"/>
    <cellStyle name="Cálculo 2 5 2 4 2" xfId="23311"/>
    <cellStyle name="Cálculo 2 5 2 4 3" xfId="27049"/>
    <cellStyle name="Cálculo 2 5 2 5" xfId="12905"/>
    <cellStyle name="Cálculo 2 5 2 5 2" xfId="23104"/>
    <cellStyle name="Cálculo 2 5 2 5 3" xfId="26842"/>
    <cellStyle name="Cálculo 2 5 2 6" xfId="13612"/>
    <cellStyle name="Cálculo 2 5 2 7" xfId="13837"/>
    <cellStyle name="Cálculo 2 5 2 8" xfId="14567"/>
    <cellStyle name="Cálculo 2 5 2 9" xfId="12226"/>
    <cellStyle name="Cálculo 2 5 3" xfId="13262"/>
    <cellStyle name="Cálculo 2 5 3 2" xfId="24183"/>
    <cellStyle name="Cálculo 2 5 3 2 2" xfId="27870"/>
    <cellStyle name="Cálculo 2 5 3 3" xfId="21104"/>
    <cellStyle name="Cálculo 2 5 3 4" xfId="25702"/>
    <cellStyle name="Cálculo 2 5 4" xfId="14711"/>
    <cellStyle name="Cálculo 2 5 4 2" xfId="20057"/>
    <cellStyle name="Cálculo 2 5 4 3" xfId="25236"/>
    <cellStyle name="Cálculo 2 5 5" xfId="12475"/>
    <cellStyle name="Cálculo 2 5 5 2" xfId="23492"/>
    <cellStyle name="Cálculo 2 5 5 3" xfId="27230"/>
    <cellStyle name="Cálculo 2 5 6" xfId="14307"/>
    <cellStyle name="Cálculo 2 5 6 2" xfId="22823"/>
    <cellStyle name="Cálculo 2 5 6 3" xfId="26564"/>
    <cellStyle name="Cálculo 2 5 7" xfId="15071"/>
    <cellStyle name="Cálculo 2 5 8" xfId="11179"/>
    <cellStyle name="Cálculo 2 5 9" xfId="14778"/>
    <cellStyle name="Cálculo 2 6" xfId="6945"/>
    <cellStyle name="Cálculo 2 6 10" xfId="15753"/>
    <cellStyle name="Cálculo 2 6 11" xfId="15554"/>
    <cellStyle name="Cálculo 2 6 12" xfId="17846"/>
    <cellStyle name="Cálculo 2 6 13" xfId="25166"/>
    <cellStyle name="Cálculo 2 6 2" xfId="8775"/>
    <cellStyle name="Cálculo 2 6 2 10" xfId="12319"/>
    <cellStyle name="Cálculo 2 6 2 11" xfId="18872"/>
    <cellStyle name="Cálculo 2 6 2 12" xfId="17159"/>
    <cellStyle name="Cálculo 2 6 2 2" xfId="14016"/>
    <cellStyle name="Cálculo 2 6 2 2 2" xfId="24475"/>
    <cellStyle name="Cálculo 2 6 2 2 2 2" xfId="28150"/>
    <cellStyle name="Cálculo 2 6 2 2 3" xfId="21619"/>
    <cellStyle name="Cálculo 2 6 2 2 4" xfId="26033"/>
    <cellStyle name="Cálculo 2 6 2 3" xfId="14607"/>
    <cellStyle name="Cálculo 2 6 2 3 2" xfId="21486"/>
    <cellStyle name="Cálculo 2 6 2 3 3" xfId="25926"/>
    <cellStyle name="Cálculo 2 6 2 4" xfId="14960"/>
    <cellStyle name="Cálculo 2 6 2 4 2" xfId="23625"/>
    <cellStyle name="Cálculo 2 6 2 4 3" xfId="27363"/>
    <cellStyle name="Cálculo 2 6 2 5" xfId="15073"/>
    <cellStyle name="Cálculo 2 6 2 5 2" xfId="23086"/>
    <cellStyle name="Cálculo 2 6 2 5 3" xfId="26824"/>
    <cellStyle name="Cálculo 2 6 2 6" xfId="11480"/>
    <cellStyle name="Cálculo 2 6 2 7" xfId="11025"/>
    <cellStyle name="Cálculo 2 6 2 8" xfId="15168"/>
    <cellStyle name="Cálculo 2 6 2 9" xfId="12317"/>
    <cellStyle name="Cálculo 2 6 3" xfId="13244"/>
    <cellStyle name="Cálculo 2 6 3 2" xfId="24163"/>
    <cellStyle name="Cálculo 2 6 3 2 2" xfId="27850"/>
    <cellStyle name="Cálculo 2 6 3 3" xfId="21083"/>
    <cellStyle name="Cálculo 2 6 3 4" xfId="25682"/>
    <cellStyle name="Cálculo 2 6 4" xfId="14952"/>
    <cellStyle name="Cálculo 2 6 4 2" xfId="20707"/>
    <cellStyle name="Cálculo 2 6 4 3" xfId="25470"/>
    <cellStyle name="Cálculo 2 6 5" xfId="11203"/>
    <cellStyle name="Cálculo 2 6 5 2" xfId="23494"/>
    <cellStyle name="Cálculo 2 6 5 3" xfId="27232"/>
    <cellStyle name="Cálculo 2 6 6" xfId="15434"/>
    <cellStyle name="Cálculo 2 6 6 2" xfId="22804"/>
    <cellStyle name="Cálculo 2 6 6 3" xfId="26545"/>
    <cellStyle name="Cálculo 2 6 7" xfId="12895"/>
    <cellStyle name="Cálculo 2 6 8" xfId="12350"/>
    <cellStyle name="Cálculo 2 6 9" xfId="13832"/>
    <cellStyle name="Cálculo 2 7" xfId="6934"/>
    <cellStyle name="Cálculo 2 7 10" xfId="15759"/>
    <cellStyle name="Cálculo 2 7 11" xfId="12468"/>
    <cellStyle name="Cálculo 2 7 12" xfId="17839"/>
    <cellStyle name="Cálculo 2 7 13" xfId="17771"/>
    <cellStyle name="Cálculo 2 7 2" xfId="8765"/>
    <cellStyle name="Cálculo 2 7 2 10" xfId="14363"/>
    <cellStyle name="Cálculo 2 7 2 11" xfId="18865"/>
    <cellStyle name="Cálculo 2 7 2 12" xfId="17161"/>
    <cellStyle name="Cálculo 2 7 2 2" xfId="14006"/>
    <cellStyle name="Cálculo 2 7 2 2 2" xfId="24466"/>
    <cellStyle name="Cálculo 2 7 2 2 2 2" xfId="28141"/>
    <cellStyle name="Cálculo 2 7 2 2 3" xfId="21610"/>
    <cellStyle name="Cálculo 2 7 2 2 4" xfId="26024"/>
    <cellStyle name="Cálculo 2 7 2 3" xfId="14311"/>
    <cellStyle name="Cálculo 2 7 2 3 2" xfId="21801"/>
    <cellStyle name="Cálculo 2 7 2 3 3" xfId="26205"/>
    <cellStyle name="Cálculo 2 7 2 4" xfId="14647"/>
    <cellStyle name="Cálculo 2 7 2 4 2" xfId="23756"/>
    <cellStyle name="Cálculo 2 7 2 4 3" xfId="27494"/>
    <cellStyle name="Cálculo 2 7 2 5" xfId="13882"/>
    <cellStyle name="Cálculo 2 7 2 5 2" xfId="23076"/>
    <cellStyle name="Cálculo 2 7 2 5 3" xfId="26814"/>
    <cellStyle name="Cálculo 2 7 2 6" xfId="12833"/>
    <cellStyle name="Cálculo 2 7 2 7" xfId="11928"/>
    <cellStyle name="Cálculo 2 7 2 8" xfId="13906"/>
    <cellStyle name="Cálculo 2 7 2 9" xfId="14555"/>
    <cellStyle name="Cálculo 2 7 3" xfId="13233"/>
    <cellStyle name="Cálculo 2 7 3 2" xfId="24153"/>
    <cellStyle name="Cálculo 2 7 3 2 2" xfId="27840"/>
    <cellStyle name="Cálculo 2 7 3 3" xfId="21073"/>
    <cellStyle name="Cálculo 2 7 3 4" xfId="25672"/>
    <cellStyle name="Cálculo 2 7 4" xfId="14302"/>
    <cellStyle name="Cálculo 2 7 4 2" xfId="21899"/>
    <cellStyle name="Cálculo 2 7 4 3" xfId="26250"/>
    <cellStyle name="Cálculo 2 7 5" xfId="13424"/>
    <cellStyle name="Cálculo 2 7 5 2" xfId="23352"/>
    <cellStyle name="Cálculo 2 7 5 3" xfId="27090"/>
    <cellStyle name="Cálculo 2 7 6" xfId="15101"/>
    <cellStyle name="Cálculo 2 7 6 2" xfId="22793"/>
    <cellStyle name="Cálculo 2 7 6 3" xfId="26534"/>
    <cellStyle name="Cálculo 2 7 7" xfId="15345"/>
    <cellStyle name="Cálculo 2 7 8" xfId="15174"/>
    <cellStyle name="Cálculo 2 7 9" xfId="15635"/>
    <cellStyle name="Cálculo 2 8" xfId="6978"/>
    <cellStyle name="Cálculo 2 8 10" xfId="11486"/>
    <cellStyle name="Cálculo 2 8 11" xfId="12661"/>
    <cellStyle name="Cálculo 2 8 12" xfId="17862"/>
    <cellStyle name="Cálculo 2 8 13" xfId="17661"/>
    <cellStyle name="Cálculo 2 8 2" xfId="8801"/>
    <cellStyle name="Cálculo 2 8 2 10" xfId="15613"/>
    <cellStyle name="Cálculo 2 8 2 11" xfId="18884"/>
    <cellStyle name="Cálculo 2 8 2 12" xfId="17602"/>
    <cellStyle name="Cálculo 2 8 2 2" xfId="14037"/>
    <cellStyle name="Cálculo 2 8 2 2 2" xfId="24500"/>
    <cellStyle name="Cálculo 2 8 2 2 2 2" xfId="28175"/>
    <cellStyle name="Cálculo 2 8 2 2 3" xfId="21645"/>
    <cellStyle name="Cálculo 2 8 2 2 4" xfId="26058"/>
    <cellStyle name="Cálculo 2 8 2 3" xfId="11755"/>
    <cellStyle name="Cálculo 2 8 2 3 2" xfId="20982"/>
    <cellStyle name="Cálculo 2 8 2 3 3" xfId="25603"/>
    <cellStyle name="Cálculo 2 8 2 4" xfId="13118"/>
    <cellStyle name="Cálculo 2 8 2 4 2" xfId="23344"/>
    <cellStyle name="Cálculo 2 8 2 4 3" xfId="27082"/>
    <cellStyle name="Cálculo 2 8 2 5" xfId="15397"/>
    <cellStyle name="Cálculo 2 8 2 5 2" xfId="23112"/>
    <cellStyle name="Cálculo 2 8 2 5 3" xfId="26850"/>
    <cellStyle name="Cálculo 2 8 2 6" xfId="11107"/>
    <cellStyle name="Cálculo 2 8 2 7" xfId="14308"/>
    <cellStyle name="Cálculo 2 8 2 8" xfId="15344"/>
    <cellStyle name="Cálculo 2 8 2 9" xfId="13647"/>
    <cellStyle name="Cálculo 2 8 3" xfId="13271"/>
    <cellStyle name="Cálculo 2 8 3 2" xfId="24195"/>
    <cellStyle name="Cálculo 2 8 3 2 2" xfId="27882"/>
    <cellStyle name="Cálculo 2 8 3 3" xfId="21116"/>
    <cellStyle name="Cálculo 2 8 3 4" xfId="25714"/>
    <cellStyle name="Cálculo 2 8 4" xfId="14525"/>
    <cellStyle name="Cálculo 2 8 4 2" xfId="20991"/>
    <cellStyle name="Cálculo 2 8 4 3" xfId="25608"/>
    <cellStyle name="Cálculo 2 8 5" xfId="13469"/>
    <cellStyle name="Cálculo 2 8 5 2" xfId="23341"/>
    <cellStyle name="Cálculo 2 8 5 3" xfId="27079"/>
    <cellStyle name="Cálculo 2 8 6" xfId="12680"/>
    <cellStyle name="Cálculo 2 8 6 2" xfId="22835"/>
    <cellStyle name="Cálculo 2 8 6 3" xfId="26576"/>
    <cellStyle name="Cálculo 2 8 7" xfId="13836"/>
    <cellStyle name="Cálculo 2 8 8" xfId="13129"/>
    <cellStyle name="Cálculo 2 8 9" xfId="11880"/>
    <cellStyle name="Cálculo 2 9" xfId="6918"/>
    <cellStyle name="Cálculo 2 9 10" xfId="12428"/>
    <cellStyle name="Cálculo 2 9 11" xfId="17832"/>
    <cellStyle name="Cálculo 2 9 12" xfId="17570"/>
    <cellStyle name="Cálculo 2 9 2" xfId="13220"/>
    <cellStyle name="Cálculo 2 9 2 2" xfId="24138"/>
    <cellStyle name="Cálculo 2 9 2 2 2" xfId="27825"/>
    <cellStyle name="Cálculo 2 9 2 3" xfId="21058"/>
    <cellStyle name="Cálculo 2 9 2 4" xfId="25657"/>
    <cellStyle name="Cálculo 2 9 3" xfId="14729"/>
    <cellStyle name="Cálculo 2 9 3 2" xfId="20186"/>
    <cellStyle name="Cálculo 2 9 3 3" xfId="25263"/>
    <cellStyle name="Cálculo 2 9 4" xfId="13027"/>
    <cellStyle name="Cálculo 2 9 4 2" xfId="23372"/>
    <cellStyle name="Cálculo 2 9 4 3" xfId="27110"/>
    <cellStyle name="Cálculo 2 9 5" xfId="15423"/>
    <cellStyle name="Cálculo 2 9 5 2" xfId="22778"/>
    <cellStyle name="Cálculo 2 9 5 3" xfId="26519"/>
    <cellStyle name="Cálculo 2 9 6" xfId="12072"/>
    <cellStyle name="Cálculo 2 9 7" xfId="12084"/>
    <cellStyle name="Cálculo 2 9 8" xfId="13636"/>
    <cellStyle name="Cálculo 2 9 9" xfId="15137"/>
    <cellStyle name="Cancel" xfId="2"/>
    <cellStyle name="Cancel 2" xfId="3"/>
    <cellStyle name="Célula de Verificação 2" xfId="392"/>
    <cellStyle name="Célula de Verificação 2 2" xfId="2916"/>
    <cellStyle name="Célula de Verificação 2 3" xfId="10627"/>
    <cellStyle name="Célula Vinculada 2" xfId="393"/>
    <cellStyle name="Célula Vinculada 2 2" xfId="2917"/>
    <cellStyle name="Célula Vinculada 2 3" xfId="10628"/>
    <cellStyle name="Check Cell" xfId="394"/>
    <cellStyle name="Comma_Arauco Piping list" xfId="130"/>
    <cellStyle name="Comma0" xfId="131"/>
    <cellStyle name="CORES" xfId="132"/>
    <cellStyle name="CORES 10" xfId="22337"/>
    <cellStyle name="CORES 10 2" xfId="26423"/>
    <cellStyle name="CORES 2" xfId="4979"/>
    <cellStyle name="CORES 2 2" xfId="7064"/>
    <cellStyle name="CORES 2 2 2" xfId="8872"/>
    <cellStyle name="CORES 2 2 2 10" xfId="11648"/>
    <cellStyle name="CORES 2 2 2 11" xfId="15721"/>
    <cellStyle name="CORES 2 2 2 12" xfId="15824"/>
    <cellStyle name="CORES 2 2 2 13" xfId="18934"/>
    <cellStyle name="CORES 2 2 2 2" xfId="14102"/>
    <cellStyle name="CORES 2 2 2 2 2" xfId="23825"/>
    <cellStyle name="CORES 2 2 2 2 3" xfId="27563"/>
    <cellStyle name="CORES 2 2 2 3" xfId="11408"/>
    <cellStyle name="CORES 2 2 2 3 2" xfId="23605"/>
    <cellStyle name="CORES 2 2 2 3 3" xfId="27343"/>
    <cellStyle name="CORES 2 2 2 4" xfId="13695"/>
    <cellStyle name="CORES 2 2 2 4 2" xfId="23183"/>
    <cellStyle name="CORES 2 2 2 4 3" xfId="26921"/>
    <cellStyle name="CORES 2 2 2 5" xfId="14894"/>
    <cellStyle name="CORES 2 2 2 6" xfId="11009"/>
    <cellStyle name="CORES 2 2 2 7" xfId="11227"/>
    <cellStyle name="CORES 2 2 2 8" xfId="14986"/>
    <cellStyle name="CORES 2 2 2 9" xfId="13303"/>
    <cellStyle name="CORES 2 2 3" xfId="11447"/>
    <cellStyle name="CORES 2 2 3 2" xfId="22919"/>
    <cellStyle name="CORES 2 2 3 3" xfId="26660"/>
    <cellStyle name="CORES 2 2 4" xfId="25131"/>
    <cellStyle name="CORES 2 3" xfId="7097"/>
    <cellStyle name="CORES 2 3 2" xfId="8904"/>
    <cellStyle name="CORES 2 3 2 10" xfId="12534"/>
    <cellStyle name="CORES 2 3 2 11" xfId="15626"/>
    <cellStyle name="CORES 2 3 2 12" xfId="15828"/>
    <cellStyle name="CORES 2 3 2 13" xfId="18953"/>
    <cellStyle name="CORES 2 3 2 2" xfId="14130"/>
    <cellStyle name="CORES 2 3 2 2 2" xfId="23834"/>
    <cellStyle name="CORES 2 3 2 2 3" xfId="27572"/>
    <cellStyle name="CORES 2 3 2 3" xfId="10963"/>
    <cellStyle name="CORES 2 3 2 3 2" xfId="23574"/>
    <cellStyle name="CORES 2 3 2 3 3" xfId="27312"/>
    <cellStyle name="CORES 2 3 2 4" xfId="14949"/>
    <cellStyle name="CORES 2 3 2 4 2" xfId="23215"/>
    <cellStyle name="CORES 2 3 2 4 3" xfId="26953"/>
    <cellStyle name="CORES 2 3 2 5" xfId="12050"/>
    <cellStyle name="CORES 2 3 2 6" xfId="14471"/>
    <cellStyle name="CORES 2 3 2 7" xfId="14560"/>
    <cellStyle name="CORES 2 3 2 8" xfId="11343"/>
    <cellStyle name="CORES 2 3 2 9" xfId="11046"/>
    <cellStyle name="CORES 2 3 3" xfId="14637"/>
    <cellStyle name="CORES 2 3 3 2" xfId="22952"/>
    <cellStyle name="CORES 2 3 3 3" xfId="26693"/>
    <cellStyle name="CORES 2 3 4" xfId="25147"/>
    <cellStyle name="CORES 2 4" xfId="7027"/>
    <cellStyle name="CORES 2 4 2" xfId="8840"/>
    <cellStyle name="CORES 2 4 2 10" xfId="15296"/>
    <cellStyle name="CORES 2 4 2 11" xfId="13762"/>
    <cellStyle name="CORES 2 4 2 12" xfId="15818"/>
    <cellStyle name="CORES 2 4 2 13" xfId="18910"/>
    <cellStyle name="CORES 2 4 2 2" xfId="14071"/>
    <cellStyle name="CORES 2 4 2 2 2" xfId="23811"/>
    <cellStyle name="CORES 2 4 2 2 3" xfId="27549"/>
    <cellStyle name="CORES 2 4 2 3" xfId="11420"/>
    <cellStyle name="CORES 2 4 2 3 2" xfId="23375"/>
    <cellStyle name="CORES 2 4 2 3 3" xfId="27113"/>
    <cellStyle name="CORES 2 4 2 4" xfId="11795"/>
    <cellStyle name="CORES 2 4 2 4 2" xfId="23151"/>
    <cellStyle name="CORES 2 4 2 4 3" xfId="26889"/>
    <cellStyle name="CORES 2 4 2 5" xfId="11624"/>
    <cellStyle name="CORES 2 4 2 6" xfId="11489"/>
    <cellStyle name="CORES 2 4 2 7" xfId="11177"/>
    <cellStyle name="CORES 2 4 2 8" xfId="13842"/>
    <cellStyle name="CORES 2 4 2 9" xfId="12039"/>
    <cellStyle name="CORES 2 4 3" xfId="15243"/>
    <cellStyle name="CORES 2 4 3 2" xfId="22883"/>
    <cellStyle name="CORES 2 4 3 3" xfId="26624"/>
    <cellStyle name="CORES 2 4 4" xfId="25135"/>
    <cellStyle name="CORES 2 5" xfId="7122"/>
    <cellStyle name="CORES 2 5 2" xfId="8929"/>
    <cellStyle name="CORES 2 5 2 10" xfId="11912"/>
    <cellStyle name="CORES 2 5 2 11" xfId="12893"/>
    <cellStyle name="CORES 2 5 2 12" xfId="15833"/>
    <cellStyle name="CORES 2 5 2 13" xfId="18968"/>
    <cellStyle name="CORES 2 5 2 2" xfId="14153"/>
    <cellStyle name="CORES 2 5 2 2 2" xfId="23844"/>
    <cellStyle name="CORES 2 5 2 2 3" xfId="27582"/>
    <cellStyle name="CORES 2 5 2 3" xfId="11384"/>
    <cellStyle name="CORES 2 5 2 3 2" xfId="23602"/>
    <cellStyle name="CORES 2 5 2 3 3" xfId="27340"/>
    <cellStyle name="CORES 2 5 2 4" xfId="13447"/>
    <cellStyle name="CORES 2 5 2 4 2" xfId="23240"/>
    <cellStyle name="CORES 2 5 2 4 3" xfId="26978"/>
    <cellStyle name="CORES 2 5 2 5" xfId="14538"/>
    <cellStyle name="CORES 2 5 2 6" xfId="14193"/>
    <cellStyle name="CORES 2 5 2 7" xfId="12433"/>
    <cellStyle name="CORES 2 5 2 8" xfId="14881"/>
    <cellStyle name="CORES 2 5 2 9" xfId="14413"/>
    <cellStyle name="CORES 2 5 3" xfId="12653"/>
    <cellStyle name="CORES 2 5 3 2" xfId="22977"/>
    <cellStyle name="CORES 2 5 3 3" xfId="26718"/>
    <cellStyle name="CORES 2 5 4" xfId="25124"/>
    <cellStyle name="CORES 2 6" xfId="7144"/>
    <cellStyle name="CORES 2 6 2" xfId="8951"/>
    <cellStyle name="CORES 2 6 2 10" xfId="15444"/>
    <cellStyle name="CORES 2 6 2 11" xfId="13505"/>
    <cellStyle name="CORES 2 6 2 12" xfId="15837"/>
    <cellStyle name="CORES 2 6 2 13" xfId="18982"/>
    <cellStyle name="CORES 2 6 2 2" xfId="14174"/>
    <cellStyle name="CORES 2 6 2 2 2" xfId="23853"/>
    <cellStyle name="CORES 2 6 2 2 3" xfId="27591"/>
    <cellStyle name="CORES 2 6 2 3" xfId="13532"/>
    <cellStyle name="CORES 2 6 2 3 2" xfId="23564"/>
    <cellStyle name="CORES 2 6 2 3 3" xfId="27302"/>
    <cellStyle name="CORES 2 6 2 4" xfId="15089"/>
    <cellStyle name="CORES 2 6 2 4 2" xfId="23262"/>
    <cellStyle name="CORES 2 6 2 4 3" xfId="27000"/>
    <cellStyle name="CORES 2 6 2 5" xfId="12217"/>
    <cellStyle name="CORES 2 6 2 6" xfId="11220"/>
    <cellStyle name="CORES 2 6 2 7" xfId="12487"/>
    <cellStyle name="CORES 2 6 2 8" xfId="11193"/>
    <cellStyle name="CORES 2 6 2 9" xfId="11646"/>
    <cellStyle name="CORES 2 6 3" xfId="12436"/>
    <cellStyle name="CORES 2 6 3 2" xfId="22999"/>
    <cellStyle name="CORES 2 6 3 3" xfId="26740"/>
    <cellStyle name="CORES 2 6 4" xfId="15879"/>
    <cellStyle name="CORES 2 7" xfId="8710"/>
    <cellStyle name="CORES 2 7 10" xfId="15655"/>
    <cellStyle name="CORES 2 7 11" xfId="12411"/>
    <cellStyle name="CORES 2 7 12" xfId="15797"/>
    <cellStyle name="CORES 2 7 13" xfId="18830"/>
    <cellStyle name="CORES 2 7 2" xfId="13953"/>
    <cellStyle name="CORES 2 7 2 2" xfId="23759"/>
    <cellStyle name="CORES 2 7 2 3" xfId="27497"/>
    <cellStyle name="CORES 2 7 3" xfId="14633"/>
    <cellStyle name="CORES 2 7 3 2" xfId="23688"/>
    <cellStyle name="CORES 2 7 3 3" xfId="27426"/>
    <cellStyle name="CORES 2 7 4" xfId="11162"/>
    <cellStyle name="CORES 2 7 4 2" xfId="23021"/>
    <cellStyle name="CORES 2 7 4 3" xfId="26759"/>
    <cellStyle name="CORES 2 7 5" xfId="12002"/>
    <cellStyle name="CORES 2 7 6" xfId="11496"/>
    <cellStyle name="CORES 2 7 7" xfId="11353"/>
    <cellStyle name="CORES 2 7 8" xfId="12449"/>
    <cellStyle name="CORES 2 7 9" xfId="11462"/>
    <cellStyle name="CORES 2 8" xfId="11591"/>
    <cellStyle name="CORES 2 8 2" xfId="22710"/>
    <cellStyle name="CORES 2 8 3" xfId="26465"/>
    <cellStyle name="CORES 2 9" xfId="17605"/>
    <cellStyle name="CORES 3" xfId="6883"/>
    <cellStyle name="CORES 3 2" xfId="8722"/>
    <cellStyle name="CORES 3 2 10" xfId="14557"/>
    <cellStyle name="CORES 3 2 11" xfId="12006"/>
    <cellStyle name="CORES 3 2 12" xfId="15801"/>
    <cellStyle name="CORES 3 2 13" xfId="18840"/>
    <cellStyle name="CORES 3 2 2" xfId="13964"/>
    <cellStyle name="CORES 3 2 2 2" xfId="23765"/>
    <cellStyle name="CORES 3 2 2 3" xfId="27503"/>
    <cellStyle name="CORES 3 2 3" xfId="14228"/>
    <cellStyle name="CORES 3 2 3 2" xfId="23680"/>
    <cellStyle name="CORES 3 2 3 3" xfId="27418"/>
    <cellStyle name="CORES 3 2 4" xfId="11195"/>
    <cellStyle name="CORES 3 2 4 2" xfId="23033"/>
    <cellStyle name="CORES 3 2 4 3" xfId="26771"/>
    <cellStyle name="CORES 3 2 5" xfId="14194"/>
    <cellStyle name="CORES 3 2 6" xfId="11657"/>
    <cellStyle name="CORES 3 2 7" xfId="12965"/>
    <cellStyle name="CORES 3 2 8" xfId="12185"/>
    <cellStyle name="CORES 3 2 9" xfId="15641"/>
    <cellStyle name="CORES 3 3" xfId="11853"/>
    <cellStyle name="CORES 3 3 2" xfId="22745"/>
    <cellStyle name="CORES 3 3 3" xfId="26486"/>
    <cellStyle name="CORES 3 4" xfId="17527"/>
    <cellStyle name="CORES 4" xfId="7012"/>
    <cellStyle name="CORES 4 2" xfId="8829"/>
    <cellStyle name="CORES 4 2 10" xfId="10968"/>
    <cellStyle name="CORES 4 2 11" xfId="11206"/>
    <cellStyle name="CORES 4 2 12" xfId="15814"/>
    <cellStyle name="CORES 4 2 13" xfId="18903"/>
    <cellStyle name="CORES 4 2 2" xfId="14062"/>
    <cellStyle name="CORES 4 2 2 2" xfId="23806"/>
    <cellStyle name="CORES 4 2 2 3" xfId="27544"/>
    <cellStyle name="CORES 4 2 3" xfId="13568"/>
    <cellStyle name="CORES 4 2 3 2" xfId="23296"/>
    <cellStyle name="CORES 4 2 3 3" xfId="27034"/>
    <cellStyle name="CORES 4 2 4" xfId="13039"/>
    <cellStyle name="CORES 4 2 4 2" xfId="23140"/>
    <cellStyle name="CORES 4 2 4 3" xfId="26878"/>
    <cellStyle name="CORES 4 2 5" xfId="14748"/>
    <cellStyle name="CORES 4 2 6" xfId="13880"/>
    <cellStyle name="CORES 4 2 7" xfId="11651"/>
    <cellStyle name="CORES 4 2 8" xfId="11194"/>
    <cellStyle name="CORES 4 2 9" xfId="12667"/>
    <cellStyle name="CORES 4 3" xfId="14242"/>
    <cellStyle name="CORES 4 3 2" xfId="22869"/>
    <cellStyle name="CORES 4 3 3" xfId="26610"/>
    <cellStyle name="CORES 4 4" xfId="17756"/>
    <cellStyle name="CORES 5" xfId="6963"/>
    <cellStyle name="CORES 5 2" xfId="8790"/>
    <cellStyle name="CORES 5 2 10" xfId="12769"/>
    <cellStyle name="CORES 5 2 11" xfId="12696"/>
    <cellStyle name="CORES 5 2 12" xfId="15810"/>
    <cellStyle name="CORES 5 2 13" xfId="18877"/>
    <cellStyle name="CORES 5 2 2" xfId="14028"/>
    <cellStyle name="CORES 5 2 2 2" xfId="23787"/>
    <cellStyle name="CORES 5 2 2 3" xfId="27525"/>
    <cellStyle name="CORES 5 2 3" xfId="14947"/>
    <cellStyle name="CORES 5 2 3 2" xfId="23566"/>
    <cellStyle name="CORES 5 2 3 3" xfId="27304"/>
    <cellStyle name="CORES 5 2 4" xfId="13164"/>
    <cellStyle name="CORES 5 2 4 2" xfId="23101"/>
    <cellStyle name="CORES 5 2 4 3" xfId="26839"/>
    <cellStyle name="CORES 5 2 5" xfId="11245"/>
    <cellStyle name="CORES 5 2 6" xfId="12194"/>
    <cellStyle name="CORES 5 2 7" xfId="11970"/>
    <cellStyle name="CORES 5 2 8" xfId="11704"/>
    <cellStyle name="CORES 5 2 9" xfId="13818"/>
    <cellStyle name="CORES 5 3" xfId="15043"/>
    <cellStyle name="CORES 5 3 2" xfId="22820"/>
    <cellStyle name="CORES 5 3 3" xfId="26561"/>
    <cellStyle name="CORES 5 4" xfId="17677"/>
    <cellStyle name="CORES 6" xfId="6980"/>
    <cellStyle name="CORES 6 2" xfId="8803"/>
    <cellStyle name="CORES 6 2 10" xfId="13807"/>
    <cellStyle name="CORES 6 2 11" xfId="13817"/>
    <cellStyle name="CORES 6 2 12" xfId="15811"/>
    <cellStyle name="CORES 6 2 13" xfId="18885"/>
    <cellStyle name="CORES 6 2 2" xfId="14039"/>
    <cellStyle name="CORES 6 2 2 2" xfId="23793"/>
    <cellStyle name="CORES 6 2 2 3" xfId="27531"/>
    <cellStyle name="CORES 6 2 3" xfId="13575"/>
    <cellStyle name="CORES 6 2 3 2" xfId="23276"/>
    <cellStyle name="CORES 6 2 3 3" xfId="27014"/>
    <cellStyle name="CORES 6 2 4" xfId="12816"/>
    <cellStyle name="CORES 6 2 4 2" xfId="23114"/>
    <cellStyle name="CORES 6 2 4 3" xfId="26852"/>
    <cellStyle name="CORES 6 2 5" xfId="12247"/>
    <cellStyle name="CORES 6 2 6" xfId="14475"/>
    <cellStyle name="CORES 6 2 7" xfId="14478"/>
    <cellStyle name="CORES 6 2 8" xfId="12060"/>
    <cellStyle name="CORES 6 2 9" xfId="12603"/>
    <cellStyle name="CORES 6 3" xfId="12936"/>
    <cellStyle name="CORES 6 3 2" xfId="22837"/>
    <cellStyle name="CORES 6 3 3" xfId="26578"/>
    <cellStyle name="CORES 6 4" xfId="25136"/>
    <cellStyle name="CORES 7" xfId="7043"/>
    <cellStyle name="CORES 7 2" xfId="8854"/>
    <cellStyle name="CORES 7 2 10" xfId="12847"/>
    <cellStyle name="CORES 7 2 11" xfId="12328"/>
    <cellStyle name="CORES 7 2 12" xfId="15821"/>
    <cellStyle name="CORES 7 2 13" xfId="18920"/>
    <cellStyle name="CORES 7 2 2" xfId="14085"/>
    <cellStyle name="CORES 7 2 2 2" xfId="23818"/>
    <cellStyle name="CORES 7 2 2 3" xfId="27556"/>
    <cellStyle name="CORES 7 2 3" xfId="13559"/>
    <cellStyle name="CORES 7 2 3 2" xfId="23668"/>
    <cellStyle name="CORES 7 2 3 3" xfId="27406"/>
    <cellStyle name="CORES 7 2 4" xfId="14361"/>
    <cellStyle name="CORES 7 2 4 2" xfId="23165"/>
    <cellStyle name="CORES 7 2 4 3" xfId="26903"/>
    <cellStyle name="CORES 7 2 5" xfId="11857"/>
    <cellStyle name="CORES 7 2 6" xfId="13891"/>
    <cellStyle name="CORES 7 2 7" xfId="12722"/>
    <cellStyle name="CORES 7 2 8" xfId="14488"/>
    <cellStyle name="CORES 7 2 9" xfId="15177"/>
    <cellStyle name="CORES 7 3" xfId="15239"/>
    <cellStyle name="CORES 7 3 2" xfId="22899"/>
    <cellStyle name="CORES 7 3 3" xfId="26640"/>
    <cellStyle name="CORES 7 4" xfId="25134"/>
    <cellStyle name="CORES 8" xfId="8703"/>
    <cellStyle name="CORES 8 10" xfId="11649"/>
    <cellStyle name="CORES 8 11" xfId="11189"/>
    <cellStyle name="CORES 8 12" xfId="15791"/>
    <cellStyle name="CORES 8 13" xfId="18823"/>
    <cellStyle name="CORES 8 2" xfId="13946"/>
    <cellStyle name="CORES 8 2 2" xfId="23752"/>
    <cellStyle name="CORES 8 2 3" xfId="27490"/>
    <cellStyle name="CORES 8 3" xfId="14337"/>
    <cellStyle name="CORES 8 3 2" xfId="23692"/>
    <cellStyle name="CORES 8 3 3" xfId="27430"/>
    <cellStyle name="CORES 8 4" xfId="15117"/>
    <cellStyle name="CORES 8 4 2" xfId="23014"/>
    <cellStyle name="CORES 8 4 3" xfId="26752"/>
    <cellStyle name="CORES 8 5" xfId="12365"/>
    <cellStyle name="CORES 8 6" xfId="12224"/>
    <cellStyle name="CORES 8 7" xfId="15172"/>
    <cellStyle name="CORES 8 8" xfId="12983"/>
    <cellStyle name="CORES 8 9" xfId="12150"/>
    <cellStyle name="CORES 9" xfId="22156"/>
    <cellStyle name="CORES 9 2" xfId="24807"/>
    <cellStyle name="CORES 9 2 2" xfId="28477"/>
    <cellStyle name="CORES 9 3" xfId="24745"/>
    <cellStyle name="CORES 9 3 2" xfId="28416"/>
    <cellStyle name="Currency [0]_Arauco Piping list" xfId="133"/>
    <cellStyle name="Currency 2 2" xfId="924"/>
    <cellStyle name="Currency 2 2 2" xfId="3957"/>
    <cellStyle name="Currency 2 2 2 2" xfId="6098"/>
    <cellStyle name="Currency 2 2 2 3" xfId="22667"/>
    <cellStyle name="Currency 2 2 2 4" xfId="22636"/>
    <cellStyle name="Currency 2 2 3" xfId="6793"/>
    <cellStyle name="Currency 2 2 4" xfId="5111"/>
    <cellStyle name="Currency_Arauco Piping list" xfId="134"/>
    <cellStyle name="Currency0" xfId="135"/>
    <cellStyle name="Data" xfId="136"/>
    <cellStyle name="Date" xfId="137"/>
    <cellStyle name="Ênfase1 2" xfId="395"/>
    <cellStyle name="Ênfase1 2 2" xfId="2918"/>
    <cellStyle name="Ênfase1 2 3" xfId="10629"/>
    <cellStyle name="Ênfase2 2" xfId="396"/>
    <cellStyle name="Ênfase2 2 2" xfId="2919"/>
    <cellStyle name="Ênfase2 2 3" xfId="10630"/>
    <cellStyle name="Ênfase3 2" xfId="397"/>
    <cellStyle name="Ênfase3 2 2" xfId="2920"/>
    <cellStyle name="Ênfase3 2 3" xfId="10631"/>
    <cellStyle name="Ênfase4 2" xfId="398"/>
    <cellStyle name="Ênfase4 2 2" xfId="2921"/>
    <cellStyle name="Ênfase4 2 3" xfId="10632"/>
    <cellStyle name="Ênfase5 2" xfId="399"/>
    <cellStyle name="Ênfase5 2 2" xfId="2922"/>
    <cellStyle name="Ênfase5 2 3" xfId="10633"/>
    <cellStyle name="Ênfase6 2" xfId="400"/>
    <cellStyle name="Ênfase6 2 2" xfId="2923"/>
    <cellStyle name="Ênfase6 2 3" xfId="10634"/>
    <cellStyle name="Entrada 2" xfId="401"/>
    <cellStyle name="Entrada 2 10" xfId="10635"/>
    <cellStyle name="Entrada 2 10 2" xfId="14889"/>
    <cellStyle name="Entrada 2 10 2 2" xfId="24725"/>
    <cellStyle name="Entrada 2 10 2 2 2" xfId="28396"/>
    <cellStyle name="Entrada 2 10 2 3" xfId="22108"/>
    <cellStyle name="Entrada 2 10 2 4" xfId="26336"/>
    <cellStyle name="Entrada 2 10 3" xfId="15353"/>
    <cellStyle name="Entrada 2 10 3 2" xfId="22330"/>
    <cellStyle name="Entrada 2 10 3 3" xfId="26420"/>
    <cellStyle name="Entrada 2 10 4" xfId="15495"/>
    <cellStyle name="Entrada 2 10 5" xfId="15687"/>
    <cellStyle name="Entrada 2 10 6" xfId="15787"/>
    <cellStyle name="Entrada 2 10 7" xfId="15841"/>
    <cellStyle name="Entrada 2 10 8" xfId="19758"/>
    <cellStyle name="Entrada 2 10 9" xfId="19840"/>
    <cellStyle name="Entrada 2 11" xfId="11023"/>
    <cellStyle name="Entrada 2 11 2" xfId="24751"/>
    <cellStyle name="Entrada 2 11 2 2" xfId="28422"/>
    <cellStyle name="Entrada 2 11 3" xfId="22162"/>
    <cellStyle name="Entrada 2 11 4" xfId="26365"/>
    <cellStyle name="Entrada 2 12" xfId="14454"/>
    <cellStyle name="Entrada 2 12 2" xfId="23900"/>
    <cellStyle name="Entrada 2 12 2 2" xfId="27607"/>
    <cellStyle name="Entrada 2 12 3" xfId="20012"/>
    <cellStyle name="Entrada 2 12 4" xfId="25214"/>
    <cellStyle name="Entrada 2 13" xfId="14236"/>
    <cellStyle name="Entrada 2 13 2" xfId="22116"/>
    <cellStyle name="Entrada 2 13 3" xfId="26343"/>
    <cellStyle name="Entrada 2 14" xfId="12437"/>
    <cellStyle name="Entrada 2 14 2" xfId="23578"/>
    <cellStyle name="Entrada 2 14 3" xfId="27316"/>
    <cellStyle name="Entrada 2 15" xfId="12184"/>
    <cellStyle name="Entrada 2 15 2" xfId="22343"/>
    <cellStyle name="Entrada 2 15 3" xfId="26429"/>
    <cellStyle name="Entrada 2 16" xfId="11178"/>
    <cellStyle name="Entrada 2 17" xfId="14759"/>
    <cellStyle name="Entrada 2 18" xfId="16082"/>
    <cellStyle name="Entrada 2 19" xfId="17772"/>
    <cellStyle name="Entrada 2 2" xfId="2924"/>
    <cellStyle name="Entrada 2 2 10" xfId="12754"/>
    <cellStyle name="Entrada 2 2 10 2" xfId="24014"/>
    <cellStyle name="Entrada 2 2 10 2 2" xfId="27712"/>
    <cellStyle name="Entrada 2 2 10 3" xfId="20556"/>
    <cellStyle name="Entrada 2 2 10 4" xfId="25406"/>
    <cellStyle name="Entrada 2 2 11" xfId="12218"/>
    <cellStyle name="Entrada 2 2 11 2" xfId="21527"/>
    <cellStyle name="Entrada 2 2 11 3" xfId="25966"/>
    <cellStyle name="Entrada 2 2 12" xfId="13771"/>
    <cellStyle name="Entrada 2 2 12 2" xfId="23509"/>
    <cellStyle name="Entrada 2 2 12 3" xfId="27247"/>
    <cellStyle name="Entrada 2 2 13" xfId="14294"/>
    <cellStyle name="Entrada 2 2 13 2" xfId="22358"/>
    <cellStyle name="Entrada 2 2 13 3" xfId="26440"/>
    <cellStyle name="Entrada 2 2 14" xfId="11612"/>
    <cellStyle name="Entrada 2 2 15" xfId="15710"/>
    <cellStyle name="Entrada 2 2 16" xfId="17445"/>
    <cellStyle name="Entrada 2 2 17" xfId="17513"/>
    <cellStyle name="Entrada 2 2 2" xfId="4980"/>
    <cellStyle name="Entrada 2 2 2 10" xfId="13899"/>
    <cellStyle name="Entrada 2 2 2 10 2" xfId="23555"/>
    <cellStyle name="Entrada 2 2 2 10 3" xfId="27293"/>
    <cellStyle name="Entrada 2 2 2 11" xfId="11939"/>
    <cellStyle name="Entrada 2 2 2 11 2" xfId="22711"/>
    <cellStyle name="Entrada 2 2 2 11 3" xfId="26466"/>
    <cellStyle name="Entrada 2 2 2 12" xfId="15143"/>
    <cellStyle name="Entrada 2 2 2 13" xfId="15167"/>
    <cellStyle name="Entrada 2 2 2 14" xfId="11024"/>
    <cellStyle name="Entrada 2 2 2 15" xfId="15333"/>
    <cellStyle name="Entrada 2 2 2 16" xfId="11027"/>
    <cellStyle name="Entrada 2 2 2 17" xfId="17645"/>
    <cellStyle name="Entrada 2 2 2 18" xfId="17501"/>
    <cellStyle name="Entrada 2 2 2 2" xfId="7065"/>
    <cellStyle name="Entrada 2 2 2 2 10" xfId="15690"/>
    <cellStyle name="Entrada 2 2 2 2 11" xfId="12241"/>
    <cellStyle name="Entrada 2 2 2 2 12" xfId="17914"/>
    <cellStyle name="Entrada 2 2 2 2 13" xfId="17542"/>
    <cellStyle name="Entrada 2 2 2 2 2" xfId="8873"/>
    <cellStyle name="Entrada 2 2 2 2 2 10" xfId="14801"/>
    <cellStyle name="Entrada 2 2 2 2 2 11" xfId="18935"/>
    <cellStyle name="Entrada 2 2 2 2 2 12" xfId="18791"/>
    <cellStyle name="Entrada 2 2 2 2 2 2" xfId="14103"/>
    <cellStyle name="Entrada 2 2 2 2 2 2 2" xfId="24562"/>
    <cellStyle name="Entrada 2 2 2 2 2 2 2 2" xfId="28237"/>
    <cellStyle name="Entrada 2 2 2 2 2 2 3" xfId="21712"/>
    <cellStyle name="Entrada 2 2 2 2 2 2 4" xfId="26120"/>
    <cellStyle name="Entrada 2 2 2 2 2 3" xfId="11407"/>
    <cellStyle name="Entrada 2 2 2 2 2 3 2" xfId="20866"/>
    <cellStyle name="Entrada 2 2 2 2 2 3 3" xfId="25553"/>
    <cellStyle name="Entrada 2 2 2 2 2 4" xfId="13696"/>
    <cellStyle name="Entrada 2 2 2 2 2 4 2" xfId="23797"/>
    <cellStyle name="Entrada 2 2 2 2 2 4 3" xfId="27535"/>
    <cellStyle name="Entrada 2 2 2 2 2 5" xfId="12897"/>
    <cellStyle name="Entrada 2 2 2 2 2 5 2" xfId="23184"/>
    <cellStyle name="Entrada 2 2 2 2 2 5 3" xfId="26922"/>
    <cellStyle name="Entrada 2 2 2 2 2 6" xfId="12535"/>
    <cellStyle name="Entrada 2 2 2 2 2 7" xfId="11816"/>
    <cellStyle name="Entrada 2 2 2 2 2 8" xfId="15523"/>
    <cellStyle name="Entrada 2 2 2 2 2 9" xfId="13580"/>
    <cellStyle name="Entrada 2 2 2 2 3" xfId="13344"/>
    <cellStyle name="Entrada 2 2 2 2 3 2" xfId="24271"/>
    <cellStyle name="Entrada 2 2 2 2 3 2 2" xfId="27958"/>
    <cellStyle name="Entrada 2 2 2 2 3 3" xfId="21197"/>
    <cellStyle name="Entrada 2 2 2 2 3 4" xfId="25791"/>
    <cellStyle name="Entrada 2 2 2 2 4" xfId="13745"/>
    <cellStyle name="Entrada 2 2 2 2 4 2" xfId="21977"/>
    <cellStyle name="Entrada 2 2 2 2 4 3" xfId="26280"/>
    <cellStyle name="Entrada 2 2 2 2 5" xfId="13497"/>
    <cellStyle name="Entrada 2 2 2 2 5 2" xfId="23444"/>
    <cellStyle name="Entrada 2 2 2 2 5 3" xfId="27182"/>
    <cellStyle name="Entrada 2 2 2 2 6" xfId="11295"/>
    <cellStyle name="Entrada 2 2 2 2 6 2" xfId="22920"/>
    <cellStyle name="Entrada 2 2 2 2 6 3" xfId="26661"/>
    <cellStyle name="Entrada 2 2 2 2 7" xfId="15447"/>
    <cellStyle name="Entrada 2 2 2 2 8" xfId="14580"/>
    <cellStyle name="Entrada 2 2 2 2 9" xfId="15651"/>
    <cellStyle name="Entrada 2 2 2 3" xfId="7098"/>
    <cellStyle name="Entrada 2 2 2 3 10" xfId="13651"/>
    <cellStyle name="Entrada 2 2 2 3 11" xfId="13979"/>
    <cellStyle name="Entrada 2 2 2 3 12" xfId="17930"/>
    <cellStyle name="Entrada 2 2 2 3 13" xfId="17589"/>
    <cellStyle name="Entrada 2 2 2 3 2" xfId="8905"/>
    <cellStyle name="Entrada 2 2 2 3 2 10" xfId="15666"/>
    <cellStyle name="Entrada 2 2 2 3 2 11" xfId="18954"/>
    <cellStyle name="Entrada 2 2 2 3 2 12" xfId="17144"/>
    <cellStyle name="Entrada 2 2 2 3 2 2" xfId="14131"/>
    <cellStyle name="Entrada 2 2 2 3 2 2 2" xfId="24591"/>
    <cellStyle name="Entrada 2 2 2 3 2 2 2 2" xfId="28266"/>
    <cellStyle name="Entrada 2 2 2 3 2 2 3" xfId="21741"/>
    <cellStyle name="Entrada 2 2 2 3 2 2 4" xfId="26149"/>
    <cellStyle name="Entrada 2 2 2 3 2 3" xfId="10962"/>
    <cellStyle name="Entrada 2 2 2 3 2 3 2" xfId="21509"/>
    <cellStyle name="Entrada 2 2 2 3 2 3 3" xfId="25949"/>
    <cellStyle name="Entrada 2 2 2 3 2 4" xfId="12234"/>
    <cellStyle name="Entrada 2 2 2 3 2 4 2" xfId="23586"/>
    <cellStyle name="Entrada 2 2 2 3 2 4 3" xfId="27324"/>
    <cellStyle name="Entrada 2 2 2 3 2 5" xfId="12025"/>
    <cellStyle name="Entrada 2 2 2 3 2 5 2" xfId="23216"/>
    <cellStyle name="Entrada 2 2 2 3 2 5 3" xfId="26954"/>
    <cellStyle name="Entrada 2 2 2 3 2 6" xfId="10942"/>
    <cellStyle name="Entrada 2 2 2 3 2 7" xfId="13932"/>
    <cellStyle name="Entrada 2 2 2 3 2 8" xfId="11216"/>
    <cellStyle name="Entrada 2 2 2 3 2 9" xfId="12341"/>
    <cellStyle name="Entrada 2 2 2 3 3" xfId="13370"/>
    <cellStyle name="Entrada 2 2 2 3 3 2" xfId="24301"/>
    <cellStyle name="Entrada 2 2 2 3 3 2 2" xfId="27988"/>
    <cellStyle name="Entrada 2 2 2 3 3 3" xfId="21227"/>
    <cellStyle name="Entrada 2 2 2 3 3 4" xfId="25821"/>
    <cellStyle name="Entrada 2 2 2 3 4" xfId="14550"/>
    <cellStyle name="Entrada 2 2 2 3 4 2" xfId="20209"/>
    <cellStyle name="Entrada 2 2 2 3 4 3" xfId="25286"/>
    <cellStyle name="Entrada 2 2 2 3 5" xfId="13525"/>
    <cellStyle name="Entrada 2 2 2 3 5 2" xfId="23702"/>
    <cellStyle name="Entrada 2 2 2 3 5 3" xfId="27440"/>
    <cellStyle name="Entrada 2 2 2 3 6" xfId="11225"/>
    <cellStyle name="Entrada 2 2 2 3 6 2" xfId="22953"/>
    <cellStyle name="Entrada 2 2 2 3 6 3" xfId="26694"/>
    <cellStyle name="Entrada 2 2 2 3 7" xfId="12735"/>
    <cellStyle name="Entrada 2 2 2 3 8" xfId="15375"/>
    <cellStyle name="Entrada 2 2 2 3 9" xfId="13155"/>
    <cellStyle name="Entrada 2 2 2 4" xfId="6965"/>
    <cellStyle name="Entrada 2 2 2 4 10" xfId="13624"/>
    <cellStyle name="Entrada 2 2 2 4 11" xfId="11706"/>
    <cellStyle name="Entrada 2 2 2 4 12" xfId="17854"/>
    <cellStyle name="Entrada 2 2 2 4 13" xfId="17777"/>
    <cellStyle name="Entrada 2 2 2 4 2" xfId="8792"/>
    <cellStyle name="Entrada 2 2 2 4 2 10" xfId="13166"/>
    <cellStyle name="Entrada 2 2 2 4 2 11" xfId="18879"/>
    <cellStyle name="Entrada 2 2 2 4 2 12" xfId="17689"/>
    <cellStyle name="Entrada 2 2 2 4 2 2" xfId="14030"/>
    <cellStyle name="Entrada 2 2 2 4 2 2 2" xfId="24491"/>
    <cellStyle name="Entrada 2 2 2 4 2 2 2 2" xfId="28166"/>
    <cellStyle name="Entrada 2 2 2 4 2 2 3" xfId="21636"/>
    <cellStyle name="Entrada 2 2 2 4 2 2 4" xfId="26049"/>
    <cellStyle name="Entrada 2 2 2 4 2 3" xfId="10965"/>
    <cellStyle name="Entrada 2 2 2 4 2 3 2" xfId="20071"/>
    <cellStyle name="Entrada 2 2 2 4 2 3 3" xfId="25241"/>
    <cellStyle name="Entrada 2 2 2 4 2 4" xfId="14827"/>
    <cellStyle name="Entrada 2 2 2 4 2 4 2" xfId="23339"/>
    <cellStyle name="Entrada 2 2 2 4 2 4 3" xfId="27077"/>
    <cellStyle name="Entrada 2 2 2 4 2 5" xfId="13046"/>
    <cellStyle name="Entrada 2 2 2 4 2 5 2" xfId="23103"/>
    <cellStyle name="Entrada 2 2 2 4 2 5 3" xfId="26841"/>
    <cellStyle name="Entrada 2 2 2 4 2 6" xfId="14944"/>
    <cellStyle name="Entrada 2 2 2 4 2 7" xfId="10937"/>
    <cellStyle name="Entrada 2 2 2 4 2 8" xfId="14772"/>
    <cellStyle name="Entrada 2 2 2 4 2 9" xfId="14861"/>
    <cellStyle name="Entrada 2 2 2 4 3" xfId="13261"/>
    <cellStyle name="Entrada 2 2 2 4 3 2" xfId="24182"/>
    <cellStyle name="Entrada 2 2 2 4 3 2 2" xfId="27869"/>
    <cellStyle name="Entrada 2 2 2 4 3 3" xfId="21103"/>
    <cellStyle name="Entrada 2 2 2 4 3 4" xfId="25701"/>
    <cellStyle name="Entrada 2 2 2 4 4" xfId="14260"/>
    <cellStyle name="Entrada 2 2 2 4 4 2" xfId="20809"/>
    <cellStyle name="Entrada 2 2 2 4 4 3" xfId="25527"/>
    <cellStyle name="Entrada 2 2 2 4 5" xfId="11509"/>
    <cellStyle name="Entrada 2 2 2 4 5 2" xfId="23318"/>
    <cellStyle name="Entrada 2 2 2 4 5 3" xfId="27056"/>
    <cellStyle name="Entrada 2 2 2 4 6" xfId="12828"/>
    <cellStyle name="Entrada 2 2 2 4 6 2" xfId="22822"/>
    <cellStyle name="Entrada 2 2 2 4 6 3" xfId="26563"/>
    <cellStyle name="Entrada 2 2 2 4 7" xfId="14554"/>
    <cellStyle name="Entrada 2 2 2 4 8" xfId="15525"/>
    <cellStyle name="Entrada 2 2 2 4 9" xfId="11963"/>
    <cellStyle name="Entrada 2 2 2 5" xfId="7123"/>
    <cellStyle name="Entrada 2 2 2 5 10" xfId="12583"/>
    <cellStyle name="Entrada 2 2 2 5 11" xfId="10945"/>
    <cellStyle name="Entrada 2 2 2 5 12" xfId="17943"/>
    <cellStyle name="Entrada 2 2 2 5 13" xfId="17585"/>
    <cellStyle name="Entrada 2 2 2 5 2" xfId="8930"/>
    <cellStyle name="Entrada 2 2 2 5 2 10" xfId="14283"/>
    <cellStyle name="Entrada 2 2 2 5 2 11" xfId="18969"/>
    <cellStyle name="Entrada 2 2 2 5 2 12" xfId="17171"/>
    <cellStyle name="Entrada 2 2 2 5 2 2" xfId="14154"/>
    <cellStyle name="Entrada 2 2 2 5 2 2 2" xfId="24612"/>
    <cellStyle name="Entrada 2 2 2 5 2 2 2 2" xfId="28287"/>
    <cellStyle name="Entrada 2 2 2 5 2 2 3" xfId="21763"/>
    <cellStyle name="Entrada 2 2 2 5 2 2 4" xfId="26170"/>
    <cellStyle name="Entrada 2 2 2 5 2 3" xfId="13539"/>
    <cellStyle name="Entrada 2 2 2 5 2 3 2" xfId="20986"/>
    <cellStyle name="Entrada 2 2 2 5 2 3 3" xfId="25607"/>
    <cellStyle name="Entrada 2 2 2 5 2 4" xfId="11301"/>
    <cellStyle name="Entrada 2 2 2 5 2 4 2" xfId="23792"/>
    <cellStyle name="Entrada 2 2 2 5 2 4 3" xfId="27530"/>
    <cellStyle name="Entrada 2 2 2 5 2 5" xfId="12857"/>
    <cellStyle name="Entrada 2 2 2 5 2 5 2" xfId="23241"/>
    <cellStyle name="Entrada 2 2 2 5 2 5 3" xfId="26979"/>
    <cellStyle name="Entrada 2 2 2 5 2 6" xfId="11783"/>
    <cellStyle name="Entrada 2 2 2 5 2 7" xfId="13885"/>
    <cellStyle name="Entrada 2 2 2 5 2 8" xfId="15178"/>
    <cellStyle name="Entrada 2 2 2 5 2 9" xfId="12542"/>
    <cellStyle name="Entrada 2 2 2 5 3" xfId="13389"/>
    <cellStyle name="Entrada 2 2 2 5 3 2" xfId="24322"/>
    <cellStyle name="Entrada 2 2 2 5 3 2 2" xfId="28009"/>
    <cellStyle name="Entrada 2 2 2 5 3 3" xfId="21249"/>
    <cellStyle name="Entrada 2 2 2 5 3 4" xfId="25843"/>
    <cellStyle name="Entrada 2 2 2 5 4" xfId="14980"/>
    <cellStyle name="Entrada 2 2 2 5 4 2" xfId="20216"/>
    <cellStyle name="Entrada 2 2 2 5 4 3" xfId="25293"/>
    <cellStyle name="Entrada 2 2 2 5 5" xfId="11339"/>
    <cellStyle name="Entrada 2 2 2 5 5 2" xfId="23419"/>
    <cellStyle name="Entrada 2 2 2 5 5 3" xfId="27157"/>
    <cellStyle name="Entrada 2 2 2 5 6" xfId="14186"/>
    <cellStyle name="Entrada 2 2 2 5 6 2" xfId="22978"/>
    <cellStyle name="Entrada 2 2 2 5 6 3" xfId="26719"/>
    <cellStyle name="Entrada 2 2 2 5 7" xfId="13900"/>
    <cellStyle name="Entrada 2 2 2 5 8" xfId="15155"/>
    <cellStyle name="Entrada 2 2 2 5 9" xfId="15478"/>
    <cellStyle name="Entrada 2 2 2 6" xfId="7145"/>
    <cellStyle name="Entrada 2 2 2 6 10" xfId="13779"/>
    <cellStyle name="Entrada 2 2 2 6 11" xfId="15728"/>
    <cellStyle name="Entrada 2 2 2 6 12" xfId="17956"/>
    <cellStyle name="Entrada 2 2 2 6 13" xfId="25102"/>
    <cellStyle name="Entrada 2 2 2 6 2" xfId="8952"/>
    <cellStyle name="Entrada 2 2 2 6 2 10" xfId="15750"/>
    <cellStyle name="Entrada 2 2 2 6 2 11" xfId="18983"/>
    <cellStyle name="Entrada 2 2 2 6 2 12" xfId="17682"/>
    <cellStyle name="Entrada 2 2 2 6 2 2" xfId="14175"/>
    <cellStyle name="Entrada 2 2 2 6 2 2 2" xfId="24631"/>
    <cellStyle name="Entrada 2 2 2 6 2 2 2 2" xfId="28306"/>
    <cellStyle name="Entrada 2 2 2 6 2 2 3" xfId="21783"/>
    <cellStyle name="Entrada 2 2 2 6 2 2 4" xfId="26189"/>
    <cellStyle name="Entrada 2 2 2 6 2 3" xfId="13531"/>
    <cellStyle name="Entrada 2 2 2 6 2 3 2" xfId="20743"/>
    <cellStyle name="Entrada 2 2 2 6 2 3 3" xfId="25487"/>
    <cellStyle name="Entrada 2 2 2 6 2 4" xfId="11304"/>
    <cellStyle name="Entrada 2 2 2 6 2 4 2" xfId="23598"/>
    <cellStyle name="Entrada 2 2 2 6 2 4 3" xfId="27336"/>
    <cellStyle name="Entrada 2 2 2 6 2 5" xfId="14450"/>
    <cellStyle name="Entrada 2 2 2 6 2 5 2" xfId="23263"/>
    <cellStyle name="Entrada 2 2 2 6 2 5 3" xfId="27001"/>
    <cellStyle name="Entrada 2 2 2 6 2 6" xfId="11873"/>
    <cellStyle name="Entrada 2 2 2 6 2 7" xfId="12293"/>
    <cellStyle name="Entrada 2 2 2 6 2 8" xfId="13478"/>
    <cellStyle name="Entrada 2 2 2 6 2 9" xfId="13145"/>
    <cellStyle name="Entrada 2 2 2 6 3" xfId="13406"/>
    <cellStyle name="Entrada 2 2 2 6 3 2" xfId="24341"/>
    <cellStyle name="Entrada 2 2 2 6 3 2 2" xfId="28028"/>
    <cellStyle name="Entrada 2 2 2 6 3 3" xfId="21269"/>
    <cellStyle name="Entrada 2 2 2 6 3 4" xfId="25862"/>
    <cellStyle name="Entrada 2 2 2 6 4" xfId="14329"/>
    <cellStyle name="Entrada 2 2 2 6 4 2" xfId="21923"/>
    <cellStyle name="Entrada 2 2 2 6 4 3" xfId="26262"/>
    <cellStyle name="Entrada 2 2 2 6 5" xfId="11516"/>
    <cellStyle name="Entrada 2 2 2 6 5 2" xfId="23406"/>
    <cellStyle name="Entrada 2 2 2 6 5 3" xfId="27144"/>
    <cellStyle name="Entrada 2 2 2 6 6" xfId="15022"/>
    <cellStyle name="Entrada 2 2 2 6 6 2" xfId="23000"/>
    <cellStyle name="Entrada 2 2 2 6 6 3" xfId="26741"/>
    <cellStyle name="Entrada 2 2 2 6 7" xfId="11441"/>
    <cellStyle name="Entrada 2 2 2 6 8" xfId="14309"/>
    <cellStyle name="Entrada 2 2 2 6 9" xfId="15278"/>
    <cellStyle name="Entrada 2 2 2 7" xfId="6909"/>
    <cellStyle name="Entrada 2 2 2 7 10" xfId="12914"/>
    <cellStyle name="Entrada 2 2 2 7 11" xfId="17829"/>
    <cellStyle name="Entrada 2 2 2 7 12" xfId="17515"/>
    <cellStyle name="Entrada 2 2 2 7 2" xfId="13212"/>
    <cellStyle name="Entrada 2 2 2 7 2 2" xfId="24130"/>
    <cellStyle name="Entrada 2 2 2 7 2 2 2" xfId="27817"/>
    <cellStyle name="Entrada 2 2 2 7 2 3" xfId="21050"/>
    <cellStyle name="Entrada 2 2 2 7 2 4" xfId="25649"/>
    <cellStyle name="Entrada 2 2 2 7 3" xfId="14209"/>
    <cellStyle name="Entrada 2 2 2 7 3 2" xfId="19944"/>
    <cellStyle name="Entrada 2 2 2 7 3 3" xfId="25205"/>
    <cellStyle name="Entrada 2 2 2 7 4" xfId="11271"/>
    <cellStyle name="Entrada 2 2 2 7 4 2" xfId="23517"/>
    <cellStyle name="Entrada 2 2 2 7 4 3" xfId="27255"/>
    <cellStyle name="Entrada 2 2 2 7 5" xfId="11211"/>
    <cellStyle name="Entrada 2 2 2 7 5 2" xfId="22769"/>
    <cellStyle name="Entrada 2 2 2 7 5 3" xfId="26510"/>
    <cellStyle name="Entrada 2 2 2 7 6" xfId="13456"/>
    <cellStyle name="Entrada 2 2 2 7 7" xfId="12160"/>
    <cellStyle name="Entrada 2 2 2 7 8" xfId="14290"/>
    <cellStyle name="Entrada 2 2 2 7 9" xfId="15675"/>
    <cellStyle name="Entrada 2 2 2 8" xfId="12554"/>
    <cellStyle name="Entrada 2 2 2 8 2" xfId="20467"/>
    <cellStyle name="Entrada 2 2 2 8 2 2" xfId="25389"/>
    <cellStyle name="Entrada 2 2 2 8 3" xfId="20784"/>
    <cellStyle name="Entrada 2 2 2 8 4" xfId="25514"/>
    <cellStyle name="Entrada 2 2 2 9" xfId="11127"/>
    <cellStyle name="Entrada 2 2 2 9 2" xfId="21524"/>
    <cellStyle name="Entrada 2 2 2 9 3" xfId="25964"/>
    <cellStyle name="Entrada 2 2 3" xfId="6990"/>
    <cellStyle name="Entrada 2 2 3 10" xfId="15708"/>
    <cellStyle name="Entrada 2 2 3 11" xfId="15656"/>
    <cellStyle name="Entrada 2 2 3 12" xfId="17869"/>
    <cellStyle name="Entrada 2 2 3 13" xfId="25101"/>
    <cellStyle name="Entrada 2 2 3 2" xfId="8811"/>
    <cellStyle name="Entrada 2 2 3 2 10" xfId="13615"/>
    <cellStyle name="Entrada 2 2 3 2 11" xfId="18891"/>
    <cellStyle name="Entrada 2 2 3 2 12" xfId="17766"/>
    <cellStyle name="Entrada 2 2 3 2 2" xfId="14046"/>
    <cellStyle name="Entrada 2 2 3 2 2 2" xfId="24508"/>
    <cellStyle name="Entrada 2 2 3 2 2 2 2" xfId="28183"/>
    <cellStyle name="Entrada 2 2 3 2 2 3" xfId="21654"/>
    <cellStyle name="Entrada 2 2 3 2 2 4" xfId="26066"/>
    <cellStyle name="Entrada 2 2 3 2 3" xfId="11756"/>
    <cellStyle name="Entrada 2 2 3 2 3 2" xfId="21917"/>
    <cellStyle name="Entrada 2 2 3 2 3 3" xfId="26260"/>
    <cellStyle name="Entrada 2 2 3 2 4" xfId="12104"/>
    <cellStyle name="Entrada 2 2 3 2 4 2" xfId="23675"/>
    <cellStyle name="Entrada 2 2 3 2 4 3" xfId="27413"/>
    <cellStyle name="Entrada 2 2 3 2 5" xfId="14987"/>
    <cellStyle name="Entrada 2 2 3 2 5 2" xfId="23122"/>
    <cellStyle name="Entrada 2 2 3 2 5 3" xfId="26860"/>
    <cellStyle name="Entrada 2 2 3 2 6" xfId="15312"/>
    <cellStyle name="Entrada 2 2 3 2 7" xfId="12256"/>
    <cellStyle name="Entrada 2 2 3 2 8" xfId="14639"/>
    <cellStyle name="Entrada 2 2 3 2 9" xfId="15291"/>
    <cellStyle name="Entrada 2 2 3 3" xfId="13282"/>
    <cellStyle name="Entrada 2 2 3 3 2" xfId="24205"/>
    <cellStyle name="Entrada 2 2 3 3 2 2" xfId="27892"/>
    <cellStyle name="Entrada 2 2 3 3 3" xfId="21127"/>
    <cellStyle name="Entrada 2 2 3 3 4" xfId="25724"/>
    <cellStyle name="Entrada 2 2 3 4" xfId="10935"/>
    <cellStyle name="Entrada 2 2 3 4 2" xfId="21530"/>
    <cellStyle name="Entrada 2 2 3 4 3" xfId="25969"/>
    <cellStyle name="Entrada 2 2 3 5" xfId="11812"/>
    <cellStyle name="Entrada 2 2 3 5 2" xfId="23476"/>
    <cellStyle name="Entrada 2 2 3 5 3" xfId="27214"/>
    <cellStyle name="Entrada 2 2 3 6" xfId="13054"/>
    <cellStyle name="Entrada 2 2 3 6 2" xfId="22847"/>
    <cellStyle name="Entrada 2 2 3 6 3" xfId="26588"/>
    <cellStyle name="Entrada 2 2 3 7" xfId="14943"/>
    <cellStyle name="Entrada 2 2 3 8" xfId="13724"/>
    <cellStyle name="Entrada 2 2 3 9" xfId="11050"/>
    <cellStyle name="Entrada 2 2 4" xfId="6929"/>
    <cellStyle name="Entrada 2 2 4 10" xfId="15483"/>
    <cellStyle name="Entrada 2 2 4 11" xfId="12405"/>
    <cellStyle name="Entrada 2 2 4 12" xfId="17836"/>
    <cellStyle name="Entrada 2 2 4 13" xfId="25087"/>
    <cellStyle name="Entrada 2 2 4 2" xfId="8761"/>
    <cellStyle name="Entrada 2 2 4 2 10" xfId="11472"/>
    <cellStyle name="Entrada 2 2 4 2 11" xfId="18863"/>
    <cellStyle name="Entrada 2 2 4 2 12" xfId="17145"/>
    <cellStyle name="Entrada 2 2 4 2 2" xfId="14002"/>
    <cellStyle name="Entrada 2 2 4 2 2 2" xfId="24462"/>
    <cellStyle name="Entrada 2 2 4 2 2 2 2" xfId="28137"/>
    <cellStyle name="Entrada 2 2 4 2 2 3" xfId="21606"/>
    <cellStyle name="Entrada 2 2 4 2 2 4" xfId="26020"/>
    <cellStyle name="Entrada 2 2 4 2 3" xfId="14227"/>
    <cellStyle name="Entrada 2 2 4 2 3 2" xfId="22125"/>
    <cellStyle name="Entrada 2 2 4 2 3 3" xfId="26347"/>
    <cellStyle name="Entrada 2 2 4 2 4" xfId="12233"/>
    <cellStyle name="Entrada 2 2 4 2 4 2" xfId="23656"/>
    <cellStyle name="Entrada 2 2 4 2 4 3" xfId="27394"/>
    <cellStyle name="Entrada 2 2 4 2 5" xfId="14321"/>
    <cellStyle name="Entrada 2 2 4 2 5 2" xfId="23072"/>
    <cellStyle name="Entrada 2 2 4 2 5 3" xfId="26810"/>
    <cellStyle name="Entrada 2 2 4 2 6" xfId="12598"/>
    <cellStyle name="Entrada 2 2 4 2 7" xfId="12253"/>
    <cellStyle name="Entrada 2 2 4 2 8" xfId="12743"/>
    <cellStyle name="Entrada 2 2 4 2 9" xfId="15467"/>
    <cellStyle name="Entrada 2 2 4 3" xfId="13228"/>
    <cellStyle name="Entrada 2 2 4 3 2" xfId="24148"/>
    <cellStyle name="Entrada 2 2 4 3 2 2" xfId="27835"/>
    <cellStyle name="Entrada 2 2 4 3 3" xfId="21068"/>
    <cellStyle name="Entrada 2 2 4 3 4" xfId="25667"/>
    <cellStyle name="Entrada 2 2 4 4" xfId="14410"/>
    <cellStyle name="Entrada 2 2 4 4 2" xfId="22260"/>
    <cellStyle name="Entrada 2 2 4 4 3" xfId="26404"/>
    <cellStyle name="Entrada 2 2 4 5" xfId="11274"/>
    <cellStyle name="Entrada 2 2 4 5 2" xfId="23499"/>
    <cellStyle name="Entrada 2 2 4 5 3" xfId="27237"/>
    <cellStyle name="Entrada 2 2 4 6" xfId="15373"/>
    <cellStyle name="Entrada 2 2 4 6 2" xfId="22789"/>
    <cellStyle name="Entrada 2 2 4 6 3" xfId="26530"/>
    <cellStyle name="Entrada 2 2 4 7" xfId="12776"/>
    <cellStyle name="Entrada 2 2 4 8" xfId="11305"/>
    <cellStyle name="Entrada 2 2 4 9" xfId="14799"/>
    <cellStyle name="Entrada 2 2 5" xfId="6985"/>
    <cellStyle name="Entrada 2 2 5 10" xfId="12657"/>
    <cellStyle name="Entrada 2 2 5 11" xfId="14566"/>
    <cellStyle name="Entrada 2 2 5 12" xfId="17866"/>
    <cellStyle name="Entrada 2 2 5 13" xfId="18820"/>
    <cellStyle name="Entrada 2 2 5 2" xfId="8807"/>
    <cellStyle name="Entrada 2 2 5 2 10" xfId="15671"/>
    <cellStyle name="Entrada 2 2 5 2 11" xfId="18888"/>
    <cellStyle name="Entrada 2 2 5 2 12" xfId="17624"/>
    <cellStyle name="Entrada 2 2 5 2 2" xfId="14042"/>
    <cellStyle name="Entrada 2 2 5 2 2 2" xfId="24504"/>
    <cellStyle name="Entrada 2 2 5 2 2 2 2" xfId="28179"/>
    <cellStyle name="Entrada 2 2 5 2 2 3" xfId="21650"/>
    <cellStyle name="Entrada 2 2 5 2 2 4" xfId="26062"/>
    <cellStyle name="Entrada 2 2 5 2 3" xfId="11435"/>
    <cellStyle name="Entrada 2 2 5 2 3 2" xfId="20952"/>
    <cellStyle name="Entrada 2 2 5 2 3 3" xfId="25591"/>
    <cellStyle name="Entrada 2 2 5 2 4" xfId="14257"/>
    <cellStyle name="Entrada 2 2 5 2 4 2" xfId="23288"/>
    <cellStyle name="Entrada 2 2 5 2 4 3" xfId="27026"/>
    <cellStyle name="Entrada 2 2 5 2 5" xfId="12395"/>
    <cellStyle name="Entrada 2 2 5 2 5 2" xfId="23118"/>
    <cellStyle name="Entrada 2 2 5 2 5 3" xfId="26856"/>
    <cellStyle name="Entrada 2 2 5 2 6" xfId="11059"/>
    <cellStyle name="Entrada 2 2 5 2 7" xfId="14857"/>
    <cellStyle name="Entrada 2 2 5 2 8" xfId="12825"/>
    <cellStyle name="Entrada 2 2 5 2 9" xfId="15186"/>
    <cellStyle name="Entrada 2 2 5 3" xfId="13277"/>
    <cellStyle name="Entrada 2 2 5 3 2" xfId="24200"/>
    <cellStyle name="Entrada 2 2 5 3 2 2" xfId="27887"/>
    <cellStyle name="Entrada 2 2 5 3 3" xfId="21122"/>
    <cellStyle name="Entrada 2 2 5 3 4" xfId="25719"/>
    <cellStyle name="Entrada 2 2 5 4" xfId="14388"/>
    <cellStyle name="Entrada 2 2 5 4 2" xfId="22189"/>
    <cellStyle name="Entrada 2 2 5 4 3" xfId="26385"/>
    <cellStyle name="Entrada 2 2 5 5" xfId="11510"/>
    <cellStyle name="Entrada 2 2 5 5 2" xfId="23481"/>
    <cellStyle name="Entrada 2 2 5 5 3" xfId="27219"/>
    <cellStyle name="Entrada 2 2 5 6" xfId="11126"/>
    <cellStyle name="Entrada 2 2 5 6 2" xfId="22842"/>
    <cellStyle name="Entrada 2 2 5 6 3" xfId="26583"/>
    <cellStyle name="Entrada 2 2 5 7" xfId="12088"/>
    <cellStyle name="Entrada 2 2 5 8" xfId="12044"/>
    <cellStyle name="Entrada 2 2 5 9" xfId="12413"/>
    <cellStyle name="Entrada 2 2 6" xfId="6902"/>
    <cellStyle name="Entrada 2 2 6 10" xfId="15368"/>
    <cellStyle name="Entrada 2 2 6 11" xfId="12761"/>
    <cellStyle name="Entrada 2 2 6 12" xfId="17824"/>
    <cellStyle name="Entrada 2 2 6 13" xfId="17587"/>
    <cellStyle name="Entrada 2 2 6 2" xfId="8739"/>
    <cellStyle name="Entrada 2 2 6 2 10" xfId="13800"/>
    <cellStyle name="Entrada 2 2 6 2 11" xfId="18852"/>
    <cellStyle name="Entrada 2 2 6 2 12" xfId="17151"/>
    <cellStyle name="Entrada 2 2 6 2 2" xfId="13981"/>
    <cellStyle name="Entrada 2 2 6 2 2 2" xfId="24443"/>
    <cellStyle name="Entrada 2 2 6 2 2 2 2" xfId="28118"/>
    <cellStyle name="Entrada 2 2 6 2 2 3" xfId="21586"/>
    <cellStyle name="Entrada 2 2 6 2 2 4" xfId="26001"/>
    <cellStyle name="Entrada 2 2 6 2 3" xfId="14339"/>
    <cellStyle name="Entrada 2 2 6 2 3 2" xfId="22059"/>
    <cellStyle name="Entrada 2 2 6 2 3 3" xfId="26326"/>
    <cellStyle name="Entrada 2 2 6 2 4" xfId="13037"/>
    <cellStyle name="Entrada 2 2 6 2 4 2" xfId="23761"/>
    <cellStyle name="Entrada 2 2 6 2 4 3" xfId="27499"/>
    <cellStyle name="Entrada 2 2 6 2 5" xfId="14537"/>
    <cellStyle name="Entrada 2 2 6 2 5 2" xfId="23050"/>
    <cellStyle name="Entrada 2 2 6 2 5 3" xfId="26788"/>
    <cellStyle name="Entrada 2 2 6 2 6" xfId="12388"/>
    <cellStyle name="Entrada 2 2 6 2 7" xfId="12008"/>
    <cellStyle name="Entrada 2 2 6 2 8" xfId="11628"/>
    <cellStyle name="Entrada 2 2 6 2 9" xfId="13653"/>
    <cellStyle name="Entrada 2 2 6 3" xfId="13206"/>
    <cellStyle name="Entrada 2 2 6 3 2" xfId="24124"/>
    <cellStyle name="Entrada 2 2 6 3 2 2" xfId="27811"/>
    <cellStyle name="Entrada 2 2 6 3 3" xfId="21044"/>
    <cellStyle name="Entrada 2 2 6 3 4" xfId="25643"/>
    <cellStyle name="Entrada 2 2 6 4" xfId="14735"/>
    <cellStyle name="Entrada 2 2 6 4 2" xfId="21311"/>
    <cellStyle name="Entrada 2 2 6 4 3" xfId="25874"/>
    <cellStyle name="Entrada 2 2 6 5" xfId="13510"/>
    <cellStyle name="Entrada 2 2 6 5 2" xfId="23503"/>
    <cellStyle name="Entrada 2 2 6 5 3" xfId="27241"/>
    <cellStyle name="Entrada 2 2 6 6" xfId="14822"/>
    <cellStyle name="Entrada 2 2 6 6 2" xfId="22762"/>
    <cellStyle name="Entrada 2 2 6 6 3" xfId="26503"/>
    <cellStyle name="Entrada 2 2 6 7" xfId="12522"/>
    <cellStyle name="Entrada 2 2 6 8" xfId="11267"/>
    <cellStyle name="Entrada 2 2 6 9" xfId="14575"/>
    <cellStyle name="Entrada 2 2 7" xfId="7028"/>
    <cellStyle name="Entrada 2 2 7 10" xfId="15745"/>
    <cellStyle name="Entrada 2 2 7 11" xfId="11809"/>
    <cellStyle name="Entrada 2 2 7 12" xfId="17892"/>
    <cellStyle name="Entrada 2 2 7 13" xfId="19246"/>
    <cellStyle name="Entrada 2 2 7 2" xfId="8841"/>
    <cellStyle name="Entrada 2 2 7 2 10" xfId="10951"/>
    <cellStyle name="Entrada 2 2 7 2 11" xfId="18911"/>
    <cellStyle name="Entrada 2 2 7 2 12" xfId="17628"/>
    <cellStyle name="Entrada 2 2 7 2 2" xfId="14072"/>
    <cellStyle name="Entrada 2 2 7 2 2 2" xfId="24534"/>
    <cellStyle name="Entrada 2 2 7 2 2 2 2" xfId="28209"/>
    <cellStyle name="Entrada 2 2 7 2 2 3" xfId="21682"/>
    <cellStyle name="Entrada 2 2 7 2 2 4" xfId="26092"/>
    <cellStyle name="Entrada 2 2 7 2 3" xfId="13565"/>
    <cellStyle name="Entrada 2 2 7 2 3 2" xfId="20900"/>
    <cellStyle name="Entrada 2 2 7 2 3 3" xfId="25569"/>
    <cellStyle name="Entrada 2 2 7 2 4" xfId="12326"/>
    <cellStyle name="Entrada 2 2 7 2 4 2" xfId="23626"/>
    <cellStyle name="Entrada 2 2 7 2 4 3" xfId="27364"/>
    <cellStyle name="Entrada 2 2 7 2 5" xfId="14640"/>
    <cellStyle name="Entrada 2 2 7 2 5 2" xfId="23152"/>
    <cellStyle name="Entrada 2 2 7 2 5 3" xfId="26890"/>
    <cellStyle name="Entrada 2 2 7 2 6" xfId="13597"/>
    <cellStyle name="Entrada 2 2 7 2 7" xfId="11973"/>
    <cellStyle name="Entrada 2 2 7 2 8" xfId="14941"/>
    <cellStyle name="Entrada 2 2 7 2 9" xfId="12738"/>
    <cellStyle name="Entrada 2 2 7 3" xfId="13312"/>
    <cellStyle name="Entrada 2 2 7 3 2" xfId="24239"/>
    <cellStyle name="Entrada 2 2 7 3 2 2" xfId="27926"/>
    <cellStyle name="Entrada 2 2 7 3 3" xfId="21162"/>
    <cellStyle name="Entrada 2 2 7 3 4" xfId="25758"/>
    <cellStyle name="Entrada 2 2 7 4" xfId="11548"/>
    <cellStyle name="Entrada 2 2 7 4 2" xfId="20271"/>
    <cellStyle name="Entrada 2 2 7 4 3" xfId="25301"/>
    <cellStyle name="Entrada 2 2 7 5" xfId="13430"/>
    <cellStyle name="Entrada 2 2 7 5 2" xfId="23457"/>
    <cellStyle name="Entrada 2 2 7 5 3" xfId="27195"/>
    <cellStyle name="Entrada 2 2 7 6" xfId="15208"/>
    <cellStyle name="Entrada 2 2 7 6 2" xfId="22884"/>
    <cellStyle name="Entrada 2 2 7 6 3" xfId="26625"/>
    <cellStyle name="Entrada 2 2 7 7" xfId="11889"/>
    <cellStyle name="Entrada 2 2 7 8" xfId="12421"/>
    <cellStyle name="Entrada 2 2 7 9" xfId="12934"/>
    <cellStyle name="Entrada 2 2 8" xfId="6889"/>
    <cellStyle name="Entrada 2 2 8 10" xfId="11176"/>
    <cellStyle name="Entrada 2 2 8 11" xfId="17817"/>
    <cellStyle name="Entrada 2 2 8 12" xfId="19314"/>
    <cellStyle name="Entrada 2 2 8 2" xfId="13196"/>
    <cellStyle name="Entrada 2 2 8 2 2" xfId="24117"/>
    <cellStyle name="Entrada 2 2 8 2 2 2" xfId="27804"/>
    <cellStyle name="Entrada 2 2 8 2 3" xfId="21033"/>
    <cellStyle name="Entrada 2 2 8 2 4" xfId="25632"/>
    <cellStyle name="Entrada 2 2 8 3" xfId="14978"/>
    <cellStyle name="Entrada 2 2 8 3 2" xfId="20182"/>
    <cellStyle name="Entrada 2 2 8 3 3" xfId="25259"/>
    <cellStyle name="Entrada 2 2 8 4" xfId="13423"/>
    <cellStyle name="Entrada 2 2 8 4 2" xfId="23387"/>
    <cellStyle name="Entrada 2 2 8 4 3" xfId="27125"/>
    <cellStyle name="Entrada 2 2 8 5" xfId="15374"/>
    <cellStyle name="Entrada 2 2 8 5 2" xfId="22751"/>
    <cellStyle name="Entrada 2 2 8 5 3" xfId="26492"/>
    <cellStyle name="Entrada 2 2 8 6" xfId="15324"/>
    <cellStyle name="Entrada 2 2 8 7" xfId="15275"/>
    <cellStyle name="Entrada 2 2 8 8" xfId="14349"/>
    <cellStyle name="Entrada 2 2 8 9" xfId="13843"/>
    <cellStyle name="Entrada 2 2 9" xfId="11924"/>
    <cellStyle name="Entrada 2 2 9 2" xfId="24761"/>
    <cellStyle name="Entrada 2 2 9 2 2" xfId="28432"/>
    <cellStyle name="Entrada 2 2 9 3" xfId="22173"/>
    <cellStyle name="Entrada 2 2 9 4" xfId="26376"/>
    <cellStyle name="Entrada 2 3" xfId="4969"/>
    <cellStyle name="Entrada 2 3 10" xfId="10984"/>
    <cellStyle name="Entrada 2 3 10 2" xfId="23576"/>
    <cellStyle name="Entrada 2 3 10 3" xfId="27314"/>
    <cellStyle name="Entrada 2 3 11" xfId="13678"/>
    <cellStyle name="Entrada 2 3 11 2" xfId="22701"/>
    <cellStyle name="Entrada 2 3 11 3" xfId="26456"/>
    <cellStyle name="Entrada 2 3 12" xfId="12762"/>
    <cellStyle name="Entrada 2 3 13" xfId="12677"/>
    <cellStyle name="Entrada 2 3 14" xfId="11327"/>
    <cellStyle name="Entrada 2 3 15" xfId="12882"/>
    <cellStyle name="Entrada 2 3 16" xfId="12229"/>
    <cellStyle name="Entrada 2 3 17" xfId="17637"/>
    <cellStyle name="Entrada 2 3 18" xfId="16227"/>
    <cellStyle name="Entrada 2 3 2" xfId="7054"/>
    <cellStyle name="Entrada 2 3 2 10" xfId="14438"/>
    <cellStyle name="Entrada 2 3 2 11" xfId="13094"/>
    <cellStyle name="Entrada 2 3 2 12" xfId="17907"/>
    <cellStyle name="Entrada 2 3 2 13" xfId="25097"/>
    <cellStyle name="Entrada 2 3 2 2" xfId="8862"/>
    <cellStyle name="Entrada 2 3 2 2 10" xfId="14791"/>
    <cellStyle name="Entrada 2 3 2 2 11" xfId="18926"/>
    <cellStyle name="Entrada 2 3 2 2 12" xfId="18793"/>
    <cellStyle name="Entrada 2 3 2 2 2" xfId="14092"/>
    <cellStyle name="Entrada 2 3 2 2 2 2" xfId="24553"/>
    <cellStyle name="Entrada 2 3 2 2 2 2 2" xfId="28228"/>
    <cellStyle name="Entrada 2 3 2 2 2 3" xfId="21702"/>
    <cellStyle name="Entrada 2 3 2 2 2 4" xfId="26111"/>
    <cellStyle name="Entrada 2 3 2 2 3" xfId="11412"/>
    <cellStyle name="Entrada 2 3 2 2 3 2" xfId="19954"/>
    <cellStyle name="Entrada 2 3 2 2 3 3" xfId="25209"/>
    <cellStyle name="Entrada 2 3 2 2 4" xfId="12176"/>
    <cellStyle name="Entrada 2 3 2 2 4 2" xfId="23647"/>
    <cellStyle name="Entrada 2 3 2 2 4 3" xfId="27385"/>
    <cellStyle name="Entrada 2 3 2 2 5" xfId="13887"/>
    <cellStyle name="Entrada 2 3 2 2 5 2" xfId="23173"/>
    <cellStyle name="Entrada 2 3 2 2 5 3" xfId="26911"/>
    <cellStyle name="Entrada 2 3 2 2 6" xfId="12820"/>
    <cellStyle name="Entrada 2 3 2 2 7" xfId="14542"/>
    <cellStyle name="Entrada 2 3 2 2 8" xfId="11316"/>
    <cellStyle name="Entrada 2 3 2 2 9" xfId="11169"/>
    <cellStyle name="Entrada 2 3 2 3" xfId="13336"/>
    <cellStyle name="Entrada 2 3 2 3 2" xfId="24263"/>
    <cellStyle name="Entrada 2 3 2 3 2 2" xfId="27950"/>
    <cellStyle name="Entrada 2 3 2 3 3" xfId="21187"/>
    <cellStyle name="Entrada 2 3 2 3 4" xfId="25782"/>
    <cellStyle name="Entrada 2 3 2 4" xfId="14686"/>
    <cellStyle name="Entrada 2 3 2 4 2" xfId="21313"/>
    <cellStyle name="Entrada 2 3 2 4 3" xfId="25876"/>
    <cellStyle name="Entrada 2 3 2 5" xfId="11049"/>
    <cellStyle name="Entrada 2 3 2 5 2" xfId="23448"/>
    <cellStyle name="Entrada 2 3 2 5 3" xfId="27186"/>
    <cellStyle name="Entrada 2 3 2 6" xfId="12838"/>
    <cellStyle name="Entrada 2 3 2 6 2" xfId="22910"/>
    <cellStyle name="Entrada 2 3 2 6 3" xfId="26651"/>
    <cellStyle name="Entrada 2 3 2 7" xfId="13109"/>
    <cellStyle name="Entrada 2 3 2 8" xfId="14859"/>
    <cellStyle name="Entrada 2 3 2 9" xfId="15206"/>
    <cellStyle name="Entrada 2 3 3" xfId="7087"/>
    <cellStyle name="Entrada 2 3 3 10" xfId="12956"/>
    <cellStyle name="Entrada 2 3 3 11" xfId="11819"/>
    <cellStyle name="Entrada 2 3 3 12" xfId="17923"/>
    <cellStyle name="Entrada 2 3 3 13" xfId="25127"/>
    <cellStyle name="Entrada 2 3 3 2" xfId="8894"/>
    <cellStyle name="Entrada 2 3 3 2 10" xfId="13648"/>
    <cellStyle name="Entrada 2 3 3 2 11" xfId="18946"/>
    <cellStyle name="Entrada 2 3 3 2 12" xfId="17150"/>
    <cellStyle name="Entrada 2 3 3 2 2" xfId="14120"/>
    <cellStyle name="Entrada 2 3 3 2 2 2" xfId="24582"/>
    <cellStyle name="Entrada 2 3 3 2 2 2 2" xfId="28257"/>
    <cellStyle name="Entrada 2 3 3 2 2 3" xfId="21732"/>
    <cellStyle name="Entrada 2 3 3 2 2 4" xfId="26140"/>
    <cellStyle name="Entrada 2 3 3 2 3" xfId="13547"/>
    <cellStyle name="Entrada 2 3 3 2 3 2" xfId="20896"/>
    <cellStyle name="Entrada 2 3 3 2 3 3" xfId="25566"/>
    <cellStyle name="Entrada 2 3 3 2 4" xfId="12529"/>
    <cellStyle name="Entrada 2 3 3 2 4 2" xfId="23327"/>
    <cellStyle name="Entrada 2 3 3 2 4 3" xfId="27065"/>
    <cellStyle name="Entrada 2 3 3 2 5" xfId="11079"/>
    <cellStyle name="Entrada 2 3 3 2 5 2" xfId="23205"/>
    <cellStyle name="Entrada 2 3 3 2 5 3" xfId="26943"/>
    <cellStyle name="Entrada 2 3 3 2 6" xfId="12508"/>
    <cellStyle name="Entrada 2 3 3 2 7" xfId="12763"/>
    <cellStyle name="Entrada 2 3 3 2 8" xfId="12191"/>
    <cellStyle name="Entrada 2 3 3 2 9" xfId="13894"/>
    <cellStyle name="Entrada 2 3 3 3" xfId="13362"/>
    <cellStyle name="Entrada 2 3 3 3 2" xfId="24292"/>
    <cellStyle name="Entrada 2 3 3 3 2 2" xfId="27979"/>
    <cellStyle name="Entrada 2 3 3 3 3" xfId="21218"/>
    <cellStyle name="Entrada 2 3 3 3 4" xfId="25812"/>
    <cellStyle name="Entrada 2 3 3 4" xfId="11543"/>
    <cellStyle name="Entrada 2 3 3 4 2" xfId="22109"/>
    <cellStyle name="Entrada 2 3 3 4 3" xfId="26337"/>
    <cellStyle name="Entrada 2 3 3 5" xfId="14515"/>
    <cellStyle name="Entrada 2 3 3 5 2" xfId="23286"/>
    <cellStyle name="Entrada 2 3 3 5 3" xfId="27024"/>
    <cellStyle name="Entrada 2 3 3 6" xfId="13926"/>
    <cellStyle name="Entrada 2 3 3 6 2" xfId="22942"/>
    <cellStyle name="Entrada 2 3 3 6 3" xfId="26683"/>
    <cellStyle name="Entrada 2 3 3 7" xfId="14862"/>
    <cellStyle name="Entrada 2 3 3 8" xfId="12393"/>
    <cellStyle name="Entrada 2 3 3 9" xfId="11475"/>
    <cellStyle name="Entrada 2 3 4" xfId="7011"/>
    <cellStyle name="Entrada 2 3 4 10" xfId="11579"/>
    <cellStyle name="Entrada 2 3 4 11" xfId="12665"/>
    <cellStyle name="Entrada 2 3 4 12" xfId="17882"/>
    <cellStyle name="Entrada 2 3 4 13" xfId="19111"/>
    <cellStyle name="Entrada 2 3 4 2" xfId="8828"/>
    <cellStyle name="Entrada 2 3 4 2 10" xfId="15343"/>
    <cellStyle name="Entrada 2 3 4 2 11" xfId="18902"/>
    <cellStyle name="Entrada 2 3 4 2 12" xfId="17507"/>
    <cellStyle name="Entrada 2 3 4 2 2" xfId="14061"/>
    <cellStyle name="Entrada 2 3 4 2 2 2" xfId="24524"/>
    <cellStyle name="Entrada 2 3 4 2 2 2 2" xfId="28199"/>
    <cellStyle name="Entrada 2 3 4 2 2 3" xfId="21670"/>
    <cellStyle name="Entrada 2 3 4 2 2 4" xfId="26082"/>
    <cellStyle name="Entrada 2 3 4 2 3" xfId="13569"/>
    <cellStyle name="Entrada 2 3 4 2 3 2" xfId="20984"/>
    <cellStyle name="Entrada 2 3 4 2 3 3" xfId="25605"/>
    <cellStyle name="Entrada 2 3 4 2 4" xfId="12175"/>
    <cellStyle name="Entrada 2 3 4 2 4 2" xfId="23297"/>
    <cellStyle name="Entrada 2 3 4 2 4 3" xfId="27035"/>
    <cellStyle name="Entrada 2 3 4 2 5" xfId="12662"/>
    <cellStyle name="Entrada 2 3 4 2 5 2" xfId="23139"/>
    <cellStyle name="Entrada 2 3 4 2 5 3" xfId="26877"/>
    <cellStyle name="Entrada 2 3 4 2 6" xfId="15158"/>
    <cellStyle name="Entrada 2 3 4 2 7" xfId="13149"/>
    <cellStyle name="Entrada 2 3 4 2 8" xfId="11478"/>
    <cellStyle name="Entrada 2 3 4 2 9" xfId="11167"/>
    <cellStyle name="Entrada 2 3 4 3" xfId="13299"/>
    <cellStyle name="Entrada 2 3 4 3 2" xfId="24225"/>
    <cellStyle name="Entrada 2 3 4 3 2 2" xfId="27912"/>
    <cellStyle name="Entrada 2 3 4 3 3" xfId="21147"/>
    <cellStyle name="Entrada 2 3 4 3 4" xfId="25744"/>
    <cellStyle name="Entrada 2 3 4 4" xfId="14697"/>
    <cellStyle name="Entrada 2 3 4 4 2" xfId="20417"/>
    <cellStyle name="Entrada 2 3 4 4 3" xfId="25365"/>
    <cellStyle name="Entrada 2 3 4 5" xfId="10911"/>
    <cellStyle name="Entrada 2 3 4 5 2" xfId="23281"/>
    <cellStyle name="Entrada 2 3 4 5 3" xfId="27019"/>
    <cellStyle name="Entrada 2 3 4 6" xfId="12718"/>
    <cellStyle name="Entrada 2 3 4 6 2" xfId="22868"/>
    <cellStyle name="Entrada 2 3 4 6 3" xfId="26609"/>
    <cellStyle name="Entrada 2 3 4 7" xfId="13879"/>
    <cellStyle name="Entrada 2 3 4 8" xfId="11474"/>
    <cellStyle name="Entrada 2 3 4 9" xfId="13464"/>
    <cellStyle name="Entrada 2 3 5" xfId="7112"/>
    <cellStyle name="Entrada 2 3 5 10" xfId="14757"/>
    <cellStyle name="Entrada 2 3 5 11" xfId="15639"/>
    <cellStyle name="Entrada 2 3 5 12" xfId="17936"/>
    <cellStyle name="Entrada 2 3 5 13" xfId="17738"/>
    <cellStyle name="Entrada 2 3 5 2" xfId="8919"/>
    <cellStyle name="Entrada 2 3 5 2 10" xfId="14459"/>
    <cellStyle name="Entrada 2 3 5 2 11" xfId="18961"/>
    <cellStyle name="Entrada 2 3 5 2 12" xfId="16318"/>
    <cellStyle name="Entrada 2 3 5 2 2" xfId="14143"/>
    <cellStyle name="Entrada 2 3 5 2 2 2" xfId="24603"/>
    <cellStyle name="Entrada 2 3 5 2 2 2 2" xfId="28278"/>
    <cellStyle name="Entrada 2 3 5 2 2 3" xfId="21753"/>
    <cellStyle name="Entrada 2 3 5 2 2 4" xfId="26161"/>
    <cellStyle name="Entrada 2 3 5 2 3" xfId="13543"/>
    <cellStyle name="Entrada 2 3 5 2 3 2" xfId="20506"/>
    <cellStyle name="Entrada 2 3 5 2 3 3" xfId="25398"/>
    <cellStyle name="Entrada 2 3 5 2 4" xfId="12301"/>
    <cellStyle name="Entrada 2 3 5 2 4 2" xfId="23568"/>
    <cellStyle name="Entrada 2 3 5 2 4 3" xfId="27306"/>
    <cellStyle name="Entrada 2 3 5 2 5" xfId="11288"/>
    <cellStyle name="Entrada 2 3 5 2 5 2" xfId="23230"/>
    <cellStyle name="Entrada 2 3 5 2 5 3" xfId="26968"/>
    <cellStyle name="Entrada 2 3 5 2 6" xfId="12127"/>
    <cellStyle name="Entrada 2 3 5 2 7" xfId="15039"/>
    <cellStyle name="Entrada 2 3 5 2 8" xfId="14983"/>
    <cellStyle name="Entrada 2 3 5 2 9" xfId="12202"/>
    <cellStyle name="Entrada 2 3 5 3" xfId="13381"/>
    <cellStyle name="Entrada 2 3 5 3 2" xfId="24313"/>
    <cellStyle name="Entrada 2 3 5 3 2 2" xfId="28000"/>
    <cellStyle name="Entrada 2 3 5 3 3" xfId="21239"/>
    <cellStyle name="Entrada 2 3 5 3 4" xfId="25833"/>
    <cellStyle name="Entrada 2 3 5 4" xfId="13737"/>
    <cellStyle name="Entrada 2 3 5 4 2" xfId="21991"/>
    <cellStyle name="Entrada 2 3 5 4 3" xfId="26283"/>
    <cellStyle name="Entrada 2 3 5 5" xfId="13527"/>
    <cellStyle name="Entrada 2 3 5 5 2" xfId="23423"/>
    <cellStyle name="Entrada 2 3 5 5 3" xfId="27161"/>
    <cellStyle name="Entrada 2 3 5 6" xfId="12656"/>
    <cellStyle name="Entrada 2 3 5 6 2" xfId="22967"/>
    <cellStyle name="Entrada 2 3 5 6 3" xfId="26708"/>
    <cellStyle name="Entrada 2 3 5 7" xfId="13095"/>
    <cellStyle name="Entrada 2 3 5 8" xfId="15538"/>
    <cellStyle name="Entrada 2 3 5 9" xfId="11956"/>
    <cellStyle name="Entrada 2 3 6" xfId="7134"/>
    <cellStyle name="Entrada 2 3 6 10" xfId="15719"/>
    <cellStyle name="Entrada 2 3 6 11" xfId="13132"/>
    <cellStyle name="Entrada 2 3 6 12" xfId="17949"/>
    <cellStyle name="Entrada 2 3 6 13" xfId="17552"/>
    <cellStyle name="Entrada 2 3 6 2" xfId="8941"/>
    <cellStyle name="Entrada 2 3 6 2 10" xfId="15575"/>
    <cellStyle name="Entrada 2 3 6 2 11" xfId="18975"/>
    <cellStyle name="Entrada 2 3 6 2 12" xfId="19724"/>
    <cellStyle name="Entrada 2 3 6 2 2" xfId="14164"/>
    <cellStyle name="Entrada 2 3 6 2 2 2" xfId="24622"/>
    <cellStyle name="Entrada 2 3 6 2 2 2 2" xfId="28297"/>
    <cellStyle name="Entrada 2 3 6 2 2 3" xfId="21773"/>
    <cellStyle name="Entrada 2 3 6 2 2 4" xfId="26180"/>
    <cellStyle name="Entrada 2 3 6 2 3" xfId="13535"/>
    <cellStyle name="Entrada 2 3 6 2 3 2" xfId="20970"/>
    <cellStyle name="Entrada 2 3 6 2 3 3" xfId="25599"/>
    <cellStyle name="Entrada 2 3 6 2 4" xfId="12001"/>
    <cellStyle name="Entrada 2 3 6 2 4 2" xfId="23848"/>
    <cellStyle name="Entrada 2 3 6 2 4 3" xfId="27586"/>
    <cellStyle name="Entrada 2 3 6 2 5" xfId="11580"/>
    <cellStyle name="Entrada 2 3 6 2 5 2" xfId="23252"/>
    <cellStyle name="Entrada 2 3 6 2 5 3" xfId="26990"/>
    <cellStyle name="Entrada 2 3 6 2 6" xfId="14492"/>
    <cellStyle name="Entrada 2 3 6 2 7" xfId="13042"/>
    <cellStyle name="Entrada 2 3 6 2 8" xfId="11232"/>
    <cellStyle name="Entrada 2 3 6 2 9" xfId="12948"/>
    <cellStyle name="Entrada 2 3 6 3" xfId="13397"/>
    <cellStyle name="Entrada 2 3 6 3 2" xfId="24332"/>
    <cellStyle name="Entrada 2 3 6 3 2 2" xfId="28019"/>
    <cellStyle name="Entrada 2 3 6 3 3" xfId="21259"/>
    <cellStyle name="Entrada 2 3 6 3 4" xfId="25853"/>
    <cellStyle name="Entrada 2 3 6 4" xfId="11533"/>
    <cellStyle name="Entrada 2 3 6 4 2" xfId="19889"/>
    <cellStyle name="Entrada 2 3 6 4 3" xfId="25195"/>
    <cellStyle name="Entrada 2 3 6 5" xfId="13522"/>
    <cellStyle name="Entrada 2 3 6 5 2" xfId="23410"/>
    <cellStyle name="Entrada 2 3 6 5 3" xfId="27148"/>
    <cellStyle name="Entrada 2 3 6 6" xfId="11977"/>
    <cellStyle name="Entrada 2 3 6 6 2" xfId="22989"/>
    <cellStyle name="Entrada 2 3 6 6 3" xfId="26730"/>
    <cellStyle name="Entrada 2 3 6 7" xfId="12942"/>
    <cellStyle name="Entrada 2 3 6 8" xfId="12080"/>
    <cellStyle name="Entrada 2 3 6 9" xfId="13598"/>
    <cellStyle name="Entrada 2 3 7" xfId="6904"/>
    <cellStyle name="Entrada 2 3 7 10" xfId="15648"/>
    <cellStyle name="Entrada 2 3 7 11" xfId="17826"/>
    <cellStyle name="Entrada 2 3 7 12" xfId="19861"/>
    <cellStyle name="Entrada 2 3 7 2" xfId="13208"/>
    <cellStyle name="Entrada 2 3 7 2 2" xfId="24126"/>
    <cellStyle name="Entrada 2 3 7 2 2 2" xfId="27813"/>
    <cellStyle name="Entrada 2 3 7 2 3" xfId="21046"/>
    <cellStyle name="Entrada 2 3 7 2 4" xfId="25645"/>
    <cellStyle name="Entrada 2 3 7 3" xfId="14733"/>
    <cellStyle name="Entrada 2 3 7 3 2" xfId="20519"/>
    <cellStyle name="Entrada 2 3 7 3 3" xfId="25400"/>
    <cellStyle name="Entrada 2 3 7 4" xfId="15121"/>
    <cellStyle name="Entrada 2 3 7 4 2" xfId="23381"/>
    <cellStyle name="Entrada 2 3 7 4 3" xfId="27119"/>
    <cellStyle name="Entrada 2 3 7 5" xfId="12865"/>
    <cellStyle name="Entrada 2 3 7 5 2" xfId="22764"/>
    <cellStyle name="Entrada 2 3 7 5 3" xfId="26505"/>
    <cellStyle name="Entrada 2 3 7 6" xfId="13521"/>
    <cellStyle name="Entrada 2 3 7 7" xfId="12362"/>
    <cellStyle name="Entrada 2 3 7 8" xfId="12314"/>
    <cellStyle name="Entrada 2 3 7 9" xfId="15776"/>
    <cellStyle name="Entrada 2 3 8" xfId="12546"/>
    <cellStyle name="Entrada 2 3 8 2" xfId="20829"/>
    <cellStyle name="Entrada 2 3 8 2 2" xfId="25536"/>
    <cellStyle name="Entrada 2 3 8 3" xfId="20774"/>
    <cellStyle name="Entrada 2 3 8 4" xfId="25506"/>
    <cellStyle name="Entrada 2 3 9" xfId="12710"/>
    <cellStyle name="Entrada 2 3 9 2" xfId="20672"/>
    <cellStyle name="Entrada 2 3 9 3" xfId="25458"/>
    <cellStyle name="Entrada 2 4" xfId="6894"/>
    <cellStyle name="Entrada 2 4 10" xfId="15785"/>
    <cellStyle name="Entrada 2 4 11" xfId="12161"/>
    <cellStyle name="Entrada 2 4 12" xfId="17820"/>
    <cellStyle name="Entrada 2 4 13" xfId="17767"/>
    <cellStyle name="Entrada 2 4 2" xfId="8731"/>
    <cellStyle name="Entrada 2 4 2 10" xfId="15304"/>
    <cellStyle name="Entrada 2 4 2 11" xfId="18848"/>
    <cellStyle name="Entrada 2 4 2 12" xfId="17480"/>
    <cellStyle name="Entrada 2 4 2 2" xfId="13973"/>
    <cellStyle name="Entrada 2 4 2 2 2" xfId="24435"/>
    <cellStyle name="Entrada 2 4 2 2 2 2" xfId="28110"/>
    <cellStyle name="Entrada 2 4 2 2 3" xfId="21578"/>
    <cellStyle name="Entrada 2 4 2 2 4" xfId="25993"/>
    <cellStyle name="Entrada 2 4 2 3" xfId="14975"/>
    <cellStyle name="Entrada 2 4 2 3 2" xfId="20668"/>
    <cellStyle name="Entrada 2 4 2 3 3" xfId="25457"/>
    <cellStyle name="Entrada 2 4 2 4" xfId="13133"/>
    <cellStyle name="Entrada 2 4 2 4 2" xfId="23804"/>
    <cellStyle name="Entrada 2 4 2 4 3" xfId="27542"/>
    <cellStyle name="Entrada 2 4 2 5" xfId="13656"/>
    <cellStyle name="Entrada 2 4 2 5 2" xfId="23042"/>
    <cellStyle name="Entrada 2 4 2 5 3" xfId="26780"/>
    <cellStyle name="Entrada 2 4 2 6" xfId="11202"/>
    <cellStyle name="Entrada 2 4 2 7" xfId="15514"/>
    <cellStyle name="Entrada 2 4 2 8" xfId="11637"/>
    <cellStyle name="Entrada 2 4 2 9" xfId="15543"/>
    <cellStyle name="Entrada 2 4 3" xfId="13199"/>
    <cellStyle name="Entrada 2 4 3 2" xfId="19886"/>
    <cellStyle name="Entrada 2 4 3 2 2" xfId="25192"/>
    <cellStyle name="Entrada 2 4 3 3" xfId="21036"/>
    <cellStyle name="Entrada 2 4 3 4" xfId="25635"/>
    <cellStyle name="Entrada 2 4 4" xfId="14736"/>
    <cellStyle name="Entrada 2 4 4 2" xfId="20682"/>
    <cellStyle name="Entrada 2 4 4 3" xfId="25462"/>
    <cellStyle name="Entrada 2 4 5" xfId="15135"/>
    <cellStyle name="Entrada 2 4 5 2" xfId="23513"/>
    <cellStyle name="Entrada 2 4 5 3" xfId="27251"/>
    <cellStyle name="Entrada 2 4 6" xfId="14973"/>
    <cellStyle name="Entrada 2 4 6 2" xfId="22756"/>
    <cellStyle name="Entrada 2 4 6 3" xfId="26497"/>
    <cellStyle name="Entrada 2 4 7" xfId="12116"/>
    <cellStyle name="Entrada 2 4 8" xfId="13355"/>
    <cellStyle name="Entrada 2 4 9" xfId="15354"/>
    <cellStyle name="Entrada 2 5" xfId="6949"/>
    <cellStyle name="Entrada 2 5 10" xfId="15678"/>
    <cellStyle name="Entrada 2 5 11" xfId="15615"/>
    <cellStyle name="Entrada 2 5 12" xfId="17847"/>
    <cellStyle name="Entrada 2 5 13" xfId="25145"/>
    <cellStyle name="Entrada 2 5 2" xfId="8778"/>
    <cellStyle name="Entrada 2 5 2 10" xfId="15124"/>
    <cellStyle name="Entrada 2 5 2 11" xfId="18873"/>
    <cellStyle name="Entrada 2 5 2 12" xfId="16317"/>
    <cellStyle name="Entrada 2 5 2 2" xfId="14019"/>
    <cellStyle name="Entrada 2 5 2 2 2" xfId="24478"/>
    <cellStyle name="Entrada 2 5 2 2 2 2" xfId="28153"/>
    <cellStyle name="Entrada 2 5 2 2 3" xfId="21622"/>
    <cellStyle name="Entrada 2 5 2 2 4" xfId="26036"/>
    <cellStyle name="Entrada 2 5 2 3" xfId="14338"/>
    <cellStyle name="Entrada 2 5 2 3 2" xfId="21489"/>
    <cellStyle name="Entrada 2 5 2 3 3" xfId="25929"/>
    <cellStyle name="Entrada 2 5 2 4" xfId="14519"/>
    <cellStyle name="Entrada 2 5 2 4 2" xfId="23802"/>
    <cellStyle name="Entrada 2 5 2 4 3" xfId="27540"/>
    <cellStyle name="Entrada 2 5 2 5" xfId="12663"/>
    <cellStyle name="Entrada 2 5 2 5 2" xfId="23089"/>
    <cellStyle name="Entrada 2 5 2 5 3" xfId="26827"/>
    <cellStyle name="Entrada 2 5 2 6" xfId="12114"/>
    <cellStyle name="Entrada 2 5 2 7" xfId="11908"/>
    <cellStyle name="Entrada 2 5 2 8" xfId="13102"/>
    <cellStyle name="Entrada 2 5 2 9" xfId="13706"/>
    <cellStyle name="Entrada 2 5 3" xfId="13248"/>
    <cellStyle name="Entrada 2 5 3 2" xfId="24167"/>
    <cellStyle name="Entrada 2 5 3 2 2" xfId="27854"/>
    <cellStyle name="Entrada 2 5 3 3" xfId="21087"/>
    <cellStyle name="Entrada 2 5 3 4" xfId="25686"/>
    <cellStyle name="Entrada 2 5 4" xfId="11557"/>
    <cellStyle name="Entrada 2 5 4 2" xfId="21529"/>
    <cellStyle name="Entrada 2 5 4 3" xfId="25968"/>
    <cellStyle name="Entrada 2 5 5" xfId="12186"/>
    <cellStyle name="Entrada 2 5 5 2" xfId="23520"/>
    <cellStyle name="Entrada 2 5 5 3" xfId="27258"/>
    <cellStyle name="Entrada 2 5 6" xfId="13474"/>
    <cellStyle name="Entrada 2 5 6 2" xfId="22808"/>
    <cellStyle name="Entrada 2 5 6 3" xfId="26549"/>
    <cellStyle name="Entrada 2 5 7" xfId="15268"/>
    <cellStyle name="Entrada 2 5 8" xfId="13823"/>
    <cellStyle name="Entrada 2 5 9" xfId="15415"/>
    <cellStyle name="Entrada 2 6" xfId="7031"/>
    <cellStyle name="Entrada 2 6 10" xfId="14879"/>
    <cellStyle name="Entrada 2 6 11" xfId="11645"/>
    <cellStyle name="Entrada 2 6 12" xfId="17894"/>
    <cellStyle name="Entrada 2 6 13" xfId="17688"/>
    <cellStyle name="Entrada 2 6 2" xfId="8844"/>
    <cellStyle name="Entrada 2 6 2 10" xfId="15714"/>
    <cellStyle name="Entrada 2 6 2 11" xfId="18913"/>
    <cellStyle name="Entrada 2 6 2 12" xfId="17155"/>
    <cellStyle name="Entrada 2 6 2 2" xfId="14075"/>
    <cellStyle name="Entrada 2 6 2 2 2" xfId="24537"/>
    <cellStyle name="Entrada 2 6 2 2 2 2" xfId="28212"/>
    <cellStyle name="Entrada 2 6 2 2 3" xfId="21685"/>
    <cellStyle name="Entrada 2 6 2 2 4" xfId="26095"/>
    <cellStyle name="Entrada 2 6 2 3" xfId="13562"/>
    <cellStyle name="Entrada 2 6 2 3 2" xfId="21495"/>
    <cellStyle name="Entrada 2 6 2 3 3" xfId="25935"/>
    <cellStyle name="Entrada 2 6 2 4" xfId="14422"/>
    <cellStyle name="Entrada 2 6 2 4 2" xfId="23796"/>
    <cellStyle name="Entrada 2 6 2 4 3" xfId="27534"/>
    <cellStyle name="Entrada 2 6 2 5" xfId="12262"/>
    <cellStyle name="Entrada 2 6 2 5 2" xfId="23155"/>
    <cellStyle name="Entrada 2 6 2 5 3" xfId="26893"/>
    <cellStyle name="Entrada 2 6 2 6" xfId="12204"/>
    <cellStyle name="Entrada 2 6 2 7" xfId="14541"/>
    <cellStyle name="Entrada 2 6 2 8" xfId="12171"/>
    <cellStyle name="Entrada 2 6 2 9" xfId="15437"/>
    <cellStyle name="Entrada 2 6 3" xfId="13315"/>
    <cellStyle name="Entrada 2 6 3 2" xfId="24242"/>
    <cellStyle name="Entrada 2 6 3 2 2" xfId="27929"/>
    <cellStyle name="Entrada 2 6 3 3" xfId="21165"/>
    <cellStyle name="Entrada 2 6 3 4" xfId="25761"/>
    <cellStyle name="Entrada 2 6 4" xfId="13752"/>
    <cellStyle name="Entrada 2 6 4 2" xfId="20194"/>
    <cellStyle name="Entrada 2 6 4 3" xfId="25271"/>
    <cellStyle name="Entrada 2 6 5" xfId="13432"/>
    <cellStyle name="Entrada 2 6 5 2" xfId="23724"/>
    <cellStyle name="Entrada 2 6 5 3" xfId="27462"/>
    <cellStyle name="Entrada 2 6 6" xfId="15380"/>
    <cellStyle name="Entrada 2 6 6 2" xfId="22887"/>
    <cellStyle name="Entrada 2 6 6 3" xfId="26628"/>
    <cellStyle name="Entrada 2 6 7" xfId="11907"/>
    <cellStyle name="Entrada 2 6 8" xfId="15075"/>
    <cellStyle name="Entrada 2 6 9" xfId="13802"/>
    <cellStyle name="Entrada 2 7" xfId="6986"/>
    <cellStyle name="Entrada 2 7 10" xfId="11152"/>
    <cellStyle name="Entrada 2 7 11" xfId="15427"/>
    <cellStyle name="Entrada 2 7 12" xfId="17867"/>
    <cellStyle name="Entrada 2 7 13" xfId="25109"/>
    <cellStyle name="Entrada 2 7 2" xfId="8808"/>
    <cellStyle name="Entrada 2 7 2 10" xfId="13714"/>
    <cellStyle name="Entrada 2 7 2 11" xfId="18889"/>
    <cellStyle name="Entrada 2 7 2 12" xfId="17562"/>
    <cellStyle name="Entrada 2 7 2 2" xfId="14043"/>
    <cellStyle name="Entrada 2 7 2 2 2" xfId="24505"/>
    <cellStyle name="Entrada 2 7 2 2 2 2" xfId="28180"/>
    <cellStyle name="Entrada 2 7 2 2 3" xfId="21651"/>
    <cellStyle name="Entrada 2 7 2 2 4" xfId="26063"/>
    <cellStyle name="Entrada 2 7 2 3" xfId="11074"/>
    <cellStyle name="Entrada 2 7 2 3 2" xfId="21832"/>
    <cellStyle name="Entrada 2 7 2 3 3" xfId="26224"/>
    <cellStyle name="Entrada 2 7 2 4" xfId="14442"/>
    <cellStyle name="Entrada 2 7 2 4 2" xfId="23308"/>
    <cellStyle name="Entrada 2 7 2 4 3" xfId="27046"/>
    <cellStyle name="Entrada 2 7 2 5" xfId="13415"/>
    <cellStyle name="Entrada 2 7 2 5 2" xfId="23119"/>
    <cellStyle name="Entrada 2 7 2 5 3" xfId="26857"/>
    <cellStyle name="Entrada 2 7 2 6" xfId="12947"/>
    <cellStyle name="Entrada 2 7 2 7" xfId="12853"/>
    <cellStyle name="Entrada 2 7 2 8" xfId="15200"/>
    <cellStyle name="Entrada 2 7 2 9" xfId="12719"/>
    <cellStyle name="Entrada 2 7 3" xfId="13278"/>
    <cellStyle name="Entrada 2 7 3 2" xfId="24201"/>
    <cellStyle name="Entrada 2 7 3 2 2" xfId="27888"/>
    <cellStyle name="Entrada 2 7 3 3" xfId="21123"/>
    <cellStyle name="Entrada 2 7 3 4" xfId="25720"/>
    <cellStyle name="Entrada 2 7 4" xfId="14704"/>
    <cellStyle name="Entrada 2 7 4 2" xfId="20731"/>
    <cellStyle name="Entrada 2 7 4 3" xfId="25480"/>
    <cellStyle name="Entrada 2 7 5" xfId="11893"/>
    <cellStyle name="Entrada 2 7 5 2" xfId="23480"/>
    <cellStyle name="Entrada 2 7 5 3" xfId="27218"/>
    <cellStyle name="Entrada 2 7 6" xfId="11899"/>
    <cellStyle name="Entrada 2 7 6 2" xfId="22843"/>
    <cellStyle name="Entrada 2 7 6 3" xfId="26584"/>
    <cellStyle name="Entrada 2 7 7" xfId="15331"/>
    <cellStyle name="Entrada 2 7 8" xfId="14592"/>
    <cellStyle name="Entrada 2 7 9" xfId="15091"/>
    <cellStyle name="Entrada 2 8" xfId="6885"/>
    <cellStyle name="Entrada 2 8 10" xfId="15384"/>
    <cellStyle name="Entrada 2 8 11" xfId="15173"/>
    <cellStyle name="Entrada 2 8 12" xfId="17815"/>
    <cellStyle name="Entrada 2 8 13" xfId="17724"/>
    <cellStyle name="Entrada 2 8 2" xfId="8724"/>
    <cellStyle name="Entrada 2 8 2 10" xfId="13645"/>
    <cellStyle name="Entrada 2 8 2 11" xfId="18842"/>
    <cellStyle name="Entrada 2 8 2 12" xfId="17179"/>
    <cellStyle name="Entrada 2 8 2 2" xfId="13966"/>
    <cellStyle name="Entrada 2 8 2 2 2" xfId="24430"/>
    <cellStyle name="Entrada 2 8 2 2 2 2" xfId="28105"/>
    <cellStyle name="Entrada 2 8 2 2 3" xfId="21573"/>
    <cellStyle name="Entrada 2 8 2 2 4" xfId="25988"/>
    <cellStyle name="Entrada 2 8 2 3" xfId="14628"/>
    <cellStyle name="Entrada 2 8 2 3 2" xfId="21478"/>
    <cellStyle name="Entrada 2 8 2 3 3" xfId="25918"/>
    <cellStyle name="Entrada 2 8 2 4" xfId="12644"/>
    <cellStyle name="Entrada 2 8 2 4 2" xfId="23678"/>
    <cellStyle name="Entrada 2 8 2 4 3" xfId="27416"/>
    <cellStyle name="Entrada 2 8 2 5" xfId="13761"/>
    <cellStyle name="Entrada 2 8 2 5 2" xfId="23035"/>
    <cellStyle name="Entrada 2 8 2 5 3" xfId="26773"/>
    <cellStyle name="Entrada 2 8 2 6" xfId="13158"/>
    <cellStyle name="Entrada 2 8 2 7" xfId="11965"/>
    <cellStyle name="Entrada 2 8 2 8" xfId="13100"/>
    <cellStyle name="Entrada 2 8 2 9" xfId="15210"/>
    <cellStyle name="Entrada 2 8 3" xfId="13193"/>
    <cellStyle name="Entrada 2 8 3 2" xfId="24113"/>
    <cellStyle name="Entrada 2 8 3 2 2" xfId="27800"/>
    <cellStyle name="Entrada 2 8 3 3" xfId="21029"/>
    <cellStyle name="Entrada 2 8 3 4" xfId="25628"/>
    <cellStyle name="Entrada 2 8 4" xfId="14739"/>
    <cellStyle name="Entrada 2 8 4 2" xfId="21850"/>
    <cellStyle name="Entrada 2 8 4 3" xfId="26231"/>
    <cellStyle name="Entrada 2 8 5" xfId="12575"/>
    <cellStyle name="Entrada 2 8 5 2" xfId="23505"/>
    <cellStyle name="Entrada 2 8 5 3" xfId="27243"/>
    <cellStyle name="Entrada 2 8 6" xfId="12959"/>
    <cellStyle name="Entrada 2 8 6 2" xfId="22747"/>
    <cellStyle name="Entrada 2 8 6 3" xfId="26488"/>
    <cellStyle name="Entrada 2 8 7" xfId="14276"/>
    <cellStyle name="Entrada 2 8 8" xfId="15552"/>
    <cellStyle name="Entrada 2 8 9" xfId="12331"/>
    <cellStyle name="Entrada 2 9" xfId="6999"/>
    <cellStyle name="Entrada 2 9 10" xfId="13018"/>
    <cellStyle name="Entrada 2 9 11" xfId="17874"/>
    <cellStyle name="Entrada 2 9 12" xfId="17153"/>
    <cellStyle name="Entrada 2 9 2" xfId="13290"/>
    <cellStyle name="Entrada 2 9 2 2" xfId="24214"/>
    <cellStyle name="Entrada 2 9 2 2 2" xfId="27901"/>
    <cellStyle name="Entrada 2 9 2 3" xfId="21136"/>
    <cellStyle name="Entrada 2 9 2 4" xfId="25733"/>
    <cellStyle name="Entrada 2 9 3" xfId="14231"/>
    <cellStyle name="Entrada 2 9 3 2" xfId="20112"/>
    <cellStyle name="Entrada 2 9 3 3" xfId="25252"/>
    <cellStyle name="Entrada 2 9 4" xfId="11826"/>
    <cellStyle name="Entrada 2 9 4 2" xfId="23471"/>
    <cellStyle name="Entrada 2 9 4 3" xfId="27209"/>
    <cellStyle name="Entrada 2 9 5" xfId="15205"/>
    <cellStyle name="Entrada 2 9 5 2" xfId="22856"/>
    <cellStyle name="Entrada 2 9 5 3" xfId="26597"/>
    <cellStyle name="Entrada 2 9 6" xfId="11978"/>
    <cellStyle name="Entrada 2 9 7" xfId="12977"/>
    <cellStyle name="Entrada 2 9 8" xfId="11744"/>
    <cellStyle name="Entrada 2 9 9" xfId="12690"/>
    <cellStyle name="Euro" xfId="925"/>
    <cellStyle name="Euro 2" xfId="2926"/>
    <cellStyle name="Euro 3" xfId="2927"/>
    <cellStyle name="Euro 4" xfId="2928"/>
    <cellStyle name="Euro 5" xfId="2929"/>
    <cellStyle name="Euro 6" xfId="2930"/>
    <cellStyle name="Euro 7" xfId="2931"/>
    <cellStyle name="Euro 8" xfId="2925"/>
    <cellStyle name="Excel Built-in Comma" xfId="22252"/>
    <cellStyle name="Excel Built-in Excel Built-in Excel Built-in Excel Built-in Excel Built-in Excel Built-in Excel Built-in Excel Built-in Separador de milhares 4" xfId="138"/>
    <cellStyle name="Excel Built-in Excel Built-in Excel Built-in Excel Built-in Excel Built-in Excel Built-in Excel Built-in Separador de milhares 4" xfId="139"/>
    <cellStyle name="Excel Built-in Normal" xfId="4"/>
    <cellStyle name="Excel Built-in Normal 1" xfId="140"/>
    <cellStyle name="Excel Built-in Normal 2" xfId="141"/>
    <cellStyle name="Excel Built-in Normal 2 2" xfId="926"/>
    <cellStyle name="Excel Built-in Normal 3" xfId="142"/>
    <cellStyle name="Excel Built-in Normal 4" xfId="143"/>
    <cellStyle name="Excel_BuiltIn_Comma" xfId="144"/>
    <cellStyle name="Explanatory Text" xfId="402"/>
    <cellStyle name="Fixed" xfId="145"/>
    <cellStyle name="Fixo" xfId="146"/>
    <cellStyle name="Followed Hyperlink" xfId="147"/>
    <cellStyle name="Good" xfId="403"/>
    <cellStyle name="Grey" xfId="148"/>
    <cellStyle name="Heading" xfId="149"/>
    <cellStyle name="Heading 1" xfId="150"/>
    <cellStyle name="Heading 1 2" xfId="404"/>
    <cellStyle name="Heading 1 3" xfId="7161"/>
    <cellStyle name="Heading 2" xfId="151"/>
    <cellStyle name="Heading 2 2" xfId="405"/>
    <cellStyle name="Heading 2 3" xfId="7162"/>
    <cellStyle name="Heading 3" xfId="406"/>
    <cellStyle name="Heading 4" xfId="407"/>
    <cellStyle name="Heading1" xfId="152"/>
    <cellStyle name="Hiperlink 2" xfId="5"/>
    <cellStyle name="Hiperlink 2 2" xfId="153"/>
    <cellStyle name="Hiperlink 2 3" xfId="154"/>
    <cellStyle name="Hiperlink 3" xfId="6"/>
    <cellStyle name="Hiperlink 4" xfId="408"/>
    <cellStyle name="Hiperlink 4 2" xfId="647"/>
    <cellStyle name="Hiperlink 4 3" xfId="1091"/>
    <cellStyle name="Hiperlink 4 4" xfId="1092"/>
    <cellStyle name="Hiperlink 5" xfId="994"/>
    <cellStyle name="Hiperlink 5 2" xfId="20544"/>
    <cellStyle name="Hiperlink 6" xfId="7163"/>
    <cellStyle name="Hyperlink" xfId="126" builtinId="8"/>
    <cellStyle name="Hyperlink 2" xfId="2932"/>
    <cellStyle name="Incorreto 2" xfId="409"/>
    <cellStyle name="Incorreto 2 2" xfId="2933"/>
    <cellStyle name="Incorreto 2 3" xfId="10636"/>
    <cellStyle name="Indefinido" xfId="155"/>
    <cellStyle name="Input" xfId="410"/>
    <cellStyle name="Input [yellow]" xfId="156"/>
    <cellStyle name="Input [yellow] 10" xfId="22157"/>
    <cellStyle name="Input [yellow] 10 2" xfId="24808"/>
    <cellStyle name="Input [yellow] 10 2 2" xfId="28478"/>
    <cellStyle name="Input [yellow] 10 3" xfId="24746"/>
    <cellStyle name="Input [yellow] 10 3 2" xfId="28417"/>
    <cellStyle name="Input [yellow] 10 4" xfId="26362"/>
    <cellStyle name="Input [yellow] 11" xfId="22338"/>
    <cellStyle name="Input [yellow] 11 2" xfId="26424"/>
    <cellStyle name="Input [yellow] 2" xfId="4972"/>
    <cellStyle name="Input [yellow] 2 10" xfId="17685"/>
    <cellStyle name="Input [yellow] 2 2" xfId="7057"/>
    <cellStyle name="Input [yellow] 2 2 2" xfId="8865"/>
    <cellStyle name="Input [yellow] 2 2 2 10" xfId="11043"/>
    <cellStyle name="Input [yellow] 2 2 2 11" xfId="14775"/>
    <cellStyle name="Input [yellow] 2 2 2 12" xfId="15822"/>
    <cellStyle name="Input [yellow] 2 2 2 13" xfId="18927"/>
    <cellStyle name="Input [yellow] 2 2 2 2" xfId="14095"/>
    <cellStyle name="Input [yellow] 2 2 2 2 2" xfId="24803"/>
    <cellStyle name="Input [yellow] 2 2 2 2 2 2" xfId="28473"/>
    <cellStyle name="Input [yellow] 2 2 2 2 3" xfId="24556"/>
    <cellStyle name="Input [yellow] 2 2 2 2 3 2" xfId="28231"/>
    <cellStyle name="Input [yellow] 2 2 2 2 4" xfId="21705"/>
    <cellStyle name="Input [yellow] 2 2 2 2 5" xfId="26114"/>
    <cellStyle name="Input [yellow] 2 2 2 3" xfId="13555"/>
    <cellStyle name="Input [yellow] 2 2 2 3 2" xfId="23822"/>
    <cellStyle name="Input [yellow] 2 2 2 3 3" xfId="27560"/>
    <cellStyle name="Input [yellow] 2 2 2 4" xfId="12645"/>
    <cellStyle name="Input [yellow] 2 2 2 4 2" xfId="23812"/>
    <cellStyle name="Input [yellow] 2 2 2 4 3" xfId="27550"/>
    <cellStyle name="Input [yellow] 2 2 2 5" xfId="11596"/>
    <cellStyle name="Input [yellow] 2 2 2 5 2" xfId="23176"/>
    <cellStyle name="Input [yellow] 2 2 2 5 3" xfId="26914"/>
    <cellStyle name="Input [yellow] 2 2 2 6" xfId="12344"/>
    <cellStyle name="Input [yellow] 2 2 2 7" xfId="11733"/>
    <cellStyle name="Input [yellow] 2 2 2 8" xfId="10979"/>
    <cellStyle name="Input [yellow] 2 2 2 9" xfId="11915"/>
    <cellStyle name="Input [yellow] 2 2 3" xfId="14206"/>
    <cellStyle name="Input [yellow] 2 2 3 2" xfId="24791"/>
    <cellStyle name="Input [yellow] 2 2 3 2 2" xfId="28461"/>
    <cellStyle name="Input [yellow] 2 2 3 3" xfId="24265"/>
    <cellStyle name="Input [yellow] 2 2 3 3 2" xfId="27952"/>
    <cellStyle name="Input [yellow] 2 2 3 4" xfId="21190"/>
    <cellStyle name="Input [yellow] 2 2 3 5" xfId="25785"/>
    <cellStyle name="Input [yellow] 2 2 4" xfId="22912"/>
    <cellStyle name="Input [yellow] 2 2 4 2" xfId="26653"/>
    <cellStyle name="Input [yellow] 2 2 5" xfId="25132"/>
    <cellStyle name="Input [yellow] 2 3" xfId="7090"/>
    <cellStyle name="Input [yellow] 2 3 2" xfId="8897"/>
    <cellStyle name="Input [yellow] 2 3 2 10" xfId="14429"/>
    <cellStyle name="Input [yellow] 2 3 2 11" xfId="15276"/>
    <cellStyle name="Input [yellow] 2 3 2 12" xfId="15826"/>
    <cellStyle name="Input [yellow] 2 3 2 13" xfId="18947"/>
    <cellStyle name="Input [yellow] 2 3 2 2" xfId="14123"/>
    <cellStyle name="Input [yellow] 2 3 2 2 2" xfId="24804"/>
    <cellStyle name="Input [yellow] 2 3 2 2 2 2" xfId="28474"/>
    <cellStyle name="Input [yellow] 2 3 2 2 3" xfId="24585"/>
    <cellStyle name="Input [yellow] 2 3 2 2 3 2" xfId="28260"/>
    <cellStyle name="Input [yellow] 2 3 2 2 4" xfId="21735"/>
    <cellStyle name="Input [yellow] 2 3 2 2 5" xfId="26143"/>
    <cellStyle name="Input [yellow] 2 3 2 3" xfId="11399"/>
    <cellStyle name="Input [yellow] 2 3 2 3 2" xfId="23831"/>
    <cellStyle name="Input [yellow] 2 3 2 3 3" xfId="27569"/>
    <cellStyle name="Input [yellow] 2 3 2 4" xfId="13089"/>
    <cellStyle name="Input [yellow] 2 3 2 4 2" xfId="23531"/>
    <cellStyle name="Input [yellow] 2 3 2 4 3" xfId="27269"/>
    <cellStyle name="Input [yellow] 2 3 2 5" xfId="15107"/>
    <cellStyle name="Input [yellow] 2 3 2 5 2" xfId="23208"/>
    <cellStyle name="Input [yellow] 2 3 2 5 3" xfId="26946"/>
    <cellStyle name="Input [yellow] 2 3 2 6" xfId="14817"/>
    <cellStyle name="Input [yellow] 2 3 2 7" xfId="14758"/>
    <cellStyle name="Input [yellow] 2 3 2 8" xfId="14198"/>
    <cellStyle name="Input [yellow] 2 3 2 9" xfId="14790"/>
    <cellStyle name="Input [yellow] 2 3 3" xfId="14453"/>
    <cellStyle name="Input [yellow] 2 3 3 2" xfId="24792"/>
    <cellStyle name="Input [yellow] 2 3 3 2 2" xfId="28462"/>
    <cellStyle name="Input [yellow] 2 3 3 3" xfId="24295"/>
    <cellStyle name="Input [yellow] 2 3 3 3 2" xfId="27982"/>
    <cellStyle name="Input [yellow] 2 3 3 4" xfId="21221"/>
    <cellStyle name="Input [yellow] 2 3 3 5" xfId="25815"/>
    <cellStyle name="Input [yellow] 2 3 4" xfId="22945"/>
    <cellStyle name="Input [yellow] 2 3 4 2" xfId="26686"/>
    <cellStyle name="Input [yellow] 2 3 5" xfId="19389"/>
    <cellStyle name="Input [yellow] 2 4" xfId="6878"/>
    <cellStyle name="Input [yellow] 2 4 2" xfId="8718"/>
    <cellStyle name="Input [yellow] 2 4 2 10" xfId="15654"/>
    <cellStyle name="Input [yellow] 2 4 2 11" xfId="15147"/>
    <cellStyle name="Input [yellow] 2 4 2 12" xfId="15800"/>
    <cellStyle name="Input [yellow] 2 4 2 13" xfId="18836"/>
    <cellStyle name="Input [yellow] 2 4 2 2" xfId="13960"/>
    <cellStyle name="Input [yellow] 2 4 2 2 2" xfId="24797"/>
    <cellStyle name="Input [yellow] 2 4 2 2 2 2" xfId="28467"/>
    <cellStyle name="Input [yellow] 2 4 2 2 3" xfId="24425"/>
    <cellStyle name="Input [yellow] 2 4 2 2 3 2" xfId="28100"/>
    <cellStyle name="Input [yellow] 2 4 2 2 4" xfId="21567"/>
    <cellStyle name="Input [yellow] 2 4 2 2 5" xfId="25983"/>
    <cellStyle name="Input [yellow] 2 4 2 3" xfId="14360"/>
    <cellStyle name="Input [yellow] 2 4 2 3 2" xfId="23764"/>
    <cellStyle name="Input [yellow] 2 4 2 3 3" xfId="27502"/>
    <cellStyle name="Input [yellow] 2 4 2 4" xfId="14594"/>
    <cellStyle name="Input [yellow] 2 4 2 4 2" xfId="23371"/>
    <cellStyle name="Input [yellow] 2 4 2 4 3" xfId="27109"/>
    <cellStyle name="Input [yellow] 2 4 2 5" xfId="15247"/>
    <cellStyle name="Input [yellow] 2 4 2 5 2" xfId="23029"/>
    <cellStyle name="Input [yellow] 2 4 2 5 3" xfId="26767"/>
    <cellStyle name="Input [yellow] 2 4 2 6" xfId="12139"/>
    <cellStyle name="Input [yellow] 2 4 2 7" xfId="12227"/>
    <cellStyle name="Input [yellow] 2 4 2 8" xfId="13516"/>
    <cellStyle name="Input [yellow] 2 4 2 9" xfId="14286"/>
    <cellStyle name="Input [yellow] 2 4 3" xfId="15611"/>
    <cellStyle name="Input [yellow] 2 4 3 2" xfId="24785"/>
    <cellStyle name="Input [yellow] 2 4 3 2 2" xfId="28455"/>
    <cellStyle name="Input [yellow] 2 4 3 3" xfId="24107"/>
    <cellStyle name="Input [yellow] 2 4 3 3 2" xfId="27794"/>
    <cellStyle name="Input [yellow] 2 4 3 4" xfId="21022"/>
    <cellStyle name="Input [yellow] 2 4 3 5" xfId="25622"/>
    <cellStyle name="Input [yellow] 2 4 4" xfId="22740"/>
    <cellStyle name="Input [yellow] 2 4 4 2" xfId="26481"/>
    <cellStyle name="Input [yellow] 2 4 5" xfId="17588"/>
    <cellStyle name="Input [yellow] 2 5" xfId="7115"/>
    <cellStyle name="Input [yellow] 2 5 2" xfId="8922"/>
    <cellStyle name="Input [yellow] 2 5 2 10" xfId="12675"/>
    <cellStyle name="Input [yellow] 2 5 2 11" xfId="11573"/>
    <cellStyle name="Input [yellow] 2 5 2 12" xfId="15831"/>
    <cellStyle name="Input [yellow] 2 5 2 13" xfId="18962"/>
    <cellStyle name="Input [yellow] 2 5 2 2" xfId="14146"/>
    <cellStyle name="Input [yellow] 2 5 2 2 2" xfId="24805"/>
    <cellStyle name="Input [yellow] 2 5 2 2 2 2" xfId="28475"/>
    <cellStyle name="Input [yellow] 2 5 2 2 3" xfId="24606"/>
    <cellStyle name="Input [yellow] 2 5 2 2 3 2" xfId="28281"/>
    <cellStyle name="Input [yellow] 2 5 2 2 4" xfId="21756"/>
    <cellStyle name="Input [yellow] 2 5 2 2 5" xfId="26164"/>
    <cellStyle name="Input [yellow] 2 5 2 3" xfId="13540"/>
    <cellStyle name="Input [yellow] 2 5 2 3 2" xfId="23841"/>
    <cellStyle name="Input [yellow] 2 5 2 3 3" xfId="27579"/>
    <cellStyle name="Input [yellow] 2 5 2 4" xfId="12195"/>
    <cellStyle name="Input [yellow] 2 5 2 4 2" xfId="23323"/>
    <cellStyle name="Input [yellow] 2 5 2 4 3" xfId="27061"/>
    <cellStyle name="Input [yellow] 2 5 2 5" xfId="11981"/>
    <cellStyle name="Input [yellow] 2 5 2 5 2" xfId="23233"/>
    <cellStyle name="Input [yellow] 2 5 2 5 3" xfId="26971"/>
    <cellStyle name="Input [yellow] 2 5 2 6" xfId="11289"/>
    <cellStyle name="Input [yellow] 2 5 2 7" xfId="12954"/>
    <cellStyle name="Input [yellow] 2 5 2 8" xfId="13914"/>
    <cellStyle name="Input [yellow] 2 5 2 9" xfId="14376"/>
    <cellStyle name="Input [yellow] 2 5 3" xfId="12737"/>
    <cellStyle name="Input [yellow] 2 5 3 2" xfId="24793"/>
    <cellStyle name="Input [yellow] 2 5 3 2 2" xfId="28463"/>
    <cellStyle name="Input [yellow] 2 5 3 3" xfId="24316"/>
    <cellStyle name="Input [yellow] 2 5 3 3 2" xfId="28003"/>
    <cellStyle name="Input [yellow] 2 5 3 4" xfId="21242"/>
    <cellStyle name="Input [yellow] 2 5 3 5" xfId="25836"/>
    <cellStyle name="Input [yellow] 2 5 4" xfId="22970"/>
    <cellStyle name="Input [yellow] 2 5 4 2" xfId="26711"/>
    <cellStyle name="Input [yellow] 2 5 5" xfId="25115"/>
    <cellStyle name="Input [yellow] 2 6" xfId="7137"/>
    <cellStyle name="Input [yellow] 2 6 2" xfId="8944"/>
    <cellStyle name="Input [yellow] 2 6 2 10" xfId="12173"/>
    <cellStyle name="Input [yellow] 2 6 2 11" xfId="14435"/>
    <cellStyle name="Input [yellow] 2 6 2 12" xfId="15835"/>
    <cellStyle name="Input [yellow] 2 6 2 13" xfId="18976"/>
    <cellStyle name="Input [yellow] 2 6 2 2" xfId="14167"/>
    <cellStyle name="Input [yellow] 2 6 2 2 2" xfId="24806"/>
    <cellStyle name="Input [yellow] 2 6 2 2 2 2" xfId="28476"/>
    <cellStyle name="Input [yellow] 2 6 2 2 3" xfId="24625"/>
    <cellStyle name="Input [yellow] 2 6 2 2 3 2" xfId="28300"/>
    <cellStyle name="Input [yellow] 2 6 2 2 4" xfId="21776"/>
    <cellStyle name="Input [yellow] 2 6 2 2 5" xfId="26183"/>
    <cellStyle name="Input [yellow] 2 6 2 3" xfId="11374"/>
    <cellStyle name="Input [yellow] 2 6 2 3 2" xfId="23850"/>
    <cellStyle name="Input [yellow] 2 6 2 3 3" xfId="27588"/>
    <cellStyle name="Input [yellow] 2 6 2 4" xfId="12131"/>
    <cellStyle name="Input [yellow] 2 6 2 4 2" xfId="23660"/>
    <cellStyle name="Input [yellow] 2 6 2 4 3" xfId="27398"/>
    <cellStyle name="Input [yellow] 2 6 2 5" xfId="11778"/>
    <cellStyle name="Input [yellow] 2 6 2 5 2" xfId="23255"/>
    <cellStyle name="Input [yellow] 2 6 2 5 3" xfId="26993"/>
    <cellStyle name="Input [yellow] 2 6 2 6" xfId="11229"/>
    <cellStyle name="Input [yellow] 2 6 2 7" xfId="11146"/>
    <cellStyle name="Input [yellow] 2 6 2 8" xfId="12518"/>
    <cellStyle name="Input [yellow] 2 6 2 9" xfId="12324"/>
    <cellStyle name="Input [yellow] 2 6 3" xfId="11772"/>
    <cellStyle name="Input [yellow] 2 6 3 2" xfId="24794"/>
    <cellStyle name="Input [yellow] 2 6 3 2 2" xfId="28464"/>
    <cellStyle name="Input [yellow] 2 6 3 3" xfId="24335"/>
    <cellStyle name="Input [yellow] 2 6 3 3 2" xfId="28022"/>
    <cellStyle name="Input [yellow] 2 6 3 4" xfId="21262"/>
    <cellStyle name="Input [yellow] 2 6 3 5" xfId="25856"/>
    <cellStyle name="Input [yellow] 2 6 4" xfId="22992"/>
    <cellStyle name="Input [yellow] 2 6 4 2" xfId="26733"/>
    <cellStyle name="Input [yellow] 2 6 5" xfId="17707"/>
    <cellStyle name="Input [yellow] 2 7" xfId="8708"/>
    <cellStyle name="Input [yellow] 2 7 10" xfId="13835"/>
    <cellStyle name="Input [yellow] 2 7 11" xfId="12457"/>
    <cellStyle name="Input [yellow] 2 7 12" xfId="15795"/>
    <cellStyle name="Input [yellow] 2 7 13" xfId="18828"/>
    <cellStyle name="Input [yellow] 2 7 2" xfId="13951"/>
    <cellStyle name="Input [yellow] 2 7 2 2" xfId="24796"/>
    <cellStyle name="Input [yellow] 2 7 2 2 2" xfId="28466"/>
    <cellStyle name="Input [yellow] 2 7 2 3" xfId="24419"/>
    <cellStyle name="Input [yellow] 2 7 2 3 2" xfId="28094"/>
    <cellStyle name="Input [yellow] 2 7 2 4" xfId="21560"/>
    <cellStyle name="Input [yellow] 2 7 2 5" xfId="25977"/>
    <cellStyle name="Input [yellow] 2 7 3" xfId="14635"/>
    <cellStyle name="Input [yellow] 2 7 3 2" xfId="23757"/>
    <cellStyle name="Input [yellow] 2 7 3 3" xfId="27495"/>
    <cellStyle name="Input [yellow] 2 7 4" xfId="11299"/>
    <cellStyle name="Input [yellow] 2 7 4 2" xfId="23571"/>
    <cellStyle name="Input [yellow] 2 7 4 3" xfId="27309"/>
    <cellStyle name="Input [yellow] 2 7 5" xfId="15256"/>
    <cellStyle name="Input [yellow] 2 7 5 2" xfId="23019"/>
    <cellStyle name="Input [yellow] 2 7 5 3" xfId="26757"/>
    <cellStyle name="Input [yellow] 2 7 6" xfId="14584"/>
    <cellStyle name="Input [yellow] 2 7 7" xfId="11625"/>
    <cellStyle name="Input [yellow] 2 7 8" xfId="11188"/>
    <cellStyle name="Input [yellow] 2 7 9" xfId="11369"/>
    <cellStyle name="Input [yellow] 2 8" xfId="14970"/>
    <cellStyle name="Input [yellow] 2 8 2" xfId="24784"/>
    <cellStyle name="Input [yellow] 2 8 2 2" xfId="28454"/>
    <cellStyle name="Input [yellow] 2 8 3" xfId="24062"/>
    <cellStyle name="Input [yellow] 2 8 3 2" xfId="27757"/>
    <cellStyle name="Input [yellow] 2 8 4" xfId="20777"/>
    <cellStyle name="Input [yellow] 2 8 5" xfId="25508"/>
    <cellStyle name="Input [yellow] 2 9" xfId="22703"/>
    <cellStyle name="Input [yellow] 2 9 2" xfId="26458"/>
    <cellStyle name="Input [yellow] 3" xfId="6884"/>
    <cellStyle name="Input [yellow] 3 2" xfId="8723"/>
    <cellStyle name="Input [yellow] 3 2 10" xfId="14882"/>
    <cellStyle name="Input [yellow] 3 2 11" xfId="12973"/>
    <cellStyle name="Input [yellow] 3 2 12" xfId="15802"/>
    <cellStyle name="Input [yellow] 3 2 13" xfId="18841"/>
    <cellStyle name="Input [yellow] 3 2 2" xfId="13965"/>
    <cellStyle name="Input [yellow] 3 2 2 2" xfId="24798"/>
    <cellStyle name="Input [yellow] 3 2 2 2 2" xfId="28468"/>
    <cellStyle name="Input [yellow] 3 2 2 3" xfId="24429"/>
    <cellStyle name="Input [yellow] 3 2 2 3 2" xfId="28104"/>
    <cellStyle name="Input [yellow] 3 2 2 4" xfId="21572"/>
    <cellStyle name="Input [yellow] 3 2 2 5" xfId="25987"/>
    <cellStyle name="Input [yellow] 3 2 3" xfId="14627"/>
    <cellStyle name="Input [yellow] 3 2 3 2" xfId="23766"/>
    <cellStyle name="Input [yellow] 3 2 3 3" xfId="27504"/>
    <cellStyle name="Input [yellow] 3 2 4" xfId="12078"/>
    <cellStyle name="Input [yellow] 3 2 4 2" xfId="23679"/>
    <cellStyle name="Input [yellow] 3 2 4 3" xfId="27417"/>
    <cellStyle name="Input [yellow] 3 2 5" xfId="12810"/>
    <cellStyle name="Input [yellow] 3 2 5 2" xfId="23034"/>
    <cellStyle name="Input [yellow] 3 2 5 3" xfId="26772"/>
    <cellStyle name="Input [yellow] 3 2 6" xfId="14225"/>
    <cellStyle name="Input [yellow] 3 2 7" xfId="15020"/>
    <cellStyle name="Input [yellow] 3 2 8" xfId="11564"/>
    <cellStyle name="Input [yellow] 3 2 9" xfId="15607"/>
    <cellStyle name="Input [yellow] 3 3" xfId="11124"/>
    <cellStyle name="Input [yellow] 3 3 2" xfId="24786"/>
    <cellStyle name="Input [yellow] 3 3 2 2" xfId="28456"/>
    <cellStyle name="Input [yellow] 3 3 3" xfId="24112"/>
    <cellStyle name="Input [yellow] 3 3 3 2" xfId="27799"/>
    <cellStyle name="Input [yellow] 3 3 4" xfId="21028"/>
    <cellStyle name="Input [yellow] 3 3 5" xfId="25627"/>
    <cellStyle name="Input [yellow] 3 4" xfId="22746"/>
    <cellStyle name="Input [yellow] 3 4 2" xfId="26487"/>
    <cellStyle name="Input [yellow] 3 5" xfId="17586"/>
    <cellStyle name="Input [yellow] 4" xfId="7042"/>
    <cellStyle name="Input [yellow] 4 2" xfId="8853"/>
    <cellStyle name="Input [yellow] 4 2 10" xfId="12333"/>
    <cellStyle name="Input [yellow] 4 2 11" xfId="13682"/>
    <cellStyle name="Input [yellow] 4 2 12" xfId="15820"/>
    <cellStyle name="Input [yellow] 4 2 13" xfId="18919"/>
    <cellStyle name="Input [yellow] 4 2 2" xfId="14084"/>
    <cellStyle name="Input [yellow] 4 2 2 2" xfId="24802"/>
    <cellStyle name="Input [yellow] 4 2 2 2 2" xfId="28472"/>
    <cellStyle name="Input [yellow] 4 2 2 3" xfId="24545"/>
    <cellStyle name="Input [yellow] 4 2 2 3 2" xfId="28220"/>
    <cellStyle name="Input [yellow] 4 2 2 4" xfId="21693"/>
    <cellStyle name="Input [yellow] 4 2 2 5" xfId="26103"/>
    <cellStyle name="Input [yellow] 4 2 3" xfId="13560"/>
    <cellStyle name="Input [yellow] 4 2 3 2" xfId="23817"/>
    <cellStyle name="Input [yellow] 4 2 3 3" xfId="27555"/>
    <cellStyle name="Input [yellow] 4 2 4" xfId="14656"/>
    <cellStyle name="Input [yellow] 4 2 4 2" xfId="23849"/>
    <cellStyle name="Input [yellow] 4 2 4 3" xfId="27587"/>
    <cellStyle name="Input [yellow] 4 2 5" xfId="11569"/>
    <cellStyle name="Input [yellow] 4 2 5 2" xfId="23164"/>
    <cellStyle name="Input [yellow] 4 2 5 3" xfId="26902"/>
    <cellStyle name="Input [yellow] 4 2 6" xfId="12228"/>
    <cellStyle name="Input [yellow] 4 2 7" xfId="11311"/>
    <cellStyle name="Input [yellow] 4 2 8" xfId="12097"/>
    <cellStyle name="Input [yellow] 4 2 9" xfId="12115"/>
    <cellStyle name="Input [yellow] 4 3" xfId="12141"/>
    <cellStyle name="Input [yellow] 4 3 2" xfId="24790"/>
    <cellStyle name="Input [yellow] 4 3 2 2" xfId="28460"/>
    <cellStyle name="Input [yellow] 4 3 3" xfId="24252"/>
    <cellStyle name="Input [yellow] 4 3 3 2" xfId="27939"/>
    <cellStyle name="Input [yellow] 4 3 4" xfId="21175"/>
    <cellStyle name="Input [yellow] 4 3 5" xfId="25771"/>
    <cellStyle name="Input [yellow] 4 4" xfId="22898"/>
    <cellStyle name="Input [yellow] 4 4 2" xfId="26639"/>
    <cellStyle name="Input [yellow] 4 5" xfId="19860"/>
    <cellStyle name="Input [yellow] 5" xfId="7015"/>
    <cellStyle name="Input [yellow] 5 2" xfId="8830"/>
    <cellStyle name="Input [yellow] 5 2 10" xfId="12187"/>
    <cellStyle name="Input [yellow] 5 2 11" xfId="15568"/>
    <cellStyle name="Input [yellow] 5 2 12" xfId="15815"/>
    <cellStyle name="Input [yellow] 5 2 13" xfId="18904"/>
    <cellStyle name="Input [yellow] 5 2 2" xfId="14063"/>
    <cellStyle name="Input [yellow] 5 2 2 2" xfId="24800"/>
    <cellStyle name="Input [yellow] 5 2 2 2 2" xfId="28470"/>
    <cellStyle name="Input [yellow] 5 2 2 3" xfId="24525"/>
    <cellStyle name="Input [yellow] 5 2 2 3 2" xfId="28200"/>
    <cellStyle name="Input [yellow] 5 2 2 4" xfId="21672"/>
    <cellStyle name="Input [yellow] 5 2 2 5" xfId="26083"/>
    <cellStyle name="Input [yellow] 5 2 3" xfId="13567"/>
    <cellStyle name="Input [yellow] 5 2 3 2" xfId="23807"/>
    <cellStyle name="Input [yellow] 5 2 3 3" xfId="27545"/>
    <cellStyle name="Input [yellow] 5 2 4" xfId="10946"/>
    <cellStyle name="Input [yellow] 5 2 4 2" xfId="23274"/>
    <cellStyle name="Input [yellow] 5 2 4 3" xfId="27012"/>
    <cellStyle name="Input [yellow] 5 2 5" xfId="11524"/>
    <cellStyle name="Input [yellow] 5 2 5 2" xfId="23141"/>
    <cellStyle name="Input [yellow] 5 2 5 3" xfId="26879"/>
    <cellStyle name="Input [yellow] 5 2 6" xfId="13718"/>
    <cellStyle name="Input [yellow] 5 2 7" xfId="12353"/>
    <cellStyle name="Input [yellow] 5 2 8" xfId="12881"/>
    <cellStyle name="Input [yellow] 5 2 9" xfId="14591"/>
    <cellStyle name="Input [yellow] 5 3" xfId="15307"/>
    <cellStyle name="Input [yellow] 5 3 2" xfId="24788"/>
    <cellStyle name="Input [yellow] 5 3 2 2" xfId="28458"/>
    <cellStyle name="Input [yellow] 5 3 3" xfId="24228"/>
    <cellStyle name="Input [yellow] 5 3 3 2" xfId="27915"/>
    <cellStyle name="Input [yellow] 5 3 4" xfId="21151"/>
    <cellStyle name="Input [yellow] 5 3 5" xfId="25747"/>
    <cellStyle name="Input [yellow] 5 4" xfId="22872"/>
    <cellStyle name="Input [yellow] 5 4 2" xfId="26613"/>
    <cellStyle name="Input [yellow] 5 5" xfId="17759"/>
    <cellStyle name="Input [yellow] 6" xfId="7024"/>
    <cellStyle name="Input [yellow] 6 2" xfId="8838"/>
    <cellStyle name="Input [yellow] 6 2 10" xfId="14771"/>
    <cellStyle name="Input [yellow] 6 2 11" xfId="15766"/>
    <cellStyle name="Input [yellow] 6 2 12" xfId="15817"/>
    <cellStyle name="Input [yellow] 6 2 13" xfId="18909"/>
    <cellStyle name="Input [yellow] 6 2 2" xfId="14070"/>
    <cellStyle name="Input [yellow] 6 2 2 2" xfId="24801"/>
    <cellStyle name="Input [yellow] 6 2 2 2 2" xfId="28471"/>
    <cellStyle name="Input [yellow] 6 2 2 3" xfId="24532"/>
    <cellStyle name="Input [yellow] 6 2 2 3 2" xfId="28207"/>
    <cellStyle name="Input [yellow] 6 2 2 4" xfId="21679"/>
    <cellStyle name="Input [yellow] 6 2 2 5" xfId="26090"/>
    <cellStyle name="Input [yellow] 6 2 3" xfId="11422"/>
    <cellStyle name="Input [yellow] 6 2 3 2" xfId="23810"/>
    <cellStyle name="Input [yellow] 6 2 3 3" xfId="27548"/>
    <cellStyle name="Input [yellow] 6 2 4" xfId="12101"/>
    <cellStyle name="Input [yellow] 6 2 4 2" xfId="23539"/>
    <cellStyle name="Input [yellow] 6 2 4 3" xfId="27277"/>
    <cellStyle name="Input [yellow] 6 2 5" xfId="12728"/>
    <cellStyle name="Input [yellow] 6 2 5 2" xfId="23149"/>
    <cellStyle name="Input [yellow] 6 2 5 3" xfId="26887"/>
    <cellStyle name="Input [yellow] 6 2 6" xfId="14585"/>
    <cellStyle name="Input [yellow] 6 2 7" xfId="12767"/>
    <cellStyle name="Input [yellow] 6 2 8" xfId="12359"/>
    <cellStyle name="Input [yellow] 6 2 9" xfId="11599"/>
    <cellStyle name="Input [yellow] 6 3" xfId="10973"/>
    <cellStyle name="Input [yellow] 6 3 2" xfId="24789"/>
    <cellStyle name="Input [yellow] 6 3 2 2" xfId="28459"/>
    <cellStyle name="Input [yellow] 6 3 3" xfId="24236"/>
    <cellStyle name="Input [yellow] 6 3 3 2" xfId="27923"/>
    <cellStyle name="Input [yellow] 6 3 4" xfId="21159"/>
    <cellStyle name="Input [yellow] 6 3 5" xfId="25755"/>
    <cellStyle name="Input [yellow] 6 4" xfId="22880"/>
    <cellStyle name="Input [yellow] 6 4 2" xfId="26621"/>
    <cellStyle name="Input [yellow] 6 5" xfId="25100"/>
    <cellStyle name="Input [yellow] 7" xfId="6919"/>
    <cellStyle name="Input [yellow] 7 2" xfId="8751"/>
    <cellStyle name="Input [yellow] 7 2 10" xfId="12866"/>
    <cellStyle name="Input [yellow] 7 2 11" xfId="15694"/>
    <cellStyle name="Input [yellow] 7 2 12" xfId="15807"/>
    <cellStyle name="Input [yellow] 7 2 13" xfId="18859"/>
    <cellStyle name="Input [yellow] 7 2 2" xfId="13993"/>
    <cellStyle name="Input [yellow] 7 2 2 2" xfId="24799"/>
    <cellStyle name="Input [yellow] 7 2 2 2 2" xfId="28469"/>
    <cellStyle name="Input [yellow] 7 2 2 3" xfId="24453"/>
    <cellStyle name="Input [yellow] 7 2 2 3 2" xfId="28128"/>
    <cellStyle name="Input [yellow] 7 2 2 4" xfId="21597"/>
    <cellStyle name="Input [yellow] 7 2 2 5" xfId="26011"/>
    <cellStyle name="Input [yellow] 7 2 3" xfId="14948"/>
    <cellStyle name="Input [yellow] 7 2 3 2" xfId="23778"/>
    <cellStyle name="Input [yellow] 7 2 3 3" xfId="27516"/>
    <cellStyle name="Input [yellow] 7 2 4" xfId="14327"/>
    <cellStyle name="Input [yellow] 7 2 4 2" xfId="23652"/>
    <cellStyle name="Input [yellow] 7 2 4 3" xfId="27390"/>
    <cellStyle name="Input [yellow] 7 2 5" xfId="11443"/>
    <cellStyle name="Input [yellow] 7 2 5 2" xfId="23062"/>
    <cellStyle name="Input [yellow] 7 2 5 3" xfId="26800"/>
    <cellStyle name="Input [yellow] 7 2 6" xfId="13514"/>
    <cellStyle name="Input [yellow] 7 2 7" xfId="12624"/>
    <cellStyle name="Input [yellow] 7 2 8" xfId="12991"/>
    <cellStyle name="Input [yellow] 7 2 9" xfId="14487"/>
    <cellStyle name="Input [yellow] 7 3" xfId="12210"/>
    <cellStyle name="Input [yellow] 7 3 2" xfId="24787"/>
    <cellStyle name="Input [yellow] 7 3 2 2" xfId="28457"/>
    <cellStyle name="Input [yellow] 7 3 3" xfId="24139"/>
    <cellStyle name="Input [yellow] 7 3 3 2" xfId="27826"/>
    <cellStyle name="Input [yellow] 7 3 4" xfId="21059"/>
    <cellStyle name="Input [yellow] 7 3 5" xfId="25658"/>
    <cellStyle name="Input [yellow] 7 4" xfId="22779"/>
    <cellStyle name="Input [yellow] 7 4 2" xfId="26520"/>
    <cellStyle name="Input [yellow] 7 5" xfId="17149"/>
    <cellStyle name="Input [yellow] 8" xfId="8704"/>
    <cellStyle name="Input [yellow] 8 10" xfId="15251"/>
    <cellStyle name="Input [yellow] 8 11" xfId="12466"/>
    <cellStyle name="Input [yellow] 8 12" xfId="15792"/>
    <cellStyle name="Input [yellow] 8 13" xfId="18824"/>
    <cellStyle name="Input [yellow] 8 2" xfId="13947"/>
    <cellStyle name="Input [yellow] 8 2 2" xfId="24795"/>
    <cellStyle name="Input [yellow] 8 2 2 2" xfId="28465"/>
    <cellStyle name="Input [yellow] 8 2 3" xfId="24417"/>
    <cellStyle name="Input [yellow] 8 2 3 2" xfId="28092"/>
    <cellStyle name="Input [yellow] 8 2 4" xfId="21558"/>
    <cellStyle name="Input [yellow] 8 2 5" xfId="25975"/>
    <cellStyle name="Input [yellow] 8 3" xfId="14296"/>
    <cellStyle name="Input [yellow] 8 3 2" xfId="23753"/>
    <cellStyle name="Input [yellow] 8 3 3" xfId="27491"/>
    <cellStyle name="Input [yellow] 8 4" xfId="15076"/>
    <cellStyle name="Input [yellow] 8 4 2" xfId="23691"/>
    <cellStyle name="Input [yellow] 8 4 3" xfId="27429"/>
    <cellStyle name="Input [yellow] 8 5" xfId="13090"/>
    <cellStyle name="Input [yellow] 8 5 2" xfId="23015"/>
    <cellStyle name="Input [yellow] 8 5 3" xfId="26753"/>
    <cellStyle name="Input [yellow] 8 6" xfId="11629"/>
    <cellStyle name="Input [yellow] 8 7" xfId="12839"/>
    <cellStyle name="Input [yellow] 8 8" xfId="14905"/>
    <cellStyle name="Input [yellow] 8 9" xfId="11458"/>
    <cellStyle name="Input [yellow] 9" xfId="8962"/>
    <cellStyle name="Input [yellow] 9 10" xfId="15839"/>
    <cellStyle name="Input [yellow] 9 11" xfId="18989"/>
    <cellStyle name="Input [yellow] 9 12" xfId="16026"/>
    <cellStyle name="Input [yellow] 9 2" xfId="14183"/>
    <cellStyle name="Input [yellow] 9 2 2" xfId="23622"/>
    <cellStyle name="Input [yellow] 9 2 3" xfId="27360"/>
    <cellStyle name="Input [yellow] 9 3" xfId="13528"/>
    <cellStyle name="Input [yellow] 9 3 2" xfId="23857"/>
    <cellStyle name="Input [yellow] 9 3 3" xfId="27595"/>
    <cellStyle name="Input [yellow] 9 4" xfId="15116"/>
    <cellStyle name="Input [yellow] 9 5" xfId="11358"/>
    <cellStyle name="Input [yellow] 9 6" xfId="13171"/>
    <cellStyle name="Input [yellow] 9 7" xfId="12037"/>
    <cellStyle name="Input [yellow] 9 8" xfId="11308"/>
    <cellStyle name="Input [yellow] 9 9" xfId="12742"/>
    <cellStyle name="Input 10" xfId="7002"/>
    <cellStyle name="Input 10 10" xfId="12782"/>
    <cellStyle name="Input 10 11" xfId="13707"/>
    <cellStyle name="Input 10 12" xfId="17877"/>
    <cellStyle name="Input 10 13" xfId="17611"/>
    <cellStyle name="Input 10 2" xfId="8821"/>
    <cellStyle name="Input 10 2 10" xfId="14967"/>
    <cellStyle name="Input 10 2 11" xfId="18898"/>
    <cellStyle name="Input 10 2 12" xfId="16025"/>
    <cellStyle name="Input 10 2 2" xfId="14055"/>
    <cellStyle name="Input 10 2 2 2" xfId="24518"/>
    <cellStyle name="Input 10 2 2 2 2" xfId="28193"/>
    <cellStyle name="Input 10 2 2 3" xfId="21664"/>
    <cellStyle name="Input 10 2 2 4" xfId="26076"/>
    <cellStyle name="Input 10 2 3" xfId="11428"/>
    <cellStyle name="Input 10 2 3 2" xfId="20525"/>
    <cellStyle name="Input 10 2 3 3" xfId="25403"/>
    <cellStyle name="Input 10 2 4" xfId="12140"/>
    <cellStyle name="Input 10 2 4 2" xfId="23302"/>
    <cellStyle name="Input 10 2 4 3" xfId="27040"/>
    <cellStyle name="Input 10 2 5" xfId="14559"/>
    <cellStyle name="Input 10 2 5 2" xfId="23132"/>
    <cellStyle name="Input 10 2 5 3" xfId="26870"/>
    <cellStyle name="Input 10 2 6" xfId="12566"/>
    <cellStyle name="Input 10 2 7" xfId="12854"/>
    <cellStyle name="Input 10 2 8" xfId="12273"/>
    <cellStyle name="Input 10 2 9" xfId="12887"/>
    <cellStyle name="Input 10 3" xfId="13293"/>
    <cellStyle name="Input 10 3 2" xfId="24217"/>
    <cellStyle name="Input 10 3 2 2" xfId="27904"/>
    <cellStyle name="Input 10 3 3" xfId="21139"/>
    <cellStyle name="Input 10 3 4" xfId="25736"/>
    <cellStyle name="Input 10 4" xfId="14425"/>
    <cellStyle name="Input 10 4 2" xfId="22124"/>
    <cellStyle name="Input 10 4 3" xfId="26346"/>
    <cellStyle name="Input 10 5" xfId="11511"/>
    <cellStyle name="Input 10 5 2" xfId="23468"/>
    <cellStyle name="Input 10 5 3" xfId="27206"/>
    <cellStyle name="Input 10 6" xfId="15372"/>
    <cellStyle name="Input 10 6 2" xfId="22859"/>
    <cellStyle name="Input 10 6 3" xfId="26600"/>
    <cellStyle name="Input 10 7" xfId="12543"/>
    <cellStyle name="Input 10 8" xfId="14310"/>
    <cellStyle name="Input 10 9" xfId="12640"/>
    <cellStyle name="Input 11" xfId="7020"/>
    <cellStyle name="Input 11 10" xfId="15684"/>
    <cellStyle name="Input 11 11" xfId="15749"/>
    <cellStyle name="Input 11 12" xfId="17886"/>
    <cellStyle name="Input 11 13" xfId="25116"/>
    <cellStyle name="Input 11 2" xfId="8835"/>
    <cellStyle name="Input 11 2 10" xfId="14969"/>
    <cellStyle name="Input 11 2 11" xfId="18907"/>
    <cellStyle name="Input 11 2 12" xfId="17612"/>
    <cellStyle name="Input 11 2 2" xfId="14067"/>
    <cellStyle name="Input 11 2 2 2" xfId="24529"/>
    <cellStyle name="Input 11 2 2 2 2" xfId="28204"/>
    <cellStyle name="Input 11 2 2 3" xfId="21676"/>
    <cellStyle name="Input 11 2 2 4" xfId="26087"/>
    <cellStyle name="Input 11 2 3" xfId="11423"/>
    <cellStyle name="Input 11 2 3 2" xfId="20679"/>
    <cellStyle name="Input 11 2 3 3" xfId="25461"/>
    <cellStyle name="Input 11 2 4" xfId="11722"/>
    <cellStyle name="Input 11 2 4 2" xfId="23542"/>
    <cellStyle name="Input 11 2 4 3" xfId="27280"/>
    <cellStyle name="Input 11 2 5" xfId="11077"/>
    <cellStyle name="Input 11 2 5 2" xfId="23146"/>
    <cellStyle name="Input 11 2 5 3" xfId="26884"/>
    <cellStyle name="Input 11 2 6" xfId="12961"/>
    <cellStyle name="Input 11 2 7" xfId="12829"/>
    <cellStyle name="Input 11 2 8" xfId="15515"/>
    <cellStyle name="Input 11 2 9" xfId="15485"/>
    <cellStyle name="Input 11 3" xfId="13306"/>
    <cellStyle name="Input 11 3 2" xfId="24232"/>
    <cellStyle name="Input 11 3 2 2" xfId="27919"/>
    <cellStyle name="Input 11 3 3" xfId="21155"/>
    <cellStyle name="Input 11 3 4" xfId="25751"/>
    <cellStyle name="Input 11 4" xfId="14694"/>
    <cellStyle name="Input 11 4 2" xfId="22217"/>
    <cellStyle name="Input 11 4 3" xfId="26396"/>
    <cellStyle name="Input 11 5" xfId="11718"/>
    <cellStyle name="Input 11 5 2" xfId="23725"/>
    <cellStyle name="Input 11 5 3" xfId="27463"/>
    <cellStyle name="Input 11 6" xfId="15435"/>
    <cellStyle name="Input 11 6 2" xfId="22877"/>
    <cellStyle name="Input 11 6 3" xfId="26618"/>
    <cellStyle name="Input 11 7" xfId="10939"/>
    <cellStyle name="Input 11 8" xfId="13826"/>
    <cellStyle name="Input 11 9" xfId="12971"/>
    <cellStyle name="Input 12" xfId="6998"/>
    <cellStyle name="Input 12 10" xfId="14304"/>
    <cellStyle name="Input 12 11" xfId="12779"/>
    <cellStyle name="Input 12 12" xfId="17873"/>
    <cellStyle name="Input 12 13" xfId="17617"/>
    <cellStyle name="Input 12 2" xfId="8818"/>
    <cellStyle name="Input 12 2 10" xfId="13183"/>
    <cellStyle name="Input 12 2 11" xfId="18895"/>
    <cellStyle name="Input 12 2 12" xfId="17768"/>
    <cellStyle name="Input 12 2 2" xfId="14052"/>
    <cellStyle name="Input 12 2 2 2" xfId="24515"/>
    <cellStyle name="Input 12 2 2 2 2" xfId="28190"/>
    <cellStyle name="Input 12 2 2 3" xfId="21661"/>
    <cellStyle name="Input 12 2 2 4" xfId="26073"/>
    <cellStyle name="Input 12 2 3" xfId="11757"/>
    <cellStyle name="Input 12 2 3 2" xfId="20771"/>
    <cellStyle name="Input 12 2 3 3" xfId="25503"/>
    <cellStyle name="Input 12 2 4" xfId="14313"/>
    <cellStyle name="Input 12 2 4 2" xfId="23304"/>
    <cellStyle name="Input 12 2 4 3" xfId="27042"/>
    <cellStyle name="Input 12 2 5" xfId="11729"/>
    <cellStyle name="Input 12 2 5 2" xfId="23129"/>
    <cellStyle name="Input 12 2 5 3" xfId="26867"/>
    <cellStyle name="Input 12 2 6" xfId="10938"/>
    <cellStyle name="Input 12 2 7" xfId="13684"/>
    <cellStyle name="Input 12 2 8" xfId="15221"/>
    <cellStyle name="Input 12 2 9" xfId="12916"/>
    <cellStyle name="Input 12 3" xfId="13289"/>
    <cellStyle name="Input 12 3 2" xfId="24213"/>
    <cellStyle name="Input 12 3 2 2" xfId="27900"/>
    <cellStyle name="Input 12 3 3" xfId="21135"/>
    <cellStyle name="Input 12 3 4" xfId="25732"/>
    <cellStyle name="Input 12 4" xfId="14364"/>
    <cellStyle name="Input 12 4 2" xfId="20188"/>
    <cellStyle name="Input 12 4 3" xfId="25265"/>
    <cellStyle name="Input 12 5" xfId="13427"/>
    <cellStyle name="Input 12 5 2" xfId="23472"/>
    <cellStyle name="Input 12 5 3" xfId="27210"/>
    <cellStyle name="Input 12 6" xfId="13029"/>
    <cellStyle name="Input 12 6 2" xfId="22855"/>
    <cellStyle name="Input 12 6 3" xfId="26596"/>
    <cellStyle name="Input 12 7" xfId="14875"/>
    <cellStyle name="Input 12 8" xfId="15326"/>
    <cellStyle name="Input 12 9" xfId="15418"/>
    <cellStyle name="Input 13" xfId="6920"/>
    <cellStyle name="Input 13 10" xfId="14848"/>
    <cellStyle name="Input 13 11" xfId="12988"/>
    <cellStyle name="Input 13 12" xfId="17834"/>
    <cellStyle name="Input 13 13" xfId="19173"/>
    <cellStyle name="Input 13 2" xfId="8752"/>
    <cellStyle name="Input 13 2 10" xfId="15587"/>
    <cellStyle name="Input 13 2 11" xfId="18860"/>
    <cellStyle name="Input 13 2 12" xfId="17564"/>
    <cellStyle name="Input 13 2 2" xfId="13994"/>
    <cellStyle name="Input 13 2 2 2" xfId="24454"/>
    <cellStyle name="Input 13 2 2 2 2" xfId="28129"/>
    <cellStyle name="Input 13 2 2 3" xfId="21598"/>
    <cellStyle name="Input 13 2 2 4" xfId="26012"/>
    <cellStyle name="Input 13 2 3" xfId="14898"/>
    <cellStyle name="Input 13 2 3 2" xfId="22187"/>
    <cellStyle name="Input 13 2 3 3" xfId="26383"/>
    <cellStyle name="Input 13 2 4" xfId="14499"/>
    <cellStyle name="Input 13 2 4 2" xfId="23570"/>
    <cellStyle name="Input 13 2 4 3" xfId="27308"/>
    <cellStyle name="Input 13 2 5" xfId="14369"/>
    <cellStyle name="Input 13 2 5 2" xfId="23063"/>
    <cellStyle name="Input 13 2 5 3" xfId="26801"/>
    <cellStyle name="Input 13 2 6" xfId="12472"/>
    <cellStyle name="Input 13 2 7" xfId="11627"/>
    <cellStyle name="Input 13 2 8" xfId="13884"/>
    <cellStyle name="Input 13 2 9" xfId="14305"/>
    <cellStyle name="Input 13 3" xfId="13221"/>
    <cellStyle name="Input 13 3 2" xfId="24140"/>
    <cellStyle name="Input 13 3 2 2" xfId="27827"/>
    <cellStyle name="Input 13 3 3" xfId="21060"/>
    <cellStyle name="Input 13 3 4" xfId="25659"/>
    <cellStyle name="Input 13 4" xfId="14316"/>
    <cellStyle name="Input 13 4 2" xfId="22073"/>
    <cellStyle name="Input 13 4 3" xfId="26331"/>
    <cellStyle name="Input 13 5" xfId="12856"/>
    <cellStyle name="Input 13 5 2" xfId="23747"/>
    <cellStyle name="Input 13 5 3" xfId="27485"/>
    <cellStyle name="Input 13 6" xfId="11279"/>
    <cellStyle name="Input 13 6 2" xfId="22780"/>
    <cellStyle name="Input 13 6 3" xfId="26521"/>
    <cellStyle name="Input 13 7" xfId="12492"/>
    <cellStyle name="Input 13 8" xfId="12792"/>
    <cellStyle name="Input 13 9" xfId="14992"/>
    <cellStyle name="Input 14" xfId="7001"/>
    <cellStyle name="Input 14 10" xfId="13616"/>
    <cellStyle name="Input 14 11" xfId="12172"/>
    <cellStyle name="Input 14 12" xfId="17876"/>
    <cellStyle name="Input 14 13" xfId="17520"/>
    <cellStyle name="Input 14 2" xfId="8820"/>
    <cellStyle name="Input 14 2 10" xfId="15591"/>
    <cellStyle name="Input 14 2 11" xfId="18897"/>
    <cellStyle name="Input 14 2 12" xfId="17523"/>
    <cellStyle name="Input 14 2 2" xfId="14054"/>
    <cellStyle name="Input 14 2 2 2" xfId="24517"/>
    <cellStyle name="Input 14 2 2 2 2" xfId="28192"/>
    <cellStyle name="Input 14 2 2 3" xfId="21663"/>
    <cellStyle name="Input 14 2 2 4" xfId="26075"/>
    <cellStyle name="Input 14 2 3" xfId="13570"/>
    <cellStyle name="Input 14 2 3 2" xfId="20742"/>
    <cellStyle name="Input 14 2 3 3" xfId="25486"/>
    <cellStyle name="Input 14 2 4" xfId="11725"/>
    <cellStyle name="Input 14 2 4 2" xfId="23303"/>
    <cellStyle name="Input 14 2 4 3" xfId="27041"/>
    <cellStyle name="Input 14 2 5" xfId="10919"/>
    <cellStyle name="Input 14 2 5 2" xfId="23131"/>
    <cellStyle name="Input 14 2 5 3" xfId="26869"/>
    <cellStyle name="Input 14 2 6" xfId="13488"/>
    <cellStyle name="Input 14 2 7" xfId="15258"/>
    <cellStyle name="Input 14 2 8" xfId="11090"/>
    <cellStyle name="Input 14 2 9" xfId="12174"/>
    <cellStyle name="Input 14 3" xfId="13292"/>
    <cellStyle name="Input 14 3 2" xfId="24216"/>
    <cellStyle name="Input 14 3 2 2" xfId="27903"/>
    <cellStyle name="Input 14 3 3" xfId="21138"/>
    <cellStyle name="Input 14 3 4" xfId="25735"/>
    <cellStyle name="Input 14 4" xfId="14701"/>
    <cellStyle name="Input 14 4 2" xfId="22023"/>
    <cellStyle name="Input 14 4 3" xfId="26295"/>
    <cellStyle name="Input 14 5" xfId="12372"/>
    <cellStyle name="Input 14 5 2" xfId="23469"/>
    <cellStyle name="Input 14 5 3" xfId="27207"/>
    <cellStyle name="Input 14 6" xfId="15410"/>
    <cellStyle name="Input 14 6 2" xfId="22858"/>
    <cellStyle name="Input 14 6 3" xfId="26599"/>
    <cellStyle name="Input 14 7" xfId="13483"/>
    <cellStyle name="Input 14 8" xfId="14200"/>
    <cellStyle name="Input 14 9" xfId="12599"/>
    <cellStyle name="Input 15" xfId="6995"/>
    <cellStyle name="Input 15 10" xfId="14247"/>
    <cellStyle name="Input 15 11" xfId="11874"/>
    <cellStyle name="Input 15 12" xfId="17871"/>
    <cellStyle name="Input 15 13" xfId="17593"/>
    <cellStyle name="Input 15 2" xfId="8815"/>
    <cellStyle name="Input 15 2 10" xfId="12688"/>
    <cellStyle name="Input 15 2 11" xfId="18893"/>
    <cellStyle name="Input 15 2 12" xfId="17773"/>
    <cellStyle name="Input 15 2 2" xfId="14049"/>
    <cellStyle name="Input 15 2 2 2" xfId="24512"/>
    <cellStyle name="Input 15 2 2 2 2" xfId="28187"/>
    <cellStyle name="Input 15 2 2 3" xfId="21658"/>
    <cellStyle name="Input 15 2 2 4" xfId="26070"/>
    <cellStyle name="Input 15 2 3" xfId="11073"/>
    <cellStyle name="Input 15 2 3 2" xfId="20483"/>
    <cellStyle name="Input 15 2 3 3" xfId="25395"/>
    <cellStyle name="Input 15 2 4" xfId="12620"/>
    <cellStyle name="Input 15 2 4 2" xfId="23333"/>
    <cellStyle name="Input 15 2 4 3" xfId="27071"/>
    <cellStyle name="Input 15 2 5" xfId="12255"/>
    <cellStyle name="Input 15 2 5 2" xfId="23126"/>
    <cellStyle name="Input 15 2 5 3" xfId="26864"/>
    <cellStyle name="Input 15 2 6" xfId="11015"/>
    <cellStyle name="Input 15 2 7" xfId="12944"/>
    <cellStyle name="Input 15 2 8" xfId="15463"/>
    <cellStyle name="Input 15 2 9" xfId="11587"/>
    <cellStyle name="Input 15 3" xfId="13286"/>
    <cellStyle name="Input 15 3 2" xfId="24210"/>
    <cellStyle name="Input 15 3 2 2" xfId="27897"/>
    <cellStyle name="Input 15 3 3" xfId="21132"/>
    <cellStyle name="Input 15 3 4" xfId="25729"/>
    <cellStyle name="Input 15 4" xfId="11551"/>
    <cellStyle name="Input 15 4 2" xfId="22024"/>
    <cellStyle name="Input 15 4 3" xfId="26296"/>
    <cellStyle name="Input 15 5" xfId="11116"/>
    <cellStyle name="Input 15 5 2" xfId="23287"/>
    <cellStyle name="Input 15 5 3" xfId="27025"/>
    <cellStyle name="Input 15 6" xfId="13773"/>
    <cellStyle name="Input 15 6 2" xfId="22852"/>
    <cellStyle name="Input 15 6 3" xfId="26593"/>
    <cellStyle name="Input 15 7" xfId="10982"/>
    <cellStyle name="Input 15 8" xfId="11716"/>
    <cellStyle name="Input 15 9" xfId="12715"/>
    <cellStyle name="Input 16" xfId="7046"/>
    <cellStyle name="Input 16 10" xfId="12945"/>
    <cellStyle name="Input 16 11" xfId="17903"/>
    <cellStyle name="Input 16 12" xfId="18814"/>
    <cellStyle name="Input 16 2" xfId="13329"/>
    <cellStyle name="Input 16 2 2" xfId="24255"/>
    <cellStyle name="Input 16 2 2 2" xfId="27942"/>
    <cellStyle name="Input 16 2 3" xfId="21179"/>
    <cellStyle name="Input 16 2 4" xfId="25774"/>
    <cellStyle name="Input 16 3" xfId="14551"/>
    <cellStyle name="Input 16 3 2" xfId="21323"/>
    <cellStyle name="Input 16 3 3" xfId="25885"/>
    <cellStyle name="Input 16 4" xfId="15133"/>
    <cellStyle name="Input 16 4 2" xfId="23453"/>
    <cellStyle name="Input 16 4 3" xfId="27191"/>
    <cellStyle name="Input 16 5" xfId="15002"/>
    <cellStyle name="Input 16 5 2" xfId="22902"/>
    <cellStyle name="Input 16 5 3" xfId="26643"/>
    <cellStyle name="Input 16 6" xfId="12950"/>
    <cellStyle name="Input 16 7" xfId="15366"/>
    <cellStyle name="Input 16 8" xfId="14530"/>
    <cellStyle name="Input 16 9" xfId="15782"/>
    <cellStyle name="Input 17" xfId="6975"/>
    <cellStyle name="Input 17 10" xfId="12076"/>
    <cellStyle name="Input 17 11" xfId="17860"/>
    <cellStyle name="Input 17 12" xfId="16205"/>
    <cellStyle name="Input 17 2" xfId="13269"/>
    <cellStyle name="Input 17 2 2" xfId="24192"/>
    <cellStyle name="Input 17 2 2 2" xfId="27879"/>
    <cellStyle name="Input 17 2 3" xfId="21113"/>
    <cellStyle name="Input 17 2 4" xfId="25711"/>
    <cellStyle name="Input 17 3" xfId="14409"/>
    <cellStyle name="Input 17 3 2" xfId="22009"/>
    <cellStyle name="Input 17 3 3" xfId="26286"/>
    <cellStyle name="Input 17 4" xfId="14252"/>
    <cellStyle name="Input 17 4 2" xfId="23368"/>
    <cellStyle name="Input 17 4 3" xfId="27106"/>
    <cellStyle name="Input 17 5" xfId="12047"/>
    <cellStyle name="Input 17 5 2" xfId="22832"/>
    <cellStyle name="Input 17 5 3" xfId="26573"/>
    <cellStyle name="Input 17 6" xfId="11680"/>
    <cellStyle name="Input 17 7" xfId="12263"/>
    <cellStyle name="Input 17 8" xfId="11585"/>
    <cellStyle name="Input 17 9" xfId="11732"/>
    <cellStyle name="Input 18" xfId="8707"/>
    <cellStyle name="Input 18 10" xfId="14520"/>
    <cellStyle name="Input 18 11" xfId="18827"/>
    <cellStyle name="Input 18 12" xfId="19088"/>
    <cellStyle name="Input 18 2" xfId="13950"/>
    <cellStyle name="Input 18 2 2" xfId="24418"/>
    <cellStyle name="Input 18 2 2 2" xfId="28093"/>
    <cellStyle name="Input 18 2 3" xfId="21559"/>
    <cellStyle name="Input 18 2 4" xfId="25976"/>
    <cellStyle name="Input 18 3" xfId="14632"/>
    <cellStyle name="Input 18 3 2" xfId="21890"/>
    <cellStyle name="Input 18 3 3" xfId="26247"/>
    <cellStyle name="Input 18 4" xfId="11348"/>
    <cellStyle name="Input 18 4 2" xfId="24659"/>
    <cellStyle name="Input 18 4 3" xfId="28333"/>
    <cellStyle name="Input 18 5" xfId="14222"/>
    <cellStyle name="Input 18 5 2" xfId="23018"/>
    <cellStyle name="Input 18 5 3" xfId="26756"/>
    <cellStyle name="Input 18 6" xfId="11791"/>
    <cellStyle name="Input 18 7" xfId="13814"/>
    <cellStyle name="Input 18 8" xfId="11094"/>
    <cellStyle name="Input 18 9" xfId="14220"/>
    <cellStyle name="Input 19" xfId="11026"/>
    <cellStyle name="Input 19 2" xfId="20044"/>
    <cellStyle name="Input 19 2 2" xfId="25229"/>
    <cellStyle name="Input 19 3" xfId="22163"/>
    <cellStyle name="Input 19 4" xfId="26366"/>
    <cellStyle name="Input 2" xfId="4973"/>
    <cellStyle name="Input 2 10" xfId="12211"/>
    <cellStyle name="Input 2 10 2" xfId="23280"/>
    <cellStyle name="Input 2 10 3" xfId="27018"/>
    <cellStyle name="Input 2 11" xfId="15165"/>
    <cellStyle name="Input 2 11 2" xfId="22704"/>
    <cellStyle name="Input 2 11 3" xfId="26459"/>
    <cellStyle name="Input 2 12" xfId="13641"/>
    <cellStyle name="Input 2 13" xfId="13087"/>
    <cellStyle name="Input 2 14" xfId="12049"/>
    <cellStyle name="Input 2 15" xfId="15491"/>
    <cellStyle name="Input 2 16" xfId="12587"/>
    <cellStyle name="Input 2 17" xfId="17640"/>
    <cellStyle name="Input 2 18" xfId="17606"/>
    <cellStyle name="Input 2 2" xfId="7058"/>
    <cellStyle name="Input 2 2 10" xfId="12655"/>
    <cellStyle name="Input 2 2 11" xfId="15192"/>
    <cellStyle name="Input 2 2 12" xfId="17909"/>
    <cellStyle name="Input 2 2 13" xfId="17798"/>
    <cellStyle name="Input 2 2 2" xfId="8866"/>
    <cellStyle name="Input 2 2 2 10" xfId="15452"/>
    <cellStyle name="Input 2 2 2 11" xfId="18928"/>
    <cellStyle name="Input 2 2 2 12" xfId="17178"/>
    <cellStyle name="Input 2 2 2 2" xfId="14096"/>
    <cellStyle name="Input 2 2 2 2 2" xfId="24557"/>
    <cellStyle name="Input 2 2 2 2 2 2" xfId="28232"/>
    <cellStyle name="Input 2 2 2 2 3" xfId="21706"/>
    <cellStyle name="Input 2 2 2 2 4" xfId="26115"/>
    <cellStyle name="Input 2 2 2 3" xfId="13554"/>
    <cellStyle name="Input 2 2 2 3 2" xfId="20625"/>
    <cellStyle name="Input 2 2 2 3 3" xfId="25436"/>
    <cellStyle name="Input 2 2 2 4" xfId="12130"/>
    <cellStyle name="Input 2 2 2 4 2" xfId="23637"/>
    <cellStyle name="Input 2 2 2 4 3" xfId="27375"/>
    <cellStyle name="Input 2 2 2 5" xfId="11328"/>
    <cellStyle name="Input 2 2 2 5 2" xfId="23177"/>
    <cellStyle name="Input 2 2 2 5 3" xfId="26915"/>
    <cellStyle name="Input 2 2 2 6" xfId="14907"/>
    <cellStyle name="Input 2 2 2 7" xfId="13581"/>
    <cellStyle name="Input 2 2 2 8" xfId="13667"/>
    <cellStyle name="Input 2 2 2 9" xfId="14563"/>
    <cellStyle name="Input 2 2 3" xfId="13339"/>
    <cellStyle name="Input 2 2 3 2" xfId="24266"/>
    <cellStyle name="Input 2 2 3 2 2" xfId="27953"/>
    <cellStyle name="Input 2 2 3 3" xfId="21191"/>
    <cellStyle name="Input 2 2 3 4" xfId="25786"/>
    <cellStyle name="Input 2 2 4" xfId="14684"/>
    <cellStyle name="Input 2 2 4 2" xfId="20201"/>
    <cellStyle name="Input 2 2 4 3" xfId="25278"/>
    <cellStyle name="Input 2 2 5" xfId="12699"/>
    <cellStyle name="Input 2 2 5 2" xfId="23317"/>
    <cellStyle name="Input 2 2 5 3" xfId="27055"/>
    <cellStyle name="Input 2 2 6" xfId="14331"/>
    <cellStyle name="Input 2 2 6 2" xfId="22913"/>
    <cellStyle name="Input 2 2 6 3" xfId="26654"/>
    <cellStyle name="Input 2 2 7" xfId="13150"/>
    <cellStyle name="Input 2 2 8" xfId="15318"/>
    <cellStyle name="Input 2 2 9" xfId="11861"/>
    <cellStyle name="Input 2 3" xfId="7091"/>
    <cellStyle name="Input 2 3 10" xfId="15185"/>
    <cellStyle name="Input 2 3 11" xfId="12711"/>
    <cellStyle name="Input 2 3 12" xfId="17925"/>
    <cellStyle name="Input 2 3 13" xfId="17711"/>
    <cellStyle name="Input 2 3 2" xfId="8898"/>
    <cellStyle name="Input 2 3 2 10" xfId="11243"/>
    <cellStyle name="Input 2 3 2 11" xfId="18948"/>
    <cellStyle name="Input 2 3 2 12" xfId="17152"/>
    <cellStyle name="Input 2 3 2 2" xfId="14124"/>
    <cellStyle name="Input 2 3 2 2 2" xfId="24586"/>
    <cellStyle name="Input 2 3 2 2 2 2" xfId="28261"/>
    <cellStyle name="Input 2 3 2 2 3" xfId="21736"/>
    <cellStyle name="Input 2 3 2 2 4" xfId="26144"/>
    <cellStyle name="Input 2 3 2 3" xfId="11065"/>
    <cellStyle name="Input 2 3 2 3 2" xfId="20953"/>
    <cellStyle name="Input 2 3 2 3 3" xfId="25592"/>
    <cellStyle name="Input 2 3 2 4" xfId="12846"/>
    <cellStyle name="Input 2 3 2 4 2" xfId="23325"/>
    <cellStyle name="Input 2 3 2 4 3" xfId="27063"/>
    <cellStyle name="Input 2 3 2 5" xfId="12864"/>
    <cellStyle name="Input 2 3 2 5 2" xfId="23209"/>
    <cellStyle name="Input 2 3 2 5 3" xfId="26947"/>
    <cellStyle name="Input 2 3 2 6" xfId="15050"/>
    <cellStyle name="Input 2 3 2 7" xfId="14830"/>
    <cellStyle name="Input 2 3 2 8" xfId="15219"/>
    <cellStyle name="Input 2 3 2 9" xfId="11697"/>
    <cellStyle name="Input 2 3 3" xfId="13365"/>
    <cellStyle name="Input 2 3 3 2" xfId="24296"/>
    <cellStyle name="Input 2 3 3 2 2" xfId="27983"/>
    <cellStyle name="Input 2 3 3 3" xfId="21222"/>
    <cellStyle name="Input 2 3 3 4" xfId="25816"/>
    <cellStyle name="Input 2 3 4" xfId="11150"/>
    <cellStyle name="Input 2 3 4 2" xfId="20224"/>
    <cellStyle name="Input 2 3 4 3" xfId="25295"/>
    <cellStyle name="Input 2 3 5" xfId="15063"/>
    <cellStyle name="Input 2 3 5 2" xfId="23705"/>
    <cellStyle name="Input 2 3 5 3" xfId="27443"/>
    <cellStyle name="Input 2 3 6" xfId="11224"/>
    <cellStyle name="Input 2 3 6 2" xfId="22946"/>
    <cellStyle name="Input 2 3 6 3" xfId="26687"/>
    <cellStyle name="Input 2 3 7" xfId="15323"/>
    <cellStyle name="Input 2 3 8" xfId="11528"/>
    <cellStyle name="Input 2 3 9" xfId="11666"/>
    <cellStyle name="Input 2 4" xfId="6964"/>
    <cellStyle name="Input 2 4 10" xfId="14997"/>
    <cellStyle name="Input 2 4 11" xfId="13935"/>
    <cellStyle name="Input 2 4 12" xfId="17853"/>
    <cellStyle name="Input 2 4 13" xfId="17146"/>
    <cellStyle name="Input 2 4 2" xfId="8791"/>
    <cellStyle name="Input 2 4 2 10" xfId="11916"/>
    <cellStyle name="Input 2 4 2 11" xfId="18878"/>
    <cellStyle name="Input 2 4 2 12" xfId="19089"/>
    <cellStyle name="Input 2 4 2 2" xfId="14029"/>
    <cellStyle name="Input 2 4 2 2 2" xfId="24490"/>
    <cellStyle name="Input 2 4 2 2 2 2" xfId="28165"/>
    <cellStyle name="Input 2 4 2 2 3" xfId="21635"/>
    <cellStyle name="Input 2 4 2 2 4" xfId="26048"/>
    <cellStyle name="Input 2 4 2 3" xfId="14897"/>
    <cellStyle name="Input 2 4 2 3 2" xfId="20759"/>
    <cellStyle name="Input 2 4 2 3 3" xfId="25494"/>
    <cellStyle name="Input 2 4 2 4" xfId="12537"/>
    <cellStyle name="Input 2 4 2 4 2" xfId="23312"/>
    <cellStyle name="Input 2 4 2 4 3" xfId="27050"/>
    <cellStyle name="Input 2 4 2 5" xfId="11890"/>
    <cellStyle name="Input 2 4 2 5 2" xfId="23102"/>
    <cellStyle name="Input 2 4 2 5 3" xfId="26840"/>
    <cellStyle name="Input 2 4 2 6" xfId="14887"/>
    <cellStyle name="Input 2 4 2 7" xfId="15122"/>
    <cellStyle name="Input 2 4 2 8" xfId="12463"/>
    <cellStyle name="Input 2 4 2 9" xfId="12596"/>
    <cellStyle name="Input 2 4 3" xfId="13260"/>
    <cellStyle name="Input 2 4 3 2" xfId="24181"/>
    <cellStyle name="Input 2 4 3 2 2" xfId="27868"/>
    <cellStyle name="Input 2 4 3 3" xfId="21102"/>
    <cellStyle name="Input 2 4 3 4" xfId="25700"/>
    <cellStyle name="Input 2 4 4" xfId="11553"/>
    <cellStyle name="Input 2 4 4 2" xfId="20999"/>
    <cellStyle name="Input 2 4 4 3" xfId="25611"/>
    <cellStyle name="Input 2 4 5" xfId="11117"/>
    <cellStyle name="Input 2 4 5 2" xfId="23366"/>
    <cellStyle name="Input 2 4 5 3" xfId="27104"/>
    <cellStyle name="Input 2 4 6" xfId="14851"/>
    <cellStyle name="Input 2 4 6 2" xfId="22821"/>
    <cellStyle name="Input 2 4 6 3" xfId="26562"/>
    <cellStyle name="Input 2 4 7" xfId="15363"/>
    <cellStyle name="Input 2 4 8" xfId="15558"/>
    <cellStyle name="Input 2 4 9" xfId="11467"/>
    <cellStyle name="Input 2 5" xfId="7116"/>
    <cellStyle name="Input 2 5 10" xfId="11526"/>
    <cellStyle name="Input 2 5 11" xfId="15668"/>
    <cellStyle name="Input 2 5 12" xfId="17938"/>
    <cellStyle name="Input 2 5 13" xfId="25190"/>
    <cellStyle name="Input 2 5 2" xfId="8923"/>
    <cellStyle name="Input 2 5 2 10" xfId="12593"/>
    <cellStyle name="Input 2 5 2 11" xfId="18963"/>
    <cellStyle name="Input 2 5 2 12" xfId="17578"/>
    <cellStyle name="Input 2 5 2 2" xfId="14147"/>
    <cellStyle name="Input 2 5 2 2 2" xfId="24607"/>
    <cellStyle name="Input 2 5 2 2 2 2" xfId="28282"/>
    <cellStyle name="Input 2 5 2 2 3" xfId="21757"/>
    <cellStyle name="Input 2 5 2 2 4" xfId="26165"/>
    <cellStyle name="Input 2 5 2 3" xfId="11387"/>
    <cellStyle name="Input 2 5 2 3 2" xfId="20484"/>
    <cellStyle name="Input 2 5 2 3 3" xfId="25396"/>
    <cellStyle name="Input 2 5 2 4" xfId="12842"/>
    <cellStyle name="Input 2 5 2 4 2" xfId="23529"/>
    <cellStyle name="Input 2 5 2 4 3" xfId="27267"/>
    <cellStyle name="Input 2 5 2 5" xfId="12479"/>
    <cellStyle name="Input 2 5 2 5 2" xfId="23234"/>
    <cellStyle name="Input 2 5 2 5 3" xfId="26972"/>
    <cellStyle name="Input 2 5 2 6" xfId="11639"/>
    <cellStyle name="Input 2 5 2 7" xfId="15031"/>
    <cellStyle name="Input 2 5 2 8" xfId="13124"/>
    <cellStyle name="Input 2 5 2 9" xfId="11087"/>
    <cellStyle name="Input 2 5 3" xfId="13384"/>
    <cellStyle name="Input 2 5 3 2" xfId="24317"/>
    <cellStyle name="Input 2 5 3 2 2" xfId="28004"/>
    <cellStyle name="Input 2 5 3 3" xfId="21243"/>
    <cellStyle name="Input 2 5 3 4" xfId="25837"/>
    <cellStyle name="Input 2 5 4" xfId="11535"/>
    <cellStyle name="Input 2 5 4 2" xfId="21960"/>
    <cellStyle name="Input 2 5 4 3" xfId="26275"/>
    <cellStyle name="Input 2 5 5" xfId="11784"/>
    <cellStyle name="Input 2 5 5 2" xfId="23420"/>
    <cellStyle name="Input 2 5 5 3" xfId="27158"/>
    <cellStyle name="Input 2 5 6" xfId="11142"/>
    <cellStyle name="Input 2 5 6 2" xfId="22971"/>
    <cellStyle name="Input 2 5 6 3" xfId="26712"/>
    <cellStyle name="Input 2 5 7" xfId="15240"/>
    <cellStyle name="Input 2 5 8" xfId="11584"/>
    <cellStyle name="Input 2 5 9" xfId="12465"/>
    <cellStyle name="Input 2 6" xfId="7138"/>
    <cellStyle name="Input 2 6 10" xfId="15104"/>
    <cellStyle name="Input 2 6 11" xfId="12876"/>
    <cellStyle name="Input 2 6 12" xfId="17951"/>
    <cellStyle name="Input 2 6 13" xfId="19695"/>
    <cellStyle name="Input 2 6 2" xfId="8945"/>
    <cellStyle name="Input 2 6 2 10" xfId="15732"/>
    <cellStyle name="Input 2 6 2 11" xfId="18977"/>
    <cellStyle name="Input 2 6 2 12" xfId="17681"/>
    <cellStyle name="Input 2 6 2 2" xfId="14168"/>
    <cellStyle name="Input 2 6 2 2 2" xfId="24626"/>
    <cellStyle name="Input 2 6 2 2 2 2" xfId="28301"/>
    <cellStyle name="Input 2 6 2 2 3" xfId="21777"/>
    <cellStyle name="Input 2 6 2 2 4" xfId="26184"/>
    <cellStyle name="Input 2 6 2 3" xfId="11377"/>
    <cellStyle name="Input 2 6 2 3 2" xfId="20892"/>
    <cellStyle name="Input 2 6 2 3 3" xfId="25563"/>
    <cellStyle name="Input 2 6 2 4" xfId="11048"/>
    <cellStyle name="Input 2 6 2 4 2" xfId="23763"/>
    <cellStyle name="Input 2 6 2 4 3" xfId="27501"/>
    <cellStyle name="Input 2 6 2 5" xfId="12747"/>
    <cellStyle name="Input 2 6 2 5 2" xfId="23256"/>
    <cellStyle name="Input 2 6 2 5 3" xfId="26994"/>
    <cellStyle name="Input 2 6 2 6" xfId="12968"/>
    <cellStyle name="Input 2 6 2 7" xfId="13167"/>
    <cellStyle name="Input 2 6 2 8" xfId="11608"/>
    <cellStyle name="Input 2 6 2 9" xfId="12511"/>
    <cellStyle name="Input 2 6 3" xfId="13400"/>
    <cellStyle name="Input 2 6 3 2" xfId="24336"/>
    <cellStyle name="Input 2 6 3 2 2" xfId="28023"/>
    <cellStyle name="Input 2 6 3 3" xfId="21263"/>
    <cellStyle name="Input 2 6 3 4" xfId="25857"/>
    <cellStyle name="Input 2 6 4" xfId="14922"/>
    <cellStyle name="Input 2 6 4 2" xfId="21319"/>
    <cellStyle name="Input 2 6 4 3" xfId="25882"/>
    <cellStyle name="Input 2 6 5" xfId="14578"/>
    <cellStyle name="Input 2 6 5 2" xfId="23407"/>
    <cellStyle name="Input 2 6 5 3" xfId="27145"/>
    <cellStyle name="Input 2 6 6" xfId="12398"/>
    <cellStyle name="Input 2 6 6 2" xfId="22993"/>
    <cellStyle name="Input 2 6 6 3" xfId="26734"/>
    <cellStyle name="Input 2 6 7" xfId="15062"/>
    <cellStyle name="Input 2 6 8" xfId="12414"/>
    <cellStyle name="Input 2 6 9" xfId="15555"/>
    <cellStyle name="Input 2 7" xfId="6959"/>
    <cellStyle name="Input 2 7 10" xfId="12923"/>
    <cellStyle name="Input 2 7 11" xfId="17850"/>
    <cellStyle name="Input 2 7 12" xfId="25186"/>
    <cellStyle name="Input 2 7 2" xfId="13258"/>
    <cellStyle name="Input 2 7 2 2" xfId="24177"/>
    <cellStyle name="Input 2 7 2 2 2" xfId="27864"/>
    <cellStyle name="Input 2 7 2 3" xfId="21097"/>
    <cellStyle name="Input 2 7 2 4" xfId="25696"/>
    <cellStyle name="Input 2 7 3" xfId="11554"/>
    <cellStyle name="Input 2 7 3 2" xfId="20954"/>
    <cellStyle name="Input 2 7 3 3" xfId="25593"/>
    <cellStyle name="Input 2 7 4" xfId="12918"/>
    <cellStyle name="Input 2 7 4 2" xfId="23738"/>
    <cellStyle name="Input 2 7 4 3" xfId="27476"/>
    <cellStyle name="Input 2 7 5" xfId="14391"/>
    <cellStyle name="Input 2 7 5 2" xfId="22816"/>
    <cellStyle name="Input 2 7 5 3" xfId="26557"/>
    <cellStyle name="Input 2 7 6" xfId="13461"/>
    <cellStyle name="Input 2 7 7" xfId="11085"/>
    <cellStyle name="Input 2 7 8" xfId="13092"/>
    <cellStyle name="Input 2 7 9" xfId="15201"/>
    <cellStyle name="Input 2 8" xfId="12549"/>
    <cellStyle name="Input 2 8 2" xfId="20075"/>
    <cellStyle name="Input 2 8 2 2" xfId="25243"/>
    <cellStyle name="Input 2 8 3" xfId="20778"/>
    <cellStyle name="Input 2 8 4" xfId="25509"/>
    <cellStyle name="Input 2 9" xfId="11644"/>
    <cellStyle name="Input 2 9 2" xfId="20936"/>
    <cellStyle name="Input 2 9 3" xfId="25585"/>
    <cellStyle name="Input 20" xfId="12005"/>
    <cellStyle name="Input 20 2" xfId="23901"/>
    <cellStyle name="Input 20 2 2" xfId="27608"/>
    <cellStyle name="Input 20 3" xfId="20015"/>
    <cellStyle name="Input 20 4" xfId="25215"/>
    <cellStyle name="Input 21" xfId="13789"/>
    <cellStyle name="Input 21 2" xfId="24024"/>
    <cellStyle name="Input 21 2 2" xfId="27722"/>
    <cellStyle name="Input 21 3" xfId="20592"/>
    <cellStyle name="Input 21 4" xfId="25420"/>
    <cellStyle name="Input 22" xfId="11477"/>
    <cellStyle name="Input 22 2" xfId="21531"/>
    <cellStyle name="Input 22 3" xfId="25970"/>
    <cellStyle name="Input 23" xfId="13781"/>
    <cellStyle name="Input 23 2" xfId="23563"/>
    <cellStyle name="Input 23 3" xfId="27301"/>
    <cellStyle name="Input 24" xfId="11149"/>
    <cellStyle name="Input 24 2" xfId="22344"/>
    <cellStyle name="Input 24 3" xfId="26430"/>
    <cellStyle name="Input 25" xfId="14357"/>
    <cellStyle name="Input 26" xfId="12840"/>
    <cellStyle name="Input 27" xfId="13943"/>
    <cellStyle name="Input 28" xfId="12017"/>
    <cellStyle name="Input 29" xfId="13770"/>
    <cellStyle name="Input 3" xfId="4986"/>
    <cellStyle name="Input 3 10" xfId="11881"/>
    <cellStyle name="Input 3 10 2" xfId="23551"/>
    <cellStyle name="Input 3 10 3" xfId="27289"/>
    <cellStyle name="Input 3 11" xfId="11959"/>
    <cellStyle name="Input 3 11 2" xfId="22716"/>
    <cellStyle name="Input 3 11 3" xfId="26471"/>
    <cellStyle name="Input 3 12" xfId="12460"/>
    <cellStyle name="Input 3 13" xfId="12998"/>
    <cellStyle name="Input 3 14" xfId="11817"/>
    <cellStyle name="Input 3 15" xfId="12739"/>
    <cellStyle name="Input 3 16" xfId="14543"/>
    <cellStyle name="Input 3 17" xfId="17648"/>
    <cellStyle name="Input 3 18" xfId="17500"/>
    <cellStyle name="Input 3 2" xfId="7071"/>
    <cellStyle name="Input 3 2 10" xfId="15698"/>
    <cellStyle name="Input 3 2 11" xfId="13069"/>
    <cellStyle name="Input 3 2 12" xfId="17916"/>
    <cellStyle name="Input 3 2 13" xfId="25130"/>
    <cellStyle name="Input 3 2 2" xfId="8879"/>
    <cellStyle name="Input 3 2 2 10" xfId="14451"/>
    <cellStyle name="Input 3 2 2 11" xfId="18937"/>
    <cellStyle name="Input 3 2 2 12" xfId="17662"/>
    <cellStyle name="Input 3 2 2 2" xfId="14108"/>
    <cellStyle name="Input 3 2 2 2 2" xfId="24568"/>
    <cellStyle name="Input 3 2 2 2 2 2" xfId="28243"/>
    <cellStyle name="Input 3 2 2 2 3" xfId="21718"/>
    <cellStyle name="Input 3 2 2 2 4" xfId="26126"/>
    <cellStyle name="Input 3 2 2 3" xfId="11842"/>
    <cellStyle name="Input 3 2 2 3 2" xfId="20619"/>
    <cellStyle name="Input 3 2 2 3 3" xfId="25431"/>
    <cellStyle name="Input 3 2 2 4" xfId="13126"/>
    <cellStyle name="Input 3 2 2 4 2" xfId="23665"/>
    <cellStyle name="Input 3 2 2 4 3" xfId="27403"/>
    <cellStyle name="Input 3 2 2 5" xfId="15169"/>
    <cellStyle name="Input 3 2 2 5 2" xfId="23190"/>
    <cellStyle name="Input 3 2 2 5 3" xfId="26928"/>
    <cellStyle name="Input 3 2 2 6" xfId="12358"/>
    <cellStyle name="Input 3 2 2 7" xfId="12681"/>
    <cellStyle name="Input 3 2 2 8" xfId="11488"/>
    <cellStyle name="Input 3 2 2 9" xfId="15542"/>
    <cellStyle name="Input 3 2 3" xfId="13350"/>
    <cellStyle name="Input 3 2 3 2" xfId="24277"/>
    <cellStyle name="Input 3 2 3 2 2" xfId="27964"/>
    <cellStyle name="Input 3 2 3 3" xfId="21203"/>
    <cellStyle name="Input 3 2 3 4" xfId="25797"/>
    <cellStyle name="Input 3 2 4" xfId="14683"/>
    <cellStyle name="Input 3 2 4 2" xfId="20564"/>
    <cellStyle name="Input 3 2 4 3" xfId="25407"/>
    <cellStyle name="Input 3 2 5" xfId="13460"/>
    <cellStyle name="Input 3 2 5 2" xfId="23441"/>
    <cellStyle name="Input 3 2 5 3" xfId="27179"/>
    <cellStyle name="Input 3 2 6" xfId="15254"/>
    <cellStyle name="Input 3 2 6 2" xfId="22926"/>
    <cellStyle name="Input 3 2 6 3" xfId="26667"/>
    <cellStyle name="Input 3 2 7" xfId="11291"/>
    <cellStyle name="Input 3 2 8" xfId="15295"/>
    <cellStyle name="Input 3 2 9" xfId="13840"/>
    <cellStyle name="Input 3 3" xfId="7104"/>
    <cellStyle name="Input 3 3 10" xfId="11980"/>
    <cellStyle name="Input 3 3 11" xfId="15099"/>
    <cellStyle name="Input 3 3 12" xfId="17932"/>
    <cellStyle name="Input 3 3 13" xfId="17518"/>
    <cellStyle name="Input 3 3 2" xfId="8911"/>
    <cellStyle name="Input 3 3 2 10" xfId="15450"/>
    <cellStyle name="Input 3 3 2 11" xfId="18956"/>
    <cellStyle name="Input 3 3 2 12" xfId="18874"/>
    <cellStyle name="Input 3 3 2 2" xfId="14136"/>
    <cellStyle name="Input 3 3 2 2 2" xfId="24597"/>
    <cellStyle name="Input 3 3 2 2 2 2" xfId="28272"/>
    <cellStyle name="Input 3 3 2 2 3" xfId="21747"/>
    <cellStyle name="Input 3 3 2 2 4" xfId="26155"/>
    <cellStyle name="Input 3 3 2 3" xfId="13544"/>
    <cellStyle name="Input 3 3 2 3 2" xfId="20898"/>
    <cellStyle name="Input 3 3 2 3 3" xfId="25568"/>
    <cellStyle name="Input 3 3 2 4" xfId="12591"/>
    <cellStyle name="Input 3 3 2 4 2" xfId="23612"/>
    <cellStyle name="Input 3 3 2 4 3" xfId="27350"/>
    <cellStyle name="Input 3 3 2 5" xfId="13439"/>
    <cellStyle name="Input 3 3 2 5 2" xfId="23222"/>
    <cellStyle name="Input 3 3 2 5 3" xfId="26960"/>
    <cellStyle name="Input 3 3 2 6" xfId="13140"/>
    <cellStyle name="Input 3 3 2 7" xfId="15445"/>
    <cellStyle name="Input 3 3 2 8" xfId="14507"/>
    <cellStyle name="Input 3 3 2 9" xfId="11792"/>
    <cellStyle name="Input 3 3 3" xfId="13375"/>
    <cellStyle name="Input 3 3 3 2" xfId="24307"/>
    <cellStyle name="Input 3 3 3 2 2" xfId="27994"/>
    <cellStyle name="Input 3 3 3 3" xfId="21233"/>
    <cellStyle name="Input 3 3 3 4" xfId="25827"/>
    <cellStyle name="Input 3 3 4" xfId="14674"/>
    <cellStyle name="Input 3 3 4 2" xfId="21817"/>
    <cellStyle name="Input 3 3 4 3" xfId="26218"/>
    <cellStyle name="Input 3 3 5" xfId="14535"/>
    <cellStyle name="Input 3 3 5 2" xfId="23427"/>
    <cellStyle name="Input 3 3 5 3" xfId="27165"/>
    <cellStyle name="Input 3 3 6" xfId="12146"/>
    <cellStyle name="Input 3 3 6 2" xfId="22959"/>
    <cellStyle name="Input 3 3 6 3" xfId="26700"/>
    <cellStyle name="Input 3 3 7" xfId="15346"/>
    <cellStyle name="Input 3 3 8" xfId="11319"/>
    <cellStyle name="Input 3 3 9" xfId="15632"/>
    <cellStyle name="Input 3 4" xfId="6969"/>
    <cellStyle name="Input 3 4 10" xfId="12757"/>
    <cellStyle name="Input 3 4 11" xfId="15270"/>
    <cellStyle name="Input 3 4 12" xfId="17856"/>
    <cellStyle name="Input 3 4 13" xfId="25179"/>
    <cellStyle name="Input 3 4 2" xfId="8795"/>
    <cellStyle name="Input 3 4 2 10" xfId="15595"/>
    <cellStyle name="Input 3 4 2 11" xfId="18881"/>
    <cellStyle name="Input 3 4 2 12" xfId="19161"/>
    <cellStyle name="Input 3 4 2 2" xfId="14033"/>
    <cellStyle name="Input 3 4 2 2 2" xfId="24494"/>
    <cellStyle name="Input 3 4 2 2 2 2" xfId="28169"/>
    <cellStyle name="Input 3 4 2 2 3" xfId="21639"/>
    <cellStyle name="Input 3 4 2 2 4" xfId="26052"/>
    <cellStyle name="Input 3 4 2 3" xfId="14201"/>
    <cellStyle name="Input 3 4 2 3 2" xfId="20434"/>
    <cellStyle name="Input 3 4 2 3 3" xfId="25375"/>
    <cellStyle name="Input 3 4 2 4" xfId="11724"/>
    <cellStyle name="Input 3 4 2 4 2" xfId="23338"/>
    <cellStyle name="Input 3 4 2 4 3" xfId="27076"/>
    <cellStyle name="Input 3 4 2 5" xfId="12098"/>
    <cellStyle name="Input 3 4 2 5 2" xfId="23106"/>
    <cellStyle name="Input 3 4 2 5 3" xfId="26844"/>
    <cellStyle name="Input 3 4 2 6" xfId="14823"/>
    <cellStyle name="Input 3 4 2 7" xfId="12970"/>
    <cellStyle name="Input 3 4 2 8" xfId="15535"/>
    <cellStyle name="Input 3 4 2 9" xfId="10989"/>
    <cellStyle name="Input 3 4 3" xfId="13264"/>
    <cellStyle name="Input 3 4 3 2" xfId="24186"/>
    <cellStyle name="Input 3 4 3 2 2" xfId="27873"/>
    <cellStyle name="Input 3 4 3 3" xfId="21107"/>
    <cellStyle name="Input 3 4 3 4" xfId="25705"/>
    <cellStyle name="Input 3 4 4" xfId="11552"/>
    <cellStyle name="Input 3 4 4 2" xfId="20436"/>
    <cellStyle name="Input 3 4 4 3" xfId="25377"/>
    <cellStyle name="Input 3 4 5" xfId="11320"/>
    <cellStyle name="Input 3 4 5 2" xfId="23490"/>
    <cellStyle name="Input 3 4 5 3" xfId="27228"/>
    <cellStyle name="Input 3 4 6" xfId="11558"/>
    <cellStyle name="Input 3 4 6 2" xfId="22826"/>
    <cellStyle name="Input 3 4 6 3" xfId="26567"/>
    <cellStyle name="Input 3 4 7" xfId="12342"/>
    <cellStyle name="Input 3 4 8" xfId="13769"/>
    <cellStyle name="Input 3 4 9" xfId="15643"/>
    <cellStyle name="Input 3 5" xfId="7129"/>
    <cellStyle name="Input 3 5 10" xfId="12020"/>
    <cellStyle name="Input 3 5 11" xfId="11364"/>
    <cellStyle name="Input 3 5 12" xfId="17945"/>
    <cellStyle name="Input 3 5 13" xfId="25125"/>
    <cellStyle name="Input 3 5 2" xfId="8936"/>
    <cellStyle name="Input 3 5 2 10" xfId="15726"/>
    <cellStyle name="Input 3 5 2 11" xfId="18971"/>
    <cellStyle name="Input 3 5 2 12" xfId="17786"/>
    <cellStyle name="Input 3 5 2 2" xfId="14160"/>
    <cellStyle name="Input 3 5 2 2 2" xfId="24618"/>
    <cellStyle name="Input 3 5 2 2 2 2" xfId="28293"/>
    <cellStyle name="Input 3 5 2 2 3" xfId="21769"/>
    <cellStyle name="Input 3 5 2 2 4" xfId="26176"/>
    <cellStyle name="Input 3 5 2 3" xfId="11381"/>
    <cellStyle name="Input 3 5 2 3 2" xfId="20390"/>
    <cellStyle name="Input 3 5 2 3 3" xfId="25342"/>
    <cellStyle name="Input 3 5 2 4" xfId="10929"/>
    <cellStyle name="Input 3 5 2 4 2" xfId="23790"/>
    <cellStyle name="Input 3 5 2 4 3" xfId="27528"/>
    <cellStyle name="Input 3 5 2 5" xfId="13658"/>
    <cellStyle name="Input 3 5 2 5 2" xfId="23247"/>
    <cellStyle name="Input 3 5 2 5 3" xfId="26985"/>
    <cellStyle name="Input 3 5 2 6" xfId="10947"/>
    <cellStyle name="Input 3 5 2 7" xfId="13015"/>
    <cellStyle name="Input 3 5 2 8" xfId="11661"/>
    <cellStyle name="Input 3 5 2 9" xfId="14395"/>
    <cellStyle name="Input 3 5 3" xfId="13394"/>
    <cellStyle name="Input 3 5 3 2" xfId="24328"/>
    <cellStyle name="Input 3 5 3 2 2" xfId="28015"/>
    <cellStyle name="Input 3 5 3 3" xfId="21255"/>
    <cellStyle name="Input 3 5 3 4" xfId="25849"/>
    <cellStyle name="Input 3 5 4" xfId="14669"/>
    <cellStyle name="Input 3 5 4 2" xfId="19958"/>
    <cellStyle name="Input 3 5 4 3" xfId="25211"/>
    <cellStyle name="Input 3 5 5" xfId="13630"/>
    <cellStyle name="Input 3 5 5 2" xfId="23414"/>
    <cellStyle name="Input 3 5 5 3" xfId="27152"/>
    <cellStyle name="Input 3 5 6" xfId="12106"/>
    <cellStyle name="Input 3 5 6 2" xfId="22984"/>
    <cellStyle name="Input 3 5 6 3" xfId="26725"/>
    <cellStyle name="Input 3 5 7" xfId="11182"/>
    <cellStyle name="Input 3 5 8" xfId="11180"/>
    <cellStyle name="Input 3 5 9" xfId="14190"/>
    <cellStyle name="Input 3 6" xfId="7151"/>
    <cellStyle name="Input 3 6 10" xfId="12144"/>
    <cellStyle name="Input 3 6 11" xfId="15013"/>
    <cellStyle name="Input 3 6 12" xfId="17958"/>
    <cellStyle name="Input 3 6 13" xfId="17704"/>
    <cellStyle name="Input 3 6 2" xfId="8958"/>
    <cellStyle name="Input 3 6 2 10" xfId="14936"/>
    <cellStyle name="Input 3 6 2 11" xfId="18985"/>
    <cellStyle name="Input 3 6 2 12" xfId="15945"/>
    <cellStyle name="Input 3 6 2 2" xfId="14180"/>
    <cellStyle name="Input 3 6 2 2 2" xfId="24637"/>
    <cellStyle name="Input 3 6 2 2 2 2" xfId="28312"/>
    <cellStyle name="Input 3 6 2 2 3" xfId="21789"/>
    <cellStyle name="Input 3 6 2 2 4" xfId="26195"/>
    <cellStyle name="Input 3 6 2 3" xfId="11770"/>
    <cellStyle name="Input 3 6 2 3 2" xfId="20745"/>
    <cellStyle name="Input 3 6 2 3 3" xfId="25489"/>
    <cellStyle name="Input 3 6 2 4" xfId="11302"/>
    <cellStyle name="Input 3 6 2 4 2" xfId="23638"/>
    <cellStyle name="Input 3 6 2 4 3" xfId="27376"/>
    <cellStyle name="Input 3 6 2 5" xfId="14411"/>
    <cellStyle name="Input 3 6 2 5 2" xfId="23269"/>
    <cellStyle name="Input 3 6 2 5 3" xfId="27007"/>
    <cellStyle name="Input 3 6 2 6" xfId="15111"/>
    <cellStyle name="Input 3 6 2 7" xfId="11217"/>
    <cellStyle name="Input 3 6 2 8" xfId="15030"/>
    <cellStyle name="Input 3 6 2 9" xfId="14287"/>
    <cellStyle name="Input 3 6 3" xfId="13411"/>
    <cellStyle name="Input 3 6 3 2" xfId="24347"/>
    <cellStyle name="Input 3 6 3 2 2" xfId="28034"/>
    <cellStyle name="Input 3 6 3 3" xfId="21275"/>
    <cellStyle name="Input 3 6 3 4" xfId="25868"/>
    <cellStyle name="Input 3 6 4" xfId="13734"/>
    <cellStyle name="Input 3 6 4 2" xfId="21476"/>
    <cellStyle name="Input 3 6 4 3" xfId="25916"/>
    <cellStyle name="Input 3 6 5" xfId="14601"/>
    <cellStyle name="Input 3 6 5 2" xfId="23404"/>
    <cellStyle name="Input 3 6 5 3" xfId="27142"/>
    <cellStyle name="Input 3 6 6" xfId="10998"/>
    <cellStyle name="Input 3 6 6 2" xfId="23006"/>
    <cellStyle name="Input 3 6 6 3" xfId="26747"/>
    <cellStyle name="Input 3 6 7" xfId="13883"/>
    <cellStyle name="Input 3 6 8" xfId="15273"/>
    <cellStyle name="Input 3 6 9" xfId="15136"/>
    <cellStyle name="Input 3 7" xfId="7050"/>
    <cellStyle name="Input 3 7 10" xfId="10927"/>
    <cellStyle name="Input 3 7 11" xfId="17905"/>
    <cellStyle name="Input 3 7 12" xfId="25133"/>
    <cellStyle name="Input 3 7 2" xfId="13333"/>
    <cellStyle name="Input 3 7 2 2" xfId="24259"/>
    <cellStyle name="Input 3 7 2 2 2" xfId="27946"/>
    <cellStyle name="Input 3 7 2 3" xfId="21183"/>
    <cellStyle name="Input 3 7 2 4" xfId="25778"/>
    <cellStyle name="Input 3 7 3" xfId="14688"/>
    <cellStyle name="Input 3 7 3 2" xfId="20200"/>
    <cellStyle name="Input 3 7 3 3" xfId="25277"/>
    <cellStyle name="Input 3 7 4" xfId="13491"/>
    <cellStyle name="Input 3 7 4 2" xfId="23450"/>
    <cellStyle name="Input 3 7 4 3" xfId="27188"/>
    <cellStyle name="Input 3 7 5" xfId="13061"/>
    <cellStyle name="Input 3 7 5 2" xfId="22906"/>
    <cellStyle name="Input 3 7 5 3" xfId="26647"/>
    <cellStyle name="Input 3 7 6" xfId="13815"/>
    <cellStyle name="Input 3 7 7" xfId="15406"/>
    <cellStyle name="Input 3 7 8" xfId="12533"/>
    <cellStyle name="Input 3 7 9" xfId="11487"/>
    <cellStyle name="Input 3 8" xfId="12559"/>
    <cellStyle name="Input 3 8 2" xfId="20448"/>
    <cellStyle name="Input 3 8 2 2" xfId="25385"/>
    <cellStyle name="Input 3 8 3" xfId="20790"/>
    <cellStyle name="Input 3 8 4" xfId="25520"/>
    <cellStyle name="Input 3 9" xfId="12305"/>
    <cellStyle name="Input 3 9 2" xfId="21525"/>
    <cellStyle name="Input 3 9 3" xfId="25965"/>
    <cellStyle name="Input 30" xfId="15405"/>
    <cellStyle name="Input 31" xfId="15790"/>
    <cellStyle name="Input 32" xfId="16090"/>
    <cellStyle name="Input 33" xfId="17797"/>
    <cellStyle name="Input 34" xfId="17608"/>
    <cellStyle name="Input 35" xfId="25123"/>
    <cellStyle name="Input 36" xfId="28481"/>
    <cellStyle name="Input 4" xfId="4999"/>
    <cellStyle name="Input 4 10" xfId="13821"/>
    <cellStyle name="Input 4 11" xfId="15580"/>
    <cellStyle name="Input 4 12" xfId="17653"/>
    <cellStyle name="Input 4 13" xfId="17165"/>
    <cellStyle name="Input 4 2" xfId="8712"/>
    <cellStyle name="Input 4 2 10" xfId="15567"/>
    <cellStyle name="Input 4 2 11" xfId="18832"/>
    <cellStyle name="Input 4 2 12" xfId="16010"/>
    <cellStyle name="Input 4 2 2" xfId="13955"/>
    <cellStyle name="Input 4 2 2 2" xfId="24420"/>
    <cellStyle name="Input 4 2 2 2 2" xfId="28095"/>
    <cellStyle name="Input 4 2 2 3" xfId="21562"/>
    <cellStyle name="Input 4 2 2 4" xfId="25978"/>
    <cellStyle name="Input 4 2 3" xfId="14496"/>
    <cellStyle name="Input 4 2 3 2" xfId="22127"/>
    <cellStyle name="Input 4 2 3 3" xfId="26348"/>
    <cellStyle name="Input 4 2 4" xfId="14269"/>
    <cellStyle name="Input 4 2 4 2" xfId="23686"/>
    <cellStyle name="Input 4 2 4 3" xfId="27424"/>
    <cellStyle name="Input 4 2 5" xfId="12340"/>
    <cellStyle name="Input 4 2 5 2" xfId="23023"/>
    <cellStyle name="Input 4 2 5 3" xfId="26761"/>
    <cellStyle name="Input 4 2 6" xfId="15443"/>
    <cellStyle name="Input 4 2 7" xfId="11705"/>
    <cellStyle name="Input 4 2 8" xfId="15649"/>
    <cellStyle name="Input 4 2 9" xfId="14938"/>
    <cellStyle name="Input 4 3" xfId="12563"/>
    <cellStyle name="Input 4 3 2" xfId="20371"/>
    <cellStyle name="Input 4 3 2 2" xfId="25337"/>
    <cellStyle name="Input 4 3 3" xfId="20796"/>
    <cellStyle name="Input 4 3 4" xfId="25523"/>
    <cellStyle name="Input 4 4" xfId="12022"/>
    <cellStyle name="Input 4 4 2" xfId="21918"/>
    <cellStyle name="Input 4 4 3" xfId="26261"/>
    <cellStyle name="Input 4 5" xfId="11862"/>
    <cellStyle name="Input 4 5 2" xfId="23507"/>
    <cellStyle name="Input 4 5 3" xfId="27245"/>
    <cellStyle name="Input 4 6" xfId="13515"/>
    <cellStyle name="Input 4 6 2" xfId="22720"/>
    <cellStyle name="Input 4 6 3" xfId="26474"/>
    <cellStyle name="Input 4 7" xfId="11166"/>
    <cellStyle name="Input 4 8" xfId="14891"/>
    <cellStyle name="Input 4 9" xfId="14317"/>
    <cellStyle name="Input 5" xfId="6895"/>
    <cellStyle name="Input 5 10" xfId="15760"/>
    <cellStyle name="Input 5 11" xfId="15699"/>
    <cellStyle name="Input 5 12" xfId="17821"/>
    <cellStyle name="Input 5 13" xfId="19800"/>
    <cellStyle name="Input 5 2" xfId="8732"/>
    <cellStyle name="Input 5 2 10" xfId="11917"/>
    <cellStyle name="Input 5 2 11" xfId="18849"/>
    <cellStyle name="Input 5 2 12" xfId="17729"/>
    <cellStyle name="Input 5 2 2" xfId="13974"/>
    <cellStyle name="Input 5 2 2 2" xfId="24436"/>
    <cellStyle name="Input 5 2 2 2 2" xfId="28111"/>
    <cellStyle name="Input 5 2 2 3" xfId="21579"/>
    <cellStyle name="Input 5 2 2 4" xfId="25994"/>
    <cellStyle name="Input 5 2 3" xfId="14930"/>
    <cellStyle name="Input 5 2 3 2" xfId="21900"/>
    <cellStyle name="Input 5 2 3 3" xfId="26251"/>
    <cellStyle name="Input 5 2 4" xfId="13117"/>
    <cellStyle name="Input 5 2 4 2" xfId="23630"/>
    <cellStyle name="Input 5 2 4 3" xfId="27368"/>
    <cellStyle name="Input 5 2 5" xfId="10952"/>
    <cellStyle name="Input 5 2 5 2" xfId="23043"/>
    <cellStyle name="Input 5 2 5 3" xfId="26781"/>
    <cellStyle name="Input 5 2 6" xfId="11456"/>
    <cellStyle name="Input 5 2 7" xfId="15328"/>
    <cellStyle name="Input 5 2 8" xfId="15629"/>
    <cellStyle name="Input 5 2 9" xfId="13911"/>
    <cellStyle name="Input 5 3" xfId="13200"/>
    <cellStyle name="Input 5 3 2" xfId="24118"/>
    <cellStyle name="Input 5 3 2 2" xfId="27805"/>
    <cellStyle name="Input 5 3 3" xfId="21037"/>
    <cellStyle name="Input 5 3 4" xfId="25636"/>
    <cellStyle name="Input 5 4" xfId="14737"/>
    <cellStyle name="Input 5 4 2" xfId="20708"/>
    <cellStyle name="Input 5 4 3" xfId="25471"/>
    <cellStyle name="Input 5 5" xfId="15095"/>
    <cellStyle name="Input 5 5 2" xfId="23518"/>
    <cellStyle name="Input 5 5 3" xfId="27256"/>
    <cellStyle name="Input 5 6" xfId="12446"/>
    <cellStyle name="Input 5 6 2" xfId="22757"/>
    <cellStyle name="Input 5 6 3" xfId="26498"/>
    <cellStyle name="Input 5 7" xfId="15052"/>
    <cellStyle name="Input 5 8" xfId="15541"/>
    <cellStyle name="Input 5 9" xfId="15320"/>
    <cellStyle name="Input 6" xfId="7000"/>
    <cellStyle name="Input 6 10" xfId="15681"/>
    <cellStyle name="Input 6 11" xfId="11854"/>
    <cellStyle name="Input 6 12" xfId="17875"/>
    <cellStyle name="Input 6 13" xfId="17694"/>
    <cellStyle name="Input 6 2" xfId="8819"/>
    <cellStyle name="Input 6 2 10" xfId="14763"/>
    <cellStyle name="Input 6 2 11" xfId="18896"/>
    <cellStyle name="Input 6 2 12" xfId="17583"/>
    <cellStyle name="Input 6 2 2" xfId="14053"/>
    <cellStyle name="Input 6 2 2 2" xfId="24516"/>
    <cellStyle name="Input 6 2 2 2 2" xfId="28191"/>
    <cellStyle name="Input 6 2 2 3" xfId="21662"/>
    <cellStyle name="Input 6 2 2 4" xfId="26074"/>
    <cellStyle name="Input 6 2 3" xfId="11429"/>
    <cellStyle name="Input 6 2 3 2" xfId="21806"/>
    <cellStyle name="Input 6 2 3 3" xfId="26209"/>
    <cellStyle name="Input 6 2 4" xfId="14481"/>
    <cellStyle name="Input 6 2 4 2" xfId="23332"/>
    <cellStyle name="Input 6 2 4 3" xfId="27070"/>
    <cellStyle name="Input 6 2 5" xfId="15102"/>
    <cellStyle name="Input 6 2 5 2" xfId="23130"/>
    <cellStyle name="Input 6 2 5 3" xfId="26868"/>
    <cellStyle name="Input 6 2 6" xfId="11445"/>
    <cellStyle name="Input 6 2 7" xfId="13047"/>
    <cellStyle name="Input 6 2 8" xfId="11975"/>
    <cellStyle name="Input 6 2 9" xfId="13928"/>
    <cellStyle name="Input 6 3" xfId="13291"/>
    <cellStyle name="Input 6 3 2" xfId="24215"/>
    <cellStyle name="Input 6 3 2 2" xfId="27902"/>
    <cellStyle name="Input 6 3 3" xfId="21137"/>
    <cellStyle name="Input 6 3 4" xfId="25734"/>
    <cellStyle name="Input 6 4" xfId="14700"/>
    <cellStyle name="Input 6 4 2" xfId="20706"/>
    <cellStyle name="Input 6 4 3" xfId="25469"/>
    <cellStyle name="Input 6 5" xfId="14911"/>
    <cellStyle name="Input 6 5 2" xfId="23470"/>
    <cellStyle name="Input 6 5 3" xfId="27208"/>
    <cellStyle name="Input 6 6" xfId="12417"/>
    <cellStyle name="Input 6 6 2" xfId="22857"/>
    <cellStyle name="Input 6 6 3" xfId="26598"/>
    <cellStyle name="Input 6 7" xfId="13923"/>
    <cellStyle name="Input 6 8" xfId="13877"/>
    <cellStyle name="Input 6 9" xfId="12085"/>
    <cellStyle name="Input 7" xfId="6942"/>
    <cellStyle name="Input 7 10" xfId="11438"/>
    <cellStyle name="Input 7 11" xfId="15642"/>
    <cellStyle name="Input 7 12" xfId="17845"/>
    <cellStyle name="Input 7 13" xfId="25185"/>
    <cellStyle name="Input 7 2" xfId="8772"/>
    <cellStyle name="Input 7 2 10" xfId="12778"/>
    <cellStyle name="Input 7 2 11" xfId="18870"/>
    <cellStyle name="Input 7 2 12" xfId="17522"/>
    <cellStyle name="Input 7 2 2" xfId="14013"/>
    <cellStyle name="Input 7 2 2 2" xfId="24473"/>
    <cellStyle name="Input 7 2 2 2 2" xfId="28148"/>
    <cellStyle name="Input 7 2 2 3" xfId="21617"/>
    <cellStyle name="Input 7 2 2 4" xfId="26031"/>
    <cellStyle name="Input 7 2 3" xfId="14606"/>
    <cellStyle name="Input 7 2 3 2" xfId="21894"/>
    <cellStyle name="Input 7 2 3 3" xfId="26249"/>
    <cellStyle name="Input 7 2 4" xfId="11700"/>
    <cellStyle name="Input 7 2 4 2" xfId="23779"/>
    <cellStyle name="Input 7 2 4 3" xfId="27517"/>
    <cellStyle name="Input 7 2 5" xfId="12783"/>
    <cellStyle name="Input 7 2 5 2" xfId="23083"/>
    <cellStyle name="Input 7 2 5 3" xfId="26821"/>
    <cellStyle name="Input 7 2 6" xfId="11601"/>
    <cellStyle name="Input 7 2 7" xfId="14777"/>
    <cellStyle name="Input 7 2 8" xfId="12307"/>
    <cellStyle name="Input 7 2 9" xfId="13444"/>
    <cellStyle name="Input 7 3" xfId="13241"/>
    <cellStyle name="Input 7 3 2" xfId="24161"/>
    <cellStyle name="Input 7 3 2 2" xfId="27848"/>
    <cellStyle name="Input 7 3 3" xfId="21081"/>
    <cellStyle name="Input 7 3 4" xfId="25680"/>
    <cellStyle name="Input 7 4" xfId="14504"/>
    <cellStyle name="Input 7 4 2" xfId="21970"/>
    <cellStyle name="Input 7 4 3" xfId="26277"/>
    <cellStyle name="Input 7 5" xfId="11277"/>
    <cellStyle name="Input 7 5 2" xfId="23525"/>
    <cellStyle name="Input 7 5 3" xfId="27263"/>
    <cellStyle name="Input 7 6" xfId="13524"/>
    <cellStyle name="Input 7 6 2" xfId="22801"/>
    <cellStyle name="Input 7 6 3" xfId="26542"/>
    <cellStyle name="Input 7 7" xfId="14564"/>
    <cellStyle name="Input 7 8" xfId="15540"/>
    <cellStyle name="Input 7 9" xfId="12890"/>
    <cellStyle name="Input 8" xfId="7007"/>
    <cellStyle name="Input 8 10" xfId="15783"/>
    <cellStyle name="Input 8 11" xfId="15734"/>
    <cellStyle name="Input 8 12" xfId="17880"/>
    <cellStyle name="Input 8 13" xfId="18806"/>
    <cellStyle name="Input 8 2" xfId="8825"/>
    <cellStyle name="Input 8 2 10" xfId="15616"/>
    <cellStyle name="Input 8 2 11" xfId="18901"/>
    <cellStyle name="Input 8 2 12" xfId="17715"/>
    <cellStyle name="Input 8 2 2" xfId="14058"/>
    <cellStyle name="Input 8 2 2 2" xfId="24521"/>
    <cellStyle name="Input 8 2 2 2 2" xfId="28196"/>
    <cellStyle name="Input 8 2 2 3" xfId="21667"/>
    <cellStyle name="Input 8 2 2 4" xfId="26079"/>
    <cellStyle name="Input 8 2 3" xfId="11847"/>
    <cellStyle name="Input 8 2 3 2" xfId="20865"/>
    <cellStyle name="Input 8 2 3 3" xfId="25552"/>
    <cellStyle name="Input 8 2 4" xfId="12796"/>
    <cellStyle name="Input 8 2 4 2" xfId="23299"/>
    <cellStyle name="Input 8 2 4 3" xfId="27037"/>
    <cellStyle name="Input 8 2 5" xfId="11870"/>
    <cellStyle name="Input 8 2 5 2" xfId="23136"/>
    <cellStyle name="Input 8 2 5 3" xfId="26874"/>
    <cellStyle name="Input 8 2 6" xfId="15236"/>
    <cellStyle name="Input 8 2 7" xfId="14869"/>
    <cellStyle name="Input 8 2 8" xfId="14468"/>
    <cellStyle name="Input 8 2 9" xfId="14860"/>
    <cellStyle name="Input 8 3" xfId="13296"/>
    <cellStyle name="Input 8 3 2" xfId="24221"/>
    <cellStyle name="Input 8 3 2 2" xfId="27908"/>
    <cellStyle name="Input 8 3 3" xfId="21143"/>
    <cellStyle name="Input 8 3 4" xfId="25740"/>
    <cellStyle name="Input 8 4" xfId="14483"/>
    <cellStyle name="Input 8 4 2" xfId="19928"/>
    <cellStyle name="Input 8 4 3" xfId="25202"/>
    <cellStyle name="Input 8 5" xfId="13146"/>
    <cellStyle name="Input 8 5 2" xfId="23729"/>
    <cellStyle name="Input 8 5 3" xfId="27467"/>
    <cellStyle name="Input 8 6" xfId="14253"/>
    <cellStyle name="Input 8 6 2" xfId="22864"/>
    <cellStyle name="Input 8 6 3" xfId="26605"/>
    <cellStyle name="Input 8 7" xfId="14463"/>
    <cellStyle name="Input 8 8" xfId="12048"/>
    <cellStyle name="Input 8 9" xfId="13825"/>
    <cellStyle name="Input 9" xfId="6886"/>
    <cellStyle name="Input 9 10" xfId="10955"/>
    <cellStyle name="Input 9 11" xfId="14884"/>
    <cellStyle name="Input 9 12" xfId="17816"/>
    <cellStyle name="Input 9 13" xfId="25140"/>
    <cellStyle name="Input 9 2" xfId="8725"/>
    <cellStyle name="Input 9 2 10" xfId="13941"/>
    <cellStyle name="Input 9 2 11" xfId="18843"/>
    <cellStyle name="Input 9 2 12" xfId="17581"/>
    <cellStyle name="Input 9 2 2" xfId="13967"/>
    <cellStyle name="Input 9 2 2 2" xfId="24431"/>
    <cellStyle name="Input 9 2 2 2 2" xfId="28106"/>
    <cellStyle name="Input 9 2 2 3" xfId="21574"/>
    <cellStyle name="Input 9 2 2 4" xfId="25989"/>
    <cellStyle name="Input 9 2 3" xfId="14480"/>
    <cellStyle name="Input 9 2 3 2" xfId="21924"/>
    <cellStyle name="Input 9 2 3 3" xfId="26263"/>
    <cellStyle name="Input 9 2 4" xfId="11723"/>
    <cellStyle name="Input 9 2 4 2" xfId="23677"/>
    <cellStyle name="Input 9 2 4 3" xfId="27415"/>
    <cellStyle name="Input 9 2 5" xfId="12075"/>
    <cellStyle name="Input 9 2 5 2" xfId="23036"/>
    <cellStyle name="Input 9 2 5 3" xfId="26774"/>
    <cellStyle name="Input 9 2 6" xfId="13125"/>
    <cellStyle name="Input 9 2 7" xfId="11708"/>
    <cellStyle name="Input 9 2 8" xfId="11081"/>
    <cellStyle name="Input 9 2 9" xfId="15072"/>
    <cellStyle name="Input 9 3" xfId="13194"/>
    <cellStyle name="Input 9 3 2" xfId="24114"/>
    <cellStyle name="Input 9 3 2 2" xfId="27801"/>
    <cellStyle name="Input 9 3 3" xfId="21030"/>
    <cellStyle name="Input 9 3 4" xfId="25629"/>
    <cellStyle name="Input 9 4" xfId="14740"/>
    <cellStyle name="Input 9 4 2" xfId="20064"/>
    <cellStyle name="Input 9 4 3" xfId="25238"/>
    <cellStyle name="Input 9 5" xfId="13468"/>
    <cellStyle name="Input 9 5 2" xfId="23389"/>
    <cellStyle name="Input 9 5 3" xfId="27127"/>
    <cellStyle name="Input 9 6" xfId="12425"/>
    <cellStyle name="Input 9 6 2" xfId="22748"/>
    <cellStyle name="Input 9 6 3" xfId="26489"/>
    <cellStyle name="Input 9 7" xfId="14880"/>
    <cellStyle name="Input 9 8" xfId="15519"/>
    <cellStyle name="Input 9 9" xfId="14852"/>
    <cellStyle name="Linked Cell" xfId="411"/>
    <cellStyle name="material" xfId="157"/>
    <cellStyle name="material 2" xfId="735"/>
    <cellStyle name="material 2 2" xfId="9662"/>
    <cellStyle name="material 3" xfId="7164"/>
    <cellStyle name="material 4" xfId="7165"/>
    <cellStyle name="material 5" xfId="7166"/>
    <cellStyle name="material 6" xfId="7167"/>
    <cellStyle name="material 7" xfId="7168"/>
    <cellStyle name="material 8" xfId="7169"/>
    <cellStyle name="MINIPG" xfId="158"/>
    <cellStyle name="Moeda" xfId="838" builtinId="4"/>
    <cellStyle name="Moeda 10" xfId="159"/>
    <cellStyle name="Moeda 10 2" xfId="736"/>
    <cellStyle name="Moeda 10 3" xfId="7170"/>
    <cellStyle name="Moeda 10 4" xfId="7171"/>
    <cellStyle name="Moeda 10 5" xfId="7172"/>
    <cellStyle name="Moeda 10 6" xfId="7173"/>
    <cellStyle name="Moeda 10 7" xfId="7174"/>
    <cellStyle name="Moeda 10 8" xfId="7175"/>
    <cellStyle name="Moeda 11" xfId="160"/>
    <cellStyle name="Moeda 11 10" xfId="4991"/>
    <cellStyle name="Moeda 11 10 2" xfId="21837"/>
    <cellStyle name="Moeda 11 10 3" xfId="20943"/>
    <cellStyle name="Moeda 11 11" xfId="7176"/>
    <cellStyle name="Moeda 11 12" xfId="7177"/>
    <cellStyle name="Moeda 11 12 2" xfId="7178"/>
    <cellStyle name="Moeda 11 13" xfId="7179"/>
    <cellStyle name="Moeda 11 13 2" xfId="7180"/>
    <cellStyle name="Moeda 11 14" xfId="7181"/>
    <cellStyle name="Moeda 11 15" xfId="7182"/>
    <cellStyle name="Moeda 11 2" xfId="459"/>
    <cellStyle name="Moeda 11 2 2" xfId="840"/>
    <cellStyle name="Moeda 11 2 2 2" xfId="3879"/>
    <cellStyle name="Moeda 11 2 2 2 2" xfId="6021"/>
    <cellStyle name="Moeda 11 2 2 2 3" xfId="22664"/>
    <cellStyle name="Moeda 11 2 2 2 4" xfId="22634"/>
    <cellStyle name="Moeda 11 2 2 3" xfId="6716"/>
    <cellStyle name="Moeda 11 2 2 4" xfId="5034"/>
    <cellStyle name="Moeda 11 2 3" xfId="3775"/>
    <cellStyle name="Moeda 11 2 3 2" xfId="5926"/>
    <cellStyle name="Moeda 11 2 3 3" xfId="22652"/>
    <cellStyle name="Moeda 11 2 3 4" xfId="22635"/>
    <cellStyle name="Moeda 11 2 4" xfId="6687"/>
    <cellStyle name="Moeda 11 2 5" xfId="5005"/>
    <cellStyle name="Moeda 11 3" xfId="841"/>
    <cellStyle name="Moeda 11 3 2" xfId="1097"/>
    <cellStyle name="Moeda 11 3 2 2" xfId="3999"/>
    <cellStyle name="Moeda 11 3 2 2 2" xfId="6114"/>
    <cellStyle name="Moeda 11 3 2 2 3" xfId="22673"/>
    <cellStyle name="Moeda 11 3 2 2 4" xfId="22641"/>
    <cellStyle name="Moeda 11 3 2 3" xfId="6801"/>
    <cellStyle name="Moeda 11 3 2 4" xfId="5119"/>
    <cellStyle name="Moeda 11 3 2 5" xfId="22394"/>
    <cellStyle name="Moeda 11 3 2 6" xfId="22359"/>
    <cellStyle name="Moeda 11 3 3" xfId="1096"/>
    <cellStyle name="Moeda 11 3 3 2" xfId="3998"/>
    <cellStyle name="Moeda 11 3 3 2 2" xfId="6113"/>
    <cellStyle name="Moeda 11 3 3 2 3" xfId="22672"/>
    <cellStyle name="Moeda 11 3 3 2 4" xfId="22638"/>
    <cellStyle name="Moeda 11 3 3 3" xfId="6800"/>
    <cellStyle name="Moeda 11 3 3 4" xfId="5118"/>
    <cellStyle name="Moeda 11 3 4" xfId="3880"/>
    <cellStyle name="Moeda 11 3 4 2" xfId="6022"/>
    <cellStyle name="Moeda 11 3 4 2 2" xfId="20603"/>
    <cellStyle name="Moeda 11 3 4 2 3" xfId="22146"/>
    <cellStyle name="Moeda 11 3 4 3" xfId="22665"/>
    <cellStyle name="Moeda 11 3 4 4" xfId="22626"/>
    <cellStyle name="Moeda 11 3 5" xfId="6717"/>
    <cellStyle name="Moeda 11 3 6" xfId="5035"/>
    <cellStyle name="Moeda 11 4" xfId="1098"/>
    <cellStyle name="Moeda 11 4 2" xfId="7183"/>
    <cellStyle name="Moeda 11 4 3" xfId="7184"/>
    <cellStyle name="Moeda 11 4 4" xfId="22395"/>
    <cellStyle name="Moeda 11 5" xfId="1099"/>
    <cellStyle name="Moeda 11 5 2" xfId="4000"/>
    <cellStyle name="Moeda 11 5 2 2" xfId="6115"/>
    <cellStyle name="Moeda 11 5 2 3" xfId="22674"/>
    <cellStyle name="Moeda 11 5 2 4" xfId="22637"/>
    <cellStyle name="Moeda 11 5 3" xfId="6802"/>
    <cellStyle name="Moeda 11 5 4" xfId="5120"/>
    <cellStyle name="Moeda 11 6" xfId="1100"/>
    <cellStyle name="Moeda 11 7" xfId="1095"/>
    <cellStyle name="Moeda 11 8" xfId="3714"/>
    <cellStyle name="Moeda 11 8 2" xfId="5858"/>
    <cellStyle name="Moeda 11 8 2 2" xfId="20888"/>
    <cellStyle name="Moeda 11 8 2 3" xfId="20507"/>
    <cellStyle name="Moeda 11 8 3" xfId="22288"/>
    <cellStyle name="Moeda 11 8 4" xfId="21532"/>
    <cellStyle name="Moeda 11 8 4 2" xfId="24412"/>
    <cellStyle name="Moeda 11 8 4 3" xfId="22645"/>
    <cellStyle name="Moeda 11 9" xfId="6674"/>
    <cellStyle name="Moeda 11 9 2" xfId="7185"/>
    <cellStyle name="Moeda 11 9 3" xfId="20766"/>
    <cellStyle name="Moeda 12" xfId="1101"/>
    <cellStyle name="Moeda 12 2" xfId="20524"/>
    <cellStyle name="Moeda 13" xfId="1102"/>
    <cellStyle name="Moeda 13 2" xfId="7186"/>
    <cellStyle name="Moeda 13 3" xfId="7187"/>
    <cellStyle name="Moeda 13 4" xfId="22396"/>
    <cellStyle name="Moeda 14" xfId="1103"/>
    <cellStyle name="Moeda 15" xfId="1104"/>
    <cellStyle name="Moeda 16" xfId="1105"/>
    <cellStyle name="Moeda 17" xfId="1106"/>
    <cellStyle name="Moeda 18" xfId="3021"/>
    <cellStyle name="Moeda 18 2" xfId="4428"/>
    <cellStyle name="Moeda 18 2 2" xfId="6020"/>
    <cellStyle name="Moeda 18 3" xfId="4160"/>
    <cellStyle name="Moeda 18 4" xfId="5190"/>
    <cellStyle name="Moeda 19" xfId="3878"/>
    <cellStyle name="Moeda 19 2" xfId="6715"/>
    <cellStyle name="Moeda 19 3" xfId="22663"/>
    <cellStyle name="Moeda 19 4" xfId="22642"/>
    <cellStyle name="Moeda 2" xfId="8"/>
    <cellStyle name="Moeda 2 10" xfId="641"/>
    <cellStyle name="Moeda 2 11" xfId="1107"/>
    <cellStyle name="Moeda 2 12" xfId="7188"/>
    <cellStyle name="Moeda 2 13" xfId="7189"/>
    <cellStyle name="Moeda 2 2" xfId="9"/>
    <cellStyle name="Moeda 2 2 10" xfId="643"/>
    <cellStyle name="Moeda 2 2 11" xfId="7190"/>
    <cellStyle name="Moeda 2 2 12" xfId="7191"/>
    <cellStyle name="Moeda 2 2 2" xfId="10"/>
    <cellStyle name="Moeda 2 2 2 10" xfId="1108"/>
    <cellStyle name="Moeda 2 2 2 11" xfId="7192"/>
    <cellStyle name="Moeda 2 2 2 12" xfId="7193"/>
    <cellStyle name="Moeda 2 2 2 2" xfId="75"/>
    <cellStyle name="Moeda 2 2 2 2 10" xfId="7194"/>
    <cellStyle name="Moeda 2 2 2 2 11" xfId="7195"/>
    <cellStyle name="Moeda 2 2 2 2 2" xfId="637"/>
    <cellStyle name="Moeda 2 2 2 2 3" xfId="1110"/>
    <cellStyle name="Moeda 2 2 2 2 4" xfId="1111"/>
    <cellStyle name="Moeda 2 2 2 2 5" xfId="1112"/>
    <cellStyle name="Moeda 2 2 2 2 6" xfId="1113"/>
    <cellStyle name="Moeda 2 2 2 2 7" xfId="1114"/>
    <cellStyle name="Moeda 2 2 2 2 8" xfId="1115"/>
    <cellStyle name="Moeda 2 2 2 2 9" xfId="1116"/>
    <cellStyle name="Moeda 2 2 2 3" xfId="995"/>
    <cellStyle name="Moeda 2 2 2 3 2" xfId="2935"/>
    <cellStyle name="Moeda 2 2 2 4" xfId="1117"/>
    <cellStyle name="Moeda 2 2 2 5" xfId="1118"/>
    <cellStyle name="Moeda 2 2 2 6" xfId="1119"/>
    <cellStyle name="Moeda 2 2 2 7" xfId="1120"/>
    <cellStyle name="Moeda 2 2 2 8" xfId="1121"/>
    <cellStyle name="Moeda 2 2 2 9" xfId="1122"/>
    <cellStyle name="Moeda 2 2 3" xfId="1123"/>
    <cellStyle name="Moeda 2 2 3 2" xfId="2936"/>
    <cellStyle name="Moeda 2 2 3 3" xfId="7196"/>
    <cellStyle name="Moeda 2 2 4" xfId="1124"/>
    <cellStyle name="Moeda 2 2 4 2" xfId="7197"/>
    <cellStyle name="Moeda 2 2 5" xfId="1125"/>
    <cellStyle name="Moeda 2 2 6" xfId="1126"/>
    <cellStyle name="Moeda 2 2 7" xfId="1127"/>
    <cellStyle name="Moeda 2 2 8" xfId="1128"/>
    <cellStyle name="Moeda 2 2 9" xfId="1129"/>
    <cellStyle name="Moeda 2 3" xfId="11"/>
    <cellStyle name="Moeda 2 3 10" xfId="7198"/>
    <cellStyle name="Moeda 2 3 11" xfId="7199"/>
    <cellStyle name="Moeda 2 3 2" xfId="648"/>
    <cellStyle name="Moeda 2 3 2 2" xfId="7200"/>
    <cellStyle name="Moeda 2 3 3" xfId="1130"/>
    <cellStyle name="Moeda 2 3 3 2" xfId="2937"/>
    <cellStyle name="Moeda 2 3 3 3" xfId="7201"/>
    <cellStyle name="Moeda 2 3 4" xfId="1131"/>
    <cellStyle name="Moeda 2 3 5" xfId="1132"/>
    <cellStyle name="Moeda 2 3 6" xfId="1133"/>
    <cellStyle name="Moeda 2 3 7" xfId="1134"/>
    <cellStyle name="Moeda 2 3 8" xfId="1135"/>
    <cellStyle name="Moeda 2 3 9" xfId="1136"/>
    <cellStyle name="Moeda 2 4" xfId="161"/>
    <cellStyle name="Moeda 2 4 2" xfId="737"/>
    <cellStyle name="Moeda 2 4 3" xfId="7202"/>
    <cellStyle name="Moeda 2 4 4" xfId="7203"/>
    <cellStyle name="Moeda 2 4 5" xfId="7204"/>
    <cellStyle name="Moeda 2 4 6" xfId="7205"/>
    <cellStyle name="Moeda 2 4 7" xfId="7206"/>
    <cellStyle name="Moeda 2 4 8" xfId="7207"/>
    <cellStyle name="Moeda 2 5" xfId="162"/>
    <cellStyle name="Moeda 2 5 2" xfId="842"/>
    <cellStyle name="Moeda 2 5 2 2" xfId="3881"/>
    <cellStyle name="Moeda 2 5 2 2 2" xfId="6023"/>
    <cellStyle name="Moeda 2 5 2 2 2 2" xfId="20062"/>
    <cellStyle name="Moeda 2 5 2 2 2 3" xfId="20127"/>
    <cellStyle name="Moeda 2 5 2 2 3" xfId="22666"/>
    <cellStyle name="Moeda 2 5 2 2 4" xfId="22625"/>
    <cellStyle name="Moeda 2 5 2 3" xfId="6718"/>
    <cellStyle name="Moeda 2 5 2 4" xfId="5036"/>
    <cellStyle name="Moeda 2 5 3" xfId="1138"/>
    <cellStyle name="Moeda 2 5 3 2" xfId="7208"/>
    <cellStyle name="Moeda 2 5 3 3" xfId="7209"/>
    <cellStyle name="Moeda 2 5 4" xfId="1139"/>
    <cellStyle name="Moeda 2 5 5" xfId="1137"/>
    <cellStyle name="Moeda 2 5 6" xfId="3715"/>
    <cellStyle name="Moeda 2 5 6 2" xfId="5859"/>
    <cellStyle name="Moeda 2 5 6 3" xfId="21901"/>
    <cellStyle name="Moeda 2 5 6 3 2" xfId="24672"/>
    <cellStyle name="Moeda 2 5 6 3 3" xfId="22649"/>
    <cellStyle name="Moeda 2 5 6 4" xfId="22646"/>
    <cellStyle name="Moeda 2 5 7" xfId="6675"/>
    <cellStyle name="Moeda 2 5 7 2" xfId="20877"/>
    <cellStyle name="Moeda 2 5 7 3" xfId="22053"/>
    <cellStyle name="Moeda 2 5 8" xfId="4992"/>
    <cellStyle name="Moeda 2 5 8 2" xfId="21866"/>
    <cellStyle name="Moeda 2 5 8 3" xfId="20407"/>
    <cellStyle name="Moeda 2 5 9" xfId="7210"/>
    <cellStyle name="Moeda 2 6" xfId="1140"/>
    <cellStyle name="Moeda 2 7" xfId="1141"/>
    <cellStyle name="Moeda 2 8" xfId="1142"/>
    <cellStyle name="Moeda 2 9" xfId="1143"/>
    <cellStyle name="Moeda 20" xfId="5033"/>
    <cellStyle name="Moeda 3" xfId="12"/>
    <cellStyle name="Moeda 3 10" xfId="1144"/>
    <cellStyle name="Moeda 3 11" xfId="1145"/>
    <cellStyle name="Moeda 3 12" xfId="1146"/>
    <cellStyle name="Moeda 3 13" xfId="7211"/>
    <cellStyle name="Moeda 3 14" xfId="7212"/>
    <cellStyle name="Moeda 3 2" xfId="13"/>
    <cellStyle name="Moeda 3 2 10" xfId="1147"/>
    <cellStyle name="Moeda 3 2 11" xfId="1148"/>
    <cellStyle name="Moeda 3 2 12" xfId="7213"/>
    <cellStyle name="Moeda 3 2 13" xfId="7214"/>
    <cellStyle name="Moeda 3 2 2" xfId="14"/>
    <cellStyle name="Moeda 3 2 2 10" xfId="7215"/>
    <cellStyle name="Moeda 3 2 2 11" xfId="7216"/>
    <cellStyle name="Moeda 3 2 2 12" xfId="7217"/>
    <cellStyle name="Moeda 3 2 2 2" xfId="412"/>
    <cellStyle name="Moeda 3 2 2 2 2" xfId="783"/>
    <cellStyle name="Moeda 3 2 2 2 3" xfId="7218"/>
    <cellStyle name="Moeda 3 2 2 2 4" xfId="7219"/>
    <cellStyle name="Moeda 3 2 2 2 5" xfId="7220"/>
    <cellStyle name="Moeda 3 2 2 2 6" xfId="7221"/>
    <cellStyle name="Moeda 3 2 2 2 7" xfId="7222"/>
    <cellStyle name="Moeda 3 2 2 2 8" xfId="7223"/>
    <cellStyle name="Moeda 3 2 2 3" xfId="683"/>
    <cellStyle name="Moeda 3 2 2 4" xfId="1150"/>
    <cellStyle name="Moeda 3 2 2 5" xfId="1151"/>
    <cellStyle name="Moeda 3 2 2 6" xfId="1152"/>
    <cellStyle name="Moeda 3 2 2 7" xfId="1153"/>
    <cellStyle name="Moeda 3 2 2 8" xfId="1154"/>
    <cellStyle name="Moeda 3 2 2 9" xfId="1155"/>
    <cellStyle name="Moeda 3 2 3" xfId="15"/>
    <cellStyle name="Moeda 3 2 3 10" xfId="1156"/>
    <cellStyle name="Moeda 3 2 3 11" xfId="7224"/>
    <cellStyle name="Moeda 3 2 3 12" xfId="7225"/>
    <cellStyle name="Moeda 3 2 3 2" xfId="76"/>
    <cellStyle name="Moeda 3 2 3 2 10" xfId="7226"/>
    <cellStyle name="Moeda 3 2 3 2 11" xfId="7227"/>
    <cellStyle name="Moeda 3 2 3 2 2" xfId="704"/>
    <cellStyle name="Moeda 3 2 3 2 3" xfId="1157"/>
    <cellStyle name="Moeda 3 2 3 2 4" xfId="1158"/>
    <cellStyle name="Moeda 3 2 3 2 5" xfId="1159"/>
    <cellStyle name="Moeda 3 2 3 2 6" xfId="1160"/>
    <cellStyle name="Moeda 3 2 3 2 7" xfId="1161"/>
    <cellStyle name="Moeda 3 2 3 2 8" xfId="1162"/>
    <cellStyle name="Moeda 3 2 3 2 9" xfId="1163"/>
    <cellStyle name="Moeda 3 2 3 3" xfId="684"/>
    <cellStyle name="Moeda 3 2 3 4" xfId="1165"/>
    <cellStyle name="Moeda 3 2 3 5" xfId="1166"/>
    <cellStyle name="Moeda 3 2 3 6" xfId="1167"/>
    <cellStyle name="Moeda 3 2 3 7" xfId="1168"/>
    <cellStyle name="Moeda 3 2 3 8" xfId="1169"/>
    <cellStyle name="Moeda 3 2 3 9" xfId="1170"/>
    <cellStyle name="Moeda 3 2 4" xfId="650"/>
    <cellStyle name="Moeda 3 2 4 2" xfId="7228"/>
    <cellStyle name="Moeda 3 2 5" xfId="1171"/>
    <cellStyle name="Moeda 3 2 6" xfId="1172"/>
    <cellStyle name="Moeda 3 2 7" xfId="1173"/>
    <cellStyle name="Moeda 3 2 8" xfId="1174"/>
    <cellStyle name="Moeda 3 2 9" xfId="1175"/>
    <cellStyle name="Moeda 3 3" xfId="16"/>
    <cellStyle name="Moeda 3 3 10" xfId="7229"/>
    <cellStyle name="Moeda 3 3 11" xfId="7230"/>
    <cellStyle name="Moeda 3 3 2" xfId="685"/>
    <cellStyle name="Moeda 3 3 3" xfId="1176"/>
    <cellStyle name="Moeda 3 3 4" xfId="1177"/>
    <cellStyle name="Moeda 3 3 5" xfId="1178"/>
    <cellStyle name="Moeda 3 3 6" xfId="1179"/>
    <cellStyle name="Moeda 3 3 7" xfId="1180"/>
    <cellStyle name="Moeda 3 3 8" xfId="1181"/>
    <cellStyle name="Moeda 3 3 9" xfId="1182"/>
    <cellStyle name="Moeda 3 4" xfId="431"/>
    <cellStyle name="Moeda 3 4 10" xfId="7231"/>
    <cellStyle name="Moeda 3 4 11" xfId="7232"/>
    <cellStyle name="Moeda 3 4 2" xfId="787"/>
    <cellStyle name="Moeda 3 4 3" xfId="1183"/>
    <cellStyle name="Moeda 3 4 4" xfId="1184"/>
    <cellStyle name="Moeda 3 4 5" xfId="1185"/>
    <cellStyle name="Moeda 3 4 6" xfId="1186"/>
    <cellStyle name="Moeda 3 4 7" xfId="1187"/>
    <cellStyle name="Moeda 3 4 8" xfId="1188"/>
    <cellStyle name="Moeda 3 4 9" xfId="1189"/>
    <cellStyle name="Moeda 3 5" xfId="649"/>
    <cellStyle name="Moeda 3 5 2" xfId="7233"/>
    <cellStyle name="Moeda 3 6" xfId="1190"/>
    <cellStyle name="Moeda 3 6 2" xfId="7234"/>
    <cellStyle name="Moeda 3 7" xfId="1191"/>
    <cellStyle name="Moeda 3 7 2" xfId="7235"/>
    <cellStyle name="Moeda 3 8" xfId="1192"/>
    <cellStyle name="Moeda 3 9" xfId="1193"/>
    <cellStyle name="Moeda 4" xfId="17"/>
    <cellStyle name="Moeda 4 10" xfId="1194"/>
    <cellStyle name="Moeda 4 11" xfId="1195"/>
    <cellStyle name="Moeda 4 12" xfId="7236"/>
    <cellStyle name="Moeda 4 13" xfId="7237"/>
    <cellStyle name="Moeda 4 2" xfId="18"/>
    <cellStyle name="Moeda 4 2 10" xfId="7238"/>
    <cellStyle name="Moeda 4 2 11" xfId="7239"/>
    <cellStyle name="Moeda 4 2 2" xfId="686"/>
    <cellStyle name="Moeda 4 2 3" xfId="1196"/>
    <cellStyle name="Moeda 4 2 4" xfId="1197"/>
    <cellStyle name="Moeda 4 2 5" xfId="1198"/>
    <cellStyle name="Moeda 4 2 6" xfId="1199"/>
    <cellStyle name="Moeda 4 2 7" xfId="1200"/>
    <cellStyle name="Moeda 4 2 8" xfId="1201"/>
    <cellStyle name="Moeda 4 2 9" xfId="1202"/>
    <cellStyle name="Moeda 4 3" xfId="78"/>
    <cellStyle name="Moeda 4 3 10" xfId="2892"/>
    <cellStyle name="Moeda 4 3 10 2" xfId="4398"/>
    <cellStyle name="Moeda 4 3 10 2 2" xfId="6864"/>
    <cellStyle name="Moeda 4 3 10 2 2 2" xfId="20078"/>
    <cellStyle name="Moeda 4 3 10 2 2 3" xfId="20315"/>
    <cellStyle name="Moeda 4 3 10 2 3" xfId="22694"/>
    <cellStyle name="Moeda 4 3 10 2 4" xfId="22644"/>
    <cellStyle name="Moeda 4 3 10 3" xfId="5182"/>
    <cellStyle name="Moeda 4 3 10 4" xfId="22510"/>
    <cellStyle name="Moeda 4 3 11" xfId="7240"/>
    <cellStyle name="Moeda 4 3 2" xfId="706"/>
    <cellStyle name="Moeda 4 3 2 2" xfId="7241"/>
    <cellStyle name="Moeda 4 3 3" xfId="1203"/>
    <cellStyle name="Moeda 4 3 4" xfId="1204"/>
    <cellStyle name="Moeda 4 3 4 2" xfId="7242"/>
    <cellStyle name="Moeda 4 3 5" xfId="1205"/>
    <cellStyle name="Moeda 4 3 6" xfId="1206"/>
    <cellStyle name="Moeda 4 3 7" xfId="1207"/>
    <cellStyle name="Moeda 4 3 8" xfId="1208"/>
    <cellStyle name="Moeda 4 3 9" xfId="1209"/>
    <cellStyle name="Moeda 4 4" xfId="651"/>
    <cellStyle name="Moeda 4 5" xfId="1210"/>
    <cellStyle name="Moeda 4 6" xfId="1211"/>
    <cellStyle name="Moeda 4 7" xfId="1212"/>
    <cellStyle name="Moeda 4 8" xfId="1213"/>
    <cellStyle name="Moeda 4 9" xfId="1214"/>
    <cellStyle name="Moeda 5" xfId="19"/>
    <cellStyle name="Moeda 5 10" xfId="1215"/>
    <cellStyle name="Moeda 5 11" xfId="7243"/>
    <cellStyle name="Moeda 5 12" xfId="7244"/>
    <cellStyle name="Moeda 5 2" xfId="79"/>
    <cellStyle name="Moeda 5 2 10" xfId="4001"/>
    <cellStyle name="Moeda 5 2 10 2" xfId="21372"/>
    <cellStyle name="Moeda 5 2 11" xfId="5860"/>
    <cellStyle name="Moeda 5 2 11 2" xfId="21827"/>
    <cellStyle name="Moeda 5 2 11 3" xfId="20868"/>
    <cellStyle name="Moeda 5 2 12" xfId="7245"/>
    <cellStyle name="Moeda 5 2 2" xfId="163"/>
    <cellStyle name="Moeda 5 2 2 2" xfId="738"/>
    <cellStyle name="Moeda 5 2 2 2 2" xfId="1217"/>
    <cellStyle name="Moeda 5 2 2 2 2 2" xfId="7246"/>
    <cellStyle name="Moeda 5 2 2 2 2 3" xfId="22397"/>
    <cellStyle name="Moeda 5 2 2 2 3" xfId="3855"/>
    <cellStyle name="Moeda 5 2 2 2 3 2" xfId="6004"/>
    <cellStyle name="Moeda 5 2 2 2 3 3" xfId="22659"/>
    <cellStyle name="Moeda 5 2 2 2 3 4" xfId="22643"/>
    <cellStyle name="Moeda 5 2 2 2 4" xfId="6714"/>
    <cellStyle name="Moeda 5 2 2 2 5" xfId="5032"/>
    <cellStyle name="Moeda 5 2 2 3" xfId="1218"/>
    <cellStyle name="Moeda 5 2 2 3 2" xfId="4024"/>
    <cellStyle name="Moeda 5 2 2 3 2 2" xfId="6116"/>
    <cellStyle name="Moeda 5 2 2 3 2 3" xfId="22676"/>
    <cellStyle name="Moeda 5 2 2 3 2 4" xfId="22639"/>
    <cellStyle name="Moeda 5 2 2 3 3" xfId="6803"/>
    <cellStyle name="Moeda 5 2 2 3 4" xfId="5121"/>
    <cellStyle name="Moeda 5 2 2 4" xfId="1219"/>
    <cellStyle name="Moeda 5 2 2 5" xfId="1216"/>
    <cellStyle name="Moeda 5 2 2 6" xfId="3716"/>
    <cellStyle name="Moeda 5 2 2 6 2" xfId="5904"/>
    <cellStyle name="Moeda 5 2 2 6 2 2" xfId="20799"/>
    <cellStyle name="Moeda 5 2 2 6 2 3" xfId="21927"/>
    <cellStyle name="Moeda 5 2 2 6 3" xfId="22650"/>
    <cellStyle name="Moeda 5 2 2 6 4" xfId="22627"/>
    <cellStyle name="Moeda 5 2 2 7" xfId="6676"/>
    <cellStyle name="Moeda 5 2 2 7 2" xfId="20617"/>
    <cellStyle name="Moeda 5 2 2 7 3" xfId="21919"/>
    <cellStyle name="Moeda 5 2 2 8" xfId="4993"/>
    <cellStyle name="Moeda 5 2 2 8 2" xfId="20369"/>
    <cellStyle name="Moeda 5 2 2 8 3" xfId="21526"/>
    <cellStyle name="Moeda 5 2 2 9" xfId="7247"/>
    <cellStyle name="Moeda 5 2 3" xfId="707"/>
    <cellStyle name="Moeda 5 2 3 2" xfId="21439"/>
    <cellStyle name="Moeda 5 2 4" xfId="1220"/>
    <cellStyle name="Moeda 5 2 5" xfId="1221"/>
    <cellStyle name="Moeda 5 2 5 2" xfId="1222"/>
    <cellStyle name="Moeda 5 2 5 2 2" xfId="4026"/>
    <cellStyle name="Moeda 5 2 5 2 2 2" xfId="6118"/>
    <cellStyle name="Moeda 5 2 5 2 2 3" xfId="22678"/>
    <cellStyle name="Moeda 5 2 5 2 2 4" xfId="22629"/>
    <cellStyle name="Moeda 5 2 5 2 3" xfId="6805"/>
    <cellStyle name="Moeda 5 2 5 2 4" xfId="5123"/>
    <cellStyle name="Moeda 5 2 5 3" xfId="1223"/>
    <cellStyle name="Moeda 5 2 5 4" xfId="4025"/>
    <cellStyle name="Moeda 5 2 5 4 2" xfId="6117"/>
    <cellStyle name="Moeda 5 2 5 4 3" xfId="22677"/>
    <cellStyle name="Moeda 5 2 5 4 4" xfId="22640"/>
    <cellStyle name="Moeda 5 2 5 5" xfId="6804"/>
    <cellStyle name="Moeda 5 2 5 6" xfId="5122"/>
    <cellStyle name="Moeda 5 2 5 7" xfId="22398"/>
    <cellStyle name="Moeda 5 2 6" xfId="1224"/>
    <cellStyle name="Moeda 5 2 7" xfId="1225"/>
    <cellStyle name="Moeda 5 2 8" xfId="1226"/>
    <cellStyle name="Moeda 5 2 9" xfId="1227"/>
    <cellStyle name="Moeda 5 3" xfId="652"/>
    <cellStyle name="Moeda 5 4" xfId="1228"/>
    <cellStyle name="Moeda 5 5" xfId="1229"/>
    <cellStyle name="Moeda 5 6" xfId="1230"/>
    <cellStyle name="Moeda 5 7" xfId="1231"/>
    <cellStyle name="Moeda 5 8" xfId="1232"/>
    <cellStyle name="Moeda 5 9" xfId="1233"/>
    <cellStyle name="Moeda 6" xfId="20"/>
    <cellStyle name="Moeda 6 10" xfId="1234"/>
    <cellStyle name="Moeda 6 11" xfId="7248"/>
    <cellStyle name="Moeda 6 12" xfId="7249"/>
    <cellStyle name="Moeda 6 2" xfId="80"/>
    <cellStyle name="Moeda 6 2 10" xfId="7250"/>
    <cellStyle name="Moeda 6 2 11" xfId="7251"/>
    <cellStyle name="Moeda 6 2 2" xfId="708"/>
    <cellStyle name="Moeda 6 2 3" xfId="1235"/>
    <cellStyle name="Moeda 6 2 4" xfId="1236"/>
    <cellStyle name="Moeda 6 2 5" xfId="1237"/>
    <cellStyle name="Moeda 6 2 6" xfId="1238"/>
    <cellStyle name="Moeda 6 2 7" xfId="1239"/>
    <cellStyle name="Moeda 6 2 8" xfId="1240"/>
    <cellStyle name="Moeda 6 2 9" xfId="1241"/>
    <cellStyle name="Moeda 6 3" xfId="653"/>
    <cellStyle name="Moeda 6 4" xfId="1242"/>
    <cellStyle name="Moeda 6 5" xfId="1243"/>
    <cellStyle name="Moeda 6 6" xfId="1244"/>
    <cellStyle name="Moeda 6 7" xfId="1245"/>
    <cellStyle name="Moeda 6 8" xfId="1246"/>
    <cellStyle name="Moeda 6 9" xfId="1247"/>
    <cellStyle name="Moeda 7" xfId="21"/>
    <cellStyle name="Moeda 7 10" xfId="7252"/>
    <cellStyle name="Moeda 7 11" xfId="7253"/>
    <cellStyle name="Moeda 7 2" xfId="654"/>
    <cellStyle name="Moeda 7 3" xfId="1248"/>
    <cellStyle name="Moeda 7 4" xfId="1249"/>
    <cellStyle name="Moeda 7 5" xfId="1250"/>
    <cellStyle name="Moeda 7 6" xfId="1251"/>
    <cellStyle name="Moeda 7 7" xfId="1252"/>
    <cellStyle name="Moeda 7 8" xfId="1253"/>
    <cellStyle name="Moeda 7 9" xfId="1254"/>
    <cellStyle name="Moeda 8" xfId="7"/>
    <cellStyle name="Moeda 8 10" xfId="1255"/>
    <cellStyle name="Moeda 8 11" xfId="1256"/>
    <cellStyle name="Moeda 8 2" xfId="81"/>
    <cellStyle name="Moeda 8 2 10" xfId="7254"/>
    <cellStyle name="Moeda 8 2 11" xfId="7255"/>
    <cellStyle name="Moeda 8 2 2" xfId="709"/>
    <cellStyle name="Moeda 8 2 3" xfId="1257"/>
    <cellStyle name="Moeda 8 2 4" xfId="1258"/>
    <cellStyle name="Moeda 8 2 5" xfId="1259"/>
    <cellStyle name="Moeda 8 2 6" xfId="1260"/>
    <cellStyle name="Moeda 8 2 7" xfId="1261"/>
    <cellStyle name="Moeda 8 2 8" xfId="1262"/>
    <cellStyle name="Moeda 8 2 9" xfId="1263"/>
    <cellStyle name="Moeda 8 3" xfId="82"/>
    <cellStyle name="Moeda 8 3 10" xfId="1265"/>
    <cellStyle name="Moeda 8 3 10 2" xfId="2522"/>
    <cellStyle name="Moeda 8 3 10 3" xfId="2672"/>
    <cellStyle name="Moeda 8 3 11" xfId="1266"/>
    <cellStyle name="Moeda 8 3 11 2" xfId="2521"/>
    <cellStyle name="Moeda 8 3 11 3" xfId="2673"/>
    <cellStyle name="Moeda 8 3 12" xfId="1264"/>
    <cellStyle name="Moeda 8 3 12 2" xfId="2826"/>
    <cellStyle name="Moeda 8 3 12 3" xfId="2671"/>
    <cellStyle name="Moeda 8 3 12 4" xfId="2604"/>
    <cellStyle name="Moeda 8 3 12 5" xfId="2537"/>
    <cellStyle name="Moeda 8 3 2" xfId="83"/>
    <cellStyle name="Moeda 8 3 2 10" xfId="7256"/>
    <cellStyle name="Moeda 8 3 2 11" xfId="7257"/>
    <cellStyle name="Moeda 8 3 2 2" xfId="710"/>
    <cellStyle name="Moeda 8 3 2 3" xfId="1268"/>
    <cellStyle name="Moeda 8 3 2 4" xfId="1269"/>
    <cellStyle name="Moeda 8 3 2 5" xfId="1270"/>
    <cellStyle name="Moeda 8 3 2 6" xfId="1271"/>
    <cellStyle name="Moeda 8 3 2 7" xfId="1272"/>
    <cellStyle name="Moeda 8 3 2 8" xfId="1273"/>
    <cellStyle name="Moeda 8 3 2 9" xfId="1274"/>
    <cellStyle name="Moeda 8 3 3" xfId="432"/>
    <cellStyle name="Moeda 8 3 3 2" xfId="460"/>
    <cellStyle name="Moeda 8 3 3 2 2" xfId="800"/>
    <cellStyle name="Moeda 8 3 3 2 3" xfId="7258"/>
    <cellStyle name="Moeda 8 3 3 2 4" xfId="7259"/>
    <cellStyle name="Moeda 8 3 3 2 5" xfId="7260"/>
    <cellStyle name="Moeda 8 3 3 2 6" xfId="7261"/>
    <cellStyle name="Moeda 8 3 3 2 7" xfId="7262"/>
    <cellStyle name="Moeda 8 3 3 2 8" xfId="7263"/>
    <cellStyle name="Moeda 8 3 3 3" xfId="788"/>
    <cellStyle name="Moeda 8 3 3 3 2" xfId="1276"/>
    <cellStyle name="Moeda 8 3 3 3 2 2" xfId="2828"/>
    <cellStyle name="Moeda 8 3 3 3 2 3" xfId="2675"/>
    <cellStyle name="Moeda 8 3 3 3 2 4" xfId="2606"/>
    <cellStyle name="Moeda 8 3 3 3 2 5" xfId="2539"/>
    <cellStyle name="Moeda 8 3 3 4" xfId="1277"/>
    <cellStyle name="Moeda 8 3 3 4 2" xfId="2520"/>
    <cellStyle name="Moeda 8 3 3 4 3" xfId="2676"/>
    <cellStyle name="Moeda 8 3 3 5" xfId="1275"/>
    <cellStyle name="Moeda 8 3 3 5 2" xfId="2827"/>
    <cellStyle name="Moeda 8 3 3 5 3" xfId="2674"/>
    <cellStyle name="Moeda 8 3 3 5 4" xfId="2605"/>
    <cellStyle name="Moeda 8 3 3 5 5" xfId="2538"/>
    <cellStyle name="Moeda 8 3 3 6" xfId="7264"/>
    <cellStyle name="Moeda 8 3 3 7" xfId="7265"/>
    <cellStyle name="Moeda 8 3 3 8" xfId="7266"/>
    <cellStyle name="Moeda 8 3 3 9" xfId="7267"/>
    <cellStyle name="Moeda 8 3 4" xfId="433"/>
    <cellStyle name="Moeda 8 3 4 2" xfId="461"/>
    <cellStyle name="Moeda 8 3 4 2 2" xfId="801"/>
    <cellStyle name="Moeda 8 3 4 2 3" xfId="7268"/>
    <cellStyle name="Moeda 8 3 4 2 4" xfId="7269"/>
    <cellStyle name="Moeda 8 3 4 2 5" xfId="7270"/>
    <cellStyle name="Moeda 8 3 4 2 6" xfId="7271"/>
    <cellStyle name="Moeda 8 3 4 2 7" xfId="7272"/>
    <cellStyle name="Moeda 8 3 4 2 8" xfId="7273"/>
    <cellStyle name="Moeda 8 3 4 3" xfId="789"/>
    <cellStyle name="Moeda 8 3 4 4" xfId="7274"/>
    <cellStyle name="Moeda 8 3 4 5" xfId="7275"/>
    <cellStyle name="Moeda 8 3 4 6" xfId="7276"/>
    <cellStyle name="Moeda 8 3 4 7" xfId="7277"/>
    <cellStyle name="Moeda 8 3 4 8" xfId="7278"/>
    <cellStyle name="Moeda 8 3 4 9" xfId="7279"/>
    <cellStyle name="Moeda 8 3 5" xfId="462"/>
    <cellStyle name="Moeda 8 3 5 2" xfId="463"/>
    <cellStyle name="Moeda 8 3 5 2 2" xfId="802"/>
    <cellStyle name="Moeda 8 3 5 2 3" xfId="7280"/>
    <cellStyle name="Moeda 8 3 5 2 4" xfId="7281"/>
    <cellStyle name="Moeda 8 3 5 2 5" xfId="7282"/>
    <cellStyle name="Moeda 8 3 5 2 6" xfId="7283"/>
    <cellStyle name="Moeda 8 3 5 2 7" xfId="7284"/>
    <cellStyle name="Moeda 8 3 5 2 8" xfId="7285"/>
    <cellStyle name="Moeda 8 3 5 3" xfId="1278"/>
    <cellStyle name="Moeda 8 3 5 3 2" xfId="2829"/>
    <cellStyle name="Moeda 8 3 5 3 3" xfId="2677"/>
    <cellStyle name="Moeda 8 3 5 3 4" xfId="2607"/>
    <cellStyle name="Moeda 8 3 5 3 5" xfId="2540"/>
    <cellStyle name="Moeda 8 3 6" xfId="464"/>
    <cellStyle name="Moeda 8 3 6 2" xfId="465"/>
    <cellStyle name="Moeda 8 3 6 2 2" xfId="804"/>
    <cellStyle name="Moeda 8 3 6 2 3" xfId="7286"/>
    <cellStyle name="Moeda 8 3 6 2 4" xfId="7287"/>
    <cellStyle name="Moeda 8 3 6 2 5" xfId="7288"/>
    <cellStyle name="Moeda 8 3 6 2 6" xfId="7289"/>
    <cellStyle name="Moeda 8 3 6 2 7" xfId="7290"/>
    <cellStyle name="Moeda 8 3 6 2 8" xfId="7291"/>
    <cellStyle name="Moeda 8 3 6 3" xfId="803"/>
    <cellStyle name="Moeda 8 3 6 3 2" xfId="1280"/>
    <cellStyle name="Moeda 8 3 6 3 2 2" xfId="2831"/>
    <cellStyle name="Moeda 8 3 6 3 2 3" xfId="2679"/>
    <cellStyle name="Moeda 8 3 6 3 2 4" xfId="2609"/>
    <cellStyle name="Moeda 8 3 6 3 2 5" xfId="2542"/>
    <cellStyle name="Moeda 8 3 6 4" xfId="1281"/>
    <cellStyle name="Moeda 8 3 6 4 2" xfId="2519"/>
    <cellStyle name="Moeda 8 3 6 4 3" xfId="2680"/>
    <cellStyle name="Moeda 8 3 6 5" xfId="1279"/>
    <cellStyle name="Moeda 8 3 6 5 2" xfId="2830"/>
    <cellStyle name="Moeda 8 3 6 5 3" xfId="2678"/>
    <cellStyle name="Moeda 8 3 6 5 4" xfId="2608"/>
    <cellStyle name="Moeda 8 3 6 5 5" xfId="2541"/>
    <cellStyle name="Moeda 8 3 6 6" xfId="7292"/>
    <cellStyle name="Moeda 8 3 6 7" xfId="7293"/>
    <cellStyle name="Moeda 8 3 6 8" xfId="7294"/>
    <cellStyle name="Moeda 8 3 6 9" xfId="7295"/>
    <cellStyle name="Moeda 8 3 7" xfId="466"/>
    <cellStyle name="Moeda 8 3 7 2" xfId="1283"/>
    <cellStyle name="Moeda 8 3 7 2 2" xfId="7296"/>
    <cellStyle name="Moeda 8 3 7 3" xfId="1282"/>
    <cellStyle name="Moeda 8 3 7 3 2" xfId="2832"/>
    <cellStyle name="Moeda 8 3 7 3 3" xfId="2681"/>
    <cellStyle name="Moeda 8 3 7 3 4" xfId="2610"/>
    <cellStyle name="Moeda 8 3 7 3 5" xfId="2543"/>
    <cellStyle name="Moeda 8 3 8" xfId="467"/>
    <cellStyle name="Moeda 8 3 8 2" xfId="1284"/>
    <cellStyle name="Moeda 8 3 8 2 2" xfId="7297"/>
    <cellStyle name="Moeda 8 3 8 3" xfId="1285"/>
    <cellStyle name="Moeda 8 3 8 4" xfId="1286"/>
    <cellStyle name="Moeda 8 3 8 4 2" xfId="2518"/>
    <cellStyle name="Moeda 8 3 8 4 3" xfId="2682"/>
    <cellStyle name="Moeda 8 3 8 5" xfId="1287"/>
    <cellStyle name="Moeda 8 3 9" xfId="468"/>
    <cellStyle name="Moeda 8 3 9 2" xfId="1288"/>
    <cellStyle name="Moeda 8 3 9 2 2" xfId="2833"/>
    <cellStyle name="Moeda 8 3 9 2 3" xfId="2683"/>
    <cellStyle name="Moeda 8 3 9 2 4" xfId="2611"/>
    <cellStyle name="Moeda 8 3 9 2 5" xfId="2544"/>
    <cellStyle name="Moeda 8 4" xfId="1289"/>
    <cellStyle name="Moeda 8 5" xfId="1290"/>
    <cellStyle name="Moeda 8 6" xfId="1291"/>
    <cellStyle name="Moeda 8 7" xfId="1292"/>
    <cellStyle name="Moeda 8 8" xfId="1293"/>
    <cellStyle name="Moeda 8 9" xfId="1294"/>
    <cellStyle name="Moeda 9" xfId="84"/>
    <cellStyle name="Moeda 9 10" xfId="1296"/>
    <cellStyle name="Moeda 9 10 2" xfId="2517"/>
    <cellStyle name="Moeda 9 10 3" xfId="2685"/>
    <cellStyle name="Moeda 9 11" xfId="1297"/>
    <cellStyle name="Moeda 9 11 2" xfId="2516"/>
    <cellStyle name="Moeda 9 11 3" xfId="2686"/>
    <cellStyle name="Moeda 9 12" xfId="1295"/>
    <cellStyle name="Moeda 9 12 2" xfId="2834"/>
    <cellStyle name="Moeda 9 12 3" xfId="2684"/>
    <cellStyle name="Moeda 9 12 4" xfId="2612"/>
    <cellStyle name="Moeda 9 12 5" xfId="2545"/>
    <cellStyle name="Moeda 9 2" xfId="85"/>
    <cellStyle name="Moeda 9 2 10" xfId="7298"/>
    <cellStyle name="Moeda 9 2 11" xfId="7299"/>
    <cellStyle name="Moeda 9 2 2" xfId="711"/>
    <cellStyle name="Moeda 9 2 3" xfId="1298"/>
    <cellStyle name="Moeda 9 2 4" xfId="1299"/>
    <cellStyle name="Moeda 9 2 5" xfId="1300"/>
    <cellStyle name="Moeda 9 2 6" xfId="1301"/>
    <cellStyle name="Moeda 9 2 7" xfId="1302"/>
    <cellStyle name="Moeda 9 2 8" xfId="1303"/>
    <cellStyle name="Moeda 9 2 9" xfId="1304"/>
    <cellStyle name="Moeda 9 3" xfId="434"/>
    <cellStyle name="Moeda 9 3 2" xfId="469"/>
    <cellStyle name="Moeda 9 3 2 2" xfId="805"/>
    <cellStyle name="Moeda 9 3 2 3" xfId="7300"/>
    <cellStyle name="Moeda 9 3 2 4" xfId="7301"/>
    <cellStyle name="Moeda 9 3 2 5" xfId="7302"/>
    <cellStyle name="Moeda 9 3 2 6" xfId="7303"/>
    <cellStyle name="Moeda 9 3 2 7" xfId="7304"/>
    <cellStyle name="Moeda 9 3 2 8" xfId="7305"/>
    <cellStyle name="Moeda 9 3 3" xfId="790"/>
    <cellStyle name="Moeda 9 3 3 2" xfId="1306"/>
    <cellStyle name="Moeda 9 3 3 2 2" xfId="2836"/>
    <cellStyle name="Moeda 9 3 3 2 3" xfId="2688"/>
    <cellStyle name="Moeda 9 3 3 2 4" xfId="2614"/>
    <cellStyle name="Moeda 9 3 3 2 5" xfId="2547"/>
    <cellStyle name="Moeda 9 3 4" xfId="1307"/>
    <cellStyle name="Moeda 9 3 4 2" xfId="2515"/>
    <cellStyle name="Moeda 9 3 4 3" xfId="2689"/>
    <cellStyle name="Moeda 9 3 5" xfId="1305"/>
    <cellStyle name="Moeda 9 3 5 2" xfId="2835"/>
    <cellStyle name="Moeda 9 3 5 3" xfId="2687"/>
    <cellStyle name="Moeda 9 3 5 4" xfId="2613"/>
    <cellStyle name="Moeda 9 3 5 5" xfId="2546"/>
    <cellStyle name="Moeda 9 3 6" xfId="7306"/>
    <cellStyle name="Moeda 9 3 7" xfId="7307"/>
    <cellStyle name="Moeda 9 3 8" xfId="7308"/>
    <cellStyle name="Moeda 9 3 9" xfId="7309"/>
    <cellStyle name="Moeda 9 4" xfId="435"/>
    <cellStyle name="Moeda 9 4 2" xfId="470"/>
    <cellStyle name="Moeda 9 4 2 2" xfId="806"/>
    <cellStyle name="Moeda 9 4 2 3" xfId="7310"/>
    <cellStyle name="Moeda 9 4 2 4" xfId="7311"/>
    <cellStyle name="Moeda 9 4 2 5" xfId="7312"/>
    <cellStyle name="Moeda 9 4 2 6" xfId="7313"/>
    <cellStyle name="Moeda 9 4 2 7" xfId="7314"/>
    <cellStyle name="Moeda 9 4 2 8" xfId="7315"/>
    <cellStyle name="Moeda 9 4 3" xfId="791"/>
    <cellStyle name="Moeda 9 4 4" xfId="7316"/>
    <cellStyle name="Moeda 9 4 5" xfId="7317"/>
    <cellStyle name="Moeda 9 4 6" xfId="7318"/>
    <cellStyle name="Moeda 9 4 7" xfId="7319"/>
    <cellStyle name="Moeda 9 4 8" xfId="7320"/>
    <cellStyle name="Moeda 9 4 9" xfId="7321"/>
    <cellStyle name="Moeda 9 5" xfId="471"/>
    <cellStyle name="Moeda 9 5 2" xfId="472"/>
    <cellStyle name="Moeda 9 5 2 2" xfId="807"/>
    <cellStyle name="Moeda 9 5 2 3" xfId="7322"/>
    <cellStyle name="Moeda 9 5 2 4" xfId="7323"/>
    <cellStyle name="Moeda 9 5 2 5" xfId="7324"/>
    <cellStyle name="Moeda 9 5 2 6" xfId="7325"/>
    <cellStyle name="Moeda 9 5 2 7" xfId="7326"/>
    <cellStyle name="Moeda 9 5 2 8" xfId="7327"/>
    <cellStyle name="Moeda 9 5 3" xfId="1308"/>
    <cellStyle name="Moeda 9 5 3 2" xfId="2837"/>
    <cellStyle name="Moeda 9 5 3 3" xfId="2690"/>
    <cellStyle name="Moeda 9 5 3 4" xfId="2615"/>
    <cellStyle name="Moeda 9 5 3 5" xfId="2548"/>
    <cellStyle name="Moeda 9 6" xfId="473"/>
    <cellStyle name="Moeda 9 6 2" xfId="474"/>
    <cellStyle name="Moeda 9 6 2 2" xfId="809"/>
    <cellStyle name="Moeda 9 6 2 3" xfId="7328"/>
    <cellStyle name="Moeda 9 6 2 4" xfId="7329"/>
    <cellStyle name="Moeda 9 6 2 5" xfId="7330"/>
    <cellStyle name="Moeda 9 6 2 6" xfId="7331"/>
    <cellStyle name="Moeda 9 6 2 7" xfId="7332"/>
    <cellStyle name="Moeda 9 6 2 8" xfId="7333"/>
    <cellStyle name="Moeda 9 6 3" xfId="808"/>
    <cellStyle name="Moeda 9 6 3 2" xfId="1310"/>
    <cellStyle name="Moeda 9 6 3 2 2" xfId="2839"/>
    <cellStyle name="Moeda 9 6 3 2 3" xfId="2692"/>
    <cellStyle name="Moeda 9 6 3 2 4" xfId="2617"/>
    <cellStyle name="Moeda 9 6 3 2 5" xfId="2550"/>
    <cellStyle name="Moeda 9 6 4" xfId="1311"/>
    <cellStyle name="Moeda 9 6 4 2" xfId="2514"/>
    <cellStyle name="Moeda 9 6 4 3" xfId="2693"/>
    <cellStyle name="Moeda 9 6 5" xfId="1309"/>
    <cellStyle name="Moeda 9 6 5 2" xfId="2838"/>
    <cellStyle name="Moeda 9 6 5 3" xfId="2691"/>
    <cellStyle name="Moeda 9 6 5 4" xfId="2616"/>
    <cellStyle name="Moeda 9 6 5 5" xfId="2549"/>
    <cellStyle name="Moeda 9 6 6" xfId="7334"/>
    <cellStyle name="Moeda 9 6 7" xfId="7335"/>
    <cellStyle name="Moeda 9 6 8" xfId="7336"/>
    <cellStyle name="Moeda 9 6 9" xfId="7337"/>
    <cellStyle name="Moeda 9 7" xfId="475"/>
    <cellStyle name="Moeda 9 7 2" xfId="1313"/>
    <cellStyle name="Moeda 9 7 2 2" xfId="7338"/>
    <cellStyle name="Moeda 9 7 3" xfId="1312"/>
    <cellStyle name="Moeda 9 7 3 2" xfId="2840"/>
    <cellStyle name="Moeda 9 7 3 3" xfId="2694"/>
    <cellStyle name="Moeda 9 7 3 4" xfId="2618"/>
    <cellStyle name="Moeda 9 7 3 5" xfId="2551"/>
    <cellStyle name="Moeda 9 8" xfId="476"/>
    <cellStyle name="Moeda 9 8 2" xfId="1315"/>
    <cellStyle name="Moeda 9 8 2 2" xfId="7339"/>
    <cellStyle name="Moeda 9 8 3" xfId="1316"/>
    <cellStyle name="Moeda 9 8 4" xfId="1317"/>
    <cellStyle name="Moeda 9 8 4 2" xfId="2513"/>
    <cellStyle name="Moeda 9 8 4 3" xfId="2695"/>
    <cellStyle name="Moeda 9 8 5" xfId="1318"/>
    <cellStyle name="Moeda 9 9" xfId="477"/>
    <cellStyle name="Moeda 9 9 2" xfId="1319"/>
    <cellStyle name="Moeda 9 9 2 2" xfId="2841"/>
    <cellStyle name="Moeda 9 9 2 3" xfId="2696"/>
    <cellStyle name="Moeda 9 9 2 4" xfId="2619"/>
    <cellStyle name="Moeda 9 9 2 5" xfId="2552"/>
    <cellStyle name="Neutra 2" xfId="413"/>
    <cellStyle name="Neutra 2 2" xfId="2938"/>
    <cellStyle name="Neutra 2 3" xfId="10637"/>
    <cellStyle name="Neutral" xfId="414"/>
    <cellStyle name="Normal" xfId="0" builtinId="0"/>
    <cellStyle name="Normal - Style1" xfId="164"/>
    <cellStyle name="Normal 10" xfId="165"/>
    <cellStyle name="Normal 10 10" xfId="7340"/>
    <cellStyle name="Normal 10 2" xfId="478"/>
    <cellStyle name="Normal 10 2 2" xfId="810"/>
    <cellStyle name="Normal 10 2 2 5 2" xfId="20447"/>
    <cellStyle name="Normal 10 2 3" xfId="7341"/>
    <cellStyle name="Normal 10 2 4" xfId="7342"/>
    <cellStyle name="Normal 10 2 5" xfId="7343"/>
    <cellStyle name="Normal 10 2 6" xfId="7344"/>
    <cellStyle name="Normal 10 2 7" xfId="7345"/>
    <cellStyle name="Normal 10 2 8" xfId="7346"/>
    <cellStyle name="Normal 10 3" xfId="739"/>
    <cellStyle name="Normal 10 3 2" xfId="1322"/>
    <cellStyle name="Normal 10 4" xfId="1323"/>
    <cellStyle name="Normal 10 4 2" xfId="7347"/>
    <cellStyle name="Normal 10 4 3" xfId="22401"/>
    <cellStyle name="Normal 10 5" xfId="1321"/>
    <cellStyle name="Normal 10 6" xfId="7348"/>
    <cellStyle name="Normal 10 6 2" xfId="20993"/>
    <cellStyle name="Normal 10 7" xfId="7349"/>
    <cellStyle name="Normal 10 8" xfId="7350"/>
    <cellStyle name="Normal 10 9" xfId="7351"/>
    <cellStyle name="Normal 100" xfId="166"/>
    <cellStyle name="Normal 100 2" xfId="9568"/>
    <cellStyle name="Normal 101" xfId="167"/>
    <cellStyle name="Normal 101 2" xfId="9859"/>
    <cellStyle name="Normal 102" xfId="168"/>
    <cellStyle name="Normal 102 2" xfId="9862"/>
    <cellStyle name="Normal 103" xfId="169"/>
    <cellStyle name="Normal 103 2" xfId="10576"/>
    <cellStyle name="Normal 104" xfId="170"/>
    <cellStyle name="Normal 104 2" xfId="10581"/>
    <cellStyle name="Normal 105" xfId="171"/>
    <cellStyle name="Normal 105 2" xfId="10585"/>
    <cellStyle name="Normal 106" xfId="172"/>
    <cellStyle name="Normal 106 2" xfId="10589"/>
    <cellStyle name="Normal 107" xfId="173"/>
    <cellStyle name="Normal 107 2" xfId="10593"/>
    <cellStyle name="Normal 108" xfId="174"/>
    <cellStyle name="Normal 108 2" xfId="10582"/>
    <cellStyle name="Normal 109" xfId="175"/>
    <cellStyle name="Normal 109 2" xfId="10595"/>
    <cellStyle name="Normal 11" xfId="176"/>
    <cellStyle name="Normal 11 10" xfId="7352"/>
    <cellStyle name="Normal 11 11" xfId="7353"/>
    <cellStyle name="Normal 11 2" xfId="177"/>
    <cellStyle name="Normal 11 2 2" xfId="741"/>
    <cellStyle name="Normal 11 2 3" xfId="7354"/>
    <cellStyle name="Normal 11 2 4" xfId="7355"/>
    <cellStyle name="Normal 11 2 5" xfId="7356"/>
    <cellStyle name="Normal 11 2 6" xfId="7357"/>
    <cellStyle name="Normal 11 2 7" xfId="7358"/>
    <cellStyle name="Normal 11 2 8" xfId="7359"/>
    <cellStyle name="Normal 11 3" xfId="479"/>
    <cellStyle name="Normal 11 3 2" xfId="811"/>
    <cellStyle name="Normal 11 3 2 2" xfId="7360"/>
    <cellStyle name="Normal 11 3 2 2 2" xfId="7361"/>
    <cellStyle name="Normal 11 3 2 2 3" xfId="7362"/>
    <cellStyle name="Normal 11 3 3" xfId="7363"/>
    <cellStyle name="Normal 11 3 4" xfId="7364"/>
    <cellStyle name="Normal 11 3 5" xfId="7365"/>
    <cellStyle name="Normal 11 3 6" xfId="7366"/>
    <cellStyle name="Normal 11 3 7" xfId="7367"/>
    <cellStyle name="Normal 11 3 8" xfId="7368"/>
    <cellStyle name="Normal 11 4" xfId="740"/>
    <cellStyle name="Normal 11 4 2" xfId="1326"/>
    <cellStyle name="Normal 11 5" xfId="1327"/>
    <cellStyle name="Normal 11 5 2" xfId="7369"/>
    <cellStyle name="Normal 11 5 2 2" xfId="7370"/>
    <cellStyle name="Normal 11 5 2 3" xfId="7371"/>
    <cellStyle name="Normal 11 5 3" xfId="7372"/>
    <cellStyle name="Normal 11 5 4" xfId="22402"/>
    <cellStyle name="Normal 11 6" xfId="1325"/>
    <cellStyle name="Normal 11 6 2" xfId="7373"/>
    <cellStyle name="Normal 11 7" xfId="3017"/>
    <cellStyle name="Normal 11 7 2" xfId="3020"/>
    <cellStyle name="Normal 11 7 3" xfId="7374"/>
    <cellStyle name="Normal 11 7 4" xfId="22525"/>
    <cellStyle name="Normal 11 8" xfId="7375"/>
    <cellStyle name="Normal 11 9" xfId="7376"/>
    <cellStyle name="Normal 110" xfId="178"/>
    <cellStyle name="Normal 110 2" xfId="10591"/>
    <cellStyle name="Normal 111" xfId="179"/>
    <cellStyle name="Normal 111 2" xfId="10577"/>
    <cellStyle name="Normal 112" xfId="180"/>
    <cellStyle name="Normal 112 2" xfId="10597"/>
    <cellStyle name="Normal 113" xfId="181"/>
    <cellStyle name="Normal 113 2" xfId="10594"/>
    <cellStyle name="Normal 114" xfId="182"/>
    <cellStyle name="Normal 114 2" xfId="10590"/>
    <cellStyle name="Normal 115" xfId="183"/>
    <cellStyle name="Normal 115 2" xfId="10584"/>
    <cellStyle name="Normal 116" xfId="184"/>
    <cellStyle name="Normal 116 2" xfId="10580"/>
    <cellStyle name="Normal 117" xfId="185"/>
    <cellStyle name="Normal 117 2" xfId="10586"/>
    <cellStyle name="Normal 118" xfId="186"/>
    <cellStyle name="Normal 118 2" xfId="10579"/>
    <cellStyle name="Normal 119" xfId="187"/>
    <cellStyle name="Normal 119 2" xfId="10588"/>
    <cellStyle name="Normal 12" xfId="188"/>
    <cellStyle name="Normal 12 2" xfId="189"/>
    <cellStyle name="Normal 12 2 2" xfId="743"/>
    <cellStyle name="Normal 12 2 3" xfId="7377"/>
    <cellStyle name="Normal 12 2 4" xfId="7378"/>
    <cellStyle name="Normal 12 2 5" xfId="7379"/>
    <cellStyle name="Normal 12 2 6" xfId="7380"/>
    <cellStyle name="Normal 12 2 7" xfId="7381"/>
    <cellStyle name="Normal 12 2 8" xfId="7382"/>
    <cellStyle name="Normal 12 3" xfId="742"/>
    <cellStyle name="Normal 12 3 2" xfId="1330"/>
    <cellStyle name="Normal 12 3 2 2" xfId="2843"/>
    <cellStyle name="Normal 12 3 2 3" xfId="2698"/>
    <cellStyle name="Normal 12 3 2 4" xfId="2621"/>
    <cellStyle name="Normal 12 3 2 5" xfId="2554"/>
    <cellStyle name="Normal 12 4" xfId="1331"/>
    <cellStyle name="Normal 12 4 2" xfId="2512"/>
    <cellStyle name="Normal 12 4 3" xfId="2699"/>
    <cellStyle name="Normal 12 5" xfId="1329"/>
    <cellStyle name="Normal 12 5 2" xfId="2842"/>
    <cellStyle name="Normal 12 5 3" xfId="2697"/>
    <cellStyle name="Normal 12 5 4" xfId="2620"/>
    <cellStyle name="Normal 12 5 5" xfId="2553"/>
    <cellStyle name="Normal 12 6" xfId="7383"/>
    <cellStyle name="Normal 12 7" xfId="7384"/>
    <cellStyle name="Normal 12 8" xfId="7385"/>
    <cellStyle name="Normal 12 9" xfId="7386"/>
    <cellStyle name="Normal 120" xfId="190"/>
    <cellStyle name="Normal 120 2" xfId="10578"/>
    <cellStyle name="Normal 121" xfId="191"/>
    <cellStyle name="Normal 121 2" xfId="10587"/>
    <cellStyle name="Normal 122" xfId="192"/>
    <cellStyle name="Normal 122 2" xfId="10596"/>
    <cellStyle name="Normal 123" xfId="193"/>
    <cellStyle name="Normal 123 2" xfId="10583"/>
    <cellStyle name="Normal 124" xfId="194"/>
    <cellStyle name="Normal 124 2" xfId="10598"/>
    <cellStyle name="Normal 125" xfId="345"/>
    <cellStyle name="Normal 125 10" xfId="22353"/>
    <cellStyle name="Normal 125 2" xfId="782"/>
    <cellStyle name="Normal 125 2 2" xfId="1333"/>
    <cellStyle name="Normal 125 3" xfId="1334"/>
    <cellStyle name="Normal 125 4" xfId="1335"/>
    <cellStyle name="Normal 125 4 2" xfId="7387"/>
    <cellStyle name="Normal 125 4 3" xfId="22404"/>
    <cellStyle name="Normal 125 5" xfId="1332"/>
    <cellStyle name="Normal 125 5 2" xfId="7388"/>
    <cellStyle name="Normal 125 5 3" xfId="22403"/>
    <cellStyle name="Normal 125 6" xfId="7389"/>
    <cellStyle name="Normal 125 7" xfId="7390"/>
    <cellStyle name="Normal 125 8" xfId="7391"/>
    <cellStyle name="Normal 125 9" xfId="7392"/>
    <cellStyle name="Normal 126" xfId="428"/>
    <cellStyle name="Normal 126 2" xfId="785"/>
    <cellStyle name="Normal 126 2 2" xfId="1337"/>
    <cellStyle name="Normal 126 3" xfId="1338"/>
    <cellStyle name="Normal 126 4" xfId="1339"/>
    <cellStyle name="Normal 126 4 2" xfId="7393"/>
    <cellStyle name="Normal 126 4 3" xfId="22406"/>
    <cellStyle name="Normal 126 5" xfId="1336"/>
    <cellStyle name="Normal 126 5 2" xfId="7394"/>
    <cellStyle name="Normal 126 5 3" xfId="22405"/>
    <cellStyle name="Normal 126 6" xfId="7395"/>
    <cellStyle name="Normal 126 7" xfId="7396"/>
    <cellStyle name="Normal 126 8" xfId="7397"/>
    <cellStyle name="Normal 127" xfId="480"/>
    <cellStyle name="Normal 127 2" xfId="927"/>
    <cellStyle name="Normal 127 2 2" xfId="1341"/>
    <cellStyle name="Normal 127 3" xfId="1342"/>
    <cellStyle name="Normal 127 4" xfId="1343"/>
    <cellStyle name="Normal 127 5" xfId="1344"/>
    <cellStyle name="Normal 127 6" xfId="1340"/>
    <cellStyle name="Normal 128" xfId="481"/>
    <cellStyle name="Normal 128 2" xfId="928"/>
    <cellStyle name="Normal 128 2 2" xfId="1346"/>
    <cellStyle name="Normal 128 3" xfId="1347"/>
    <cellStyle name="Normal 128 4" xfId="1348"/>
    <cellStyle name="Normal 128 5" xfId="1349"/>
    <cellStyle name="Normal 128 6" xfId="1345"/>
    <cellStyle name="Normal 129" xfId="482"/>
    <cellStyle name="Normal 129 2" xfId="929"/>
    <cellStyle name="Normal 129 2 2" xfId="7398"/>
    <cellStyle name="Normal 13" xfId="195"/>
    <cellStyle name="Normal 13 10" xfId="7399"/>
    <cellStyle name="Normal 13 10 2" xfId="9864"/>
    <cellStyle name="Normal 13 11" xfId="9023"/>
    <cellStyle name="Normal 13 12" xfId="10649"/>
    <cellStyle name="Normal 13 13" xfId="10781"/>
    <cellStyle name="Normal 13 2" xfId="196"/>
    <cellStyle name="Normal 13 2 10" xfId="10650"/>
    <cellStyle name="Normal 13 2 11" xfId="10782"/>
    <cellStyle name="Normal 13 2 2" xfId="1352"/>
    <cellStyle name="Normal 13 2 2 2" xfId="7400"/>
    <cellStyle name="Normal 13 2 2 2 2" xfId="9763"/>
    <cellStyle name="Normal 13 2 2 2 2 2" xfId="9905"/>
    <cellStyle name="Normal 13 2 2 2 3" xfId="9904"/>
    <cellStyle name="Normal 13 2 2 2 4" xfId="9349"/>
    <cellStyle name="Normal 13 2 2 3" xfId="9483"/>
    <cellStyle name="Normal 13 2 2 3 2" xfId="9906"/>
    <cellStyle name="Normal 13 2 2 4" xfId="9903"/>
    <cellStyle name="Normal 13 2 2 5" xfId="10694"/>
    <cellStyle name="Normal 13 2 2 6" xfId="10826"/>
    <cellStyle name="Normal 13 2 3" xfId="1353"/>
    <cellStyle name="Normal 13 2 3 2" xfId="7401"/>
    <cellStyle name="Normal 13 2 3 2 2" xfId="9804"/>
    <cellStyle name="Normal 13 2 3 2 2 2" xfId="9909"/>
    <cellStyle name="Normal 13 2 3 2 3" xfId="9908"/>
    <cellStyle name="Normal 13 2 3 3" xfId="9523"/>
    <cellStyle name="Normal 13 2 3 3 2" xfId="9910"/>
    <cellStyle name="Normal 13 2 3 3 3" xfId="23867"/>
    <cellStyle name="Normal 13 2 3 3 4" xfId="22407"/>
    <cellStyle name="Normal 13 2 3 4" xfId="9907"/>
    <cellStyle name="Normal 13 2 3 5" xfId="10735"/>
    <cellStyle name="Normal 13 2 3 6" xfId="10865"/>
    <cellStyle name="Normal 13 2 4" xfId="1354"/>
    <cellStyle name="Normal 13 2 4 2" xfId="9618"/>
    <cellStyle name="Normal 13 2 4 2 2" xfId="9912"/>
    <cellStyle name="Normal 13 2 4 3" xfId="9911"/>
    <cellStyle name="Normal 13 2 4 4" xfId="9165"/>
    <cellStyle name="Normal 13 2 5" xfId="1351"/>
    <cellStyle name="Normal 13 2 5 2" xfId="9721"/>
    <cellStyle name="Normal 13 2 5 2 2" xfId="9914"/>
    <cellStyle name="Normal 13 2 5 3" xfId="9913"/>
    <cellStyle name="Normal 13 2 5 4" xfId="9310"/>
    <cellStyle name="Normal 13 2 6" xfId="7402"/>
    <cellStyle name="Normal 13 2 6 2" xfId="9570"/>
    <cellStyle name="Normal 13 2 6 2 2" xfId="9916"/>
    <cellStyle name="Normal 13 2 6 3" xfId="9915"/>
    <cellStyle name="Normal 13 2 6 4" xfId="9092"/>
    <cellStyle name="Normal 13 2 7" xfId="7403"/>
    <cellStyle name="Normal 13 2 7 2" xfId="9917"/>
    <cellStyle name="Normal 13 2 7 3" xfId="9440"/>
    <cellStyle name="Normal 13 2 8" xfId="7404"/>
    <cellStyle name="Normal 13 2 8 2" xfId="9865"/>
    <cellStyle name="Normal 13 2 9" xfId="7405"/>
    <cellStyle name="Normal 13 2 9 2" xfId="9024"/>
    <cellStyle name="Normal 13 3" xfId="1355"/>
    <cellStyle name="Normal 13 3 10" xfId="10651"/>
    <cellStyle name="Normal 13 3 11" xfId="10783"/>
    <cellStyle name="Normal 13 3 2" xfId="7406"/>
    <cellStyle name="Normal 13 3 2 2" xfId="9350"/>
    <cellStyle name="Normal 13 3 2 2 2" xfId="9764"/>
    <cellStyle name="Normal 13 3 2 2 2 2" xfId="9920"/>
    <cellStyle name="Normal 13 3 2 2 3" xfId="9919"/>
    <cellStyle name="Normal 13 3 2 3" xfId="9484"/>
    <cellStyle name="Normal 13 3 2 3 2" xfId="9921"/>
    <cellStyle name="Normal 13 3 2 4" xfId="9918"/>
    <cellStyle name="Normal 13 3 2 5" xfId="10695"/>
    <cellStyle name="Normal 13 3 2 6" xfId="10827"/>
    <cellStyle name="Normal 13 3 2 7" xfId="9211"/>
    <cellStyle name="Normal 13 3 3" xfId="9267"/>
    <cellStyle name="Normal 13 3 3 2" xfId="9384"/>
    <cellStyle name="Normal 13 3 3 2 2" xfId="9805"/>
    <cellStyle name="Normal 13 3 3 2 2 2" xfId="9924"/>
    <cellStyle name="Normal 13 3 3 2 3" xfId="9923"/>
    <cellStyle name="Normal 13 3 3 3" xfId="9524"/>
    <cellStyle name="Normal 13 3 3 3 2" xfId="9925"/>
    <cellStyle name="Normal 13 3 3 4" xfId="9922"/>
    <cellStyle name="Normal 13 3 3 5" xfId="10736"/>
    <cellStyle name="Normal 13 3 3 6" xfId="10866"/>
    <cellStyle name="Normal 13 3 4" xfId="9166"/>
    <cellStyle name="Normal 13 3 4 2" xfId="9619"/>
    <cellStyle name="Normal 13 3 4 2 2" xfId="9927"/>
    <cellStyle name="Normal 13 3 4 3" xfId="9926"/>
    <cellStyle name="Normal 13 3 5" xfId="9311"/>
    <cellStyle name="Normal 13 3 5 2" xfId="9722"/>
    <cellStyle name="Normal 13 3 5 2 2" xfId="9929"/>
    <cellStyle name="Normal 13 3 5 3" xfId="9928"/>
    <cellStyle name="Normal 13 3 6" xfId="9093"/>
    <cellStyle name="Normal 13 3 6 2" xfId="9571"/>
    <cellStyle name="Normal 13 3 6 2 2" xfId="9931"/>
    <cellStyle name="Normal 13 3 6 3" xfId="9930"/>
    <cellStyle name="Normal 13 3 7" xfId="9441"/>
    <cellStyle name="Normal 13 3 7 2" xfId="9932"/>
    <cellStyle name="Normal 13 3 8" xfId="9866"/>
    <cellStyle name="Normal 13 3 9" xfId="9025"/>
    <cellStyle name="Normal 13 4" xfId="1356"/>
    <cellStyle name="Normal 13 4 10" xfId="10687"/>
    <cellStyle name="Normal 13 4 11" xfId="10819"/>
    <cellStyle name="Normal 13 4 2" xfId="2511"/>
    <cellStyle name="Normal 13 4 2 2" xfId="9264"/>
    <cellStyle name="Normal 13 4 2 2 2" xfId="9717"/>
    <cellStyle name="Normal 13 4 2 2 2 2" xfId="9935"/>
    <cellStyle name="Normal 13 4 2 2 3" xfId="9934"/>
    <cellStyle name="Normal 13 4 2 3" xfId="9382"/>
    <cellStyle name="Normal 13 4 2 3 2" xfId="9801"/>
    <cellStyle name="Normal 13 4 2 3 2 2" xfId="9937"/>
    <cellStyle name="Normal 13 4 2 3 3" xfId="9936"/>
    <cellStyle name="Normal 13 4 2 4" xfId="9430"/>
    <cellStyle name="Normal 13 4 2 4 2" xfId="9849"/>
    <cellStyle name="Normal 13 4 2 4 2 2" xfId="9939"/>
    <cellStyle name="Normal 13 4 2 4 3" xfId="9938"/>
    <cellStyle name="Normal 13 4 2 5" xfId="9520"/>
    <cellStyle name="Normal 13 4 2 5 2" xfId="9940"/>
    <cellStyle name="Normal 13 4 2 6" xfId="9933"/>
    <cellStyle name="Normal 13 4 2 7" xfId="10732"/>
    <cellStyle name="Normal 13 4 2 8" xfId="10862"/>
    <cellStyle name="Normal 13 4 2 9" xfId="9132"/>
    <cellStyle name="Normal 13 4 3" xfId="2701"/>
    <cellStyle name="Normal 13 4 3 2" xfId="7407"/>
    <cellStyle name="Normal 13 4 3 2 2" xfId="9718"/>
    <cellStyle name="Normal 13 4 3 2 2 2" xfId="9943"/>
    <cellStyle name="Normal 13 4 3 2 3" xfId="9942"/>
    <cellStyle name="Normal 13 4 3 2 4" xfId="9265"/>
    <cellStyle name="Normal 13 4 3 3" xfId="7408"/>
    <cellStyle name="Normal 13 4 3 3 2" xfId="9802"/>
    <cellStyle name="Normal 13 4 3 3 2 2" xfId="9945"/>
    <cellStyle name="Normal 13 4 3 3 3" xfId="9944"/>
    <cellStyle name="Normal 13 4 3 4" xfId="9521"/>
    <cellStyle name="Normal 13 4 3 4 2" xfId="9946"/>
    <cellStyle name="Normal 13 4 3 5" xfId="9941"/>
    <cellStyle name="Normal 13 4 3 6" xfId="10733"/>
    <cellStyle name="Normal 13 4 3 7" xfId="10863"/>
    <cellStyle name="Normal 13 4 4" xfId="9205"/>
    <cellStyle name="Normal 13 4 4 2" xfId="9657"/>
    <cellStyle name="Normal 13 4 4 2 2" xfId="9948"/>
    <cellStyle name="Normal 13 4 4 3" xfId="9947"/>
    <cellStyle name="Normal 13 4 4 4" xfId="23860"/>
    <cellStyle name="Normal 13 4 4 5" xfId="22408"/>
    <cellStyle name="Normal 13 4 5" xfId="9342"/>
    <cellStyle name="Normal 13 4 5 2" xfId="9756"/>
    <cellStyle name="Normal 13 4 5 2 2" xfId="9950"/>
    <cellStyle name="Normal 13 4 5 3" xfId="9949"/>
    <cellStyle name="Normal 13 4 6" xfId="9429"/>
    <cellStyle name="Normal 13 4 6 2" xfId="9848"/>
    <cellStyle name="Normal 13 4 6 2 2" xfId="9952"/>
    <cellStyle name="Normal 13 4 6 3" xfId="9951"/>
    <cellStyle name="Normal 13 4 7" xfId="9128"/>
    <cellStyle name="Normal 13 4 7 2" xfId="9610"/>
    <cellStyle name="Normal 13 4 7 2 2" xfId="9954"/>
    <cellStyle name="Normal 13 4 7 3" xfId="9953"/>
    <cellStyle name="Normal 13 4 8" xfId="9476"/>
    <cellStyle name="Normal 13 4 8 2" xfId="9955"/>
    <cellStyle name="Normal 13 4 9" xfId="9900"/>
    <cellStyle name="Normal 13 5" xfId="1357"/>
    <cellStyle name="Normal 13 5 2" xfId="2510"/>
    <cellStyle name="Normal 13 5 2 2" xfId="9423"/>
    <cellStyle name="Normal 13 5 2 2 2" xfId="9844"/>
    <cellStyle name="Normal 13 5 2 2 2 2" xfId="9959"/>
    <cellStyle name="Normal 13 5 2 2 3" xfId="9958"/>
    <cellStyle name="Normal 13 5 2 3" xfId="9563"/>
    <cellStyle name="Normal 13 5 2 3 2" xfId="9960"/>
    <cellStyle name="Normal 13 5 2 4" xfId="9957"/>
    <cellStyle name="Normal 13 5 2 5" xfId="10772"/>
    <cellStyle name="Normal 13 5 2 6" xfId="10902"/>
    <cellStyle name="Normal 13 5 2 7" xfId="9299"/>
    <cellStyle name="Normal 13 5 3" xfId="2702"/>
    <cellStyle name="Normal 13 5 3 2" xfId="9663"/>
    <cellStyle name="Normal 13 5 3 2 2" xfId="9962"/>
    <cellStyle name="Normal 13 5 3 3" xfId="9961"/>
    <cellStyle name="Normal 13 5 3 4" xfId="9210"/>
    <cellStyle name="Normal 13 5 4" xfId="9348"/>
    <cellStyle name="Normal 13 5 4 2" xfId="9762"/>
    <cellStyle name="Normal 13 5 4 2 2" xfId="9964"/>
    <cellStyle name="Normal 13 5 4 3" xfId="9963"/>
    <cellStyle name="Normal 13 5 5" xfId="9482"/>
    <cellStyle name="Normal 13 5 5 2" xfId="9965"/>
    <cellStyle name="Normal 13 5 6" xfId="9956"/>
    <cellStyle name="Normal 13 5 7" xfId="10693"/>
    <cellStyle name="Normal 13 5 8" xfId="10825"/>
    <cellStyle name="Normal 13 5 9" xfId="9133"/>
    <cellStyle name="Normal 13 6" xfId="1350"/>
    <cellStyle name="Normal 13 6 2" xfId="2844"/>
    <cellStyle name="Normal 13 6 2 2" xfId="9967"/>
    <cellStyle name="Normal 13 6 2 3" xfId="9617"/>
    <cellStyle name="Normal 13 6 3" xfId="2700"/>
    <cellStyle name="Normal 13 6 3 2" xfId="9966"/>
    <cellStyle name="Normal 13 6 4" xfId="2622"/>
    <cellStyle name="Normal 13 6 5" xfId="2555"/>
    <cellStyle name="Normal 13 6 6" xfId="9164"/>
    <cellStyle name="Normal 13 7" xfId="7409"/>
    <cellStyle name="Normal 13 7 2" xfId="9720"/>
    <cellStyle name="Normal 13 7 2 2" xfId="9969"/>
    <cellStyle name="Normal 13 7 3" xfId="9968"/>
    <cellStyle name="Normal 13 7 4" xfId="9309"/>
    <cellStyle name="Normal 13 8" xfId="7410"/>
    <cellStyle name="Normal 13 8 2" xfId="9569"/>
    <cellStyle name="Normal 13 8 2 2" xfId="9971"/>
    <cellStyle name="Normal 13 8 3" xfId="9970"/>
    <cellStyle name="Normal 13 8 4" xfId="9091"/>
    <cellStyle name="Normal 13 9" xfId="7411"/>
    <cellStyle name="Normal 13 9 2" xfId="9972"/>
    <cellStyle name="Normal 13 9 3" xfId="9439"/>
    <cellStyle name="Normal 130" xfId="483"/>
    <cellStyle name="Normal 130 2" xfId="930"/>
    <cellStyle name="Normal 130 3" xfId="10592"/>
    <cellStyle name="Normal 131" xfId="484"/>
    <cellStyle name="Normal 131 2" xfId="931"/>
    <cellStyle name="Normal 131 2 2" xfId="1359"/>
    <cellStyle name="Normal 131 3" xfId="1360"/>
    <cellStyle name="Normal 131 4" xfId="1361"/>
    <cellStyle name="Normal 131 5" xfId="1362"/>
    <cellStyle name="Normal 131 6" xfId="1358"/>
    <cellStyle name="Normal 132" xfId="485"/>
    <cellStyle name="Normal 132 2" xfId="932"/>
    <cellStyle name="Normal 132 3" xfId="8996"/>
    <cellStyle name="Normal 133" xfId="486"/>
    <cellStyle name="Normal 133 2" xfId="933"/>
    <cellStyle name="Normal 133 3" xfId="9054"/>
    <cellStyle name="Normal 134" xfId="487"/>
    <cellStyle name="Normal 134 2" xfId="934"/>
    <cellStyle name="Normal 134 2 2" xfId="1364"/>
    <cellStyle name="Normal 134 3" xfId="1365"/>
    <cellStyle name="Normal 134 4" xfId="1366"/>
    <cellStyle name="Normal 134 5" xfId="1367"/>
    <cellStyle name="Normal 134 6" xfId="1363"/>
    <cellStyle name="Normal 135" xfId="488"/>
    <cellStyle name="Normal 135 2" xfId="935"/>
    <cellStyle name="Normal 135 3" xfId="10600"/>
    <cellStyle name="Normal 136" xfId="489"/>
    <cellStyle name="Normal 136 2" xfId="936"/>
    <cellStyle name="Normal 136 3" xfId="10602"/>
    <cellStyle name="Normal 137" xfId="490"/>
    <cellStyle name="Normal 137 2" xfId="937"/>
    <cellStyle name="Normal 137 2 2" xfId="1369"/>
    <cellStyle name="Normal 137 3" xfId="1370"/>
    <cellStyle name="Normal 137 4" xfId="1371"/>
    <cellStyle name="Normal 137 5" xfId="1372"/>
    <cellStyle name="Normal 137 6" xfId="1368"/>
    <cellStyle name="Normal 138" xfId="491"/>
    <cellStyle name="Normal 138 2" xfId="938"/>
    <cellStyle name="Normal 138 3" xfId="10599"/>
    <cellStyle name="Normal 139" xfId="492"/>
    <cellStyle name="Normal 139 2" xfId="939"/>
    <cellStyle name="Normal 139 3" xfId="10601"/>
    <cellStyle name="Normal 14" xfId="197"/>
    <cellStyle name="Normal 14 10" xfId="7412"/>
    <cellStyle name="Normal 14 10 2" xfId="9867"/>
    <cellStyle name="Normal 14 11" xfId="9026"/>
    <cellStyle name="Normal 14 12" xfId="10652"/>
    <cellStyle name="Normal 14 13" xfId="10784"/>
    <cellStyle name="Normal 14 2" xfId="198"/>
    <cellStyle name="Normal 14 2 10" xfId="10653"/>
    <cellStyle name="Normal 14 2 11" xfId="10785"/>
    <cellStyle name="Normal 14 2 2" xfId="7413"/>
    <cellStyle name="Normal 14 2 2 2" xfId="9351"/>
    <cellStyle name="Normal 14 2 2 2 2" xfId="9766"/>
    <cellStyle name="Normal 14 2 2 2 2 2" xfId="9975"/>
    <cellStyle name="Normal 14 2 2 2 3" xfId="9974"/>
    <cellStyle name="Normal 14 2 2 3" xfId="9486"/>
    <cellStyle name="Normal 14 2 2 3 2" xfId="9976"/>
    <cellStyle name="Normal 14 2 2 4" xfId="9973"/>
    <cellStyle name="Normal 14 2 2 5" xfId="10697"/>
    <cellStyle name="Normal 14 2 2 6" xfId="10829"/>
    <cellStyle name="Normal 14 2 2 7" xfId="9212"/>
    <cellStyle name="Normal 14 2 3" xfId="7414"/>
    <cellStyle name="Normal 14 2 3 2" xfId="9386"/>
    <cellStyle name="Normal 14 2 3 2 2" xfId="9807"/>
    <cellStyle name="Normal 14 2 3 2 2 2" xfId="9979"/>
    <cellStyle name="Normal 14 2 3 2 3" xfId="9978"/>
    <cellStyle name="Normal 14 2 3 3" xfId="9526"/>
    <cellStyle name="Normal 14 2 3 3 2" xfId="9980"/>
    <cellStyle name="Normal 14 2 3 4" xfId="9977"/>
    <cellStyle name="Normal 14 2 3 5" xfId="10738"/>
    <cellStyle name="Normal 14 2 3 6" xfId="10868"/>
    <cellStyle name="Normal 14 2 4" xfId="7415"/>
    <cellStyle name="Normal 14 2 4 2" xfId="9621"/>
    <cellStyle name="Normal 14 2 4 2 2" xfId="9982"/>
    <cellStyle name="Normal 14 2 4 3" xfId="9981"/>
    <cellStyle name="Normal 14 2 4 4" xfId="9168"/>
    <cellStyle name="Normal 14 2 5" xfId="7416"/>
    <cellStyle name="Normal 14 2 5 2" xfId="9724"/>
    <cellStyle name="Normal 14 2 5 2 2" xfId="9984"/>
    <cellStyle name="Normal 14 2 5 3" xfId="9983"/>
    <cellStyle name="Normal 14 2 5 4" xfId="9313"/>
    <cellStyle name="Normal 14 2 6" xfId="7417"/>
    <cellStyle name="Normal 14 2 6 2" xfId="9573"/>
    <cellStyle name="Normal 14 2 6 2 2" xfId="9986"/>
    <cellStyle name="Normal 14 2 6 3" xfId="9985"/>
    <cellStyle name="Normal 14 2 6 4" xfId="9095"/>
    <cellStyle name="Normal 14 2 7" xfId="7418"/>
    <cellStyle name="Normal 14 2 7 2" xfId="9987"/>
    <cellStyle name="Normal 14 2 7 3" xfId="9443"/>
    <cellStyle name="Normal 14 2 8" xfId="7419"/>
    <cellStyle name="Normal 14 2 8 2" xfId="9868"/>
    <cellStyle name="Normal 14 2 9" xfId="7420"/>
    <cellStyle name="Normal 14 2 9 2" xfId="9027"/>
    <cellStyle name="Normal 14 3" xfId="1374"/>
    <cellStyle name="Normal 14 3 10" xfId="10654"/>
    <cellStyle name="Normal 14 3 11" xfId="10786"/>
    <cellStyle name="Normal 14 3 2" xfId="7421"/>
    <cellStyle name="Normal 14 3 2 2" xfId="9352"/>
    <cellStyle name="Normal 14 3 2 2 2" xfId="9767"/>
    <cellStyle name="Normal 14 3 2 2 2 2" xfId="9990"/>
    <cellStyle name="Normal 14 3 2 2 3" xfId="9989"/>
    <cellStyle name="Normal 14 3 2 3" xfId="9487"/>
    <cellStyle name="Normal 14 3 2 3 2" xfId="9991"/>
    <cellStyle name="Normal 14 3 2 4" xfId="9988"/>
    <cellStyle name="Normal 14 3 2 5" xfId="10698"/>
    <cellStyle name="Normal 14 3 2 6" xfId="10830"/>
    <cellStyle name="Normal 14 3 2 7" xfId="9213"/>
    <cellStyle name="Normal 14 3 3" xfId="9269"/>
    <cellStyle name="Normal 14 3 3 2" xfId="9387"/>
    <cellStyle name="Normal 14 3 3 2 2" xfId="9808"/>
    <cellStyle name="Normal 14 3 3 2 2 2" xfId="9994"/>
    <cellStyle name="Normal 14 3 3 2 3" xfId="9993"/>
    <cellStyle name="Normal 14 3 3 3" xfId="9527"/>
    <cellStyle name="Normal 14 3 3 3 2" xfId="9995"/>
    <cellStyle name="Normal 14 3 3 4" xfId="9992"/>
    <cellStyle name="Normal 14 3 3 5" xfId="10739"/>
    <cellStyle name="Normal 14 3 3 6" xfId="10869"/>
    <cellStyle name="Normal 14 3 4" xfId="9169"/>
    <cellStyle name="Normal 14 3 4 2" xfId="9622"/>
    <cellStyle name="Normal 14 3 4 2 2" xfId="9997"/>
    <cellStyle name="Normal 14 3 4 3" xfId="9996"/>
    <cellStyle name="Normal 14 3 5" xfId="9314"/>
    <cellStyle name="Normal 14 3 5 2" xfId="9725"/>
    <cellStyle name="Normal 14 3 5 2 2" xfId="9999"/>
    <cellStyle name="Normal 14 3 5 3" xfId="9998"/>
    <cellStyle name="Normal 14 3 6" xfId="9096"/>
    <cellStyle name="Normal 14 3 6 2" xfId="9574"/>
    <cellStyle name="Normal 14 3 6 2 2" xfId="10001"/>
    <cellStyle name="Normal 14 3 6 3" xfId="10000"/>
    <cellStyle name="Normal 14 3 7" xfId="9444"/>
    <cellStyle name="Normal 14 3 7 2" xfId="10002"/>
    <cellStyle name="Normal 14 3 8" xfId="9869"/>
    <cellStyle name="Normal 14 3 9" xfId="9028"/>
    <cellStyle name="Normal 14 4" xfId="1375"/>
    <cellStyle name="Normal 14 4 2" xfId="7422"/>
    <cellStyle name="Normal 14 4 2 2" xfId="9765"/>
    <cellStyle name="Normal 14 4 2 2 2" xfId="10005"/>
    <cellStyle name="Normal 14 4 2 3" xfId="10004"/>
    <cellStyle name="Normal 14 4 3" xfId="9485"/>
    <cellStyle name="Normal 14 4 3 2" xfId="10006"/>
    <cellStyle name="Normal 14 4 3 3" xfId="23866"/>
    <cellStyle name="Normal 14 4 3 4" xfId="22409"/>
    <cellStyle name="Normal 14 4 4" xfId="10003"/>
    <cellStyle name="Normal 14 4 5" xfId="10696"/>
    <cellStyle name="Normal 14 4 6" xfId="10828"/>
    <cellStyle name="Normal 14 5" xfId="1376"/>
    <cellStyle name="Normal 14 5 2" xfId="2509"/>
    <cellStyle name="Normal 14 5 2 2" xfId="9806"/>
    <cellStyle name="Normal 14 5 2 2 2" xfId="10009"/>
    <cellStyle name="Normal 14 5 2 3" xfId="10008"/>
    <cellStyle name="Normal 14 5 2 4" xfId="9385"/>
    <cellStyle name="Normal 14 5 3" xfId="2704"/>
    <cellStyle name="Normal 14 5 3 2" xfId="10010"/>
    <cellStyle name="Normal 14 5 3 3" xfId="9525"/>
    <cellStyle name="Normal 14 5 4" xfId="10007"/>
    <cellStyle name="Normal 14 5 5" xfId="10737"/>
    <cellStyle name="Normal 14 5 6" xfId="10867"/>
    <cellStyle name="Normal 14 5 7" xfId="9268"/>
    <cellStyle name="Normal 14 6" xfId="1377"/>
    <cellStyle name="Normal 14 6 2" xfId="2508"/>
    <cellStyle name="Normal 14 6 2 2" xfId="10012"/>
    <cellStyle name="Normal 14 6 2 3" xfId="9620"/>
    <cellStyle name="Normal 14 6 3" xfId="2705"/>
    <cellStyle name="Normal 14 6 3 2" xfId="10011"/>
    <cellStyle name="Normal 14 6 4" xfId="9167"/>
    <cellStyle name="Normal 14 7" xfId="1373"/>
    <cellStyle name="Normal 14 7 2" xfId="2845"/>
    <cellStyle name="Normal 14 7 2 2" xfId="10014"/>
    <cellStyle name="Normal 14 7 2 3" xfId="9723"/>
    <cellStyle name="Normal 14 7 3" xfId="2703"/>
    <cellStyle name="Normal 14 7 3 2" xfId="10013"/>
    <cellStyle name="Normal 14 7 4" xfId="2623"/>
    <cellStyle name="Normal 14 7 5" xfId="2556"/>
    <cellStyle name="Normal 14 7 6" xfId="9312"/>
    <cellStyle name="Normal 14 8" xfId="7423"/>
    <cellStyle name="Normal 14 8 2" xfId="9572"/>
    <cellStyle name="Normal 14 8 2 2" xfId="10016"/>
    <cellStyle name="Normal 14 8 3" xfId="10015"/>
    <cellStyle name="Normal 14 8 4" xfId="9094"/>
    <cellStyle name="Normal 14 9" xfId="7424"/>
    <cellStyle name="Normal 14 9 2" xfId="10017"/>
    <cellStyle name="Normal 14 9 3" xfId="9442"/>
    <cellStyle name="Normal 140" xfId="493"/>
    <cellStyle name="Normal 140 2" xfId="940"/>
    <cellStyle name="Normal 140 2 2" xfId="1379"/>
    <cellStyle name="Normal 140 3" xfId="1380"/>
    <cellStyle name="Normal 140 4" xfId="1381"/>
    <cellStyle name="Normal 140 5" xfId="1382"/>
    <cellStyle name="Normal 140 6" xfId="1378"/>
    <cellStyle name="Normal 141" xfId="494"/>
    <cellStyle name="Normal 141 2" xfId="1384"/>
    <cellStyle name="Normal 141 2 2" xfId="7425"/>
    <cellStyle name="Normal 141 2 2 2" xfId="7426"/>
    <cellStyle name="Normal 141 2 2 3" xfId="22011"/>
    <cellStyle name="Normal 141 2 3" xfId="7427"/>
    <cellStyle name="Normal 141 2 4" xfId="7428"/>
    <cellStyle name="Normal 141 2 5" xfId="22410"/>
    <cellStyle name="Normal 141 3" xfId="1385"/>
    <cellStyle name="Normal 141 3 2" xfId="2507"/>
    <cellStyle name="Normal 141 3 3" xfId="2706"/>
    <cellStyle name="Normal 141 4" xfId="1386"/>
    <cellStyle name="Normal 141 5" xfId="1383"/>
    <cellStyle name="Normal 142" xfId="495"/>
    <cellStyle name="Normal 142 2" xfId="1388"/>
    <cellStyle name="Normal 142 2 2" xfId="7429"/>
    <cellStyle name="Normal 142 2 2 2" xfId="7430"/>
    <cellStyle name="Normal 142 2 2 3" xfId="22007"/>
    <cellStyle name="Normal 142 2 3" xfId="7431"/>
    <cellStyle name="Normal 142 2 4" xfId="7432"/>
    <cellStyle name="Normal 142 2 5" xfId="22411"/>
    <cellStyle name="Normal 142 3" xfId="1389"/>
    <cellStyle name="Normal 142 3 2" xfId="2506"/>
    <cellStyle name="Normal 142 3 3" xfId="2707"/>
    <cellStyle name="Normal 142 4" xfId="1390"/>
    <cellStyle name="Normal 142 5" xfId="1387"/>
    <cellStyle name="Normal 143" xfId="496"/>
    <cellStyle name="Normal 143 2" xfId="941"/>
    <cellStyle name="Normal 143 2 2" xfId="1392"/>
    <cellStyle name="Normal 143 3" xfId="1393"/>
    <cellStyle name="Normal 143 4" xfId="1394"/>
    <cellStyle name="Normal 143 5" xfId="1395"/>
    <cellStyle name="Normal 143 6" xfId="1391"/>
    <cellStyle name="Normal 144" xfId="497"/>
    <cellStyle name="Normal 144 2" xfId="1397"/>
    <cellStyle name="Normal 144 2 2" xfId="7433"/>
    <cellStyle name="Normal 144 2 2 2" xfId="7434"/>
    <cellStyle name="Normal 144 2 2 3" xfId="21860"/>
    <cellStyle name="Normal 144 2 3" xfId="7435"/>
    <cellStyle name="Normal 144 2 4" xfId="7436"/>
    <cellStyle name="Normal 144 2 5" xfId="22412"/>
    <cellStyle name="Normal 144 3" xfId="1398"/>
    <cellStyle name="Normal 144 3 2" xfId="2505"/>
    <cellStyle name="Normal 144 3 3" xfId="2708"/>
    <cellStyle name="Normal 144 4" xfId="1399"/>
    <cellStyle name="Normal 144 5" xfId="1396"/>
    <cellStyle name="Normal 145" xfId="498"/>
    <cellStyle name="Normal 145 2" xfId="1401"/>
    <cellStyle name="Normal 145 2 2" xfId="7437"/>
    <cellStyle name="Normal 145 2 2 2" xfId="7438"/>
    <cellStyle name="Normal 145 2 2 3" xfId="21985"/>
    <cellStyle name="Normal 145 2 3" xfId="7439"/>
    <cellStyle name="Normal 145 2 4" xfId="7440"/>
    <cellStyle name="Normal 145 2 5" xfId="22413"/>
    <cellStyle name="Normal 145 3" xfId="1402"/>
    <cellStyle name="Normal 145 3 2" xfId="2504"/>
    <cellStyle name="Normal 145 3 3" xfId="2709"/>
    <cellStyle name="Normal 145 4" xfId="1403"/>
    <cellStyle name="Normal 145 5" xfId="1400"/>
    <cellStyle name="Normal 146" xfId="499"/>
    <cellStyle name="Normal 146 2" xfId="1404"/>
    <cellStyle name="Normal 146 2 2" xfId="7441"/>
    <cellStyle name="Normal 146 3" xfId="1405"/>
    <cellStyle name="Normal 146 4" xfId="1406"/>
    <cellStyle name="Normal 146 4 2" xfId="2503"/>
    <cellStyle name="Normal 146 4 3" xfId="2710"/>
    <cellStyle name="Normal 146 5" xfId="1407"/>
    <cellStyle name="Normal 147" xfId="500"/>
    <cellStyle name="Normal 147 2" xfId="1409"/>
    <cellStyle name="Normal 147 2 2" xfId="7442"/>
    <cellStyle name="Normal 147 2 2 2" xfId="7443"/>
    <cellStyle name="Normal 147 2 2 3" xfId="21339"/>
    <cellStyle name="Normal 147 2 3" xfId="7444"/>
    <cellStyle name="Normal 147 2 4" xfId="7445"/>
    <cellStyle name="Normal 147 2 5" xfId="22414"/>
    <cellStyle name="Normal 147 3" xfId="1410"/>
    <cellStyle name="Normal 147 3 2" xfId="2502"/>
    <cellStyle name="Normal 147 3 3" xfId="2711"/>
    <cellStyle name="Normal 147 4" xfId="1411"/>
    <cellStyle name="Normal 147 5" xfId="1408"/>
    <cellStyle name="Normal 148" xfId="501"/>
    <cellStyle name="Normal 148 2" xfId="1413"/>
    <cellStyle name="Normal 148 2 2" xfId="7446"/>
    <cellStyle name="Normal 148 2 2 2" xfId="7447"/>
    <cellStyle name="Normal 148 2 2 3" xfId="21868"/>
    <cellStyle name="Normal 148 2 3" xfId="7448"/>
    <cellStyle name="Normal 148 2 4" xfId="7449"/>
    <cellStyle name="Normal 148 2 5" xfId="22415"/>
    <cellStyle name="Normal 148 3" xfId="1414"/>
    <cellStyle name="Normal 148 3 2" xfId="2501"/>
    <cellStyle name="Normal 148 3 3" xfId="2712"/>
    <cellStyle name="Normal 148 4" xfId="1415"/>
    <cellStyle name="Normal 148 5" xfId="1412"/>
    <cellStyle name="Normal 149" xfId="502"/>
    <cellStyle name="Normal 149 2" xfId="1416"/>
    <cellStyle name="Normal 149 2 2" xfId="7450"/>
    <cellStyle name="Normal 149 3" xfId="1417"/>
    <cellStyle name="Normal 149 4" xfId="1418"/>
    <cellStyle name="Normal 149 4 2" xfId="2500"/>
    <cellStyle name="Normal 149 4 3" xfId="2713"/>
    <cellStyle name="Normal 149 5" xfId="1419"/>
    <cellStyle name="Normal 15" xfId="199"/>
    <cellStyle name="Normal 15 2" xfId="200"/>
    <cellStyle name="Normal 15 3" xfId="1420"/>
    <cellStyle name="Normal 15 4" xfId="1421"/>
    <cellStyle name="Normal 15 4 2" xfId="1422"/>
    <cellStyle name="Normal 15 4 3" xfId="2714"/>
    <cellStyle name="Normal 15 5" xfId="1423"/>
    <cellStyle name="Normal 150" xfId="503"/>
    <cellStyle name="Normal 150 2" xfId="1425"/>
    <cellStyle name="Normal 150 2 2" xfId="7451"/>
    <cellStyle name="Normal 150 2 2 2" xfId="7452"/>
    <cellStyle name="Normal 150 2 2 3" xfId="20802"/>
    <cellStyle name="Normal 150 2 3" xfId="7453"/>
    <cellStyle name="Normal 150 2 4" xfId="7454"/>
    <cellStyle name="Normal 150 2 5" xfId="22416"/>
    <cellStyle name="Normal 150 3" xfId="1426"/>
    <cellStyle name="Normal 150 3 2" xfId="2499"/>
    <cellStyle name="Normal 150 3 3" xfId="2715"/>
    <cellStyle name="Normal 150 4" xfId="1427"/>
    <cellStyle name="Normal 150 5" xfId="1424"/>
    <cellStyle name="Normal 151" xfId="504"/>
    <cellStyle name="Normal 151 2" xfId="1429"/>
    <cellStyle name="Normal 151 2 2" xfId="7455"/>
    <cellStyle name="Normal 151 2 2 2" xfId="7456"/>
    <cellStyle name="Normal 151 2 2 3" xfId="21905"/>
    <cellStyle name="Normal 151 2 3" xfId="7457"/>
    <cellStyle name="Normal 151 2 4" xfId="7458"/>
    <cellStyle name="Normal 151 2 5" xfId="22417"/>
    <cellStyle name="Normal 151 3" xfId="1430"/>
    <cellStyle name="Normal 151 3 2" xfId="2498"/>
    <cellStyle name="Normal 151 3 3" xfId="2716"/>
    <cellStyle name="Normal 151 4" xfId="1431"/>
    <cellStyle name="Normal 151 5" xfId="1428"/>
    <cellStyle name="Normal 152" xfId="505"/>
    <cellStyle name="Normal 152 2" xfId="1432"/>
    <cellStyle name="Normal 152 2 2" xfId="7459"/>
    <cellStyle name="Normal 152 3" xfId="1433"/>
    <cellStyle name="Normal 152 4" xfId="1434"/>
    <cellStyle name="Normal 152 4 2" xfId="2497"/>
    <cellStyle name="Normal 152 4 3" xfId="2717"/>
    <cellStyle name="Normal 152 5" xfId="1435"/>
    <cellStyle name="Normal 153" xfId="506"/>
    <cellStyle name="Normal 153 2" xfId="1437"/>
    <cellStyle name="Normal 153 2 2" xfId="7460"/>
    <cellStyle name="Normal 153 2 2 2" xfId="7461"/>
    <cellStyle name="Normal 153 2 2 3" xfId="21947"/>
    <cellStyle name="Normal 153 2 3" xfId="7462"/>
    <cellStyle name="Normal 153 2 4" xfId="7463"/>
    <cellStyle name="Normal 153 2 5" xfId="22418"/>
    <cellStyle name="Normal 153 3" xfId="1438"/>
    <cellStyle name="Normal 153 3 2" xfId="2496"/>
    <cellStyle name="Normal 153 3 3" xfId="2718"/>
    <cellStyle name="Normal 153 4" xfId="1439"/>
    <cellStyle name="Normal 153 5" xfId="1436"/>
    <cellStyle name="Normal 154" xfId="507"/>
    <cellStyle name="Normal 154 2" xfId="1441"/>
    <cellStyle name="Normal 154 2 2" xfId="7464"/>
    <cellStyle name="Normal 154 2 2 2" xfId="7465"/>
    <cellStyle name="Normal 154 2 2 3" xfId="21938"/>
    <cellStyle name="Normal 154 2 3" xfId="7466"/>
    <cellStyle name="Normal 154 2 4" xfId="7467"/>
    <cellStyle name="Normal 154 2 5" xfId="22419"/>
    <cellStyle name="Normal 154 3" xfId="1442"/>
    <cellStyle name="Normal 154 3 2" xfId="2495"/>
    <cellStyle name="Normal 154 3 3" xfId="2719"/>
    <cellStyle name="Normal 154 4" xfId="1443"/>
    <cellStyle name="Normal 154 5" xfId="1440"/>
    <cellStyle name="Normal 155" xfId="508"/>
    <cellStyle name="Normal 155 2" xfId="1445"/>
    <cellStyle name="Normal 155 2 2" xfId="7468"/>
    <cellStyle name="Normal 155 2 2 2" xfId="7469"/>
    <cellStyle name="Normal 155 2 2 3" xfId="21845"/>
    <cellStyle name="Normal 155 2 3" xfId="7470"/>
    <cellStyle name="Normal 155 2 4" xfId="7471"/>
    <cellStyle name="Normal 155 2 5" xfId="22420"/>
    <cellStyle name="Normal 155 3" xfId="1446"/>
    <cellStyle name="Normal 155 4" xfId="1447"/>
    <cellStyle name="Normal 155 5" xfId="1448"/>
    <cellStyle name="Normal 155 5 2" xfId="2494"/>
    <cellStyle name="Normal 155 5 3" xfId="2720"/>
    <cellStyle name="Normal 155 6" xfId="1449"/>
    <cellStyle name="Normal 155 7" xfId="1444"/>
    <cellStyle name="Normal 156" xfId="509"/>
    <cellStyle name="Normal 156 2" xfId="1451"/>
    <cellStyle name="Normal 156 2 2" xfId="7472"/>
    <cellStyle name="Normal 156 2 2 2" xfId="7473"/>
    <cellStyle name="Normal 156 2 2 3" xfId="21340"/>
    <cellStyle name="Normal 156 2 3" xfId="7474"/>
    <cellStyle name="Normal 156 2 4" xfId="7475"/>
    <cellStyle name="Normal 156 2 5" xfId="22421"/>
    <cellStyle name="Normal 156 3" xfId="1452"/>
    <cellStyle name="Normal 156 3 2" xfId="2493"/>
    <cellStyle name="Normal 156 3 3" xfId="2721"/>
    <cellStyle name="Normal 156 4" xfId="1453"/>
    <cellStyle name="Normal 156 5" xfId="1450"/>
    <cellStyle name="Normal 157" xfId="510"/>
    <cellStyle name="Normal 157 2" xfId="1454"/>
    <cellStyle name="Normal 157 2 2" xfId="7476"/>
    <cellStyle name="Normal 157 3" xfId="1455"/>
    <cellStyle name="Normal 157 3 2" xfId="2492"/>
    <cellStyle name="Normal 157 3 3" xfId="2722"/>
    <cellStyle name="Normal 157 4" xfId="1456"/>
    <cellStyle name="Normal 158" xfId="511"/>
    <cellStyle name="Normal 158 2" xfId="1457"/>
    <cellStyle name="Normal 158 2 2" xfId="7477"/>
    <cellStyle name="Normal 158 3" xfId="1458"/>
    <cellStyle name="Normal 158 3 2" xfId="2491"/>
    <cellStyle name="Normal 158 3 3" xfId="2723"/>
    <cellStyle name="Normal 158 4" xfId="1459"/>
    <cellStyle name="Normal 159" xfId="512"/>
    <cellStyle name="Normal 159 2" xfId="1461"/>
    <cellStyle name="Normal 159 2 2" xfId="7478"/>
    <cellStyle name="Normal 159 2 2 2" xfId="7479"/>
    <cellStyle name="Normal 159 2 2 3" xfId="21944"/>
    <cellStyle name="Normal 159 2 3" xfId="7480"/>
    <cellStyle name="Normal 159 2 4" xfId="7481"/>
    <cellStyle name="Normal 159 2 5" xfId="22422"/>
    <cellStyle name="Normal 159 3" xfId="1462"/>
    <cellStyle name="Normal 159 3 2" xfId="2490"/>
    <cellStyle name="Normal 159 3 3" xfId="2724"/>
    <cellStyle name="Normal 159 4" xfId="1463"/>
    <cellStyle name="Normal 159 5" xfId="1460"/>
    <cellStyle name="Normal 16" xfId="201"/>
    <cellStyle name="Normal 16 10" xfId="9870"/>
    <cellStyle name="Normal 16 11" xfId="9029"/>
    <cellStyle name="Normal 16 12" xfId="10655"/>
    <cellStyle name="Normal 16 13" xfId="10787"/>
    <cellStyle name="Normal 16 2" xfId="202"/>
    <cellStyle name="Normal 16 2 10" xfId="10656"/>
    <cellStyle name="Normal 16 2 11" xfId="10788"/>
    <cellStyle name="Normal 16 2 2" xfId="9215"/>
    <cellStyle name="Normal 16 2 2 2" xfId="9354"/>
    <cellStyle name="Normal 16 2 2 2 2" xfId="9769"/>
    <cellStyle name="Normal 16 2 2 2 2 2" xfId="10020"/>
    <cellStyle name="Normal 16 2 2 2 3" xfId="10019"/>
    <cellStyle name="Normal 16 2 2 3" xfId="9489"/>
    <cellStyle name="Normal 16 2 2 3 2" xfId="10021"/>
    <cellStyle name="Normal 16 2 2 4" xfId="10018"/>
    <cellStyle name="Normal 16 2 2 5" xfId="10700"/>
    <cellStyle name="Normal 16 2 2 6" xfId="10832"/>
    <cellStyle name="Normal 16 2 3" xfId="9271"/>
    <cellStyle name="Normal 16 2 3 2" xfId="9389"/>
    <cellStyle name="Normal 16 2 3 2 2" xfId="9810"/>
    <cellStyle name="Normal 16 2 3 2 2 2" xfId="10024"/>
    <cellStyle name="Normal 16 2 3 2 3" xfId="10023"/>
    <cellStyle name="Normal 16 2 3 3" xfId="9529"/>
    <cellStyle name="Normal 16 2 3 3 2" xfId="10025"/>
    <cellStyle name="Normal 16 2 3 4" xfId="10022"/>
    <cellStyle name="Normal 16 2 3 5" xfId="10741"/>
    <cellStyle name="Normal 16 2 3 6" xfId="10871"/>
    <cellStyle name="Normal 16 2 4" xfId="9171"/>
    <cellStyle name="Normal 16 2 4 2" xfId="9624"/>
    <cellStyle name="Normal 16 2 4 2 2" xfId="10027"/>
    <cellStyle name="Normal 16 2 4 3" xfId="10026"/>
    <cellStyle name="Normal 16 2 5" xfId="9316"/>
    <cellStyle name="Normal 16 2 5 2" xfId="9727"/>
    <cellStyle name="Normal 16 2 5 2 2" xfId="10029"/>
    <cellStyle name="Normal 16 2 5 3" xfId="10028"/>
    <cellStyle name="Normal 16 2 6" xfId="9098"/>
    <cellStyle name="Normal 16 2 6 2" xfId="9577"/>
    <cellStyle name="Normal 16 2 6 2 2" xfId="10031"/>
    <cellStyle name="Normal 16 2 6 3" xfId="10030"/>
    <cellStyle name="Normal 16 2 7" xfId="9446"/>
    <cellStyle name="Normal 16 2 7 2" xfId="10032"/>
    <cellStyle name="Normal 16 2 8" xfId="9871"/>
    <cellStyle name="Normal 16 2 9" xfId="9030"/>
    <cellStyle name="Normal 16 3" xfId="8968"/>
    <cellStyle name="Normal 16 3 10" xfId="10657"/>
    <cellStyle name="Normal 16 3 11" xfId="10789"/>
    <cellStyle name="Normal 16 3 2" xfId="9216"/>
    <cellStyle name="Normal 16 3 2 2" xfId="9355"/>
    <cellStyle name="Normal 16 3 2 2 2" xfId="9770"/>
    <cellStyle name="Normal 16 3 2 2 2 2" xfId="10035"/>
    <cellStyle name="Normal 16 3 2 2 3" xfId="10034"/>
    <cellStyle name="Normal 16 3 2 3" xfId="9490"/>
    <cellStyle name="Normal 16 3 2 3 2" xfId="10036"/>
    <cellStyle name="Normal 16 3 2 4" xfId="10033"/>
    <cellStyle name="Normal 16 3 2 5" xfId="10701"/>
    <cellStyle name="Normal 16 3 2 6" xfId="10833"/>
    <cellStyle name="Normal 16 3 3" xfId="9272"/>
    <cellStyle name="Normal 16 3 3 2" xfId="9390"/>
    <cellStyle name="Normal 16 3 3 2 2" xfId="9811"/>
    <cellStyle name="Normal 16 3 3 2 2 2" xfId="10039"/>
    <cellStyle name="Normal 16 3 3 2 3" xfId="10038"/>
    <cellStyle name="Normal 16 3 3 3" xfId="9530"/>
    <cellStyle name="Normal 16 3 3 3 2" xfId="10040"/>
    <cellStyle name="Normal 16 3 3 4" xfId="10037"/>
    <cellStyle name="Normal 16 3 3 5" xfId="10742"/>
    <cellStyle name="Normal 16 3 3 6" xfId="10872"/>
    <cellStyle name="Normal 16 3 4" xfId="9172"/>
    <cellStyle name="Normal 16 3 4 2" xfId="9625"/>
    <cellStyle name="Normal 16 3 4 2 2" xfId="10042"/>
    <cellStyle name="Normal 16 3 4 3" xfId="10041"/>
    <cellStyle name="Normal 16 3 5" xfId="9317"/>
    <cellStyle name="Normal 16 3 5 2" xfId="9728"/>
    <cellStyle name="Normal 16 3 5 2 2" xfId="10044"/>
    <cellStyle name="Normal 16 3 5 3" xfId="10043"/>
    <cellStyle name="Normal 16 3 6" xfId="9099"/>
    <cellStyle name="Normal 16 3 6 2" xfId="9578"/>
    <cellStyle name="Normal 16 3 6 2 2" xfId="10046"/>
    <cellStyle name="Normal 16 3 6 3" xfId="10045"/>
    <cellStyle name="Normal 16 3 7" xfId="9447"/>
    <cellStyle name="Normal 16 3 7 2" xfId="10047"/>
    <cellStyle name="Normal 16 3 8" xfId="9872"/>
    <cellStyle name="Normal 16 3 9" xfId="9031"/>
    <cellStyle name="Normal 16 4" xfId="9214"/>
    <cellStyle name="Normal 16 4 2" xfId="9353"/>
    <cellStyle name="Normal 16 4 2 2" xfId="9768"/>
    <cellStyle name="Normal 16 4 2 2 2" xfId="10050"/>
    <cellStyle name="Normal 16 4 2 3" xfId="10049"/>
    <cellStyle name="Normal 16 4 3" xfId="9488"/>
    <cellStyle name="Normal 16 4 3 2" xfId="10051"/>
    <cellStyle name="Normal 16 4 4" xfId="10048"/>
    <cellStyle name="Normal 16 4 5" xfId="10699"/>
    <cellStyle name="Normal 16 4 6" xfId="10831"/>
    <cellStyle name="Normal 16 5" xfId="9270"/>
    <cellStyle name="Normal 16 5 2" xfId="9388"/>
    <cellStyle name="Normal 16 5 2 2" xfId="9809"/>
    <cellStyle name="Normal 16 5 2 2 2" xfId="10054"/>
    <cellStyle name="Normal 16 5 2 3" xfId="10053"/>
    <cellStyle name="Normal 16 5 3" xfId="9528"/>
    <cellStyle name="Normal 16 5 3 2" xfId="10055"/>
    <cellStyle name="Normal 16 5 4" xfId="10052"/>
    <cellStyle name="Normal 16 5 5" xfId="10740"/>
    <cellStyle name="Normal 16 5 6" xfId="10870"/>
    <cellStyle name="Normal 16 6" xfId="9170"/>
    <cellStyle name="Normal 16 6 2" xfId="9623"/>
    <cellStyle name="Normal 16 6 2 2" xfId="10057"/>
    <cellStyle name="Normal 16 6 3" xfId="10056"/>
    <cellStyle name="Normal 16 7" xfId="9315"/>
    <cellStyle name="Normal 16 7 2" xfId="9726"/>
    <cellStyle name="Normal 16 7 2 2" xfId="10059"/>
    <cellStyle name="Normal 16 7 3" xfId="10058"/>
    <cellStyle name="Normal 16 8" xfId="9097"/>
    <cellStyle name="Normal 16 8 2" xfId="9576"/>
    <cellStyle name="Normal 16 8 2 2" xfId="10061"/>
    <cellStyle name="Normal 16 8 3" xfId="10060"/>
    <cellStyle name="Normal 16 9" xfId="9445"/>
    <cellStyle name="Normal 16 9 2" xfId="10062"/>
    <cellStyle name="Normal 160" xfId="513"/>
    <cellStyle name="Normal 160 2" xfId="1465"/>
    <cellStyle name="Normal 160 2 2" xfId="7482"/>
    <cellStyle name="Normal 160 2 2 2" xfId="7483"/>
    <cellStyle name="Normal 160 2 2 3" xfId="22147"/>
    <cellStyle name="Normal 160 2 3" xfId="7484"/>
    <cellStyle name="Normal 160 2 4" xfId="7485"/>
    <cellStyle name="Normal 160 2 5" xfId="22423"/>
    <cellStyle name="Normal 160 3" xfId="1466"/>
    <cellStyle name="Normal 160 3 2" xfId="2489"/>
    <cellStyle name="Normal 160 3 3" xfId="2725"/>
    <cellStyle name="Normal 160 4" xfId="1467"/>
    <cellStyle name="Normal 160 5" xfId="1464"/>
    <cellStyle name="Normal 161" xfId="514"/>
    <cellStyle name="Normal 161 2" xfId="1469"/>
    <cellStyle name="Normal 161 2 2" xfId="7486"/>
    <cellStyle name="Normal 161 2 2 2" xfId="7487"/>
    <cellStyle name="Normal 161 2 2 3" xfId="20503"/>
    <cellStyle name="Normal 161 2 3" xfId="7488"/>
    <cellStyle name="Normal 161 2 4" xfId="7489"/>
    <cellStyle name="Normal 161 2 5" xfId="22424"/>
    <cellStyle name="Normal 161 3" xfId="1470"/>
    <cellStyle name="Normal 161 3 2" xfId="2488"/>
    <cellStyle name="Normal 161 3 3" xfId="2726"/>
    <cellStyle name="Normal 161 4" xfId="1471"/>
    <cellStyle name="Normal 161 5" xfId="1468"/>
    <cellStyle name="Normal 162" xfId="515"/>
    <cellStyle name="Normal 162 2" xfId="1473"/>
    <cellStyle name="Normal 162 2 2" xfId="7490"/>
    <cellStyle name="Normal 162 2 2 2" xfId="7491"/>
    <cellStyle name="Normal 162 2 2 3" xfId="21799"/>
    <cellStyle name="Normal 162 2 3" xfId="7492"/>
    <cellStyle name="Normal 162 2 4" xfId="7493"/>
    <cellStyle name="Normal 162 2 5" xfId="22425"/>
    <cellStyle name="Normal 162 3" xfId="1474"/>
    <cellStyle name="Normal 162 3 2" xfId="2487"/>
    <cellStyle name="Normal 162 3 3" xfId="2727"/>
    <cellStyle name="Normal 162 4" xfId="1475"/>
    <cellStyle name="Normal 162 5" xfId="1472"/>
    <cellStyle name="Normal 162 6" xfId="10603"/>
    <cellStyle name="Normal 163" xfId="516"/>
    <cellStyle name="Normal 163 2" xfId="1477"/>
    <cellStyle name="Normal 163 2 2" xfId="7494"/>
    <cellStyle name="Normal 163 2 2 2" xfId="7495"/>
    <cellStyle name="Normal 163 2 2 3" xfId="21994"/>
    <cellStyle name="Normal 163 2 3" xfId="7496"/>
    <cellStyle name="Normal 163 2 4" xfId="7497"/>
    <cellStyle name="Normal 163 2 5" xfId="22426"/>
    <cellStyle name="Normal 163 3" xfId="1478"/>
    <cellStyle name="Normal 163 3 2" xfId="2486"/>
    <cellStyle name="Normal 163 3 3" xfId="2728"/>
    <cellStyle name="Normal 163 4" xfId="1479"/>
    <cellStyle name="Normal 163 5" xfId="1476"/>
    <cellStyle name="Normal 164" xfId="517"/>
    <cellStyle name="Normal 164 2" xfId="1480"/>
    <cellStyle name="Normal 164 2 2" xfId="7498"/>
    <cellStyle name="Normal 164 3" xfId="1481"/>
    <cellStyle name="Normal 164 4" xfId="1482"/>
    <cellStyle name="Normal 164 4 2" xfId="2485"/>
    <cellStyle name="Normal 164 4 3" xfId="2729"/>
    <cellStyle name="Normal 164 5" xfId="1483"/>
    <cellStyle name="Normal 165" xfId="518"/>
    <cellStyle name="Normal 165 2" xfId="1484"/>
    <cellStyle name="Normal 165 2 2" xfId="7499"/>
    <cellStyle name="Normal 165 3" xfId="1485"/>
    <cellStyle name="Normal 165 4" xfId="1486"/>
    <cellStyle name="Normal 165 4 2" xfId="2484"/>
    <cellStyle name="Normal 165 4 3" xfId="2730"/>
    <cellStyle name="Normal 165 5" xfId="1487"/>
    <cellStyle name="Normal 166" xfId="519"/>
    <cellStyle name="Normal 166 2" xfId="1489"/>
    <cellStyle name="Normal 166 2 2" xfId="7500"/>
    <cellStyle name="Normal 166 2 2 2" xfId="7501"/>
    <cellStyle name="Normal 166 2 2 3" xfId="21399"/>
    <cellStyle name="Normal 166 2 3" xfId="7502"/>
    <cellStyle name="Normal 166 2 4" xfId="7503"/>
    <cellStyle name="Normal 166 2 5" xfId="22427"/>
    <cellStyle name="Normal 166 3" xfId="1490"/>
    <cellStyle name="Normal 166 3 2" xfId="2483"/>
    <cellStyle name="Normal 166 3 3" xfId="2731"/>
    <cellStyle name="Normal 166 4" xfId="1491"/>
    <cellStyle name="Normal 166 5" xfId="1488"/>
    <cellStyle name="Normal 167" xfId="520"/>
    <cellStyle name="Normal 167 2" xfId="1493"/>
    <cellStyle name="Normal 167 2 2" xfId="7504"/>
    <cellStyle name="Normal 167 2 2 2" xfId="7505"/>
    <cellStyle name="Normal 167 2 2 3" xfId="21341"/>
    <cellStyle name="Normal 167 2 3" xfId="7506"/>
    <cellStyle name="Normal 167 2 4" xfId="7507"/>
    <cellStyle name="Normal 167 2 5" xfId="22428"/>
    <cellStyle name="Normal 167 3" xfId="1494"/>
    <cellStyle name="Normal 167 3 2" xfId="2482"/>
    <cellStyle name="Normal 167 3 3" xfId="2732"/>
    <cellStyle name="Normal 167 4" xfId="1495"/>
    <cellStyle name="Normal 167 5" xfId="1492"/>
    <cellStyle name="Normal 168" xfId="521"/>
    <cellStyle name="Normal 168 2" xfId="1496"/>
    <cellStyle name="Normal 168 2 2" xfId="7508"/>
    <cellStyle name="Normal 168 3" xfId="1497"/>
    <cellStyle name="Normal 168 4" xfId="1498"/>
    <cellStyle name="Normal 168 4 2" xfId="2481"/>
    <cellStyle name="Normal 168 4 3" xfId="2733"/>
    <cellStyle name="Normal 168 5" xfId="1499"/>
    <cellStyle name="Normal 169" xfId="522"/>
    <cellStyle name="Normal 169 2" xfId="1501"/>
    <cellStyle name="Normal 169 2 2" xfId="7509"/>
    <cellStyle name="Normal 169 2 2 2" xfId="7510"/>
    <cellStyle name="Normal 169 2 2 3" xfId="21972"/>
    <cellStyle name="Normal 169 2 3" xfId="7511"/>
    <cellStyle name="Normal 169 2 4" xfId="7512"/>
    <cellStyle name="Normal 169 2 5" xfId="22429"/>
    <cellStyle name="Normal 169 3" xfId="1502"/>
    <cellStyle name="Normal 169 3 2" xfId="2480"/>
    <cellStyle name="Normal 169 3 3" xfId="2734"/>
    <cellStyle name="Normal 169 4" xfId="1503"/>
    <cellStyle name="Normal 169 5" xfId="1500"/>
    <cellStyle name="Normal 17" xfId="203"/>
    <cellStyle name="Normal 17 2" xfId="744"/>
    <cellStyle name="Normal 17 2 2" xfId="9664"/>
    <cellStyle name="Normal 17 3" xfId="7513"/>
    <cellStyle name="Normal 17 4" xfId="7514"/>
    <cellStyle name="Normal 17 5" xfId="7515"/>
    <cellStyle name="Normal 17 6" xfId="7516"/>
    <cellStyle name="Normal 17 7" xfId="7517"/>
    <cellStyle name="Normal 17 8" xfId="7518"/>
    <cellStyle name="Normal 170" xfId="523"/>
    <cellStyle name="Normal 170 2" xfId="1504"/>
    <cellStyle name="Normal 170 2 2" xfId="7519"/>
    <cellStyle name="Normal 170 3" xfId="1505"/>
    <cellStyle name="Normal 170 4" xfId="1506"/>
    <cellStyle name="Normal 170 4 2" xfId="2479"/>
    <cellStyle name="Normal 170 4 3" xfId="2735"/>
    <cellStyle name="Normal 170 5" xfId="1507"/>
    <cellStyle name="Normal 171" xfId="524"/>
    <cellStyle name="Normal 171 2" xfId="1509"/>
    <cellStyle name="Normal 171 2 2" xfId="7520"/>
    <cellStyle name="Normal 171 2 2 2" xfId="7521"/>
    <cellStyle name="Normal 171 2 2 3" xfId="21834"/>
    <cellStyle name="Normal 171 2 3" xfId="7522"/>
    <cellStyle name="Normal 171 2 4" xfId="7523"/>
    <cellStyle name="Normal 171 2 5" xfId="22430"/>
    <cellStyle name="Normal 171 3" xfId="1510"/>
    <cellStyle name="Normal 171 3 2" xfId="2478"/>
    <cellStyle name="Normal 171 3 3" xfId="2736"/>
    <cellStyle name="Normal 171 4" xfId="1511"/>
    <cellStyle name="Normal 171 5" xfId="1508"/>
    <cellStyle name="Normal 172" xfId="525"/>
    <cellStyle name="Normal 172 2" xfId="1512"/>
    <cellStyle name="Normal 172 2 2" xfId="7524"/>
    <cellStyle name="Normal 172 3" xfId="1513"/>
    <cellStyle name="Normal 172 4" xfId="1514"/>
    <cellStyle name="Normal 172 4 2" xfId="2477"/>
    <cellStyle name="Normal 172 4 3" xfId="2737"/>
    <cellStyle name="Normal 172 5" xfId="1515"/>
    <cellStyle name="Normal 172 6" xfId="10779"/>
    <cellStyle name="Normal 173" xfId="526"/>
    <cellStyle name="Normal 173 2" xfId="1517"/>
    <cellStyle name="Normal 173 2 2" xfId="7525"/>
    <cellStyle name="Normal 173 2 2 2" xfId="7526"/>
    <cellStyle name="Normal 173 2 2 3" xfId="22010"/>
    <cellStyle name="Normal 173 2 3" xfId="7527"/>
    <cellStyle name="Normal 173 2 4" xfId="7528"/>
    <cellStyle name="Normal 173 2 5" xfId="22431"/>
    <cellStyle name="Normal 173 3" xfId="1518"/>
    <cellStyle name="Normal 173 3 2" xfId="2476"/>
    <cellStyle name="Normal 173 3 3" xfId="2738"/>
    <cellStyle name="Normal 173 4" xfId="1519"/>
    <cellStyle name="Normal 173 5" xfId="1516"/>
    <cellStyle name="Normal 174" xfId="527"/>
    <cellStyle name="Normal 174 2" xfId="1520"/>
    <cellStyle name="Normal 174 2 2" xfId="7529"/>
    <cellStyle name="Normal 174 3" xfId="1521"/>
    <cellStyle name="Normal 174 4" xfId="1522"/>
    <cellStyle name="Normal 174 4 2" xfId="2475"/>
    <cellStyle name="Normal 174 4 3" xfId="2739"/>
    <cellStyle name="Normal 174 5" xfId="1523"/>
    <cellStyle name="Normal 175" xfId="528"/>
    <cellStyle name="Normal 176" xfId="529"/>
    <cellStyle name="Normal 176 2" xfId="1524"/>
    <cellStyle name="Normal 176 2 2" xfId="7530"/>
    <cellStyle name="Normal 176 3" xfId="1525"/>
    <cellStyle name="Normal 176 4" xfId="1526"/>
    <cellStyle name="Normal 176 4 2" xfId="2474"/>
    <cellStyle name="Normal 176 4 3" xfId="2740"/>
    <cellStyle name="Normal 176 5" xfId="1527"/>
    <cellStyle name="Normal 177" xfId="530"/>
    <cellStyle name="Normal 177 2" xfId="1529"/>
    <cellStyle name="Normal 177 2 2" xfId="7531"/>
    <cellStyle name="Normal 177 2 2 2" xfId="7532"/>
    <cellStyle name="Normal 177 2 2 3" xfId="20284"/>
    <cellStyle name="Normal 177 2 3" xfId="7533"/>
    <cellStyle name="Normal 177 2 4" xfId="7534"/>
    <cellStyle name="Normal 177 2 5" xfId="22432"/>
    <cellStyle name="Normal 177 3" xfId="1530"/>
    <cellStyle name="Normal 177 3 2" xfId="2473"/>
    <cellStyle name="Normal 177 3 3" xfId="2741"/>
    <cellStyle name="Normal 177 4" xfId="1531"/>
    <cellStyle name="Normal 177 5" xfId="1528"/>
    <cellStyle name="Normal 178" xfId="531"/>
    <cellStyle name="Normal 178 2" xfId="1533"/>
    <cellStyle name="Normal 178 2 2" xfId="7535"/>
    <cellStyle name="Normal 178 2 2 2" xfId="7536"/>
    <cellStyle name="Normal 178 2 2 3" xfId="21993"/>
    <cellStyle name="Normal 178 2 3" xfId="7537"/>
    <cellStyle name="Normal 178 2 4" xfId="7538"/>
    <cellStyle name="Normal 178 2 5" xfId="22433"/>
    <cellStyle name="Normal 178 3" xfId="1534"/>
    <cellStyle name="Normal 178 3 2" xfId="2472"/>
    <cellStyle name="Normal 178 3 3" xfId="2742"/>
    <cellStyle name="Normal 178 4" xfId="1535"/>
    <cellStyle name="Normal 178 5" xfId="1532"/>
    <cellStyle name="Normal 179" xfId="532"/>
    <cellStyle name="Normal 179 2" xfId="1536"/>
    <cellStyle name="Normal 179 2 2" xfId="7539"/>
    <cellStyle name="Normal 179 3" xfId="1537"/>
    <cellStyle name="Normal 179 4" xfId="1538"/>
    <cellStyle name="Normal 179 4 2" xfId="2471"/>
    <cellStyle name="Normal 179 4 3" xfId="2743"/>
    <cellStyle name="Normal 179 5" xfId="1539"/>
    <cellStyle name="Normal 18" xfId="204"/>
    <cellStyle name="Normal 18 2" xfId="745"/>
    <cellStyle name="Normal 18 2 2" xfId="9665"/>
    <cellStyle name="Normal 18 3" xfId="7540"/>
    <cellStyle name="Normal 18 4" xfId="7541"/>
    <cellStyle name="Normal 18 5" xfId="7542"/>
    <cellStyle name="Normal 18 6" xfId="7543"/>
    <cellStyle name="Normal 18 7" xfId="7544"/>
    <cellStyle name="Normal 18 8" xfId="7545"/>
    <cellStyle name="Normal 180" xfId="533"/>
    <cellStyle name="Normal 180 2" xfId="1541"/>
    <cellStyle name="Normal 180 2 2" xfId="7546"/>
    <cellStyle name="Normal 180 2 2 2" xfId="7547"/>
    <cellStyle name="Normal 180 2 2 3" xfId="21896"/>
    <cellStyle name="Normal 180 2 3" xfId="7548"/>
    <cellStyle name="Normal 180 2 4" xfId="7549"/>
    <cellStyle name="Normal 180 2 5" xfId="22434"/>
    <cellStyle name="Normal 180 3" xfId="1542"/>
    <cellStyle name="Normal 180 3 2" xfId="2470"/>
    <cellStyle name="Normal 180 3 3" xfId="2744"/>
    <cellStyle name="Normal 180 4" xfId="1543"/>
    <cellStyle name="Normal 180 5" xfId="1540"/>
    <cellStyle name="Normal 181" xfId="534"/>
    <cellStyle name="Normal 181 2" xfId="1545"/>
    <cellStyle name="Normal 181 2 2" xfId="7550"/>
    <cellStyle name="Normal 181 2 2 2" xfId="7551"/>
    <cellStyle name="Normal 181 2 2 3" xfId="21342"/>
    <cellStyle name="Normal 181 2 3" xfId="7552"/>
    <cellStyle name="Normal 181 2 4" xfId="7553"/>
    <cellStyle name="Normal 181 2 5" xfId="22435"/>
    <cellStyle name="Normal 181 3" xfId="1546"/>
    <cellStyle name="Normal 181 3 2" xfId="2469"/>
    <cellStyle name="Normal 181 3 3" xfId="2745"/>
    <cellStyle name="Normal 181 4" xfId="1547"/>
    <cellStyle name="Normal 181 5" xfId="1544"/>
    <cellStyle name="Normal 182" xfId="535"/>
    <cellStyle name="Normal 182 2" xfId="1548"/>
    <cellStyle name="Normal 182 2 2" xfId="7554"/>
    <cellStyle name="Normal 182 3" xfId="1549"/>
    <cellStyle name="Normal 182 4" xfId="1550"/>
    <cellStyle name="Normal 182 4 2" xfId="2468"/>
    <cellStyle name="Normal 182 4 3" xfId="2746"/>
    <cellStyle name="Normal 182 5" xfId="1551"/>
    <cellStyle name="Normal 183" xfId="536"/>
    <cellStyle name="Normal 183 2" xfId="1553"/>
    <cellStyle name="Normal 183 2 2" xfId="7555"/>
    <cellStyle name="Normal 183 2 2 2" xfId="7556"/>
    <cellStyle name="Normal 183 2 2 3" xfId="21971"/>
    <cellStyle name="Normal 183 2 3" xfId="7557"/>
    <cellStyle name="Normal 183 2 4" xfId="7558"/>
    <cellStyle name="Normal 183 2 5" xfId="22436"/>
    <cellStyle name="Normal 183 3" xfId="1554"/>
    <cellStyle name="Normal 183 3 2" xfId="2467"/>
    <cellStyle name="Normal 183 3 3" xfId="2747"/>
    <cellStyle name="Normal 183 4" xfId="1555"/>
    <cellStyle name="Normal 183 5" xfId="1552"/>
    <cellStyle name="Normal 184" xfId="537"/>
    <cellStyle name="Normal 184 2" xfId="1556"/>
    <cellStyle name="Normal 184 2 2" xfId="7559"/>
    <cellStyle name="Normal 184 3" xfId="1557"/>
    <cellStyle name="Normal 184 4" xfId="1558"/>
    <cellStyle name="Normal 184 4 2" xfId="2466"/>
    <cellStyle name="Normal 184 4 3" xfId="2748"/>
    <cellStyle name="Normal 184 5" xfId="1559"/>
    <cellStyle name="Normal 185" xfId="538"/>
    <cellStyle name="Normal 185 2" xfId="1561"/>
    <cellStyle name="Normal 185 2 2" xfId="7560"/>
    <cellStyle name="Normal 185 2 2 2" xfId="7561"/>
    <cellStyle name="Normal 185 2 2 3" xfId="20126"/>
    <cellStyle name="Normal 185 2 3" xfId="7562"/>
    <cellStyle name="Normal 185 2 4" xfId="7563"/>
    <cellStyle name="Normal 185 2 5" xfId="22437"/>
    <cellStyle name="Normal 185 3" xfId="1562"/>
    <cellStyle name="Normal 185 3 2" xfId="2465"/>
    <cellStyle name="Normal 185 3 3" xfId="2749"/>
    <cellStyle name="Normal 185 4" xfId="1563"/>
    <cellStyle name="Normal 185 5" xfId="1560"/>
    <cellStyle name="Normal 186" xfId="539"/>
    <cellStyle name="Normal 186 2" xfId="1564"/>
    <cellStyle name="Normal 186 2 2" xfId="7564"/>
    <cellStyle name="Normal 186 3" xfId="1565"/>
    <cellStyle name="Normal 186 4" xfId="1566"/>
    <cellStyle name="Normal 186 4 2" xfId="2464"/>
    <cellStyle name="Normal 186 4 3" xfId="2750"/>
    <cellStyle name="Normal 186 5" xfId="1567"/>
    <cellStyle name="Normal 187" xfId="540"/>
    <cellStyle name="Normal 188" xfId="541"/>
    <cellStyle name="Normal 188 2" xfId="1569"/>
    <cellStyle name="Normal 188 3" xfId="1570"/>
    <cellStyle name="Normal 188 4" xfId="1571"/>
    <cellStyle name="Normal 188 5" xfId="1572"/>
    <cellStyle name="Normal 188 6" xfId="1568"/>
    <cellStyle name="Normal 189" xfId="542"/>
    <cellStyle name="Normal 189 2" xfId="1574"/>
    <cellStyle name="Normal 189 2 2" xfId="7565"/>
    <cellStyle name="Normal 189 2 2 2" xfId="7566"/>
    <cellStyle name="Normal 189 2 2 3" xfId="21823"/>
    <cellStyle name="Normal 189 2 3" xfId="7567"/>
    <cellStyle name="Normal 189 2 4" xfId="7568"/>
    <cellStyle name="Normal 189 2 5" xfId="22438"/>
    <cellStyle name="Normal 189 3" xfId="1575"/>
    <cellStyle name="Normal 189 3 2" xfId="2463"/>
    <cellStyle name="Normal 189 3 3" xfId="2751"/>
    <cellStyle name="Normal 189 4" xfId="1576"/>
    <cellStyle name="Normal 189 5" xfId="1573"/>
    <cellStyle name="Normal 19" xfId="205"/>
    <cellStyle name="Normal 19 2" xfId="746"/>
    <cellStyle name="Normal 19 2 2" xfId="9666"/>
    <cellStyle name="Normal 19 3" xfId="7569"/>
    <cellStyle name="Normal 19 4" xfId="7570"/>
    <cellStyle name="Normal 19 5" xfId="7571"/>
    <cellStyle name="Normal 19 6" xfId="7572"/>
    <cellStyle name="Normal 19 7" xfId="7573"/>
    <cellStyle name="Normal 19 8" xfId="7574"/>
    <cellStyle name="Normal 190" xfId="543"/>
    <cellStyle name="Normal 190 2" xfId="1578"/>
    <cellStyle name="Normal 190 3" xfId="1579"/>
    <cellStyle name="Normal 190 4" xfId="1580"/>
    <cellStyle name="Normal 190 5" xfId="1581"/>
    <cellStyle name="Normal 190 6" xfId="1577"/>
    <cellStyle name="Normal 191" xfId="544"/>
    <cellStyle name="Normal 192" xfId="545"/>
    <cellStyle name="Normal 192 2" xfId="1583"/>
    <cellStyle name="Normal 192 2 2" xfId="7575"/>
    <cellStyle name="Normal 192 2 2 2" xfId="7576"/>
    <cellStyle name="Normal 192 2 2 3" xfId="21404"/>
    <cellStyle name="Normal 192 2 3" xfId="7577"/>
    <cellStyle name="Normal 192 2 4" xfId="7578"/>
    <cellStyle name="Normal 192 2 5" xfId="22439"/>
    <cellStyle name="Normal 192 3" xfId="1584"/>
    <cellStyle name="Normal 192 3 2" xfId="2462"/>
    <cellStyle name="Normal 192 3 3" xfId="2752"/>
    <cellStyle name="Normal 192 4" xfId="1585"/>
    <cellStyle name="Normal 192 5" xfId="1582"/>
    <cellStyle name="Normal 193" xfId="546"/>
    <cellStyle name="Normal 193 2" xfId="1587"/>
    <cellStyle name="Normal 193 3" xfId="1588"/>
    <cellStyle name="Normal 193 4" xfId="1589"/>
    <cellStyle name="Normal 193 5" xfId="1590"/>
    <cellStyle name="Normal 193 6" xfId="1586"/>
    <cellStyle name="Normal 194" xfId="547"/>
    <cellStyle name="Normal 195" xfId="548"/>
    <cellStyle name="Normal 195 2" xfId="1592"/>
    <cellStyle name="Normal 195 2 2" xfId="7579"/>
    <cellStyle name="Normal 195 2 2 2" xfId="7580"/>
    <cellStyle name="Normal 195 2 2 3" xfId="21889"/>
    <cellStyle name="Normal 195 2 3" xfId="7581"/>
    <cellStyle name="Normal 195 2 4" xfId="7582"/>
    <cellStyle name="Normal 195 2 5" xfId="22440"/>
    <cellStyle name="Normal 195 3" xfId="1593"/>
    <cellStyle name="Normal 195 3 2" xfId="2461"/>
    <cellStyle name="Normal 195 3 3" xfId="2753"/>
    <cellStyle name="Normal 195 4" xfId="1594"/>
    <cellStyle name="Normal 195 5" xfId="1591"/>
    <cellStyle name="Normal 196" xfId="549"/>
    <cellStyle name="Normal 196 2" xfId="1596"/>
    <cellStyle name="Normal 196 3" xfId="1597"/>
    <cellStyle name="Normal 196 4" xfId="1598"/>
    <cellStyle name="Normal 196 5" xfId="1595"/>
    <cellStyle name="Normal 197" xfId="550"/>
    <cellStyle name="Normal 198" xfId="645"/>
    <cellStyle name="Normal 198 2" xfId="1599"/>
    <cellStyle name="Normal 198 2 2" xfId="7583"/>
    <cellStyle name="Normal 198 2 3" xfId="22441"/>
    <cellStyle name="Normal 198 3" xfId="7584"/>
    <cellStyle name="Normal 198 3 2" xfId="7585"/>
    <cellStyle name="Normal 198 3 3" xfId="7586"/>
    <cellStyle name="Normal 198 3 4" xfId="7156"/>
    <cellStyle name="Normal 199" xfId="666"/>
    <cellStyle name="Normal 199 2" xfId="7587"/>
    <cellStyle name="Normal 199 2 2" xfId="21551"/>
    <cellStyle name="Normal 199 2 3" xfId="21804"/>
    <cellStyle name="Normal 199 3" xfId="7588"/>
    <cellStyle name="Normal 199 3 2" xfId="7589"/>
    <cellStyle name="Normal 199 3 3" xfId="7590"/>
    <cellStyle name="Normal 2" xfId="22"/>
    <cellStyle name="Normal 2 10" xfId="1600"/>
    <cellStyle name="Normal 2 11" xfId="1601"/>
    <cellStyle name="Normal 2 12" xfId="1602"/>
    <cellStyle name="Normal 2 13" xfId="1603"/>
    <cellStyle name="Normal 2 14" xfId="1604"/>
    <cellStyle name="Normal 2 15" xfId="1605"/>
    <cellStyle name="Normal 2 16" xfId="7591"/>
    <cellStyle name="Normal 2 17" xfId="7592"/>
    <cellStyle name="Normal 2 2" xfId="23"/>
    <cellStyle name="Normal 2 2 10" xfId="639"/>
    <cellStyle name="Normal 2 2 11" xfId="1606"/>
    <cellStyle name="Normal 2 2 12" xfId="7593"/>
    <cellStyle name="Normal 2 2 13" xfId="7594"/>
    <cellStyle name="Normal 2 2 2" xfId="24"/>
    <cellStyle name="Normal 2 2 2 10" xfId="1607"/>
    <cellStyle name="Normal 2 2 2 11" xfId="7595"/>
    <cellStyle name="Normal 2 2 2 12" xfId="7596"/>
    <cellStyle name="Normal 2 2 2 2" xfId="25"/>
    <cellStyle name="Normal 2 2 2 2 10" xfId="7597"/>
    <cellStyle name="Normal 2 2 2 2 11" xfId="7598"/>
    <cellStyle name="Normal 2 2 2 2 2" xfId="635"/>
    <cellStyle name="Normal 2 2 2 2 3" xfId="1608"/>
    <cellStyle name="Normal 2 2 2 2 4" xfId="1609"/>
    <cellStyle name="Normal 2 2 2 2 5" xfId="1610"/>
    <cellStyle name="Normal 2 2 2 2 6" xfId="1611"/>
    <cellStyle name="Normal 2 2 2 2 7" xfId="1612"/>
    <cellStyle name="Normal 2 2 2 2 8" xfId="1613"/>
    <cellStyle name="Normal 2 2 2 2 9" xfId="1614"/>
    <cellStyle name="Normal 2 2 2 3" xfId="843"/>
    <cellStyle name="Normal 2 2 2 3 2" xfId="7599"/>
    <cellStyle name="Normal 2 2 2 4" xfId="1615"/>
    <cellStyle name="Normal 2 2 2 5" xfId="1616"/>
    <cellStyle name="Normal 2 2 2 6" xfId="1617"/>
    <cellStyle name="Normal 2 2 2 7" xfId="1618"/>
    <cellStyle name="Normal 2 2 2 8" xfId="1619"/>
    <cellStyle name="Normal 2 2 2 9" xfId="1620"/>
    <cellStyle name="Normal 2 2 3" xfId="26"/>
    <cellStyle name="Normal 2 2 3 10" xfId="3016"/>
    <cellStyle name="Normal 2 2 3 11" xfId="7600"/>
    <cellStyle name="Normal 2 2 3 12" xfId="7601"/>
    <cellStyle name="Normal 2 2 3 13" xfId="10638"/>
    <cellStyle name="Normal 2 2 3 2" xfId="74"/>
    <cellStyle name="Normal 2 2 3 2 2" xfId="634"/>
    <cellStyle name="Normal 2 2 3 2 2 2" xfId="7602"/>
    <cellStyle name="Normal 2 2 3 2 3" xfId="2939"/>
    <cellStyle name="Normal 2 2 3 2 3 2" xfId="7603"/>
    <cellStyle name="Normal 2 2 3 2 3 2 2" xfId="20164"/>
    <cellStyle name="Normal 2 2 3 2 3 2 3" xfId="20055"/>
    <cellStyle name="Normal 2 2 3 2 3 3" xfId="7604"/>
    <cellStyle name="Normal 2 2 3 2 3 4" xfId="22511"/>
    <cellStyle name="Normal 2 2 3 2 4" xfId="7605"/>
    <cellStyle name="Normal 2 2 3 2 5" xfId="7606"/>
    <cellStyle name="Normal 2 2 3 2 6" xfId="7607"/>
    <cellStyle name="Normal 2 2 3 2 7" xfId="7608"/>
    <cellStyle name="Normal 2 2 3 2 8" xfId="7609"/>
    <cellStyle name="Normal 2 2 3 3" xfId="844"/>
    <cellStyle name="Normal 2 2 3 3 2" xfId="2940"/>
    <cellStyle name="Normal 2 2 3 4" xfId="1621"/>
    <cellStyle name="Normal 2 2 3 4 2" xfId="2941"/>
    <cellStyle name="Normal 2 2 3 5" xfId="1622"/>
    <cellStyle name="Normal 2 2 3 5 2" xfId="2942"/>
    <cellStyle name="Normal 2 2 3 6" xfId="1623"/>
    <cellStyle name="Normal 2 2 3 6 2" xfId="2943"/>
    <cellStyle name="Normal 2 2 3 7" xfId="1624"/>
    <cellStyle name="Normal 2 2 3 7 2" xfId="2944"/>
    <cellStyle name="Normal 2 2 3 8" xfId="1625"/>
    <cellStyle name="Normal 2 2 3 8 2" xfId="7610"/>
    <cellStyle name="Normal 2 2 3 9" xfId="1626"/>
    <cellStyle name="Normal 2 2 3 9 2" xfId="2945"/>
    <cellStyle name="Normal 2 2 3_cálculo da esp das camadas" xfId="2946"/>
    <cellStyle name="Normal 2 2 4" xfId="1627"/>
    <cellStyle name="Normal 2 2 4 2" xfId="7611"/>
    <cellStyle name="Normal 2 2 5" xfId="1628"/>
    <cellStyle name="Normal 2 2 5 2" xfId="7612"/>
    <cellStyle name="Normal 2 2 6" xfId="1629"/>
    <cellStyle name="Normal 2 2 6 2" xfId="7613"/>
    <cellStyle name="Normal 2 2 7" xfId="1630"/>
    <cellStyle name="Normal 2 2 7 2" xfId="7614"/>
    <cellStyle name="Normal 2 2 8" xfId="1631"/>
    <cellStyle name="Normal 2 2 8 2" xfId="7615"/>
    <cellStyle name="Normal 2 2 9" xfId="1632"/>
    <cellStyle name="Normal 2 2 9 2" xfId="7616"/>
    <cellStyle name="Normal 2 2_cálculo da esp das camadas" xfId="2947"/>
    <cellStyle name="Normal 2 3" xfId="27"/>
    <cellStyle name="Normal 2 3 10" xfId="1633"/>
    <cellStyle name="Normal 2 3 11" xfId="7617"/>
    <cellStyle name="Normal 2 3 12" xfId="7618"/>
    <cellStyle name="Normal 2 3 2" xfId="86"/>
    <cellStyle name="Normal 2 3 2 10" xfId="7619"/>
    <cellStyle name="Normal 2 3 2 11" xfId="7620"/>
    <cellStyle name="Normal 2 3 2 2" xfId="712"/>
    <cellStyle name="Normal 2 3 2 3" xfId="1634"/>
    <cellStyle name="Normal 2 3 2 4" xfId="1635"/>
    <cellStyle name="Normal 2 3 2 5" xfId="1636"/>
    <cellStyle name="Normal 2 3 2 6" xfId="1637"/>
    <cellStyle name="Normal 2 3 2 7" xfId="1638"/>
    <cellStyle name="Normal 2 3 2 8" xfId="1639"/>
    <cellStyle name="Normal 2 3 2 9" xfId="1640"/>
    <cellStyle name="Normal 2 3 3" xfId="656"/>
    <cellStyle name="Normal 2 3 4" xfId="1641"/>
    <cellStyle name="Normal 2 3 5" xfId="1642"/>
    <cellStyle name="Normal 2 3 6" xfId="1643"/>
    <cellStyle name="Normal 2 3 7" xfId="1644"/>
    <cellStyle name="Normal 2 3 8" xfId="1645"/>
    <cellStyle name="Normal 2 3 9" xfId="1646"/>
    <cellStyle name="Normal 2 4" xfId="28"/>
    <cellStyle name="Normal 2 4 10" xfId="1647"/>
    <cellStyle name="Normal 2 4 11" xfId="7621"/>
    <cellStyle name="Normal 2 4 12" xfId="7622"/>
    <cellStyle name="Normal 2 4 13" xfId="10604"/>
    <cellStyle name="Normal 2 4 2" xfId="87"/>
    <cellStyle name="Normal 2 4 2 10" xfId="7623"/>
    <cellStyle name="Normal 2 4 2 11" xfId="7624"/>
    <cellStyle name="Normal 2 4 2 2" xfId="713"/>
    <cellStyle name="Normal 2 4 2 3" xfId="1648"/>
    <cellStyle name="Normal 2 4 2 4" xfId="1649"/>
    <cellStyle name="Normal 2 4 2 5" xfId="1650"/>
    <cellStyle name="Normal 2 4 2 6" xfId="1651"/>
    <cellStyle name="Normal 2 4 2 7" xfId="1652"/>
    <cellStyle name="Normal 2 4 2 8" xfId="1653"/>
    <cellStyle name="Normal 2 4 2 9" xfId="1654"/>
    <cellStyle name="Normal 2 4 3" xfId="657"/>
    <cellStyle name="Normal 2 4 3 2" xfId="2948"/>
    <cellStyle name="Normal 2 4 3 3" xfId="7625"/>
    <cellStyle name="Normal 2 4 4" xfId="1655"/>
    <cellStyle name="Normal 2 4 5" xfId="1656"/>
    <cellStyle name="Normal 2 4 6" xfId="1657"/>
    <cellStyle name="Normal 2 4 7" xfId="1658"/>
    <cellStyle name="Normal 2 4 8" xfId="1659"/>
    <cellStyle name="Normal 2 4 9" xfId="1660"/>
    <cellStyle name="Normal 2 5" xfId="29"/>
    <cellStyle name="Normal 2 5 10" xfId="1661"/>
    <cellStyle name="Normal 2 5 10 2" xfId="7626"/>
    <cellStyle name="Normal 2 5 10 3" xfId="22442"/>
    <cellStyle name="Normal 2 5 11" xfId="1662"/>
    <cellStyle name="Normal 2 5 11 2" xfId="7627"/>
    <cellStyle name="Normal 2 5 11 3" xfId="22443"/>
    <cellStyle name="Normal 2 5 12" xfId="7628"/>
    <cellStyle name="Normal 2 5 13" xfId="7629"/>
    <cellStyle name="Normal 2 5 2" xfId="69"/>
    <cellStyle name="Normal 2 5 2 10" xfId="1663"/>
    <cellStyle name="Normal 2 5 2 10 2" xfId="7630"/>
    <cellStyle name="Normal 2 5 2 10 3" xfId="22444"/>
    <cellStyle name="Normal 2 5 2 11" xfId="1664"/>
    <cellStyle name="Normal 2 5 2 11 2" xfId="7631"/>
    <cellStyle name="Normal 2 5 2 11 3" xfId="22445"/>
    <cellStyle name="Normal 2 5 2 12" xfId="7632"/>
    <cellStyle name="Normal 2 5 2 2" xfId="88"/>
    <cellStyle name="Normal 2 5 2 2 10" xfId="7633"/>
    <cellStyle name="Normal 2 5 2 2 11" xfId="7634"/>
    <cellStyle name="Normal 2 5 2 2 2" xfId="714"/>
    <cellStyle name="Normal 2 5 2 2 3" xfId="1665"/>
    <cellStyle name="Normal 2 5 2 2 4" xfId="1666"/>
    <cellStyle name="Normal 2 5 2 2 5" xfId="1667"/>
    <cellStyle name="Normal 2 5 2 2 6" xfId="1668"/>
    <cellStyle name="Normal 2 5 2 2 7" xfId="1669"/>
    <cellStyle name="Normal 2 5 2 2 8" xfId="1670"/>
    <cellStyle name="Normal 2 5 2 2 9" xfId="1671"/>
    <cellStyle name="Normal 2 5 2 3" xfId="701"/>
    <cellStyle name="Normal 2 5 2 3 2" xfId="1672"/>
    <cellStyle name="Normal 2 5 2 4" xfId="996"/>
    <cellStyle name="Normal 2 5 2 5" xfId="1673"/>
    <cellStyle name="Normal 2 5 2 5 2" xfId="7635"/>
    <cellStyle name="Normal 2 5 2 5 3" xfId="22446"/>
    <cellStyle name="Normal 2 5 2 6" xfId="1674"/>
    <cellStyle name="Normal 2 5 2 6 2" xfId="7636"/>
    <cellStyle name="Normal 2 5 2 6 3" xfId="22447"/>
    <cellStyle name="Normal 2 5 2 7" xfId="1675"/>
    <cellStyle name="Normal 2 5 2 7 2" xfId="7637"/>
    <cellStyle name="Normal 2 5 2 7 3" xfId="22448"/>
    <cellStyle name="Normal 2 5 2 8" xfId="1676"/>
    <cellStyle name="Normal 2 5 2 8 2" xfId="7638"/>
    <cellStyle name="Normal 2 5 2 8 3" xfId="22449"/>
    <cellStyle name="Normal 2 5 2 9" xfId="1677"/>
    <cellStyle name="Normal 2 5 2 9 2" xfId="7639"/>
    <cellStyle name="Normal 2 5 2 9 3" xfId="22450"/>
    <cellStyle name="Normal 2 5 3" xfId="89"/>
    <cellStyle name="Normal 2 5 3 10" xfId="1678"/>
    <cellStyle name="Normal 2 5 3 11" xfId="4432"/>
    <cellStyle name="Normal 2 5 3 11 2" xfId="20740"/>
    <cellStyle name="Normal 2 5 3 11 2 2" xfId="24051"/>
    <cellStyle name="Normal 2 5 3 11 2 3" xfId="22695"/>
    <cellStyle name="Normal 2 5 3 12" xfId="7640"/>
    <cellStyle name="Normal 2 5 3 13" xfId="7641"/>
    <cellStyle name="Normal 2 5 3 2" xfId="206"/>
    <cellStyle name="Normal 2 5 3 2 10" xfId="1680"/>
    <cellStyle name="Normal 2 5 3 2 11" xfId="1681"/>
    <cellStyle name="Normal 2 5 3 2 11 2" xfId="7642"/>
    <cellStyle name="Normal 2 5 3 2 11 3" xfId="22451"/>
    <cellStyle name="Normal 2 5 3 2 12" xfId="1682"/>
    <cellStyle name="Normal 2 5 3 2 13" xfId="1679"/>
    <cellStyle name="Normal 2 5 3 2 2" xfId="747"/>
    <cellStyle name="Normal 2 5 3 2 2 2" xfId="1683"/>
    <cellStyle name="Normal 2 5 3 2 3" xfId="1684"/>
    <cellStyle name="Normal 2 5 3 2 3 2" xfId="7643"/>
    <cellStyle name="Normal 2 5 3 2 4" xfId="1685"/>
    <cellStyle name="Normal 2 5 3 2 5" xfId="1686"/>
    <cellStyle name="Normal 2 5 3 2 6" xfId="1687"/>
    <cellStyle name="Normal 2 5 3 2 6 2" xfId="7644"/>
    <cellStyle name="Normal 2 5 3 2 6 3" xfId="22452"/>
    <cellStyle name="Normal 2 5 3 2 7" xfId="1688"/>
    <cellStyle name="Normal 2 5 3 2 8" xfId="1689"/>
    <cellStyle name="Normal 2 5 3 2 9" xfId="1690"/>
    <cellStyle name="Normal 2 5 3 3" xfId="551"/>
    <cellStyle name="Normal 2 5 3 3 2" xfId="812"/>
    <cellStyle name="Normal 2 5 3 3 3" xfId="7645"/>
    <cellStyle name="Normal 2 5 3 3 4" xfId="7646"/>
    <cellStyle name="Normal 2 5 3 3 5" xfId="7647"/>
    <cellStyle name="Normal 2 5 3 3 6" xfId="7648"/>
    <cellStyle name="Normal 2 5 3 3 7" xfId="7649"/>
    <cellStyle name="Normal 2 5 3 3 8" xfId="7650"/>
    <cellStyle name="Normal 2 5 3 4" xfId="715"/>
    <cellStyle name="Normal 2 5 3 4 2" xfId="1691"/>
    <cellStyle name="Normal 2 5 3 4 2 2" xfId="7651"/>
    <cellStyle name="Normal 2 5 3 4 2 3" xfId="22453"/>
    <cellStyle name="Normal 2 5 3 5" xfId="997"/>
    <cellStyle name="Normal 2 5 3 5 2" xfId="1692"/>
    <cellStyle name="Normal 2 5 3 6" xfId="1693"/>
    <cellStyle name="Normal 2 5 3 7" xfId="1694"/>
    <cellStyle name="Normal 2 5 3 8" xfId="1695"/>
    <cellStyle name="Normal 2 5 3 9" xfId="1696"/>
    <cellStyle name="Normal 2 5 4" xfId="687"/>
    <cellStyle name="Normal 2 5 4 2" xfId="1698"/>
    <cellStyle name="Normal 2 5 4 3" xfId="1697"/>
    <cellStyle name="Normal 2 5 5" xfId="1699"/>
    <cellStyle name="Normal 2 5 5 2" xfId="7652"/>
    <cellStyle name="Normal 2 5 5 3" xfId="22454"/>
    <cellStyle name="Normal 2 5 6" xfId="1700"/>
    <cellStyle name="Normal 2 5 6 2" xfId="7653"/>
    <cellStyle name="Normal 2 5 6 3" xfId="22455"/>
    <cellStyle name="Normal 2 5 7" xfId="1701"/>
    <cellStyle name="Normal 2 5 7 2" xfId="7654"/>
    <cellStyle name="Normal 2 5 7 3" xfId="22456"/>
    <cellStyle name="Normal 2 5 8" xfId="1702"/>
    <cellStyle name="Normal 2 5 8 2" xfId="7655"/>
    <cellStyle name="Normal 2 5 8 3" xfId="22457"/>
    <cellStyle name="Normal 2 5 9" xfId="1703"/>
    <cellStyle name="Normal 2 5 9 2" xfId="7656"/>
    <cellStyle name="Normal 2 5 9 3" xfId="22458"/>
    <cellStyle name="Normal 2 6" xfId="63"/>
    <cellStyle name="Normal 2 6 10" xfId="1704"/>
    <cellStyle name="Normal 2 6 11" xfId="1705"/>
    <cellStyle name="Normal 2 6 12" xfId="7657"/>
    <cellStyle name="Normal 2 6 13" xfId="7658"/>
    <cellStyle name="Normal 2 6 2" xfId="64"/>
    <cellStyle name="Normal 2 6 2 10" xfId="7659"/>
    <cellStyle name="Normal 2 6 2 11" xfId="7660"/>
    <cellStyle name="Normal 2 6 2 2" xfId="698"/>
    <cellStyle name="Normal 2 6 2 3" xfId="1706"/>
    <cellStyle name="Normal 2 6 2 4" xfId="1707"/>
    <cellStyle name="Normal 2 6 2 5" xfId="1708"/>
    <cellStyle name="Normal 2 6 2 6" xfId="1709"/>
    <cellStyle name="Normal 2 6 2 7" xfId="1710"/>
    <cellStyle name="Normal 2 6 2 8" xfId="1711"/>
    <cellStyle name="Normal 2 6 2 9" xfId="1712"/>
    <cellStyle name="Normal 2 6 3" xfId="90"/>
    <cellStyle name="Normal 2 6 3 10" xfId="7661"/>
    <cellStyle name="Normal 2 6 3 11" xfId="7662"/>
    <cellStyle name="Normal 2 6 3 2" xfId="716"/>
    <cellStyle name="Normal 2 6 3 3" xfId="1713"/>
    <cellStyle name="Normal 2 6 3 4" xfId="1714"/>
    <cellStyle name="Normal 2 6 3 5" xfId="1715"/>
    <cellStyle name="Normal 2 6 3 6" xfId="1716"/>
    <cellStyle name="Normal 2 6 3 7" xfId="1717"/>
    <cellStyle name="Normal 2 6 3 8" xfId="1718"/>
    <cellStyle name="Normal 2 6 3 9" xfId="1719"/>
    <cellStyle name="Normal 2 6 4" xfId="697"/>
    <cellStyle name="Normal 2 6 5" xfId="1720"/>
    <cellStyle name="Normal 2 6 6" xfId="1721"/>
    <cellStyle name="Normal 2 6 7" xfId="1722"/>
    <cellStyle name="Normal 2 6 8" xfId="1723"/>
    <cellStyle name="Normal 2 6 9" xfId="1724"/>
    <cellStyle name="Normal 2 7" xfId="436"/>
    <cellStyle name="Normal 2 7 10" xfId="7663"/>
    <cellStyle name="Normal 2 7 11" xfId="7664"/>
    <cellStyle name="Normal 2 7 2" xfId="792"/>
    <cellStyle name="Normal 2 7 3" xfId="1725"/>
    <cellStyle name="Normal 2 7 4" xfId="1726"/>
    <cellStyle name="Normal 2 7 5" xfId="1727"/>
    <cellStyle name="Normal 2 7 6" xfId="1728"/>
    <cellStyle name="Normal 2 7 7" xfId="1729"/>
    <cellStyle name="Normal 2 7 8" xfId="1730"/>
    <cellStyle name="Normal 2 7 9" xfId="1731"/>
    <cellStyle name="Normal 2 8" xfId="655"/>
    <cellStyle name="Normal 2 9" xfId="1732"/>
    <cellStyle name="Normal 2 9 2" xfId="20516"/>
    <cellStyle name="Normal 20" xfId="207"/>
    <cellStyle name="Normal 20 2" xfId="748"/>
    <cellStyle name="Normal 20 2 2" xfId="9667"/>
    <cellStyle name="Normal 20 3" xfId="7665"/>
    <cellStyle name="Normal 20 4" xfId="7666"/>
    <cellStyle name="Normal 20 5" xfId="7667"/>
    <cellStyle name="Normal 20 6" xfId="7668"/>
    <cellStyle name="Normal 20 7" xfId="7669"/>
    <cellStyle name="Normal 20 8" xfId="7670"/>
    <cellStyle name="Normal 200" xfId="676"/>
    <cellStyle name="Normal 200 2" xfId="7671"/>
    <cellStyle name="Normal 200 2 2" xfId="7672"/>
    <cellStyle name="Normal 200 2 3" xfId="7673"/>
    <cellStyle name="Normal 200 2 4" xfId="20316"/>
    <cellStyle name="Normal 200 2 5" xfId="21593"/>
    <cellStyle name="Normal 200 3" xfId="7674"/>
    <cellStyle name="Normal 201" xfId="677"/>
    <cellStyle name="Normal 201 2" xfId="1733"/>
    <cellStyle name="Normal 201 2 2" xfId="2846"/>
    <cellStyle name="Normal 201 2 3" xfId="2754"/>
    <cellStyle name="Normal 201 2 4" xfId="2624"/>
    <cellStyle name="Normal 201 2 5" xfId="2557"/>
    <cellStyle name="Normal 201 3" xfId="20671"/>
    <cellStyle name="Normal 202" xfId="675"/>
    <cellStyle name="Normal 202 2" xfId="1734"/>
    <cellStyle name="Normal 203" xfId="678"/>
    <cellStyle name="Normal 203 2" xfId="1735"/>
    <cellStyle name="Normal 203 2 2" xfId="2847"/>
    <cellStyle name="Normal 203 2 3" xfId="2755"/>
    <cellStyle name="Normal 203 2 4" xfId="2625"/>
    <cellStyle name="Normal 203 2 5" xfId="2558"/>
    <cellStyle name="Normal 203 3" xfId="20660"/>
    <cellStyle name="Normal 204" xfId="674"/>
    <cellStyle name="Normal 204 2" xfId="1736"/>
    <cellStyle name="Normal 205" xfId="679"/>
    <cellStyle name="Normal 205 2" xfId="1737"/>
    <cellStyle name="Normal 206" xfId="680"/>
    <cellStyle name="Normal 206 2" xfId="1738"/>
    <cellStyle name="Normal 207" xfId="681"/>
    <cellStyle name="Normal 207 2" xfId="1739"/>
    <cellStyle name="Normal 208" xfId="646"/>
    <cellStyle name="Normal 208 2" xfId="1740"/>
    <cellStyle name="Normal 209" xfId="682"/>
    <cellStyle name="Normal 209 2" xfId="1741"/>
    <cellStyle name="Normal 21" xfId="208"/>
    <cellStyle name="Normal 21 2" xfId="749"/>
    <cellStyle name="Normal 21 2 2" xfId="9668"/>
    <cellStyle name="Normal 21 3" xfId="7675"/>
    <cellStyle name="Normal 21 4" xfId="7676"/>
    <cellStyle name="Normal 21 5" xfId="7677"/>
    <cellStyle name="Normal 21 6" xfId="7678"/>
    <cellStyle name="Normal 21 7" xfId="7679"/>
    <cellStyle name="Normal 21 8" xfId="7680"/>
    <cellStyle name="Normal 210" xfId="839"/>
    <cellStyle name="Normal 210 2" xfId="942"/>
    <cellStyle name="Normal 210 2 2" xfId="1742"/>
    <cellStyle name="Normal 211" xfId="943"/>
    <cellStyle name="Normal 211 2" xfId="944"/>
    <cellStyle name="Normal 211 3" xfId="998"/>
    <cellStyle name="Normal 211 4" xfId="1743"/>
    <cellStyle name="Normal 211 4 2" xfId="2848"/>
    <cellStyle name="Normal 211 4 3" xfId="2756"/>
    <cellStyle name="Normal 211 4 4" xfId="2626"/>
    <cellStyle name="Normal 211 4 5" xfId="2559"/>
    <cellStyle name="Normal 211 5" xfId="20727"/>
    <cellStyle name="Normal 211 5 2" xfId="20221"/>
    <cellStyle name="Normal 212" xfId="945"/>
    <cellStyle name="Normal 212 2" xfId="946"/>
    <cellStyle name="Normal 212 3" xfId="999"/>
    <cellStyle name="Normal 212 4" xfId="22088"/>
    <cellStyle name="Normal 212 4 2" xfId="21441"/>
    <cellStyle name="Normal 213" xfId="947"/>
    <cellStyle name="Normal 213 2" xfId="948"/>
    <cellStyle name="Normal 213 3" xfId="1744"/>
    <cellStyle name="Normal 213 4" xfId="22296"/>
    <cellStyle name="Normal 213 4 2" xfId="19901"/>
    <cellStyle name="Normal 214" xfId="949"/>
    <cellStyle name="Normal 214 2" xfId="950"/>
    <cellStyle name="Normal 214 3" xfId="1000"/>
    <cellStyle name="Normal 214 4" xfId="1745"/>
    <cellStyle name="Normal 214 4 2" xfId="2849"/>
    <cellStyle name="Normal 214 4 3" xfId="2757"/>
    <cellStyle name="Normal 214 4 4" xfId="2627"/>
    <cellStyle name="Normal 214 4 5" xfId="2560"/>
    <cellStyle name="Normal 214 5" xfId="21368"/>
    <cellStyle name="Normal 214 5 2" xfId="20282"/>
    <cellStyle name="Normal 215" xfId="951"/>
    <cellStyle name="Normal 215 2" xfId="952"/>
    <cellStyle name="Normal 215 3" xfId="1746"/>
    <cellStyle name="Normal 215 4" xfId="22234"/>
    <cellStyle name="Normal 215 4 2" xfId="21378"/>
    <cellStyle name="Normal 216" xfId="953"/>
    <cellStyle name="Normal 216 2" xfId="954"/>
    <cellStyle name="Normal 216 3" xfId="1001"/>
    <cellStyle name="Normal 216 4" xfId="20537"/>
    <cellStyle name="Normal 216 4 2" xfId="21268"/>
    <cellStyle name="Normal 217" xfId="955"/>
    <cellStyle name="Normal 217 2" xfId="956"/>
    <cellStyle name="Normal 217 3" xfId="1747"/>
    <cellStyle name="Normal 217 3 2" xfId="2850"/>
    <cellStyle name="Normal 217 3 3" xfId="2758"/>
    <cellStyle name="Normal 217 3 4" xfId="2628"/>
    <cellStyle name="Normal 217 3 5" xfId="2561"/>
    <cellStyle name="Normal 217 3 6" xfId="22459"/>
    <cellStyle name="Normal 217 3 7" xfId="22360"/>
    <cellStyle name="Normal 217 4" xfId="7681"/>
    <cellStyle name="Normal 217 4 2" xfId="21440"/>
    <cellStyle name="Normal 217 4 2 2" xfId="21561"/>
    <cellStyle name="Normal 218" xfId="957"/>
    <cellStyle name="Normal 218 2" xfId="958"/>
    <cellStyle name="Normal 218 3" xfId="1002"/>
    <cellStyle name="Normal 218 4" xfId="20082"/>
    <cellStyle name="Normal 218 4 2" xfId="21782"/>
    <cellStyle name="Normal 219" xfId="959"/>
    <cellStyle name="Normal 219 2" xfId="960"/>
    <cellStyle name="Normal 219 3" xfId="1748"/>
    <cellStyle name="Normal 219 4" xfId="22273"/>
    <cellStyle name="Normal 219 4 2" xfId="20489"/>
    <cellStyle name="Normal 22" xfId="209"/>
    <cellStyle name="Normal 22 2" xfId="750"/>
    <cellStyle name="Normal 22 2 2" xfId="9669"/>
    <cellStyle name="Normal 22 3" xfId="7682"/>
    <cellStyle name="Normal 22 4" xfId="7683"/>
    <cellStyle name="Normal 22 5" xfId="7684"/>
    <cellStyle name="Normal 22 6" xfId="7685"/>
    <cellStyle name="Normal 22 7" xfId="7686"/>
    <cellStyle name="Normal 22 8" xfId="7687"/>
    <cellStyle name="Normal 220" xfId="961"/>
    <cellStyle name="Normal 220 2" xfId="962"/>
    <cellStyle name="Normal 220 3" xfId="1003"/>
    <cellStyle name="Normal 220 4" xfId="1749"/>
    <cellStyle name="Normal 220 4 2" xfId="2851"/>
    <cellStyle name="Normal 220 4 3" xfId="2759"/>
    <cellStyle name="Normal 220 4 4" xfId="2629"/>
    <cellStyle name="Normal 220 4 5" xfId="2562"/>
    <cellStyle name="Normal 220 5" xfId="20612"/>
    <cellStyle name="Normal 220 5 2" xfId="20087"/>
    <cellStyle name="Normal 221" xfId="963"/>
    <cellStyle name="Normal 221 2" xfId="964"/>
    <cellStyle name="Normal 221 3" xfId="1004"/>
    <cellStyle name="Normal 221 4" xfId="22210"/>
    <cellStyle name="Normal 221 4 2" xfId="22155"/>
    <cellStyle name="Normal 222" xfId="965"/>
    <cellStyle name="Normal 222 2" xfId="966"/>
    <cellStyle name="Normal 222 3" xfId="1750"/>
    <cellStyle name="Normal 222 4" xfId="20749"/>
    <cellStyle name="Normal 222 4 2" xfId="21571"/>
    <cellStyle name="Normal 223" xfId="967"/>
    <cellStyle name="Normal 223 2" xfId="968"/>
    <cellStyle name="Normal 223 3" xfId="1751"/>
    <cellStyle name="Normal 223 3 2" xfId="2852"/>
    <cellStyle name="Normal 223 3 3" xfId="2760"/>
    <cellStyle name="Normal 223 3 4" xfId="2630"/>
    <cellStyle name="Normal 223 3 5" xfId="2563"/>
    <cellStyle name="Normal 223 3 6" xfId="22460"/>
    <cellStyle name="Normal 223 3 7" xfId="22361"/>
    <cellStyle name="Normal 223 4" xfId="7688"/>
    <cellStyle name="Normal 223 4 2" xfId="20814"/>
    <cellStyle name="Normal 223 4 2 2" xfId="21027"/>
    <cellStyle name="Normal 224" xfId="969"/>
    <cellStyle name="Normal 224 2" xfId="970"/>
    <cellStyle name="Normal 224 3" xfId="1752"/>
    <cellStyle name="Normal 224 4" xfId="21377"/>
    <cellStyle name="Normal 224 4 2" xfId="20460"/>
    <cellStyle name="Normal 225" xfId="971"/>
    <cellStyle name="Normal 225 2" xfId="972"/>
    <cellStyle name="Normal 225 3" xfId="1753"/>
    <cellStyle name="Normal 225 4" xfId="22063"/>
    <cellStyle name="Normal 225 4 2" xfId="21852"/>
    <cellStyle name="Normal 226" xfId="973"/>
    <cellStyle name="Normal 226 2" xfId="974"/>
    <cellStyle name="Normal 226 3" xfId="1005"/>
    <cellStyle name="Normal 226 4" xfId="20281"/>
    <cellStyle name="Normal 226 4 2" xfId="22313"/>
    <cellStyle name="Normal 227" xfId="975"/>
    <cellStyle name="Normal 227 2" xfId="976"/>
    <cellStyle name="Normal 227 3" xfId="1754"/>
    <cellStyle name="Normal 227 4" xfId="22090"/>
    <cellStyle name="Normal 227 4 2" xfId="22249"/>
    <cellStyle name="Normal 228" xfId="977"/>
    <cellStyle name="Normal 228 2" xfId="978"/>
    <cellStyle name="Normal 228 3" xfId="1006"/>
    <cellStyle name="Normal 228 4" xfId="1755"/>
    <cellStyle name="Normal 228 4 2" xfId="2853"/>
    <cellStyle name="Normal 228 4 3" xfId="2761"/>
    <cellStyle name="Normal 228 4 4" xfId="2631"/>
    <cellStyle name="Normal 228 4 5" xfId="2564"/>
    <cellStyle name="Normal 228 5" xfId="20873"/>
    <cellStyle name="Normal 228 5 2" xfId="21963"/>
    <cellStyle name="Normal 229" xfId="979"/>
    <cellStyle name="Normal 229 2" xfId="980"/>
    <cellStyle name="Normal 229 3" xfId="1756"/>
    <cellStyle name="Normal 229 4" xfId="20538"/>
    <cellStyle name="Normal 229 4 2" xfId="21634"/>
    <cellStyle name="Normal 23" xfId="210"/>
    <cellStyle name="Normal 23 2" xfId="751"/>
    <cellStyle name="Normal 23 2 2" xfId="9670"/>
    <cellStyle name="Normal 23 3" xfId="7689"/>
    <cellStyle name="Normal 23 4" xfId="7690"/>
    <cellStyle name="Normal 23 5" xfId="7691"/>
    <cellStyle name="Normal 23 6" xfId="7692"/>
    <cellStyle name="Normal 23 7" xfId="7693"/>
    <cellStyle name="Normal 23 8" xfId="7694"/>
    <cellStyle name="Normal 230" xfId="845"/>
    <cellStyle name="Normal 230 2" xfId="981"/>
    <cellStyle name="Normal 230 2 2" xfId="1757"/>
    <cellStyle name="Normal 230 3" xfId="1007"/>
    <cellStyle name="Normal 230 4" xfId="19979"/>
    <cellStyle name="Normal 230 4 2" xfId="20349"/>
    <cellStyle name="Normal 231" xfId="982"/>
    <cellStyle name="Normal 231 2" xfId="983"/>
    <cellStyle name="Normal 231 3" xfId="1758"/>
    <cellStyle name="Normal 231 4" xfId="21350"/>
    <cellStyle name="Normal 231 4 2" xfId="21148"/>
    <cellStyle name="Normal 232" xfId="984"/>
    <cellStyle name="Normal 232 2" xfId="985"/>
    <cellStyle name="Normal 232 3" xfId="1759"/>
    <cellStyle name="Normal 232 4" xfId="20700"/>
    <cellStyle name="Normal 232 4 2" xfId="21366"/>
    <cellStyle name="Normal 233" xfId="1008"/>
    <cellStyle name="Normal 233 2" xfId="1009"/>
    <cellStyle name="Normal 233 3" xfId="1760"/>
    <cellStyle name="Normal 233 3 2" xfId="2854"/>
    <cellStyle name="Normal 233 3 3" xfId="2762"/>
    <cellStyle name="Normal 233 3 4" xfId="2632"/>
    <cellStyle name="Normal 233 3 5" xfId="2565"/>
    <cellStyle name="Normal 233 3 6" xfId="22461"/>
    <cellStyle name="Normal 233 3 7" xfId="22362"/>
    <cellStyle name="Normal 233 4" xfId="7695"/>
    <cellStyle name="Normal 233 4 2" xfId="21956"/>
    <cellStyle name="Normal 233 4 2 2" xfId="21101"/>
    <cellStyle name="Normal 234" xfId="1010"/>
    <cellStyle name="Normal 234 2" xfId="1011"/>
    <cellStyle name="Normal 234 3" xfId="1761"/>
    <cellStyle name="Normal 234 4" xfId="20539"/>
    <cellStyle name="Normal 234 4 2" xfId="21671"/>
    <cellStyle name="Normal 235" xfId="1012"/>
    <cellStyle name="Normal 235 2" xfId="1013"/>
    <cellStyle name="Normal 235 3" xfId="1090"/>
    <cellStyle name="Normal 235 3 2" xfId="2825"/>
    <cellStyle name="Normal 235 3 3" xfId="2670"/>
    <cellStyle name="Normal 235 3 4" xfId="2603"/>
    <cellStyle name="Normal 235 3 5" xfId="2536"/>
    <cellStyle name="Normal 235 3 6" xfId="22393"/>
    <cellStyle name="Normal 235 3 7" xfId="22363"/>
    <cellStyle name="Normal 235 4" xfId="7696"/>
    <cellStyle name="Normal 235 4 2" xfId="19980"/>
    <cellStyle name="Normal 235 4 2 2" xfId="20084"/>
    <cellStyle name="Normal 236" xfId="1014"/>
    <cellStyle name="Normal 236 2" xfId="1015"/>
    <cellStyle name="Normal 236 3" xfId="2448"/>
    <cellStyle name="Normal 236 3 2" xfId="2891"/>
    <cellStyle name="Normal 236 3 3" xfId="2824"/>
    <cellStyle name="Normal 236 3 4" xfId="2669"/>
    <cellStyle name="Normal 236 3 5" xfId="2602"/>
    <cellStyle name="Normal 236 4" xfId="20511"/>
    <cellStyle name="Normal 236 4 2" xfId="20450"/>
    <cellStyle name="Normal 237" xfId="1016"/>
    <cellStyle name="Normal 237 2" xfId="2523"/>
    <cellStyle name="Normal 237 3" xfId="20948"/>
    <cellStyle name="Normal 237 3 2" xfId="20350"/>
    <cellStyle name="Normal 238" xfId="1017"/>
    <cellStyle name="Normal 238 2" xfId="1018"/>
    <cellStyle name="Normal 238 3" xfId="7697"/>
    <cellStyle name="Normal 238 3 2" xfId="22129"/>
    <cellStyle name="Normal 238 3 2 2" xfId="22292"/>
    <cellStyle name="Normal 239" xfId="1019"/>
    <cellStyle name="Normal 239 2" xfId="2531"/>
    <cellStyle name="Normal 239 3" xfId="19981"/>
    <cellStyle name="Normal 239 3 2" xfId="22230"/>
    <cellStyle name="Normal 24" xfId="211"/>
    <cellStyle name="Normal 24 2" xfId="752"/>
    <cellStyle name="Normal 24 2 2" xfId="9671"/>
    <cellStyle name="Normal 24 3" xfId="7698"/>
    <cellStyle name="Normal 24 4" xfId="7699"/>
    <cellStyle name="Normal 24 5" xfId="7700"/>
    <cellStyle name="Normal 24 6" xfId="7701"/>
    <cellStyle name="Normal 24 7" xfId="7702"/>
    <cellStyle name="Normal 24 8" xfId="7703"/>
    <cellStyle name="Normal 240" xfId="1020"/>
    <cellStyle name="Normal 240 2" xfId="1021"/>
    <cellStyle name="Normal 240 3" xfId="7704"/>
    <cellStyle name="Normal 240 3 2" xfId="22091"/>
    <cellStyle name="Normal 240 3 2 2" xfId="21694"/>
    <cellStyle name="Normal 241" xfId="1022"/>
    <cellStyle name="Normal 241 2" xfId="2532"/>
    <cellStyle name="Normal 241 3" xfId="20475"/>
    <cellStyle name="Normal 241 3 2" xfId="21118"/>
    <cellStyle name="Normal 242" xfId="1023"/>
    <cellStyle name="Normal 242 2" xfId="1024"/>
    <cellStyle name="Normal 242 3" xfId="7705"/>
    <cellStyle name="Normal 242 3 2" xfId="20428"/>
    <cellStyle name="Normal 242 3 2 2" xfId="20260"/>
    <cellStyle name="Normal 243" xfId="1025"/>
    <cellStyle name="Normal 243 2" xfId="2533"/>
    <cellStyle name="Normal 243 3" xfId="21964"/>
    <cellStyle name="Normal 243 3 2" xfId="21176"/>
    <cellStyle name="Normal 244" xfId="1026"/>
    <cellStyle name="Normal 244 2" xfId="1027"/>
    <cellStyle name="Normal 244 3" xfId="7706"/>
    <cellStyle name="Normal 244 3 2" xfId="22314"/>
    <cellStyle name="Normal 244 3 2 2" xfId="21647"/>
    <cellStyle name="Normal 245" xfId="1028"/>
    <cellStyle name="Normal 245 2" xfId="2534"/>
    <cellStyle name="Normal 245 3" xfId="22250"/>
    <cellStyle name="Normal 245 3 2" xfId="20454"/>
    <cellStyle name="Normal 246" xfId="1029"/>
    <cellStyle name="Normal 246 2" xfId="1030"/>
    <cellStyle name="Normal 246 3" xfId="7707"/>
    <cellStyle name="Normal 246 3 2" xfId="19985"/>
    <cellStyle name="Normal 246 3 2 2" xfId="20351"/>
    <cellStyle name="Normal 247" xfId="1031"/>
    <cellStyle name="Normal 247 2" xfId="19982"/>
    <cellStyle name="Normal 247 2 2" xfId="21014"/>
    <cellStyle name="Normal 248" xfId="1032"/>
    <cellStyle name="Normal 248 2" xfId="1033"/>
    <cellStyle name="Normal 248 3" xfId="7708"/>
    <cellStyle name="Normal 248 3 2" xfId="21365"/>
    <cellStyle name="Normal 248 3 2 2" xfId="22269"/>
    <cellStyle name="Normal 249" xfId="1034"/>
    <cellStyle name="Normal 249 2" xfId="19984"/>
    <cellStyle name="Normal 249 2 2" xfId="22206"/>
    <cellStyle name="Normal 25" xfId="212"/>
    <cellStyle name="Normal 25 2" xfId="753"/>
    <cellStyle name="Normal 25 2 2" xfId="9672"/>
    <cellStyle name="Normal 25 3" xfId="7709"/>
    <cellStyle name="Normal 25 4" xfId="7710"/>
    <cellStyle name="Normal 25 5" xfId="7711"/>
    <cellStyle name="Normal 25 6" xfId="7712"/>
    <cellStyle name="Normal 25 7" xfId="7713"/>
    <cellStyle name="Normal 25 8" xfId="7714"/>
    <cellStyle name="Normal 250" xfId="1035"/>
    <cellStyle name="Normal 250 2" xfId="1036"/>
    <cellStyle name="Normal 250 3" xfId="19983"/>
    <cellStyle name="Normal 250 3 2" xfId="20894"/>
    <cellStyle name="Normal 251" xfId="1037"/>
    <cellStyle name="Normal 251 2" xfId="1038"/>
    <cellStyle name="Normal 251 3" xfId="7715"/>
    <cellStyle name="Normal 251 3 2" xfId="21328"/>
    <cellStyle name="Normal 251 3 2 2" xfId="21882"/>
    <cellStyle name="Normal 252" xfId="1039"/>
    <cellStyle name="Normal 252 2" xfId="1040"/>
    <cellStyle name="Normal 252 3" xfId="7716"/>
    <cellStyle name="Normal 252 3 2" xfId="20265"/>
    <cellStyle name="Normal 252 3 2 2" xfId="20222"/>
    <cellStyle name="Normal 253" xfId="1041"/>
    <cellStyle name="Normal 253 2" xfId="1042"/>
    <cellStyle name="Normal 253 3" xfId="7717"/>
    <cellStyle name="Normal 253 3 2" xfId="20609"/>
    <cellStyle name="Normal 253 3 2 2" xfId="21557"/>
    <cellStyle name="Normal 254" xfId="1043"/>
    <cellStyle name="Normal 254 2" xfId="1044"/>
    <cellStyle name="Normal 254 3" xfId="21836"/>
    <cellStyle name="Normal 254 3 2" xfId="21379"/>
    <cellStyle name="Normal 255" xfId="1045"/>
    <cellStyle name="Normal 255 2" xfId="1046"/>
    <cellStyle name="Normal 255 3" xfId="7718"/>
    <cellStyle name="Normal 255 3 2" xfId="22293"/>
    <cellStyle name="Normal 255 3 2 2" xfId="20677"/>
    <cellStyle name="Normal 256" xfId="1047"/>
    <cellStyle name="Normal 256 2" xfId="7719"/>
    <cellStyle name="Normal 256 2 2" xfId="22231"/>
    <cellStyle name="Normal 256 2 2 2" xfId="20128"/>
    <cellStyle name="Normal 257" xfId="1048"/>
    <cellStyle name="Normal 257 2" xfId="1049"/>
    <cellStyle name="Normal 257 3" xfId="7720"/>
    <cellStyle name="Normal 257 3 2" xfId="22092"/>
    <cellStyle name="Normal 257 3 2 2" xfId="20104"/>
    <cellStyle name="Normal 258" xfId="1050"/>
    <cellStyle name="Normal 258 2" xfId="1051"/>
    <cellStyle name="Normal 258 3" xfId="7721"/>
    <cellStyle name="Normal 258 3 2" xfId="19986"/>
    <cellStyle name="Normal 258 3 2 2" xfId="20283"/>
    <cellStyle name="Normal 259" xfId="1052"/>
    <cellStyle name="Normal 259 2" xfId="20094"/>
    <cellStyle name="Normal 259 2 2" xfId="21004"/>
    <cellStyle name="Normal 26" xfId="213"/>
    <cellStyle name="Normal 26 2" xfId="754"/>
    <cellStyle name="Normal 26 2 2" xfId="9673"/>
    <cellStyle name="Normal 26 3" xfId="7722"/>
    <cellStyle name="Normal 26 4" xfId="7723"/>
    <cellStyle name="Normal 26 5" xfId="7724"/>
    <cellStyle name="Normal 26 6" xfId="7725"/>
    <cellStyle name="Normal 26 7" xfId="7726"/>
    <cellStyle name="Normal 26 8" xfId="7727"/>
    <cellStyle name="Normal 260" xfId="1053"/>
    <cellStyle name="Normal 260 2" xfId="1054"/>
    <cellStyle name="Normal 260 3" xfId="7728"/>
    <cellStyle name="Normal 260 3 2" xfId="20540"/>
    <cellStyle name="Normal 260 3 2 2" xfId="20927"/>
    <cellStyle name="Normal 261" xfId="1055"/>
    <cellStyle name="Normal 261 2" xfId="7729"/>
    <cellStyle name="Normal 261 2 2" xfId="19987"/>
    <cellStyle name="Normal 261 2 2 2" xfId="20472"/>
    <cellStyle name="Normal 262" xfId="1056"/>
    <cellStyle name="Normal 262 2" xfId="1057"/>
    <cellStyle name="Normal 262 3" xfId="7730"/>
    <cellStyle name="Normal 262 3 2" xfId="20241"/>
    <cellStyle name="Normal 262 3 2 2" xfId="21878"/>
    <cellStyle name="Normal 263" xfId="1058"/>
    <cellStyle name="Normal 263 2" xfId="7731"/>
    <cellStyle name="Normal 263 2 2" xfId="21390"/>
    <cellStyle name="Normal 263 2 2 2" xfId="19912"/>
    <cellStyle name="Normal 264" xfId="1059"/>
    <cellStyle name="Normal 264 2" xfId="7732"/>
    <cellStyle name="Normal 264 2 2" xfId="20810"/>
    <cellStyle name="Normal 264 2 2 2" xfId="20815"/>
    <cellStyle name="Normal 265" xfId="1060"/>
    <cellStyle name="Normal 265 2" xfId="21855"/>
    <cellStyle name="Normal 265 2 2" xfId="19900"/>
    <cellStyle name="Normal 266" xfId="1061"/>
    <cellStyle name="Normal 266 2" xfId="20218"/>
    <cellStyle name="Normal 266 2 2" xfId="21844"/>
    <cellStyle name="Normal 267" xfId="1062"/>
    <cellStyle name="Normal 267 2" xfId="7733"/>
    <cellStyle name="Normal 267 2 2" xfId="20113"/>
    <cellStyle name="Normal 267 2 2 2" xfId="22248"/>
    <cellStyle name="Normal 268" xfId="1063"/>
    <cellStyle name="Normal 268 2" xfId="19988"/>
    <cellStyle name="Normal 268 2 2" xfId="22312"/>
    <cellStyle name="Normal 269" xfId="1064"/>
    <cellStyle name="Normal 269 2" xfId="20239"/>
    <cellStyle name="Normal 269 2 2" xfId="21351"/>
    <cellStyle name="Normal 27" xfId="214"/>
    <cellStyle name="Normal 27 2" xfId="755"/>
    <cellStyle name="Normal 27 2 2" xfId="9674"/>
    <cellStyle name="Normal 27 3" xfId="7734"/>
    <cellStyle name="Normal 27 4" xfId="7735"/>
    <cellStyle name="Normal 27 5" xfId="7736"/>
    <cellStyle name="Normal 27 6" xfId="7737"/>
    <cellStyle name="Normal 27 7" xfId="7738"/>
    <cellStyle name="Normal 27 8" xfId="7739"/>
    <cellStyle name="Normal 270" xfId="1065"/>
    <cellStyle name="Normal 270 2" xfId="7740"/>
    <cellStyle name="Normal 270 2 2" xfId="20541"/>
    <cellStyle name="Normal 270 2 2 2" xfId="19913"/>
    <cellStyle name="Normal 271" xfId="1066"/>
    <cellStyle name="Normal 271 2" xfId="19978"/>
    <cellStyle name="Normal 271 2 2" xfId="21762"/>
    <cellStyle name="Normal 272" xfId="1067"/>
    <cellStyle name="Normal 272 2" xfId="7741"/>
    <cellStyle name="Normal 272 2 2" xfId="22093"/>
    <cellStyle name="Normal 272 2 2 2" xfId="20550"/>
    <cellStyle name="Normal 273" xfId="1068"/>
    <cellStyle name="Normal 273 2" xfId="20958"/>
    <cellStyle name="Normal 273 2 2" xfId="21442"/>
    <cellStyle name="Normal 274" xfId="1069"/>
    <cellStyle name="Normal 274 2" xfId="20280"/>
    <cellStyle name="Normal 274 2 2" xfId="20006"/>
    <cellStyle name="Normal 275" xfId="1070"/>
    <cellStyle name="Normal 275 2" xfId="7742"/>
    <cellStyle name="Normal 275 2 2" xfId="20542"/>
    <cellStyle name="Normal 275 2 2 2" xfId="19914"/>
    <cellStyle name="Normal 276" xfId="1071"/>
    <cellStyle name="Normal 276 2" xfId="21349"/>
    <cellStyle name="Normal 276 2 2" xfId="20039"/>
    <cellStyle name="Normal 277" xfId="993"/>
    <cellStyle name="Normal 277 2" xfId="19989"/>
    <cellStyle name="Normal 277 2 2" xfId="20225"/>
    <cellStyle name="Normal 278" xfId="1088"/>
    <cellStyle name="Normal 278 2" xfId="20244"/>
    <cellStyle name="Normal 278 2 2" xfId="20500"/>
    <cellStyle name="Normal 279" xfId="3018"/>
    <cellStyle name="Normal 279 2" xfId="7743"/>
    <cellStyle name="Normal 279 2 2" xfId="21957"/>
    <cellStyle name="Normal 279 2 2 2" xfId="21879"/>
    <cellStyle name="Normal 279 3" xfId="22526"/>
    <cellStyle name="Normal 28" xfId="215"/>
    <cellStyle name="Normal 28 2" xfId="756"/>
    <cellStyle name="Normal 28 2 2" xfId="9675"/>
    <cellStyle name="Normal 28 3" xfId="7744"/>
    <cellStyle name="Normal 28 4" xfId="7745"/>
    <cellStyle name="Normal 28 5" xfId="7746"/>
    <cellStyle name="Normal 28 6" xfId="7747"/>
    <cellStyle name="Normal 28 7" xfId="7748"/>
    <cellStyle name="Normal 28 8" xfId="7749"/>
    <cellStyle name="Normal 280" xfId="2934"/>
    <cellStyle name="Normal 280 2" xfId="19990"/>
    <cellStyle name="Normal 280 2 2" xfId="21920"/>
    <cellStyle name="Normal 281" xfId="3019"/>
    <cellStyle name="Normal 281 2" xfId="7750"/>
    <cellStyle name="Normal 281 2 2" xfId="22094"/>
    <cellStyle name="Normal 281 2 2 2" xfId="22291"/>
    <cellStyle name="Normal 281 3" xfId="22527"/>
    <cellStyle name="Normal 282" xfId="7751"/>
    <cellStyle name="Normal 282 2" xfId="21980"/>
    <cellStyle name="Normal 282 2 2" xfId="22229"/>
    <cellStyle name="Normal 283" xfId="7752"/>
    <cellStyle name="Normal 283 2" xfId="7753"/>
    <cellStyle name="Normal 283 2 2" xfId="22103"/>
    <cellStyle name="Normal 283 2 3" xfId="22304"/>
    <cellStyle name="Normal 283 2 4" xfId="20543"/>
    <cellStyle name="Normal 283 3" xfId="23011"/>
    <cellStyle name="Normal 284" xfId="7754"/>
    <cellStyle name="Normal 284 2" xfId="21363"/>
    <cellStyle name="Normal 284 2 2" xfId="22102"/>
    <cellStyle name="Normal 285" xfId="7755"/>
    <cellStyle name="Normal 285 2" xfId="20479"/>
    <cellStyle name="Normal 285 2 2" xfId="20487"/>
    <cellStyle name="Normal 286" xfId="7756"/>
    <cellStyle name="Normal 286 2" xfId="19991"/>
    <cellStyle name="Normal 286 2 2" xfId="20261"/>
    <cellStyle name="Normal 287" xfId="7757"/>
    <cellStyle name="Normal 287 2" xfId="19898"/>
    <cellStyle name="Normal 287 2 2" xfId="20007"/>
    <cellStyle name="Normal 288" xfId="7758"/>
    <cellStyle name="Normal 288 2" xfId="22095"/>
    <cellStyle name="Normal 288 2 2" xfId="20551"/>
    <cellStyle name="Normal 289" xfId="7759"/>
    <cellStyle name="Normal 289 2" xfId="21853"/>
    <cellStyle name="Normal 289 2 2" xfId="20266"/>
    <cellStyle name="Normal 29" xfId="216"/>
    <cellStyle name="Normal 29 2" xfId="757"/>
    <cellStyle name="Normal 29 2 2" xfId="9676"/>
    <cellStyle name="Normal 29 3" xfId="7760"/>
    <cellStyle name="Normal 29 4" xfId="7761"/>
    <cellStyle name="Normal 29 5" xfId="7762"/>
    <cellStyle name="Normal 29 6" xfId="7763"/>
    <cellStyle name="Normal 29 7" xfId="7764"/>
    <cellStyle name="Normal 29 8" xfId="7765"/>
    <cellStyle name="Normal 290" xfId="7766"/>
    <cellStyle name="Normal 290 2" xfId="22295"/>
    <cellStyle name="Normal 290 2 2" xfId="20352"/>
    <cellStyle name="Normal 291" xfId="7767"/>
    <cellStyle name="Normal 291 2" xfId="22233"/>
    <cellStyle name="Normal 291 2 2" xfId="22268"/>
    <cellStyle name="Normal 292" xfId="7768"/>
    <cellStyle name="Normal 292 2" xfId="22097"/>
    <cellStyle name="Normal 292 2 2" xfId="22205"/>
    <cellStyle name="Normal 293" xfId="7769"/>
    <cellStyle name="Normal 293 2" xfId="22096"/>
    <cellStyle name="Normal 293 2 2" xfId="20665"/>
    <cellStyle name="Normal 294" xfId="7770"/>
    <cellStyle name="Normal 294 2" xfId="21369"/>
    <cellStyle name="Normal 294 2 2" xfId="20008"/>
    <cellStyle name="Normal 295" xfId="7771"/>
    <cellStyle name="Normal 295 2" xfId="20545"/>
    <cellStyle name="Normal 295 2 2" xfId="21382"/>
    <cellStyle name="Normal 296" xfId="7772"/>
    <cellStyle name="Normal 296 2" xfId="19992"/>
    <cellStyle name="Normal 296 2 2" xfId="22104"/>
    <cellStyle name="Normal 297" xfId="7773"/>
    <cellStyle name="Normal 297 2" xfId="20240"/>
    <cellStyle name="Normal 297 2 2" xfId="20552"/>
    <cellStyle name="Normal 298" xfId="7774"/>
    <cellStyle name="Normal 298 2" xfId="20268"/>
    <cellStyle name="Normal 298 2 2" xfId="21354"/>
    <cellStyle name="Normal 299" xfId="2535"/>
    <cellStyle name="Normal 299 2" xfId="20449"/>
    <cellStyle name="Normal 299 2 2" xfId="20136"/>
    <cellStyle name="Normal 3" xfId="30"/>
    <cellStyle name="Normal 3 10" xfId="1762"/>
    <cellStyle name="Normal 3 11" xfId="1763"/>
    <cellStyle name="Normal 3 12" xfId="7775"/>
    <cellStyle name="Normal 3 13" xfId="7776"/>
    <cellStyle name="Normal 3 2" xfId="31"/>
    <cellStyle name="Normal 3 2 2" xfId="217"/>
    <cellStyle name="Normal 3 2 2 2" xfId="758"/>
    <cellStyle name="Normal 3 2 2 3" xfId="7777"/>
    <cellStyle name="Normal 3 2 2 4" xfId="7778"/>
    <cellStyle name="Normal 3 2 2 5" xfId="7779"/>
    <cellStyle name="Normal 3 2 2 6" xfId="7780"/>
    <cellStyle name="Normal 3 2 2 7" xfId="7781"/>
    <cellStyle name="Normal 3 2 2 8" xfId="7782"/>
    <cellStyle name="Normal 3 2 3" xfId="218"/>
    <cellStyle name="Normal 3 2 3 2" xfId="9173"/>
    <cellStyle name="Normal 3 2 4" xfId="2949"/>
    <cellStyle name="Normal 3 2 4 2" xfId="7783"/>
    <cellStyle name="Normal 3 3" xfId="91"/>
    <cellStyle name="Normal 3 3 10" xfId="3776"/>
    <cellStyle name="Normal 3 3 11" xfId="7784"/>
    <cellStyle name="Normal 3 3 12" xfId="7785"/>
    <cellStyle name="Normal 3 3 2" xfId="219"/>
    <cellStyle name="Normal 3 3 2 2" xfId="1765"/>
    <cellStyle name="Normal 3 3 2 3" xfId="1766"/>
    <cellStyle name="Normal 3 3 2 4" xfId="1767"/>
    <cellStyle name="Normal 3 3 2 5" xfId="1764"/>
    <cellStyle name="Normal 3 3 2 6" xfId="7786"/>
    <cellStyle name="Normal 3 3 2 7" xfId="7787"/>
    <cellStyle name="Normal 3 3 2 8" xfId="7788"/>
    <cellStyle name="Normal 3 3 2 9" xfId="7789"/>
    <cellStyle name="Normal 3 3 3" xfId="717"/>
    <cellStyle name="Normal 3 3 4" xfId="1768"/>
    <cellStyle name="Normal 3 3 5" xfId="1769"/>
    <cellStyle name="Normal 3 3 5 2" xfId="1770"/>
    <cellStyle name="Normal 3 3 5 3" xfId="1771"/>
    <cellStyle name="Normal 3 3 5 4" xfId="22462"/>
    <cellStyle name="Normal 3 3 6" xfId="1772"/>
    <cellStyle name="Normal 3 3 7" xfId="1773"/>
    <cellStyle name="Normal 3 3 8" xfId="1774"/>
    <cellStyle name="Normal 3 3 9" xfId="1775"/>
    <cellStyle name="Normal 3 4" xfId="658"/>
    <cellStyle name="Normal 3 4 2" xfId="2950"/>
    <cellStyle name="Normal 3 4 2 2" xfId="9677"/>
    <cellStyle name="Normal 3 5" xfId="1776"/>
    <cellStyle name="Normal 3 6" xfId="1777"/>
    <cellStyle name="Normal 3 7" xfId="1778"/>
    <cellStyle name="Normal 3 8" xfId="1779"/>
    <cellStyle name="Normal 3 9" xfId="1780"/>
    <cellStyle name="Normal 30" xfId="220"/>
    <cellStyle name="Normal 30 2" xfId="759"/>
    <cellStyle name="Normal 30 2 2" xfId="9678"/>
    <cellStyle name="Normal 30 3" xfId="7790"/>
    <cellStyle name="Normal 30 4" xfId="7791"/>
    <cellStyle name="Normal 30 5" xfId="7792"/>
    <cellStyle name="Normal 30 6" xfId="7793"/>
    <cellStyle name="Normal 30 7" xfId="7794"/>
    <cellStyle name="Normal 30 8" xfId="7795"/>
    <cellStyle name="Normal 300" xfId="7796"/>
    <cellStyle name="Normal 300 2" xfId="22272"/>
    <cellStyle name="Normal 300 2 2" xfId="20553"/>
    <cellStyle name="Normal 301" xfId="7797"/>
    <cellStyle name="Normal 301 2" xfId="19909"/>
    <cellStyle name="Normal 301 2 2" xfId="22310"/>
    <cellStyle name="Normal 302" xfId="7798"/>
    <cellStyle name="Normal 302 2" xfId="20841"/>
    <cellStyle name="Normal 302 2 2" xfId="21333"/>
    <cellStyle name="Normal 303" xfId="7799"/>
    <cellStyle name="Normal 303 2" xfId="20870"/>
    <cellStyle name="Normal 303 2 2" xfId="20085"/>
    <cellStyle name="Normal 304" xfId="7800"/>
    <cellStyle name="Normal 304 2" xfId="20747"/>
    <cellStyle name="Normal 304 2 2" xfId="20010"/>
    <cellStyle name="Normal 305" xfId="7801"/>
    <cellStyle name="Normal 305 2" xfId="21931"/>
    <cellStyle name="Normal 305 2 2" xfId="22119"/>
    <cellStyle name="Normal 306" xfId="7802"/>
    <cellStyle name="Normal 306 2" xfId="20219"/>
    <cellStyle name="Normal 306 2 2" xfId="22105"/>
    <cellStyle name="Normal 307" xfId="7803"/>
    <cellStyle name="Normal 307 2" xfId="22209"/>
    <cellStyle name="Normal 307 2 2" xfId="20009"/>
    <cellStyle name="Normal 308" xfId="7804"/>
    <cellStyle name="Normal 308 2" xfId="20656"/>
    <cellStyle name="Normal 308 2 2" xfId="22246"/>
    <cellStyle name="Normal 309" xfId="7805"/>
    <cellStyle name="Normal 309 2" xfId="21376"/>
    <cellStyle name="Normal 309 2 2" xfId="21982"/>
    <cellStyle name="Normal 31" xfId="221"/>
    <cellStyle name="Normal 31 2" xfId="760"/>
    <cellStyle name="Normal 31 2 2" xfId="9679"/>
    <cellStyle name="Normal 31 3" xfId="7806"/>
    <cellStyle name="Normal 31 4" xfId="7807"/>
    <cellStyle name="Normal 31 5" xfId="7808"/>
    <cellStyle name="Normal 31 6" xfId="7809"/>
    <cellStyle name="Normal 31 7" xfId="7810"/>
    <cellStyle name="Normal 31 8" xfId="7811"/>
    <cellStyle name="Normal 310" xfId="7812"/>
    <cellStyle name="Normal 310 2" xfId="19994"/>
    <cellStyle name="Normal 310 2 2" xfId="20555"/>
    <cellStyle name="Normal 311" xfId="7813"/>
    <cellStyle name="Normal 311 2" xfId="19993"/>
    <cellStyle name="Normal 311 2 2" xfId="20554"/>
    <cellStyle name="Normal 312" xfId="7814"/>
    <cellStyle name="Normal 312 2" xfId="20342"/>
    <cellStyle name="Normal 312 2 2" xfId="20256"/>
    <cellStyle name="Normal 313" xfId="7815"/>
    <cellStyle name="Normal 313 2" xfId="20946"/>
    <cellStyle name="Normal 313 2 2" xfId="20011"/>
    <cellStyle name="Normal 314" xfId="7816"/>
    <cellStyle name="Normal 315" xfId="7817"/>
    <cellStyle name="Normal 315 2" xfId="19996"/>
    <cellStyle name="Normal 316" xfId="7818"/>
    <cellStyle name="Normal 317" xfId="7819"/>
    <cellStyle name="Normal 317 2" xfId="20576"/>
    <cellStyle name="Normal 318" xfId="7820"/>
    <cellStyle name="Normal 318 2" xfId="19995"/>
    <cellStyle name="Normal 319" xfId="7821"/>
    <cellStyle name="Normal 32" xfId="222"/>
    <cellStyle name="Normal 32 2" xfId="761"/>
    <cellStyle name="Normal 32 2 2" xfId="9680"/>
    <cellStyle name="Normal 32 3" xfId="7822"/>
    <cellStyle name="Normal 32 4" xfId="7823"/>
    <cellStyle name="Normal 32 5" xfId="7824"/>
    <cellStyle name="Normal 32 6" xfId="7825"/>
    <cellStyle name="Normal 32 7" xfId="7826"/>
    <cellStyle name="Normal 32 8" xfId="7827"/>
    <cellStyle name="Normal 320" xfId="7828"/>
    <cellStyle name="Normal 320 2" xfId="20702"/>
    <cellStyle name="Normal 321" xfId="7829"/>
    <cellStyle name="Normal 321 2" xfId="20963"/>
    <cellStyle name="Normal 322" xfId="7830"/>
    <cellStyle name="Normal 322 2" xfId="21978"/>
    <cellStyle name="Normal 322 2 2" xfId="22106"/>
    <cellStyle name="Normal 323" xfId="7831"/>
    <cellStyle name="Normal 323 2" xfId="20493"/>
    <cellStyle name="Normal 323 2 2" xfId="22120"/>
    <cellStyle name="Normal 324" xfId="7832"/>
    <cellStyle name="Normal 324 2" xfId="22315"/>
    <cellStyle name="Normal 324 2 2" xfId="20559"/>
    <cellStyle name="Normal 325" xfId="7833"/>
    <cellStyle name="Normal 325 2" xfId="19997"/>
    <cellStyle name="Normal 325 2 2" xfId="20498"/>
    <cellStyle name="Normal 326" xfId="7834"/>
    <cellStyle name="Normal 326 2" xfId="19998"/>
    <cellStyle name="Normal 326 2 2" xfId="20227"/>
    <cellStyle name="Normal 327" xfId="7835"/>
    <cellStyle name="Normal 327 2" xfId="20834"/>
    <cellStyle name="Normal 327 2 2" xfId="22289"/>
    <cellStyle name="Normal 328" xfId="7836"/>
    <cellStyle name="Normal 328 2" xfId="21930"/>
    <cellStyle name="Normal 328 2 2" xfId="22227"/>
    <cellStyle name="Normal 329" xfId="7837"/>
    <cellStyle name="Normal 329 2" xfId="22251"/>
    <cellStyle name="Normal 329 2 2" xfId="22107"/>
    <cellStyle name="Normal 33" xfId="223"/>
    <cellStyle name="Normal 33 2" xfId="762"/>
    <cellStyle name="Normal 33 2 2" xfId="9681"/>
    <cellStyle name="Normal 33 3" xfId="7838"/>
    <cellStyle name="Normal 33 4" xfId="7839"/>
    <cellStyle name="Normal 33 5" xfId="7840"/>
    <cellStyle name="Normal 33 6" xfId="7841"/>
    <cellStyle name="Normal 33 7" xfId="7842"/>
    <cellStyle name="Normal 33 8" xfId="7843"/>
    <cellStyle name="Normal 330" xfId="7844"/>
    <cellStyle name="Normal 330 2" xfId="22098"/>
    <cellStyle name="Normal 330 2 2" xfId="21371"/>
    <cellStyle name="Normal 331" xfId="7845"/>
    <cellStyle name="Normal 331 2" xfId="19999"/>
    <cellStyle name="Normal 331 2 2" xfId="20558"/>
    <cellStyle name="Normal 332" xfId="7846"/>
    <cellStyle name="Normal 332 2" xfId="21364"/>
    <cellStyle name="Normal 332 2 2" xfId="20129"/>
    <cellStyle name="Normal 333" xfId="7847"/>
    <cellStyle name="Normal 333 2" xfId="20546"/>
    <cellStyle name="Normal 333 2 2" xfId="20488"/>
    <cellStyle name="Normal 334" xfId="7848"/>
    <cellStyle name="Normal 334 2" xfId="20000"/>
    <cellStyle name="Normal 334 2 2" xfId="21392"/>
    <cellStyle name="Normal 335" xfId="7849"/>
    <cellStyle name="Normal 335 2" xfId="21327"/>
    <cellStyle name="Normal 335 2 2" xfId="21858"/>
    <cellStyle name="Normal 336" xfId="7850"/>
    <cellStyle name="Normal 336 2" xfId="20465"/>
    <cellStyle name="Normal 336 2 2" xfId="21999"/>
    <cellStyle name="Normal 337" xfId="7851"/>
    <cellStyle name="Normal 337 2" xfId="20653"/>
    <cellStyle name="Normal 337 2 2" xfId="19890"/>
    <cellStyle name="Normal 338" xfId="7852"/>
    <cellStyle name="Normal 338 2" xfId="20343"/>
    <cellStyle name="Normal 338 2 2" xfId="20560"/>
    <cellStyle name="Normal 339" xfId="7853"/>
    <cellStyle name="Normal 339 2" xfId="20344"/>
    <cellStyle name="Normal 339 2 2" xfId="21380"/>
    <cellStyle name="Normal 34" xfId="224"/>
    <cellStyle name="Normal 34 2" xfId="763"/>
    <cellStyle name="Normal 34 2 2" xfId="9682"/>
    <cellStyle name="Normal 34 3" xfId="7854"/>
    <cellStyle name="Normal 34 4" xfId="7855"/>
    <cellStyle name="Normal 34 5" xfId="7856"/>
    <cellStyle name="Normal 34 6" xfId="7857"/>
    <cellStyle name="Normal 34 7" xfId="7858"/>
    <cellStyle name="Normal 34 8" xfId="7859"/>
    <cellStyle name="Normal 340" xfId="7860"/>
    <cellStyle name="Normal 340 2" xfId="20345"/>
    <cellStyle name="Normal 340 2 2" xfId="20562"/>
    <cellStyle name="Normal 341" xfId="7861"/>
    <cellStyle name="Normal 341 2" xfId="22294"/>
    <cellStyle name="Normal 341 2 2" xfId="20561"/>
    <cellStyle name="Normal 342" xfId="7862"/>
    <cellStyle name="Normal 342 2" xfId="20346"/>
    <cellStyle name="Normal 342 2 2" xfId="21352"/>
    <cellStyle name="Normal 343" xfId="7863"/>
    <cellStyle name="Normal 343 2" xfId="22232"/>
    <cellStyle name="Normal 343 2 2" xfId="20279"/>
    <cellStyle name="Normal 344" xfId="7864"/>
    <cellStyle name="Normal 344 2" xfId="20988"/>
    <cellStyle name="Normal 344 2 2" xfId="20557"/>
    <cellStyle name="Normal 345" xfId="7865"/>
    <cellStyle name="Normal 345 2" xfId="20548"/>
    <cellStyle name="Normal 345 2 2" xfId="20563"/>
    <cellStyle name="Normal 346" xfId="7866"/>
    <cellStyle name="Normal 346 2" xfId="20908"/>
    <cellStyle name="Normal 346 2 2" xfId="20457"/>
    <cellStyle name="Normal 347" xfId="7867"/>
    <cellStyle name="Normal 347 2" xfId="19881"/>
    <cellStyle name="Normal 347 2 2" xfId="21958"/>
    <cellStyle name="Normal 348" xfId="7868"/>
    <cellStyle name="Normal 348 2" xfId="21542"/>
    <cellStyle name="Normal 348 2 2" xfId="19916"/>
    <cellStyle name="Normal 349" xfId="7869"/>
    <cellStyle name="Normal 349 2" xfId="20269"/>
    <cellStyle name="Normal 349 2 2" xfId="19915"/>
    <cellStyle name="Normal 35" xfId="225"/>
    <cellStyle name="Normal 35 2" xfId="764"/>
    <cellStyle name="Normal 35 2 2" xfId="9683"/>
    <cellStyle name="Normal 35 3" xfId="7870"/>
    <cellStyle name="Normal 35 4" xfId="7871"/>
    <cellStyle name="Normal 35 5" xfId="7872"/>
    <cellStyle name="Normal 35 6" xfId="7873"/>
    <cellStyle name="Normal 35 7" xfId="7874"/>
    <cellStyle name="Normal 35 8" xfId="7875"/>
    <cellStyle name="Normal 350" xfId="7876"/>
    <cellStyle name="Normal 350 2" xfId="20003"/>
    <cellStyle name="Normal 350 2 2" xfId="21344"/>
    <cellStyle name="Normal 351" xfId="7877"/>
    <cellStyle name="Normal 351 2" xfId="19882"/>
    <cellStyle name="Normal 351 2 2" xfId="20502"/>
    <cellStyle name="Normal 352" xfId="7878"/>
    <cellStyle name="Normal 352 2" xfId="19899"/>
    <cellStyle name="Normal 352 2 2" xfId="22311"/>
    <cellStyle name="Normal 353" xfId="7879"/>
    <cellStyle name="Normal 353 2" xfId="21543"/>
    <cellStyle name="Normal 353 2 2" xfId="22247"/>
    <cellStyle name="Normal 354" xfId="7880"/>
    <cellStyle name="Normal 354 2" xfId="20884"/>
    <cellStyle name="Normal 354 2 2" xfId="20130"/>
    <cellStyle name="Normal 355" xfId="7881"/>
    <cellStyle name="Normal 355 2" xfId="21545"/>
    <cellStyle name="Normal 355 2 2" xfId="19883"/>
    <cellStyle name="Normal 356" xfId="7882"/>
    <cellStyle name="Normal 356 2" xfId="7883"/>
    <cellStyle name="Normal 356 3" xfId="7884"/>
    <cellStyle name="Normal 356 3 2" xfId="7885"/>
    <cellStyle name="Normal 356 4" xfId="22271"/>
    <cellStyle name="Normal 356 4 2" xfId="20257"/>
    <cellStyle name="Normal 357" xfId="7886"/>
    <cellStyle name="Normal 357 2" xfId="7887"/>
    <cellStyle name="Normal 357 3" xfId="7888"/>
    <cellStyle name="Normal 357 3 2" xfId="7889"/>
    <cellStyle name="Normal 357 4" xfId="20794"/>
    <cellStyle name="Normal 357 4 2" xfId="19918"/>
    <cellStyle name="Normal 358" xfId="7890"/>
    <cellStyle name="Normal 358 2" xfId="22208"/>
    <cellStyle name="Normal 358 2 2" xfId="19917"/>
    <cellStyle name="Normal 359" xfId="7891"/>
    <cellStyle name="Normal 359 2" xfId="21544"/>
    <cellStyle name="Normal 359 2 2" xfId="20226"/>
    <cellStyle name="Normal 36" xfId="226"/>
    <cellStyle name="Normal 36 2" xfId="765"/>
    <cellStyle name="Normal 36 2 2" xfId="9684"/>
    <cellStyle name="Normal 36 3" xfId="7892"/>
    <cellStyle name="Normal 36 4" xfId="7893"/>
    <cellStyle name="Normal 36 5" xfId="7894"/>
    <cellStyle name="Normal 36 6" xfId="7895"/>
    <cellStyle name="Normal 36 7" xfId="7896"/>
    <cellStyle name="Normal 36 8" xfId="7897"/>
    <cellStyle name="Normal 360" xfId="7898"/>
    <cellStyle name="Normal 360 2" xfId="21886"/>
    <cellStyle name="Normal 360 2 2" xfId="20264"/>
    <cellStyle name="Normal 361" xfId="7899"/>
    <cellStyle name="Normal 361 2" xfId="22270"/>
    <cellStyle name="Normal 361 2 2" xfId="21965"/>
    <cellStyle name="Normal 362" xfId="7900"/>
    <cellStyle name="Normal 362 2" xfId="20347"/>
    <cellStyle name="Normal 362 2 2" xfId="22290"/>
    <cellStyle name="Normal 363" xfId="7901"/>
    <cellStyle name="Normal 363 2" xfId="21998"/>
    <cellStyle name="Normal 363 2 2" xfId="19919"/>
    <cellStyle name="Normal 364" xfId="7902"/>
    <cellStyle name="Normal 364 2" xfId="20757"/>
    <cellStyle name="Normal 364 2 2" xfId="19920"/>
    <cellStyle name="Normal 365" xfId="7903"/>
    <cellStyle name="Normal 365 2" xfId="20348"/>
    <cellStyle name="Normal 365 2 2" xfId="20013"/>
    <cellStyle name="Normal 366" xfId="7904"/>
    <cellStyle name="Normal 366 2" xfId="22207"/>
    <cellStyle name="Normal 366 2 2" xfId="22228"/>
    <cellStyle name="Normal 367" xfId="7905"/>
    <cellStyle name="Normal 367 2" xfId="20120"/>
    <cellStyle name="Normal 367 2 2" xfId="21370"/>
    <cellStyle name="Normal 368" xfId="7906"/>
    <cellStyle name="Normal 368 2" xfId="20220"/>
    <cellStyle name="Normal 368 2 2" xfId="19921"/>
    <cellStyle name="Normal 369" xfId="7907"/>
    <cellStyle name="Normal 369 2" xfId="20442"/>
    <cellStyle name="Normal 369 2 2" xfId="20242"/>
    <cellStyle name="Normal 37" xfId="227"/>
    <cellStyle name="Normal 37 10" xfId="9032"/>
    <cellStyle name="Normal 37 11" xfId="10658"/>
    <cellStyle name="Normal 37 12" xfId="10790"/>
    <cellStyle name="Normal 37 2" xfId="228"/>
    <cellStyle name="Normal 37 2 10" xfId="10659"/>
    <cellStyle name="Normal 37 2 11" xfId="10791"/>
    <cellStyle name="Normal 37 2 2" xfId="9218"/>
    <cellStyle name="Normal 37 2 2 2" xfId="9357"/>
    <cellStyle name="Normal 37 2 2 2 2" xfId="9772"/>
    <cellStyle name="Normal 37 2 2 2 2 2" xfId="10065"/>
    <cellStyle name="Normal 37 2 2 2 3" xfId="10064"/>
    <cellStyle name="Normal 37 2 2 3" xfId="9492"/>
    <cellStyle name="Normal 37 2 2 3 2" xfId="10066"/>
    <cellStyle name="Normal 37 2 2 4" xfId="10063"/>
    <cellStyle name="Normal 37 2 2 5" xfId="10704"/>
    <cellStyle name="Normal 37 2 2 6" xfId="10835"/>
    <cellStyle name="Normal 37 2 3" xfId="9274"/>
    <cellStyle name="Normal 37 2 3 2" xfId="9392"/>
    <cellStyle name="Normal 37 2 3 2 2" xfId="9813"/>
    <cellStyle name="Normal 37 2 3 2 2 2" xfId="10069"/>
    <cellStyle name="Normal 37 2 3 2 3" xfId="10068"/>
    <cellStyle name="Normal 37 2 3 3" xfId="9532"/>
    <cellStyle name="Normal 37 2 3 3 2" xfId="10070"/>
    <cellStyle name="Normal 37 2 3 4" xfId="10067"/>
    <cellStyle name="Normal 37 2 3 5" xfId="10744"/>
    <cellStyle name="Normal 37 2 3 6" xfId="10874"/>
    <cellStyle name="Normal 37 2 4" xfId="9175"/>
    <cellStyle name="Normal 37 2 4 2" xfId="9627"/>
    <cellStyle name="Normal 37 2 4 2 2" xfId="10072"/>
    <cellStyle name="Normal 37 2 4 3" xfId="10071"/>
    <cellStyle name="Normal 37 2 5" xfId="9319"/>
    <cellStyle name="Normal 37 2 5 2" xfId="9730"/>
    <cellStyle name="Normal 37 2 5 2 2" xfId="10074"/>
    <cellStyle name="Normal 37 2 5 3" xfId="10073"/>
    <cellStyle name="Normal 37 2 6" xfId="9101"/>
    <cellStyle name="Normal 37 2 6 2" xfId="9580"/>
    <cellStyle name="Normal 37 2 6 2 2" xfId="10076"/>
    <cellStyle name="Normal 37 2 6 3" xfId="10075"/>
    <cellStyle name="Normal 37 2 7" xfId="9449"/>
    <cellStyle name="Normal 37 2 7 2" xfId="10077"/>
    <cellStyle name="Normal 37 2 8" xfId="9874"/>
    <cellStyle name="Normal 37 2 9" xfId="9033"/>
    <cellStyle name="Normal 37 3" xfId="9217"/>
    <cellStyle name="Normal 37 3 2" xfId="9356"/>
    <cellStyle name="Normal 37 3 2 2" xfId="9771"/>
    <cellStyle name="Normal 37 3 2 2 2" xfId="10080"/>
    <cellStyle name="Normal 37 3 2 3" xfId="10079"/>
    <cellStyle name="Normal 37 3 3" xfId="9491"/>
    <cellStyle name="Normal 37 3 3 2" xfId="10081"/>
    <cellStyle name="Normal 37 3 4" xfId="10078"/>
    <cellStyle name="Normal 37 3 5" xfId="10703"/>
    <cellStyle name="Normal 37 3 6" xfId="10834"/>
    <cellStyle name="Normal 37 4" xfId="9273"/>
    <cellStyle name="Normal 37 4 2" xfId="9391"/>
    <cellStyle name="Normal 37 4 2 2" xfId="9812"/>
    <cellStyle name="Normal 37 4 2 2 2" xfId="10084"/>
    <cellStyle name="Normal 37 4 2 3" xfId="10083"/>
    <cellStyle name="Normal 37 4 3" xfId="9531"/>
    <cellStyle name="Normal 37 4 3 2" xfId="10085"/>
    <cellStyle name="Normal 37 4 4" xfId="10082"/>
    <cellStyle name="Normal 37 4 5" xfId="10743"/>
    <cellStyle name="Normal 37 4 6" xfId="10873"/>
    <cellStyle name="Normal 37 5" xfId="9174"/>
    <cellStyle name="Normal 37 5 2" xfId="9626"/>
    <cellStyle name="Normal 37 5 2 2" xfId="10087"/>
    <cellStyle name="Normal 37 5 3" xfId="10086"/>
    <cellStyle name="Normal 37 6" xfId="9318"/>
    <cellStyle name="Normal 37 6 2" xfId="9729"/>
    <cellStyle name="Normal 37 6 2 2" xfId="10089"/>
    <cellStyle name="Normal 37 6 3" xfId="10088"/>
    <cellStyle name="Normal 37 7" xfId="9100"/>
    <cellStyle name="Normal 37 7 2" xfId="9579"/>
    <cellStyle name="Normal 37 7 2 2" xfId="10091"/>
    <cellStyle name="Normal 37 7 3" xfId="10090"/>
    <cellStyle name="Normal 37 8" xfId="9448"/>
    <cellStyle name="Normal 37 8 2" xfId="10092"/>
    <cellStyle name="Normal 37 9" xfId="9873"/>
    <cellStyle name="Normal 370" xfId="7908"/>
    <cellStyle name="Normal 370 2" xfId="20004"/>
    <cellStyle name="Normal 370 2 2" xfId="21391"/>
    <cellStyle name="Normal 371" xfId="7909"/>
    <cellStyle name="Normal 371 2" xfId="22100"/>
    <cellStyle name="Normal 371 2 2" xfId="21969"/>
    <cellStyle name="Normal 372" xfId="7910"/>
    <cellStyle name="Normal 372 2" xfId="21355"/>
    <cellStyle name="Normal 372 2 2" xfId="22267"/>
    <cellStyle name="Normal 373" xfId="7911"/>
    <cellStyle name="Normal 373 2" xfId="22079"/>
    <cellStyle name="Normal 373 2 2" xfId="22204"/>
    <cellStyle name="Normal 374" xfId="7912"/>
    <cellStyle name="Normal 374 2" xfId="22101"/>
    <cellStyle name="Normal 374 2 2" xfId="20138"/>
    <cellStyle name="Normal 375" xfId="7913"/>
    <cellStyle name="Normal 375 2" xfId="20549"/>
    <cellStyle name="Normal 375 2 2" xfId="21997"/>
    <cellStyle name="Normal 376" xfId="7914"/>
    <cellStyle name="Normal 376 2" xfId="21334"/>
    <cellStyle name="Normal 376 2 2" xfId="20223"/>
    <cellStyle name="Normal 377" xfId="7915"/>
    <cellStyle name="Normal 377 2" xfId="22140"/>
    <cellStyle name="Normal 377 2 2" xfId="19922"/>
    <cellStyle name="Normal 378" xfId="7916"/>
    <cellStyle name="Normal 378 2" xfId="19910"/>
    <cellStyle name="Normal 378 2 2" xfId="21381"/>
    <cellStyle name="Normal 379" xfId="7917"/>
    <cellStyle name="Normal 379 2" xfId="20005"/>
    <cellStyle name="Normal 379 2 2" xfId="19924"/>
    <cellStyle name="Normal 38" xfId="229"/>
    <cellStyle name="Normal 38 10" xfId="10660"/>
    <cellStyle name="Normal 38 11" xfId="10792"/>
    <cellStyle name="Normal 38 12" xfId="8963"/>
    <cellStyle name="Normal 38 2" xfId="766"/>
    <cellStyle name="Normal 38 2 2" xfId="9358"/>
    <cellStyle name="Normal 38 2 2 2" xfId="9773"/>
    <cellStyle name="Normal 38 2 2 2 2" xfId="10095"/>
    <cellStyle name="Normal 38 2 2 3" xfId="10094"/>
    <cellStyle name="Normal 38 2 3" xfId="9493"/>
    <cellStyle name="Normal 38 2 3 2" xfId="10096"/>
    <cellStyle name="Normal 38 2 4" xfId="10093"/>
    <cellStyle name="Normal 38 2 5" xfId="10705"/>
    <cellStyle name="Normal 38 2 6" xfId="10836"/>
    <cellStyle name="Normal 38 2 7" xfId="9219"/>
    <cellStyle name="Normal 38 3" xfId="7918"/>
    <cellStyle name="Normal 38 3 2" xfId="9393"/>
    <cellStyle name="Normal 38 3 2 2" xfId="9814"/>
    <cellStyle name="Normal 38 3 2 2 2" xfId="10099"/>
    <cellStyle name="Normal 38 3 2 3" xfId="10098"/>
    <cellStyle name="Normal 38 3 3" xfId="9533"/>
    <cellStyle name="Normal 38 3 3 2" xfId="10100"/>
    <cellStyle name="Normal 38 3 4" xfId="10097"/>
    <cellStyle name="Normal 38 3 5" xfId="10745"/>
    <cellStyle name="Normal 38 3 6" xfId="10875"/>
    <cellStyle name="Normal 38 3 7" xfId="9275"/>
    <cellStyle name="Normal 38 4" xfId="7919"/>
    <cellStyle name="Normal 38 4 2" xfId="9628"/>
    <cellStyle name="Normal 38 4 2 2" xfId="10102"/>
    <cellStyle name="Normal 38 4 3" xfId="10101"/>
    <cellStyle name="Normal 38 4 4" xfId="9176"/>
    <cellStyle name="Normal 38 5" xfId="7920"/>
    <cellStyle name="Normal 38 5 2" xfId="9731"/>
    <cellStyle name="Normal 38 5 2 2" xfId="10104"/>
    <cellStyle name="Normal 38 5 3" xfId="10103"/>
    <cellStyle name="Normal 38 5 4" xfId="9320"/>
    <cellStyle name="Normal 38 6" xfId="7921"/>
    <cellStyle name="Normal 38 6 2" xfId="9581"/>
    <cellStyle name="Normal 38 6 2 2" xfId="10106"/>
    <cellStyle name="Normal 38 6 3" xfId="10105"/>
    <cellStyle name="Normal 38 6 4" xfId="9102"/>
    <cellStyle name="Normal 38 7" xfId="7922"/>
    <cellStyle name="Normal 38 7 2" xfId="10107"/>
    <cellStyle name="Normal 38 7 3" xfId="9450"/>
    <cellStyle name="Normal 38 8" xfId="7923"/>
    <cellStyle name="Normal 38 8 2" xfId="9875"/>
    <cellStyle name="Normal 38 9" xfId="9034"/>
    <cellStyle name="Normal 380" xfId="7924"/>
    <cellStyle name="Normal 380 2" xfId="20248"/>
    <cellStyle name="Normal 380 2 2" xfId="19923"/>
    <cellStyle name="Normal 381" xfId="7925"/>
    <cellStyle name="Normal 381 2" xfId="21981"/>
    <cellStyle name="Normal 381 2 2" xfId="21353"/>
    <cellStyle name="Normal 382" xfId="7926"/>
    <cellStyle name="Normal 382 2" xfId="22309"/>
    <cellStyle name="Normal 382 2 2" xfId="20047"/>
    <cellStyle name="Normal 383" xfId="7927"/>
    <cellStyle name="Normal 383 2" xfId="22245"/>
    <cellStyle name="Normal 383 2 2" xfId="19925"/>
    <cellStyle name="Normal 384" xfId="7928"/>
    <cellStyle name="Normal 384 2" xfId="21711"/>
    <cellStyle name="Normal 384 2 2" xfId="20014"/>
    <cellStyle name="Normal 385" xfId="7929"/>
    <cellStyle name="Normal 385 2" xfId="19911"/>
    <cellStyle name="Normal 385 2 2" xfId="21332"/>
    <cellStyle name="Normal 386" xfId="7930"/>
    <cellStyle name="Normal 386 2" xfId="20518"/>
    <cellStyle name="Normal 386 2 2" xfId="21955"/>
    <cellStyle name="Normal 387" xfId="7931"/>
    <cellStyle name="Normal 387 2" xfId="21196"/>
    <cellStyle name="Normal 387 2 2" xfId="19927"/>
    <cellStyle name="Normal 388" xfId="7932"/>
    <cellStyle name="Normal 388 2" xfId="20783"/>
    <cellStyle name="Normal 388 2 2" xfId="19926"/>
    <cellStyle name="Normal 389" xfId="7933"/>
    <cellStyle name="Normal 389 2" xfId="20228"/>
    <cellStyle name="Normal 389 2 2" xfId="21345"/>
    <cellStyle name="Normal 39" xfId="230"/>
    <cellStyle name="Normal 39 2" xfId="9220"/>
    <cellStyle name="Normal 39 2 2" xfId="9685"/>
    <cellStyle name="Normal 39 3" xfId="9139"/>
    <cellStyle name="Normal 39 4" xfId="9066"/>
    <cellStyle name="Normal 39 5" xfId="8998"/>
    <cellStyle name="Normal 39 6" xfId="8970"/>
    <cellStyle name="Normal 390" xfId="7934"/>
    <cellStyle name="Normal 391" xfId="7935"/>
    <cellStyle name="Normal 392" xfId="7936"/>
    <cellStyle name="Normal 393" xfId="7937"/>
    <cellStyle name="Normal 394" xfId="7938"/>
    <cellStyle name="Normal 395" xfId="7939"/>
    <cellStyle name="Normal 396" xfId="7940"/>
    <cellStyle name="Normal 397" xfId="7941"/>
    <cellStyle name="Normal 398" xfId="7942"/>
    <cellStyle name="Normal 399" xfId="7943"/>
    <cellStyle name="Normal 4" xfId="32"/>
    <cellStyle name="Normal 4 10" xfId="1781"/>
    <cellStyle name="Normal 4 11" xfId="7944"/>
    <cellStyle name="Normal 4 12" xfId="7945"/>
    <cellStyle name="Normal 4 2" xfId="92"/>
    <cellStyle name="Normal 4 2 10" xfId="2951"/>
    <cellStyle name="Normal 4 2 10 2" xfId="4456"/>
    <cellStyle name="Normal 4 2 10 2 2" xfId="22055"/>
    <cellStyle name="Normal 4 2 10 3" xfId="7946"/>
    <cellStyle name="Normal 4 2 10 4" xfId="22512"/>
    <cellStyle name="Normal 4 2 11" xfId="7947"/>
    <cellStyle name="Normal 4 2 12" xfId="7948"/>
    <cellStyle name="Normal 4 2 2" xfId="231"/>
    <cellStyle name="Normal 4 2 2 2" xfId="1783"/>
    <cellStyle name="Normal 4 2 2 2 2" xfId="7949"/>
    <cellStyle name="Normal 4 2 2 3" xfId="1784"/>
    <cellStyle name="Normal 4 2 2 3 2" xfId="7950"/>
    <cellStyle name="Normal 4 2 2 4" xfId="1785"/>
    <cellStyle name="Normal 4 2 2 5" xfId="1782"/>
    <cellStyle name="Normal 4 2 2 6" xfId="2952"/>
    <cellStyle name="Normal 4 2 2 6 2" xfId="7951"/>
    <cellStyle name="Normal 4 2 2 6 2 2" xfId="21553"/>
    <cellStyle name="Normal 4 2 2 6 2 3" xfId="21423"/>
    <cellStyle name="Normal 4 2 2 6 3" xfId="7952"/>
    <cellStyle name="Normal 4 2 2 6 4" xfId="22513"/>
    <cellStyle name="Normal 4 2 2 7" xfId="7953"/>
    <cellStyle name="Normal 4 2 2 8" xfId="7954"/>
    <cellStyle name="Normal 4 2 2 9" xfId="7955"/>
    <cellStyle name="Normal 4 2 3" xfId="718"/>
    <cellStyle name="Normal 4 2 3 2" xfId="7956"/>
    <cellStyle name="Normal 4 2 4" xfId="1786"/>
    <cellStyle name="Normal 4 2 4 2" xfId="7957"/>
    <cellStyle name="Normal 4 2 5" xfId="1787"/>
    <cellStyle name="Normal 4 2 5 2" xfId="1788"/>
    <cellStyle name="Normal 4 2 5 3" xfId="1789"/>
    <cellStyle name="Normal 4 2 5 4" xfId="22463"/>
    <cellStyle name="Normal 4 2 6" xfId="1790"/>
    <cellStyle name="Normal 4 2 6 2" xfId="7958"/>
    <cellStyle name="Normal 4 2 7" xfId="1791"/>
    <cellStyle name="Normal 4 2 8" xfId="1792"/>
    <cellStyle name="Normal 4 2 9" xfId="1793"/>
    <cellStyle name="Normal 4 3" xfId="232"/>
    <cellStyle name="Normal 4 3 2" xfId="767"/>
    <cellStyle name="Normal 4 3 2 2" xfId="7959"/>
    <cellStyle name="Normal 4 3 3" xfId="2953"/>
    <cellStyle name="Normal 4 3 3 2" xfId="7960"/>
    <cellStyle name="Normal 4 3 3 2 2" xfId="22305"/>
    <cellStyle name="Normal 4 3 3 2 3" xfId="20317"/>
    <cellStyle name="Normal 4 3 3 3" xfId="7961"/>
    <cellStyle name="Normal 4 3 3 4" xfId="22514"/>
    <cellStyle name="Normal 4 3 4" xfId="7962"/>
    <cellStyle name="Normal 4 3 5" xfId="7963"/>
    <cellStyle name="Normal 4 3 6" xfId="7964"/>
    <cellStyle name="Normal 4 3 7" xfId="7965"/>
    <cellStyle name="Normal 4 3 8" xfId="7966"/>
    <cellStyle name="Normal 4 3 9" xfId="9221"/>
    <cellStyle name="Normal 4 4" xfId="659"/>
    <cellStyle name="Normal 4 4 2" xfId="2954"/>
    <cellStyle name="Normal 4 5" xfId="1794"/>
    <cellStyle name="Normal 4 5 2" xfId="10606"/>
    <cellStyle name="Normal 4 6" xfId="1795"/>
    <cellStyle name="Normal 4 7" xfId="1796"/>
    <cellStyle name="Normal 4 8" xfId="1797"/>
    <cellStyle name="Normal 4 9" xfId="1798"/>
    <cellStyle name="Normal 40" xfId="233"/>
    <cellStyle name="Normal 40 2" xfId="9222"/>
    <cellStyle name="Normal 40 2 2" xfId="9686"/>
    <cellStyle name="Normal 40 3" xfId="9140"/>
    <cellStyle name="Normal 40 4" xfId="9067"/>
    <cellStyle name="Normal 40 5" xfId="8999"/>
    <cellStyle name="Normal 40 6" xfId="8971"/>
    <cellStyle name="Normal 400" xfId="7967"/>
    <cellStyle name="Normal 401" xfId="7968"/>
    <cellStyle name="Normal 402" xfId="7969"/>
    <cellStyle name="Normal 403" xfId="7970"/>
    <cellStyle name="Normal 404" xfId="7971"/>
    <cellStyle name="Normal 405" xfId="7972"/>
    <cellStyle name="Normal 406" xfId="7973"/>
    <cellStyle name="Normal 407" xfId="7974"/>
    <cellStyle name="Normal 408" xfId="7975"/>
    <cellStyle name="Normal 409" xfId="1089"/>
    <cellStyle name="Normal 409 2" xfId="7976"/>
    <cellStyle name="Normal 409 3" xfId="22509"/>
    <cellStyle name="Normal 41" xfId="234"/>
    <cellStyle name="Normal 41 2" xfId="9223"/>
    <cellStyle name="Normal 41 2 2" xfId="9687"/>
    <cellStyle name="Normal 41 3" xfId="9141"/>
    <cellStyle name="Normal 41 4" xfId="9068"/>
    <cellStyle name="Normal 41 5" xfId="9000"/>
    <cellStyle name="Normal 41 6" xfId="8972"/>
    <cellStyle name="Normal 410" xfId="7977"/>
    <cellStyle name="Normal 411" xfId="7978"/>
    <cellStyle name="Normal 412" xfId="7979"/>
    <cellStyle name="Normal 413" xfId="7980"/>
    <cellStyle name="Normal 414" xfId="7981"/>
    <cellStyle name="Normal 415" xfId="7982"/>
    <cellStyle name="Normal 416" xfId="7983"/>
    <cellStyle name="Normal 417" xfId="7984"/>
    <cellStyle name="Normal 418" xfId="7985"/>
    <cellStyle name="Normal 419" xfId="7986"/>
    <cellStyle name="Normal 42" xfId="235"/>
    <cellStyle name="Normal 42 2" xfId="9224"/>
    <cellStyle name="Normal 42 2 2" xfId="9688"/>
    <cellStyle name="Normal 42 3" xfId="9142"/>
    <cellStyle name="Normal 42 4" xfId="9069"/>
    <cellStyle name="Normal 42 5" xfId="9001"/>
    <cellStyle name="Normal 42 6" xfId="8973"/>
    <cellStyle name="Normal 420" xfId="7987"/>
    <cellStyle name="Normal 421" xfId="7988"/>
    <cellStyle name="Normal 422" xfId="7989"/>
    <cellStyle name="Normal 423" xfId="7990"/>
    <cellStyle name="Normal 424" xfId="7991"/>
    <cellStyle name="Normal 425" xfId="7992"/>
    <cellStyle name="Normal 426" xfId="7993"/>
    <cellStyle name="Normal 427" xfId="7994"/>
    <cellStyle name="Normal 428" xfId="7995"/>
    <cellStyle name="Normal 429" xfId="7996"/>
    <cellStyle name="Normal 43" xfId="236"/>
    <cellStyle name="Normal 43 2" xfId="9225"/>
    <cellStyle name="Normal 43 2 2" xfId="9689"/>
    <cellStyle name="Normal 43 3" xfId="9143"/>
    <cellStyle name="Normal 43 4" xfId="9070"/>
    <cellStyle name="Normal 43 5" xfId="9002"/>
    <cellStyle name="Normal 43 6" xfId="8974"/>
    <cellStyle name="Normal 430" xfId="7997"/>
    <cellStyle name="Normal 431" xfId="7998"/>
    <cellStyle name="Normal 432" xfId="7999"/>
    <cellStyle name="Normal 433" xfId="8000"/>
    <cellStyle name="Normal 434" xfId="8001"/>
    <cellStyle name="Normal 435" xfId="8002"/>
    <cellStyle name="Normal 436" xfId="8003"/>
    <cellStyle name="Normal 437" xfId="8004"/>
    <cellStyle name="Normal 438" xfId="8005"/>
    <cellStyle name="Normal 439" xfId="8006"/>
    <cellStyle name="Normal 44" xfId="237"/>
    <cellStyle name="Normal 44 2" xfId="9226"/>
    <cellStyle name="Normal 44 2 2" xfId="9690"/>
    <cellStyle name="Normal 44 3" xfId="9144"/>
    <cellStyle name="Normal 44 4" xfId="9071"/>
    <cellStyle name="Normal 44 5" xfId="9003"/>
    <cellStyle name="Normal 44 6" xfId="8975"/>
    <cellStyle name="Normal 440" xfId="8007"/>
    <cellStyle name="Normal 441" xfId="8008"/>
    <cellStyle name="Normal 442" xfId="8009"/>
    <cellStyle name="Normal 443" xfId="8010"/>
    <cellStyle name="Normal 444" xfId="8011"/>
    <cellStyle name="Normal 445" xfId="8012"/>
    <cellStyle name="Normal 446" xfId="8013"/>
    <cellStyle name="Normal 447" xfId="8014"/>
    <cellStyle name="Normal 448" xfId="8015"/>
    <cellStyle name="Normal 449" xfId="8016"/>
    <cellStyle name="Normal 45" xfId="238"/>
    <cellStyle name="Normal 45 2" xfId="9227"/>
    <cellStyle name="Normal 45 2 2" xfId="9691"/>
    <cellStyle name="Normal 45 3" xfId="9145"/>
    <cellStyle name="Normal 45 4" xfId="9072"/>
    <cellStyle name="Normal 45 5" xfId="9004"/>
    <cellStyle name="Normal 45 6" xfId="8976"/>
    <cellStyle name="Normal 450" xfId="8017"/>
    <cellStyle name="Normal 451" xfId="986"/>
    <cellStyle name="Normal 452" xfId="8018"/>
    <cellStyle name="Normal 453" xfId="8019"/>
    <cellStyle name="Normal 454" xfId="8020"/>
    <cellStyle name="Normal 455" xfId="8021"/>
    <cellStyle name="Normal 456" xfId="8961"/>
    <cellStyle name="Normal 46" xfId="239"/>
    <cellStyle name="Normal 46 2" xfId="9228"/>
    <cellStyle name="Normal 46 2 2" xfId="9692"/>
    <cellStyle name="Normal 46 3" xfId="9146"/>
    <cellStyle name="Normal 46 4" xfId="9073"/>
    <cellStyle name="Normal 46 5" xfId="9005"/>
    <cellStyle name="Normal 46 6" xfId="8977"/>
    <cellStyle name="Normal 47" xfId="240"/>
    <cellStyle name="Normal 47 2" xfId="9229"/>
    <cellStyle name="Normal 47 2 2" xfId="9693"/>
    <cellStyle name="Normal 47 3" xfId="9147"/>
    <cellStyle name="Normal 47 4" xfId="9074"/>
    <cellStyle name="Normal 47 5" xfId="9006"/>
    <cellStyle name="Normal 47 6" xfId="8978"/>
    <cellStyle name="Normal 48" xfId="241"/>
    <cellStyle name="Normal 48 2" xfId="9230"/>
    <cellStyle name="Normal 48 2 2" xfId="9694"/>
    <cellStyle name="Normal 48 3" xfId="9148"/>
    <cellStyle name="Normal 48 4" xfId="9075"/>
    <cellStyle name="Normal 48 5" xfId="9007"/>
    <cellStyle name="Normal 48 6" xfId="8979"/>
    <cellStyle name="Normal 49" xfId="242"/>
    <cellStyle name="Normal 49 2" xfId="9231"/>
    <cellStyle name="Normal 49 2 2" xfId="9695"/>
    <cellStyle name="Normal 49 3" xfId="9149"/>
    <cellStyle name="Normal 49 4" xfId="9076"/>
    <cellStyle name="Normal 49 5" xfId="9008"/>
    <cellStyle name="Normal 49 6" xfId="8980"/>
    <cellStyle name="Normal 5" xfId="33"/>
    <cellStyle name="Normal 5 10" xfId="9451"/>
    <cellStyle name="Normal 5 10 2" xfId="10108"/>
    <cellStyle name="Normal 5 11" xfId="9876"/>
    <cellStyle name="Normal 5 12" xfId="9035"/>
    <cellStyle name="Normal 5 13" xfId="10639"/>
    <cellStyle name="Normal 5 14" xfId="10661"/>
    <cellStyle name="Normal 5 15" xfId="10793"/>
    <cellStyle name="Normal 5 2" xfId="34"/>
    <cellStyle name="Normal 5 2 10" xfId="9877"/>
    <cellStyle name="Normal 5 2 11" xfId="9036"/>
    <cellStyle name="Normal 5 2 12" xfId="10662"/>
    <cellStyle name="Normal 5 2 13" xfId="10794"/>
    <cellStyle name="Normal 5 2 2" xfId="72"/>
    <cellStyle name="Normal 5 2 2 10" xfId="1799"/>
    <cellStyle name="Normal 5 2 2 10 2" xfId="10663"/>
    <cellStyle name="Normal 5 2 2 11" xfId="1800"/>
    <cellStyle name="Normal 5 2 2 11 2" xfId="10795"/>
    <cellStyle name="Normal 5 2 2 12" xfId="1801"/>
    <cellStyle name="Normal 5 2 2 13" xfId="8022"/>
    <cellStyle name="Normal 5 2 2 14" xfId="8023"/>
    <cellStyle name="Normal 5 2 2 2" xfId="93"/>
    <cellStyle name="Normal 5 2 2 2 10" xfId="8024"/>
    <cellStyle name="Normal 5 2 2 2 11" xfId="8025"/>
    <cellStyle name="Normal 5 2 2 2 12" xfId="9232"/>
    <cellStyle name="Normal 5 2 2 2 2" xfId="719"/>
    <cellStyle name="Normal 5 2 2 2 2 2" xfId="9775"/>
    <cellStyle name="Normal 5 2 2 2 2 2 2" xfId="10111"/>
    <cellStyle name="Normal 5 2 2 2 2 3" xfId="10110"/>
    <cellStyle name="Normal 5 2 2 2 2 4" xfId="9359"/>
    <cellStyle name="Normal 5 2 2 2 3" xfId="1802"/>
    <cellStyle name="Normal 5 2 2 2 3 2" xfId="10112"/>
    <cellStyle name="Normal 5 2 2 2 3 3" xfId="9496"/>
    <cellStyle name="Normal 5 2 2 2 4" xfId="1803"/>
    <cellStyle name="Normal 5 2 2 2 4 2" xfId="10109"/>
    <cellStyle name="Normal 5 2 2 2 5" xfId="1804"/>
    <cellStyle name="Normal 5 2 2 2 5 2" xfId="10708"/>
    <cellStyle name="Normal 5 2 2 2 6" xfId="1805"/>
    <cellStyle name="Normal 5 2 2 2 6 2" xfId="10839"/>
    <cellStyle name="Normal 5 2 2 2 7" xfId="1806"/>
    <cellStyle name="Normal 5 2 2 2 8" xfId="1807"/>
    <cellStyle name="Normal 5 2 2 2 9" xfId="1808"/>
    <cellStyle name="Normal 5 2 2 3" xfId="437"/>
    <cellStyle name="Normal 5 2 2 3 2" xfId="9396"/>
    <cellStyle name="Normal 5 2 2 3 2 2" xfId="9817"/>
    <cellStyle name="Normal 5 2 2 3 2 2 2" xfId="10115"/>
    <cellStyle name="Normal 5 2 2 3 2 3" xfId="10114"/>
    <cellStyle name="Normal 5 2 2 3 3" xfId="9536"/>
    <cellStyle name="Normal 5 2 2 3 3 2" xfId="10116"/>
    <cellStyle name="Normal 5 2 2 3 4" xfId="10113"/>
    <cellStyle name="Normal 5 2 2 3 5" xfId="10748"/>
    <cellStyle name="Normal 5 2 2 3 6" xfId="10878"/>
    <cellStyle name="Normal 5 2 2 4" xfId="438"/>
    <cellStyle name="Normal 5 2 2 4 2" xfId="1810"/>
    <cellStyle name="Normal 5 2 2 4 2 2" xfId="10117"/>
    <cellStyle name="Normal 5 2 2 4 2 3" xfId="9631"/>
    <cellStyle name="Normal 5 2 2 4 3" xfId="1811"/>
    <cellStyle name="Normal 5 2 2 4 4" xfId="1812"/>
    <cellStyle name="Normal 5 2 2 4 5" xfId="1809"/>
    <cellStyle name="Normal 5 2 2 4 6" xfId="8026"/>
    <cellStyle name="Normal 5 2 2 4 7" xfId="8027"/>
    <cellStyle name="Normal 5 2 2 4 8" xfId="8028"/>
    <cellStyle name="Normal 5 2 2 4 9" xfId="8029"/>
    <cellStyle name="Normal 5 2 2 5" xfId="1072"/>
    <cellStyle name="Normal 5 2 2 5 2" xfId="9734"/>
    <cellStyle name="Normal 5 2 2 5 2 2" xfId="10119"/>
    <cellStyle name="Normal 5 2 2 5 3" xfId="10118"/>
    <cellStyle name="Normal 5 2 2 6" xfId="1813"/>
    <cellStyle name="Normal 5 2 2 6 2" xfId="9584"/>
    <cellStyle name="Normal 5 2 2 6 2 2" xfId="10121"/>
    <cellStyle name="Normal 5 2 2 6 3" xfId="10120"/>
    <cellStyle name="Normal 5 2 2 6 4" xfId="9105"/>
    <cellStyle name="Normal 5 2 2 7" xfId="1814"/>
    <cellStyle name="Normal 5 2 2 7 2" xfId="10122"/>
    <cellStyle name="Normal 5 2 2 7 3" xfId="9453"/>
    <cellStyle name="Normal 5 2 2 8" xfId="1815"/>
    <cellStyle name="Normal 5 2 2 8 2" xfId="9878"/>
    <cellStyle name="Normal 5 2 2 9" xfId="1816"/>
    <cellStyle name="Normal 5 2 2 9 2" xfId="9037"/>
    <cellStyle name="Normal 5 2 3" xfId="94"/>
    <cellStyle name="Normal 5 2 3 10" xfId="10664"/>
    <cellStyle name="Normal 5 2 3 11" xfId="10796"/>
    <cellStyle name="Normal 5 2 3 2" xfId="243"/>
    <cellStyle name="Normal 5 2 3 2 2" xfId="768"/>
    <cellStyle name="Normal 5 2 3 2 2 2" xfId="1818"/>
    <cellStyle name="Normal 5 2 3 2 2 2 2" xfId="10124"/>
    <cellStyle name="Normal 5 2 3 2 2 3" xfId="10123"/>
    <cellStyle name="Normal 5 2 3 2 3" xfId="1819"/>
    <cellStyle name="Normal 5 2 3 2 3 2" xfId="10125"/>
    <cellStyle name="Normal 5 2 3 2 3 3" xfId="9497"/>
    <cellStyle name="Normal 5 2 3 2 4" xfId="1820"/>
    <cellStyle name="Normal 5 2 3 2 5" xfId="1817"/>
    <cellStyle name="Normal 5 2 3 2 6" xfId="8030"/>
    <cellStyle name="Normal 5 2 3 2 7" xfId="8031"/>
    <cellStyle name="Normal 5 2 3 2 8" xfId="8032"/>
    <cellStyle name="Normal 5 2 3 2 9" xfId="8033"/>
    <cellStyle name="Normal 5 2 3 3" xfId="552"/>
    <cellStyle name="Normal 5 2 3 3 2" xfId="813"/>
    <cellStyle name="Normal 5 2 3 3 2 2" xfId="9818"/>
    <cellStyle name="Normal 5 2 3 3 2 2 2" xfId="10128"/>
    <cellStyle name="Normal 5 2 3 3 2 3" xfId="10127"/>
    <cellStyle name="Normal 5 2 3 3 2 4" xfId="9397"/>
    <cellStyle name="Normal 5 2 3 3 3" xfId="8034"/>
    <cellStyle name="Normal 5 2 3 3 3 2" xfId="10129"/>
    <cellStyle name="Normal 5 2 3 3 3 3" xfId="9537"/>
    <cellStyle name="Normal 5 2 3 3 4" xfId="8035"/>
    <cellStyle name="Normal 5 2 3 3 4 2" xfId="10126"/>
    <cellStyle name="Normal 5 2 3 3 5" xfId="8036"/>
    <cellStyle name="Normal 5 2 3 3 5 2" xfId="10749"/>
    <cellStyle name="Normal 5 2 3 3 6" xfId="8037"/>
    <cellStyle name="Normal 5 2 3 3 6 2" xfId="10879"/>
    <cellStyle name="Normal 5 2 3 3 7" xfId="8038"/>
    <cellStyle name="Normal 5 2 3 3 8" xfId="8039"/>
    <cellStyle name="Normal 5 2 3 3 9" xfId="9277"/>
    <cellStyle name="Normal 5 2 3 4" xfId="4244"/>
    <cellStyle name="Normal 5 2 3 4 2" xfId="9632"/>
    <cellStyle name="Normal 5 2 3 4 2 2" xfId="10131"/>
    <cellStyle name="Normal 5 2 3 4 2 3" xfId="20940"/>
    <cellStyle name="Normal 5 2 3 4 2 4" xfId="19894"/>
    <cellStyle name="Normal 5 2 3 4 3" xfId="10130"/>
    <cellStyle name="Normal 5 2 3 5" xfId="8040"/>
    <cellStyle name="Normal 5 2 3 5 2" xfId="9735"/>
    <cellStyle name="Normal 5 2 3 5 2 2" xfId="10133"/>
    <cellStyle name="Normal 5 2 3 5 3" xfId="10132"/>
    <cellStyle name="Normal 5 2 3 6" xfId="9106"/>
    <cellStyle name="Normal 5 2 3 6 2" xfId="9585"/>
    <cellStyle name="Normal 5 2 3 6 2 2" xfId="10135"/>
    <cellStyle name="Normal 5 2 3 6 3" xfId="10134"/>
    <cellStyle name="Normal 5 2 3 7" xfId="9454"/>
    <cellStyle name="Normal 5 2 3 7 2" xfId="10136"/>
    <cellStyle name="Normal 5 2 3 8" xfId="9879"/>
    <cellStyle name="Normal 5 2 3 9" xfId="9038"/>
    <cellStyle name="Normal 5 2 4" xfId="125"/>
    <cellStyle name="Normal 5 2 4 10" xfId="2955"/>
    <cellStyle name="Normal 5 2 4 10 2" xfId="8041"/>
    <cellStyle name="Normal 5 2 4 10 2 2" xfId="22241"/>
    <cellStyle name="Normal 5 2 4 10 2 3" xfId="20508"/>
    <cellStyle name="Normal 5 2 4 10 3" xfId="8042"/>
    <cellStyle name="Normal 5 2 4 10 4" xfId="22515"/>
    <cellStyle name="Normal 5 2 4 11" xfId="8043"/>
    <cellStyle name="Normal 5 2 4 2" xfId="734"/>
    <cellStyle name="Normal 5 2 4 2 2" xfId="8044"/>
    <cellStyle name="Normal 5 2 4 2 2 2" xfId="10138"/>
    <cellStyle name="Normal 5 2 4 2 3" xfId="10137"/>
    <cellStyle name="Normal 5 2 4 3" xfId="1821"/>
    <cellStyle name="Normal 5 2 4 3 2" xfId="10139"/>
    <cellStyle name="Normal 5 2 4 3 3" xfId="9495"/>
    <cellStyle name="Normal 5 2 4 4" xfId="1822"/>
    <cellStyle name="Normal 5 2 4 4 2" xfId="8045"/>
    <cellStyle name="Normal 5 2 4 5" xfId="1823"/>
    <cellStyle name="Normal 5 2 4 5 2" xfId="10707"/>
    <cellStyle name="Normal 5 2 4 6" xfId="1824"/>
    <cellStyle name="Normal 5 2 4 6 2" xfId="10838"/>
    <cellStyle name="Normal 5 2 4 7" xfId="1825"/>
    <cellStyle name="Normal 5 2 4 8" xfId="1826"/>
    <cellStyle name="Normal 5 2 4 9" xfId="1827"/>
    <cellStyle name="Normal 5 2 5" xfId="439"/>
    <cellStyle name="Normal 5 2 5 2" xfId="9395"/>
    <cellStyle name="Normal 5 2 5 2 2" xfId="9816"/>
    <cellStyle name="Normal 5 2 5 2 2 2" xfId="10142"/>
    <cellStyle name="Normal 5 2 5 2 3" xfId="10141"/>
    <cellStyle name="Normal 5 2 5 3" xfId="9535"/>
    <cellStyle name="Normal 5 2 5 3 2" xfId="10143"/>
    <cellStyle name="Normal 5 2 5 4" xfId="10140"/>
    <cellStyle name="Normal 5 2 5 5" xfId="10747"/>
    <cellStyle name="Normal 5 2 5 6" xfId="10877"/>
    <cellStyle name="Normal 5 2 6" xfId="688"/>
    <cellStyle name="Normal 5 2 6 2" xfId="9630"/>
    <cellStyle name="Normal 5 2 6 2 2" xfId="10145"/>
    <cellStyle name="Normal 5 2 6 3" xfId="10144"/>
    <cellStyle name="Normal 5 2 6 4" xfId="9178"/>
    <cellStyle name="Normal 5 2 7" xfId="8046"/>
    <cellStyle name="Normal 5 2 7 2" xfId="9733"/>
    <cellStyle name="Normal 5 2 7 2 2" xfId="10147"/>
    <cellStyle name="Normal 5 2 7 3" xfId="10146"/>
    <cellStyle name="Normal 5 2 7 4" xfId="9322"/>
    <cellStyle name="Normal 5 2 8" xfId="8047"/>
    <cellStyle name="Normal 5 2 8 2" xfId="9583"/>
    <cellStyle name="Normal 5 2 8 2 2" xfId="10149"/>
    <cellStyle name="Normal 5 2 8 3" xfId="10148"/>
    <cellStyle name="Normal 5 2 8 4" xfId="9104"/>
    <cellStyle name="Normal 5 2 9" xfId="9452"/>
    <cellStyle name="Normal 5 2 9 2" xfId="10150"/>
    <cellStyle name="Normal 5 3" xfId="70"/>
    <cellStyle name="Normal 5 3 10" xfId="1828"/>
    <cellStyle name="Normal 5 3 10 2" xfId="10665"/>
    <cellStyle name="Normal 5 3 11" xfId="8048"/>
    <cellStyle name="Normal 5 3 11 2" xfId="10797"/>
    <cellStyle name="Normal 5 3 12" xfId="8049"/>
    <cellStyle name="Normal 5 3 2" xfId="95"/>
    <cellStyle name="Normal 5 3 2 2" xfId="440"/>
    <cellStyle name="Normal 5 3 2 2 2" xfId="9776"/>
    <cellStyle name="Normal 5 3 2 2 2 2" xfId="10153"/>
    <cellStyle name="Normal 5 3 2 2 3" xfId="10152"/>
    <cellStyle name="Normal 5 3 2 3" xfId="9498"/>
    <cellStyle name="Normal 5 3 2 3 2" xfId="10154"/>
    <cellStyle name="Normal 5 3 2 4" xfId="10151"/>
    <cellStyle name="Normal 5 3 2 5" xfId="10709"/>
    <cellStyle name="Normal 5 3 2 6" xfId="10840"/>
    <cellStyle name="Normal 5 3 3" xfId="702"/>
    <cellStyle name="Normal 5 3 3 2" xfId="9398"/>
    <cellStyle name="Normal 5 3 3 2 2" xfId="9819"/>
    <cellStyle name="Normal 5 3 3 2 2 2" xfId="10157"/>
    <cellStyle name="Normal 5 3 3 2 3" xfId="10156"/>
    <cellStyle name="Normal 5 3 3 3" xfId="9538"/>
    <cellStyle name="Normal 5 3 3 3 2" xfId="10158"/>
    <cellStyle name="Normal 5 3 3 4" xfId="10155"/>
    <cellStyle name="Normal 5 3 3 5" xfId="10750"/>
    <cellStyle name="Normal 5 3 3 6" xfId="10880"/>
    <cellStyle name="Normal 5 3 3 7" xfId="9278"/>
    <cellStyle name="Normal 5 3 4" xfId="1829"/>
    <cellStyle name="Normal 5 3 4 2" xfId="9633"/>
    <cellStyle name="Normal 5 3 4 2 2" xfId="10160"/>
    <cellStyle name="Normal 5 3 4 3" xfId="10159"/>
    <cellStyle name="Normal 5 3 4 4" xfId="9179"/>
    <cellStyle name="Normal 5 3 5" xfId="1830"/>
    <cellStyle name="Normal 5 3 5 2" xfId="9736"/>
    <cellStyle name="Normal 5 3 5 2 2" xfId="10162"/>
    <cellStyle name="Normal 5 3 5 3" xfId="10161"/>
    <cellStyle name="Normal 5 3 5 4" xfId="9323"/>
    <cellStyle name="Normal 5 3 6" xfId="1831"/>
    <cellStyle name="Normal 5 3 6 2" xfId="9586"/>
    <cellStyle name="Normal 5 3 6 2 2" xfId="10164"/>
    <cellStyle name="Normal 5 3 6 3" xfId="10163"/>
    <cellStyle name="Normal 5 3 6 4" xfId="9107"/>
    <cellStyle name="Normal 5 3 7" xfId="1832"/>
    <cellStyle name="Normal 5 3 7 2" xfId="10165"/>
    <cellStyle name="Normal 5 3 7 3" xfId="9455"/>
    <cellStyle name="Normal 5 3 8" xfId="1833"/>
    <cellStyle name="Normal 5 3 8 2" xfId="9880"/>
    <cellStyle name="Normal 5 3 9" xfId="1834"/>
    <cellStyle name="Normal 5 3 9 2" xfId="9039"/>
    <cellStyle name="Normal 5 4" xfId="244"/>
    <cellStyle name="Normal 5 4 10" xfId="10666"/>
    <cellStyle name="Normal 5 4 11" xfId="10798"/>
    <cellStyle name="Normal 5 4 2" xfId="441"/>
    <cellStyle name="Normal 5 4 2 2" xfId="9360"/>
    <cellStyle name="Normal 5 4 2 2 2" xfId="9777"/>
    <cellStyle name="Normal 5 4 2 2 2 2" xfId="10168"/>
    <cellStyle name="Normal 5 4 2 2 3" xfId="10167"/>
    <cellStyle name="Normal 5 4 2 3" xfId="9499"/>
    <cellStyle name="Normal 5 4 2 3 2" xfId="10169"/>
    <cellStyle name="Normal 5 4 2 4" xfId="10166"/>
    <cellStyle name="Normal 5 4 2 5" xfId="10710"/>
    <cellStyle name="Normal 5 4 2 6" xfId="10841"/>
    <cellStyle name="Normal 5 4 3" xfId="9279"/>
    <cellStyle name="Normal 5 4 3 2" xfId="9399"/>
    <cellStyle name="Normal 5 4 3 2 2" xfId="9820"/>
    <cellStyle name="Normal 5 4 3 2 2 2" xfId="10172"/>
    <cellStyle name="Normal 5 4 3 2 3" xfId="10171"/>
    <cellStyle name="Normal 5 4 3 3" xfId="9539"/>
    <cellStyle name="Normal 5 4 3 3 2" xfId="10173"/>
    <cellStyle name="Normal 5 4 3 4" xfId="10170"/>
    <cellStyle name="Normal 5 4 3 5" xfId="10751"/>
    <cellStyle name="Normal 5 4 3 6" xfId="10881"/>
    <cellStyle name="Normal 5 4 4" xfId="9180"/>
    <cellStyle name="Normal 5 4 4 2" xfId="9634"/>
    <cellStyle name="Normal 5 4 4 2 2" xfId="10175"/>
    <cellStyle name="Normal 5 4 4 3" xfId="10174"/>
    <cellStyle name="Normal 5 4 5" xfId="9324"/>
    <cellStyle name="Normal 5 4 5 2" xfId="9737"/>
    <cellStyle name="Normal 5 4 5 2 2" xfId="10177"/>
    <cellStyle name="Normal 5 4 5 3" xfId="10176"/>
    <cellStyle name="Normal 5 4 6" xfId="9108"/>
    <cellStyle name="Normal 5 4 6 2" xfId="9587"/>
    <cellStyle name="Normal 5 4 6 2 2" xfId="10179"/>
    <cellStyle name="Normal 5 4 6 3" xfId="10178"/>
    <cellStyle name="Normal 5 4 7" xfId="9456"/>
    <cellStyle name="Normal 5 4 7 2" xfId="10180"/>
    <cellStyle name="Normal 5 4 8" xfId="9881"/>
    <cellStyle name="Normal 5 4 9" xfId="9040"/>
    <cellStyle name="Normal 5 5" xfId="442"/>
    <cellStyle name="Normal 5 5 2" xfId="443"/>
    <cellStyle name="Normal 5 5 2 2" xfId="9774"/>
    <cellStyle name="Normal 5 5 2 2 2" xfId="10183"/>
    <cellStyle name="Normal 5 5 2 3" xfId="10182"/>
    <cellStyle name="Normal 5 5 3" xfId="9494"/>
    <cellStyle name="Normal 5 5 3 2" xfId="10184"/>
    <cellStyle name="Normal 5 5 4" xfId="10181"/>
    <cellStyle name="Normal 5 5 5" xfId="10706"/>
    <cellStyle name="Normal 5 5 6" xfId="10837"/>
    <cellStyle name="Normal 5 6" xfId="444"/>
    <cellStyle name="Normal 5 6 2" xfId="9394"/>
    <cellStyle name="Normal 5 6 2 2" xfId="9815"/>
    <cellStyle name="Normal 5 6 2 2 2" xfId="10187"/>
    <cellStyle name="Normal 5 6 2 3" xfId="10186"/>
    <cellStyle name="Normal 5 6 3" xfId="9534"/>
    <cellStyle name="Normal 5 6 3 2" xfId="10188"/>
    <cellStyle name="Normal 5 6 4" xfId="10185"/>
    <cellStyle name="Normal 5 6 5" xfId="10746"/>
    <cellStyle name="Normal 5 6 6" xfId="10876"/>
    <cellStyle name="Normal 5 7" xfId="9177"/>
    <cellStyle name="Normal 5 7 2" xfId="9629"/>
    <cellStyle name="Normal 5 7 2 2" xfId="10190"/>
    <cellStyle name="Normal 5 7 3" xfId="10189"/>
    <cellStyle name="Normal 5 8" xfId="9321"/>
    <cellStyle name="Normal 5 8 2" xfId="9732"/>
    <cellStyle name="Normal 5 8 2 2" xfId="10192"/>
    <cellStyle name="Normal 5 8 3" xfId="10191"/>
    <cellStyle name="Normal 5 9" xfId="9103"/>
    <cellStyle name="Normal 5 9 2" xfId="9582"/>
    <cellStyle name="Normal 5 9 2 2" xfId="10194"/>
    <cellStyle name="Normal 5 9 3" xfId="10193"/>
    <cellStyle name="Normal 50" xfId="245"/>
    <cellStyle name="Normal 50 2" xfId="9233"/>
    <cellStyle name="Normal 50 2 2" xfId="9696"/>
    <cellStyle name="Normal 50 3" xfId="9150"/>
    <cellStyle name="Normal 50 4" xfId="9077"/>
    <cellStyle name="Normal 50 5" xfId="9009"/>
    <cellStyle name="Normal 50 6" xfId="8981"/>
    <cellStyle name="Normal 51" xfId="246"/>
    <cellStyle name="Normal 51 2" xfId="9234"/>
    <cellStyle name="Normal 51 2 2" xfId="9697"/>
    <cellStyle name="Normal 51 3" xfId="9151"/>
    <cellStyle name="Normal 51 4" xfId="9078"/>
    <cellStyle name="Normal 51 5" xfId="9010"/>
    <cellStyle name="Normal 51 6" xfId="8982"/>
    <cellStyle name="Normal 52" xfId="247"/>
    <cellStyle name="Normal 52 2" xfId="9235"/>
    <cellStyle name="Normal 52 2 2" xfId="9698"/>
    <cellStyle name="Normal 52 3" xfId="9152"/>
    <cellStyle name="Normal 52 4" xfId="9079"/>
    <cellStyle name="Normal 52 5" xfId="9011"/>
    <cellStyle name="Normal 52 6" xfId="8983"/>
    <cellStyle name="Normal 53" xfId="248"/>
    <cellStyle name="Normal 53 2" xfId="9236"/>
    <cellStyle name="Normal 53 2 2" xfId="9699"/>
    <cellStyle name="Normal 53 3" xfId="9153"/>
    <cellStyle name="Normal 53 4" xfId="9080"/>
    <cellStyle name="Normal 53 5" xfId="9012"/>
    <cellStyle name="Normal 53 6" xfId="8984"/>
    <cellStyle name="Normal 54" xfId="249"/>
    <cellStyle name="Normal 54 2" xfId="9237"/>
    <cellStyle name="Normal 54 2 2" xfId="9700"/>
    <cellStyle name="Normal 54 3" xfId="9154"/>
    <cellStyle name="Normal 54 4" xfId="9081"/>
    <cellStyle name="Normal 54 5" xfId="9013"/>
    <cellStyle name="Normal 54 6" xfId="8985"/>
    <cellStyle name="Normal 55" xfId="250"/>
    <cellStyle name="Normal 55 2" xfId="9238"/>
    <cellStyle name="Normal 55 2 2" xfId="9701"/>
    <cellStyle name="Normal 55 3" xfId="9155"/>
    <cellStyle name="Normal 55 4" xfId="9082"/>
    <cellStyle name="Normal 55 5" xfId="9014"/>
    <cellStyle name="Normal 55 6" xfId="8986"/>
    <cellStyle name="Normal 56" xfId="251"/>
    <cellStyle name="Normal 56 2" xfId="9239"/>
    <cellStyle name="Normal 56 2 2" xfId="9702"/>
    <cellStyle name="Normal 56 3" xfId="9156"/>
    <cellStyle name="Normal 56 4" xfId="9083"/>
    <cellStyle name="Normal 56 5" xfId="9015"/>
    <cellStyle name="Normal 56 6" xfId="8987"/>
    <cellStyle name="Normal 57" xfId="252"/>
    <cellStyle name="Normal 57 2" xfId="9240"/>
    <cellStyle name="Normal 57 2 2" xfId="9703"/>
    <cellStyle name="Normal 57 3" xfId="9157"/>
    <cellStyle name="Normal 57 4" xfId="9084"/>
    <cellStyle name="Normal 57 5" xfId="9016"/>
    <cellStyle name="Normal 57 6" xfId="8988"/>
    <cellStyle name="Normal 58" xfId="253"/>
    <cellStyle name="Normal 58 2" xfId="9241"/>
    <cellStyle name="Normal 58 2 2" xfId="9704"/>
    <cellStyle name="Normal 58 3" xfId="9158"/>
    <cellStyle name="Normal 58 4" xfId="9085"/>
    <cellStyle name="Normal 58 5" xfId="9017"/>
    <cellStyle name="Normal 58 6" xfId="8989"/>
    <cellStyle name="Normal 59" xfId="254"/>
    <cellStyle name="Normal 59 2" xfId="9242"/>
    <cellStyle name="Normal 59 2 2" xfId="9705"/>
    <cellStyle name="Normal 59 3" xfId="9159"/>
    <cellStyle name="Normal 59 4" xfId="9086"/>
    <cellStyle name="Normal 59 5" xfId="9018"/>
    <cellStyle name="Normal 59 6" xfId="8990"/>
    <cellStyle name="Normal 6" xfId="1"/>
    <cellStyle name="Normal 6 10" xfId="9065"/>
    <cellStyle name="Normal 6 10 2" xfId="9567"/>
    <cellStyle name="Normal 6 10 2 2" xfId="10196"/>
    <cellStyle name="Normal 6 10 3" xfId="10195"/>
    <cellStyle name="Normal 6 11" xfId="9438"/>
    <cellStyle name="Normal 6 11 2" xfId="10197"/>
    <cellStyle name="Normal 6 12" xfId="9863"/>
    <cellStyle name="Normal 6 13" xfId="8997"/>
    <cellStyle name="Normal 6 14" xfId="10648"/>
    <cellStyle name="Normal 6 15" xfId="10780"/>
    <cellStyle name="Normal 6 2" xfId="97"/>
    <cellStyle name="Normal 6 2 10" xfId="9457"/>
    <cellStyle name="Normal 6 2 10 2" xfId="10198"/>
    <cellStyle name="Normal 6 2 11" xfId="9882"/>
    <cellStyle name="Normal 6 2 12" xfId="9041"/>
    <cellStyle name="Normal 6 2 13" xfId="10667"/>
    <cellStyle name="Normal 6 2 14" xfId="10799"/>
    <cellStyle name="Normal 6 2 2" xfId="255"/>
    <cellStyle name="Normal 6 2 2 10" xfId="9883"/>
    <cellStyle name="Normal 6 2 2 11" xfId="9042"/>
    <cellStyle name="Normal 6 2 2 12" xfId="10668"/>
    <cellStyle name="Normal 6 2 2 13" xfId="10800"/>
    <cellStyle name="Normal 6 2 2 2" xfId="256"/>
    <cellStyle name="Normal 6 2 2 2 10" xfId="10669"/>
    <cellStyle name="Normal 6 2 2 2 11" xfId="10801"/>
    <cellStyle name="Normal 6 2 2 2 2" xfId="9245"/>
    <cellStyle name="Normal 6 2 2 2 2 2" xfId="9364"/>
    <cellStyle name="Normal 6 2 2 2 2 2 2" xfId="9781"/>
    <cellStyle name="Normal 6 2 2 2 2 2 2 2" xfId="10201"/>
    <cellStyle name="Normal 6 2 2 2 2 2 3" xfId="10200"/>
    <cellStyle name="Normal 6 2 2 2 2 3" xfId="9502"/>
    <cellStyle name="Normal 6 2 2 2 2 3 2" xfId="10202"/>
    <cellStyle name="Normal 6 2 2 2 2 4" xfId="10199"/>
    <cellStyle name="Normal 6 2 2 2 2 5" xfId="10713"/>
    <cellStyle name="Normal 6 2 2 2 2 6" xfId="10844"/>
    <cellStyle name="Normal 6 2 2 2 3" xfId="9282"/>
    <cellStyle name="Normal 6 2 2 2 3 2" xfId="9402"/>
    <cellStyle name="Normal 6 2 2 2 3 2 2" xfId="9823"/>
    <cellStyle name="Normal 6 2 2 2 3 2 2 2" xfId="10205"/>
    <cellStyle name="Normal 6 2 2 2 3 2 3" xfId="10204"/>
    <cellStyle name="Normal 6 2 2 2 3 3" xfId="9542"/>
    <cellStyle name="Normal 6 2 2 2 3 3 2" xfId="10206"/>
    <cellStyle name="Normal 6 2 2 2 3 4" xfId="10203"/>
    <cellStyle name="Normal 6 2 2 2 3 5" xfId="10754"/>
    <cellStyle name="Normal 6 2 2 2 3 6" xfId="10884"/>
    <cellStyle name="Normal 6 2 2 2 4" xfId="9183"/>
    <cellStyle name="Normal 6 2 2 2 4 2" xfId="9637"/>
    <cellStyle name="Normal 6 2 2 2 4 2 2" xfId="10208"/>
    <cellStyle name="Normal 6 2 2 2 4 3" xfId="10207"/>
    <cellStyle name="Normal 6 2 2 2 5" xfId="9327"/>
    <cellStyle name="Normal 6 2 2 2 5 2" xfId="9740"/>
    <cellStyle name="Normal 6 2 2 2 5 2 2" xfId="10210"/>
    <cellStyle name="Normal 6 2 2 2 5 3" xfId="10209"/>
    <cellStyle name="Normal 6 2 2 2 6" xfId="9111"/>
    <cellStyle name="Normal 6 2 2 2 6 2" xfId="9590"/>
    <cellStyle name="Normal 6 2 2 2 6 2 2" xfId="10212"/>
    <cellStyle name="Normal 6 2 2 2 6 3" xfId="10211"/>
    <cellStyle name="Normal 6 2 2 2 7" xfId="9459"/>
    <cellStyle name="Normal 6 2 2 2 7 2" xfId="10213"/>
    <cellStyle name="Normal 6 2 2 2 8" xfId="9884"/>
    <cellStyle name="Normal 6 2 2 2 9" xfId="9043"/>
    <cellStyle name="Normal 6 2 2 3" xfId="8965"/>
    <cellStyle name="Normal 6 2 2 3 10" xfId="10670"/>
    <cellStyle name="Normal 6 2 2 3 11" xfId="10802"/>
    <cellStyle name="Normal 6 2 2 3 2" xfId="9246"/>
    <cellStyle name="Normal 6 2 2 3 2 2" xfId="9365"/>
    <cellStyle name="Normal 6 2 2 3 2 2 2" xfId="9782"/>
    <cellStyle name="Normal 6 2 2 3 2 2 2 2" xfId="10216"/>
    <cellStyle name="Normal 6 2 2 3 2 2 3" xfId="10215"/>
    <cellStyle name="Normal 6 2 2 3 2 3" xfId="9503"/>
    <cellStyle name="Normal 6 2 2 3 2 3 2" xfId="10217"/>
    <cellStyle name="Normal 6 2 2 3 2 4" xfId="10214"/>
    <cellStyle name="Normal 6 2 2 3 2 5" xfId="10714"/>
    <cellStyle name="Normal 6 2 2 3 2 6" xfId="10845"/>
    <cellStyle name="Normal 6 2 2 3 3" xfId="9283"/>
    <cellStyle name="Normal 6 2 2 3 3 2" xfId="9403"/>
    <cellStyle name="Normal 6 2 2 3 3 2 2" xfId="9824"/>
    <cellStyle name="Normal 6 2 2 3 3 2 2 2" xfId="10220"/>
    <cellStyle name="Normal 6 2 2 3 3 2 3" xfId="10219"/>
    <cellStyle name="Normal 6 2 2 3 3 3" xfId="9543"/>
    <cellStyle name="Normal 6 2 2 3 3 3 2" xfId="10221"/>
    <cellStyle name="Normal 6 2 2 3 3 4" xfId="10218"/>
    <cellStyle name="Normal 6 2 2 3 3 5" xfId="10755"/>
    <cellStyle name="Normal 6 2 2 3 3 6" xfId="10885"/>
    <cellStyle name="Normal 6 2 2 3 4" xfId="9184"/>
    <cellStyle name="Normal 6 2 2 3 4 2" xfId="9638"/>
    <cellStyle name="Normal 6 2 2 3 4 2 2" xfId="10223"/>
    <cellStyle name="Normal 6 2 2 3 4 3" xfId="10222"/>
    <cellStyle name="Normal 6 2 2 3 5" xfId="9328"/>
    <cellStyle name="Normal 6 2 2 3 5 2" xfId="9741"/>
    <cellStyle name="Normal 6 2 2 3 5 2 2" xfId="10225"/>
    <cellStyle name="Normal 6 2 2 3 5 3" xfId="10224"/>
    <cellStyle name="Normal 6 2 2 3 6" xfId="9112"/>
    <cellStyle name="Normal 6 2 2 3 6 2" xfId="9591"/>
    <cellStyle name="Normal 6 2 2 3 6 2 2" xfId="10227"/>
    <cellStyle name="Normal 6 2 2 3 6 3" xfId="10226"/>
    <cellStyle name="Normal 6 2 2 3 7" xfId="9460"/>
    <cellStyle name="Normal 6 2 2 3 7 2" xfId="10228"/>
    <cellStyle name="Normal 6 2 2 3 8" xfId="9885"/>
    <cellStyle name="Normal 6 2 2 3 9" xfId="9044"/>
    <cellStyle name="Normal 6 2 2 4" xfId="9244"/>
    <cellStyle name="Normal 6 2 2 4 2" xfId="9363"/>
    <cellStyle name="Normal 6 2 2 4 2 2" xfId="9780"/>
    <cellStyle name="Normal 6 2 2 4 2 2 2" xfId="10231"/>
    <cellStyle name="Normal 6 2 2 4 2 3" xfId="10230"/>
    <cellStyle name="Normal 6 2 2 4 3" xfId="9501"/>
    <cellStyle name="Normal 6 2 2 4 3 2" xfId="10232"/>
    <cellStyle name="Normal 6 2 2 4 4" xfId="10229"/>
    <cellStyle name="Normal 6 2 2 4 5" xfId="10712"/>
    <cellStyle name="Normal 6 2 2 4 6" xfId="10843"/>
    <cellStyle name="Normal 6 2 2 5" xfId="9281"/>
    <cellStyle name="Normal 6 2 2 5 2" xfId="9401"/>
    <cellStyle name="Normal 6 2 2 5 2 2" xfId="9822"/>
    <cellStyle name="Normal 6 2 2 5 2 2 2" xfId="10235"/>
    <cellStyle name="Normal 6 2 2 5 2 3" xfId="10234"/>
    <cellStyle name="Normal 6 2 2 5 3" xfId="9541"/>
    <cellStyle name="Normal 6 2 2 5 3 2" xfId="10236"/>
    <cellStyle name="Normal 6 2 2 5 4" xfId="10233"/>
    <cellStyle name="Normal 6 2 2 5 5" xfId="10753"/>
    <cellStyle name="Normal 6 2 2 5 6" xfId="10883"/>
    <cellStyle name="Normal 6 2 2 6" xfId="9182"/>
    <cellStyle name="Normal 6 2 2 6 2" xfId="9636"/>
    <cellStyle name="Normal 6 2 2 6 2 2" xfId="10238"/>
    <cellStyle name="Normal 6 2 2 6 3" xfId="10237"/>
    <cellStyle name="Normal 6 2 2 7" xfId="9326"/>
    <cellStyle name="Normal 6 2 2 7 2" xfId="9739"/>
    <cellStyle name="Normal 6 2 2 7 2 2" xfId="10240"/>
    <cellStyle name="Normal 6 2 2 7 3" xfId="10239"/>
    <cellStyle name="Normal 6 2 2 8" xfId="9110"/>
    <cellStyle name="Normal 6 2 2 8 2" xfId="9589"/>
    <cellStyle name="Normal 6 2 2 8 2 2" xfId="10242"/>
    <cellStyle name="Normal 6 2 2 8 3" xfId="10241"/>
    <cellStyle name="Normal 6 2 2 9" xfId="9458"/>
    <cellStyle name="Normal 6 2 2 9 2" xfId="10243"/>
    <cellStyle name="Normal 6 2 3" xfId="257"/>
    <cellStyle name="Normal 6 2 3 10" xfId="10671"/>
    <cellStyle name="Normal 6 2 3 11" xfId="10803"/>
    <cellStyle name="Normal 6 2 3 2" xfId="8050"/>
    <cellStyle name="Normal 6 2 3 2 2" xfId="9366"/>
    <cellStyle name="Normal 6 2 3 2 2 2" xfId="9783"/>
    <cellStyle name="Normal 6 2 3 2 2 2 2" xfId="10246"/>
    <cellStyle name="Normal 6 2 3 2 2 3" xfId="10245"/>
    <cellStyle name="Normal 6 2 3 2 3" xfId="9504"/>
    <cellStyle name="Normal 6 2 3 2 3 2" xfId="10247"/>
    <cellStyle name="Normal 6 2 3 2 4" xfId="10244"/>
    <cellStyle name="Normal 6 2 3 2 5" xfId="10715"/>
    <cellStyle name="Normal 6 2 3 2 6" xfId="10846"/>
    <cellStyle name="Normal 6 2 3 2 7" xfId="9247"/>
    <cellStyle name="Normal 6 2 3 3" xfId="9284"/>
    <cellStyle name="Normal 6 2 3 3 2" xfId="9404"/>
    <cellStyle name="Normal 6 2 3 3 2 2" xfId="9825"/>
    <cellStyle name="Normal 6 2 3 3 2 2 2" xfId="10250"/>
    <cellStyle name="Normal 6 2 3 3 2 3" xfId="10249"/>
    <cellStyle name="Normal 6 2 3 3 3" xfId="9544"/>
    <cellStyle name="Normal 6 2 3 3 3 2" xfId="10251"/>
    <cellStyle name="Normal 6 2 3 3 4" xfId="10248"/>
    <cellStyle name="Normal 6 2 3 3 5" xfId="10756"/>
    <cellStyle name="Normal 6 2 3 3 6" xfId="10886"/>
    <cellStyle name="Normal 6 2 3 4" xfId="9185"/>
    <cellStyle name="Normal 6 2 3 4 2" xfId="9639"/>
    <cellStyle name="Normal 6 2 3 4 2 2" xfId="10253"/>
    <cellStyle name="Normal 6 2 3 4 3" xfId="10252"/>
    <cellStyle name="Normal 6 2 3 5" xfId="9329"/>
    <cellStyle name="Normal 6 2 3 5 2" xfId="9742"/>
    <cellStyle name="Normal 6 2 3 5 2 2" xfId="10255"/>
    <cellStyle name="Normal 6 2 3 5 3" xfId="10254"/>
    <cellStyle name="Normal 6 2 3 6" xfId="9113"/>
    <cellStyle name="Normal 6 2 3 6 2" xfId="9592"/>
    <cellStyle name="Normal 6 2 3 6 2 2" xfId="10257"/>
    <cellStyle name="Normal 6 2 3 6 3" xfId="10256"/>
    <cellStyle name="Normal 6 2 3 7" xfId="9461"/>
    <cellStyle name="Normal 6 2 3 7 2" xfId="10258"/>
    <cellStyle name="Normal 6 2 3 8" xfId="9886"/>
    <cellStyle name="Normal 6 2 3 9" xfId="9045"/>
    <cellStyle name="Normal 6 2 4" xfId="430"/>
    <cellStyle name="Normal 6 2 4 10" xfId="10672"/>
    <cellStyle name="Normal 6 2 4 11" xfId="10804"/>
    <cellStyle name="Normal 6 2 4 2" xfId="786"/>
    <cellStyle name="Normal 6 2 4 2 2" xfId="8051"/>
    <cellStyle name="Normal 6 2 4 2 2 2" xfId="9784"/>
    <cellStyle name="Normal 6 2 4 2 2 2 2" xfId="10261"/>
    <cellStyle name="Normal 6 2 4 2 2 3" xfId="10260"/>
    <cellStyle name="Normal 6 2 4 2 3" xfId="9505"/>
    <cellStyle name="Normal 6 2 4 2 3 2" xfId="10262"/>
    <cellStyle name="Normal 6 2 4 2 4" xfId="10259"/>
    <cellStyle name="Normal 6 2 4 2 5" xfId="10716"/>
    <cellStyle name="Normal 6 2 4 2 6" xfId="10847"/>
    <cellStyle name="Normal 6 2 4 3" xfId="8052"/>
    <cellStyle name="Normal 6 2 4 3 2" xfId="9405"/>
    <cellStyle name="Normal 6 2 4 3 2 2" xfId="9826"/>
    <cellStyle name="Normal 6 2 4 3 2 2 2" xfId="10265"/>
    <cellStyle name="Normal 6 2 4 3 2 3" xfId="10264"/>
    <cellStyle name="Normal 6 2 4 3 3" xfId="9545"/>
    <cellStyle name="Normal 6 2 4 3 3 2" xfId="10266"/>
    <cellStyle name="Normal 6 2 4 3 4" xfId="10263"/>
    <cellStyle name="Normal 6 2 4 3 5" xfId="10757"/>
    <cellStyle name="Normal 6 2 4 3 6" xfId="10887"/>
    <cellStyle name="Normal 6 2 4 3 7" xfId="9285"/>
    <cellStyle name="Normal 6 2 4 4" xfId="8053"/>
    <cellStyle name="Normal 6 2 4 4 2" xfId="9640"/>
    <cellStyle name="Normal 6 2 4 4 2 2" xfId="10268"/>
    <cellStyle name="Normal 6 2 4 4 3" xfId="10267"/>
    <cellStyle name="Normal 6 2 4 4 4" xfId="9186"/>
    <cellStyle name="Normal 6 2 4 5" xfId="8054"/>
    <cellStyle name="Normal 6 2 4 5 2" xfId="9743"/>
    <cellStyle name="Normal 6 2 4 5 2 2" xfId="10270"/>
    <cellStyle name="Normal 6 2 4 5 3" xfId="10269"/>
    <cellStyle name="Normal 6 2 4 5 4" xfId="9330"/>
    <cellStyle name="Normal 6 2 4 6" xfId="8055"/>
    <cellStyle name="Normal 6 2 4 6 2" xfId="9593"/>
    <cellStyle name="Normal 6 2 4 6 2 2" xfId="10272"/>
    <cellStyle name="Normal 6 2 4 6 3" xfId="10271"/>
    <cellStyle name="Normal 6 2 4 6 4" xfId="9114"/>
    <cellStyle name="Normal 6 2 4 7" xfId="8056"/>
    <cellStyle name="Normal 6 2 4 7 2" xfId="10273"/>
    <cellStyle name="Normal 6 2 4 7 3" xfId="9462"/>
    <cellStyle name="Normal 6 2 4 8" xfId="8057"/>
    <cellStyle name="Normal 6 2 4 8 2" xfId="9887"/>
    <cellStyle name="Normal 6 2 4 9" xfId="9046"/>
    <cellStyle name="Normal 6 2 5" xfId="9243"/>
    <cellStyle name="Normal 6 2 5 2" xfId="9362"/>
    <cellStyle name="Normal 6 2 5 2 2" xfId="9779"/>
    <cellStyle name="Normal 6 2 5 2 2 2" xfId="10276"/>
    <cellStyle name="Normal 6 2 5 2 3" xfId="10275"/>
    <cellStyle name="Normal 6 2 5 3" xfId="9500"/>
    <cellStyle name="Normal 6 2 5 3 2" xfId="10277"/>
    <cellStyle name="Normal 6 2 5 4" xfId="10274"/>
    <cellStyle name="Normal 6 2 5 5" xfId="10711"/>
    <cellStyle name="Normal 6 2 5 6" xfId="10842"/>
    <cellStyle name="Normal 6 2 6" xfId="9280"/>
    <cellStyle name="Normal 6 2 6 2" xfId="9400"/>
    <cellStyle name="Normal 6 2 6 2 2" xfId="9821"/>
    <cellStyle name="Normal 6 2 6 2 2 2" xfId="10280"/>
    <cellStyle name="Normal 6 2 6 2 3" xfId="10279"/>
    <cellStyle name="Normal 6 2 6 3" xfId="9540"/>
    <cellStyle name="Normal 6 2 6 3 2" xfId="10281"/>
    <cellStyle name="Normal 6 2 6 4" xfId="10278"/>
    <cellStyle name="Normal 6 2 6 5" xfId="10752"/>
    <cellStyle name="Normal 6 2 6 6" xfId="10882"/>
    <cellStyle name="Normal 6 2 7" xfId="9181"/>
    <cellStyle name="Normal 6 2 7 2" xfId="9635"/>
    <cellStyle name="Normal 6 2 7 2 2" xfId="10283"/>
    <cellStyle name="Normal 6 2 7 3" xfId="10282"/>
    <cellStyle name="Normal 6 2 8" xfId="9325"/>
    <cellStyle name="Normal 6 2 8 2" xfId="9738"/>
    <cellStyle name="Normal 6 2 8 2 2" xfId="10285"/>
    <cellStyle name="Normal 6 2 8 3" xfId="10284"/>
    <cellStyle name="Normal 6 2 9" xfId="9109"/>
    <cellStyle name="Normal 6 2 9 2" xfId="9588"/>
    <cellStyle name="Normal 6 2 9 2 2" xfId="10287"/>
    <cellStyle name="Normal 6 2 9 3" xfId="10286"/>
    <cellStyle name="Normal 6 3" xfId="98"/>
    <cellStyle name="Normal 6 3 10" xfId="987"/>
    <cellStyle name="Normal 6 3 10 2" xfId="9888"/>
    <cellStyle name="Normal 6 3 11" xfId="1835"/>
    <cellStyle name="Normal 6 3 11 2" xfId="9047"/>
    <cellStyle name="Normal 6 3 12" xfId="8058"/>
    <cellStyle name="Normal 6 3 12 2" xfId="10673"/>
    <cellStyle name="Normal 6 3 13" xfId="8059"/>
    <cellStyle name="Normal 6 3 13 2" xfId="10805"/>
    <cellStyle name="Normal 6 3 2" xfId="258"/>
    <cellStyle name="Normal 6 3 2 10" xfId="1837"/>
    <cellStyle name="Normal 6 3 2 10 2" xfId="10674"/>
    <cellStyle name="Normal 6 3 2 11" xfId="1838"/>
    <cellStyle name="Normal 6 3 2 11 2" xfId="10806"/>
    <cellStyle name="Normal 6 3 2 12" xfId="1836"/>
    <cellStyle name="Normal 6 3 2 2" xfId="553"/>
    <cellStyle name="Normal 6 3 2 2 2" xfId="1840"/>
    <cellStyle name="Normal 6 3 2 2 2 2" xfId="9786"/>
    <cellStyle name="Normal 6 3 2 2 2 2 2" xfId="10290"/>
    <cellStyle name="Normal 6 3 2 2 2 3" xfId="10289"/>
    <cellStyle name="Normal 6 3 2 2 2 4" xfId="9368"/>
    <cellStyle name="Normal 6 3 2 2 3" xfId="1841"/>
    <cellStyle name="Normal 6 3 2 2 3 2" xfId="10291"/>
    <cellStyle name="Normal 6 3 2 2 4" xfId="1842"/>
    <cellStyle name="Normal 6 3 2 2 4 2" xfId="10288"/>
    <cellStyle name="Normal 6 3 2 2 5" xfId="1839"/>
    <cellStyle name="Normal 6 3 2 2 5 2" xfId="10718"/>
    <cellStyle name="Normal 6 3 2 2 6" xfId="8060"/>
    <cellStyle name="Normal 6 3 2 2 6 2" xfId="10849"/>
    <cellStyle name="Normal 6 3 2 2 7" xfId="8061"/>
    <cellStyle name="Normal 6 3 2 2 8" xfId="8062"/>
    <cellStyle name="Normal 6 3 2 2 9" xfId="8063"/>
    <cellStyle name="Normal 6 3 2 3" xfId="1843"/>
    <cellStyle name="Normal 6 3 2 3 2" xfId="9407"/>
    <cellStyle name="Normal 6 3 2 3 2 2" xfId="9828"/>
    <cellStyle name="Normal 6 3 2 3 2 2 2" xfId="10294"/>
    <cellStyle name="Normal 6 3 2 3 2 3" xfId="10293"/>
    <cellStyle name="Normal 6 3 2 3 3" xfId="9547"/>
    <cellStyle name="Normal 6 3 2 3 3 2" xfId="10295"/>
    <cellStyle name="Normal 6 3 2 3 4" xfId="10292"/>
    <cellStyle name="Normal 6 3 2 3 5" xfId="10759"/>
    <cellStyle name="Normal 6 3 2 3 6" xfId="10889"/>
    <cellStyle name="Normal 6 3 2 3 7" xfId="9287"/>
    <cellStyle name="Normal 6 3 2 4" xfId="1844"/>
    <cellStyle name="Normal 6 3 2 4 2" xfId="9642"/>
    <cellStyle name="Normal 6 3 2 4 2 2" xfId="10297"/>
    <cellStyle name="Normal 6 3 2 4 3" xfId="10296"/>
    <cellStyle name="Normal 6 3 2 4 4" xfId="9188"/>
    <cellStyle name="Normal 6 3 2 5" xfId="1845"/>
    <cellStyle name="Normal 6 3 2 5 2" xfId="1846"/>
    <cellStyle name="Normal 6 3 2 5 2 2" xfId="10299"/>
    <cellStyle name="Normal 6 3 2 5 3" xfId="1847"/>
    <cellStyle name="Normal 6 3 2 5 3 2" xfId="10298"/>
    <cellStyle name="Normal 6 3 2 5 4" xfId="22464"/>
    <cellStyle name="Normal 6 3 2 6" xfId="1848"/>
    <cellStyle name="Normal 6 3 2 6 2" xfId="8064"/>
    <cellStyle name="Normal 6 3 2 6 2 2" xfId="10301"/>
    <cellStyle name="Normal 6 3 2 6 3" xfId="10300"/>
    <cellStyle name="Normal 6 3 2 6 3 2" xfId="23873"/>
    <cellStyle name="Normal 6 3 2 6 3 3" xfId="22465"/>
    <cellStyle name="Normal 6 3 2 7" xfId="1849"/>
    <cellStyle name="Normal 6 3 2 7 2" xfId="10302"/>
    <cellStyle name="Normal 6 3 2 7 3" xfId="9464"/>
    <cellStyle name="Normal 6 3 2 8" xfId="1850"/>
    <cellStyle name="Normal 6 3 2 8 2" xfId="9889"/>
    <cellStyle name="Normal 6 3 2 9" xfId="1851"/>
    <cellStyle name="Normal 6 3 2 9 2" xfId="9048"/>
    <cellStyle name="Normal 6 3 3" xfId="259"/>
    <cellStyle name="Normal 6 3 3 10" xfId="10675"/>
    <cellStyle name="Normal 6 3 3 11" xfId="10807"/>
    <cellStyle name="Normal 6 3 3 2" xfId="9249"/>
    <cellStyle name="Normal 6 3 3 2 2" xfId="9369"/>
    <cellStyle name="Normal 6 3 3 2 2 2" xfId="9787"/>
    <cellStyle name="Normal 6 3 3 2 2 2 2" xfId="10305"/>
    <cellStyle name="Normal 6 3 3 2 2 3" xfId="10304"/>
    <cellStyle name="Normal 6 3 3 2 3" xfId="9507"/>
    <cellStyle name="Normal 6 3 3 2 3 2" xfId="10306"/>
    <cellStyle name="Normal 6 3 3 2 4" xfId="10303"/>
    <cellStyle name="Normal 6 3 3 2 5" xfId="10719"/>
    <cellStyle name="Normal 6 3 3 2 6" xfId="10850"/>
    <cellStyle name="Normal 6 3 3 3" xfId="9288"/>
    <cellStyle name="Normal 6 3 3 3 2" xfId="9408"/>
    <cellStyle name="Normal 6 3 3 3 2 2" xfId="9829"/>
    <cellStyle name="Normal 6 3 3 3 2 2 2" xfId="10309"/>
    <cellStyle name="Normal 6 3 3 3 2 3" xfId="10308"/>
    <cellStyle name="Normal 6 3 3 3 3" xfId="9548"/>
    <cellStyle name="Normal 6 3 3 3 3 2" xfId="10310"/>
    <cellStyle name="Normal 6 3 3 3 4" xfId="10307"/>
    <cellStyle name="Normal 6 3 3 3 5" xfId="10760"/>
    <cellStyle name="Normal 6 3 3 3 6" xfId="10890"/>
    <cellStyle name="Normal 6 3 3 4" xfId="9189"/>
    <cellStyle name="Normal 6 3 3 4 2" xfId="9643"/>
    <cellStyle name="Normal 6 3 3 4 2 2" xfId="10312"/>
    <cellStyle name="Normal 6 3 3 4 3" xfId="10311"/>
    <cellStyle name="Normal 6 3 3 5" xfId="9332"/>
    <cellStyle name="Normal 6 3 3 5 2" xfId="9745"/>
    <cellStyle name="Normal 6 3 3 5 2 2" xfId="10314"/>
    <cellStyle name="Normal 6 3 3 5 3" xfId="10313"/>
    <cellStyle name="Normal 6 3 3 6" xfId="9116"/>
    <cellStyle name="Normal 6 3 3 6 2" xfId="9595"/>
    <cellStyle name="Normal 6 3 3 6 2 2" xfId="10316"/>
    <cellStyle name="Normal 6 3 3 6 3" xfId="10315"/>
    <cellStyle name="Normal 6 3 3 7" xfId="9465"/>
    <cellStyle name="Normal 6 3 3 7 2" xfId="10317"/>
    <cellStyle name="Normal 6 3 3 8" xfId="9890"/>
    <cellStyle name="Normal 6 3 3 9" xfId="9049"/>
    <cellStyle name="Normal 6 3 4" xfId="720"/>
    <cellStyle name="Normal 6 3 4 2" xfId="9367"/>
    <cellStyle name="Normal 6 3 4 2 2" xfId="9785"/>
    <cellStyle name="Normal 6 3 4 2 2 2" xfId="10320"/>
    <cellStyle name="Normal 6 3 4 2 3" xfId="10319"/>
    <cellStyle name="Normal 6 3 4 3" xfId="9506"/>
    <cellStyle name="Normal 6 3 4 3 2" xfId="10321"/>
    <cellStyle name="Normal 6 3 4 4" xfId="10318"/>
    <cellStyle name="Normal 6 3 4 5" xfId="10717"/>
    <cellStyle name="Normal 6 3 4 6" xfId="10848"/>
    <cellStyle name="Normal 6 3 4 7" xfId="9248"/>
    <cellStyle name="Normal 6 3 5" xfId="1852"/>
    <cellStyle name="Normal 6 3 5 2" xfId="9406"/>
    <cellStyle name="Normal 6 3 5 2 2" xfId="9827"/>
    <cellStyle name="Normal 6 3 5 2 2 2" xfId="10324"/>
    <cellStyle name="Normal 6 3 5 2 3" xfId="10323"/>
    <cellStyle name="Normal 6 3 5 3" xfId="9546"/>
    <cellStyle name="Normal 6 3 5 3 2" xfId="10325"/>
    <cellStyle name="Normal 6 3 5 4" xfId="10322"/>
    <cellStyle name="Normal 6 3 5 5" xfId="10758"/>
    <cellStyle name="Normal 6 3 5 6" xfId="10888"/>
    <cellStyle name="Normal 6 3 5 7" xfId="9286"/>
    <cellStyle name="Normal 6 3 6" xfId="1853"/>
    <cellStyle name="Normal 6 3 6 2" xfId="9641"/>
    <cellStyle name="Normal 6 3 6 2 2" xfId="10327"/>
    <cellStyle name="Normal 6 3 6 3" xfId="10326"/>
    <cellStyle name="Normal 6 3 6 4" xfId="9187"/>
    <cellStyle name="Normal 6 3 7" xfId="1854"/>
    <cellStyle name="Normal 6 3 7 2" xfId="9744"/>
    <cellStyle name="Normal 6 3 7 2 2" xfId="10329"/>
    <cellStyle name="Normal 6 3 7 3" xfId="10328"/>
    <cellStyle name="Normal 6 3 7 4" xfId="9331"/>
    <cellStyle name="Normal 6 3 8" xfId="1855"/>
    <cellStyle name="Normal 6 3 8 2" xfId="9594"/>
    <cellStyle name="Normal 6 3 8 2 2" xfId="10331"/>
    <cellStyle name="Normal 6 3 8 3" xfId="10330"/>
    <cellStyle name="Normal 6 3 8 4" xfId="9115"/>
    <cellStyle name="Normal 6 3 9" xfId="1856"/>
    <cellStyle name="Normal 6 3 9 2" xfId="10332"/>
    <cellStyle name="Normal 6 3 9 3" xfId="9463"/>
    <cellStyle name="Normal 6 4" xfId="99"/>
    <cellStyle name="Normal 6 4 10" xfId="1857"/>
    <cellStyle name="Normal 6 4 10 2" xfId="10676"/>
    <cellStyle name="Normal 6 4 11" xfId="1858"/>
    <cellStyle name="Normal 6 4 11 2" xfId="10808"/>
    <cellStyle name="Normal 6 4 12" xfId="8065"/>
    <cellStyle name="Normal 6 4 13" xfId="8066"/>
    <cellStyle name="Normal 6 4 2" xfId="260"/>
    <cellStyle name="Normal 6 4 2 2" xfId="445"/>
    <cellStyle name="Normal 6 4 2 2 2" xfId="9788"/>
    <cellStyle name="Normal 6 4 2 2 2 2" xfId="10335"/>
    <cellStyle name="Normal 6 4 2 2 3" xfId="10334"/>
    <cellStyle name="Normal 6 4 2 3" xfId="9508"/>
    <cellStyle name="Normal 6 4 2 3 2" xfId="10336"/>
    <cellStyle name="Normal 6 4 2 4" xfId="10333"/>
    <cellStyle name="Normal 6 4 2 5" xfId="10720"/>
    <cellStyle name="Normal 6 4 2 6" xfId="10851"/>
    <cellStyle name="Normal 6 4 3" xfId="446"/>
    <cellStyle name="Normal 6 4 3 10" xfId="8067"/>
    <cellStyle name="Normal 6 4 3 11" xfId="8068"/>
    <cellStyle name="Normal 6 4 3 12" xfId="9289"/>
    <cellStyle name="Normal 6 4 3 2" xfId="793"/>
    <cellStyle name="Normal 6 4 3 2 2" xfId="9830"/>
    <cellStyle name="Normal 6 4 3 2 2 2" xfId="10339"/>
    <cellStyle name="Normal 6 4 3 2 3" xfId="10338"/>
    <cellStyle name="Normal 6 4 3 2 4" xfId="9409"/>
    <cellStyle name="Normal 6 4 3 3" xfId="1859"/>
    <cellStyle name="Normal 6 4 3 3 2" xfId="10340"/>
    <cellStyle name="Normal 6 4 3 3 3" xfId="9549"/>
    <cellStyle name="Normal 6 4 3 4" xfId="1860"/>
    <cellStyle name="Normal 6 4 3 4 2" xfId="10337"/>
    <cellStyle name="Normal 6 4 3 5" xfId="1861"/>
    <cellStyle name="Normal 6 4 3 5 2" xfId="10761"/>
    <cellStyle name="Normal 6 4 3 6" xfId="1862"/>
    <cellStyle name="Normal 6 4 3 6 2" xfId="10891"/>
    <cellStyle name="Normal 6 4 3 7" xfId="1863"/>
    <cellStyle name="Normal 6 4 3 8" xfId="1864"/>
    <cellStyle name="Normal 6 4 3 9" xfId="1865"/>
    <cellStyle name="Normal 6 4 4" xfId="554"/>
    <cellStyle name="Normal 6 4 4 2" xfId="814"/>
    <cellStyle name="Normal 6 4 4 2 2" xfId="10342"/>
    <cellStyle name="Normal 6 4 4 2 3" xfId="9644"/>
    <cellStyle name="Normal 6 4 4 3" xfId="8069"/>
    <cellStyle name="Normal 6 4 4 3 2" xfId="10341"/>
    <cellStyle name="Normal 6 4 4 4" xfId="8070"/>
    <cellStyle name="Normal 6 4 4 5" xfId="8071"/>
    <cellStyle name="Normal 6 4 4 6" xfId="8072"/>
    <cellStyle name="Normal 6 4 4 7" xfId="8073"/>
    <cellStyle name="Normal 6 4 4 8" xfId="8074"/>
    <cellStyle name="Normal 6 4 4 9" xfId="9190"/>
    <cellStyle name="Normal 6 4 5" xfId="1866"/>
    <cellStyle name="Normal 6 4 5 2" xfId="9746"/>
    <cellStyle name="Normal 6 4 5 2 2" xfId="10344"/>
    <cellStyle name="Normal 6 4 5 3" xfId="10343"/>
    <cellStyle name="Normal 6 4 5 4" xfId="9333"/>
    <cellStyle name="Normal 6 4 6" xfId="1867"/>
    <cellStyle name="Normal 6 4 6 2" xfId="9596"/>
    <cellStyle name="Normal 6 4 6 2 2" xfId="10346"/>
    <cellStyle name="Normal 6 4 6 3" xfId="10345"/>
    <cellStyle name="Normal 6 4 6 4" xfId="9117"/>
    <cellStyle name="Normal 6 4 7" xfId="1868"/>
    <cellStyle name="Normal 6 4 7 2" xfId="10347"/>
    <cellStyle name="Normal 6 4 7 3" xfId="9466"/>
    <cellStyle name="Normal 6 4 8" xfId="1869"/>
    <cellStyle name="Normal 6 4 8 2" xfId="9891"/>
    <cellStyle name="Normal 6 4 9" xfId="1870"/>
    <cellStyle name="Normal 6 4 9 2" xfId="9050"/>
    <cellStyle name="Normal 6 5" xfId="96"/>
    <cellStyle name="Normal 6 5 10" xfId="10677"/>
    <cellStyle name="Normal 6 5 11" xfId="10809"/>
    <cellStyle name="Normal 6 5 2" xfId="447"/>
    <cellStyle name="Normal 6 5 2 2" xfId="9370"/>
    <cellStyle name="Normal 6 5 2 2 2" xfId="9789"/>
    <cellStyle name="Normal 6 5 2 2 2 2" xfId="10350"/>
    <cellStyle name="Normal 6 5 2 2 3" xfId="10349"/>
    <cellStyle name="Normal 6 5 2 3" xfId="9509"/>
    <cellStyle name="Normal 6 5 2 3 2" xfId="10351"/>
    <cellStyle name="Normal 6 5 2 4" xfId="10348"/>
    <cellStyle name="Normal 6 5 2 5" xfId="10721"/>
    <cellStyle name="Normal 6 5 2 6" xfId="10852"/>
    <cellStyle name="Normal 6 5 3" xfId="9290"/>
    <cellStyle name="Normal 6 5 3 2" xfId="9410"/>
    <cellStyle name="Normal 6 5 3 2 2" xfId="9831"/>
    <cellStyle name="Normal 6 5 3 2 2 2" xfId="10354"/>
    <cellStyle name="Normal 6 5 3 2 3" xfId="10353"/>
    <cellStyle name="Normal 6 5 3 3" xfId="9550"/>
    <cellStyle name="Normal 6 5 3 3 2" xfId="10355"/>
    <cellStyle name="Normal 6 5 3 4" xfId="10352"/>
    <cellStyle name="Normal 6 5 3 5" xfId="10762"/>
    <cellStyle name="Normal 6 5 3 6" xfId="10892"/>
    <cellStyle name="Normal 6 5 4" xfId="9191"/>
    <cellStyle name="Normal 6 5 4 2" xfId="9645"/>
    <cellStyle name="Normal 6 5 4 2 2" xfId="10357"/>
    <cellStyle name="Normal 6 5 4 3" xfId="10356"/>
    <cellStyle name="Normal 6 5 5" xfId="9334"/>
    <cellStyle name="Normal 6 5 5 2" xfId="9747"/>
    <cellStyle name="Normal 6 5 5 2 2" xfId="10359"/>
    <cellStyle name="Normal 6 5 5 3" xfId="10358"/>
    <cellStyle name="Normal 6 5 6" xfId="9118"/>
    <cellStyle name="Normal 6 5 6 2" xfId="9597"/>
    <cellStyle name="Normal 6 5 6 2 2" xfId="10361"/>
    <cellStyle name="Normal 6 5 6 3" xfId="10360"/>
    <cellStyle name="Normal 6 5 7" xfId="9467"/>
    <cellStyle name="Normal 6 5 7 2" xfId="10362"/>
    <cellStyle name="Normal 6 5 8" xfId="9892"/>
    <cellStyle name="Normal 6 5 9" xfId="9051"/>
    <cellStyle name="Normal 6 6" xfId="124"/>
    <cellStyle name="Normal 6 6 10" xfId="8075"/>
    <cellStyle name="Normal 6 6 2" xfId="261"/>
    <cellStyle name="Normal 6 6 2 2" xfId="769"/>
    <cellStyle name="Normal 6 6 2 2 2" xfId="10365"/>
    <cellStyle name="Normal 6 6 2 2 3" xfId="9778"/>
    <cellStyle name="Normal 6 6 2 3" xfId="8076"/>
    <cellStyle name="Normal 6 6 2 3 2" xfId="10364"/>
    <cellStyle name="Normal 6 6 2 4" xfId="8077"/>
    <cellStyle name="Normal 6 6 2 5" xfId="8078"/>
    <cellStyle name="Normal 6 6 2 6" xfId="8079"/>
    <cellStyle name="Normal 6 6 2 7" xfId="8080"/>
    <cellStyle name="Normal 6 6 2 8" xfId="8081"/>
    <cellStyle name="Normal 6 6 2 9" xfId="9361"/>
    <cellStyle name="Normal 6 6 3" xfId="1872"/>
    <cellStyle name="Normal 6 6 3 2" xfId="8082"/>
    <cellStyle name="Normal 6 6 3 2 2" xfId="21987"/>
    <cellStyle name="Normal 6 6 3 2 3" xfId="20696"/>
    <cellStyle name="Normal 6 6 3 3" xfId="8083"/>
    <cellStyle name="Normal 6 6 3 4" xfId="8084"/>
    <cellStyle name="Normal 6 6 3 5" xfId="22466"/>
    <cellStyle name="Normal 6 6 4" xfId="1873"/>
    <cellStyle name="Normal 6 6 4 2" xfId="2460"/>
    <cellStyle name="Normal 6 6 4 2 2" xfId="8085"/>
    <cellStyle name="Normal 6 6 4 2 3" xfId="8086"/>
    <cellStyle name="Normal 6 6 4 3" xfId="2763"/>
    <cellStyle name="Normal 6 6 4 4" xfId="10363"/>
    <cellStyle name="Normal 6 6 5" xfId="1874"/>
    <cellStyle name="Normal 6 6 6" xfId="1871"/>
    <cellStyle name="Normal 6 6 7" xfId="8087"/>
    <cellStyle name="Normal 6 6 8" xfId="8088"/>
    <cellStyle name="Normal 6 6 9" xfId="8089"/>
    <cellStyle name="Normal 6 7" xfId="262"/>
    <cellStyle name="Normal 6 7 10" xfId="9266"/>
    <cellStyle name="Normal 6 7 2" xfId="555"/>
    <cellStyle name="Normal 6 7 2 2" xfId="815"/>
    <cellStyle name="Normal 6 7 2 2 2" xfId="1876"/>
    <cellStyle name="Normal 6 7 2 2 2 2" xfId="2856"/>
    <cellStyle name="Normal 6 7 2 2 2 3" xfId="2765"/>
    <cellStyle name="Normal 6 7 2 2 2 4" xfId="2634"/>
    <cellStyle name="Normal 6 7 2 2 2 5" xfId="2567"/>
    <cellStyle name="Normal 6 7 2 2 2 6" xfId="10368"/>
    <cellStyle name="Normal 6 7 2 2 3" xfId="9803"/>
    <cellStyle name="Normal 6 7 2 3" xfId="1877"/>
    <cellStyle name="Normal 6 7 2 3 2" xfId="10367"/>
    <cellStyle name="Normal 6 7 2 4" xfId="1878"/>
    <cellStyle name="Normal 6 7 2 4 2" xfId="2459"/>
    <cellStyle name="Normal 6 7 2 4 3" xfId="2766"/>
    <cellStyle name="Normal 6 7 2 5" xfId="1875"/>
    <cellStyle name="Normal 6 7 2 5 2" xfId="2855"/>
    <cellStyle name="Normal 6 7 2 5 3" xfId="2764"/>
    <cellStyle name="Normal 6 7 2 5 4" xfId="2633"/>
    <cellStyle name="Normal 6 7 2 5 5" xfId="2566"/>
    <cellStyle name="Normal 6 7 2 6" xfId="8090"/>
    <cellStyle name="Normal 6 7 2 7" xfId="8091"/>
    <cellStyle name="Normal 6 7 2 8" xfId="8092"/>
    <cellStyle name="Normal 6 7 2 9" xfId="9383"/>
    <cellStyle name="Normal 6 7 3" xfId="770"/>
    <cellStyle name="Normal 6 7 3 2" xfId="8093"/>
    <cellStyle name="Normal 6 7 3 2 2" xfId="8094"/>
    <cellStyle name="Normal 6 7 3 2 3" xfId="8095"/>
    <cellStyle name="Normal 6 7 3 2 4" xfId="10369"/>
    <cellStyle name="Normal 6 7 3 3" xfId="9522"/>
    <cellStyle name="Normal 6 7 4" xfId="8096"/>
    <cellStyle name="Normal 6 7 4 2" xfId="10366"/>
    <cellStyle name="Normal 6 7 5" xfId="8097"/>
    <cellStyle name="Normal 6 7 5 2" xfId="10734"/>
    <cellStyle name="Normal 6 7 6" xfId="8098"/>
    <cellStyle name="Normal 6 7 6 2" xfId="10864"/>
    <cellStyle name="Normal 6 7 7" xfId="8099"/>
    <cellStyle name="Normal 6 7 8" xfId="8100"/>
    <cellStyle name="Normal 6 7 9" xfId="8101"/>
    <cellStyle name="Normal 6 8" xfId="556"/>
    <cellStyle name="Normal 6 8 2" xfId="557"/>
    <cellStyle name="Normal 6 8 2 2" xfId="816"/>
    <cellStyle name="Normal 6 8 2 2 2" xfId="1880"/>
    <cellStyle name="Normal 6 8 2 2 2 2" xfId="2858"/>
    <cellStyle name="Normal 6 8 2 2 2 3" xfId="2768"/>
    <cellStyle name="Normal 6 8 2 2 2 4" xfId="2636"/>
    <cellStyle name="Normal 6 8 2 2 2 5" xfId="2569"/>
    <cellStyle name="Normal 6 8 2 2 3" xfId="10371"/>
    <cellStyle name="Normal 6 8 2 3" xfId="1881"/>
    <cellStyle name="Normal 6 8 2 4" xfId="1882"/>
    <cellStyle name="Normal 6 8 2 4 2" xfId="2458"/>
    <cellStyle name="Normal 6 8 2 4 3" xfId="2769"/>
    <cellStyle name="Normal 6 8 2 5" xfId="1879"/>
    <cellStyle name="Normal 6 8 2 5 2" xfId="2857"/>
    <cellStyle name="Normal 6 8 2 5 3" xfId="2767"/>
    <cellStyle name="Normal 6 8 2 5 4" xfId="2635"/>
    <cellStyle name="Normal 6 8 2 5 5" xfId="2568"/>
    <cellStyle name="Normal 6 8 2 6" xfId="8102"/>
    <cellStyle name="Normal 6 8 2 7" xfId="8103"/>
    <cellStyle name="Normal 6 8 2 8" xfId="8104"/>
    <cellStyle name="Normal 6 8 2 9" xfId="9616"/>
    <cellStyle name="Normal 6 8 3" xfId="8105"/>
    <cellStyle name="Normal 6 8 3 2" xfId="8106"/>
    <cellStyle name="Normal 6 8 3 3" xfId="8107"/>
    <cellStyle name="Normal 6 8 3 4" xfId="10370"/>
    <cellStyle name="Normal 6 8 4" xfId="9138"/>
    <cellStyle name="Normal 6 9" xfId="846"/>
    <cellStyle name="Normal 6 9 2" xfId="8108"/>
    <cellStyle name="Normal 6 9 2 2" xfId="10373"/>
    <cellStyle name="Normal 6 9 2 3" xfId="9719"/>
    <cellStyle name="Normal 6 9 3" xfId="10372"/>
    <cellStyle name="Normal 6 9 4" xfId="9308"/>
    <cellStyle name="Normal 60" xfId="263"/>
    <cellStyle name="Normal 60 2" xfId="9250"/>
    <cellStyle name="Normal 60 2 2" xfId="9706"/>
    <cellStyle name="Normal 60 3" xfId="9160"/>
    <cellStyle name="Normal 60 4" xfId="9087"/>
    <cellStyle name="Normal 60 5" xfId="9019"/>
    <cellStyle name="Normal 60 6" xfId="8991"/>
    <cellStyle name="Normal 61" xfId="264"/>
    <cellStyle name="Normal 61 2" xfId="9251"/>
    <cellStyle name="Normal 61 2 2" xfId="9707"/>
    <cellStyle name="Normal 61 3" xfId="9161"/>
    <cellStyle name="Normal 61 4" xfId="9088"/>
    <cellStyle name="Normal 61 5" xfId="9020"/>
    <cellStyle name="Normal 61 6" xfId="8992"/>
    <cellStyle name="Normal 62" xfId="265"/>
    <cellStyle name="Normal 62 2" xfId="9252"/>
    <cellStyle name="Normal 62 2 2" xfId="9708"/>
    <cellStyle name="Normal 62 3" xfId="9162"/>
    <cellStyle name="Normal 62 4" xfId="9089"/>
    <cellStyle name="Normal 62 5" xfId="9021"/>
    <cellStyle name="Normal 62 6" xfId="8993"/>
    <cellStyle name="Normal 63" xfId="266"/>
    <cellStyle name="Normal 63 2" xfId="9253"/>
    <cellStyle name="Normal 63 2 2" xfId="9709"/>
    <cellStyle name="Normal 63 3" xfId="9163"/>
    <cellStyle name="Normal 63 4" xfId="9090"/>
    <cellStyle name="Normal 63 5" xfId="9022"/>
    <cellStyle name="Normal 63 6" xfId="8994"/>
    <cellStyle name="Normal 64" xfId="267"/>
    <cellStyle name="Normal 64 10" xfId="10821"/>
    <cellStyle name="Normal 64 11" xfId="8995"/>
    <cellStyle name="Normal 64 2" xfId="9062"/>
    <cellStyle name="Normal 64 2 2" xfId="9613"/>
    <cellStyle name="Normal 64 3" xfId="9207"/>
    <cellStyle name="Normal 64 3 2" xfId="9659"/>
    <cellStyle name="Normal 64 3 2 2" xfId="10375"/>
    <cellStyle name="Normal 64 3 3" xfId="10374"/>
    <cellStyle name="Normal 64 4" xfId="9344"/>
    <cellStyle name="Normal 64 4 2" xfId="9758"/>
    <cellStyle name="Normal 64 4 2 2" xfId="10377"/>
    <cellStyle name="Normal 64 4 3" xfId="10376"/>
    <cellStyle name="Normal 64 5" xfId="9130"/>
    <cellStyle name="Normal 64 5 2" xfId="9612"/>
    <cellStyle name="Normal 64 5 2 2" xfId="10379"/>
    <cellStyle name="Normal 64 5 3" xfId="10378"/>
    <cellStyle name="Normal 64 6" xfId="9478"/>
    <cellStyle name="Normal 64 6 2" xfId="10380"/>
    <cellStyle name="Normal 64 7" xfId="9902"/>
    <cellStyle name="Normal 64 8" xfId="9061"/>
    <cellStyle name="Normal 64 9" xfId="10689"/>
    <cellStyle name="Normal 65" xfId="268"/>
    <cellStyle name="Normal 65 2" xfId="9302"/>
    <cellStyle name="Normal 65 2 2" xfId="9426"/>
    <cellStyle name="Normal 65 2 2 2" xfId="9847"/>
    <cellStyle name="Normal 65 2 2 2 2" xfId="10383"/>
    <cellStyle name="Normal 65 2 2 3" xfId="10382"/>
    <cellStyle name="Normal 65 2 3" xfId="9566"/>
    <cellStyle name="Normal 65 2 3 2" xfId="10384"/>
    <cellStyle name="Normal 65 2 4" xfId="10381"/>
    <cellStyle name="Normal 65 2 5" xfId="10775"/>
    <cellStyle name="Normal 65 2 6" xfId="10905"/>
    <cellStyle name="Normal 65 3" xfId="9614"/>
    <cellStyle name="Normal 65 4" xfId="9063"/>
    <cellStyle name="Normal 66" xfId="269"/>
    <cellStyle name="Normal 66 2" xfId="9263"/>
    <cellStyle name="Normal 66 2 2" xfId="10777"/>
    <cellStyle name="Normal 66 3" xfId="9209"/>
    <cellStyle name="Normal 66 3 2" xfId="9661"/>
    <cellStyle name="Normal 66 3 2 2" xfId="10386"/>
    <cellStyle name="Normal 66 3 3" xfId="10385"/>
    <cellStyle name="Normal 66 4" xfId="9346"/>
    <cellStyle name="Normal 66 4 2" xfId="9760"/>
    <cellStyle name="Normal 66 4 2 2" xfId="10388"/>
    <cellStyle name="Normal 66 4 3" xfId="10387"/>
    <cellStyle name="Normal 66 5" xfId="9480"/>
    <cellStyle name="Normal 66 5 2" xfId="10389"/>
    <cellStyle name="Normal 66 6" xfId="10691"/>
    <cellStyle name="Normal 66 7" xfId="10823"/>
    <cellStyle name="Normal 66 8" xfId="9131"/>
    <cellStyle name="Normal 67" xfId="270"/>
    <cellStyle name="Normal 67 2" xfId="9347"/>
    <cellStyle name="Normal 67 2 2" xfId="9761"/>
    <cellStyle name="Normal 67 2 2 2" xfId="10392"/>
    <cellStyle name="Normal 67 2 3" xfId="10391"/>
    <cellStyle name="Normal 67 3" xfId="9481"/>
    <cellStyle name="Normal 67 3 2" xfId="10393"/>
    <cellStyle name="Normal 67 4" xfId="10390"/>
    <cellStyle name="Normal 67 5" xfId="10692"/>
    <cellStyle name="Normal 67 6" xfId="10778"/>
    <cellStyle name="Normal 67 7" xfId="10824"/>
    <cellStyle name="Normal 68" xfId="271"/>
    <cellStyle name="Normal 68 2" xfId="10681"/>
    <cellStyle name="Normal 68 3" xfId="9276"/>
    <cellStyle name="Normal 69" xfId="272"/>
    <cellStyle name="Normal 69 2" xfId="10702"/>
    <cellStyle name="Normal 69 3" xfId="9136"/>
    <cellStyle name="Normal 7" xfId="65"/>
    <cellStyle name="Normal 7 10" xfId="8109"/>
    <cellStyle name="Normal 7 11" xfId="8110"/>
    <cellStyle name="Normal 7 2" xfId="273"/>
    <cellStyle name="Normal 7 2 2" xfId="771"/>
    <cellStyle name="Normal 7 2 2 2" xfId="8111"/>
    <cellStyle name="Normal 7 2 2 2 2" xfId="9711"/>
    <cellStyle name="Normal 7 2 3" xfId="2956"/>
    <cellStyle name="Normal 7 2 3 2" xfId="8112"/>
    <cellStyle name="Normal 7 2 3 2 2" xfId="21300"/>
    <cellStyle name="Normal 7 2 3 2 3" xfId="20425"/>
    <cellStyle name="Normal 7 2 3 3" xfId="8113"/>
    <cellStyle name="Normal 7 2 3 4" xfId="22516"/>
    <cellStyle name="Normal 7 2 4" xfId="8114"/>
    <cellStyle name="Normal 7 2 5" xfId="8115"/>
    <cellStyle name="Normal 7 2 6" xfId="8116"/>
    <cellStyle name="Normal 7 2 7" xfId="8117"/>
    <cellStyle name="Normal 7 2 8" xfId="8118"/>
    <cellStyle name="Normal 7 3" xfId="699"/>
    <cellStyle name="Normal 7 3 2" xfId="2957"/>
    <cellStyle name="Normal 7 3 2 2" xfId="9710"/>
    <cellStyle name="Normal 7 4" xfId="1883"/>
    <cellStyle name="Normal 7 4 2" xfId="2958"/>
    <cellStyle name="Normal 7 5" xfId="1884"/>
    <cellStyle name="Normal 7 5 2" xfId="2959"/>
    <cellStyle name="Normal 7 6" xfId="1885"/>
    <cellStyle name="Normal 7 6 2" xfId="2960"/>
    <cellStyle name="Normal 7 7" xfId="1886"/>
    <cellStyle name="Normal 7 7 2" xfId="2961"/>
    <cellStyle name="Normal 7 8" xfId="1887"/>
    <cellStyle name="Normal 7 8 2" xfId="2962"/>
    <cellStyle name="Normal 7 9" xfId="1888"/>
    <cellStyle name="Normal 7_cálculo da esp das camadas" xfId="2963"/>
    <cellStyle name="Normal 70" xfId="274"/>
    <cellStyle name="Normal 70 2" xfId="9204"/>
    <cellStyle name="Normal 71" xfId="275"/>
    <cellStyle name="Normal 71 2" xfId="9303"/>
    <cellStyle name="Normal 72" xfId="276"/>
    <cellStyle name="Normal 72 2" xfId="9304"/>
    <cellStyle name="Normal 73" xfId="277"/>
    <cellStyle name="Normal 73 2" xfId="9137"/>
    <cellStyle name="Normal 74" xfId="278"/>
    <cellStyle name="Normal 74 2" xfId="9306"/>
    <cellStyle name="Normal 75" xfId="279"/>
    <cellStyle name="Normal 75 2" xfId="9305"/>
    <cellStyle name="Normal 76" xfId="280"/>
    <cellStyle name="Normal 76 2" xfId="9307"/>
    <cellStyle name="Normal 77" xfId="281"/>
    <cellStyle name="Normal 77 2" xfId="9373"/>
    <cellStyle name="Normal 78" xfId="282"/>
    <cellStyle name="Normal 78 2" xfId="9427"/>
    <cellStyle name="Normal 79" xfId="283"/>
    <cellStyle name="Normal 79 2" xfId="9428"/>
    <cellStyle name="Normal 8" xfId="71"/>
    <cellStyle name="Normal 8 10" xfId="8119"/>
    <cellStyle name="Normal 8 11" xfId="8120"/>
    <cellStyle name="Normal 8 2" xfId="284"/>
    <cellStyle name="Normal 8 2 2" xfId="772"/>
    <cellStyle name="Normal 8 2 2 2" xfId="9712"/>
    <cellStyle name="Normal 8 2 3" xfId="8121"/>
    <cellStyle name="Normal 8 2 4" xfId="8122"/>
    <cellStyle name="Normal 8 2 5" xfId="8123"/>
    <cellStyle name="Normal 8 2 6" xfId="8124"/>
    <cellStyle name="Normal 8 2 7" xfId="8125"/>
    <cellStyle name="Normal 8 2 8" xfId="8126"/>
    <cellStyle name="Normal 8 3" xfId="703"/>
    <cellStyle name="Normal 8 3 2" xfId="8127"/>
    <cellStyle name="Normal 8 4" xfId="1889"/>
    <cellStyle name="Normal 8 4 2" xfId="8128"/>
    <cellStyle name="Normal 8 5" xfId="1890"/>
    <cellStyle name="Normal 8 5 2" xfId="2964"/>
    <cellStyle name="Normal 8 5 2 2" xfId="8129"/>
    <cellStyle name="Normal 8 5 3" xfId="8130"/>
    <cellStyle name="Normal 8 6" xfId="1891"/>
    <cellStyle name="Normal 8 7" xfId="1892"/>
    <cellStyle name="Normal 8 8" xfId="1893"/>
    <cellStyle name="Normal 8 9" xfId="1894"/>
    <cellStyle name="Normal 80" xfId="285"/>
    <cellStyle name="Normal 80 2" xfId="9064"/>
    <cellStyle name="Normal 81" xfId="286"/>
    <cellStyle name="Normal 81 2" xfId="9127"/>
    <cellStyle name="Normal 82" xfId="287"/>
    <cellStyle name="Normal 82 2" xfId="9435"/>
    <cellStyle name="Normal 83" xfId="288"/>
    <cellStyle name="Normal 83 2" xfId="9436"/>
    <cellStyle name="Normal 84" xfId="289"/>
    <cellStyle name="Normal 84 2" xfId="9434"/>
    <cellStyle name="Normal 85" xfId="290"/>
    <cellStyle name="Normal 85 2" xfId="9433"/>
    <cellStyle name="Normal 86" xfId="291"/>
    <cellStyle name="Normal 86 2" xfId="9432"/>
    <cellStyle name="Normal 87" xfId="292"/>
    <cellStyle name="Normal 87 2" xfId="9437"/>
    <cellStyle name="Normal 88" xfId="293"/>
    <cellStyle name="Normal 88 2" xfId="9855"/>
    <cellStyle name="Normal 89" xfId="294"/>
    <cellStyle name="Normal 89 2" xfId="9856"/>
    <cellStyle name="Normal 9" xfId="295"/>
    <cellStyle name="Normal 9 10" xfId="8131"/>
    <cellStyle name="Normal 9 2" xfId="558"/>
    <cellStyle name="Normal 9 2 2" xfId="817"/>
    <cellStyle name="Normal 9 2 3" xfId="8132"/>
    <cellStyle name="Normal 9 2 4" xfId="8133"/>
    <cellStyle name="Normal 9 2 5" xfId="8134"/>
    <cellStyle name="Normal 9 2 6" xfId="8135"/>
    <cellStyle name="Normal 9 2 7" xfId="8136"/>
    <cellStyle name="Normal 9 2 8" xfId="8137"/>
    <cellStyle name="Normal 9 3" xfId="773"/>
    <cellStyle name="Normal 9 3 2" xfId="1896"/>
    <cellStyle name="Normal 9 3 2 2" xfId="8138"/>
    <cellStyle name="Normal 9 3 2 3" xfId="22467"/>
    <cellStyle name="Normal 9 4" xfId="1897"/>
    <cellStyle name="Normal 9 4 2" xfId="8139"/>
    <cellStyle name="Normal 9 4 3" xfId="8140"/>
    <cellStyle name="Normal 9 5" xfId="1895"/>
    <cellStyle name="Normal 9 5 2" xfId="8141"/>
    <cellStyle name="Normal 9 6" xfId="2965"/>
    <cellStyle name="Normal 9 6 2" xfId="8142"/>
    <cellStyle name="Normal 9 6 3" xfId="8143"/>
    <cellStyle name="Normal 9 6 3 2" xfId="20645"/>
    <cellStyle name="Normal 9 6 3 3" xfId="20123"/>
    <cellStyle name="Normal 9 6 4" xfId="8144"/>
    <cellStyle name="Normal 9 6 5" xfId="22517"/>
    <cellStyle name="Normal 9 7" xfId="8145"/>
    <cellStyle name="Normal 9 8" xfId="8146"/>
    <cellStyle name="Normal 9 9" xfId="8147"/>
    <cellStyle name="Normal 90" xfId="296"/>
    <cellStyle name="Normal 90 2" xfId="9854"/>
    <cellStyle name="Normal 91" xfId="297"/>
    <cellStyle name="Normal 91 2" xfId="9598"/>
    <cellStyle name="Normal 92" xfId="298"/>
    <cellStyle name="Normal 92 2" xfId="9853"/>
    <cellStyle name="Normal 93" xfId="299"/>
    <cellStyle name="Normal 93 2" xfId="9851"/>
    <cellStyle name="Normal 94" xfId="300"/>
    <cellStyle name="Normal 94 2" xfId="9575"/>
    <cellStyle name="Normal 95" xfId="301"/>
    <cellStyle name="Normal 95 2" xfId="9860"/>
    <cellStyle name="Normal 96" xfId="302"/>
    <cellStyle name="Normal 96 2" xfId="9852"/>
    <cellStyle name="Normal 97" xfId="303"/>
    <cellStyle name="Normal 97 2" xfId="9858"/>
    <cellStyle name="Normal 98" xfId="304"/>
    <cellStyle name="Normal 98 2" xfId="9857"/>
    <cellStyle name="Normal 99" xfId="305"/>
    <cellStyle name="Normal 99 2" xfId="9861"/>
    <cellStyle name="Normal1" xfId="306"/>
    <cellStyle name="Normal2" xfId="307"/>
    <cellStyle name="Normal2 10" xfId="22339"/>
    <cellStyle name="Normal2 10 2" xfId="26425"/>
    <cellStyle name="Normal2 2" xfId="4978"/>
    <cellStyle name="Normal2 2 2" xfId="7063"/>
    <cellStyle name="Normal2 2 2 2" xfId="8871"/>
    <cellStyle name="Normal2 2 2 2 10" xfId="15283"/>
    <cellStyle name="Normal2 2 2 2 11" xfId="13803"/>
    <cellStyle name="Normal2 2 2 2 12" xfId="15823"/>
    <cellStyle name="Normal2 2 2 2 13" xfId="18933"/>
    <cellStyle name="Normal2 2 2 2 2" xfId="14101"/>
    <cellStyle name="Normal2 2 2 2 2 2" xfId="23824"/>
    <cellStyle name="Normal2 2 2 2 2 3" xfId="27562"/>
    <cellStyle name="Normal2 2 2 2 3" xfId="11762"/>
    <cellStyle name="Normal2 2 2 2 3 2" xfId="23781"/>
    <cellStyle name="Normal2 2 2 2 3 3" xfId="27519"/>
    <cellStyle name="Normal2 2 2 2 4" xfId="12877"/>
    <cellStyle name="Normal2 2 2 2 4 2" xfId="23182"/>
    <cellStyle name="Normal2 2 2 2 4 3" xfId="26920"/>
    <cellStyle name="Normal2 2 2 2 5" xfId="13142"/>
    <cellStyle name="Normal2 2 2 2 6" xfId="13595"/>
    <cellStyle name="Normal2 2 2 2 7" xfId="14416"/>
    <cellStyle name="Normal2 2 2 2 8" xfId="13746"/>
    <cellStyle name="Normal2 2 2 2 9" xfId="12707"/>
    <cellStyle name="Normal2 2 2 3" xfId="13014"/>
    <cellStyle name="Normal2 2 2 3 2" xfId="22918"/>
    <cellStyle name="Normal2 2 2 3 3" xfId="26659"/>
    <cellStyle name="Normal2 2 2 4" xfId="17770"/>
    <cellStyle name="Normal2 2 3" xfId="7096"/>
    <cellStyle name="Normal2 2 3 2" xfId="8903"/>
    <cellStyle name="Normal2 2 3 2 10" xfId="11745"/>
    <cellStyle name="Normal2 2 3 2 11" xfId="13584"/>
    <cellStyle name="Normal2 2 3 2 12" xfId="15827"/>
    <cellStyle name="Normal2 2 3 2 13" xfId="18952"/>
    <cellStyle name="Normal2 2 3 2 2" xfId="14129"/>
    <cellStyle name="Normal2 2 3 2 2 2" xfId="23833"/>
    <cellStyle name="Normal2 2 3 2 2 3" xfId="27571"/>
    <cellStyle name="Normal2 2 3 2 3" xfId="11394"/>
    <cellStyle name="Normal2 2 3 2 3 2" xfId="23291"/>
    <cellStyle name="Normal2 2 3 2 3 3" xfId="27029"/>
    <cellStyle name="Normal2 2 3 2 4" xfId="14900"/>
    <cellStyle name="Normal2 2 3 2 4 2" xfId="23214"/>
    <cellStyle name="Normal2 2 3 2 4 3" xfId="26952"/>
    <cellStyle name="Normal2 2 3 2 5" xfId="14334"/>
    <cellStyle name="Normal2 2 3 2 6" xfId="11730"/>
    <cellStyle name="Normal2 2 3 2 7" xfId="13729"/>
    <cellStyle name="Normal2 2 3 2 8" xfId="14895"/>
    <cellStyle name="Normal2 2 3 2 9" xfId="15150"/>
    <cellStyle name="Normal2 2 3 3" xfId="13861"/>
    <cellStyle name="Normal2 2 3 3 2" xfId="22951"/>
    <cellStyle name="Normal2 2 3 3 3" xfId="26692"/>
    <cellStyle name="Normal2 2 3 4" xfId="25083"/>
    <cellStyle name="Normal2 2 4" xfId="6981"/>
    <cellStyle name="Normal2 2 4 2" xfId="8804"/>
    <cellStyle name="Normal2 2 4 2 10" xfId="15386"/>
    <cellStyle name="Normal2 2 4 2 11" xfId="11218"/>
    <cellStyle name="Normal2 2 4 2 12" xfId="15812"/>
    <cellStyle name="Normal2 2 4 2 13" xfId="18886"/>
    <cellStyle name="Normal2 2 4 2 2" xfId="14040"/>
    <cellStyle name="Normal2 2 4 2 2 2" xfId="23794"/>
    <cellStyle name="Normal2 2 4 2 2 3" xfId="27532"/>
    <cellStyle name="Normal2 2 4 2 3" xfId="13574"/>
    <cellStyle name="Normal2 2 4 2 3 2" xfId="23310"/>
    <cellStyle name="Normal2 2 4 2 3 3" xfId="27048"/>
    <cellStyle name="Normal2 2 4 2 4" xfId="12795"/>
    <cellStyle name="Normal2 2 4 2 4 2" xfId="23115"/>
    <cellStyle name="Normal2 2 4 2 4 3" xfId="26853"/>
    <cellStyle name="Normal2 2 4 2 5" xfId="12582"/>
    <cellStyle name="Normal2 2 4 2 6" xfId="12245"/>
    <cellStyle name="Normal2 2 4 2 7" xfId="13457"/>
    <cellStyle name="Normal2 2 4 2 8" xfId="11597"/>
    <cellStyle name="Normal2 2 4 2 9" xfId="11815"/>
    <cellStyle name="Normal2 2 4 3" xfId="15472"/>
    <cellStyle name="Normal2 2 4 3 2" xfId="22838"/>
    <cellStyle name="Normal2 2 4 3 3" xfId="26579"/>
    <cellStyle name="Normal2 2 4 4" xfId="17769"/>
    <cellStyle name="Normal2 2 5" xfId="7121"/>
    <cellStyle name="Normal2 2 5 2" xfId="8928"/>
    <cellStyle name="Normal2 2 5 2 10" xfId="11053"/>
    <cellStyle name="Normal2 2 5 2 11" xfId="12391"/>
    <cellStyle name="Normal2 2 5 2 12" xfId="15832"/>
    <cellStyle name="Normal2 2 5 2 13" xfId="18967"/>
    <cellStyle name="Normal2 2 5 2 2" xfId="14152"/>
    <cellStyle name="Normal2 2 5 2 2 2" xfId="23843"/>
    <cellStyle name="Normal2 2 5 2 2 3" xfId="27581"/>
    <cellStyle name="Normal2 2 5 2 3" xfId="11767"/>
    <cellStyle name="Normal2 2 5 2 3 2" xfId="23272"/>
    <cellStyle name="Normal2 2 5 2 3 3" xfId="27010"/>
    <cellStyle name="Normal2 2 5 2 4" xfId="14588"/>
    <cellStyle name="Normal2 2 5 2 4 2" xfId="23239"/>
    <cellStyle name="Normal2 2 5 2 4 3" xfId="26977"/>
    <cellStyle name="Normal2 2 5 2 5" xfId="15118"/>
    <cellStyle name="Normal2 2 5 2 6" xfId="13828"/>
    <cellStyle name="Normal2 2 5 2 7" xfId="11694"/>
    <cellStyle name="Normal2 2 5 2 8" xfId="14961"/>
    <cellStyle name="Normal2 2 5 2 9" xfId="13611"/>
    <cellStyle name="Normal2 2 5 3" xfId="13758"/>
    <cellStyle name="Normal2 2 5 3 2" xfId="22976"/>
    <cellStyle name="Normal2 2 5 3 3" xfId="26717"/>
    <cellStyle name="Normal2 2 5 4" xfId="17297"/>
    <cellStyle name="Normal2 2 6" xfId="7143"/>
    <cellStyle name="Normal2 2 6 2" xfId="8950"/>
    <cellStyle name="Normal2 2 6 2 10" xfId="14925"/>
    <cellStyle name="Normal2 2 6 2 11" xfId="14568"/>
    <cellStyle name="Normal2 2 6 2 12" xfId="15836"/>
    <cellStyle name="Normal2 2 6 2 13" xfId="18981"/>
    <cellStyle name="Normal2 2 6 2 2" xfId="14173"/>
    <cellStyle name="Normal2 2 6 2 2 2" xfId="23852"/>
    <cellStyle name="Normal2 2 6 2 2 3" xfId="27590"/>
    <cellStyle name="Normal2 2 6 2 3" xfId="13533"/>
    <cellStyle name="Normal2 2 6 2 3 2" xfId="23646"/>
    <cellStyle name="Normal2 2 6 2 3 3" xfId="27384"/>
    <cellStyle name="Normal2 2 6 2 4" xfId="15129"/>
    <cellStyle name="Normal2 2 6 2 4 2" xfId="23261"/>
    <cellStyle name="Normal2 2 6 2 4 3" xfId="26999"/>
    <cellStyle name="Normal2 2 6 2 5" xfId="12382"/>
    <cellStyle name="Normal2 2 6 2 6" xfId="15032"/>
    <cellStyle name="Normal2 2 6 2 7" xfId="12243"/>
    <cellStyle name="Normal2 2 6 2 8" xfId="13642"/>
    <cellStyle name="Normal2 2 6 2 9" xfId="11595"/>
    <cellStyle name="Normal2 2 6 3" xfId="11582"/>
    <cellStyle name="Normal2 2 6 3 2" xfId="22998"/>
    <cellStyle name="Normal2 2 6 3 3" xfId="26739"/>
    <cellStyle name="Normal2 2 6 4" xfId="17660"/>
    <cellStyle name="Normal2 2 7" xfId="8709"/>
    <cellStyle name="Normal2 2 7 10" xfId="13586"/>
    <cellStyle name="Normal2 2 7 11" xfId="13592"/>
    <cellStyle name="Normal2 2 7 12" xfId="15796"/>
    <cellStyle name="Normal2 2 7 13" xfId="18829"/>
    <cellStyle name="Normal2 2 7 2" xfId="13952"/>
    <cellStyle name="Normal2 2 7 2 2" xfId="23758"/>
    <cellStyle name="Normal2 2 7 2 3" xfId="27496"/>
    <cellStyle name="Normal2 2 7 3" xfId="14380"/>
    <cellStyle name="Normal2 2 7 3 2" xfId="23316"/>
    <cellStyle name="Normal2 2 7 3 3" xfId="27054"/>
    <cellStyle name="Normal2 2 7 4" xfId="11298"/>
    <cellStyle name="Normal2 2 7 4 2" xfId="23020"/>
    <cellStyle name="Normal2 2 7 4 3" xfId="26758"/>
    <cellStyle name="Normal2 2 7 5" xfId="12659"/>
    <cellStyle name="Normal2 2 7 6" xfId="13032"/>
    <cellStyle name="Normal2 2 7 7" xfId="14850"/>
    <cellStyle name="Normal2 2 7 8" xfId="13223"/>
    <cellStyle name="Normal2 2 7 9" xfId="13031"/>
    <cellStyle name="Normal2 2 8" xfId="15454"/>
    <cellStyle name="Normal2 2 8 2" xfId="22709"/>
    <cellStyle name="Normal2 2 8 3" xfId="26464"/>
    <cellStyle name="Normal2 2 9" xfId="17684"/>
    <cellStyle name="Normal2 3" xfId="6890"/>
    <cellStyle name="Normal2 3 2" xfId="8727"/>
    <cellStyle name="Normal2 3 2 10" xfId="12443"/>
    <cellStyle name="Normal2 3 2 11" xfId="13856"/>
    <cellStyle name="Normal2 3 2 12" xfId="15803"/>
    <cellStyle name="Normal2 3 2 13" xfId="18844"/>
    <cellStyle name="Normal2 3 2 2" xfId="13969"/>
    <cellStyle name="Normal2 3 2 2 2" xfId="23769"/>
    <cellStyle name="Normal2 3 2 2 3" xfId="27507"/>
    <cellStyle name="Normal2 3 2 3" xfId="14625"/>
    <cellStyle name="Normal2 3 2 3 2" xfId="23313"/>
    <cellStyle name="Normal2 3 2 3 3" xfId="27051"/>
    <cellStyle name="Normal2 3 2 4" xfId="14362"/>
    <cellStyle name="Normal2 3 2 4 2" xfId="23038"/>
    <cellStyle name="Normal2 3 2 4 3" xfId="26776"/>
    <cellStyle name="Normal2 3 2 5" xfId="15263"/>
    <cellStyle name="Normal2 3 2 6" xfId="11619"/>
    <cellStyle name="Normal2 3 2 7" xfId="12616"/>
    <cellStyle name="Normal2 3 2 8" xfId="12544"/>
    <cellStyle name="Normal2 3 2 9" xfId="15196"/>
    <cellStyle name="Normal2 3 3" xfId="15404"/>
    <cellStyle name="Normal2 3 3 2" xfId="22752"/>
    <cellStyle name="Normal2 3 3 3" xfId="26493"/>
    <cellStyle name="Normal2 3 4" xfId="25107"/>
    <cellStyle name="Normal2 4" xfId="7016"/>
    <cellStyle name="Normal2 4 2" xfId="8831"/>
    <cellStyle name="Normal2 4 2 10" xfId="15476"/>
    <cellStyle name="Normal2 4 2 11" xfId="14965"/>
    <cellStyle name="Normal2 4 2 12" xfId="15816"/>
    <cellStyle name="Normal2 4 2 13" xfId="18905"/>
    <cellStyle name="Normal2 4 2 2" xfId="14064"/>
    <cellStyle name="Normal2 4 2 2 2" xfId="23808"/>
    <cellStyle name="Normal2 4 2 2 3" xfId="27546"/>
    <cellStyle name="Normal2 4 2 3" xfId="13566"/>
    <cellStyle name="Normal2 4 2 3 2" xfId="23295"/>
    <cellStyle name="Normal2 4 2 3 3" xfId="27033"/>
    <cellStyle name="Normal2 4 2 4" xfId="12119"/>
    <cellStyle name="Normal2 4 2 4 2" xfId="23142"/>
    <cellStyle name="Normal2 4 2 4 3" xfId="26880"/>
    <cellStyle name="Normal2 4 2 5" xfId="11233"/>
    <cellStyle name="Normal2 4 2 6" xfId="12109"/>
    <cellStyle name="Normal2 4 2 7" xfId="13134"/>
    <cellStyle name="Normal2 4 2 8" xfId="14985"/>
    <cellStyle name="Normal2 4 2 9" xfId="11670"/>
    <cellStyle name="Normal2 4 3" xfId="11688"/>
    <cellStyle name="Normal2 4 3 2" xfId="22873"/>
    <cellStyle name="Normal2 4 3 3" xfId="26614"/>
    <cellStyle name="Normal2 4 4" xfId="16203"/>
    <cellStyle name="Normal2 5" xfId="6914"/>
    <cellStyle name="Normal2 5 2" xfId="8747"/>
    <cellStyle name="Normal2 5 2 10" xfId="11092"/>
    <cellStyle name="Normal2 5 2 11" xfId="12188"/>
    <cellStyle name="Normal2 5 2 12" xfId="15806"/>
    <cellStyle name="Normal2 5 2 13" xfId="18858"/>
    <cellStyle name="Normal2 5 2 2" xfId="13989"/>
    <cellStyle name="Normal2 5 2 2 2" xfId="23777"/>
    <cellStyle name="Normal2 5 2 2 3" xfId="27515"/>
    <cellStyle name="Normal2 5 2 3" xfId="14619"/>
    <cellStyle name="Normal2 5 2 3 2" xfId="23616"/>
    <cellStyle name="Normal2 5 2 3 3" xfId="27354"/>
    <cellStyle name="Normal2 5 2 4" xfId="14828"/>
    <cellStyle name="Normal2 5 2 4 2" xfId="23058"/>
    <cellStyle name="Normal2 5 2 4 3" xfId="26796"/>
    <cellStyle name="Normal2 5 2 5" xfId="12834"/>
    <cellStyle name="Normal2 5 2 6" xfId="11208"/>
    <cellStyle name="Normal2 5 2 7" xfId="11951"/>
    <cellStyle name="Normal2 5 2 8" xfId="12203"/>
    <cellStyle name="Normal2 5 2 9" xfId="11100"/>
    <cellStyle name="Normal2 5 3" xfId="15624"/>
    <cellStyle name="Normal2 5 3 2" xfId="22774"/>
    <cellStyle name="Normal2 5 3 3" xfId="26515"/>
    <cellStyle name="Normal2 5 4" xfId="25114"/>
    <cellStyle name="Normal2 6" xfId="6923"/>
    <cellStyle name="Normal2 6 2" xfId="8755"/>
    <cellStyle name="Normal2 6 2 10" xfId="12100"/>
    <cellStyle name="Normal2 6 2 11" xfId="13661"/>
    <cellStyle name="Normal2 6 2 12" xfId="15808"/>
    <cellStyle name="Normal2 6 2 13" xfId="18862"/>
    <cellStyle name="Normal2 6 2 2" xfId="13996"/>
    <cellStyle name="Normal2 6 2 2 2" xfId="23780"/>
    <cellStyle name="Normal2 6 2 2 3" xfId="27518"/>
    <cellStyle name="Normal2 6 2 3" xfId="14546"/>
    <cellStyle name="Normal2 6 2 3 2" xfId="23670"/>
    <cellStyle name="Normal2 6 2 3 3" xfId="27408"/>
    <cellStyle name="Normal2 6 2 4" xfId="12318"/>
    <cellStyle name="Normal2 6 2 4 2" xfId="23066"/>
    <cellStyle name="Normal2 6 2 4 3" xfId="26804"/>
    <cellStyle name="Normal2 6 2 5" xfId="12284"/>
    <cellStyle name="Normal2 6 2 6" xfId="11151"/>
    <cellStyle name="Normal2 6 2 7" xfId="11609"/>
    <cellStyle name="Normal2 6 2 8" xfId="12647"/>
    <cellStyle name="Normal2 6 2 9" xfId="12450"/>
    <cellStyle name="Normal2 6 3" xfId="15645"/>
    <cellStyle name="Normal2 6 3 2" xfId="22783"/>
    <cellStyle name="Normal2 6 3 3" xfId="26524"/>
    <cellStyle name="Normal2 6 4" xfId="25189"/>
    <cellStyle name="Normal2 7" xfId="7038"/>
    <cellStyle name="Normal2 7 2" xfId="8849"/>
    <cellStyle name="Normal2 7 2 10" xfId="13252"/>
    <cellStyle name="Normal2 7 2 11" xfId="15590"/>
    <cellStyle name="Normal2 7 2 12" xfId="15819"/>
    <cellStyle name="Normal2 7 2 13" xfId="18917"/>
    <cellStyle name="Normal2 7 2 2" xfId="14080"/>
    <cellStyle name="Normal2 7 2 2 2" xfId="23816"/>
    <cellStyle name="Normal2 7 2 2 3" xfId="27554"/>
    <cellStyle name="Normal2 7 2 3" xfId="11845"/>
    <cellStyle name="Normal2 7 2 3 2" xfId="23610"/>
    <cellStyle name="Normal2 7 2 3 3" xfId="27348"/>
    <cellStyle name="Normal2 7 2 4" xfId="12346"/>
    <cellStyle name="Normal2 7 2 4 2" xfId="23160"/>
    <cellStyle name="Normal2 7 2 4 3" xfId="26898"/>
    <cellStyle name="Normal2 7 2 5" xfId="12292"/>
    <cellStyle name="Normal2 7 2 6" xfId="11141"/>
    <cellStyle name="Normal2 7 2 7" xfId="12804"/>
    <cellStyle name="Normal2 7 2 8" xfId="12749"/>
    <cellStyle name="Normal2 7 2 9" xfId="13799"/>
    <cellStyle name="Normal2 7 3" xfId="15501"/>
    <cellStyle name="Normal2 7 3 2" xfId="22894"/>
    <cellStyle name="Normal2 7 3 3" xfId="26635"/>
    <cellStyle name="Normal2 7 4" xfId="17514"/>
    <cellStyle name="Normal2 8" xfId="8705"/>
    <cellStyle name="Normal2 8 10" xfId="11256"/>
    <cellStyle name="Normal2 8 11" xfId="12510"/>
    <cellStyle name="Normal2 8 12" xfId="15793"/>
    <cellStyle name="Normal2 8 13" xfId="18825"/>
    <cellStyle name="Normal2 8 2" xfId="13948"/>
    <cellStyle name="Normal2 8 2 2" xfId="23754"/>
    <cellStyle name="Normal2 8 2 3" xfId="27492"/>
    <cellStyle name="Normal2 8 3" xfId="14957"/>
    <cellStyle name="Normal2 8 3 2" xfId="23690"/>
    <cellStyle name="Normal2 8 3 3" xfId="27428"/>
    <cellStyle name="Normal2 8 4" xfId="11300"/>
    <cellStyle name="Normal2 8 4 2" xfId="23016"/>
    <cellStyle name="Normal2 8 4 3" xfId="26754"/>
    <cellStyle name="Normal2 8 5" xfId="12772"/>
    <cellStyle name="Normal2 8 6" xfId="12296"/>
    <cellStyle name="Normal2 8 7" xfId="13023"/>
    <cellStyle name="Normal2 8 8" xfId="13851"/>
    <cellStyle name="Normal2 8 9" xfId="11814"/>
    <cellStyle name="Normal2 9" xfId="22158"/>
    <cellStyle name="Normal2 9 2" xfId="24809"/>
    <cellStyle name="Normal2 9 2 2" xfId="28479"/>
    <cellStyle name="Normal2 9 3" xfId="24747"/>
    <cellStyle name="Normal2 9 3 2" xfId="28418"/>
    <cellStyle name="Normal3" xfId="308"/>
    <cellStyle name="Normal3 10" xfId="22340"/>
    <cellStyle name="Normal3 10 2" xfId="26426"/>
    <cellStyle name="Normal3 2" xfId="4988"/>
    <cellStyle name="Normal3 2 2" xfId="7073"/>
    <cellStyle name="Normal3 2 2 2" xfId="8881"/>
    <cellStyle name="Normal3 2 2 2 10" xfId="15640"/>
    <cellStyle name="Normal3 2 2 2 11" xfId="13864"/>
    <cellStyle name="Normal3 2 2 2 12" xfId="15825"/>
    <cellStyle name="Normal3 2 2 2 13" xfId="18939"/>
    <cellStyle name="Normal3 2 2 2 2" xfId="14110"/>
    <cellStyle name="Normal3 2 2 2 2 2" xfId="23828"/>
    <cellStyle name="Normal3 2 2 2 2 3" xfId="27566"/>
    <cellStyle name="Normal3 2 2 2 3" xfId="11404"/>
    <cellStyle name="Normal3 2 2 2 3 2" xfId="23614"/>
    <cellStyle name="Normal3 2 2 2 3 3" xfId="27352"/>
    <cellStyle name="Normal3 2 2 2 4" xfId="11820"/>
    <cellStyle name="Normal3 2 2 2 4 2" xfId="23192"/>
    <cellStyle name="Normal3 2 2 2 4 3" xfId="26930"/>
    <cellStyle name="Normal3 2 2 2 5" xfId="14813"/>
    <cellStyle name="Normal3 2 2 2 6" xfId="11469"/>
    <cellStyle name="Normal3 2 2 2 7" xfId="11738"/>
    <cellStyle name="Normal3 2 2 2 8" xfId="13792"/>
    <cellStyle name="Normal3 2 2 2 9" xfId="11249"/>
    <cellStyle name="Normal3 2 2 3" xfId="14760"/>
    <cellStyle name="Normal3 2 2 3 2" xfId="22928"/>
    <cellStyle name="Normal3 2 2 3 3" xfId="26669"/>
    <cellStyle name="Normal3 2 2 4" xfId="19048"/>
    <cellStyle name="Normal3 2 3" xfId="7106"/>
    <cellStyle name="Normal3 2 3 2" xfId="8913"/>
    <cellStyle name="Normal3 2 3 2 10" xfId="11715"/>
    <cellStyle name="Normal3 2 3 2 11" xfId="14807"/>
    <cellStyle name="Normal3 2 3 2 12" xfId="15829"/>
    <cellStyle name="Normal3 2 3 2 13" xfId="18958"/>
    <cellStyle name="Normal3 2 3 2 2" xfId="14138"/>
    <cellStyle name="Normal3 2 3 2 2 2" xfId="23837"/>
    <cellStyle name="Normal3 2 3 2 2 3" xfId="27575"/>
    <cellStyle name="Normal3 2 3 2 3" xfId="11064"/>
    <cellStyle name="Normal3 2 3 2 3 2" xfId="23589"/>
    <cellStyle name="Normal3 2 3 2 3 3" xfId="27327"/>
    <cellStyle name="Normal3 2 3 2 4" xfId="11148"/>
    <cellStyle name="Normal3 2 3 2 4 2" xfId="23224"/>
    <cellStyle name="Normal3 2 3 2 4 3" xfId="26962"/>
    <cellStyle name="Normal3 2 3 2 5" xfId="14470"/>
    <cellStyle name="Normal3 2 3 2 6" xfId="13892"/>
    <cellStyle name="Normal3 2 3 2 7" xfId="12871"/>
    <cellStyle name="Normal3 2 3 2 8" xfId="12855"/>
    <cellStyle name="Normal3 2 3 2 9" xfId="14810"/>
    <cellStyle name="Normal3 2 3 3" xfId="15532"/>
    <cellStyle name="Normal3 2 3 3 2" xfId="22961"/>
    <cellStyle name="Normal3 2 3 3 3" xfId="26702"/>
    <cellStyle name="Normal3 2 3 4" xfId="17623"/>
    <cellStyle name="Normal3 2 4" xfId="7109"/>
    <cellStyle name="Normal3 2 4 2" xfId="8916"/>
    <cellStyle name="Normal3 2 4 2 10" xfId="13011"/>
    <cellStyle name="Normal3 2 4 2 11" xfId="15261"/>
    <cellStyle name="Normal3 2 4 2 12" xfId="15830"/>
    <cellStyle name="Normal3 2 4 2 13" xfId="18959"/>
    <cellStyle name="Normal3 2 4 2 2" xfId="14141"/>
    <cellStyle name="Normal3 2 4 2 2 2" xfId="23838"/>
    <cellStyle name="Normal3 2 4 2 2 3" xfId="27576"/>
    <cellStyle name="Normal3 2 4 2 3" xfId="11838"/>
    <cellStyle name="Normal3 2 4 2 3 2" xfId="23636"/>
    <cellStyle name="Normal3 2 4 2 3 3" xfId="27374"/>
    <cellStyle name="Normal3 2 4 2 4" xfId="14829"/>
    <cellStyle name="Normal3 2 4 2 4 2" xfId="23227"/>
    <cellStyle name="Normal3 2 4 2 4 3" xfId="26965"/>
    <cellStyle name="Normal3 2 4 2 5" xfId="13138"/>
    <cellStyle name="Normal3 2 4 2 6" xfId="11344"/>
    <cellStyle name="Normal3 2 4 2 7" xfId="12626"/>
    <cellStyle name="Normal3 2 4 2 8" xfId="11798"/>
    <cellStyle name="Normal3 2 4 2 9" xfId="13016"/>
    <cellStyle name="Normal3 2 4 3" xfId="15631"/>
    <cellStyle name="Normal3 2 4 3 2" xfId="22964"/>
    <cellStyle name="Normal3 2 4 3 3" xfId="26705"/>
    <cellStyle name="Normal3 2 4 4" xfId="17708"/>
    <cellStyle name="Normal3 2 5" xfId="7131"/>
    <cellStyle name="Normal3 2 5 2" xfId="8938"/>
    <cellStyle name="Normal3 2 5 2 10" xfId="11171"/>
    <cellStyle name="Normal3 2 5 2 11" xfId="11665"/>
    <cellStyle name="Normal3 2 5 2 12" xfId="15834"/>
    <cellStyle name="Normal3 2 5 2 13" xfId="18973"/>
    <cellStyle name="Normal3 2 5 2 2" xfId="14162"/>
    <cellStyle name="Normal3 2 5 2 2 2" xfId="23847"/>
    <cellStyle name="Normal3 2 5 2 2 3" xfId="27585"/>
    <cellStyle name="Normal3 2 5 2 3" xfId="11768"/>
    <cellStyle name="Normal3 2 5 2 3 2" xfId="23771"/>
    <cellStyle name="Normal3 2 5 2 3 3" xfId="27509"/>
    <cellStyle name="Normal3 2 5 2 4" xfId="11335"/>
    <cellStyle name="Normal3 2 5 2 4 2" xfId="23249"/>
    <cellStyle name="Normal3 2 5 2 4 3" xfId="26987"/>
    <cellStyle name="Normal3 2 5 2 5" xfId="14540"/>
    <cellStyle name="Normal3 2 5 2 6" xfId="13481"/>
    <cellStyle name="Normal3 2 5 2 7" xfId="12168"/>
    <cellStyle name="Normal3 2 5 2 8" xfId="13017"/>
    <cellStyle name="Normal3 2 5 2 9" xfId="15465"/>
    <cellStyle name="Normal3 2 5 3" xfId="15521"/>
    <cellStyle name="Normal3 2 5 3 2" xfId="22986"/>
    <cellStyle name="Normal3 2 5 3 3" xfId="26727"/>
    <cellStyle name="Normal3 2 5 4" xfId="17160"/>
    <cellStyle name="Normal3 2 6" xfId="7153"/>
    <cellStyle name="Normal3 2 6 2" xfId="8960"/>
    <cellStyle name="Normal3 2 6 2 10" xfId="12206"/>
    <cellStyle name="Normal3 2 6 2 11" xfId="11703"/>
    <cellStyle name="Normal3 2 6 2 12" xfId="15838"/>
    <cellStyle name="Normal3 2 6 2 13" xfId="18987"/>
    <cellStyle name="Normal3 2 6 2 2" xfId="14182"/>
    <cellStyle name="Normal3 2 6 2 2 2" xfId="23856"/>
    <cellStyle name="Normal3 2 6 2 2 3" xfId="27594"/>
    <cellStyle name="Normal3 2 6 2 3" xfId="13530"/>
    <cellStyle name="Normal3 2 6 2 3 2" xfId="23643"/>
    <cellStyle name="Normal3 2 6 2 3 3" xfId="27381"/>
    <cellStyle name="Normal3 2 6 2 4" xfId="11878"/>
    <cellStyle name="Normal3 2 6 2 4 2" xfId="23271"/>
    <cellStyle name="Normal3 2 6 2 4 3" xfId="27009"/>
    <cellStyle name="Normal3 2 6 2 5" xfId="14219"/>
    <cellStyle name="Normal3 2 6 2 6" xfId="11221"/>
    <cellStyle name="Normal3 2 6 2 7" xfId="10986"/>
    <cellStyle name="Normal3 2 6 2 8" xfId="12165"/>
    <cellStyle name="Normal3 2 6 2 9" xfId="11130"/>
    <cellStyle name="Normal3 2 6 3" xfId="12399"/>
    <cellStyle name="Normal3 2 6 3 2" xfId="23008"/>
    <cellStyle name="Normal3 2 6 3 3" xfId="26749"/>
    <cellStyle name="Normal3 2 6 4" xfId="17543"/>
    <cellStyle name="Normal3 2 7" xfId="8711"/>
    <cellStyle name="Normal3 2 7 10" xfId="14267"/>
    <cellStyle name="Normal3 2 7 11" xfId="13671"/>
    <cellStyle name="Normal3 2 7 12" xfId="15798"/>
    <cellStyle name="Normal3 2 7 13" xfId="18831"/>
    <cellStyle name="Normal3 2 7 2" xfId="13954"/>
    <cellStyle name="Normal3 2 7 2 2" xfId="23760"/>
    <cellStyle name="Normal3 2 7 2 3" xfId="27498"/>
    <cellStyle name="Normal3 2 7 3" xfId="14634"/>
    <cellStyle name="Normal3 2 7 3 2" xfId="23687"/>
    <cellStyle name="Normal3 2 7 3 3" xfId="27425"/>
    <cellStyle name="Normal3 2 7 4" xfId="14400"/>
    <cellStyle name="Normal3 2 7 4 2" xfId="23022"/>
    <cellStyle name="Normal3 2 7 4 3" xfId="26760"/>
    <cellStyle name="Normal3 2 7 5" xfId="12597"/>
    <cellStyle name="Normal3 2 7 6" xfId="11590"/>
    <cellStyle name="Normal3 2 7 7" xfId="13192"/>
    <cellStyle name="Normal3 2 7 8" xfId="12540"/>
    <cellStyle name="Normal3 2 7 9" xfId="15564"/>
    <cellStyle name="Normal3 2 8" xfId="13507"/>
    <cellStyle name="Normal3 2 8 2" xfId="22718"/>
    <cellStyle name="Normal3 2 8 3" xfId="26473"/>
    <cellStyle name="Normal3 2 9" xfId="17746"/>
    <cellStyle name="Normal3 3" xfId="6891"/>
    <cellStyle name="Normal3 3 2" xfId="8728"/>
    <cellStyle name="Normal3 3 2 10" xfId="13590"/>
    <cellStyle name="Normal3 3 2 11" xfId="12221"/>
    <cellStyle name="Normal3 3 2 12" xfId="15804"/>
    <cellStyle name="Normal3 3 2 13" xfId="18845"/>
    <cellStyle name="Normal3 3 2 2" xfId="13970"/>
    <cellStyle name="Normal3 3 2 2 2" xfId="23770"/>
    <cellStyle name="Normal3 3 2 2 3" xfId="27508"/>
    <cellStyle name="Normal3 3 2 3" xfId="14626"/>
    <cellStyle name="Normal3 3 2 3 2" xfId="23340"/>
    <cellStyle name="Normal3 3 2 3 3" xfId="27078"/>
    <cellStyle name="Normal3 3 2 4" xfId="14643"/>
    <cellStyle name="Normal3 3 2 4 2" xfId="23039"/>
    <cellStyle name="Normal3 3 2 4 3" xfId="26777"/>
    <cellStyle name="Normal3 3 2 5" xfId="15238"/>
    <cellStyle name="Normal3 3 2 6" xfId="12528"/>
    <cellStyle name="Normal3 3 2 7" xfId="12594"/>
    <cellStyle name="Normal3 3 2 8" xfId="12823"/>
    <cellStyle name="Normal3 3 2 9" xfId="12236"/>
    <cellStyle name="Normal3 3 3" xfId="12617"/>
    <cellStyle name="Normal3 3 3 2" xfId="22753"/>
    <cellStyle name="Normal3 3 3 3" xfId="26494"/>
    <cellStyle name="Normal3 3 4" xfId="25168"/>
    <cellStyle name="Normal3 4" xfId="6943"/>
    <cellStyle name="Normal3 4 2" xfId="8773"/>
    <cellStyle name="Normal3 4 2 10" xfId="12539"/>
    <cellStyle name="Normal3 4 2 11" xfId="15164"/>
    <cellStyle name="Normal3 4 2 12" xfId="15809"/>
    <cellStyle name="Normal3 4 2 13" xfId="18871"/>
    <cellStyle name="Normal3 4 2 2" xfId="14014"/>
    <cellStyle name="Normal3 4 2 2 2" xfId="23784"/>
    <cellStyle name="Normal3 4 2 2 3" xfId="27522"/>
    <cellStyle name="Normal3 4 2 3" xfId="14609"/>
    <cellStyle name="Normal3 4 2 3 2" xfId="23604"/>
    <cellStyle name="Normal3 4 2 3 3" xfId="27342"/>
    <cellStyle name="Normal3 4 2 4" xfId="12771"/>
    <cellStyle name="Normal3 4 2 4 2" xfId="23084"/>
    <cellStyle name="Normal3 4 2 4 3" xfId="26822"/>
    <cellStyle name="Normal3 4 2 5" xfId="11086"/>
    <cellStyle name="Normal3 4 2 6" xfId="14586"/>
    <cellStyle name="Normal3 4 2 7" xfId="13726"/>
    <cellStyle name="Normal3 4 2 8" xfId="12892"/>
    <cellStyle name="Normal3 4 2 9" xfId="12193"/>
    <cellStyle name="Normal3 4 3" xfId="13482"/>
    <cellStyle name="Normal3 4 3 2" xfId="22802"/>
    <cellStyle name="Normal3 4 3 3" xfId="26543"/>
    <cellStyle name="Normal3 4 4" xfId="17544"/>
    <cellStyle name="Normal3 5" xfId="6872"/>
    <cellStyle name="Normal3 5 2" xfId="8713"/>
    <cellStyle name="Normal3 5 2 10" xfId="15199"/>
    <cellStyle name="Normal3 5 2 11" xfId="12451"/>
    <cellStyle name="Normal3 5 2 12" xfId="15799"/>
    <cellStyle name="Normal3 5 2 13" xfId="18833"/>
    <cellStyle name="Normal3 5 2 2" xfId="13956"/>
    <cellStyle name="Normal3 5 2 2 2" xfId="23762"/>
    <cellStyle name="Normal3 5 2 2 3" xfId="27500"/>
    <cellStyle name="Normal3 5 2 3" xfId="14324"/>
    <cellStyle name="Normal3 5 2 3 2" xfId="23685"/>
    <cellStyle name="Normal3 5 2 3 3" xfId="27423"/>
    <cellStyle name="Normal3 5 2 4" xfId="15106"/>
    <cellStyle name="Normal3 5 2 4 2" xfId="23024"/>
    <cellStyle name="Normal3 5 2 4 3" xfId="26762"/>
    <cellStyle name="Normal3 5 2 5" xfId="13055"/>
    <cellStyle name="Normal3 5 2 6" xfId="13049"/>
    <cellStyle name="Normal3 5 2 7" xfId="12607"/>
    <cellStyle name="Normal3 5 2 8" xfId="12902"/>
    <cellStyle name="Normal3 5 2 9" xfId="15620"/>
    <cellStyle name="Normal3 5 3" xfId="12538"/>
    <cellStyle name="Normal3 5 3 2" xfId="22734"/>
    <cellStyle name="Normal3 5 3 3" xfId="26475"/>
    <cellStyle name="Normal3 5 4" xfId="25112"/>
    <cellStyle name="Normal3 6" xfId="6908"/>
    <cellStyle name="Normal3 6 2" xfId="8743"/>
    <cellStyle name="Normal3 6 2 10" xfId="12921"/>
    <cellStyle name="Normal3 6 2 11" xfId="12154"/>
    <cellStyle name="Normal3 6 2 12" xfId="15805"/>
    <cellStyle name="Normal3 6 2 13" xfId="18855"/>
    <cellStyle name="Normal3 6 2 2" xfId="13985"/>
    <cellStyle name="Normal3 6 2 2 2" xfId="23776"/>
    <cellStyle name="Normal3 6 2 2 3" xfId="27514"/>
    <cellStyle name="Normal3 6 2 3" xfId="14617"/>
    <cellStyle name="Normal3 6 2 3 2" xfId="23673"/>
    <cellStyle name="Normal3 6 2 3 3" xfId="27411"/>
    <cellStyle name="Normal3 6 2 4" xfId="14275"/>
    <cellStyle name="Normal3 6 2 4 2" xfId="23054"/>
    <cellStyle name="Normal3 6 2 4 3" xfId="26792"/>
    <cellStyle name="Normal3 6 2 5" xfId="11247"/>
    <cellStyle name="Normal3 6 2 6" xfId="12031"/>
    <cellStyle name="Normal3 6 2 7" xfId="13868"/>
    <cellStyle name="Normal3 6 2 8" xfId="15533"/>
    <cellStyle name="Normal3 6 2 9" xfId="12445"/>
    <cellStyle name="Normal3 6 3" xfId="11192"/>
    <cellStyle name="Normal3 6 3 2" xfId="22768"/>
    <cellStyle name="Normal3 6 3 3" xfId="26509"/>
    <cellStyle name="Normal3 6 4" xfId="25173"/>
    <cellStyle name="Normal3 7" xfId="7004"/>
    <cellStyle name="Normal3 7 2" xfId="8822"/>
    <cellStyle name="Normal3 7 2 10" xfId="15081"/>
    <cellStyle name="Normal3 7 2 11" xfId="12917"/>
    <cellStyle name="Normal3 7 2 12" xfId="15813"/>
    <cellStyle name="Normal3 7 2 13" xfId="18899"/>
    <cellStyle name="Normal3 7 2 2" xfId="14056"/>
    <cellStyle name="Normal3 7 2 2 2" xfId="23803"/>
    <cellStyle name="Normal3 7 2 2 3" xfId="27541"/>
    <cellStyle name="Normal3 7 2 3" xfId="11072"/>
    <cellStyle name="Normal3 7 2 3 2" xfId="23301"/>
    <cellStyle name="Normal3 7 2 3 3" xfId="27039"/>
    <cellStyle name="Normal3 7 2 4" xfId="12384"/>
    <cellStyle name="Normal3 7 2 4 2" xfId="23133"/>
    <cellStyle name="Normal3 7 2 4 3" xfId="26871"/>
    <cellStyle name="Normal3 7 2 5" xfId="11244"/>
    <cellStyle name="Normal3 7 2 6" xfId="14912"/>
    <cellStyle name="Normal3 7 2 7" xfId="13670"/>
    <cellStyle name="Normal3 7 2 8" xfId="13476"/>
    <cellStyle name="Normal3 7 2 9" xfId="13897"/>
    <cellStyle name="Normal3 7 3" xfId="15310"/>
    <cellStyle name="Normal3 7 3 2" xfId="22861"/>
    <cellStyle name="Normal3 7 3 3" xfId="26602"/>
    <cellStyle name="Normal3 7 4" xfId="16028"/>
    <cellStyle name="Normal3 8" xfId="8706"/>
    <cellStyle name="Normal3 8 10" xfId="11807"/>
    <cellStyle name="Normal3 8 11" xfId="13901"/>
    <cellStyle name="Normal3 8 12" xfId="15794"/>
    <cellStyle name="Normal3 8 13" xfId="18826"/>
    <cellStyle name="Normal3 8 2" xfId="13949"/>
    <cellStyle name="Normal3 8 2 2" xfId="23755"/>
    <cellStyle name="Normal3 8 2 3" xfId="27493"/>
    <cellStyle name="Normal3 8 3" xfId="14915"/>
    <cellStyle name="Normal3 8 3 2" xfId="23689"/>
    <cellStyle name="Normal3 8 3 3" xfId="27427"/>
    <cellStyle name="Normal3 8 4" xfId="11297"/>
    <cellStyle name="Normal3 8 4 2" xfId="23017"/>
    <cellStyle name="Normal3 8 4 3" xfId="26755"/>
    <cellStyle name="Normal3 8 5" xfId="11314"/>
    <cellStyle name="Normal3 8 6" xfId="11262"/>
    <cellStyle name="Normal3 8 7" xfId="13417"/>
    <cellStyle name="Normal3 8 8" xfId="13689"/>
    <cellStyle name="Normal3 8 9" xfId="15302"/>
    <cellStyle name="Normal3 9" xfId="22159"/>
    <cellStyle name="Normal3 9 2" xfId="24810"/>
    <cellStyle name="Normal3 9 2 2" xfId="28480"/>
    <cellStyle name="Normal3 9 3" xfId="24748"/>
    <cellStyle name="Normal3 9 3 2" xfId="28419"/>
    <cellStyle name="Nota 2" xfId="415"/>
    <cellStyle name="Nota 2 10" xfId="7033"/>
    <cellStyle name="Nota 2 10 10" xfId="15524"/>
    <cellStyle name="Nota 2 10 11" xfId="18805"/>
    <cellStyle name="Nota 2 10 2" xfId="13317"/>
    <cellStyle name="Nota 2 10 2 2" xfId="24244"/>
    <cellStyle name="Nota 2 10 2 2 2" xfId="27931"/>
    <cellStyle name="Nota 2 10 2 3" xfId="21167"/>
    <cellStyle name="Nota 2 10 2 4" xfId="25763"/>
    <cellStyle name="Nota 2 10 3" xfId="14385"/>
    <cellStyle name="Nota 2 10 3 2" xfId="24704"/>
    <cellStyle name="Nota 2 10 3 2 2" xfId="28376"/>
    <cellStyle name="Nota 2 10 3 3" xfId="22036"/>
    <cellStyle name="Nota 2 10 3 4" xfId="26308"/>
    <cellStyle name="Nota 2 10 4" xfId="13470"/>
    <cellStyle name="Nota 2 10 4 2" xfId="20482"/>
    <cellStyle name="Nota 2 10 4 3" xfId="25394"/>
    <cellStyle name="Nota 2 10 5" xfId="11112"/>
    <cellStyle name="Nota 2 10 5 2" xfId="23361"/>
    <cellStyle name="Nota 2 10 5 3" xfId="27099"/>
    <cellStyle name="Nota 2 10 6" xfId="14457"/>
    <cellStyle name="Nota 2 10 6 2" xfId="22889"/>
    <cellStyle name="Nota 2 10 6 3" xfId="26630"/>
    <cellStyle name="Nota 2 10 7" xfId="12958"/>
    <cellStyle name="Nota 2 10 8" xfId="12156"/>
    <cellStyle name="Nota 2 10 9" xfId="12464"/>
    <cellStyle name="Nota 2 11" xfId="10640"/>
    <cellStyle name="Nota 2 11 2" xfId="14892"/>
    <cellStyle name="Nota 2 11 2 2" xfId="24726"/>
    <cellStyle name="Nota 2 11 2 2 2" xfId="28397"/>
    <cellStyle name="Nota 2 11 2 3" xfId="22110"/>
    <cellStyle name="Nota 2 11 2 4" xfId="26338"/>
    <cellStyle name="Nota 2 11 3" xfId="15356"/>
    <cellStyle name="Nota 2 11 3 2" xfId="22331"/>
    <cellStyle name="Nota 2 11 3 3" xfId="26421"/>
    <cellStyle name="Nota 2 11 4" xfId="15498"/>
    <cellStyle name="Nota 2 11 5" xfId="15688"/>
    <cellStyle name="Nota 2 11 6" xfId="15788"/>
    <cellStyle name="Nota 2 11 7" xfId="15842"/>
    <cellStyle name="Nota 2 11 8" xfId="19762"/>
    <cellStyle name="Nota 2 11 9" xfId="19408"/>
    <cellStyle name="Nota 2 12" xfId="11030"/>
    <cellStyle name="Nota 2 12 2" xfId="22319"/>
    <cellStyle name="Nota 2 12 2 2" xfId="24777"/>
    <cellStyle name="Nota 2 12 2 2 2" xfId="28447"/>
    <cellStyle name="Nota 2 12 2 3" xfId="26413"/>
    <cellStyle name="Nota 2 12 3" xfId="24752"/>
    <cellStyle name="Nota 2 12 3 2" xfId="28423"/>
    <cellStyle name="Nota 2 12 4" xfId="22164"/>
    <cellStyle name="Nota 2 12 5" xfId="26367"/>
    <cellStyle name="Nota 2 13" xfId="12197"/>
    <cellStyle name="Nota 2 13 2" xfId="23902"/>
    <cellStyle name="Nota 2 13 2 2" xfId="27609"/>
    <cellStyle name="Nota 2 13 3" xfId="20018"/>
    <cellStyle name="Nota 2 13 4" xfId="25216"/>
    <cellStyle name="Nota 2 14" xfId="13850"/>
    <cellStyle name="Nota 2 14 2" xfId="24042"/>
    <cellStyle name="Nota 2 14 2 2" xfId="27739"/>
    <cellStyle name="Nota 2 14 3" xfId="20664"/>
    <cellStyle name="Nota 2 14 4" xfId="25455"/>
    <cellStyle name="Nota 2 15" xfId="14262"/>
    <cellStyle name="Nota 2 15 2" xfId="20598"/>
    <cellStyle name="Nota 2 15 3" xfId="25423"/>
    <cellStyle name="Nota 2 16" xfId="13768"/>
    <cellStyle name="Nota 2 16 2" xfId="23573"/>
    <cellStyle name="Nota 2 16 3" xfId="27311"/>
    <cellStyle name="Nota 2 17" xfId="14814"/>
    <cellStyle name="Nota 2 17 2" xfId="22345"/>
    <cellStyle name="Nota 2 17 3" xfId="26431"/>
    <cellStyle name="Nota 2 18" xfId="13875"/>
    <cellStyle name="Nota 2 19" xfId="15489"/>
    <cellStyle name="Nota 2 2" xfId="784"/>
    <cellStyle name="Nota 2 2 10" xfId="11157"/>
    <cellStyle name="Nota 2 2 10 2" xfId="22321"/>
    <cellStyle name="Nota 2 2 10 2 2" xfId="24779"/>
    <cellStyle name="Nota 2 2 10 2 2 2" xfId="28449"/>
    <cellStyle name="Nota 2 2 10 2 3" xfId="26415"/>
    <cellStyle name="Nota 2 2 10 3" xfId="24757"/>
    <cellStyle name="Nota 2 2 10 3 2" xfId="28428"/>
    <cellStyle name="Nota 2 2 10 4" xfId="22169"/>
    <cellStyle name="Nota 2 2 10 5" xfId="26372"/>
    <cellStyle name="Nota 2 2 11" xfId="11735"/>
    <cellStyle name="Nota 2 2 11 2" xfId="23925"/>
    <cellStyle name="Nota 2 2 11 2 2" xfId="27632"/>
    <cellStyle name="Nota 2 2 11 3" xfId="20102"/>
    <cellStyle name="Nota 2 2 11 4" xfId="25249"/>
    <cellStyle name="Nota 2 2 12" xfId="14284"/>
    <cellStyle name="Nota 2 2 12 2" xfId="24002"/>
    <cellStyle name="Nota 2 2 12 2 2" xfId="27702"/>
    <cellStyle name="Nota 2 2 12 3" xfId="20438"/>
    <cellStyle name="Nota 2 2 12 4" xfId="25379"/>
    <cellStyle name="Nota 2 2 13" xfId="12294"/>
    <cellStyle name="Nota 2 2 13 2" xfId="20969"/>
    <cellStyle name="Nota 2 2 13 3" xfId="25598"/>
    <cellStyle name="Nota 2 2 14" xfId="15337"/>
    <cellStyle name="Nota 2 2 14 2" xfId="23373"/>
    <cellStyle name="Nota 2 2 14 3" xfId="27111"/>
    <cellStyle name="Nota 2 2 15" xfId="14784"/>
    <cellStyle name="Nota 2 2 15 2" xfId="22350"/>
    <cellStyle name="Nota 2 2 15 3" xfId="26436"/>
    <cellStyle name="Nota 2 2 16" xfId="15416"/>
    <cellStyle name="Nota 2 2 17" xfId="13709"/>
    <cellStyle name="Nota 2 2 18" xfId="19091"/>
    <cellStyle name="Nota 2 2 2" xfId="4976"/>
    <cellStyle name="Nota 2 2 2 10" xfId="12310"/>
    <cellStyle name="Nota 2 2 2 10 2" xfId="24026"/>
    <cellStyle name="Nota 2 2 2 10 2 2" xfId="27724"/>
    <cellStyle name="Nota 2 2 2 10 3" xfId="20597"/>
    <cellStyle name="Nota 2 2 2 10 4" xfId="25422"/>
    <cellStyle name="Nota 2 2 2 11" xfId="12863"/>
    <cellStyle name="Nota 2 2 2 11 2" xfId="20413"/>
    <cellStyle name="Nota 2 2 2 11 3" xfId="25363"/>
    <cellStyle name="Nota 2 2 2 12" xfId="11966"/>
    <cellStyle name="Nota 2 2 2 12 2" xfId="24681"/>
    <cellStyle name="Nota 2 2 2 12 3" xfId="28353"/>
    <cellStyle name="Nota 2 2 2 13" xfId="13819"/>
    <cellStyle name="Nota 2 2 2 13 2" xfId="22707"/>
    <cellStyle name="Nota 2 2 2 13 3" xfId="26462"/>
    <cellStyle name="Nota 2 2 2 14" xfId="13809"/>
    <cellStyle name="Nota 2 2 2 15" xfId="12027"/>
    <cellStyle name="Nota 2 2 2 16" xfId="14818"/>
    <cellStyle name="Nota 2 2 2 17" xfId="15586"/>
    <cellStyle name="Nota 2 2 2 18" xfId="17748"/>
    <cellStyle name="Nota 2 2 2 2" xfId="7061"/>
    <cellStyle name="Nota 2 2 2 2 10" xfId="15685"/>
    <cellStyle name="Nota 2 2 2 2 11" xfId="12155"/>
    <cellStyle name="Nota 2 2 2 2 12" xfId="25096"/>
    <cellStyle name="Nota 2 2 2 2 2" xfId="8869"/>
    <cellStyle name="Nota 2 2 2 2 2 10" xfId="12200"/>
    <cellStyle name="Nota 2 2 2 2 2 11" xfId="17147"/>
    <cellStyle name="Nota 2 2 2 2 2 2" xfId="14099"/>
    <cellStyle name="Nota 2 2 2 2 2 2 2" xfId="24560"/>
    <cellStyle name="Nota 2 2 2 2 2 2 2 2" xfId="28235"/>
    <cellStyle name="Nota 2 2 2 2 2 2 3" xfId="21709"/>
    <cellStyle name="Nota 2 2 2 2 2 2 4" xfId="26118"/>
    <cellStyle name="Nota 2 2 2 2 2 3" xfId="11409"/>
    <cellStyle name="Nota 2 2 2 2 2 3 2" xfId="23895"/>
    <cellStyle name="Nota 2 2 2 2 2 3 2 2" xfId="27602"/>
    <cellStyle name="Nota 2 2 2 2 2 3 3" xfId="19946"/>
    <cellStyle name="Nota 2 2 2 2 2 3 4" xfId="25206"/>
    <cellStyle name="Nota 2 2 2 2 2 4" xfId="12142"/>
    <cellStyle name="Nota 2 2 2 2 2 4 2" xfId="21503"/>
    <cellStyle name="Nota 2 2 2 2 2 4 3" xfId="25943"/>
    <cellStyle name="Nota 2 2 2 2 2 5" xfId="13071"/>
    <cellStyle name="Nota 2 2 2 2 2 5 2" xfId="23795"/>
    <cellStyle name="Nota 2 2 2 2 2 5 3" xfId="27533"/>
    <cellStyle name="Nota 2 2 2 2 2 6" xfId="13617"/>
    <cellStyle name="Nota 2 2 2 2 2 6 2" xfId="23180"/>
    <cellStyle name="Nota 2 2 2 2 2 6 3" xfId="26918"/>
    <cellStyle name="Nota 2 2 2 2 2 7" xfId="11439"/>
    <cellStyle name="Nota 2 2 2 2 2 8" xfId="13716"/>
    <cellStyle name="Nota 2 2 2 2 2 9" xfId="13143"/>
    <cellStyle name="Nota 2 2 2 2 3" xfId="13342"/>
    <cellStyle name="Nota 2 2 2 2 3 2" xfId="24269"/>
    <cellStyle name="Nota 2 2 2 2 3 2 2" xfId="27956"/>
    <cellStyle name="Nota 2 2 2 2 3 3" xfId="21194"/>
    <cellStyle name="Nota 2 2 2 2 3 4" xfId="25789"/>
    <cellStyle name="Nota 2 2 2 2 4" xfId="14300"/>
    <cellStyle name="Nota 2 2 2 2 4 2" xfId="24647"/>
    <cellStyle name="Nota 2 2 2 2 4 2 2" xfId="28322"/>
    <cellStyle name="Nota 2 2 2 2 4 3" xfId="21803"/>
    <cellStyle name="Nota 2 2 2 2 4 4" xfId="26207"/>
    <cellStyle name="Nota 2 2 2 2 5" xfId="15079"/>
    <cellStyle name="Nota 2 2 2 2 5 2" xfId="21946"/>
    <cellStyle name="Nota 2 2 2 2 5 3" xfId="26268"/>
    <cellStyle name="Nota 2 2 2 2 6" xfId="14571"/>
    <cellStyle name="Nota 2 2 2 2 6 2" xfId="23559"/>
    <cellStyle name="Nota 2 2 2 2 6 3" xfId="27297"/>
    <cellStyle name="Nota 2 2 2 2 7" xfId="15361"/>
    <cellStyle name="Nota 2 2 2 2 7 2" xfId="22916"/>
    <cellStyle name="Nota 2 2 2 2 7 3" xfId="26657"/>
    <cellStyle name="Nota 2 2 2 2 8" xfId="11932"/>
    <cellStyle name="Nota 2 2 2 2 9" xfId="11541"/>
    <cellStyle name="Nota 2 2 2 3" xfId="6950"/>
    <cellStyle name="Nota 2 2 2 3 10" xfId="12709"/>
    <cellStyle name="Nota 2 2 2 3 11" xfId="14458"/>
    <cellStyle name="Nota 2 2 2 3 12" xfId="17386"/>
    <cellStyle name="Nota 2 2 2 3 2" xfId="8779"/>
    <cellStyle name="Nota 2 2 2 3 2 10" xfId="15589"/>
    <cellStyle name="Nota 2 2 2 3 2 11" xfId="17384"/>
    <cellStyle name="Nota 2 2 2 3 2 2" xfId="14020"/>
    <cellStyle name="Nota 2 2 2 3 2 2 2" xfId="24479"/>
    <cellStyle name="Nota 2 2 2 3 2 2 2 2" xfId="28154"/>
    <cellStyle name="Nota 2 2 2 3 2 2 3" xfId="21623"/>
    <cellStyle name="Nota 2 2 2 3 2 2 4" xfId="26037"/>
    <cellStyle name="Nota 2 2 2 3 2 3" xfId="14297"/>
    <cellStyle name="Nota 2 2 2 3 2 3 2" xfId="23975"/>
    <cellStyle name="Nota 2 2 2 3 2 3 2 2" xfId="27675"/>
    <cellStyle name="Nota 2 2 2 3 2 3 3" xfId="20310"/>
    <cellStyle name="Nota 2 2 2 3 2 3 4" xfId="25329"/>
    <cellStyle name="Nota 2 2 2 3 2 4" xfId="13101"/>
    <cellStyle name="Nota 2 2 2 3 2 4 2" xfId="20622"/>
    <cellStyle name="Nota 2 2 2 3 2 4 3" xfId="25434"/>
    <cellStyle name="Nota 2 2 2 3 2 5" xfId="12029"/>
    <cellStyle name="Nota 2 2 2 3 2 5 2" xfId="23629"/>
    <cellStyle name="Nota 2 2 2 3 2 5 3" xfId="27367"/>
    <cellStyle name="Nota 2 2 2 3 2 6" xfId="12579"/>
    <cellStyle name="Nota 2 2 2 3 2 6 2" xfId="23090"/>
    <cellStyle name="Nota 2 2 2 3 2 6 3" xfId="26828"/>
    <cellStyle name="Nota 2 2 2 3 2 7" xfId="11187"/>
    <cellStyle name="Nota 2 2 2 3 2 8" xfId="12320"/>
    <cellStyle name="Nota 2 2 2 3 2 9" xfId="11717"/>
    <cellStyle name="Nota 2 2 2 3 3" xfId="13249"/>
    <cellStyle name="Nota 2 2 2 3 3 2" xfId="24168"/>
    <cellStyle name="Nota 2 2 2 3 3 2 2" xfId="27855"/>
    <cellStyle name="Nota 2 2 2 3 3 3" xfId="21088"/>
    <cellStyle name="Nota 2 2 2 3 3 4" xfId="25687"/>
    <cellStyle name="Nota 2 2 2 3 4" xfId="14552"/>
    <cellStyle name="Nota 2 2 2 3 4 2" xfId="24671"/>
    <cellStyle name="Nota 2 2 2 3 4 2 2" xfId="28344"/>
    <cellStyle name="Nota 2 2 2 3 4 3" xfId="21885"/>
    <cellStyle name="Nota 2 2 2 3 4 4" xfId="26245"/>
    <cellStyle name="Nota 2 2 2 3 5" xfId="15119"/>
    <cellStyle name="Nota 2 2 2 3 5 2" xfId="20675"/>
    <cellStyle name="Nota 2 2 2 3 5 3" xfId="25459"/>
    <cellStyle name="Nota 2 2 2 3 6" xfId="15027"/>
    <cellStyle name="Nota 2 2 2 3 6 2" xfId="23524"/>
    <cellStyle name="Nota 2 2 2 3 6 3" xfId="27262"/>
    <cellStyle name="Nota 2 2 2 3 7" xfId="14945"/>
    <cellStyle name="Nota 2 2 2 3 7 2" xfId="22809"/>
    <cellStyle name="Nota 2 2 2 3 7 3" xfId="26550"/>
    <cellStyle name="Nota 2 2 2 3 8" xfId="14505"/>
    <cellStyle name="Nota 2 2 2 3 9" xfId="12170"/>
    <cellStyle name="Nota 2 2 2 4" xfId="7094"/>
    <cellStyle name="Nota 2 2 2 4 10" xfId="15618"/>
    <cellStyle name="Nota 2 2 2 4 11" xfId="11143"/>
    <cellStyle name="Nota 2 2 2 4 12" xfId="17591"/>
    <cellStyle name="Nota 2 2 2 4 2" xfId="8901"/>
    <cellStyle name="Nota 2 2 2 4 2 10" xfId="12385"/>
    <cellStyle name="Nota 2 2 2 4 2 11" xfId="18803"/>
    <cellStyle name="Nota 2 2 2 4 2 2" xfId="14127"/>
    <cellStyle name="Nota 2 2 2 4 2 2 2" xfId="24589"/>
    <cellStyle name="Nota 2 2 2 4 2 2 2 2" xfId="28264"/>
    <cellStyle name="Nota 2 2 2 4 2 2 3" xfId="21739"/>
    <cellStyle name="Nota 2 2 2 4 2 2 4" xfId="26147"/>
    <cellStyle name="Nota 2 2 2 4 2 3" xfId="11396"/>
    <cellStyle name="Nota 2 2 2 4 2 3 2" xfId="23960"/>
    <cellStyle name="Nota 2 2 2 4 2 3 2 2" xfId="27660"/>
    <cellStyle name="Nota 2 2 2 4 2 3 3" xfId="20295"/>
    <cellStyle name="Nota 2 2 2 4 2 3 4" xfId="25314"/>
    <cellStyle name="Nota 2 2 2 4 2 4" xfId="13703"/>
    <cellStyle name="Nota 2 2 2 4 2 4 2" xfId="20423"/>
    <cellStyle name="Nota 2 2 2 4 2 4 3" xfId="25371"/>
    <cellStyle name="Nota 2 2 2 4 2 5" xfId="11198"/>
    <cellStyle name="Nota 2 2 2 4 2 5 2" xfId="23293"/>
    <cellStyle name="Nota 2 2 2 4 2 5 3" xfId="27031"/>
    <cellStyle name="Nota 2 2 2 4 2 6" xfId="13064"/>
    <cellStyle name="Nota 2 2 2 4 2 6 2" xfId="23212"/>
    <cellStyle name="Nota 2 2 2 4 2 6 3" xfId="26950"/>
    <cellStyle name="Nota 2 2 2 4 2 7" xfId="13141"/>
    <cellStyle name="Nota 2 2 2 4 2 8" xfId="11888"/>
    <cellStyle name="Nota 2 2 2 4 2 9" xfId="13123"/>
    <cellStyle name="Nota 2 2 2 4 3" xfId="13368"/>
    <cellStyle name="Nota 2 2 2 4 3 2" xfId="24299"/>
    <cellStyle name="Nota 2 2 2 4 3 2 2" xfId="27986"/>
    <cellStyle name="Nota 2 2 2 4 3 3" xfId="21225"/>
    <cellStyle name="Nota 2 2 2 4 3 4" xfId="25819"/>
    <cellStyle name="Nota 2 2 2 4 4" xfId="14901"/>
    <cellStyle name="Nota 2 2 2 4 4 2" xfId="24700"/>
    <cellStyle name="Nota 2 2 2 4 4 2 2" xfId="28372"/>
    <cellStyle name="Nota 2 2 2 4 4 3" xfId="22032"/>
    <cellStyle name="Nota 2 2 2 4 4 4" xfId="26304"/>
    <cellStyle name="Nota 2 2 2 4 5" xfId="11323"/>
    <cellStyle name="Nota 2 2 2 4 5 2" xfId="20207"/>
    <cellStyle name="Nota 2 2 2 4 5 3" xfId="25284"/>
    <cellStyle name="Nota 2 2 2 4 6" xfId="13704"/>
    <cellStyle name="Nota 2 2 2 4 6 2" xfId="23704"/>
    <cellStyle name="Nota 2 2 2 4 6 3" xfId="27442"/>
    <cellStyle name="Nota 2 2 2 4 7" xfId="13652"/>
    <cellStyle name="Nota 2 2 2 4 7 2" xfId="22949"/>
    <cellStyle name="Nota 2 2 2 4 7 3" xfId="26690"/>
    <cellStyle name="Nota 2 2 2 4 8" xfId="12505"/>
    <cellStyle name="Nota 2 2 2 4 9" xfId="11097"/>
    <cellStyle name="Nota 2 2 2 5" xfId="6927"/>
    <cellStyle name="Nota 2 2 2 5 10" xfId="12512"/>
    <cellStyle name="Nota 2 2 2 5 11" xfId="11602"/>
    <cellStyle name="Nota 2 2 2 5 12" xfId="17782"/>
    <cellStyle name="Nota 2 2 2 5 2" xfId="8759"/>
    <cellStyle name="Nota 2 2 2 5 2 10" xfId="15707"/>
    <cellStyle name="Nota 2 2 2 5 2 11" xfId="17740"/>
    <cellStyle name="Nota 2 2 2 5 2 2" xfId="14000"/>
    <cellStyle name="Nota 2 2 2 5 2 2 2" xfId="24460"/>
    <cellStyle name="Nota 2 2 2 5 2 2 2 2" xfId="28135"/>
    <cellStyle name="Nota 2 2 2 5 2 2 3" xfId="21604"/>
    <cellStyle name="Nota 2 2 2 5 2 2 4" xfId="26018"/>
    <cellStyle name="Nota 2 2 2 5 2 3" xfId="14615"/>
    <cellStyle name="Nota 2 2 2 5 2 3 2" xfId="24728"/>
    <cellStyle name="Nota 2 2 2 5 2 3 2 2" xfId="28399"/>
    <cellStyle name="Nota 2 2 2 5 2 3 3" xfId="22113"/>
    <cellStyle name="Nota 2 2 2 5 2 3 4" xfId="26340"/>
    <cellStyle name="Nota 2 2 2 5 2 4" xfId="13009"/>
    <cellStyle name="Nota 2 2 2 5 2 4 2" xfId="20813"/>
    <cellStyle name="Nota 2 2 2 5 2 4 3" xfId="25529"/>
    <cellStyle name="Nota 2 2 2 5 2 5" xfId="11721"/>
    <cellStyle name="Nota 2 2 2 5 2 5 2" xfId="23613"/>
    <cellStyle name="Nota 2 2 2 5 2 5 3" xfId="27351"/>
    <cellStyle name="Nota 2 2 2 5 2 6" xfId="12809"/>
    <cellStyle name="Nota 2 2 2 5 2 6 2" xfId="23070"/>
    <cellStyle name="Nota 2 2 2 5 2 6 3" xfId="26808"/>
    <cellStyle name="Nota 2 2 2 5 2 7" xfId="12138"/>
    <cellStyle name="Nota 2 2 2 5 2 8" xfId="14117"/>
    <cellStyle name="Nota 2 2 2 5 2 9" xfId="15496"/>
    <cellStyle name="Nota 2 2 2 5 3" xfId="13226"/>
    <cellStyle name="Nota 2 2 2 5 3 2" xfId="24146"/>
    <cellStyle name="Nota 2 2 2 5 3 2 2" xfId="27833"/>
    <cellStyle name="Nota 2 2 2 5 3 3" xfId="21066"/>
    <cellStyle name="Nota 2 2 2 5 3 4" xfId="25665"/>
    <cellStyle name="Nota 2 2 2 5 4" xfId="14722"/>
    <cellStyle name="Nota 2 2 2 5 4 2" xfId="24717"/>
    <cellStyle name="Nota 2 2 2 5 4 2 2" xfId="28389"/>
    <cellStyle name="Nota 2 2 2 5 4 3" xfId="22049"/>
    <cellStyle name="Nota 2 2 2 5 4 4" xfId="26321"/>
    <cellStyle name="Nota 2 2 2 5 5" xfId="14494"/>
    <cellStyle name="Nota 2 2 2 5 5 2" xfId="22200"/>
    <cellStyle name="Nota 2 2 2 5 5 3" xfId="26394"/>
    <cellStyle name="Nota 2 2 2 5 6" xfId="11260"/>
    <cellStyle name="Nota 2 2 2 5 6 2" xfId="23500"/>
    <cellStyle name="Nota 2 2 2 5 6 3" xfId="27238"/>
    <cellStyle name="Nota 2 2 2 5 7" xfId="12277"/>
    <cellStyle name="Nota 2 2 2 5 7 2" xfId="22787"/>
    <cellStyle name="Nota 2 2 2 5 7 3" xfId="26528"/>
    <cellStyle name="Nota 2 2 2 5 8" xfId="13600"/>
    <cellStyle name="Nota 2 2 2 5 9" xfId="12083"/>
    <cellStyle name="Nota 2 2 2 6" xfId="7119"/>
    <cellStyle name="Nota 2 2 2 6 10" xfId="15715"/>
    <cellStyle name="Nota 2 2 2 6 11" xfId="12702"/>
    <cellStyle name="Nota 2 2 2 6 12" xfId="25089"/>
    <cellStyle name="Nota 2 2 2 6 2" xfId="8926"/>
    <cellStyle name="Nota 2 2 2 6 2 10" xfId="12978"/>
    <cellStyle name="Nota 2 2 2 6 2 11" xfId="19047"/>
    <cellStyle name="Nota 2 2 2 6 2 2" xfId="14150"/>
    <cellStyle name="Nota 2 2 2 6 2 2 2" xfId="24610"/>
    <cellStyle name="Nota 2 2 2 6 2 2 2 2" xfId="28285"/>
    <cellStyle name="Nota 2 2 2 6 2 2 3" xfId="21760"/>
    <cellStyle name="Nota 2 2 2 6 2 2 4" xfId="26168"/>
    <cellStyle name="Nota 2 2 2 6 2 3" xfId="11385"/>
    <cellStyle name="Nota 2 2 2 6 2 3 2" xfId="24374"/>
    <cellStyle name="Nota 2 2 2 6 2 3 2 2" xfId="28051"/>
    <cellStyle name="Nota 2 2 2 6 2 3 3" xfId="21410"/>
    <cellStyle name="Nota 2 2 2 6 2 3 4" xfId="25900"/>
    <cellStyle name="Nota 2 2 2 6 2 4" xfId="10913"/>
    <cellStyle name="Nota 2 2 2 6 2 4 2" xfId="20942"/>
    <cellStyle name="Nota 2 2 2 6 2 4 3" xfId="25589"/>
    <cellStyle name="Nota 2 2 2 6 2 5" xfId="12503"/>
    <cellStyle name="Nota 2 2 2 6 2 5 2" xfId="23321"/>
    <cellStyle name="Nota 2 2 2 6 2 5 3" xfId="27059"/>
    <cellStyle name="Nota 2 2 2 6 2 6" xfId="12781"/>
    <cellStyle name="Nota 2 2 2 6 2 6 2" xfId="23237"/>
    <cellStyle name="Nota 2 2 2 6 2 6 3" xfId="26975"/>
    <cellStyle name="Nota 2 2 2 6 2 7" xfId="12826"/>
    <cellStyle name="Nota 2 2 2 6 2 8" xfId="12474"/>
    <cellStyle name="Nota 2 2 2 6 2 9" xfId="15473"/>
    <cellStyle name="Nota 2 2 2 6 3" xfId="13387"/>
    <cellStyle name="Nota 2 2 2 6 3 2" xfId="24320"/>
    <cellStyle name="Nota 2 2 2 6 3 2 2" xfId="28007"/>
    <cellStyle name="Nota 2 2 2 6 3 3" xfId="21246"/>
    <cellStyle name="Nota 2 2 2 6 3 4" xfId="25840"/>
    <cellStyle name="Nota 2 2 2 6 4" xfId="14445"/>
    <cellStyle name="Nota 2 2 2 6 4 2" xfId="24398"/>
    <cellStyle name="Nota 2 2 2 6 4 2 2" xfId="28075"/>
    <cellStyle name="Nota 2 2 2 6 4 3" xfId="21510"/>
    <cellStyle name="Nota 2 2 2 6 4 4" xfId="25950"/>
    <cellStyle name="Nota 2 2 2 6 5" xfId="11368"/>
    <cellStyle name="Nota 2 2 2 6 5 2" xfId="20103"/>
    <cellStyle name="Nota 2 2 2 6 5 3" xfId="25250"/>
    <cellStyle name="Nota 2 2 2 6 6" xfId="13858"/>
    <cellStyle name="Nota 2 2 2 6 6 2" xfId="23699"/>
    <cellStyle name="Nota 2 2 2 6 6 3" xfId="27437"/>
    <cellStyle name="Nota 2 2 2 6 7" xfId="13002"/>
    <cellStyle name="Nota 2 2 2 6 7 2" xfId="22974"/>
    <cellStyle name="Nota 2 2 2 6 7 3" xfId="26715"/>
    <cellStyle name="Nota 2 2 2 6 8" xfId="15497"/>
    <cellStyle name="Nota 2 2 2 6 9" xfId="13805"/>
    <cellStyle name="Nota 2 2 2 7" xfId="7141"/>
    <cellStyle name="Nota 2 2 2 7 10" xfId="12148"/>
    <cellStyle name="Nota 2 2 2 7 11" xfId="14872"/>
    <cellStyle name="Nota 2 2 2 7 12" xfId="17524"/>
    <cellStyle name="Nota 2 2 2 7 2" xfId="8948"/>
    <cellStyle name="Nota 2 2 2 7 2 10" xfId="13839"/>
    <cellStyle name="Nota 2 2 2 7 2 11" xfId="19157"/>
    <cellStyle name="Nota 2 2 2 7 2 2" xfId="14171"/>
    <cellStyle name="Nota 2 2 2 7 2 2 2" xfId="24629"/>
    <cellStyle name="Nota 2 2 2 7 2 2 2 2" xfId="28304"/>
    <cellStyle name="Nota 2 2 2 7 2 2 3" xfId="21780"/>
    <cellStyle name="Nota 2 2 2 7 2 2 4" xfId="26187"/>
    <cellStyle name="Nota 2 2 2 7 2 3" xfId="11376"/>
    <cellStyle name="Nota 2 2 2 7 2 3 2" xfId="23914"/>
    <cellStyle name="Nota 2 2 2 7 2 3 2 2" xfId="27621"/>
    <cellStyle name="Nota 2 2 2 7 2 3 3" xfId="20049"/>
    <cellStyle name="Nota 2 2 2 7 2 3 4" xfId="25230"/>
    <cellStyle name="Nota 2 2 2 7 2 4" xfId="13131"/>
    <cellStyle name="Nota 2 2 2 7 2 4 2" xfId="20392"/>
    <cellStyle name="Nota 2 2 2 7 2 4 3" xfId="25344"/>
    <cellStyle name="Nota 2 2 2 7 2 5" xfId="14528"/>
    <cellStyle name="Nota 2 2 2 7 2 5 2" xfId="23653"/>
    <cellStyle name="Nota 2 2 2 7 2 5 3" xfId="27391"/>
    <cellStyle name="Nota 2 2 2 7 2 6" xfId="12976"/>
    <cellStyle name="Nota 2 2 2 7 2 6 2" xfId="23259"/>
    <cellStyle name="Nota 2 2 2 7 2 6 3" xfId="26997"/>
    <cellStyle name="Nota 2 2 2 7 2 7" xfId="12908"/>
    <cellStyle name="Nota 2 2 2 7 2 8" xfId="12524"/>
    <cellStyle name="Nota 2 2 2 7 2 9" xfId="11338"/>
    <cellStyle name="Nota 2 2 2 7 3" xfId="13403"/>
    <cellStyle name="Nota 2 2 2 7 3 2" xfId="24339"/>
    <cellStyle name="Nota 2 2 2 7 3 2 2" xfId="28026"/>
    <cellStyle name="Nota 2 2 2 7 3 3" xfId="21266"/>
    <cellStyle name="Nota 2 2 2 7 3 4" xfId="25860"/>
    <cellStyle name="Nota 2 2 2 7 4" xfId="11530"/>
    <cellStyle name="Nota 2 2 2 7 4 2" xfId="24642"/>
    <cellStyle name="Nota 2 2 2 7 4 2 2" xfId="28317"/>
    <cellStyle name="Nota 2 2 2 7 4 3" xfId="21795"/>
    <cellStyle name="Nota 2 2 2 7 4 4" xfId="26201"/>
    <cellStyle name="Nota 2 2 2 7 5" xfId="13634"/>
    <cellStyle name="Nota 2 2 2 7 5 2" xfId="21473"/>
    <cellStyle name="Nota 2 2 2 7 5 3" xfId="25913"/>
    <cellStyle name="Nota 2 2 2 7 6" xfId="10918"/>
    <cellStyle name="Nota 2 2 2 7 6 2" xfId="23697"/>
    <cellStyle name="Nota 2 2 2 7 6 3" xfId="27435"/>
    <cellStyle name="Nota 2 2 2 7 7" xfId="14782"/>
    <cellStyle name="Nota 2 2 2 7 7 2" xfId="22996"/>
    <cellStyle name="Nota 2 2 2 7 7 3" xfId="26737"/>
    <cellStyle name="Nota 2 2 2 7 8" xfId="15347"/>
    <cellStyle name="Nota 2 2 2 7 9" xfId="13869"/>
    <cellStyle name="Nota 2 2 2 8" xfId="7048"/>
    <cellStyle name="Nota 2 2 2 8 10" xfId="15711"/>
    <cellStyle name="Nota 2 2 2 8 11" xfId="25162"/>
    <cellStyle name="Nota 2 2 2 8 2" xfId="13331"/>
    <cellStyle name="Nota 2 2 2 8 2 2" xfId="24257"/>
    <cellStyle name="Nota 2 2 2 8 2 2 2" xfId="27944"/>
    <cellStyle name="Nota 2 2 2 8 2 3" xfId="21181"/>
    <cellStyle name="Nota 2 2 2 8 2 4" xfId="25776"/>
    <cellStyle name="Nota 2 2 2 8 3" xfId="14366"/>
    <cellStyle name="Nota 2 2 2 8 3 2" xfId="23991"/>
    <cellStyle name="Nota 2 2 2 8 3 2 2" xfId="27691"/>
    <cellStyle name="Nota 2 2 2 8 3 3" xfId="20400"/>
    <cellStyle name="Nota 2 2 2 8 3 4" xfId="25352"/>
    <cellStyle name="Nota 2 2 2 8 4" xfId="11282"/>
    <cellStyle name="Nota 2 2 2 8 4 2" xfId="21375"/>
    <cellStyle name="Nota 2 2 2 8 4 3" xfId="25891"/>
    <cellStyle name="Nota 2 2 2 8 5" xfId="15407"/>
    <cellStyle name="Nota 2 2 2 8 5 2" xfId="23451"/>
    <cellStyle name="Nota 2 2 2 8 5 3" xfId="27189"/>
    <cellStyle name="Nota 2 2 2 8 6" xfId="15401"/>
    <cellStyle name="Nota 2 2 2 8 6 2" xfId="22904"/>
    <cellStyle name="Nota 2 2 2 8 6 3" xfId="26645"/>
    <cellStyle name="Nota 2 2 2 8 7" xfId="12068"/>
    <cellStyle name="Nota 2 2 2 8 8" xfId="13872"/>
    <cellStyle name="Nota 2 2 2 8 9" xfId="13144"/>
    <cellStyle name="Nota 2 2 2 9" xfId="12552"/>
    <cellStyle name="Nota 2 2 2 9 2" xfId="20504"/>
    <cellStyle name="Nota 2 2 2 9 2 2" xfId="25397"/>
    <cellStyle name="Nota 2 2 2 9 3" xfId="20781"/>
    <cellStyle name="Nota 2 2 2 9 4" xfId="25512"/>
    <cellStyle name="Nota 2 2 3" xfId="6911"/>
    <cellStyle name="Nota 2 2 3 10" xfId="15588"/>
    <cellStyle name="Nota 2 2 3 11" xfId="12697"/>
    <cellStyle name="Nota 2 2 3 12" xfId="25086"/>
    <cellStyle name="Nota 2 2 3 2" xfId="8745"/>
    <cellStyle name="Nota 2 2 3 2 10" xfId="13379"/>
    <cellStyle name="Nota 2 2 3 2 11" xfId="17174"/>
    <cellStyle name="Nota 2 2 3 2 2" xfId="13987"/>
    <cellStyle name="Nota 2 2 3 2 2 2" xfId="24448"/>
    <cellStyle name="Nota 2 2 3 2 2 2 2" xfId="28123"/>
    <cellStyle name="Nota 2 2 3 2 2 3" xfId="21591"/>
    <cellStyle name="Nota 2 2 3 2 2 4" xfId="26006"/>
    <cellStyle name="Nota 2 2 3 2 3" xfId="14382"/>
    <cellStyle name="Nota 2 2 3 2 3 2" xfId="24738"/>
    <cellStyle name="Nota 2 2 3 2 3 2 2" xfId="28409"/>
    <cellStyle name="Nota 2 2 3 2 3 3" xfId="22143"/>
    <cellStyle name="Nota 2 2 3 2 3 4" xfId="26354"/>
    <cellStyle name="Nota 2 2 3 2 4" xfId="11200"/>
    <cellStyle name="Nota 2 2 3 2 4 2" xfId="21857"/>
    <cellStyle name="Nota 2 2 3 2 4 3" xfId="26233"/>
    <cellStyle name="Nota 2 2 3 2 5" xfId="11479"/>
    <cellStyle name="Nota 2 2 3 2 5 2" xfId="23666"/>
    <cellStyle name="Nota 2 2 3 2 5 3" xfId="27404"/>
    <cellStyle name="Nota 2 2 3 2 6" xfId="13646"/>
    <cellStyle name="Nota 2 2 3 2 6 2" xfId="23056"/>
    <cellStyle name="Nota 2 2 3 2 6 3" xfId="26794"/>
    <cellStyle name="Nota 2 2 3 2 7" xfId="14306"/>
    <cellStyle name="Nota 2 2 3 2 8" xfId="12265"/>
    <cellStyle name="Nota 2 2 3 2 9" xfId="12121"/>
    <cellStyle name="Nota 2 2 3 3" xfId="13214"/>
    <cellStyle name="Nota 2 2 3 3 2" xfId="24132"/>
    <cellStyle name="Nota 2 2 3 3 2 2" xfId="27819"/>
    <cellStyle name="Nota 2 2 3 3 3" xfId="21052"/>
    <cellStyle name="Nota 2 2 3 3 4" xfId="25651"/>
    <cellStyle name="Nota 2 2 3 4" xfId="14731"/>
    <cellStyle name="Nota 2 2 3 4 2" xfId="24730"/>
    <cellStyle name="Nota 2 2 3 4 2 2" xfId="28401"/>
    <cellStyle name="Nota 2 2 3 4 3" xfId="22115"/>
    <cellStyle name="Nota 2 2 3 4 4" xfId="26342"/>
    <cellStyle name="Nota 2 2 3 5" xfId="11781"/>
    <cellStyle name="Nota 2 2 3 5 2" xfId="20859"/>
    <cellStyle name="Nota 2 2 3 5 3" xfId="25550"/>
    <cellStyle name="Nota 2 2 3 6" xfId="11237"/>
    <cellStyle name="Nota 2 2 3 6 2" xfId="23526"/>
    <cellStyle name="Nota 2 2 3 6 3" xfId="27264"/>
    <cellStyle name="Nota 2 2 3 7" xfId="12312"/>
    <cellStyle name="Nota 2 2 3 7 2" xfId="22771"/>
    <cellStyle name="Nota 2 2 3 7 3" xfId="26512"/>
    <cellStyle name="Nota 2 2 3 8" xfId="14431"/>
    <cellStyle name="Nota 2 2 3 9" xfId="13913"/>
    <cellStyle name="Nota 2 2 4" xfId="6928"/>
    <cellStyle name="Nota 2 2 4 10" xfId="15438"/>
    <cellStyle name="Nota 2 2 4 11" xfId="13878"/>
    <cellStyle name="Nota 2 2 4 12" xfId="17765"/>
    <cellStyle name="Nota 2 2 4 2" xfId="8760"/>
    <cellStyle name="Nota 2 2 4 2 10" xfId="11351"/>
    <cellStyle name="Nota 2 2 4 2 11" xfId="18817"/>
    <cellStyle name="Nota 2 2 4 2 2" xfId="14001"/>
    <cellStyle name="Nota 2 2 4 2 2 2" xfId="24461"/>
    <cellStyle name="Nota 2 2 4 2 2 2 2" xfId="28136"/>
    <cellStyle name="Nota 2 2 4 2 2 3" xfId="21605"/>
    <cellStyle name="Nota 2 2 4 2 2 4" xfId="26019"/>
    <cellStyle name="Nota 2 2 4 2 3" xfId="14420"/>
    <cellStyle name="Nota 2 2 4 2 3 2" xfId="24645"/>
    <cellStyle name="Nota 2 2 4 2 3 2 2" xfId="28320"/>
    <cellStyle name="Nota 2 2 4 2 3 3" xfId="21800"/>
    <cellStyle name="Nota 2 2 4 2 3 4" xfId="26204"/>
    <cellStyle name="Nota 2 2 4 2 4" xfId="12396"/>
    <cellStyle name="Nota 2 2 4 2 4 2" xfId="20793"/>
    <cellStyle name="Nota 2 2 4 2 4 3" xfId="25522"/>
    <cellStyle name="Nota 2 2 4 2 5" xfId="12900"/>
    <cellStyle name="Nota 2 2 4 2 5 2" xfId="23832"/>
    <cellStyle name="Nota 2 2 4 2 5 3" xfId="27570"/>
    <cellStyle name="Nota 2 2 4 2 6" xfId="14355"/>
    <cellStyle name="Nota 2 2 4 2 6 2" xfId="23071"/>
    <cellStyle name="Nota 2 2 4 2 6 3" xfId="26809"/>
    <cellStyle name="Nota 2 2 4 2 7" xfId="12727"/>
    <cellStyle name="Nota 2 2 4 2 8" xfId="15242"/>
    <cellStyle name="Nota 2 2 4 2 9" xfId="13930"/>
    <cellStyle name="Nota 2 2 4 3" xfId="13227"/>
    <cellStyle name="Nota 2 2 4 3 2" xfId="24147"/>
    <cellStyle name="Nota 2 2 4 3 2 2" xfId="27834"/>
    <cellStyle name="Nota 2 2 4 3 3" xfId="21067"/>
    <cellStyle name="Nota 2 2 4 3 4" xfId="25666"/>
    <cellStyle name="Nota 2 2 4 4" xfId="14725"/>
    <cellStyle name="Nota 2 2 4 4 2" xfId="24678"/>
    <cellStyle name="Nota 2 2 4 4 2 2" xfId="28350"/>
    <cellStyle name="Nota 2 2 4 4 3" xfId="21925"/>
    <cellStyle name="Nota 2 2 4 4 4" xfId="26264"/>
    <cellStyle name="Nota 2 2 4 5" xfId="11275"/>
    <cellStyle name="Nota 2 2 4 5 2" xfId="20961"/>
    <cellStyle name="Nota 2 2 4 5 3" xfId="25596"/>
    <cellStyle name="Nota 2 2 4 6" xfId="15411"/>
    <cellStyle name="Nota 2 2 4 6 2" xfId="23354"/>
    <cellStyle name="Nota 2 2 4 6 3" xfId="27092"/>
    <cellStyle name="Nota 2 2 4 7" xfId="13458"/>
    <cellStyle name="Nota 2 2 4 7 2" xfId="22788"/>
    <cellStyle name="Nota 2 2 4 7 3" xfId="26529"/>
    <cellStyle name="Nota 2 2 4 8" xfId="12943"/>
    <cellStyle name="Nota 2 2 4 9" xfId="13499"/>
    <cellStyle name="Nota 2 2 5" xfId="7039"/>
    <cellStyle name="Nota 2 2 5 10" xfId="11674"/>
    <cellStyle name="Nota 2 2 5 11" xfId="15738"/>
    <cellStyle name="Nota 2 2 5 12" xfId="17701"/>
    <cellStyle name="Nota 2 2 5 2" xfId="8850"/>
    <cellStyle name="Nota 2 2 5 2 10" xfId="12201"/>
    <cellStyle name="Nota 2 2 5 2 11" xfId="18807"/>
    <cellStyle name="Nota 2 2 5 2 2" xfId="14081"/>
    <cellStyle name="Nota 2 2 5 2 2 2" xfId="24542"/>
    <cellStyle name="Nota 2 2 5 2 2 2 2" xfId="28217"/>
    <cellStyle name="Nota 2 2 5 2 2 3" xfId="21690"/>
    <cellStyle name="Nota 2 2 5 2 2 4" xfId="26100"/>
    <cellStyle name="Nota 2 2 5 2 3" xfId="11760"/>
    <cellStyle name="Nota 2 2 5 2 3 2" xfId="24382"/>
    <cellStyle name="Nota 2 2 5 2 3 2 2" xfId="28059"/>
    <cellStyle name="Nota 2 2 5 2 3 3" xfId="21418"/>
    <cellStyle name="Nota 2 2 5 2 3 4" xfId="25908"/>
    <cellStyle name="Nota 2 2 5 2 4" xfId="11701"/>
    <cellStyle name="Nota 2 2 5 2 4 2" xfId="21891"/>
    <cellStyle name="Nota 2 2 5 2 4 3" xfId="26248"/>
    <cellStyle name="Nota 2 2 5 2 5" xfId="12731"/>
    <cellStyle name="Nota 2 2 5 2 5 2" xfId="23772"/>
    <cellStyle name="Nota 2 2 5 2 5 3" xfId="27510"/>
    <cellStyle name="Nota 2 2 5 2 6" xfId="11342"/>
    <cellStyle name="Nota 2 2 5 2 6 2" xfId="23161"/>
    <cellStyle name="Nota 2 2 5 2 6 3" xfId="26899"/>
    <cellStyle name="Nota 2 2 5 2 7" xfId="14561"/>
    <cellStyle name="Nota 2 2 5 2 8" xfId="13921"/>
    <cellStyle name="Nota 2 2 5 2 9" xfId="11643"/>
    <cellStyle name="Nota 2 2 5 3" xfId="13323"/>
    <cellStyle name="Nota 2 2 5 3 2" xfId="24249"/>
    <cellStyle name="Nota 2 2 5 3 2 2" xfId="27936"/>
    <cellStyle name="Nota 2 2 5 3 3" xfId="21172"/>
    <cellStyle name="Nota 2 2 5 3 4" xfId="25768"/>
    <cellStyle name="Nota 2 2 5 4" xfId="11140"/>
    <cellStyle name="Nota 2 2 5 4 2" xfId="24705"/>
    <cellStyle name="Nota 2 2 5 4 2 2" xfId="28377"/>
    <cellStyle name="Nota 2 2 5 4 3" xfId="22037"/>
    <cellStyle name="Nota 2 2 5 4 4" xfId="26309"/>
    <cellStyle name="Nota 2 2 5 5" xfId="12010"/>
    <cellStyle name="Nota 2 2 5 5 2" xfId="21362"/>
    <cellStyle name="Nota 2 2 5 5 3" xfId="25890"/>
    <cellStyle name="Nota 2 2 5 6" xfId="11529"/>
    <cellStyle name="Nota 2 2 5 6 2" xfId="23719"/>
    <cellStyle name="Nota 2 2 5 6 3" xfId="27457"/>
    <cellStyle name="Nota 2 2 5 7" xfId="11634"/>
    <cellStyle name="Nota 2 2 5 7 2" xfId="22895"/>
    <cellStyle name="Nota 2 2 5 7 3" xfId="26636"/>
    <cellStyle name="Nota 2 2 5 8" xfId="13794"/>
    <cellStyle name="Nota 2 2 5 9" xfId="14399"/>
    <cellStyle name="Nota 2 2 6" xfId="6955"/>
    <cellStyle name="Nota 2 2 6 10" xfId="15746"/>
    <cellStyle name="Nota 2 2 6 11" xfId="15090"/>
    <cellStyle name="Nota 2 2 6 12" xfId="17619"/>
    <cellStyle name="Nota 2 2 6 2" xfId="8784"/>
    <cellStyle name="Nota 2 2 6 2 10" xfId="12627"/>
    <cellStyle name="Nota 2 2 6 2 11" xfId="17499"/>
    <cellStyle name="Nota 2 2 6 2 2" xfId="14023"/>
    <cellStyle name="Nota 2 2 6 2 2 2" xfId="24484"/>
    <cellStyle name="Nota 2 2 6 2 2 2 2" xfId="28159"/>
    <cellStyle name="Nota 2 2 6 2 2 3" xfId="21628"/>
    <cellStyle name="Nota 2 2 6 2 2 4" xfId="26042"/>
    <cellStyle name="Nota 2 2 6 2 3" xfId="14381"/>
    <cellStyle name="Nota 2 2 6 2 3 2" xfId="23973"/>
    <cellStyle name="Nota 2 2 6 2 3 2 2" xfId="27673"/>
    <cellStyle name="Nota 2 2 6 2 3 3" xfId="20308"/>
    <cellStyle name="Nota 2 2 6 2 3 4" xfId="25327"/>
    <cellStyle name="Nota 2 2 6 2 4" xfId="12489"/>
    <cellStyle name="Nota 2 2 6 2 4 2" xfId="20023"/>
    <cellStyle name="Nota 2 2 6 2 4 3" xfId="25221"/>
    <cellStyle name="Nota 2 2 6 2 5" xfId="13910"/>
    <cellStyle name="Nota 2 2 6 2 5 2" xfId="23590"/>
    <cellStyle name="Nota 2 2 6 2 5 3" xfId="27328"/>
    <cellStyle name="Nota 2 2 6 2 6" xfId="13727"/>
    <cellStyle name="Nota 2 2 6 2 6 2" xfId="23095"/>
    <cellStyle name="Nota 2 2 6 2 6 3" xfId="26833"/>
    <cellStyle name="Nota 2 2 6 2 7" xfId="10941"/>
    <cellStyle name="Nota 2 2 6 2 8" xfId="13933"/>
    <cellStyle name="Nota 2 2 6 2 9" xfId="12215"/>
    <cellStyle name="Nota 2 2 6 3" xfId="13254"/>
    <cellStyle name="Nota 2 2 6 3 2" xfId="24173"/>
    <cellStyle name="Nota 2 2 6 3 2 2" xfId="27860"/>
    <cellStyle name="Nota 2 2 6 3 3" xfId="21093"/>
    <cellStyle name="Nota 2 2 6 3 4" xfId="25692"/>
    <cellStyle name="Nota 2 2 6 4" xfId="14234"/>
    <cellStyle name="Nota 2 2 6 4 2" xfId="23892"/>
    <cellStyle name="Nota 2 2 6 4 2 2" xfId="27600"/>
    <cellStyle name="Nota 2 2 6 4 3" xfId="19903"/>
    <cellStyle name="Nota 2 2 6 4 4" xfId="25200"/>
    <cellStyle name="Nota 2 2 6 5" xfId="12232"/>
    <cellStyle name="Nota 2 2 6 5 2" xfId="22195"/>
    <cellStyle name="Nota 2 2 6 5 3" xfId="26391"/>
    <cellStyle name="Nota 2 2 6 6" xfId="15420"/>
    <cellStyle name="Nota 2 2 6 6 2" xfId="23741"/>
    <cellStyle name="Nota 2 2 6 6 3" xfId="27479"/>
    <cellStyle name="Nota 2 2 6 7" xfId="13084"/>
    <cellStyle name="Nota 2 2 6 7 2" xfId="22812"/>
    <cellStyle name="Nota 2 2 6 7 3" xfId="26553"/>
    <cellStyle name="Nota 2 2 6 8" xfId="15319"/>
    <cellStyle name="Nota 2 2 6 9" xfId="12045"/>
    <cellStyle name="Nota 2 2 7" xfId="6970"/>
    <cellStyle name="Nota 2 2 7 10" xfId="10954"/>
    <cellStyle name="Nota 2 2 7 11" xfId="14842"/>
    <cellStyle name="Nota 2 2 7 12" xfId="19222"/>
    <cellStyle name="Nota 2 2 7 2" xfId="8796"/>
    <cellStyle name="Nota 2 2 7 2 10" xfId="10943"/>
    <cellStyle name="Nota 2 2 7 2 11" xfId="17633"/>
    <cellStyle name="Nota 2 2 7 2 2" xfId="14034"/>
    <cellStyle name="Nota 2 2 7 2 2 2" xfId="24495"/>
    <cellStyle name="Nota 2 2 7 2 2 2 2" xfId="28170"/>
    <cellStyle name="Nota 2 2 7 2 2 3" xfId="21640"/>
    <cellStyle name="Nota 2 2 7 2 2 4" xfId="26053"/>
    <cellStyle name="Nota 2 2 7 2 3" xfId="14545"/>
    <cellStyle name="Nota 2 2 7 2 3 2" xfId="24384"/>
    <cellStyle name="Nota 2 2 7 2 3 2 2" xfId="28061"/>
    <cellStyle name="Nota 2 2 7 2 3 3" xfId="21420"/>
    <cellStyle name="Nota 2 2 7 2 3 4" xfId="25910"/>
    <cellStyle name="Nota 2 2 7 2 4" xfId="12103"/>
    <cellStyle name="Nota 2 2 7 2 4 2" xfId="20890"/>
    <cellStyle name="Nota 2 2 7 2 4 3" xfId="25561"/>
    <cellStyle name="Nota 2 2 7 2 5" xfId="11197"/>
    <cellStyle name="Nota 2 2 7 2 5 2" xfId="23544"/>
    <cellStyle name="Nota 2 2 7 2 5 3" xfId="27282"/>
    <cellStyle name="Nota 2 2 7 2 6" xfId="14285"/>
    <cellStyle name="Nota 2 2 7 2 6 2" xfId="23107"/>
    <cellStyle name="Nota 2 2 7 2 6 3" xfId="26845"/>
    <cellStyle name="Nota 2 2 7 2 7" xfId="11955"/>
    <cellStyle name="Nota 2 2 7 2 8" xfId="12467"/>
    <cellStyle name="Nota 2 2 7 2 9" xfId="14837"/>
    <cellStyle name="Nota 2 2 7 3" xfId="13265"/>
    <cellStyle name="Nota 2 2 7 3 2" xfId="24187"/>
    <cellStyle name="Nota 2 2 7 3 2 2" xfId="27874"/>
    <cellStyle name="Nota 2 2 7 3 3" xfId="21108"/>
    <cellStyle name="Nota 2 2 7 3 4" xfId="25706"/>
    <cellStyle name="Nota 2 2 7 4" xfId="14301"/>
    <cellStyle name="Nota 2 2 7 4 2" xfId="24709"/>
    <cellStyle name="Nota 2 2 7 4 2 2" xfId="28381"/>
    <cellStyle name="Nota 2 2 7 4 3" xfId="22041"/>
    <cellStyle name="Nota 2 2 7 4 4" xfId="26313"/>
    <cellStyle name="Nota 2 2 7 5" xfId="12315"/>
    <cellStyle name="Nota 2 2 7 5 2" xfId="22060"/>
    <cellStyle name="Nota 2 2 7 5 3" xfId="26327"/>
    <cellStyle name="Nota 2 2 7 6" xfId="15226"/>
    <cellStyle name="Nota 2 2 7 6 2" xfId="23489"/>
    <cellStyle name="Nota 2 2 7 6 3" xfId="27227"/>
    <cellStyle name="Nota 2 2 7 7" xfId="13577"/>
    <cellStyle name="Nota 2 2 7 7 2" xfId="22827"/>
    <cellStyle name="Nota 2 2 7 7 3" xfId="26568"/>
    <cellStyle name="Nota 2 2 7 8" xfId="15211"/>
    <cellStyle name="Nota 2 2 7 9" xfId="14430"/>
    <cellStyle name="Nota 2 2 8" xfId="6936"/>
    <cellStyle name="Nota 2 2 8 10" xfId="15676"/>
    <cellStyle name="Nota 2 2 8 11" xfId="11559"/>
    <cellStyle name="Nota 2 2 8 12" xfId="17487"/>
    <cellStyle name="Nota 2 2 8 2" xfId="8767"/>
    <cellStyle name="Nota 2 2 8 2 10" xfId="15725"/>
    <cellStyle name="Nota 2 2 8 2 11" xfId="17934"/>
    <cellStyle name="Nota 2 2 8 2 2" xfId="14008"/>
    <cellStyle name="Nota 2 2 8 2 2 2" xfId="24468"/>
    <cellStyle name="Nota 2 2 8 2 2 2 2" xfId="28143"/>
    <cellStyle name="Nota 2 2 8 2 2 3" xfId="21612"/>
    <cellStyle name="Nota 2 2 8 2 2 4" xfId="26026"/>
    <cellStyle name="Nota 2 2 8 2 3" xfId="14611"/>
    <cellStyle name="Nota 2 2 8 2 3 2" xfId="23979"/>
    <cellStyle name="Nota 2 2 8 2 3 2 2" xfId="27679"/>
    <cellStyle name="Nota 2 2 8 2 3 3" xfId="20314"/>
    <cellStyle name="Nota 2 2 8 2 3 4" xfId="25333"/>
    <cellStyle name="Nota 2 2 8 2 4" xfId="14919"/>
    <cellStyle name="Nota 2 2 8 2 4 2" xfId="21483"/>
    <cellStyle name="Nota 2 2 8 2 4 3" xfId="25923"/>
    <cellStyle name="Nota 2 2 8 2 5" xfId="12841"/>
    <cellStyle name="Nota 2 2 8 2 5 2" xfId="23644"/>
    <cellStyle name="Nota 2 2 8 2 5 3" xfId="27382"/>
    <cellStyle name="Nota 2 2 8 2 6" xfId="12880"/>
    <cellStyle name="Nota 2 2 8 2 6 2" xfId="23078"/>
    <cellStyle name="Nota 2 2 8 2 6 3" xfId="26816"/>
    <cellStyle name="Nota 2 2 8 2 7" xfId="12482"/>
    <cellStyle name="Nota 2 2 8 2 8" xfId="13751"/>
    <cellStyle name="Nota 2 2 8 2 9" xfId="11935"/>
    <cellStyle name="Nota 2 2 8 3" xfId="13235"/>
    <cellStyle name="Nota 2 2 8 3 2" xfId="24155"/>
    <cellStyle name="Nota 2 2 8 3 2 2" xfId="27842"/>
    <cellStyle name="Nota 2 2 8 3 3" xfId="21075"/>
    <cellStyle name="Nota 2 2 8 3 4" xfId="25674"/>
    <cellStyle name="Nota 2 2 8 4" xfId="14924"/>
    <cellStyle name="Nota 2 2 8 4 2" xfId="24744"/>
    <cellStyle name="Nota 2 2 8 4 2 2" xfId="28415"/>
    <cellStyle name="Nota 2 2 8 4 3" xfId="22154"/>
    <cellStyle name="Nota 2 2 8 4 4" xfId="26361"/>
    <cellStyle name="Nota 2 2 8 5" xfId="12003"/>
    <cellStyle name="Nota 2 2 8 5 2" xfId="22194"/>
    <cellStyle name="Nota 2 2 8 5 3" xfId="26390"/>
    <cellStyle name="Nota 2 2 8 6" xfId="13322"/>
    <cellStyle name="Nota 2 2 8 6 2" xfId="23351"/>
    <cellStyle name="Nota 2 2 8 6 3" xfId="27089"/>
    <cellStyle name="Nota 2 2 8 7" xfId="14452"/>
    <cellStyle name="Nota 2 2 8 7 2" xfId="22795"/>
    <cellStyle name="Nota 2 2 8 7 3" xfId="26536"/>
    <cellStyle name="Nota 2 2 8 8" xfId="11155"/>
    <cellStyle name="Nota 2 2 8 9" xfId="15602"/>
    <cellStyle name="Nota 2 2 9" xfId="7037"/>
    <cellStyle name="Nota 2 2 9 10" xfId="13583"/>
    <cellStyle name="Nota 2 2 9 11" xfId="25128"/>
    <cellStyle name="Nota 2 2 9 2" xfId="13321"/>
    <cellStyle name="Nota 2 2 9 2 2" xfId="24248"/>
    <cellStyle name="Nota 2 2 9 2 2 2" xfId="27935"/>
    <cellStyle name="Nota 2 2 9 2 3" xfId="21171"/>
    <cellStyle name="Nota 2 2 9 2 4" xfId="25767"/>
    <cellStyle name="Nota 2 2 9 3" xfId="14691"/>
    <cellStyle name="Nota 2 2 9 3 2" xfId="24401"/>
    <cellStyle name="Nota 2 2 9 3 2 2" xfId="28078"/>
    <cellStyle name="Nota 2 2 9 3 3" xfId="21513"/>
    <cellStyle name="Nota 2 2 9 3 4" xfId="25953"/>
    <cellStyle name="Nota 2 2 9 4" xfId="11513"/>
    <cellStyle name="Nota 2 2 9 4 2" xfId="20197"/>
    <cellStyle name="Nota 2 2 9 4 3" xfId="25274"/>
    <cellStyle name="Nota 2 2 9 5" xfId="14926"/>
    <cellStyle name="Nota 2 2 9 5 2" xfId="23720"/>
    <cellStyle name="Nota 2 2 9 5 3" xfId="27458"/>
    <cellStyle name="Nota 2 2 9 6" xfId="12720"/>
    <cellStyle name="Nota 2 2 9 6 2" xfId="22893"/>
    <cellStyle name="Nota 2 2 9 6 3" xfId="26634"/>
    <cellStyle name="Nota 2 2 9 7" xfId="14820"/>
    <cellStyle name="Nota 2 2 9 8" xfId="11034"/>
    <cellStyle name="Nota 2 2 9 9" xfId="11919"/>
    <cellStyle name="Nota 2 20" xfId="17546"/>
    <cellStyle name="Nota 2 3" xfId="4982"/>
    <cellStyle name="Nota 2 3 10" xfId="13847"/>
    <cellStyle name="Nota 2 3 10 2" xfId="24025"/>
    <cellStyle name="Nota 2 3 10 2 2" xfId="27723"/>
    <cellStyle name="Nota 2 3 10 3" xfId="20596"/>
    <cellStyle name="Nota 2 3 10 4" xfId="25421"/>
    <cellStyle name="Nota 2 3 11" xfId="12565"/>
    <cellStyle name="Nota 2 3 11 2" xfId="20600"/>
    <cellStyle name="Nota 2 3 11 3" xfId="25425"/>
    <cellStyle name="Nota 2 3 12" xfId="13253"/>
    <cellStyle name="Nota 2 3 12 2" xfId="23582"/>
    <cellStyle name="Nota 2 3 12 3" xfId="27320"/>
    <cellStyle name="Nota 2 3 13" xfId="10925"/>
    <cellStyle name="Nota 2 3 13 2" xfId="22364"/>
    <cellStyle name="Nota 2 3 13 3" xfId="26441"/>
    <cellStyle name="Nota 2 3 14" xfId="13610"/>
    <cellStyle name="Nota 2 3 15" xfId="11994"/>
    <cellStyle name="Nota 2 3 16" xfId="13859"/>
    <cellStyle name="Nota 2 3 17" xfId="11747"/>
    <cellStyle name="Nota 2 3 18" xfId="17747"/>
    <cellStyle name="Nota 2 3 2" xfId="7067"/>
    <cellStyle name="Nota 2 3 2 10" xfId="15744"/>
    <cellStyle name="Nota 2 3 2 11" xfId="14847"/>
    <cellStyle name="Nota 2 3 2 12" xfId="17172"/>
    <cellStyle name="Nota 2 3 2 2" xfId="8875"/>
    <cellStyle name="Nota 2 3 2 2 10" xfId="10995"/>
    <cellStyle name="Nota 2 3 2 2 11" xfId="19429"/>
    <cellStyle name="Nota 2 3 2 2 2" xfId="14105"/>
    <cellStyle name="Nota 2 3 2 2 2 2" xfId="24564"/>
    <cellStyle name="Nota 2 3 2 2 2 2 2" xfId="28239"/>
    <cellStyle name="Nota 2 3 2 2 2 3" xfId="21714"/>
    <cellStyle name="Nota 2 3 2 2 2 4" xfId="26122"/>
    <cellStyle name="Nota 2 3 2 2 3" xfId="11406"/>
    <cellStyle name="Nota 2 3 2 2 3 2" xfId="23963"/>
    <cellStyle name="Nota 2 3 2 2 3 2 2" xfId="27663"/>
    <cellStyle name="Nota 2 3 2 2 3 3" xfId="20298"/>
    <cellStyle name="Nota 2 3 2 2 3 4" xfId="25317"/>
    <cellStyle name="Nota 2 3 2 2 4" xfId="13698"/>
    <cellStyle name="Nota 2 3 2 2 4 2" xfId="21016"/>
    <cellStyle name="Nota 2 3 2 2 4 3" xfId="25616"/>
    <cellStyle name="Nota 2 3 2 2 5" xfId="13033"/>
    <cellStyle name="Nota 2 3 2 2 5 2" xfId="23601"/>
    <cellStyle name="Nota 2 3 2 2 5 3" xfId="27339"/>
    <cellStyle name="Nota 2 3 2 2 6" xfId="13728"/>
    <cellStyle name="Nota 2 3 2 2 6 2" xfId="23186"/>
    <cellStyle name="Nota 2 3 2 2 6 3" xfId="26924"/>
    <cellStyle name="Nota 2 3 2 2 7" xfId="11153"/>
    <cellStyle name="Nota 2 3 2 2 8" xfId="12507"/>
    <cellStyle name="Nota 2 3 2 2 9" xfId="11574"/>
    <cellStyle name="Nota 2 3 2 3" xfId="13346"/>
    <cellStyle name="Nota 2 3 2 3 2" xfId="24273"/>
    <cellStyle name="Nota 2 3 2 3 2 2" xfId="27960"/>
    <cellStyle name="Nota 2 3 2 3 3" xfId="21199"/>
    <cellStyle name="Nota 2 3 2 3 4" xfId="25793"/>
    <cellStyle name="Nota 2 3 2 4" xfId="13744"/>
    <cellStyle name="Nota 2 3 2 4 2" xfId="23990"/>
    <cellStyle name="Nota 2 3 2 4 2 2" xfId="27690"/>
    <cellStyle name="Nota 2 3 2 4 3" xfId="20399"/>
    <cellStyle name="Nota 2 3 2 4 4" xfId="25351"/>
    <cellStyle name="Nota 2 3 2 5" xfId="12601"/>
    <cellStyle name="Nota 2 3 2 5 2" xfId="20719"/>
    <cellStyle name="Nota 2 3 2 5 3" xfId="25475"/>
    <cellStyle name="Nota 2 3 2 6" xfId="13081"/>
    <cellStyle name="Nota 2 3 2 6 2" xfId="23443"/>
    <cellStyle name="Nota 2 3 2 6 3" xfId="27181"/>
    <cellStyle name="Nota 2 3 2 7" xfId="10930"/>
    <cellStyle name="Nota 2 3 2 7 2" xfId="22922"/>
    <cellStyle name="Nota 2 3 2 7 3" xfId="26663"/>
    <cellStyle name="Nota 2 3 2 8" xfId="15085"/>
    <cellStyle name="Nota 2 3 2 9" xfId="12499"/>
    <cellStyle name="Nota 2 3 3" xfId="7080"/>
    <cellStyle name="Nota 2 3 3 10" xfId="14792"/>
    <cellStyle name="Nota 2 3 3 11" xfId="12927"/>
    <cellStyle name="Nota 2 3 3 12" xfId="17498"/>
    <cellStyle name="Nota 2 3 3 2" xfId="8887"/>
    <cellStyle name="Nota 2 3 3 2 10" xfId="15700"/>
    <cellStyle name="Nota 2 3 3 2 11" xfId="17616"/>
    <cellStyle name="Nota 2 3 3 2 2" xfId="14114"/>
    <cellStyle name="Nota 2 3 3 2 2 2" xfId="24575"/>
    <cellStyle name="Nota 2 3 3 2 2 2 2" xfId="28250"/>
    <cellStyle name="Nota 2 3 3 2 2 3" xfId="21725"/>
    <cellStyle name="Nota 2 3 3 2 2 4" xfId="26133"/>
    <cellStyle name="Nota 2 3 3 2 3" xfId="11066"/>
    <cellStyle name="Nota 2 3 3 2 3 2" xfId="24379"/>
    <cellStyle name="Nota 2 3 3 2 3 2 2" xfId="28056"/>
    <cellStyle name="Nota 2 3 3 2 3 3" xfId="21415"/>
    <cellStyle name="Nota 2 3 3 2 3 4" xfId="25905"/>
    <cellStyle name="Nota 2 3 3 2 4" xfId="13918"/>
    <cellStyle name="Nota 2 3 3 2 4 2" xfId="21504"/>
    <cellStyle name="Nota 2 3 3 2 4 3" xfId="25944"/>
    <cellStyle name="Nota 2 3 3 2 5" xfId="11470"/>
    <cellStyle name="Nota 2 3 3 2 5 2" xfId="23536"/>
    <cellStyle name="Nota 2 3 3 2 5 3" xfId="27274"/>
    <cellStyle name="Nota 2 3 3 2 6" xfId="13693"/>
    <cellStyle name="Nota 2 3 3 2 6 2" xfId="23198"/>
    <cellStyle name="Nota 2 3 3 2 6 3" xfId="26936"/>
    <cellStyle name="Nota 2 3 3 2 7" xfId="11964"/>
    <cellStyle name="Nota 2 3 3 2 8" xfId="14393"/>
    <cellStyle name="Nota 2 3 3 2 9" xfId="14661"/>
    <cellStyle name="Nota 2 3 3 3" xfId="13357"/>
    <cellStyle name="Nota 2 3 3 3 2" xfId="24285"/>
    <cellStyle name="Nota 2 3 3 3 2 2" xfId="27972"/>
    <cellStyle name="Nota 2 3 3 3 3" xfId="21211"/>
    <cellStyle name="Nota 2 3 3 3 4" xfId="25805"/>
    <cellStyle name="Nota 2 3 3 4" xfId="13740"/>
    <cellStyle name="Nota 2 3 3 4 2" xfId="24399"/>
    <cellStyle name="Nota 2 3 3 4 2 2" xfId="28076"/>
    <cellStyle name="Nota 2 3 3 4 3" xfId="21511"/>
    <cellStyle name="Nota 2 3 3 4 4" xfId="25951"/>
    <cellStyle name="Nota 2 3 3 5" xfId="15109"/>
    <cellStyle name="Nota 2 3 3 5 2" xfId="21948"/>
    <cellStyle name="Nota 2 3 3 5 3" xfId="26269"/>
    <cellStyle name="Nota 2 3 3 6" xfId="12515"/>
    <cellStyle name="Nota 2 3 3 6 2" xfId="23436"/>
    <cellStyle name="Nota 2 3 3 6 3" xfId="27174"/>
    <cellStyle name="Nota 2 3 3 7" xfId="14874"/>
    <cellStyle name="Nota 2 3 3 7 2" xfId="22935"/>
    <cellStyle name="Nota 2 3 3 7 3" xfId="26676"/>
    <cellStyle name="Nota 2 3 3 8" xfId="14953"/>
    <cellStyle name="Nota 2 3 3 9" xfId="15609"/>
    <cellStyle name="Nota 2 3 4" xfId="7100"/>
    <cellStyle name="Nota 2 3 4 10" xfId="14972"/>
    <cellStyle name="Nota 2 3 4 11" xfId="15474"/>
    <cellStyle name="Nota 2 3 4 12" xfId="18792"/>
    <cellStyle name="Nota 2 3 4 2" xfId="8907"/>
    <cellStyle name="Nota 2 3 4 2 10" xfId="13156"/>
    <cellStyle name="Nota 2 3 4 2 11" xfId="17609"/>
    <cellStyle name="Nota 2 3 4 2 2" xfId="14133"/>
    <cellStyle name="Nota 2 3 4 2 2 2" xfId="24593"/>
    <cellStyle name="Nota 2 3 4 2 2 2 2" xfId="28268"/>
    <cellStyle name="Nota 2 3 4 2 2 3" xfId="21743"/>
    <cellStyle name="Nota 2 3 4 2 2 4" xfId="26151"/>
    <cellStyle name="Nota 2 3 4 2 3" xfId="11839"/>
    <cellStyle name="Nota 2 3 4 2 3 2" xfId="23959"/>
    <cellStyle name="Nota 2 3 4 2 3 2 2" xfId="27659"/>
    <cellStyle name="Nota 2 3 4 2 3 3" xfId="20294"/>
    <cellStyle name="Nota 2 3 4 2 3 4" xfId="25313"/>
    <cellStyle name="Nota 2 3 4 2 4" xfId="11976"/>
    <cellStyle name="Nota 2 3 4 2 4 2" xfId="20470"/>
    <cellStyle name="Nota 2 3 4 2 4 3" xfId="25390"/>
    <cellStyle name="Nota 2 3 4 2 5" xfId="14587"/>
    <cellStyle name="Nota 2 3 4 2 5 2" xfId="23557"/>
    <cellStyle name="Nota 2 3 4 2 5 3" xfId="27295"/>
    <cellStyle name="Nota 2 3 4 2 6" xfId="12222"/>
    <cellStyle name="Nota 2 3 4 2 6 2" xfId="23218"/>
    <cellStyle name="Nota 2 3 4 2 6 3" xfId="26956"/>
    <cellStyle name="Nota 2 3 4 2 7" xfId="12985"/>
    <cellStyle name="Nota 2 3 4 2 8" xfId="12036"/>
    <cellStyle name="Nota 2 3 4 2 9" xfId="11662"/>
    <cellStyle name="Nota 2 3 4 3" xfId="13372"/>
    <cellStyle name="Nota 2 3 4 3 2" xfId="24303"/>
    <cellStyle name="Nota 2 3 4 3 2 2" xfId="27990"/>
    <cellStyle name="Nota 2 3 4 3 3" xfId="21229"/>
    <cellStyle name="Nota 2 3 4 3 4" xfId="25823"/>
    <cellStyle name="Nota 2 3 4 4" xfId="14365"/>
    <cellStyle name="Nota 2 3 4 4 2" xfId="23987"/>
    <cellStyle name="Nota 2 3 4 4 2 2" xfId="27687"/>
    <cellStyle name="Nota 2 3 4 4 3" xfId="20396"/>
    <cellStyle name="Nota 2 3 4 4 4" xfId="25348"/>
    <cellStyle name="Nota 2 3 4 5" xfId="14956"/>
    <cellStyle name="Nota 2 3 4 5 2" xfId="21847"/>
    <cellStyle name="Nota 2 3 4 5 3" xfId="26229"/>
    <cellStyle name="Nota 2 3 4 6" xfId="13940"/>
    <cellStyle name="Nota 2 3 4 6 2" xfId="23279"/>
    <cellStyle name="Nota 2 3 4 6 3" xfId="27017"/>
    <cellStyle name="Nota 2 3 4 7" xfId="14977"/>
    <cellStyle name="Nota 2 3 4 7 2" xfId="22955"/>
    <cellStyle name="Nota 2 3 4 7 3" xfId="26696"/>
    <cellStyle name="Nota 2 3 4 8" xfId="13660"/>
    <cellStyle name="Nota 2 3 4 9" xfId="13620"/>
    <cellStyle name="Nota 2 3 5" xfId="7107"/>
    <cellStyle name="Nota 2 3 5 10" xfId="14918"/>
    <cellStyle name="Nota 2 3 5 11" xfId="15765"/>
    <cellStyle name="Nota 2 3 5 12" xfId="17576"/>
    <cellStyle name="Nota 2 3 5 2" xfId="8914"/>
    <cellStyle name="Nota 2 3 5 2 10" xfId="13812"/>
    <cellStyle name="Nota 2 3 5 2 11" xfId="17720"/>
    <cellStyle name="Nota 2 3 5 2 2" xfId="14139"/>
    <cellStyle name="Nota 2 3 5 2 2 2" xfId="24599"/>
    <cellStyle name="Nota 2 3 5 2 2 2 2" xfId="28274"/>
    <cellStyle name="Nota 2 3 5 2 2 3" xfId="21749"/>
    <cellStyle name="Nota 2 3 5 2 2 4" xfId="26157"/>
    <cellStyle name="Nota 2 3 5 2 3" xfId="11386"/>
    <cellStyle name="Nota 2 3 5 2 3 2" xfId="24376"/>
    <cellStyle name="Nota 2 3 5 2 3 2 2" xfId="28053"/>
    <cellStyle name="Nota 2 3 5 2 3 3" xfId="21412"/>
    <cellStyle name="Nota 2 3 5 2 3 4" xfId="25902"/>
    <cellStyle name="Nota 2 3 5 2 4" xfId="14328"/>
    <cellStyle name="Nota 2 3 5 2 4 2" xfId="20638"/>
    <cellStyle name="Nota 2 3 5 2 4 3" xfId="25446"/>
    <cellStyle name="Nota 2 3 5 2 5" xfId="13888"/>
    <cellStyle name="Nota 2 3 5 2 5 2" xfId="23671"/>
    <cellStyle name="Nota 2 3 5 2 5 3" xfId="27409"/>
    <cellStyle name="Nota 2 3 5 2 6" xfId="10906"/>
    <cellStyle name="Nota 2 3 5 2 6 2" xfId="23225"/>
    <cellStyle name="Nota 2 3 5 2 6 3" xfId="26963"/>
    <cellStyle name="Nota 2 3 5 2 7" xfId="13006"/>
    <cellStyle name="Nota 2 3 5 2 8" xfId="14846"/>
    <cellStyle name="Nota 2 3 5 2 9" xfId="15469"/>
    <cellStyle name="Nota 2 3 5 3" xfId="13377"/>
    <cellStyle name="Nota 2 3 5 3 2" xfId="24309"/>
    <cellStyle name="Nota 2 3 5 3 2 2" xfId="27996"/>
    <cellStyle name="Nota 2 3 5 3 3" xfId="21235"/>
    <cellStyle name="Nota 2 3 5 3 4" xfId="25829"/>
    <cellStyle name="Nota 2 3 5 4" xfId="11538"/>
    <cellStyle name="Nota 2 3 5 4 2" xfId="24670"/>
    <cellStyle name="Nota 2 3 5 4 2 2" xfId="28343"/>
    <cellStyle name="Nota 2 3 5 4 3" xfId="21884"/>
    <cellStyle name="Nota 2 3 5 4 4" xfId="26244"/>
    <cellStyle name="Nota 2 3 5 5" xfId="14271"/>
    <cellStyle name="Nota 2 3 5 5 2" xfId="20211"/>
    <cellStyle name="Nota 2 3 5 5 3" xfId="25288"/>
    <cellStyle name="Nota 2 3 5 6" xfId="15191"/>
    <cellStyle name="Nota 2 3 5 6 2" xfId="23701"/>
    <cellStyle name="Nota 2 3 5 6 3" xfId="27439"/>
    <cellStyle name="Nota 2 3 5 7" xfId="15244"/>
    <cellStyle name="Nota 2 3 5 7 2" xfId="22962"/>
    <cellStyle name="Nota 2 3 5 7 3" xfId="26703"/>
    <cellStyle name="Nota 2 3 5 8" xfId="15539"/>
    <cellStyle name="Nota 2 3 5 9" xfId="14486"/>
    <cellStyle name="Nota 2 3 6" xfId="7125"/>
    <cellStyle name="Nota 2 3 6 10" xfId="12561"/>
    <cellStyle name="Nota 2 3 6 11" xfId="15717"/>
    <cellStyle name="Nota 2 3 6 12" xfId="16319"/>
    <cellStyle name="Nota 2 3 6 2" xfId="8932"/>
    <cellStyle name="Nota 2 3 6 2 10" xfId="14293"/>
    <cellStyle name="Nota 2 3 6 2 11" xfId="17596"/>
    <cellStyle name="Nota 2 3 6 2 2" xfId="14156"/>
    <cellStyle name="Nota 2 3 6 2 2 2" xfId="24614"/>
    <cellStyle name="Nota 2 3 6 2 2 2 2" xfId="28289"/>
    <cellStyle name="Nota 2 3 6 2 2 3" xfId="21765"/>
    <cellStyle name="Nota 2 3 6 2 2 4" xfId="26172"/>
    <cellStyle name="Nota 2 3 6 2 3" xfId="13537"/>
    <cellStyle name="Nota 2 3 6 2 3 2" xfId="23955"/>
    <cellStyle name="Nota 2 3 6 2 3 2 2" xfId="27655"/>
    <cellStyle name="Nota 2 3 6 2 3 3" xfId="20290"/>
    <cellStyle name="Nota 2 3 6 2 3 4" xfId="25309"/>
    <cellStyle name="Nota 2 3 6 2 4" xfId="14659"/>
    <cellStyle name="Nota 2 3 6 2 4 2" xfId="20661"/>
    <cellStyle name="Nota 2 3 6 2 4 3" xfId="25454"/>
    <cellStyle name="Nota 2 3 6 2 5" xfId="11491"/>
    <cellStyle name="Nota 2 3 6 2 5 2" xfId="23782"/>
    <cellStyle name="Nota 2 3 6 2 5 3" xfId="27520"/>
    <cellStyle name="Nota 2 3 6 2 6" xfId="15365"/>
    <cellStyle name="Nota 2 3 6 2 6 2" xfId="23243"/>
    <cellStyle name="Nota 2 3 6 2 6 3" xfId="26981"/>
    <cellStyle name="Nota 2 3 6 2 7" xfId="14354"/>
    <cellStyle name="Nota 2 3 6 2 8" xfId="11622"/>
    <cellStyle name="Nota 2 3 6 2 9" xfId="15733"/>
    <cellStyle name="Nota 2 3 6 3" xfId="13391"/>
    <cellStyle name="Nota 2 3 6 3 2" xfId="24324"/>
    <cellStyle name="Nota 2 3 6 3 2 2" xfId="28011"/>
    <cellStyle name="Nota 2 3 6 3 3" xfId="21251"/>
    <cellStyle name="Nota 2 3 6 3 4" xfId="25845"/>
    <cellStyle name="Nota 2 3 6 4" xfId="14667"/>
    <cellStyle name="Nota 2 3 6 4 2" xfId="23985"/>
    <cellStyle name="Nota 2 3 6 4 2 2" xfId="27685"/>
    <cellStyle name="Nota 2 3 6 4 3" xfId="20394"/>
    <cellStyle name="Nota 2 3 6 4 4" xfId="25346"/>
    <cellStyle name="Nota 2 3 6 5" xfId="14858"/>
    <cellStyle name="Nota 2 3 6 5 2" xfId="20478"/>
    <cellStyle name="Nota 2 3 6 5 3" xfId="25392"/>
    <cellStyle name="Nota 2 3 6 6" xfId="13065"/>
    <cellStyle name="Nota 2 3 6 6 2" xfId="23418"/>
    <cellStyle name="Nota 2 3 6 6 3" xfId="27156"/>
    <cellStyle name="Nota 2 3 6 7" xfId="11655"/>
    <cellStyle name="Nota 2 3 6 7 2" xfId="22980"/>
    <cellStyle name="Nota 2 3 6 7 3" xfId="26721"/>
    <cellStyle name="Nota 2 3 6 8" xfId="12770"/>
    <cellStyle name="Nota 2 3 6 9" xfId="12124"/>
    <cellStyle name="Nota 2 3 7" xfId="7147"/>
    <cellStyle name="Nota 2 3 7 10" xfId="12074"/>
    <cellStyle name="Nota 2 3 7 11" xfId="15113"/>
    <cellStyle name="Nota 2 3 7 12" xfId="19707"/>
    <cellStyle name="Nota 2 3 7 2" xfId="8954"/>
    <cellStyle name="Nota 2 3 7 2 10" xfId="12477"/>
    <cellStyle name="Nota 2 3 7 2 11" xfId="17737"/>
    <cellStyle name="Nota 2 3 7 2 2" xfId="14177"/>
    <cellStyle name="Nota 2 3 7 2 2 2" xfId="24633"/>
    <cellStyle name="Nota 2 3 7 2 2 2 2" xfId="28308"/>
    <cellStyle name="Nota 2 3 7 2 2 3" xfId="21785"/>
    <cellStyle name="Nota 2 3 7 2 2 4" xfId="26191"/>
    <cellStyle name="Nota 2 3 7 2 3" xfId="11060"/>
    <cellStyle name="Nota 2 3 7 2 3 2" xfId="24372"/>
    <cellStyle name="Nota 2 3 7 2 3 2 2" xfId="28049"/>
    <cellStyle name="Nota 2 3 7 2 3 3" xfId="21408"/>
    <cellStyle name="Nota 2 3 7 2 3 4" xfId="25898"/>
    <cellStyle name="Nota 2 3 7 2 4" xfId="11132"/>
    <cellStyle name="Nota 2 3 7 2 4 2" xfId="20416"/>
    <cellStyle name="Nota 2 3 7 2 4 3" xfId="25364"/>
    <cellStyle name="Nota 2 3 7 2 5" xfId="15428"/>
    <cellStyle name="Nota 2 3 7 2 5 2" xfId="23640"/>
    <cellStyle name="Nota 2 3 7 2 5 3" xfId="27378"/>
    <cellStyle name="Nota 2 3 7 2 6" xfId="12906"/>
    <cellStyle name="Nota 2 3 7 2 6 2" xfId="23265"/>
    <cellStyle name="Nota 2 3 7 2 6 3" xfId="27003"/>
    <cellStyle name="Nota 2 3 7 2 7" xfId="11923"/>
    <cellStyle name="Nota 2 3 7 2 8" xfId="12953"/>
    <cellStyle name="Nota 2 3 7 2 9" xfId="14444"/>
    <cellStyle name="Nota 2 3 7 3" xfId="13408"/>
    <cellStyle name="Nota 2 3 7 3 2" xfId="24343"/>
    <cellStyle name="Nota 2 3 7 3 2 2" xfId="28030"/>
    <cellStyle name="Nota 2 3 7 3 3" xfId="21271"/>
    <cellStyle name="Nota 2 3 7 3 4" xfId="25864"/>
    <cellStyle name="Nota 2 3 7 4" xfId="14666"/>
    <cellStyle name="Nota 2 3 7 4 2" xfId="24639"/>
    <cellStyle name="Nota 2 3 7 4 2 2" xfId="28314"/>
    <cellStyle name="Nota 2 3 7 4 3" xfId="21791"/>
    <cellStyle name="Nota 2 3 7 4 4" xfId="26197"/>
    <cellStyle name="Nota 2 3 7 5" xfId="11213"/>
    <cellStyle name="Nota 2 3 7 5 2" xfId="20819"/>
    <cellStyle name="Nota 2 3 7 5 3" xfId="25530"/>
    <cellStyle name="Nota 2 3 7 6" xfId="13725"/>
    <cellStyle name="Nota 2 3 7 6 2" xfId="23546"/>
    <cellStyle name="Nota 2 3 7 6 3" xfId="27284"/>
    <cellStyle name="Nota 2 3 7 7" xfId="12986"/>
    <cellStyle name="Nota 2 3 7 7 2" xfId="23002"/>
    <cellStyle name="Nota 2 3 7 7 3" xfId="26743"/>
    <cellStyle name="Nota 2 3 7 8" xfId="11581"/>
    <cellStyle name="Nota 2 3 7 9" xfId="11523"/>
    <cellStyle name="Nota 2 3 8" xfId="6879"/>
    <cellStyle name="Nota 2 3 8 10" xfId="11707"/>
    <cellStyle name="Nota 2 3 8 11" xfId="25119"/>
    <cellStyle name="Nota 2 3 8 2" xfId="13188"/>
    <cellStyle name="Nota 2 3 8 2 2" xfId="24108"/>
    <cellStyle name="Nota 2 3 8 2 2 2" xfId="27795"/>
    <cellStyle name="Nota 2 3 8 2 3" xfId="21023"/>
    <cellStyle name="Nota 2 3 8 2 4" xfId="25623"/>
    <cellStyle name="Nota 2 3 8 3" xfId="14424"/>
    <cellStyle name="Nota 2 3 8 3 2" xfId="24720"/>
    <cellStyle name="Nota 2 3 8 3 2 2" xfId="28392"/>
    <cellStyle name="Nota 2 3 8 3 3" xfId="22052"/>
    <cellStyle name="Nota 2 3 8 3 4" xfId="26324"/>
    <cellStyle name="Nota 2 3 8 4" xfId="13137"/>
    <cellStyle name="Nota 2 3 8 4 2" xfId="20180"/>
    <cellStyle name="Nota 2 3 8 4 3" xfId="25257"/>
    <cellStyle name="Nota 2 3 8 5" xfId="15383"/>
    <cellStyle name="Nota 2 3 8 5 2" xfId="23390"/>
    <cellStyle name="Nota 2 3 8 5 3" xfId="27128"/>
    <cellStyle name="Nota 2 3 8 6" xfId="14371"/>
    <cellStyle name="Nota 2 3 8 6 2" xfId="22741"/>
    <cellStyle name="Nota 2 3 8 6 3" xfId="26482"/>
    <cellStyle name="Nota 2 3 8 7" xfId="14375"/>
    <cellStyle name="Nota 2 3 8 8" xfId="14838"/>
    <cellStyle name="Nota 2 3 8 9" xfId="14192"/>
    <cellStyle name="Nota 2 3 9" xfId="12556"/>
    <cellStyle name="Nota 2 3 9 2" xfId="24065"/>
    <cellStyle name="Nota 2 3 9 2 2" xfId="27760"/>
    <cellStyle name="Nota 2 3 9 3" xfId="20786"/>
    <cellStyle name="Nota 2 3 9 4" xfId="25516"/>
    <cellStyle name="Nota 2 4" xfId="6896"/>
    <cellStyle name="Nota 2 4 10" xfId="15674"/>
    <cellStyle name="Nota 2 4 11" xfId="12768"/>
    <cellStyle name="Nota 2 4 12" xfId="19297"/>
    <cellStyle name="Nota 2 4 2" xfId="8733"/>
    <cellStyle name="Nota 2 4 2 10" xfId="15035"/>
    <cellStyle name="Nota 2 4 2 11" xfId="17531"/>
    <cellStyle name="Nota 2 4 2 2" xfId="13975"/>
    <cellStyle name="Nota 2 4 2 2 2" xfId="24437"/>
    <cellStyle name="Nota 2 4 2 2 2 2" xfId="28112"/>
    <cellStyle name="Nota 2 4 2 2 3" xfId="21580"/>
    <cellStyle name="Nota 2 4 2 2 4" xfId="25995"/>
    <cellStyle name="Nota 2 4 2 3" xfId="14621"/>
    <cellStyle name="Nota 2 4 2 3 2" xfId="24676"/>
    <cellStyle name="Nota 2 4 2 3 2 2" xfId="28348"/>
    <cellStyle name="Nota 2 4 2 3 3" xfId="21907"/>
    <cellStyle name="Nota 2 4 2 3 4" xfId="26255"/>
    <cellStyle name="Nota 2 4 2 4" xfId="12485"/>
    <cellStyle name="Nota 2 4 2 4 2" xfId="20979"/>
    <cellStyle name="Nota 2 4 2 4 3" xfId="25602"/>
    <cellStyle name="Nota 2 4 2 5" xfId="13589"/>
    <cellStyle name="Nota 2 4 2 5 2" xfId="23783"/>
    <cellStyle name="Nota 2 4 2 5 3" xfId="27521"/>
    <cellStyle name="Nota 2 4 2 6" xfId="15197"/>
    <cellStyle name="Nota 2 4 2 6 2" xfId="23044"/>
    <cellStyle name="Nota 2 4 2 6 3" xfId="26782"/>
    <cellStyle name="Nota 2 4 2 7" xfId="11683"/>
    <cellStyle name="Nota 2 4 2 8" xfId="15597"/>
    <cellStyle name="Nota 2 4 2 9" xfId="14821"/>
    <cellStyle name="Nota 2 4 3" xfId="13201"/>
    <cellStyle name="Nota 2 4 3 2" xfId="24119"/>
    <cellStyle name="Nota 2 4 3 2 2" xfId="27806"/>
    <cellStyle name="Nota 2 4 3 3" xfId="21038"/>
    <cellStyle name="Nota 2 4 3 4" xfId="25637"/>
    <cellStyle name="Nota 2 4 4" xfId="14521"/>
    <cellStyle name="Nota 2 4 4 2" xfId="24719"/>
    <cellStyle name="Nota 2 4 4 2 2" xfId="28391"/>
    <cellStyle name="Nota 2 4 4 3" xfId="22051"/>
    <cellStyle name="Nota 2 4 4 4" xfId="26323"/>
    <cellStyle name="Nota 2 4 5" xfId="13165"/>
    <cellStyle name="Nota 2 4 5 2" xfId="20806"/>
    <cellStyle name="Nota 2 4 5 3" xfId="25526"/>
    <cellStyle name="Nota 2 4 6" xfId="10991"/>
    <cellStyle name="Nota 2 4 6 2" xfId="23523"/>
    <cellStyle name="Nota 2 4 6 3" xfId="27261"/>
    <cellStyle name="Nota 2 4 7" xfId="13628"/>
    <cellStyle name="Nota 2 4 7 2" xfId="22365"/>
    <cellStyle name="Nota 2 4 7 3" xfId="26442"/>
    <cellStyle name="Nota 2 4 8" xfId="15510"/>
    <cellStyle name="Nota 2 4 9" xfId="13093"/>
    <cellStyle name="Nota 2 5" xfId="6901"/>
    <cellStyle name="Nota 2 5 10" xfId="12725"/>
    <cellStyle name="Nota 2 5 11" xfId="11685"/>
    <cellStyle name="Nota 2 5 12" xfId="18856"/>
    <cellStyle name="Nota 2 5 2" xfId="8738"/>
    <cellStyle name="Nota 2 5 2 10" xfId="11944"/>
    <cellStyle name="Nota 2 5 2 11" xfId="17752"/>
    <cellStyle name="Nota 2 5 2 2" xfId="13980"/>
    <cellStyle name="Nota 2 5 2 2 2" xfId="24442"/>
    <cellStyle name="Nota 2 5 2 2 2 2" xfId="28117"/>
    <cellStyle name="Nota 2 5 2 2 3" xfId="21585"/>
    <cellStyle name="Nota 2 5 2 2 4" xfId="26000"/>
    <cellStyle name="Nota 2 5 2 3" xfId="14518"/>
    <cellStyle name="Nota 2 5 2 3 2" xfId="24692"/>
    <cellStyle name="Nota 2 5 2 3 2 2" xfId="28364"/>
    <cellStyle name="Nota 2 5 2 3 3" xfId="22016"/>
    <cellStyle name="Nota 2 5 2 3 4" xfId="26290"/>
    <cellStyle name="Nota 2 5 2 4" xfId="12571"/>
    <cellStyle name="Nota 2 5 2 4 2" xfId="22030"/>
    <cellStyle name="Nota 2 5 2 4 3" xfId="26302"/>
    <cellStyle name="Nota 2 5 2 5" xfId="11341"/>
    <cellStyle name="Nota 2 5 2 5 2" xfId="23596"/>
    <cellStyle name="Nota 2 5 2 5 3" xfId="27334"/>
    <cellStyle name="Nota 2 5 2 6" xfId="11497"/>
    <cellStyle name="Nota 2 5 2 6 2" xfId="23049"/>
    <cellStyle name="Nota 2 5 2 6 3" xfId="26787"/>
    <cellStyle name="Nota 2 5 2 7" xfId="13418"/>
    <cellStyle name="Nota 2 5 2 8" xfId="13808"/>
    <cellStyle name="Nota 2 5 2 9" xfId="15477"/>
    <cellStyle name="Nota 2 5 3" xfId="13205"/>
    <cellStyle name="Nota 2 5 3 2" xfId="24123"/>
    <cellStyle name="Nota 2 5 3 2 2" xfId="27810"/>
    <cellStyle name="Nota 2 5 3 3" xfId="21043"/>
    <cellStyle name="Nota 2 5 3 4" xfId="25642"/>
    <cellStyle name="Nota 2 5 4" xfId="14732"/>
    <cellStyle name="Nota 2 5 4 2" xfId="24732"/>
    <cellStyle name="Nota 2 5 4 2 2" xfId="28403"/>
    <cellStyle name="Nota 2 5 4 3" xfId="22123"/>
    <cellStyle name="Nota 2 5 4 4" xfId="26345"/>
    <cellStyle name="Nota 2 5 5" xfId="11777"/>
    <cellStyle name="Nota 2 5 5 2" xfId="20869"/>
    <cellStyle name="Nota 2 5 5 3" xfId="25555"/>
    <cellStyle name="Nota 2 5 6" xfId="12712"/>
    <cellStyle name="Nota 2 5 6 2" xfId="23383"/>
    <cellStyle name="Nota 2 5 6 3" xfId="27121"/>
    <cellStyle name="Nota 2 5 7" xfId="10972"/>
    <cellStyle name="Nota 2 5 7 2" xfId="22366"/>
    <cellStyle name="Nota 2 5 7 3" xfId="26443"/>
    <cellStyle name="Nota 2 5 8" xfId="11588"/>
    <cellStyle name="Nota 2 5 9" xfId="12974"/>
    <cellStyle name="Nota 2 6" xfId="6952"/>
    <cellStyle name="Nota 2 6 10" xfId="12786"/>
    <cellStyle name="Nota 2 6 11" xfId="11136"/>
    <cellStyle name="Nota 2 6 12" xfId="25178"/>
    <cellStyle name="Nota 2 6 2" xfId="8781"/>
    <cellStyle name="Nota 2 6 2 10" xfId="15594"/>
    <cellStyle name="Nota 2 6 2 11" xfId="17580"/>
    <cellStyle name="Nota 2 6 2 2" xfId="14022"/>
    <cellStyle name="Nota 2 6 2 2 2" xfId="24481"/>
    <cellStyle name="Nota 2 6 2 2 2 2" xfId="28156"/>
    <cellStyle name="Nota 2 6 2 2 3" xfId="21625"/>
    <cellStyle name="Nota 2 6 2 2 4" xfId="26039"/>
    <cellStyle name="Nota 2 6 2 3" xfId="14916"/>
    <cellStyle name="Nota 2 6 2 3 2" xfId="23974"/>
    <cellStyle name="Nota 2 6 2 3 2 2" xfId="27674"/>
    <cellStyle name="Nota 2 6 2 3 3" xfId="20309"/>
    <cellStyle name="Nota 2 6 2 3 4" xfId="25328"/>
    <cellStyle name="Nota 2 6 2 4" xfId="12602"/>
    <cellStyle name="Nota 2 6 2 4 2" xfId="21490"/>
    <cellStyle name="Nota 2 6 2 4 3" xfId="25930"/>
    <cellStyle name="Nota 2 6 2 5" xfId="12801"/>
    <cellStyle name="Nota 2 6 2 5 2" xfId="23635"/>
    <cellStyle name="Nota 2 6 2 5 3" xfId="27373"/>
    <cellStyle name="Nota 2 6 2 6" xfId="14185"/>
    <cellStyle name="Nota 2 6 2 6 2" xfId="23092"/>
    <cellStyle name="Nota 2 6 2 6 3" xfId="26830"/>
    <cellStyle name="Nota 2 6 2 7" xfId="12133"/>
    <cellStyle name="Nota 2 6 2 8" xfId="11868"/>
    <cellStyle name="Nota 2 6 2 9" xfId="15604"/>
    <cellStyle name="Nota 2 6 3" xfId="13251"/>
    <cellStyle name="Nota 2 6 3 2" xfId="24170"/>
    <cellStyle name="Nota 2 6 3 2 2" xfId="27857"/>
    <cellStyle name="Nota 2 6 3 3" xfId="21090"/>
    <cellStyle name="Nota 2 6 3 4" xfId="25689"/>
    <cellStyle name="Nota 2 6 4" xfId="14367"/>
    <cellStyle name="Nota 2 6 4 2" xfId="24712"/>
    <cellStyle name="Nota 2 6 4 2 2" xfId="28384"/>
    <cellStyle name="Nota 2 6 4 3" xfId="22044"/>
    <cellStyle name="Nota 2 6 4 4" xfId="26316"/>
    <cellStyle name="Nota 2 6 5" xfId="15078"/>
    <cellStyle name="Nota 2 6 5 2" xfId="20710"/>
    <cellStyle name="Nota 2 6 5 3" xfId="25472"/>
    <cellStyle name="Nota 2 6 6" xfId="12360"/>
    <cellStyle name="Nota 2 6 6 2" xfId="23349"/>
    <cellStyle name="Nota 2 6 6 3" xfId="27087"/>
    <cellStyle name="Nota 2 6 7" xfId="13599"/>
    <cellStyle name="Nota 2 6 7 2" xfId="22367"/>
    <cellStyle name="Nota 2 6 7 3" xfId="26444"/>
    <cellStyle name="Nota 2 6 8" xfId="14556"/>
    <cellStyle name="Nota 2 6 9" xfId="15054"/>
    <cellStyle name="Nota 2 7" xfId="6931"/>
    <cellStyle name="Nota 2 7 10" xfId="14333"/>
    <cellStyle name="Nota 2 7 11" xfId="11575"/>
    <cellStyle name="Nota 2 7 12" xfId="17489"/>
    <cellStyle name="Nota 2 7 2" xfId="8762"/>
    <cellStyle name="Nota 2 7 2 10" xfId="15005"/>
    <cellStyle name="Nota 2 7 2 11" xfId="17488"/>
    <cellStyle name="Nota 2 7 2 2" xfId="14003"/>
    <cellStyle name="Nota 2 7 2 2 2" xfId="24463"/>
    <cellStyle name="Nota 2 7 2 2 2 2" xfId="28138"/>
    <cellStyle name="Nota 2 7 2 2 3" xfId="21607"/>
    <cellStyle name="Nota 2 7 2 2 4" xfId="26021"/>
    <cellStyle name="Nota 2 7 2 3" xfId="14612"/>
    <cellStyle name="Nota 2 7 2 3 2" xfId="23896"/>
    <cellStyle name="Nota 2 7 2 3 2 2" xfId="27603"/>
    <cellStyle name="Nota 2 7 2 3 3" xfId="19947"/>
    <cellStyle name="Nota 2 7 2 3 4" xfId="25207"/>
    <cellStyle name="Nota 2 7 2 4" xfId="12937"/>
    <cellStyle name="Nota 2 7 2 4 2" xfId="21360"/>
    <cellStyle name="Nota 2 7 2 4 3" xfId="25889"/>
    <cellStyle name="Nota 2 7 2 5" xfId="10949"/>
    <cellStyle name="Nota 2 7 2 5 2" xfId="23823"/>
    <cellStyle name="Nota 2 7 2 5 3" xfId="27561"/>
    <cellStyle name="Nota 2 7 2 6" xfId="12192"/>
    <cellStyle name="Nota 2 7 2 6 2" xfId="23073"/>
    <cellStyle name="Nota 2 7 2 6 3" xfId="26811"/>
    <cellStyle name="Nota 2 7 2 7" xfId="11460"/>
    <cellStyle name="Nota 2 7 2 8" xfId="11270"/>
    <cellStyle name="Nota 2 7 2 9" xfId="15426"/>
    <cellStyle name="Nota 2 7 3" xfId="13230"/>
    <cellStyle name="Nota 2 7 3 2" xfId="24150"/>
    <cellStyle name="Nota 2 7 3 2 2" xfId="27837"/>
    <cellStyle name="Nota 2 7 3 3" xfId="21070"/>
    <cellStyle name="Nota 2 7 3 4" xfId="25669"/>
    <cellStyle name="Nota 2 7 4" xfId="14724"/>
    <cellStyle name="Nota 2 7 4 2" xfId="24714"/>
    <cellStyle name="Nota 2 7 4 2 2" xfId="28386"/>
    <cellStyle name="Nota 2 7 4 3" xfId="22046"/>
    <cellStyle name="Nota 2 7 4 4" xfId="26318"/>
    <cellStyle name="Nota 2 7 5" xfId="11892"/>
    <cellStyle name="Nota 2 7 5 2" xfId="20944"/>
    <cellStyle name="Nota 2 7 5 3" xfId="25590"/>
    <cellStyle name="Nota 2 7 6" xfId="13433"/>
    <cellStyle name="Nota 2 7 6 2" xfId="23498"/>
    <cellStyle name="Nota 2 7 6 3" xfId="27236"/>
    <cellStyle name="Nota 2 7 7" xfId="14249"/>
    <cellStyle name="Nota 2 7 7 2" xfId="22368"/>
    <cellStyle name="Nota 2 7 7 3" xfId="26445"/>
    <cellStyle name="Nota 2 7 8" xfId="15551"/>
    <cellStyle name="Nota 2 7 9" xfId="12493"/>
    <cellStyle name="Nota 2 8" xfId="6951"/>
    <cellStyle name="Nota 2 8 10" xfId="12056"/>
    <cellStyle name="Nota 2 8 11" xfId="11091"/>
    <cellStyle name="Nota 2 8 12" xfId="25103"/>
    <cellStyle name="Nota 2 8 2" xfId="8780"/>
    <cellStyle name="Nota 2 8 2 10" xfId="12969"/>
    <cellStyle name="Nota 2 8 2 11" xfId="17695"/>
    <cellStyle name="Nota 2 8 2 2" xfId="14021"/>
    <cellStyle name="Nota 2 8 2 2 2" xfId="24480"/>
    <cellStyle name="Nota 2 8 2 2 2 2" xfId="28155"/>
    <cellStyle name="Nota 2 8 2 2 3" xfId="21624"/>
    <cellStyle name="Nota 2 8 2 2 4" xfId="26038"/>
    <cellStyle name="Nota 2 8 2 3" xfId="14958"/>
    <cellStyle name="Nota 2 8 2 3 2" xfId="23919"/>
    <cellStyle name="Nota 2 8 2 3 2 2" xfId="27626"/>
    <cellStyle name="Nota 2 8 2 3 3" xfId="20054"/>
    <cellStyle name="Nota 2 8 2 3 4" xfId="25235"/>
    <cellStyle name="Nota 2 8 2 4" xfId="12149"/>
    <cellStyle name="Nota 2 8 2 4 2" xfId="20975"/>
    <cellStyle name="Nota 2 8 2 4 3" xfId="25601"/>
    <cellStyle name="Nota 2 8 2 5" xfId="14432"/>
    <cellStyle name="Nota 2 8 2 5 2" xfId="23603"/>
    <cellStyle name="Nota 2 8 2 5 3" xfId="27341"/>
    <cellStyle name="Nota 2 8 2 6" xfId="11088"/>
    <cellStyle name="Nota 2 8 2 6 2" xfId="23091"/>
    <cellStyle name="Nota 2 8 2 6 3" xfId="26829"/>
    <cellStyle name="Nota 2 8 2 7" xfId="11452"/>
    <cellStyle name="Nota 2 8 2 8" xfId="13442"/>
    <cellStyle name="Nota 2 8 2 9" xfId="12334"/>
    <cellStyle name="Nota 2 8 3" xfId="13250"/>
    <cellStyle name="Nota 2 8 3 2" xfId="24169"/>
    <cellStyle name="Nota 2 8 3 2 2" xfId="27856"/>
    <cellStyle name="Nota 2 8 3 3" xfId="21089"/>
    <cellStyle name="Nota 2 8 3 4" xfId="25688"/>
    <cellStyle name="Nota 2 8 4" xfId="11556"/>
    <cellStyle name="Nota 2 8 4 2" xfId="24711"/>
    <cellStyle name="Nota 2 8 4 2 2" xfId="28383"/>
    <cellStyle name="Nota 2 8 4 3" xfId="22043"/>
    <cellStyle name="Nota 2 8 4 4" xfId="26315"/>
    <cellStyle name="Nota 2 8 5" xfId="13085"/>
    <cellStyle name="Nota 2 8 5 2" xfId="21819"/>
    <cellStyle name="Nota 2 8 5 3" xfId="26219"/>
    <cellStyle name="Nota 2 8 6" xfId="11346"/>
    <cellStyle name="Nota 2 8 6 2" xfId="23493"/>
    <cellStyle name="Nota 2 8 6 3" xfId="27231"/>
    <cellStyle name="Nota 2 8 7" xfId="14358"/>
    <cellStyle name="Nota 2 8 7 2" xfId="22369"/>
    <cellStyle name="Nota 2 8 7 3" xfId="26446"/>
    <cellStyle name="Nota 2 8 8" xfId="11234"/>
    <cellStyle name="Nota 2 8 9" xfId="13782"/>
    <cellStyle name="Nota 2 9" xfId="6910"/>
    <cellStyle name="Nota 2 9 10" xfId="11632"/>
    <cellStyle name="Nota 2 9 11" xfId="15290"/>
    <cellStyle name="Nota 2 9 12" xfId="17540"/>
    <cellStyle name="Nota 2 9 2" xfId="8744"/>
    <cellStyle name="Nota 2 9 2 10" xfId="14764"/>
    <cellStyle name="Nota 2 9 2 11" xfId="17154"/>
    <cellStyle name="Nota 2 9 2 2" xfId="13986"/>
    <cellStyle name="Nota 2 9 2 2 2" xfId="24447"/>
    <cellStyle name="Nota 2 9 2 2 2 2" xfId="28122"/>
    <cellStyle name="Nota 2 9 2 2 3" xfId="21590"/>
    <cellStyle name="Nota 2 9 2 2 4" xfId="26005"/>
    <cellStyle name="Nota 2 9 2 3" xfId="14620"/>
    <cellStyle name="Nota 2 9 2 3 2" xfId="24660"/>
    <cellStyle name="Nota 2 9 2 3 2 2" xfId="28334"/>
    <cellStyle name="Nota 2 9 2 3 3" xfId="21841"/>
    <cellStyle name="Nota 2 9 2 3 4" xfId="26227"/>
    <cellStyle name="Nota 2 9 2 4" xfId="12619"/>
    <cellStyle name="Nota 2 9 2 4 2" xfId="22191"/>
    <cellStyle name="Nota 2 9 2 4 3" xfId="26387"/>
    <cellStyle name="Nota 2 9 2 5" xfId="12304"/>
    <cellStyle name="Nota 2 9 2 5 2" xfId="23846"/>
    <cellStyle name="Nota 2 9 2 5 3" xfId="27584"/>
    <cellStyle name="Nota 2 9 2 6" xfId="14751"/>
    <cellStyle name="Nota 2 9 2 6 2" xfId="23055"/>
    <cellStyle name="Nota 2 9 2 6 3" xfId="26793"/>
    <cellStyle name="Nota 2 9 2 7" xfId="15502"/>
    <cellStyle name="Nota 2 9 2 8" xfId="14419"/>
    <cellStyle name="Nota 2 9 2 9" xfId="15112"/>
    <cellStyle name="Nota 2 9 3" xfId="13213"/>
    <cellStyle name="Nota 2 9 3 2" xfId="24131"/>
    <cellStyle name="Nota 2 9 3 2 2" xfId="27818"/>
    <cellStyle name="Nota 2 9 3 3" xfId="21051"/>
    <cellStyle name="Nota 2 9 3 4" xfId="25650"/>
    <cellStyle name="Nota 2 9 4" xfId="14553"/>
    <cellStyle name="Nota 2 9 4 2" xfId="24737"/>
    <cellStyle name="Nota 2 9 4 2 2" xfId="28408"/>
    <cellStyle name="Nota 2 9 4 3" xfId="22137"/>
    <cellStyle name="Nota 2 9 4 4" xfId="26353"/>
    <cellStyle name="Nota 2 9 5" xfId="11273"/>
    <cellStyle name="Nota 2 9 5 2" xfId="20608"/>
    <cellStyle name="Nota 2 9 5 3" xfId="25429"/>
    <cellStyle name="Nota 2 9 6" xfId="13099"/>
    <cellStyle name="Nota 2 9 6 2" xfId="23522"/>
    <cellStyle name="Nota 2 9 6 3" xfId="27260"/>
    <cellStyle name="Nota 2 9 7" xfId="15399"/>
    <cellStyle name="Nota 2 9 7 2" xfId="22770"/>
    <cellStyle name="Nota 2 9 7 3" xfId="26511"/>
    <cellStyle name="Nota 2 9 8" xfId="15045"/>
    <cellStyle name="Nota 2 9 9" xfId="12724"/>
    <cellStyle name="Nota 3" xfId="988"/>
    <cellStyle name="Nota 3 10" xfId="6873"/>
    <cellStyle name="Nota 3 10 10" xfId="14836"/>
    <cellStyle name="Nota 3 10 11" xfId="25175"/>
    <cellStyle name="Nota 3 10 2" xfId="13184"/>
    <cellStyle name="Nota 3 10 2 2" xfId="24102"/>
    <cellStyle name="Nota 3 10 2 2 2" xfId="27789"/>
    <cellStyle name="Nota 3 10 2 3" xfId="21017"/>
    <cellStyle name="Nota 3 10 2 4" xfId="25617"/>
    <cellStyle name="Nota 3 10 3" xfId="14246"/>
    <cellStyle name="Nota 3 10 3 2" xfId="23909"/>
    <cellStyle name="Nota 3 10 3 2 2" xfId="27616"/>
    <cellStyle name="Nota 3 10 3 3" xfId="20028"/>
    <cellStyle name="Nota 3 10 3 4" xfId="25224"/>
    <cellStyle name="Nota 3 10 4" xfId="12605"/>
    <cellStyle name="Nota 3 10 4 2" xfId="20122"/>
    <cellStyle name="Nota 3 10 4 3" xfId="25253"/>
    <cellStyle name="Nota 3 10 5" xfId="13182"/>
    <cellStyle name="Nota 3 10 5 2" xfId="23320"/>
    <cellStyle name="Nota 3 10 5 3" xfId="27058"/>
    <cellStyle name="Nota 3 10 6" xfId="12964"/>
    <cellStyle name="Nota 3 10 6 2" xfId="22735"/>
    <cellStyle name="Nota 3 10 6 3" xfId="26476"/>
    <cellStyle name="Nota 3 10 7" xfId="11897"/>
    <cellStyle name="Nota 3 10 8" xfId="12016"/>
    <cellStyle name="Nota 3 10 9" xfId="15573"/>
    <cellStyle name="Nota 3 11" xfId="11235"/>
    <cellStyle name="Nota 3 11 2" xfId="22322"/>
    <cellStyle name="Nota 3 11 2 2" xfId="24780"/>
    <cellStyle name="Nota 3 11 2 2 2" xfId="28450"/>
    <cellStyle name="Nota 3 11 2 3" xfId="26416"/>
    <cellStyle name="Nota 3 11 3" xfId="24758"/>
    <cellStyle name="Nota 3 11 3 2" xfId="28429"/>
    <cellStyle name="Nota 3 11 4" xfId="22170"/>
    <cellStyle name="Nota 3 11 5" xfId="26373"/>
    <cellStyle name="Nota 3 12" xfId="12117"/>
    <cellStyle name="Nota 3 12 2" xfId="23929"/>
    <cellStyle name="Nota 3 12 2 2" xfId="27635"/>
    <cellStyle name="Nota 3 12 3" xfId="20144"/>
    <cellStyle name="Nota 3 12 4" xfId="25255"/>
    <cellStyle name="Nota 3 13" xfId="11754"/>
    <cellStyle name="Nota 3 13 2" xfId="24034"/>
    <cellStyle name="Nota 3 13 2 2" xfId="27731"/>
    <cellStyle name="Nota 3 13 3" xfId="20627"/>
    <cellStyle name="Nota 3 13 4" xfId="25437"/>
    <cellStyle name="Nota 3 14" xfId="13139"/>
    <cellStyle name="Nota 3 14 2" xfId="21864"/>
    <cellStyle name="Nota 3 14 3" xfId="26236"/>
    <cellStyle name="Nota 3 15" xfId="12009"/>
    <cellStyle name="Nota 3 15 2" xfId="23550"/>
    <cellStyle name="Nota 3 15 3" xfId="27288"/>
    <cellStyle name="Nota 3 16" xfId="12178"/>
    <cellStyle name="Nota 3 16 2" xfId="22351"/>
    <cellStyle name="Nota 3 16 3" xfId="26437"/>
    <cellStyle name="Nota 3 17" xfId="14769"/>
    <cellStyle name="Nota 3 18" xfId="15048"/>
    <cellStyle name="Nota 3 19" xfId="19704"/>
    <cellStyle name="Nota 3 2" xfId="989"/>
    <cellStyle name="Nota 3 2 10" xfId="11236"/>
    <cellStyle name="Nota 3 2 10 2" xfId="22323"/>
    <cellStyle name="Nota 3 2 10 2 2" xfId="24781"/>
    <cellStyle name="Nota 3 2 10 2 2 2" xfId="28451"/>
    <cellStyle name="Nota 3 2 10 2 3" xfId="26417"/>
    <cellStyle name="Nota 3 2 10 3" xfId="24759"/>
    <cellStyle name="Nota 3 2 10 3 2" xfId="28430"/>
    <cellStyle name="Nota 3 2 10 4" xfId="22171"/>
    <cellStyle name="Nota 3 2 10 5" xfId="26374"/>
    <cellStyle name="Nota 3 2 11" xfId="11779"/>
    <cellStyle name="Nota 3 2 11 2" xfId="23930"/>
    <cellStyle name="Nota 3 2 11 2 2" xfId="27636"/>
    <cellStyle name="Nota 3 2 11 3" xfId="20145"/>
    <cellStyle name="Nota 3 2 11 4" xfId="25256"/>
    <cellStyle name="Nota 3 2 12" xfId="11851"/>
    <cellStyle name="Nota 3 2 12 2" xfId="24007"/>
    <cellStyle name="Nota 3 2 12 2 2" xfId="27707"/>
    <cellStyle name="Nota 3 2 12 3" xfId="20455"/>
    <cellStyle name="Nota 3 2 12 4" xfId="25387"/>
    <cellStyle name="Nota 3 2 13" xfId="11600"/>
    <cellStyle name="Nota 3 2 13 2" xfId="20411"/>
    <cellStyle name="Nota 3 2 13 3" xfId="25361"/>
    <cellStyle name="Nota 3 2 14" xfId="15468"/>
    <cellStyle name="Nota 3 2 14 2" xfId="23370"/>
    <cellStyle name="Nota 3 2 14 3" xfId="27108"/>
    <cellStyle name="Nota 3 2 15" xfId="12803"/>
    <cellStyle name="Nota 3 2 15 2" xfId="22352"/>
    <cellStyle name="Nota 3 2 15 3" xfId="26438"/>
    <cellStyle name="Nota 3 2 16" xfId="12283"/>
    <cellStyle name="Nota 3 2 17" xfId="14984"/>
    <cellStyle name="Nota 3 2 18" xfId="17663"/>
    <cellStyle name="Nota 3 2 2" xfId="4983"/>
    <cellStyle name="Nota 3 2 2 10" xfId="13846"/>
    <cellStyle name="Nota 3 2 2 10 2" xfId="23997"/>
    <cellStyle name="Nota 3 2 2 10 2 2" xfId="27697"/>
    <cellStyle name="Nota 3 2 2 10 3" xfId="20408"/>
    <cellStyle name="Nota 3 2 2 10 4" xfId="25359"/>
    <cellStyle name="Nota 3 2 2 11" xfId="11872"/>
    <cellStyle name="Nota 3 2 2 11 2" xfId="21875"/>
    <cellStyle name="Nota 3 2 2 11 3" xfId="26241"/>
    <cellStyle name="Nota 3 2 2 12" xfId="11454"/>
    <cellStyle name="Nota 3 2 2 12 2" xfId="23558"/>
    <cellStyle name="Nota 3 2 2 12 3" xfId="27296"/>
    <cellStyle name="Nota 3 2 2 13" xfId="14379"/>
    <cellStyle name="Nota 3 2 2 13 2" xfId="22713"/>
    <cellStyle name="Nota 3 2 2 13 3" xfId="26468"/>
    <cellStyle name="Nota 3 2 2 14" xfId="14060"/>
    <cellStyle name="Nota 3 2 2 15" xfId="15460"/>
    <cellStyle name="Nota 3 2 2 16" xfId="14533"/>
    <cellStyle name="Nota 3 2 2 17" xfId="13021"/>
    <cellStyle name="Nota 3 2 2 18" xfId="17571"/>
    <cellStyle name="Nota 3 2 2 2" xfId="7068"/>
    <cellStyle name="Nota 3 2 2 2 10" xfId="14998"/>
    <cellStyle name="Nota 3 2 2 2 11" xfId="10992"/>
    <cellStyle name="Nota 3 2 2 2 12" xfId="25095"/>
    <cellStyle name="Nota 3 2 2 2 2" xfId="8876"/>
    <cellStyle name="Nota 3 2 2 2 2 10" xfId="15768"/>
    <cellStyle name="Nota 3 2 2 2 2 11" xfId="17630"/>
    <cellStyle name="Nota 3 2 2 2 2 2" xfId="14106"/>
    <cellStyle name="Nota 3 2 2 2 2 2 2" xfId="24565"/>
    <cellStyle name="Nota 3 2 2 2 2 2 2 2" xfId="28240"/>
    <cellStyle name="Nota 3 2 2 2 2 2 3" xfId="21715"/>
    <cellStyle name="Nota 3 2 2 2 2 2 4" xfId="26123"/>
    <cellStyle name="Nota 3 2 2 2 2 3" xfId="11067"/>
    <cellStyle name="Nota 3 2 2 2 2 3 2" xfId="24380"/>
    <cellStyle name="Nota 3 2 2 2 2 3 2 2" xfId="28057"/>
    <cellStyle name="Nota 3 2 2 2 2 3 3" xfId="21416"/>
    <cellStyle name="Nota 3 2 2 2 2 3 4" xfId="25906"/>
    <cellStyle name="Nota 3 2 2 2 2 4" xfId="13915"/>
    <cellStyle name="Nota 3 2 2 2 2 4 2" xfId="20983"/>
    <cellStyle name="Nota 3 2 2 2 2 4 3" xfId="25604"/>
    <cellStyle name="Nota 3 2 2 2 2 5" xfId="14332"/>
    <cellStyle name="Nota 3 2 2 2 2 5 2" xfId="23854"/>
    <cellStyle name="Nota 3 2 2 2 2 5 3" xfId="27592"/>
    <cellStyle name="Nota 3 2 2 2 2 6" xfId="12239"/>
    <cellStyle name="Nota 3 2 2 2 2 6 2" xfId="23187"/>
    <cellStyle name="Nota 3 2 2 2 2 6 3" xfId="26925"/>
    <cellStyle name="Nota 3 2 2 2 2 7" xfId="13907"/>
    <cellStyle name="Nota 3 2 2 2 2 8" xfId="13419"/>
    <cellStyle name="Nota 3 2 2 2 2 9" xfId="12672"/>
    <cellStyle name="Nota 3 2 2 2 3" xfId="13347"/>
    <cellStyle name="Nota 3 2 2 2 3 2" xfId="24274"/>
    <cellStyle name="Nota 3 2 2 2 3 2 2" xfId="27961"/>
    <cellStyle name="Nota 3 2 2 2 3 3" xfId="21200"/>
    <cellStyle name="Nota 3 2 2 2 3 4" xfId="25794"/>
    <cellStyle name="Nota 3 2 2 2 4" xfId="14680"/>
    <cellStyle name="Nota 3 2 2 2 4 2" xfId="24653"/>
    <cellStyle name="Nota 3 2 2 2 4 2 2" xfId="28328"/>
    <cellStyle name="Nota 3 2 2 2 4 3" xfId="21815"/>
    <cellStyle name="Nota 3 2 2 2 4 4" xfId="26216"/>
    <cellStyle name="Nota 3 2 2 2 5" xfId="11355"/>
    <cellStyle name="Nota 3 2 2 2 5 2" xfId="22237"/>
    <cellStyle name="Nota 3 2 2 2 5 3" xfId="26400"/>
    <cellStyle name="Nota 3 2 2 2 6" xfId="12287"/>
    <cellStyle name="Nota 3 2 2 2 6 2" xfId="23712"/>
    <cellStyle name="Nota 3 2 2 2 6 3" xfId="27450"/>
    <cellStyle name="Nota 3 2 2 2 7" xfId="12860"/>
    <cellStyle name="Nota 3 2 2 2 7 2" xfId="22923"/>
    <cellStyle name="Nota 3 2 2 2 7 3" xfId="26664"/>
    <cellStyle name="Nota 3 2 2 2 8" xfId="11250"/>
    <cellStyle name="Nota 3 2 2 2 9" xfId="12634"/>
    <cellStyle name="Nota 3 2 2 3" xfId="7081"/>
    <cellStyle name="Nota 3 2 2 3 10" xfId="15763"/>
    <cellStyle name="Nota 3 2 2 3 11" xfId="11751"/>
    <cellStyle name="Nota 3 2 2 3 12" xfId="17383"/>
    <cellStyle name="Nota 3 2 2 3 2" xfId="8888"/>
    <cellStyle name="Nota 3 2 2 3 2 10" xfId="14803"/>
    <cellStyle name="Nota 3 2 2 3 2 11" xfId="17750"/>
    <cellStyle name="Nota 3 2 2 3 2 2" xfId="14115"/>
    <cellStyle name="Nota 3 2 2 3 2 2 2" xfId="24576"/>
    <cellStyle name="Nota 3 2 2 3 2 2 2 2" xfId="28251"/>
    <cellStyle name="Nota 3 2 2 3 2 2 3" xfId="21726"/>
    <cellStyle name="Nota 3 2 2 3 2 2 4" xfId="26134"/>
    <cellStyle name="Nota 3 2 2 3 2 3" xfId="11398"/>
    <cellStyle name="Nota 3 2 2 3 2 3 2" xfId="23961"/>
    <cellStyle name="Nota 3 2 2 3 2 3 2 2" xfId="27661"/>
    <cellStyle name="Nota 3 2 2 3 2 3 3" xfId="20296"/>
    <cellStyle name="Nota 3 2 2 3 2 3 4" xfId="25315"/>
    <cellStyle name="Nota 3 2 2 3 2 4" xfId="12830"/>
    <cellStyle name="Nota 3 2 2 3 2 4 2" xfId="21505"/>
    <cellStyle name="Nota 3 2 2 3 2 4 3" xfId="25945"/>
    <cellStyle name="Nota 3 2 2 3 2 5" xfId="14868"/>
    <cellStyle name="Nota 3 2 2 3 2 5 2" xfId="23330"/>
    <cellStyle name="Nota 3 2 2 3 2 5 3" xfId="27068"/>
    <cellStyle name="Nota 3 2 2 3 2 6" xfId="11014"/>
    <cellStyle name="Nota 3 2 2 3 2 6 2" xfId="23199"/>
    <cellStyle name="Nota 3 2 2 3 2 6 3" xfId="26937"/>
    <cellStyle name="Nota 3 2 2 3 2 7" xfId="13626"/>
    <cellStyle name="Nota 3 2 2 3 2 8" xfId="11945"/>
    <cellStyle name="Nota 3 2 2 3 2 9" xfId="12496"/>
    <cellStyle name="Nota 3 2 2 3 3" xfId="13358"/>
    <cellStyle name="Nota 3 2 2 3 3 2" xfId="24286"/>
    <cellStyle name="Nota 3 2 2 3 3 2 2" xfId="27973"/>
    <cellStyle name="Nota 3 2 2 3 3 3" xfId="21212"/>
    <cellStyle name="Nota 3 2 2 3 3 4" xfId="25806"/>
    <cellStyle name="Nota 3 2 2 3 4" xfId="13739"/>
    <cellStyle name="Nota 3 2 2 3 4 2" xfId="23988"/>
    <cellStyle name="Nota 3 2 2 3 4 2 2" xfId="27688"/>
    <cellStyle name="Nota 3 2 2 3 4 3" xfId="20397"/>
    <cellStyle name="Nota 3 2 2 3 4 4" xfId="25349"/>
    <cellStyle name="Nota 3 2 2 3 5" xfId="11719"/>
    <cellStyle name="Nota 3 2 2 3 5 2" xfId="20632"/>
    <cellStyle name="Nota 3 2 2 3 5 3" xfId="25441"/>
    <cellStyle name="Nota 3 2 2 3 6" xfId="13073"/>
    <cellStyle name="Nota 3 2 2 3 6 2" xfId="23435"/>
    <cellStyle name="Nota 3 2 2 3 6 3" xfId="27173"/>
    <cellStyle name="Nota 3 2 2 3 7" xfId="14662"/>
    <cellStyle name="Nota 3 2 2 3 7 2" xfId="22936"/>
    <cellStyle name="Nota 3 2 2 3 7 3" xfId="26677"/>
    <cellStyle name="Nota 3 2 2 3 8" xfId="12606"/>
    <cellStyle name="Nota 3 2 2 3 9" xfId="12848"/>
    <cellStyle name="Nota 3 2 2 4" xfId="7101"/>
    <cellStyle name="Nota 3 2 2 4 10" xfId="15530"/>
    <cellStyle name="Nota 3 2 2 4 11" xfId="11693"/>
    <cellStyle name="Nota 3 2 2 4 12" xfId="17479"/>
    <cellStyle name="Nota 3 2 2 4 2" xfId="8908"/>
    <cellStyle name="Nota 3 2 2 4 2 10" xfId="11352"/>
    <cellStyle name="Nota 3 2 2 4 2 11" xfId="19817"/>
    <cellStyle name="Nota 3 2 2 4 2 2" xfId="14134"/>
    <cellStyle name="Nota 3 2 2 4 2 2 2" xfId="24594"/>
    <cellStyle name="Nota 3 2 2 4 2 2 2 2" xfId="28269"/>
    <cellStyle name="Nota 3 2 2 4 2 2 3" xfId="21744"/>
    <cellStyle name="Nota 3 2 2 4 2 2 4" xfId="26152"/>
    <cellStyle name="Nota 3 2 2 4 2 3" xfId="11765"/>
    <cellStyle name="Nota 3 2 2 4 2 3 2" xfId="23915"/>
    <cellStyle name="Nota 3 2 2 4 2 3 2 2" xfId="27622"/>
    <cellStyle name="Nota 3 2 2 4 2 3 3" xfId="20050"/>
    <cellStyle name="Nota 3 2 2 4 2 3 4" xfId="25231"/>
    <cellStyle name="Nota 3 2 2 4 2 4" xfId="13152"/>
    <cellStyle name="Nota 3 2 2 4 2 4 2" xfId="20659"/>
    <cellStyle name="Nota 3 2 2 4 2 4 3" xfId="25453"/>
    <cellStyle name="Nota 3 2 2 4 2 5" xfId="13440"/>
    <cellStyle name="Nota 3 2 2 4 2 5 2" xfId="23374"/>
    <cellStyle name="Nota 3 2 2 4 2 5 3" xfId="27112"/>
    <cellStyle name="Nota 3 2 2 4 2 6" xfId="13886"/>
    <cellStyle name="Nota 3 2 2 4 2 6 2" xfId="23219"/>
    <cellStyle name="Nota 3 2 2 4 2 6 3" xfId="26957"/>
    <cellStyle name="Nota 3 2 2 4 2 7" xfId="12946"/>
    <cellStyle name="Nota 3 2 2 4 2 8" xfId="12703"/>
    <cellStyle name="Nota 3 2 2 4 2 9" xfId="15433"/>
    <cellStyle name="Nota 3 2 2 4 3" xfId="13373"/>
    <cellStyle name="Nota 3 2 2 4 3 2" xfId="24304"/>
    <cellStyle name="Nota 3 2 2 4 3 2 2" xfId="27991"/>
    <cellStyle name="Nota 3 2 2 4 3 3" xfId="21230"/>
    <cellStyle name="Nota 3 2 2 4 3 4" xfId="25824"/>
    <cellStyle name="Nota 3 2 2 4 4" xfId="14676"/>
    <cellStyle name="Nota 3 2 2 4 4 2" xfId="24739"/>
    <cellStyle name="Nota 3 2 2 4 4 2 2" xfId="28410"/>
    <cellStyle name="Nota 3 2 2 4 4 3" xfId="22144"/>
    <cellStyle name="Nota 3 2 2 4 4 4" xfId="26355"/>
    <cellStyle name="Nota 3 2 2 4 5" xfId="11360"/>
    <cellStyle name="Nota 3 2 2 4 5 2" xfId="20897"/>
    <cellStyle name="Nota 3 2 2 4 5 3" xfId="25567"/>
    <cellStyle name="Nota 3 2 2 4 6" xfId="12112"/>
    <cellStyle name="Nota 3 2 2 4 6 2" xfId="23430"/>
    <cellStyle name="Nota 3 2 2 4 6 3" xfId="27168"/>
    <cellStyle name="Nota 3 2 2 4 7" xfId="12223"/>
    <cellStyle name="Nota 3 2 2 4 7 2" xfId="22956"/>
    <cellStyle name="Nota 3 2 2 4 7 3" xfId="26697"/>
    <cellStyle name="Nota 3 2 2 4 8" xfId="14513"/>
    <cellStyle name="Nota 3 2 2 4 9" xfId="15600"/>
    <cellStyle name="Nota 3 2 2 5" xfId="6944"/>
    <cellStyle name="Nota 3 2 2 5 10" xfId="15775"/>
    <cellStyle name="Nota 3 2 2 5 11" xfId="11570"/>
    <cellStyle name="Nota 3 2 2 5 12" xfId="25104"/>
    <cellStyle name="Nota 3 2 2 5 2" xfId="8774"/>
    <cellStyle name="Nota 3 2 2 5 2 10" xfId="13452"/>
    <cellStyle name="Nota 3 2 2 5 2 11" xfId="17754"/>
    <cellStyle name="Nota 3 2 2 5 2 2" xfId="14015"/>
    <cellStyle name="Nota 3 2 2 5 2 2 2" xfId="24474"/>
    <cellStyle name="Nota 3 2 2 5 2 2 2 2" xfId="28149"/>
    <cellStyle name="Nota 3 2 2 5 2 2 3" xfId="21618"/>
    <cellStyle name="Nota 3 2 2 5 2 2 4" xfId="26032"/>
    <cellStyle name="Nota 3 2 2 5 2 3" xfId="14402"/>
    <cellStyle name="Nota 3 2 2 5 2 3 2" xfId="23977"/>
    <cellStyle name="Nota 3 2 2 5 2 3 2 2" xfId="27677"/>
    <cellStyle name="Nota 3 2 2 5 2 3 3" xfId="20312"/>
    <cellStyle name="Nota 3 2 2 5 2 3 4" xfId="25331"/>
    <cellStyle name="Nota 3 2 2 5 2 4" xfId="12208"/>
    <cellStyle name="Nota 3 2 2 5 2 4 2" xfId="21485"/>
    <cellStyle name="Nota 3 2 2 5 2 4 3" xfId="25925"/>
    <cellStyle name="Nota 3 2 2 5 2 5" xfId="12038"/>
    <cellStyle name="Nota 3 2 2 5 2 5 2" xfId="23799"/>
    <cellStyle name="Nota 3 2 2 5 2 5 3" xfId="27537"/>
    <cellStyle name="Nota 3 2 2 5 2 6" xfId="15279"/>
    <cellStyle name="Nota 3 2 2 5 2 6 2" xfId="23085"/>
    <cellStyle name="Nota 3 2 2 5 2 6 3" xfId="26823"/>
    <cellStyle name="Nota 3 2 2 5 2 7" xfId="11667"/>
    <cellStyle name="Nota 3 2 2 5 2 8" xfId="15464"/>
    <cellStyle name="Nota 3 2 2 5 2 9" xfId="11592"/>
    <cellStyle name="Nota 3 2 2 5 3" xfId="13243"/>
    <cellStyle name="Nota 3 2 2 5 3 2" xfId="24162"/>
    <cellStyle name="Nota 3 2 2 5 3 2 2" xfId="27849"/>
    <cellStyle name="Nota 3 2 2 5 3 3" xfId="21082"/>
    <cellStyle name="Nota 3 2 2 5 3 4" xfId="25681"/>
    <cellStyle name="Nota 3 2 2 5 4" xfId="11040"/>
    <cellStyle name="Nota 3 2 2 5 4 2" xfId="24665"/>
    <cellStyle name="Nota 3 2 2 5 4 2 2" xfId="28338"/>
    <cellStyle name="Nota 3 2 2 5 4 3" xfId="21863"/>
    <cellStyle name="Nota 3 2 2 5 4 4" xfId="26235"/>
    <cellStyle name="Nota 3 2 2 5 5" xfId="11776"/>
    <cellStyle name="Nota 3 2 2 5 5 2" xfId="20924"/>
    <cellStyle name="Nota 3 2 2 5 5 3" xfId="25578"/>
    <cellStyle name="Nota 3 2 2 5 6" xfId="14910"/>
    <cellStyle name="Nota 3 2 2 5 6 2" xfId="23350"/>
    <cellStyle name="Nota 3 2 2 5 6 3" xfId="27088"/>
    <cellStyle name="Nota 3 2 2 5 7" xfId="14744"/>
    <cellStyle name="Nota 3 2 2 5 7 2" xfId="22803"/>
    <cellStyle name="Nota 3 2 2 5 7 3" xfId="26544"/>
    <cellStyle name="Nota 3 2 2 5 8" xfId="15509"/>
    <cellStyle name="Nota 3 2 2 5 9" xfId="11669"/>
    <cellStyle name="Nota 3 2 2 6" xfId="7126"/>
    <cellStyle name="Nota 3 2 2 6 10" xfId="11312"/>
    <cellStyle name="Nota 3 2 2 6 11" xfId="15670"/>
    <cellStyle name="Nota 3 2 2 6 12" xfId="25090"/>
    <cellStyle name="Nota 3 2 2 6 2" xfId="8933"/>
    <cellStyle name="Nota 3 2 2 6 2 10" xfId="14844"/>
    <cellStyle name="Nota 3 2 2 6 2 11" xfId="19690"/>
    <cellStyle name="Nota 3 2 2 6 2 2" xfId="14157"/>
    <cellStyle name="Nota 3 2 2 6 2 2 2" xfId="24615"/>
    <cellStyle name="Nota 3 2 2 6 2 2 2 2" xfId="28290"/>
    <cellStyle name="Nota 3 2 2 6 2 2 3" xfId="21766"/>
    <cellStyle name="Nota 3 2 2 6 2 2 4" xfId="26173"/>
    <cellStyle name="Nota 3 2 2 6 2 3" xfId="13536"/>
    <cellStyle name="Nota 3 2 2 6 2 3 2" xfId="23954"/>
    <cellStyle name="Nota 3 2 2 6 2 3 2 2" xfId="27654"/>
    <cellStyle name="Nota 3 2 2 6 2 3 3" xfId="20289"/>
    <cellStyle name="Nota 3 2 2 6 2 3 4" xfId="25308"/>
    <cellStyle name="Nota 3 2 2 6 2 4" xfId="14336"/>
    <cellStyle name="Nota 3 2 2 6 2 4 2" xfId="20867"/>
    <cellStyle name="Nota 3 2 2 6 2 4 3" xfId="25554"/>
    <cellStyle name="Nota 3 2 2 6 2 5" xfId="12164"/>
    <cellStyle name="Nota 3 2 2 6 2 5 2" xfId="23607"/>
    <cellStyle name="Nota 3 2 2 6 2 5 3" xfId="27345"/>
    <cellStyle name="Nota 3 2 2 6 2 6" xfId="15403"/>
    <cellStyle name="Nota 3 2 2 6 2 6 2" xfId="23244"/>
    <cellStyle name="Nota 3 2 2 6 2 6 3" xfId="26982"/>
    <cellStyle name="Nota 3 2 2 6 2 7" xfId="13074"/>
    <cellStyle name="Nota 3 2 2 6 2 8" xfId="12581"/>
    <cellStyle name="Nota 3 2 2 6 2 9" xfId="11350"/>
    <cellStyle name="Nota 3 2 2 6 3" xfId="13392"/>
    <cellStyle name="Nota 3 2 2 6 3 2" xfId="24325"/>
    <cellStyle name="Nota 3 2 2 6 3 2 2" xfId="28012"/>
    <cellStyle name="Nota 3 2 2 6 3 3" xfId="21252"/>
    <cellStyle name="Nota 3 2 2 6 3 4" xfId="25846"/>
    <cellStyle name="Nota 3 2 2 6 4" xfId="14670"/>
    <cellStyle name="Nota 3 2 2 6 4 2" xfId="23890"/>
    <cellStyle name="Nota 3 2 2 6 4 2 2" xfId="27598"/>
    <cellStyle name="Nota 3 2 2 6 4 3" xfId="19895"/>
    <cellStyle name="Nota 3 2 2 6 4 4" xfId="25197"/>
    <cellStyle name="Nota 3 2 2 6 5" xfId="13529"/>
    <cellStyle name="Nota 3 2 2 6 5 2" xfId="19888"/>
    <cellStyle name="Nota 3 2 2 6 5 3" xfId="25194"/>
    <cellStyle name="Nota 3 2 2 6 6" xfId="11691"/>
    <cellStyle name="Nota 3 2 2 6 6 2" xfId="23417"/>
    <cellStyle name="Nota 3 2 2 6 6 3" xfId="27155"/>
    <cellStyle name="Nota 3 2 2 6 7" xfId="13833"/>
    <cellStyle name="Nota 3 2 2 6 7 2" xfId="22981"/>
    <cellStyle name="Nota 3 2 2 6 7 3" xfId="26722"/>
    <cellStyle name="Nota 3 2 2 6 8" xfId="14864"/>
    <cellStyle name="Nota 3 2 2 6 9" xfId="15023"/>
    <cellStyle name="Nota 3 2 2 7" xfId="7148"/>
    <cellStyle name="Nota 3 2 2 7 10" xfId="12912"/>
    <cellStyle name="Nota 3 2 2 7 11" xfId="14248"/>
    <cellStyle name="Nota 3 2 2 7 12" xfId="17175"/>
    <cellStyle name="Nota 3 2 2 7 2" xfId="8955"/>
    <cellStyle name="Nota 3 2 2 7 2 10" xfId="12527"/>
    <cellStyle name="Nota 3 2 2 7 2 11" xfId="17492"/>
    <cellStyle name="Nota 3 2 2 7 2 2" xfId="14178"/>
    <cellStyle name="Nota 3 2 2 7 2 2 2" xfId="24634"/>
    <cellStyle name="Nota 3 2 2 7 2 2 2 2" xfId="28309"/>
    <cellStyle name="Nota 3 2 2 7 2 2 3" xfId="21786"/>
    <cellStyle name="Nota 3 2 2 7 2 2 4" xfId="26192"/>
    <cellStyle name="Nota 3 2 2 7 2 3" xfId="11371"/>
    <cellStyle name="Nota 3 2 2 7 2 3 2" xfId="24371"/>
    <cellStyle name="Nota 3 2 2 7 2 3 2 2" xfId="28048"/>
    <cellStyle name="Nota 3 2 2 7 2 3 3" xfId="21407"/>
    <cellStyle name="Nota 3 2 2 7 2 3 4" xfId="25897"/>
    <cellStyle name="Nota 3 2 2 7 2 4" xfId="12525"/>
    <cellStyle name="Nota 3 2 2 7 2 4 2" xfId="20643"/>
    <cellStyle name="Nota 3 2 2 7 2 4 3" xfId="25449"/>
    <cellStyle name="Nota 3 2 2 7 2 5" xfId="15388"/>
    <cellStyle name="Nota 3 2 2 7 2 5 2" xfId="23775"/>
    <cellStyle name="Nota 3 2 2 7 2 5 3" xfId="27513"/>
    <cellStyle name="Nota 3 2 2 7 2 6" xfId="11131"/>
    <cellStyle name="Nota 3 2 2 7 2 6 2" xfId="23266"/>
    <cellStyle name="Nota 3 2 2 7 2 6 3" xfId="27004"/>
    <cellStyle name="Nota 3 2 2 7 2 7" xfId="12682"/>
    <cellStyle name="Nota 3 2 2 7 2 8" xfId="12272"/>
    <cellStyle name="Nota 3 2 2 7 2 9" xfId="12800"/>
    <cellStyle name="Nota 3 2 2 7 3" xfId="13409"/>
    <cellStyle name="Nota 3 2 2 7 3 2" xfId="24344"/>
    <cellStyle name="Nota 3 2 2 7 3 2 2" xfId="28031"/>
    <cellStyle name="Nota 3 2 2 7 3 3" xfId="21272"/>
    <cellStyle name="Nota 3 2 2 7 3 4" xfId="25865"/>
    <cellStyle name="Nota 3 2 2 7 4" xfId="14502"/>
    <cellStyle name="Nota 3 2 2 7 4 2" xfId="24641"/>
    <cellStyle name="Nota 3 2 2 7 4 2 2" xfId="28316"/>
    <cellStyle name="Nota 3 2 2 7 4 3" xfId="21794"/>
    <cellStyle name="Nota 3 2 2 7 4 4" xfId="26200"/>
    <cellStyle name="Nota 3 2 2 7 5" xfId="11240"/>
    <cellStyle name="Nota 3 2 2 7 5 2" xfId="21475"/>
    <cellStyle name="Nota 3 2 2 7 5 3" xfId="25915"/>
    <cellStyle name="Nota 3 2 2 7 6" xfId="15431"/>
    <cellStyle name="Nota 3 2 2 7 6 2" xfId="23696"/>
    <cellStyle name="Nota 3 2 2 7 6 3" xfId="27434"/>
    <cellStyle name="Nota 3 2 2 7 7" xfId="14351"/>
    <cellStyle name="Nota 3 2 2 7 7 2" xfId="23003"/>
    <cellStyle name="Nota 3 2 2 7 7 3" xfId="26744"/>
    <cellStyle name="Nota 3 2 2 7 8" xfId="14766"/>
    <cellStyle name="Nota 3 2 2 7 9" xfId="14797"/>
    <cellStyle name="Nota 3 2 2 8" xfId="6948"/>
    <cellStyle name="Nota 3 2 2 8 10" xfId="15010"/>
    <cellStyle name="Nota 3 2 2 8 11" xfId="17796"/>
    <cellStyle name="Nota 3 2 2 8 2" xfId="13247"/>
    <cellStyle name="Nota 3 2 2 8 2 2" xfId="24166"/>
    <cellStyle name="Nota 3 2 2 8 2 2 2" xfId="27853"/>
    <cellStyle name="Nota 3 2 2 8 2 3" xfId="21086"/>
    <cellStyle name="Nota 3 2 2 8 2 4" xfId="25685"/>
    <cellStyle name="Nota 3 2 2 8 3" xfId="14208"/>
    <cellStyle name="Nota 3 2 2 8 3 2" xfId="24710"/>
    <cellStyle name="Nota 3 2 2 8 3 2 2" xfId="28382"/>
    <cellStyle name="Nota 3 2 2 8 3 3" xfId="22042"/>
    <cellStyle name="Nota 3 2 2 8 3 4" xfId="26314"/>
    <cellStyle name="Nota 3 2 2 8 4" xfId="11995"/>
    <cellStyle name="Nota 3 2 2 8 4 2" xfId="20849"/>
    <cellStyle name="Nota 3 2 2 8 4 3" xfId="25542"/>
    <cellStyle name="Nota 3 2 2 8 5" xfId="15024"/>
    <cellStyle name="Nota 3 2 2 8 5 2" xfId="23515"/>
    <cellStyle name="Nota 3 2 2 8 5 3" xfId="27253"/>
    <cellStyle name="Nota 3 2 2 8 6" xfId="11992"/>
    <cellStyle name="Nota 3 2 2 8 6 2" xfId="22807"/>
    <cellStyle name="Nota 3 2 2 8 6 3" xfId="26548"/>
    <cellStyle name="Nota 3 2 2 8 7" xfId="15367"/>
    <cellStyle name="Nota 3 2 2 8 8" xfId="12562"/>
    <cellStyle name="Nota 3 2 2 8 9" xfId="12052"/>
    <cellStyle name="Nota 3 2 2 9" xfId="12557"/>
    <cellStyle name="Nota 3 2 2 9 2" xfId="20368"/>
    <cellStyle name="Nota 3 2 2 9 2 2" xfId="25336"/>
    <cellStyle name="Nota 3 2 2 9 3" xfId="20787"/>
    <cellStyle name="Nota 3 2 2 9 4" xfId="25517"/>
    <cellStyle name="Nota 3 2 3" xfId="6917"/>
    <cellStyle name="Nota 3 2 3 10" xfId="15214"/>
    <cellStyle name="Nota 3 2 3 11" xfId="11821"/>
    <cellStyle name="Nota 3 2 3 12" xfId="17726"/>
    <cellStyle name="Nota 3 2 3 2" xfId="8750"/>
    <cellStyle name="Nota 3 2 3 2 10" xfId="15306"/>
    <cellStyle name="Nota 3 2 3 2 11" xfId="17414"/>
    <cellStyle name="Nota 3 2 3 2 2" xfId="13992"/>
    <cellStyle name="Nota 3 2 3 2 2 2" xfId="24452"/>
    <cellStyle name="Nota 3 2 3 2 2 2 2" xfId="28127"/>
    <cellStyle name="Nota 3 2 3 2 2 3" xfId="21596"/>
    <cellStyle name="Nota 3 2 3 2 2 4" xfId="26010"/>
    <cellStyle name="Nota 3 2 3 2 3" xfId="14274"/>
    <cellStyle name="Nota 3 2 3 2 3 2" xfId="24689"/>
    <cellStyle name="Nota 3 2 3 2 3 2 2" xfId="28361"/>
    <cellStyle name="Nota 3 2 3 2 3 3" xfId="22013"/>
    <cellStyle name="Nota 3 2 3 2 3 4" xfId="26287"/>
    <cellStyle name="Nota 3 2 3 2 4" xfId="11999"/>
    <cellStyle name="Nota 3 2 3 2 4 2" xfId="22188"/>
    <cellStyle name="Nota 3 2 3 2 4 3" xfId="26384"/>
    <cellStyle name="Nota 3 2 3 2 5" xfId="11577"/>
    <cellStyle name="Nota 3 2 3 2 5 2" xfId="23827"/>
    <cellStyle name="Nota 3 2 3 2 5 3" xfId="27565"/>
    <cellStyle name="Nota 3 2 3 2 6" xfId="15250"/>
    <cellStyle name="Nota 3 2 3 2 6 2" xfId="23061"/>
    <cellStyle name="Nota 3 2 3 2 6 3" xfId="26799"/>
    <cellStyle name="Nota 3 2 3 2 7" xfId="12755"/>
    <cellStyle name="Nota 3 2 3 2 8" xfId="14539"/>
    <cellStyle name="Nota 3 2 3 2 9" xfId="15004"/>
    <cellStyle name="Nota 3 2 3 3" xfId="13219"/>
    <cellStyle name="Nota 3 2 3 3 2" xfId="24137"/>
    <cellStyle name="Nota 3 2 3 3 2 2" xfId="27824"/>
    <cellStyle name="Nota 3 2 3 3 3" xfId="21057"/>
    <cellStyle name="Nota 3 2 3 3 4" xfId="25656"/>
    <cellStyle name="Nota 3 2 3 4" xfId="14728"/>
    <cellStyle name="Nota 3 2 3 4 2" xfId="24668"/>
    <cellStyle name="Nota 3 2 3 4 2 2" xfId="28341"/>
    <cellStyle name="Nota 3 2 3 4 3" xfId="21874"/>
    <cellStyle name="Nota 3 2 3 4 4" xfId="26240"/>
    <cellStyle name="Nota 3 2 3 5" xfId="15067"/>
    <cellStyle name="Nota 3 2 3 5 2" xfId="21809"/>
    <cellStyle name="Nota 3 2 3 5 3" xfId="26212"/>
    <cellStyle name="Nota 3 2 3 6" xfId="12670"/>
    <cellStyle name="Nota 3 2 3 6 2" xfId="23377"/>
    <cellStyle name="Nota 3 2 3 6 3" xfId="27115"/>
    <cellStyle name="Nota 3 2 3 7" xfId="12967"/>
    <cellStyle name="Nota 3 2 3 7 2" xfId="22777"/>
    <cellStyle name="Nota 3 2 3 7 3" xfId="26518"/>
    <cellStyle name="Nota 3 2 3 8" xfId="12041"/>
    <cellStyle name="Nota 3 2 3 9" xfId="12935"/>
    <cellStyle name="Nota 3 2 4" xfId="6939"/>
    <cellStyle name="Nota 3 2 4 10" xfId="11315"/>
    <cellStyle name="Nota 3 2 4 11" xfId="11307"/>
    <cellStyle name="Nota 3 2 4 12" xfId="17566"/>
    <cellStyle name="Nota 3 2 4 2" xfId="8770"/>
    <cellStyle name="Nota 3 2 4 2 10" xfId="13640"/>
    <cellStyle name="Nota 3 2 4 2 11" xfId="19692"/>
    <cellStyle name="Nota 3 2 4 2 2" xfId="14011"/>
    <cellStyle name="Nota 3 2 4 2 2 2" xfId="24471"/>
    <cellStyle name="Nota 3 2 4 2 2 2 2" xfId="28146"/>
    <cellStyle name="Nota 3 2 4 2 2 3" xfId="21615"/>
    <cellStyle name="Nota 3 2 4 2 2 4" xfId="26029"/>
    <cellStyle name="Nota 3 2 4 2 3" xfId="14974"/>
    <cellStyle name="Nota 3 2 4 2 3 2" xfId="24386"/>
    <cellStyle name="Nota 3 2 4 2 3 2 2" xfId="28063"/>
    <cellStyle name="Nota 3 2 4 2 3 3" xfId="21422"/>
    <cellStyle name="Nota 3 2 4 2 3 4" xfId="25912"/>
    <cellStyle name="Nota 3 2 4 2 4" xfId="12700"/>
    <cellStyle name="Nota 3 2 4 2 4 2" xfId="20842"/>
    <cellStyle name="Nota 3 2 4 2 4 3" xfId="25540"/>
    <cellStyle name="Nota 3 2 4 2 5" xfId="12870"/>
    <cellStyle name="Nota 3 2 4 2 5 2" xfId="23801"/>
    <cellStyle name="Nota 3 2 4 2 5 3" xfId="27539"/>
    <cellStyle name="Nota 3 2 4 2 6" xfId="15194"/>
    <cellStyle name="Nota 3 2 4 2 6 2" xfId="23081"/>
    <cellStyle name="Nota 3 2 4 2 6 3" xfId="26819"/>
    <cellStyle name="Nota 3 2 4 2 7" xfId="12777"/>
    <cellStyle name="Nota 3 2 4 2 8" xfId="11207"/>
    <cellStyle name="Nota 3 2 4 2 9" xfId="12568"/>
    <cellStyle name="Nota 3 2 4 3" xfId="13238"/>
    <cellStyle name="Nota 3 2 4 3 2" xfId="24158"/>
    <cellStyle name="Nota 3 2 4 3 2 2" xfId="27845"/>
    <cellStyle name="Nota 3 2 4 3 3" xfId="21078"/>
    <cellStyle name="Nota 3 2 4 3 4" xfId="25677"/>
    <cellStyle name="Nota 3 2 4 4" xfId="14389"/>
    <cellStyle name="Nota 3 2 4 4 2" xfId="24713"/>
    <cellStyle name="Nota 3 2 4 4 2 2" xfId="28385"/>
    <cellStyle name="Nota 3 2 4 4 3" xfId="22045"/>
    <cellStyle name="Nota 3 2 4 4 4" xfId="26317"/>
    <cellStyle name="Nota 3 2 4 5" xfId="11278"/>
    <cellStyle name="Nota 3 2 4 5 2" xfId="20624"/>
    <cellStyle name="Nota 3 2 4 5 3" xfId="25435"/>
    <cellStyle name="Nota 3 2 4 6" xfId="13787"/>
    <cellStyle name="Nota 3 2 4 6 2" xfId="23512"/>
    <cellStyle name="Nota 3 2 4 6 3" xfId="27250"/>
    <cellStyle name="Nota 3 2 4 7" xfId="14596"/>
    <cellStyle name="Nota 3 2 4 7 2" xfId="22798"/>
    <cellStyle name="Nota 3 2 4 7 3" xfId="26539"/>
    <cellStyle name="Nota 3 2 4 8" xfId="13816"/>
    <cellStyle name="Nota 3 2 4 9" xfId="13441"/>
    <cellStyle name="Nota 3 2 5" xfId="6958"/>
    <cellStyle name="Nota 3 2 5 10" xfId="15203"/>
    <cellStyle name="Nota 3 2 5 11" xfId="12299"/>
    <cellStyle name="Nota 3 2 5 12" xfId="17582"/>
    <cellStyle name="Nota 3 2 5 2" xfId="8787"/>
    <cellStyle name="Nota 3 2 5 2 10" xfId="14755"/>
    <cellStyle name="Nota 3 2 5 2 11" xfId="18796"/>
    <cellStyle name="Nota 3 2 5 2 2" xfId="14026"/>
    <cellStyle name="Nota 3 2 5 2 2 2" xfId="24487"/>
    <cellStyle name="Nota 3 2 5 2 2 2 2" xfId="28162"/>
    <cellStyle name="Nota 3 2 5 2 2 3" xfId="21631"/>
    <cellStyle name="Nota 3 2 5 2 2 4" xfId="26045"/>
    <cellStyle name="Nota 3 2 5 2 3" xfId="14497"/>
    <cellStyle name="Nota 3 2 5 2 3 2" xfId="23918"/>
    <cellStyle name="Nota 3 2 5 2 3 2 2" xfId="27625"/>
    <cellStyle name="Nota 3 2 5 2 3 3" xfId="20053"/>
    <cellStyle name="Nota 3 2 5 2 3 4" xfId="25234"/>
    <cellStyle name="Nota 3 2 5 2 4" xfId="14649"/>
    <cellStyle name="Nota 3 2 5 2 4 2" xfId="20587"/>
    <cellStyle name="Nota 3 2 5 2 4 3" xfId="25418"/>
    <cellStyle name="Nota 3 2 5 2 5" xfId="11696"/>
    <cellStyle name="Nota 3 2 5 2 5 2" xfId="23588"/>
    <cellStyle name="Nota 3 2 5 2 5 3" xfId="27326"/>
    <cellStyle name="Nota 3 2 5 2 6" xfId="15012"/>
    <cellStyle name="Nota 3 2 5 2 6 2" xfId="23098"/>
    <cellStyle name="Nota 3 2 5 2 6 3" xfId="26836"/>
    <cellStyle name="Nota 3 2 5 2 7" xfId="10912"/>
    <cellStyle name="Nota 3 2 5 2 8" xfId="14866"/>
    <cellStyle name="Nota 3 2 5 2 9" xfId="15667"/>
    <cellStyle name="Nota 3 2 5 3" xfId="13257"/>
    <cellStyle name="Nota 3 2 5 3 2" xfId="24176"/>
    <cellStyle name="Nota 3 2 5 3 2 2" xfId="27863"/>
    <cellStyle name="Nota 3 2 5 3 3" xfId="21096"/>
    <cellStyle name="Nota 3 2 5 3 4" xfId="25695"/>
    <cellStyle name="Nota 3 2 5 4" xfId="14427"/>
    <cellStyle name="Nota 3 2 5 4 2" xfId="24407"/>
    <cellStyle name="Nota 3 2 5 4 2 2" xfId="28084"/>
    <cellStyle name="Nota 3 2 5 4 3" xfId="21519"/>
    <cellStyle name="Nota 3 2 5 4 4" xfId="25959"/>
    <cellStyle name="Nota 3 2 5 5" xfId="12932"/>
    <cellStyle name="Nota 3 2 5 5 2" xfId="22193"/>
    <cellStyle name="Nota 3 2 5 5 3" xfId="26389"/>
    <cellStyle name="Nota 3 2 5 6" xfId="11952"/>
    <cellStyle name="Nota 3 2 5 6 2" xfId="23739"/>
    <cellStyle name="Nota 3 2 5 6 3" xfId="27477"/>
    <cellStyle name="Nota 3 2 5 7" xfId="14464"/>
    <cellStyle name="Nota 3 2 5 7 2" xfId="22815"/>
    <cellStyle name="Nota 3 2 5 7 3" xfId="26556"/>
    <cellStyle name="Nota 3 2 5 8" xfId="11866"/>
    <cellStyle name="Nota 3 2 5 9" xfId="13637"/>
    <cellStyle name="Nota 3 2 6" xfId="6888"/>
    <cellStyle name="Nota 3 2 6 10" xfId="15716"/>
    <cellStyle name="Nota 3 2 6 11" xfId="15693"/>
    <cellStyle name="Nota 3 2 6 12" xfId="25187"/>
    <cellStyle name="Nota 3 2 6 2" xfId="8726"/>
    <cellStyle name="Nota 3 2 6 2 10" xfId="12686"/>
    <cellStyle name="Nota 3 2 6 2 11" xfId="17504"/>
    <cellStyle name="Nota 3 2 6 2 2" xfId="13968"/>
    <cellStyle name="Nota 3 2 6 2 2 2" xfId="24432"/>
    <cellStyle name="Nota 3 2 6 2 2 2 2" xfId="28107"/>
    <cellStyle name="Nota 3 2 6 2 2 3" xfId="21575"/>
    <cellStyle name="Nota 3 2 6 2 2 4" xfId="25990"/>
    <cellStyle name="Nota 3 2 6 2 3" xfId="14312"/>
    <cellStyle name="Nota 3 2 6 2 3 2" xfId="24650"/>
    <cellStyle name="Nota 3 2 6 2 3 2 2" xfId="28325"/>
    <cellStyle name="Nota 3 2 6 2 3 3" xfId="21812"/>
    <cellStyle name="Nota 3 2 6 2 3 4" xfId="26213"/>
    <cellStyle name="Nota 3 2 6 2 4" xfId="14642"/>
    <cellStyle name="Nota 3 2 6 2 4 2" xfId="22027"/>
    <cellStyle name="Nota 3 2 6 2 4 3" xfId="26299"/>
    <cellStyle name="Nota 3 2 6 2 5" xfId="15055"/>
    <cellStyle name="Nota 3 2 6 2 5 2" xfId="23363"/>
    <cellStyle name="Nota 3 2 6 2 5 3" xfId="27101"/>
    <cellStyle name="Nota 3 2 6 2 6" xfId="11922"/>
    <cellStyle name="Nota 3 2 6 2 6 2" xfId="23037"/>
    <cellStyle name="Nota 3 2 6 2 6 3" xfId="26775"/>
    <cellStyle name="Nota 3 2 6 2 7" xfId="11007"/>
    <cellStyle name="Nota 3 2 6 2 8" xfId="15160"/>
    <cellStyle name="Nota 3 2 6 2 9" xfId="13080"/>
    <cellStyle name="Nota 3 2 6 3" xfId="13195"/>
    <cellStyle name="Nota 3 2 6 3 2" xfId="24116"/>
    <cellStyle name="Nota 3 2 6 3 2 2" xfId="27803"/>
    <cellStyle name="Nota 3 2 6 3 3" xfId="21032"/>
    <cellStyle name="Nota 3 2 6 3 4" xfId="25631"/>
    <cellStyle name="Nota 3 2 6 4" xfId="14258"/>
    <cellStyle name="Nota 3 2 6 4 2" xfId="24677"/>
    <cellStyle name="Nota 3 2 6 4 2 2" xfId="28349"/>
    <cellStyle name="Nota 3 2 6 4 3" xfId="21910"/>
    <cellStyle name="Nota 3 2 6 4 4" xfId="26258"/>
    <cellStyle name="Nota 3 2 6 5" xfId="11052"/>
    <cellStyle name="Nota 3 2 6 5 2" xfId="20183"/>
    <cellStyle name="Nota 3 2 6 5 3" xfId="25260"/>
    <cellStyle name="Nota 3 2 6 6" xfId="15412"/>
    <cellStyle name="Nota 3 2 6 6 2" xfId="23399"/>
    <cellStyle name="Nota 3 2 6 6 3" xfId="27137"/>
    <cellStyle name="Nota 3 2 6 7" xfId="11563"/>
    <cellStyle name="Nota 3 2 6 7 2" xfId="22750"/>
    <cellStyle name="Nota 3 2 6 7 3" xfId="26491"/>
    <cellStyle name="Nota 3 2 6 8" xfId="15329"/>
    <cellStyle name="Nota 3 2 6 9" xfId="15603"/>
    <cellStyle name="Nota 3 2 7" xfId="6924"/>
    <cellStyle name="Nota 3 2 7 10" xfId="14343"/>
    <cellStyle name="Nota 3 2 7 11" xfId="13349"/>
    <cellStyle name="Nota 3 2 7 12" xfId="17627"/>
    <cellStyle name="Nota 3 2 7 2" xfId="8756"/>
    <cellStyle name="Nota 3 2 7 2 10" xfId="12090"/>
    <cellStyle name="Nota 3 2 7 2 11" xfId="18802"/>
    <cellStyle name="Nota 3 2 7 2 2" xfId="13997"/>
    <cellStyle name="Nota 3 2 7 2 2 2" xfId="24457"/>
    <cellStyle name="Nota 3 2 7 2 2 2 2" xfId="28132"/>
    <cellStyle name="Nota 3 2 7 2 2 3" xfId="21601"/>
    <cellStyle name="Nota 3 2 7 2 2 4" xfId="26015"/>
    <cellStyle name="Nota 3 2 7 2 3" xfId="14616"/>
    <cellStyle name="Nota 3 2 7 2 3 2" xfId="24729"/>
    <cellStyle name="Nota 3 2 7 2 3 2 2" xfId="28400"/>
    <cellStyle name="Nota 3 2 7 2 3 3" xfId="22114"/>
    <cellStyle name="Nota 3 2 7 2 3 4" xfId="26341"/>
    <cellStyle name="Nota 3 2 7 2 4" xfId="11740"/>
    <cellStyle name="Nota 3 2 7 2 4 2" xfId="22184"/>
    <cellStyle name="Nota 3 2 7 2 4 3" xfId="26380"/>
    <cellStyle name="Nota 3 2 7 2 5" xfId="11604"/>
    <cellStyle name="Nota 3 2 7 2 5 2" xfId="23842"/>
    <cellStyle name="Nota 3 2 7 2 5 3" xfId="27580"/>
    <cellStyle name="Nota 3 2 7 2 6" xfId="12364"/>
    <cellStyle name="Nota 3 2 7 2 6 2" xfId="23067"/>
    <cellStyle name="Nota 3 2 7 2 6 3" xfId="26805"/>
    <cellStyle name="Nota 3 2 7 2 7" xfId="14888"/>
    <cellStyle name="Nota 3 2 7 2 8" xfId="13005"/>
    <cellStyle name="Nota 3 2 7 2 9" xfId="12329"/>
    <cellStyle name="Nota 3 2 7 3" xfId="13224"/>
    <cellStyle name="Nota 3 2 7 3 2" xfId="24143"/>
    <cellStyle name="Nota 3 2 7 3 2 2" xfId="27830"/>
    <cellStyle name="Nota 3 2 7 3 3" xfId="21063"/>
    <cellStyle name="Nota 3 2 7 3 4" xfId="25662"/>
    <cellStyle name="Nota 3 2 7 4" xfId="14261"/>
    <cellStyle name="Nota 3 2 7 4 2" xfId="23995"/>
    <cellStyle name="Nota 3 2 7 4 2 2" xfId="27695"/>
    <cellStyle name="Nota 3 2 7 4 3" xfId="20404"/>
    <cellStyle name="Nota 3 2 7 4 4" xfId="25356"/>
    <cellStyle name="Nota 3 2 7 5" xfId="13122"/>
    <cellStyle name="Nota 3 2 7 5 2" xfId="20272"/>
    <cellStyle name="Nota 3 2 7 5 3" xfId="25302"/>
    <cellStyle name="Nota 3 2 7 6" xfId="13429"/>
    <cellStyle name="Nota 3 2 7 6 2" xfId="23744"/>
    <cellStyle name="Nota 3 2 7 6 3" xfId="27482"/>
    <cellStyle name="Nota 3 2 7 7" xfId="13485"/>
    <cellStyle name="Nota 3 2 7 7 2" xfId="22784"/>
    <cellStyle name="Nota 3 2 7 7 3" xfId="26525"/>
    <cellStyle name="Nota 3 2 7 8" xfId="15382"/>
    <cellStyle name="Nota 3 2 7 9" xfId="15610"/>
    <cellStyle name="Nota 3 2 8" xfId="6915"/>
    <cellStyle name="Nota 3 2 8 10" xfId="15747"/>
    <cellStyle name="Nota 3 2 8 11" xfId="12404"/>
    <cellStyle name="Nota 3 2 8 12" xfId="25181"/>
    <cellStyle name="Nota 3 2 8 2" xfId="8748"/>
    <cellStyle name="Nota 3 2 8 2 10" xfId="15466"/>
    <cellStyle name="Nota 3 2 8 2 11" xfId="17716"/>
    <cellStyle name="Nota 3 2 8 2 2" xfId="13990"/>
    <cellStyle name="Nota 3 2 8 2 2 2" xfId="24450"/>
    <cellStyle name="Nota 3 2 8 2 2 2 2" xfId="28125"/>
    <cellStyle name="Nota 3 2 8 2 2 3" xfId="21594"/>
    <cellStyle name="Nota 3 2 8 2 2 4" xfId="26008"/>
    <cellStyle name="Nota 3 2 8 2 3" xfId="14498"/>
    <cellStyle name="Nota 3 2 8 2 3 2" xfId="24690"/>
    <cellStyle name="Nota 3 2 8 2 3 2 2" xfId="28362"/>
    <cellStyle name="Nota 3 2 8 2 3 3" xfId="22014"/>
    <cellStyle name="Nota 3 2 8 2 3 4" xfId="26288"/>
    <cellStyle name="Nota 3 2 8 2 4" xfId="12214"/>
    <cellStyle name="Nota 3 2 8 2 4 2" xfId="22190"/>
    <cellStyle name="Nota 3 2 8 2 4 3" xfId="26386"/>
    <cellStyle name="Nota 3 2 8 2 5" xfId="14456"/>
    <cellStyle name="Nota 3 2 8 2 5 2" xfId="23836"/>
    <cellStyle name="Nota 3 2 8 2 5 3" xfId="27574"/>
    <cellStyle name="Nota 3 2 8 2 6" xfId="14767"/>
    <cellStyle name="Nota 3 2 8 2 6 2" xfId="23059"/>
    <cellStyle name="Nota 3 2 8 2 6 3" xfId="26797"/>
    <cellStyle name="Nota 3 2 8 2 7" xfId="13873"/>
    <cellStyle name="Nota 3 2 8 2 8" xfId="15058"/>
    <cellStyle name="Nota 3 2 8 2 9" xfId="12541"/>
    <cellStyle name="Nota 3 2 8 3" xfId="13217"/>
    <cellStyle name="Nota 3 2 8 3 2" xfId="24135"/>
    <cellStyle name="Nota 3 2 8 3 2 2" xfId="27822"/>
    <cellStyle name="Nota 3 2 8 3 3" xfId="21055"/>
    <cellStyle name="Nota 3 2 8 3 4" xfId="25654"/>
    <cellStyle name="Nota 3 2 8 4" xfId="14428"/>
    <cellStyle name="Nota 3 2 8 4 2" xfId="24683"/>
    <cellStyle name="Nota 3 2 8 4 2 2" xfId="28355"/>
    <cellStyle name="Nota 3 2 8 4 3" xfId="21951"/>
    <cellStyle name="Nota 3 2 8 4 4" xfId="26272"/>
    <cellStyle name="Nota 3 2 8 5" xfId="15110"/>
    <cellStyle name="Nota 3 2 8 5 2" xfId="22219"/>
    <cellStyle name="Nota 3 2 8 5 3" xfId="26398"/>
    <cellStyle name="Nota 3 2 8 6" xfId="15212"/>
    <cellStyle name="Nota 3 2 8 6 2" xfId="23378"/>
    <cellStyle name="Nota 3 2 8 6 3" xfId="27116"/>
    <cellStyle name="Nota 3 2 8 7" xfId="13079"/>
    <cellStyle name="Nota 3 2 8 7 2" xfId="22775"/>
    <cellStyle name="Nota 3 2 8 7 3" xfId="26516"/>
    <cellStyle name="Nota 3 2 8 8" xfId="15387"/>
    <cellStyle name="Nota 3 2 8 9" xfId="12014"/>
    <cellStyle name="Nota 3 2 9" xfId="6976"/>
    <cellStyle name="Nota 3 2 9 10" xfId="15408"/>
    <cellStyle name="Nota 3 2 9 11" xfId="25137"/>
    <cellStyle name="Nota 3 2 9 2" xfId="13270"/>
    <cellStyle name="Nota 3 2 9 2 2" xfId="24193"/>
    <cellStyle name="Nota 3 2 9 2 2 2" xfId="27880"/>
    <cellStyle name="Nota 3 2 9 2 3" xfId="21114"/>
    <cellStyle name="Nota 3 2 9 2 4" xfId="25712"/>
    <cellStyle name="Nota 3 2 9 3" xfId="14708"/>
    <cellStyle name="Nota 3 2 9 3 2" xfId="24708"/>
    <cellStyle name="Nota 3 2 9 3 2 2" xfId="28380"/>
    <cellStyle name="Nota 3 2 9 3 3" xfId="22040"/>
    <cellStyle name="Nota 3 2 9 3 4" xfId="26312"/>
    <cellStyle name="Nota 3 2 9 4" xfId="10909"/>
    <cellStyle name="Nota 3 2 9 4 2" xfId="20752"/>
    <cellStyle name="Nota 3 2 9 4 3" xfId="25492"/>
    <cellStyle name="Nota 3 2 9 5" xfId="12378"/>
    <cellStyle name="Nota 3 2 9 5 2" xfId="23734"/>
    <cellStyle name="Nota 3 2 9 5 3" xfId="27472"/>
    <cellStyle name="Nota 3 2 9 6" xfId="12373"/>
    <cellStyle name="Nota 3 2 9 6 2" xfId="22833"/>
    <cellStyle name="Nota 3 2 9 6 3" xfId="26574"/>
    <cellStyle name="Nota 3 2 9 7" xfId="11044"/>
    <cellStyle name="Nota 3 2 9 8" xfId="14819"/>
    <cellStyle name="Nota 3 2 9 9" xfId="12885"/>
    <cellStyle name="Nota 3 3" xfId="4970"/>
    <cellStyle name="Nota 3 3 10" xfId="12431"/>
    <cellStyle name="Nota 3 3 10 2" xfId="24022"/>
    <cellStyle name="Nota 3 3 10 2 2" xfId="27720"/>
    <cellStyle name="Nota 3 3 10 3" xfId="20586"/>
    <cellStyle name="Nota 3 3 10 4" xfId="25417"/>
    <cellStyle name="Nota 3 3 11" xfId="12584"/>
    <cellStyle name="Nota 3 3 11 2" xfId="20937"/>
    <cellStyle name="Nota 3 3 11 3" xfId="25586"/>
    <cellStyle name="Nota 3 3 12" xfId="11463"/>
    <cellStyle name="Nota 3 3 12 2" xfId="23562"/>
    <cellStyle name="Nota 3 3 12 3" xfId="27300"/>
    <cellStyle name="Nota 3 3 13" xfId="15249"/>
    <cellStyle name="Nota 3 3 13 2" xfId="22370"/>
    <cellStyle name="Nota 3 3 13 3" xfId="26447"/>
    <cellStyle name="Nota 3 3 14" xfId="11746"/>
    <cellStyle name="Nota 3 3 15" xfId="14885"/>
    <cellStyle name="Nota 3 3 16" xfId="14493"/>
    <cellStyle name="Nota 3 3 17" xfId="13000"/>
    <cellStyle name="Nota 3 3 18" xfId="17749"/>
    <cellStyle name="Nota 3 3 2" xfId="7055"/>
    <cellStyle name="Nota 3 3 2 10" xfId="13096"/>
    <cellStyle name="Nota 3 3 2 11" xfId="12676"/>
    <cellStyle name="Nota 3 3 2 12" xfId="25161"/>
    <cellStyle name="Nota 3 3 2 2" xfId="8863"/>
    <cellStyle name="Nota 3 3 2 2 10" xfId="15740"/>
    <cellStyle name="Nota 3 3 2 2 11" xfId="19688"/>
    <cellStyle name="Nota 3 3 2 2 2" xfId="14093"/>
    <cellStyle name="Nota 3 3 2 2 2 2" xfId="24554"/>
    <cellStyle name="Nota 3 3 2 2 2 2 2" xfId="28229"/>
    <cellStyle name="Nota 3 3 2 2 2 3" xfId="21703"/>
    <cellStyle name="Nota 3 3 2 2 2 4" xfId="26112"/>
    <cellStyle name="Nota 3 3 2 2 3" xfId="13557"/>
    <cellStyle name="Nota 3 3 2 2 3 2" xfId="23917"/>
    <cellStyle name="Nota 3 3 2 2 3 2 2" xfId="27624"/>
    <cellStyle name="Nota 3 3 2 2 3 3" xfId="20052"/>
    <cellStyle name="Nota 3 3 2 2 3 4" xfId="25233"/>
    <cellStyle name="Nota 3 3 2 2 4" xfId="13066"/>
    <cellStyle name="Nota 3 3 2 2 4 2" xfId="20387"/>
    <cellStyle name="Nota 3 3 2 2 4 3" xfId="25339"/>
    <cellStyle name="Nota 3 3 2 2 5" xfId="14474"/>
    <cellStyle name="Nota 3 3 2 2 5 2" xfId="23565"/>
    <cellStyle name="Nota 3 3 2 2 5 3" xfId="27303"/>
    <cellStyle name="Nota 3 3 2 2 6" xfId="14793"/>
    <cellStyle name="Nota 3 3 2 2 6 2" xfId="23174"/>
    <cellStyle name="Nota 3 3 2 2 6 3" xfId="26912"/>
    <cellStyle name="Nota 3 3 2 2 7" xfId="12858"/>
    <cellStyle name="Nota 3 3 2 2 8" xfId="13083"/>
    <cellStyle name="Nota 3 3 2 2 9" xfId="13067"/>
    <cellStyle name="Nota 3 3 2 3" xfId="13337"/>
    <cellStyle name="Nota 3 3 2 3 2" xfId="24264"/>
    <cellStyle name="Nota 3 3 2 3 2 2" xfId="27951"/>
    <cellStyle name="Nota 3 3 2 3 3" xfId="21188"/>
    <cellStyle name="Nota 3 3 2 3 4" xfId="25783"/>
    <cellStyle name="Nota 3 3 2 4" xfId="14485"/>
    <cellStyle name="Nota 3 3 2 4 2" xfId="23992"/>
    <cellStyle name="Nota 3 3 2 4 2 2" xfId="27692"/>
    <cellStyle name="Nota 3 3 2 4 3" xfId="20401"/>
    <cellStyle name="Nota 3 3 2 4 4" xfId="25353"/>
    <cellStyle name="Nota 3 3 2 5" xfId="11884"/>
    <cellStyle name="Nota 3 3 2 5 2" xfId="20821"/>
    <cellStyle name="Nota 3 3 2 5 3" xfId="25532"/>
    <cellStyle name="Nota 3 3 2 6" xfId="15398"/>
    <cellStyle name="Nota 3 3 2 6 2" xfId="23716"/>
    <cellStyle name="Nota 3 3 2 6 3" xfId="27454"/>
    <cellStyle name="Nota 3 3 2 7" xfId="14396"/>
    <cellStyle name="Nota 3 3 2 7 2" xfId="22371"/>
    <cellStyle name="Nota 3 3 2 7 3" xfId="26448"/>
    <cellStyle name="Nota 3 3 2 8" xfId="11082"/>
    <cellStyle name="Nota 3 3 2 9" xfId="15293"/>
    <cellStyle name="Nota 3 3 3" xfId="7021"/>
    <cellStyle name="Nota 3 3 3 10" xfId="15300"/>
    <cellStyle name="Nota 3 3 3 11" xfId="14212"/>
    <cellStyle name="Nota 3 3 3 12" xfId="25191"/>
    <cellStyle name="Nota 3 3 3 2" xfId="8836"/>
    <cellStyle name="Nota 3 3 3 2 10" xfId="15735"/>
    <cellStyle name="Nota 3 3 3 2 11" xfId="18800"/>
    <cellStyle name="Nota 3 3 3 2 2" xfId="14068"/>
    <cellStyle name="Nota 3 3 3 2 2 2" xfId="24530"/>
    <cellStyle name="Nota 3 3 3 2 2 2 2" xfId="28205"/>
    <cellStyle name="Nota 3 3 3 2 2 3" xfId="21677"/>
    <cellStyle name="Nota 3 3 3 2 2 4" xfId="26088"/>
    <cellStyle name="Nota 3 3 3 2 3" xfId="11846"/>
    <cellStyle name="Nota 3 3 3 2 3 2" xfId="24006"/>
    <cellStyle name="Nota 3 3 3 2 3 2 2" xfId="27706"/>
    <cellStyle name="Nota 3 3 3 2 3 3" xfId="20446"/>
    <cellStyle name="Nota 3 3 3 2 3 4" xfId="25384"/>
    <cellStyle name="Nota 3 3 3 2 4" xfId="12530"/>
    <cellStyle name="Nota 3 3 3 2 4 2" xfId="21002"/>
    <cellStyle name="Nota 3 3 3 2 4 3" xfId="25612"/>
    <cellStyle name="Nota 3 3 3 2 5" xfId="14433"/>
    <cellStyle name="Nota 3 3 3 2 5 2" xfId="23541"/>
    <cellStyle name="Nota 3 3 3 2 5 3" xfId="27279"/>
    <cellStyle name="Nota 3 3 3 2 6" xfId="12651"/>
    <cellStyle name="Nota 3 3 3 2 6 2" xfId="23147"/>
    <cellStyle name="Nota 3 3 3 2 6 3" xfId="26885"/>
    <cellStyle name="Nota 3 3 3 2 7" xfId="10915"/>
    <cellStyle name="Nota 3 3 3 2 8" xfId="15548"/>
    <cellStyle name="Nota 3 3 3 2 9" xfId="11238"/>
    <cellStyle name="Nota 3 3 3 3" xfId="13307"/>
    <cellStyle name="Nota 3 3 3 3 2" xfId="24233"/>
    <cellStyle name="Nota 3 3 3 3 2 2" xfId="27920"/>
    <cellStyle name="Nota 3 3 3 3 3" xfId="21156"/>
    <cellStyle name="Nota 3 3 3 3 4" xfId="25752"/>
    <cellStyle name="Nota 3 3 3 4" xfId="14522"/>
    <cellStyle name="Nota 3 3 3 4 2" xfId="24404"/>
    <cellStyle name="Nota 3 3 3 4 2 2" xfId="28081"/>
    <cellStyle name="Nota 3 3 3 4 3" xfId="21516"/>
    <cellStyle name="Nota 3 3 3 4 4" xfId="25956"/>
    <cellStyle name="Nota 3 3 3 5" xfId="11321"/>
    <cellStyle name="Nota 3 3 3 5 2" xfId="20426"/>
    <cellStyle name="Nota 3 3 3 5 3" xfId="25373"/>
    <cellStyle name="Nota 3 3 3 6" xfId="15391"/>
    <cellStyle name="Nota 3 3 3 6 2" xfId="23462"/>
    <cellStyle name="Nota 3 3 3 6 3" xfId="27200"/>
    <cellStyle name="Nota 3 3 3 7" xfId="13619"/>
    <cellStyle name="Nota 3 3 3 7 2" xfId="22372"/>
    <cellStyle name="Nota 3 3 3 7 3" xfId="26449"/>
    <cellStyle name="Nota 3 3 3 8" xfId="12126"/>
    <cellStyle name="Nota 3 3 3 9" xfId="13587"/>
    <cellStyle name="Nota 3 3 4" xfId="7088"/>
    <cellStyle name="Nota 3 3 4 10" xfId="13467"/>
    <cellStyle name="Nota 3 3 4 11" xfId="15718"/>
    <cellStyle name="Nota 3 3 4 12" xfId="17632"/>
    <cellStyle name="Nota 3 3 4 2" xfId="8895"/>
    <cellStyle name="Nota 3 3 4 2 10" xfId="12286"/>
    <cellStyle name="Nota 3 3 4 2 11" xfId="17700"/>
    <cellStyle name="Nota 3 3 4 2 2" xfId="14121"/>
    <cellStyle name="Nota 3 3 4 2 2 2" xfId="24583"/>
    <cellStyle name="Nota 3 3 4 2 2 2 2" xfId="28258"/>
    <cellStyle name="Nota 3 3 4 2 2 3" xfId="21733"/>
    <cellStyle name="Nota 3 3 4 2 2 4" xfId="26141"/>
    <cellStyle name="Nota 3 3 4 2 3" xfId="13546"/>
    <cellStyle name="Nota 3 3 4 2 3 2" xfId="24378"/>
    <cellStyle name="Nota 3 3 4 2 3 2 2" xfId="28055"/>
    <cellStyle name="Nota 3 3 4 2 3 3" xfId="21414"/>
    <cellStyle name="Nota 3 3 4 2 3 4" xfId="25904"/>
    <cellStyle name="Nota 3 3 4 2 4" xfId="11802"/>
    <cellStyle name="Nota 3 3 4 2 4 2" xfId="21248"/>
    <cellStyle name="Nota 3 3 4 2 4 3" xfId="25842"/>
    <cellStyle name="Nota 3 3 4 2 5" xfId="12043"/>
    <cellStyle name="Nota 3 3 4 2 5 2" xfId="23532"/>
    <cellStyle name="Nota 3 3 4 2 5 3" xfId="27270"/>
    <cellStyle name="Nota 3 3 4 2 6" xfId="12013"/>
    <cellStyle name="Nota 3 3 4 2 6 2" xfId="23206"/>
    <cellStyle name="Nota 3 3 4 2 6 3" xfId="26944"/>
    <cellStyle name="Nota 3 3 4 2 7" xfId="14816"/>
    <cellStyle name="Nota 3 3 4 2 8" xfId="13520"/>
    <cellStyle name="Nota 3 3 4 2 9" xfId="13841"/>
    <cellStyle name="Nota 3 3 4 3" xfId="13363"/>
    <cellStyle name="Nota 3 3 4 3 2" xfId="24293"/>
    <cellStyle name="Nota 3 3 4 3 2 2" xfId="27980"/>
    <cellStyle name="Nota 3 3 4 3 3" xfId="21219"/>
    <cellStyle name="Nota 3 3 4 3 4" xfId="25813"/>
    <cellStyle name="Nota 3 3 4 4" xfId="14677"/>
    <cellStyle name="Nota 3 3 4 4 2" xfId="24743"/>
    <cellStyle name="Nota 3 3 4 4 2 2" xfId="28414"/>
    <cellStyle name="Nota 3 3 4 4 3" xfId="22153"/>
    <cellStyle name="Nota 3 3 4 4 4" xfId="26360"/>
    <cellStyle name="Nota 3 3 4 5" xfId="11322"/>
    <cellStyle name="Nota 3 3 4 5 2" xfId="22089"/>
    <cellStyle name="Nota 3 3 4 5 3" xfId="26334"/>
    <cellStyle name="Nota 3 3 4 6" xfId="10988"/>
    <cellStyle name="Nota 3 3 4 6 2" xfId="23707"/>
    <cellStyle name="Nota 3 3 4 6 3" xfId="27445"/>
    <cellStyle name="Nota 3 3 4 7" xfId="11349"/>
    <cellStyle name="Nota 3 3 4 7 2" xfId="22943"/>
    <cellStyle name="Nota 3 3 4 7 3" xfId="26684"/>
    <cellStyle name="Nota 3 3 4 8" xfId="15517"/>
    <cellStyle name="Nota 3 3 4 9" xfId="12166"/>
    <cellStyle name="Nota 3 3 5" xfId="6906"/>
    <cellStyle name="Nota 3 3 5 10" xfId="14994"/>
    <cellStyle name="Nota 3 3 5 11" xfId="15234"/>
    <cellStyle name="Nota 3 3 5 12" xfId="19841"/>
    <cellStyle name="Nota 3 3 5 2" xfId="8741"/>
    <cellStyle name="Nota 3 3 5 2 10" xfId="13676"/>
    <cellStyle name="Nota 3 3 5 2 11" xfId="17693"/>
    <cellStyle name="Nota 3 3 5 2 2" xfId="13983"/>
    <cellStyle name="Nota 3 3 5 2 2 2" xfId="24445"/>
    <cellStyle name="Nota 3 3 5 2 2 2 2" xfId="28120"/>
    <cellStyle name="Nota 3 3 5 2 2 3" xfId="21588"/>
    <cellStyle name="Nota 3 3 5 2 2 4" xfId="26003"/>
    <cellStyle name="Nota 3 3 5 2 3" xfId="14959"/>
    <cellStyle name="Nota 3 3 5 2 3 2" xfId="24691"/>
    <cellStyle name="Nota 3 3 5 2 3 2 2" xfId="28363"/>
    <cellStyle name="Nota 3 3 5 2 3 3" xfId="22015"/>
    <cellStyle name="Nota 3 3 5 2 3 4" xfId="26289"/>
    <cellStyle name="Nota 3 3 5 2 4" xfId="11968"/>
    <cellStyle name="Nota 3 3 5 2 4 2" xfId="21872"/>
    <cellStyle name="Nota 3 3 5 2 4 3" xfId="26238"/>
    <cellStyle name="Nota 3 3 5 2 5" xfId="11972"/>
    <cellStyle name="Nota 3 3 5 2 5 2" xfId="23645"/>
    <cellStyle name="Nota 3 3 5 2 5 3" xfId="27383"/>
    <cellStyle name="Nota 3 3 5 2 6" xfId="12092"/>
    <cellStyle name="Nota 3 3 5 2 6 2" xfId="23052"/>
    <cellStyle name="Nota 3 3 5 2 6 3" xfId="26790"/>
    <cellStyle name="Nota 3 3 5 2 7" xfId="15503"/>
    <cellStyle name="Nota 3 3 5 2 8" xfId="13148"/>
    <cellStyle name="Nota 3 3 5 2 9" xfId="14574"/>
    <cellStyle name="Nota 3 3 5 3" xfId="13210"/>
    <cellStyle name="Nota 3 3 5 3 2" xfId="24128"/>
    <cellStyle name="Nota 3 3 5 3 2 2" xfId="27815"/>
    <cellStyle name="Nota 3 3 5 3 3" xfId="21048"/>
    <cellStyle name="Nota 3 3 5 3 4" xfId="25647"/>
    <cellStyle name="Nota 3 3 5 4" xfId="14501"/>
    <cellStyle name="Nota 3 3 5 4 2" xfId="24718"/>
    <cellStyle name="Nota 3 3 5 4 2 2" xfId="28390"/>
    <cellStyle name="Nota 3 3 5 4 3" xfId="22050"/>
    <cellStyle name="Nota 3 3 5 4 4" xfId="26322"/>
    <cellStyle name="Nota 3 3 5 5" xfId="12163"/>
    <cellStyle name="Nota 3 3 5 5 2" xfId="21009"/>
    <cellStyle name="Nota 3 3 5 5 3" xfId="25614"/>
    <cellStyle name="Nota 3 3 5 6" xfId="13723"/>
    <cellStyle name="Nota 3 3 5 6 2" xfId="23380"/>
    <cellStyle name="Nota 3 3 5 6 3" xfId="27118"/>
    <cellStyle name="Nota 3 3 5 7" xfId="15311"/>
    <cellStyle name="Nota 3 3 5 7 2" xfId="22766"/>
    <cellStyle name="Nota 3 3 5 7 3" xfId="26507"/>
    <cellStyle name="Nota 3 3 5 8" xfId="15127"/>
    <cellStyle name="Nota 3 3 5 9" xfId="12065"/>
    <cellStyle name="Nota 3 3 6" xfId="7113"/>
    <cellStyle name="Nota 3 3 6 10" xfId="12015"/>
    <cellStyle name="Nota 3 3 6 11" xfId="12066"/>
    <cellStyle name="Nota 3 3 6 12" xfId="25143"/>
    <cellStyle name="Nota 3 3 6 2" xfId="8920"/>
    <cellStyle name="Nota 3 3 6 2 10" xfId="11525"/>
    <cellStyle name="Nota 3 3 6 2 11" xfId="17678"/>
    <cellStyle name="Nota 3 3 6 2 2" xfId="14144"/>
    <cellStyle name="Nota 3 3 6 2 2 2" xfId="24604"/>
    <cellStyle name="Nota 3 3 6 2 2 2 2" xfId="28279"/>
    <cellStyle name="Nota 3 3 6 2 2 3" xfId="21754"/>
    <cellStyle name="Nota 3 3 6 2 2 4" xfId="26162"/>
    <cellStyle name="Nota 3 3 6 2 3" xfId="13542"/>
    <cellStyle name="Nota 3 3 6 2 3 2" xfId="23956"/>
    <cellStyle name="Nota 3 3 6 2 3 2 2" xfId="27656"/>
    <cellStyle name="Nota 3 3 6 2 3 3" xfId="20291"/>
    <cellStyle name="Nota 3 3 6 2 3 4" xfId="25310"/>
    <cellStyle name="Nota 3 3 6 2 4" xfId="13070"/>
    <cellStyle name="Nota 3 3 6 2 4 2" xfId="20636"/>
    <cellStyle name="Nota 3 3 6 2 4 3" xfId="25444"/>
    <cellStyle name="Nota 3 3 6 2 5" xfId="11785"/>
    <cellStyle name="Nota 3 3 6 2 5 2" xfId="23290"/>
    <cellStyle name="Nota 3 3 6 2 5 3" xfId="27028"/>
    <cellStyle name="Nota 3 3 6 2 6" xfId="14439"/>
    <cellStyle name="Nota 3 3 6 2 6 2" xfId="23231"/>
    <cellStyle name="Nota 3 3 6 2 6 3" xfId="26969"/>
    <cellStyle name="Nota 3 3 6 2 7" xfId="11610"/>
    <cellStyle name="Nota 3 3 6 2 8" xfId="11159"/>
    <cellStyle name="Nota 3 3 6 2 9" xfId="13012"/>
    <cellStyle name="Nota 3 3 6 3" xfId="13382"/>
    <cellStyle name="Nota 3 3 6 3 2" xfId="24314"/>
    <cellStyle name="Nota 3 3 6 3 2 2" xfId="28001"/>
    <cellStyle name="Nota 3 3 6 3 3" xfId="21240"/>
    <cellStyle name="Nota 3 3 6 3 4" xfId="25834"/>
    <cellStyle name="Nota 3 3 6 4" xfId="13736"/>
    <cellStyle name="Nota 3 3 6 4 2" xfId="24679"/>
    <cellStyle name="Nota 3 3 6 4 2 2" xfId="28351"/>
    <cellStyle name="Nota 3 3 6 4 3" xfId="21932"/>
    <cellStyle name="Nota 3 3 6 4 4" xfId="26266"/>
    <cellStyle name="Nota 3 3 6 5" xfId="14599"/>
    <cellStyle name="Nota 3 3 6 5 2" xfId="21317"/>
    <cellStyle name="Nota 3 3 6 5 3" xfId="25880"/>
    <cellStyle name="Nota 3 3 6 6" xfId="12898"/>
    <cellStyle name="Nota 3 3 6 6 2" xfId="23422"/>
    <cellStyle name="Nota 3 3 6 6 3" xfId="27160"/>
    <cellStyle name="Nota 3 3 6 7" xfId="15130"/>
    <cellStyle name="Nota 3 3 6 7 2" xfId="22968"/>
    <cellStyle name="Nota 3 3 6 7 3" xfId="26709"/>
    <cellStyle name="Nota 3 3 6 8" xfId="15507"/>
    <cellStyle name="Nota 3 3 6 9" xfId="10916"/>
    <cellStyle name="Nota 3 3 7" xfId="7135"/>
    <cellStyle name="Nota 3 3 7 10" xfId="13494"/>
    <cellStyle name="Nota 3 3 7 11" xfId="11253"/>
    <cellStyle name="Nota 3 3 7 12" xfId="25105"/>
    <cellStyle name="Nota 3 3 7 2" xfId="8942"/>
    <cellStyle name="Nota 3 3 7 2 10" xfId="15159"/>
    <cellStyle name="Nota 3 3 7 2 11" xfId="18795"/>
    <cellStyle name="Nota 3 3 7 2 2" xfId="14165"/>
    <cellStyle name="Nota 3 3 7 2 2 2" xfId="24623"/>
    <cellStyle name="Nota 3 3 7 2 2 2 2" xfId="28298"/>
    <cellStyle name="Nota 3 3 7 2 2 3" xfId="21774"/>
    <cellStyle name="Nota 3 3 7 2 2 4" xfId="26181"/>
    <cellStyle name="Nota 3 3 7 2 3" xfId="11378"/>
    <cellStyle name="Nota 3 3 7 2 3 2" xfId="23952"/>
    <cellStyle name="Nota 3 3 7 2 3 2 2" xfId="27652"/>
    <cellStyle name="Nota 3 3 7 2 3 3" xfId="20287"/>
    <cellStyle name="Nota 3 3 7 2 3 4" xfId="25306"/>
    <cellStyle name="Nota 3 3 7 2 4" xfId="14213"/>
    <cellStyle name="Nota 3 3 7 2 4 2" xfId="21533"/>
    <cellStyle name="Nota 3 3 7 2 4 3" xfId="25971"/>
    <cellStyle name="Nota 3 3 7 2 5" xfId="13767"/>
    <cellStyle name="Nota 3 3 7 2 5 2" xfId="23667"/>
    <cellStyle name="Nota 3 3 7 2 5 3" xfId="27405"/>
    <cellStyle name="Nota 3 3 7 2 6" xfId="14462"/>
    <cellStyle name="Nota 3 3 7 2 6 2" xfId="23253"/>
    <cellStyle name="Nota 3 3 7 2 6 3" xfId="26991"/>
    <cellStyle name="Nota 3 3 7 2 7" xfId="12377"/>
    <cellStyle name="Nota 3 3 7 2 8" xfId="14995"/>
    <cellStyle name="Nota 3 3 7 2 9" xfId="14989"/>
    <cellStyle name="Nota 3 3 7 3" xfId="13398"/>
    <cellStyle name="Nota 3 3 7 3 2" xfId="24333"/>
    <cellStyle name="Nota 3 3 7 3 2 2" xfId="28020"/>
    <cellStyle name="Nota 3 3 7 3 3" xfId="21260"/>
    <cellStyle name="Nota 3 3 7 3 4" xfId="25854"/>
    <cellStyle name="Nota 3 3 7 4" xfId="11532"/>
    <cellStyle name="Nota 3 3 7 4 2" xfId="24646"/>
    <cellStyle name="Nota 3 3 7 4 2 2" xfId="28321"/>
    <cellStyle name="Nota 3 3 7 4 3" xfId="21802"/>
    <cellStyle name="Nota 3 3 7 4 4" xfId="26206"/>
    <cellStyle name="Nota 3 3 7 5" xfId="14516"/>
    <cellStyle name="Nota 3 3 7 5 2" xfId="20217"/>
    <cellStyle name="Nota 3 3 7 5 3" xfId="25294"/>
    <cellStyle name="Nota 3 3 7 6" xfId="15280"/>
    <cellStyle name="Nota 3 3 7 6 2" xfId="23409"/>
    <cellStyle name="Nota 3 3 7 6 3" xfId="27147"/>
    <cellStyle name="Nota 3 3 7 7" xfId="14495"/>
    <cellStyle name="Nota 3 3 7 7 2" xfId="22990"/>
    <cellStyle name="Nota 3 3 7 7 3" xfId="26731"/>
    <cellStyle name="Nota 3 3 7 8" xfId="12780"/>
    <cellStyle name="Nota 3 3 7 9" xfId="12684"/>
    <cellStyle name="Nota 3 3 8" xfId="7014"/>
    <cellStyle name="Nota 3 3 8 10" xfId="15577"/>
    <cellStyle name="Nota 3 3 8 11" xfId="19373"/>
    <cellStyle name="Nota 3 3 8 2" xfId="13301"/>
    <cellStyle name="Nota 3 3 8 2 2" xfId="24227"/>
    <cellStyle name="Nota 3 3 8 2 2 2" xfId="27914"/>
    <cellStyle name="Nota 3 3 8 2 3" xfId="21150"/>
    <cellStyle name="Nota 3 3 8 2 4" xfId="25746"/>
    <cellStyle name="Nota 3 3 8 3" xfId="14979"/>
    <cellStyle name="Nota 3 3 8 3 2" xfId="24707"/>
    <cellStyle name="Nota 3 3 8 3 2 2" xfId="28379"/>
    <cellStyle name="Nota 3 3 8 3 3" xfId="22039"/>
    <cellStyle name="Nota 3 3 8 3 4" xfId="26311"/>
    <cellStyle name="Nota 3 3 8 4" xfId="13179"/>
    <cellStyle name="Nota 3 3 8 4 2" xfId="20517"/>
    <cellStyle name="Nota 3 3 8 4 3" xfId="25399"/>
    <cellStyle name="Nota 3 3 8 5" xfId="12766"/>
    <cellStyle name="Nota 3 3 8 5 2" xfId="23727"/>
    <cellStyle name="Nota 3 3 8 5 3" xfId="27465"/>
    <cellStyle name="Nota 3 3 8 6" xfId="12250"/>
    <cellStyle name="Nota 3 3 8 6 2" xfId="22871"/>
    <cellStyle name="Nota 3 3 8 6 3" xfId="26612"/>
    <cellStyle name="Nota 3 3 8 7" xfId="15559"/>
    <cellStyle name="Nota 3 3 8 8" xfId="11937"/>
    <cellStyle name="Nota 3 3 8 9" xfId="14773"/>
    <cellStyle name="Nota 3 3 9" xfId="12547"/>
    <cellStyle name="Nota 3 3 9 2" xfId="24060"/>
    <cellStyle name="Nota 3 3 9 2 2" xfId="27755"/>
    <cellStyle name="Nota 3 3 9 3" xfId="20775"/>
    <cellStyle name="Nota 3 3 9 4" xfId="25507"/>
    <cellStyle name="Nota 3 4" xfId="6916"/>
    <cellStyle name="Nota 3 4 10" xfId="12845"/>
    <cellStyle name="Nota 3 4 11" xfId="15663"/>
    <cellStyle name="Nota 3 4 12" xfId="19705"/>
    <cellStyle name="Nota 3 4 2" xfId="8749"/>
    <cellStyle name="Nota 3 4 2 10" xfId="12069"/>
    <cellStyle name="Nota 3 4 2 11" xfId="17173"/>
    <cellStyle name="Nota 3 4 2 2" xfId="13991"/>
    <cellStyle name="Nota 3 4 2 2 2" xfId="24451"/>
    <cellStyle name="Nota 3 4 2 2 2 2" xfId="28126"/>
    <cellStyle name="Nota 3 4 2 2 3" xfId="21595"/>
    <cellStyle name="Nota 3 4 2 2 4" xfId="26009"/>
    <cellStyle name="Nota 3 4 2 3" xfId="14326"/>
    <cellStyle name="Nota 3 4 2 3 2" xfId="24669"/>
    <cellStyle name="Nota 3 4 2 3 2 2" xfId="28342"/>
    <cellStyle name="Nota 3 4 2 3 3" xfId="21883"/>
    <cellStyle name="Nota 3 4 2 3 4" xfId="26243"/>
    <cellStyle name="Nota 3 4 2 4" xfId="13013"/>
    <cellStyle name="Nota 3 4 2 4 2" xfId="20926"/>
    <cellStyle name="Nota 3 4 2 4 3" xfId="25580"/>
    <cellStyle name="Nota 3 4 2 5" xfId="12993"/>
    <cellStyle name="Nota 3 4 2 5 2" xfId="23659"/>
    <cellStyle name="Nota 3 4 2 5 3" xfId="27397"/>
    <cellStyle name="Nota 3 4 2 6" xfId="11568"/>
    <cellStyle name="Nota 3 4 2 6 2" xfId="23060"/>
    <cellStyle name="Nota 3 4 2 6 3" xfId="26798"/>
    <cellStyle name="Nota 3 4 2 7" xfId="11690"/>
    <cellStyle name="Nota 3 4 2 8" xfId="11105"/>
    <cellStyle name="Nota 3 4 2 9" xfId="11894"/>
    <cellStyle name="Nota 3 4 3" xfId="13218"/>
    <cellStyle name="Nota 3 4 3 2" xfId="24136"/>
    <cellStyle name="Nota 3 4 3 2 2" xfId="27823"/>
    <cellStyle name="Nota 3 4 3 3" xfId="21056"/>
    <cellStyle name="Nota 3 4 3 4" xfId="25655"/>
    <cellStyle name="Nota 3 4 4" xfId="14235"/>
    <cellStyle name="Nota 3 4 4 2" xfId="23996"/>
    <cellStyle name="Nota 3 4 4 2 2" xfId="27696"/>
    <cellStyle name="Nota 3 4 4 3" xfId="20405"/>
    <cellStyle name="Nota 3 4 4 4" xfId="25357"/>
    <cellStyle name="Nota 3 4 5" xfId="11118"/>
    <cellStyle name="Nota 3 4 5 2" xfId="20724"/>
    <cellStyle name="Nota 3 4 5 3" xfId="25477"/>
    <cellStyle name="Nota 3 4 6" xfId="13927"/>
    <cellStyle name="Nota 3 4 6 2" xfId="23501"/>
    <cellStyle name="Nota 3 4 6 3" xfId="27239"/>
    <cellStyle name="Nota 3 4 7" xfId="11324"/>
    <cellStyle name="Nota 3 4 7 2" xfId="22776"/>
    <cellStyle name="Nota 3 4 7 3" xfId="26517"/>
    <cellStyle name="Nota 3 4 8" xfId="12862"/>
    <cellStyle name="Nota 3 4 9" xfId="11137"/>
    <cellStyle name="Nota 3 5" xfId="6946"/>
    <cellStyle name="Nota 3 5 10" xfId="11631"/>
    <cellStyle name="Nota 3 5 11" xfId="12637"/>
    <cellStyle name="Nota 3 5 12" xfId="17665"/>
    <cellStyle name="Nota 3 5 2" xfId="8776"/>
    <cellStyle name="Nota 3 5 2 10" xfId="10923"/>
    <cellStyle name="Nota 3 5 2 11" xfId="17302"/>
    <cellStyle name="Nota 3 5 2 2" xfId="14017"/>
    <cellStyle name="Nota 3 5 2 2 2" xfId="24476"/>
    <cellStyle name="Nota 3 5 2 2 2 2" xfId="28151"/>
    <cellStyle name="Nota 3 5 2 2 3" xfId="21620"/>
    <cellStyle name="Nota 3 5 2 2 4" xfId="26034"/>
    <cellStyle name="Nota 3 5 2 3" xfId="14608"/>
    <cellStyle name="Nota 3 5 2 3 2" xfId="24003"/>
    <cellStyle name="Nota 3 5 2 3 2 2" xfId="27703"/>
    <cellStyle name="Nota 3 5 2 3 3" xfId="20443"/>
    <cellStyle name="Nota 3 5 2 3 4" xfId="25381"/>
    <cellStyle name="Nota 3 5 2 4" xfId="14299"/>
    <cellStyle name="Nota 3 5 2 4 2" xfId="21487"/>
    <cellStyle name="Nota 3 5 2 4 3" xfId="25927"/>
    <cellStyle name="Nota 3 5 2 5" xfId="10940"/>
    <cellStyle name="Nota 3 5 2 5 2" xfId="23809"/>
    <cellStyle name="Nota 3 5 2 5 3" xfId="27547"/>
    <cellStyle name="Nota 3 5 2 6" xfId="10956"/>
    <cellStyle name="Nota 3 5 2 6 2" xfId="23087"/>
    <cellStyle name="Nota 3 5 2 6 3" xfId="26825"/>
    <cellStyle name="Nota 3 5 2 7" xfId="12567"/>
    <cellStyle name="Nota 3 5 2 8" xfId="14636"/>
    <cellStyle name="Nota 3 5 2 9" xfId="11102"/>
    <cellStyle name="Nota 3 5 3" xfId="13245"/>
    <cellStyle name="Nota 3 5 3 2" xfId="24164"/>
    <cellStyle name="Nota 3 5 3 2 2" xfId="27851"/>
    <cellStyle name="Nota 3 5 3 3" xfId="21084"/>
    <cellStyle name="Nota 3 5 3 4" xfId="25683"/>
    <cellStyle name="Nota 3 5 4" xfId="14903"/>
    <cellStyle name="Nota 3 5 4 2" xfId="24740"/>
    <cellStyle name="Nota 3 5 4 2 2" xfId="28411"/>
    <cellStyle name="Nota 3 5 4 3" xfId="22145"/>
    <cellStyle name="Nota 3 5 4 4" xfId="26356"/>
    <cellStyle name="Nota 3 5 5" xfId="12849"/>
    <cellStyle name="Nota 3 5 5 2" xfId="20974"/>
    <cellStyle name="Nota 3 5 5 3" xfId="25600"/>
    <cellStyle name="Nota 3 5 6" xfId="15390"/>
    <cellStyle name="Nota 3 5 6 2" xfId="23347"/>
    <cellStyle name="Nota 3 5 6 3" xfId="27085"/>
    <cellStyle name="Nota 3 5 7" xfId="14373"/>
    <cellStyle name="Nota 3 5 7 2" xfId="22805"/>
    <cellStyle name="Nota 3 5 7 3" xfId="26546"/>
    <cellStyle name="Nota 3 5 8" xfId="10907"/>
    <cellStyle name="Nota 3 5 9" xfId="15500"/>
    <cellStyle name="Nota 3 6" xfId="7040"/>
    <cellStyle name="Nota 3 6 10" xfId="15625"/>
    <cellStyle name="Nota 3 6 11" xfId="15282"/>
    <cellStyle name="Nota 3 6 12" xfId="25099"/>
    <cellStyle name="Nota 3 6 2" xfId="8851"/>
    <cellStyle name="Nota 3 6 2 10" xfId="11616"/>
    <cellStyle name="Nota 3 6 2 11" xfId="16023"/>
    <cellStyle name="Nota 3 6 2 2" xfId="14082"/>
    <cellStyle name="Nota 3 6 2 2 2" xfId="24543"/>
    <cellStyle name="Nota 3 6 2 2 2 2" xfId="28218"/>
    <cellStyle name="Nota 3 6 2 2 3" xfId="21691"/>
    <cellStyle name="Nota 3 6 2 2 4" xfId="26101"/>
    <cellStyle name="Nota 3 6 2 3" xfId="11416"/>
    <cellStyle name="Nota 3 6 2 3 2" xfId="23966"/>
    <cellStyle name="Nota 3 6 2 3 2 2" xfId="27666"/>
    <cellStyle name="Nota 3 6 2 3 3" xfId="20301"/>
    <cellStyle name="Nota 3 6 2 3 4" xfId="25320"/>
    <cellStyle name="Nota 3 6 2 4" xfId="12824"/>
    <cellStyle name="Nota 3 6 2 4 2" xfId="20441"/>
    <cellStyle name="Nota 3 6 2 4 3" xfId="25380"/>
    <cellStyle name="Nota 3 6 2 5" xfId="13908"/>
    <cellStyle name="Nota 3 6 2 5 2" xfId="23595"/>
    <cellStyle name="Nota 3 6 2 5 3" xfId="27333"/>
    <cellStyle name="Nota 3 6 2 6" xfId="11170"/>
    <cellStyle name="Nota 3 6 2 6 2" xfId="23162"/>
    <cellStyle name="Nota 3 6 2 6 3" xfId="26900"/>
    <cellStyle name="Nota 3 6 2 7" xfId="15233"/>
    <cellStyle name="Nota 3 6 2 8" xfId="11036"/>
    <cellStyle name="Nota 3 6 2 9" xfId="13523"/>
    <cellStyle name="Nota 3 6 3" xfId="13324"/>
    <cellStyle name="Nota 3 6 3 2" xfId="24250"/>
    <cellStyle name="Nota 3 6 3 2 2" xfId="27937"/>
    <cellStyle name="Nota 3 6 3 3" xfId="21173"/>
    <cellStyle name="Nota 3 6 3 4" xfId="25769"/>
    <cellStyle name="Nota 3 6 4" xfId="13750"/>
    <cellStyle name="Nota 3 6 4 2" xfId="24706"/>
    <cellStyle name="Nota 3 6 4 2 2" xfId="28378"/>
    <cellStyle name="Nota 3 6 4 3" xfId="22038"/>
    <cellStyle name="Nota 3 6 4 4" xfId="26310"/>
    <cellStyle name="Nota 3 6 5" xfId="12387"/>
    <cellStyle name="Nota 3 6 5 2" xfId="20196"/>
    <cellStyle name="Nota 3 6 5 3" xfId="25273"/>
    <cellStyle name="Nota 3 6 6" xfId="15409"/>
    <cellStyle name="Nota 3 6 6 2" xfId="23369"/>
    <cellStyle name="Nota 3 6 6 3" xfId="27107"/>
    <cellStyle name="Nota 3 6 7" xfId="13517"/>
    <cellStyle name="Nota 3 6 7 2" xfId="22896"/>
    <cellStyle name="Nota 3 6 7 3" xfId="26637"/>
    <cellStyle name="Nota 3 6 8" xfId="14572"/>
    <cellStyle name="Nota 3 6 9" xfId="11442"/>
    <cellStyle name="Nota 3 7" xfId="6926"/>
    <cellStyle name="Nota 3 7 10" xfId="11231"/>
    <cellStyle name="Nota 3 7 11" xfId="15237"/>
    <cellStyle name="Nota 3 7 12" xfId="25174"/>
    <cellStyle name="Nota 3 7 2" xfId="8758"/>
    <cellStyle name="Nota 3 7 2 10" xfId="12462"/>
    <cellStyle name="Nota 3 7 2 11" xfId="17525"/>
    <cellStyle name="Nota 3 7 2 2" xfId="13999"/>
    <cellStyle name="Nota 3 7 2 2 2" xfId="24459"/>
    <cellStyle name="Nota 3 7 2 2 2 2" xfId="28134"/>
    <cellStyle name="Nota 3 7 2 2 3" xfId="21603"/>
    <cellStyle name="Nota 3 7 2 2 4" xfId="26017"/>
    <cellStyle name="Nota 3 7 2 3" xfId="14614"/>
    <cellStyle name="Nota 3 7 2 3 2" xfId="24734"/>
    <cellStyle name="Nota 3 7 2 3 2 2" xfId="28405"/>
    <cellStyle name="Nota 3 7 2 3 3" xfId="22133"/>
    <cellStyle name="Nota 3 7 2 3 4" xfId="26350"/>
    <cellStyle name="Nota 3 7 2 4" xfId="12691"/>
    <cellStyle name="Nota 3 7 2 4 2" xfId="20646"/>
    <cellStyle name="Nota 3 7 2 4 3" xfId="25451"/>
    <cellStyle name="Nota 3 7 2 5" xfId="13717"/>
    <cellStyle name="Nota 3 7 2 5 2" xfId="23788"/>
    <cellStyle name="Nota 3 7 2 5 3" xfId="27526"/>
    <cellStyle name="Nota 3 7 2 6" xfId="12531"/>
    <cellStyle name="Nota 3 7 2 6 2" xfId="23069"/>
    <cellStyle name="Nota 3 7 2 6 3" xfId="26807"/>
    <cellStyle name="Nota 3 7 2 7" xfId="13784"/>
    <cellStyle name="Nota 3 7 2 8" xfId="15308"/>
    <cellStyle name="Nota 3 7 2 9" xfId="11504"/>
    <cellStyle name="Nota 3 7 3" xfId="13225"/>
    <cellStyle name="Nota 3 7 3 2" xfId="24145"/>
    <cellStyle name="Nota 3 7 3 2 2" xfId="27832"/>
    <cellStyle name="Nota 3 7 3 3" xfId="21065"/>
    <cellStyle name="Nota 3 7 3 4" xfId="25664"/>
    <cellStyle name="Nota 3 7 4" xfId="14935"/>
    <cellStyle name="Nota 3 7 4 2" xfId="24716"/>
    <cellStyle name="Nota 3 7 4 2 2" xfId="28388"/>
    <cellStyle name="Nota 3 7 4 3" xfId="22048"/>
    <cellStyle name="Nota 3 7 4 4" xfId="26320"/>
    <cellStyle name="Nota 3 7 5" xfId="11508"/>
    <cellStyle name="Nota 3 7 5 2" xfId="22261"/>
    <cellStyle name="Nota 3 7 5 3" xfId="26405"/>
    <cellStyle name="Nota 3 7 6" xfId="13475"/>
    <cellStyle name="Nota 3 7 6 2" xfId="23319"/>
    <cellStyle name="Nota 3 7 6 3" xfId="27057"/>
    <cellStyle name="Nota 3 7 7" xfId="14512"/>
    <cellStyle name="Nota 3 7 7 2" xfId="22786"/>
    <cellStyle name="Nota 3 7 7 3" xfId="26527"/>
    <cellStyle name="Nota 3 7 8" xfId="13501"/>
    <cellStyle name="Nota 3 7 9" xfId="12046"/>
    <cellStyle name="Nota 3 8" xfId="6875"/>
    <cellStyle name="Nota 3 8 10" xfId="15149"/>
    <cellStyle name="Nota 3 8 11" xfId="15692"/>
    <cellStyle name="Nota 3 8 12" xfId="17164"/>
    <cellStyle name="Nota 3 8 2" xfId="8715"/>
    <cellStyle name="Nota 3 8 2 10" xfId="15617"/>
    <cellStyle name="Nota 3 8 2 11" xfId="17692"/>
    <cellStyle name="Nota 3 8 2 2" xfId="13958"/>
    <cellStyle name="Nota 3 8 2 2 2" xfId="24422"/>
    <cellStyle name="Nota 3 8 2 2 2 2" xfId="28097"/>
    <cellStyle name="Nota 3 8 2 2 3" xfId="21564"/>
    <cellStyle name="Nota 3 8 2 2 4" xfId="25980"/>
    <cellStyle name="Nota 3 8 2 3" xfId="14203"/>
    <cellStyle name="Nota 3 8 2 3 2" xfId="24657"/>
    <cellStyle name="Nota 3 8 2 3 2 2" xfId="28331"/>
    <cellStyle name="Nota 3 8 2 3 3" xfId="21831"/>
    <cellStyle name="Nota 3 8 2 3 4" xfId="26223"/>
    <cellStyle name="Nota 3 8 2 4" xfId="12267"/>
    <cellStyle name="Nota 3 8 2 4 2" xfId="21843"/>
    <cellStyle name="Nota 3 8 2 4 3" xfId="26228"/>
    <cellStyle name="Nota 3 8 2 5" xfId="13003"/>
    <cellStyle name="Nota 3 8 2 5 2" xfId="23683"/>
    <cellStyle name="Nota 3 8 2 5 3" xfId="27421"/>
    <cellStyle name="Nota 3 8 2 6" xfId="12278"/>
    <cellStyle name="Nota 3 8 2 6 2" xfId="23026"/>
    <cellStyle name="Nota 3 8 2 6 3" xfId="26764"/>
    <cellStyle name="Nota 3 8 2 7" xfId="12925"/>
    <cellStyle name="Nota 3 8 2 8" xfId="11695"/>
    <cellStyle name="Nota 3 8 2 9" xfId="11111"/>
    <cellStyle name="Nota 3 8 3" xfId="13186"/>
    <cellStyle name="Nota 3 8 3 2" xfId="24104"/>
    <cellStyle name="Nota 3 8 3 2 2" xfId="27791"/>
    <cellStyle name="Nota 3 8 3 3" xfId="21019"/>
    <cellStyle name="Nota 3 8 3 4" xfId="25619"/>
    <cellStyle name="Nota 3 8 4" xfId="14282"/>
    <cellStyle name="Nota 3 8 4 2" xfId="24684"/>
    <cellStyle name="Nota 3 8 4 2 2" xfId="28356"/>
    <cellStyle name="Nota 3 8 4 3" xfId="21952"/>
    <cellStyle name="Nota 3 8 4 4" xfId="26273"/>
    <cellStyle name="Nota 3 8 5" xfId="10959"/>
    <cellStyle name="Nota 3 8 5 2" xfId="21908"/>
    <cellStyle name="Nota 3 8 5 3" xfId="26256"/>
    <cellStyle name="Nota 3 8 6" xfId="12996"/>
    <cellStyle name="Nota 3 8 6 2" xfId="23392"/>
    <cellStyle name="Nota 3 8 6 3" xfId="27130"/>
    <cellStyle name="Nota 3 8 7" xfId="12878"/>
    <cellStyle name="Nota 3 8 7 2" xfId="22737"/>
    <cellStyle name="Nota 3 8 7 3" xfId="26478"/>
    <cellStyle name="Nota 3 8 8" xfId="15561"/>
    <cellStyle name="Nota 3 8 9" xfId="13056"/>
    <cellStyle name="Nota 3 9" xfId="7009"/>
    <cellStyle name="Nota 3 9 10" xfId="12504"/>
    <cellStyle name="Nota 3 9 11" xfId="15480"/>
    <cellStyle name="Nota 3 9 12" xfId="16097"/>
    <cellStyle name="Nota 3 9 2" xfId="8826"/>
    <cellStyle name="Nota 3 9 2 10" xfId="11974"/>
    <cellStyle name="Nota 3 9 2 11" xfId="17142"/>
    <cellStyle name="Nota 3 9 2 2" xfId="14059"/>
    <cellStyle name="Nota 3 9 2 2 2" xfId="24522"/>
    <cellStyle name="Nota 3 9 2 2 2 2" xfId="28197"/>
    <cellStyle name="Nota 3 9 2 2 3" xfId="21668"/>
    <cellStyle name="Nota 3 9 2 2 4" xfId="26080"/>
    <cellStyle name="Nota 3 9 2 3" xfId="11758"/>
    <cellStyle name="Nota 3 9 2 3 2" xfId="24005"/>
    <cellStyle name="Nota 3 9 2 3 2 2" xfId="27705"/>
    <cellStyle name="Nota 3 9 2 3 3" xfId="20445"/>
    <cellStyle name="Nota 3 9 2 3 4" xfId="25383"/>
    <cellStyle name="Nota 3 9 2 4" xfId="12349"/>
    <cellStyle name="Nota 3 9 2 4 2" xfId="20642"/>
    <cellStyle name="Nota 3 9 2 4 3" xfId="25448"/>
    <cellStyle name="Nota 3 9 2 5" xfId="15021"/>
    <cellStyle name="Nota 3 9 2 5 2" xfId="23298"/>
    <cellStyle name="Nota 3 9 2 5 3" xfId="27036"/>
    <cellStyle name="Nota 3 9 2 6" xfId="13730"/>
    <cellStyle name="Nota 3 9 2 6 2" xfId="23137"/>
    <cellStyle name="Nota 3 9 2 6 3" xfId="26875"/>
    <cellStyle name="Nota 3 9 2 7" xfId="12886"/>
    <cellStyle name="Nota 3 9 2 8" xfId="13484"/>
    <cellStyle name="Nota 3 9 2 9" xfId="15570"/>
    <cellStyle name="Nota 3 9 3" xfId="13298"/>
    <cellStyle name="Nota 3 9 3 2" xfId="24223"/>
    <cellStyle name="Nota 3 9 3 2 2" xfId="27910"/>
    <cellStyle name="Nota 3 9 3 3" xfId="21145"/>
    <cellStyle name="Nota 3 9 3 4" xfId="25742"/>
    <cellStyle name="Nota 3 9 4" xfId="14259"/>
    <cellStyle name="Nota 3 9 4 2" xfId="23893"/>
    <cellStyle name="Nota 3 9 4 2 2" xfId="27601"/>
    <cellStyle name="Nota 3 9 4 3" xfId="19905"/>
    <cellStyle name="Nota 3 9 4 4" xfId="25201"/>
    <cellStyle name="Nota 3 9 5" xfId="13428"/>
    <cellStyle name="Nota 3 9 5 2" xfId="21984"/>
    <cellStyle name="Nota 3 9 5 3" xfId="26281"/>
    <cellStyle name="Nota 3 9 6" xfId="14788"/>
    <cellStyle name="Nota 3 9 6 2" xfId="23467"/>
    <cellStyle name="Nota 3 9 6 3" xfId="27205"/>
    <cellStyle name="Nota 3 9 7" xfId="13489"/>
    <cellStyle name="Nota 3 9 7 2" xfId="22866"/>
    <cellStyle name="Nota 3 9 7 3" xfId="26607"/>
    <cellStyle name="Nota 3 9 8" xfId="14223"/>
    <cellStyle name="Nota 3 9 9" xfId="12422"/>
    <cellStyle name="Nota 4" xfId="21393"/>
    <cellStyle name="Nota 4 2" xfId="21912"/>
    <cellStyle name="Nota 4 2 2" xfId="26259"/>
    <cellStyle name="Nota 4 3" xfId="25892"/>
    <cellStyle name="Note" xfId="416"/>
    <cellStyle name="Note 10" xfId="6988"/>
    <cellStyle name="Note 10 10" xfId="15627"/>
    <cellStyle name="Note 10 11" xfId="18822"/>
    <cellStyle name="Note 10 2" xfId="13280"/>
    <cellStyle name="Note 10 2 2" xfId="24203"/>
    <cellStyle name="Note 10 2 2 2" xfId="27890"/>
    <cellStyle name="Note 10 2 3" xfId="21125"/>
    <cellStyle name="Note 10 2 4" xfId="25722"/>
    <cellStyle name="Note 10 3" xfId="14503"/>
    <cellStyle name="Note 10 3 2" xfId="23908"/>
    <cellStyle name="Note 10 3 2 2" xfId="27615"/>
    <cellStyle name="Note 10 3 3" xfId="20027"/>
    <cellStyle name="Note 10 3 4" xfId="25223"/>
    <cellStyle name="Note 10 4" xfId="11864"/>
    <cellStyle name="Note 10 4 2" xfId="19941"/>
    <cellStyle name="Note 10 4 3" xfId="25204"/>
    <cellStyle name="Note 10 5" xfId="14971"/>
    <cellStyle name="Note 10 5 2" xfId="23478"/>
    <cellStyle name="Note 10 5 3" xfId="27216"/>
    <cellStyle name="Note 10 6" xfId="10914"/>
    <cellStyle name="Note 10 6 2" xfId="22845"/>
    <cellStyle name="Note 10 6 3" xfId="26586"/>
    <cellStyle name="Note 10 7" xfId="12300"/>
    <cellStyle name="Note 10 8" xfId="13780"/>
    <cellStyle name="Note 10 9" xfId="12212"/>
    <cellStyle name="Note 11" xfId="11031"/>
    <cellStyle name="Note 11 2" xfId="22320"/>
    <cellStyle name="Note 11 2 2" xfId="24778"/>
    <cellStyle name="Note 11 2 2 2" xfId="28448"/>
    <cellStyle name="Note 11 2 3" xfId="26414"/>
    <cellStyle name="Note 11 3" xfId="24753"/>
    <cellStyle name="Note 11 3 2" xfId="28424"/>
    <cellStyle name="Note 11 4" xfId="22165"/>
    <cellStyle name="Note 11 5" xfId="26368"/>
    <cellStyle name="Note 12" xfId="12654"/>
    <cellStyle name="Note 12 2" xfId="23903"/>
    <cellStyle name="Note 12 2 2" xfId="27610"/>
    <cellStyle name="Note 12 3" xfId="20019"/>
    <cellStyle name="Note 12 4" xfId="25217"/>
    <cellStyle name="Note 13" xfId="12327"/>
    <cellStyle name="Note 13 2" xfId="24080"/>
    <cellStyle name="Note 13 2 2" xfId="27771"/>
    <cellStyle name="Note 13 3" xfId="20840"/>
    <cellStyle name="Note 13 4" xfId="25539"/>
    <cellStyle name="Note 14" xfId="12484"/>
    <cellStyle name="Note 14 2" xfId="20738"/>
    <cellStyle name="Note 14 3" xfId="25485"/>
    <cellStyle name="Note 15" xfId="12652"/>
    <cellStyle name="Note 15 2" xfId="23585"/>
    <cellStyle name="Note 15 3" xfId="27323"/>
    <cellStyle name="Note 16" xfId="11294"/>
    <cellStyle name="Note 16 2" xfId="22346"/>
    <cellStyle name="Note 16 3" xfId="26432"/>
    <cellStyle name="Note 17" xfId="15529"/>
    <cellStyle name="Note 18" xfId="12190"/>
    <cellStyle name="Note 19" xfId="17494"/>
    <cellStyle name="Note 2" xfId="2966"/>
    <cellStyle name="Note 2 10" xfId="11940"/>
    <cellStyle name="Note 2 10 2" xfId="22324"/>
    <cellStyle name="Note 2 10 2 2" xfId="24782"/>
    <cellStyle name="Note 2 10 2 2 2" xfId="28452"/>
    <cellStyle name="Note 2 10 2 3" xfId="26418"/>
    <cellStyle name="Note 2 10 3" xfId="24762"/>
    <cellStyle name="Note 2 10 3 2" xfId="28433"/>
    <cellStyle name="Note 2 10 4" xfId="22174"/>
    <cellStyle name="Note 2 10 5" xfId="26377"/>
    <cellStyle name="Note 2 11" xfId="12751"/>
    <cellStyle name="Note 2 11 2" xfId="24016"/>
    <cellStyle name="Note 2 11 2 2" xfId="27714"/>
    <cellStyle name="Note 2 11 3" xfId="20567"/>
    <cellStyle name="Note 2 11 4" xfId="25410"/>
    <cellStyle name="Note 2 12" xfId="12990"/>
    <cellStyle name="Note 2 12 2" xfId="24083"/>
    <cellStyle name="Note 2 12 2 2" xfId="27774"/>
    <cellStyle name="Note 2 12 3" xfId="20860"/>
    <cellStyle name="Note 2 12 4" xfId="25551"/>
    <cellStyle name="Note 2 13" xfId="13881"/>
    <cellStyle name="Note 2 13 2" xfId="20934"/>
    <cellStyle name="Note 2 13 3" xfId="25583"/>
    <cellStyle name="Note 2 14" xfId="11642"/>
    <cellStyle name="Note 2 14 2" xfId="23548"/>
    <cellStyle name="Note 2 14 3" xfId="27286"/>
    <cellStyle name="Note 2 15" xfId="12351"/>
    <cellStyle name="Note 2 15 2" xfId="22373"/>
    <cellStyle name="Note 2 15 3" xfId="26450"/>
    <cellStyle name="Note 2 16" xfId="10987"/>
    <cellStyle name="Note 2 17" xfId="15748"/>
    <cellStyle name="Note 2 18" xfId="17554"/>
    <cellStyle name="Note 2 2" xfId="4984"/>
    <cellStyle name="Note 2 2 10" xfId="12633"/>
    <cellStyle name="Note 2 2 10 2" xfId="24096"/>
    <cellStyle name="Note 2 2 10 2 2" xfId="27785"/>
    <cellStyle name="Note 2 2 10 3" xfId="20933"/>
    <cellStyle name="Note 2 2 10 4" xfId="25582"/>
    <cellStyle name="Note 2 2 11" xfId="11990"/>
    <cellStyle name="Note 2 2 11 2" xfId="21833"/>
    <cellStyle name="Note 2 2 11 3" xfId="26225"/>
    <cellStyle name="Note 2 2 12" xfId="12435"/>
    <cellStyle name="Note 2 2 12 2" xfId="23575"/>
    <cellStyle name="Note 2 2 12 3" xfId="27313"/>
    <cellStyle name="Note 2 2 13" xfId="14415"/>
    <cellStyle name="Note 2 2 13 2" xfId="22714"/>
    <cellStyle name="Note 2 2 13 3" xfId="26469"/>
    <cellStyle name="Note 2 2 14" xfId="12169"/>
    <cellStyle name="Note 2 2 15" xfId="10950"/>
    <cellStyle name="Note 2 2 16" xfId="13098"/>
    <cellStyle name="Note 2 2 17" xfId="12600"/>
    <cellStyle name="Note 2 2 18" xfId="17683"/>
    <cellStyle name="Note 2 2 2" xfId="7069"/>
    <cellStyle name="Note 2 2 2 10" xfId="15770"/>
    <cellStyle name="Note 2 2 2 11" xfId="15470"/>
    <cellStyle name="Note 2 2 2 12" xfId="25159"/>
    <cellStyle name="Note 2 2 2 2" xfId="8877"/>
    <cellStyle name="Note 2 2 2 2 10" xfId="11115"/>
    <cellStyle name="Note 2 2 2 2 11" xfId="17180"/>
    <cellStyle name="Note 2 2 2 2 2" xfId="14107"/>
    <cellStyle name="Note 2 2 2 2 2 2" xfId="24566"/>
    <cellStyle name="Note 2 2 2 2 2 2 2" xfId="28241"/>
    <cellStyle name="Note 2 2 2 2 2 3" xfId="21716"/>
    <cellStyle name="Note 2 2 2 2 2 4" xfId="26124"/>
    <cellStyle name="Note 2 2 2 2 3" xfId="11402"/>
    <cellStyle name="Note 2 2 2 2 3 2" xfId="23962"/>
    <cellStyle name="Note 2 2 2 2 3 2 2" xfId="27662"/>
    <cellStyle name="Note 2 2 2 2 3 3" xfId="20297"/>
    <cellStyle name="Note 2 2 2 2 3 4" xfId="25316"/>
    <cellStyle name="Note 2 2 2 2 4" xfId="12523"/>
    <cellStyle name="Note 2 2 2 2 4 2" xfId="20410"/>
    <cellStyle name="Note 2 2 2 2 4 3" xfId="25360"/>
    <cellStyle name="Note 2 2 2 2 5" xfId="14240"/>
    <cellStyle name="Note 2 2 2 2 5 2" xfId="23672"/>
    <cellStyle name="Note 2 2 2 2 5 3" xfId="27410"/>
    <cellStyle name="Note 2 2 2 2 6" xfId="12418"/>
    <cellStyle name="Note 2 2 2 2 6 2" xfId="23188"/>
    <cellStyle name="Note 2 2 2 2 6 3" xfId="26926"/>
    <cellStyle name="Note 2 2 2 2 7" xfId="15316"/>
    <cellStyle name="Note 2 2 2 2 8" xfId="14962"/>
    <cellStyle name="Note 2 2 2 2 9" xfId="15402"/>
    <cellStyle name="Note 2 2 2 3" xfId="13348"/>
    <cellStyle name="Note 2 2 2 3 2" xfId="24275"/>
    <cellStyle name="Note 2 2 2 3 2 2" xfId="27962"/>
    <cellStyle name="Note 2 2 2 3 3" xfId="21201"/>
    <cellStyle name="Note 2 2 2 3 4" xfId="25795"/>
    <cellStyle name="Note 2 2 2 4" xfId="13743"/>
    <cellStyle name="Note 2 2 2 4 2" xfId="24702"/>
    <cellStyle name="Note 2 2 2 4 2 2" xfId="28374"/>
    <cellStyle name="Note 2 2 2 4 3" xfId="22034"/>
    <cellStyle name="Note 2 2 2 4 4" xfId="26306"/>
    <cellStyle name="Note 2 2 2 5" xfId="11285"/>
    <cellStyle name="Note 2 2 2 5 2" xfId="21315"/>
    <cellStyle name="Note 2 2 2 5 3" xfId="25878"/>
    <cellStyle name="Note 2 2 2 6" xfId="15260"/>
    <cellStyle name="Note 2 2 2 6 2" xfId="23442"/>
    <cellStyle name="Note 2 2 2 6 3" xfId="27180"/>
    <cellStyle name="Note 2 2 2 7" xfId="11948"/>
    <cellStyle name="Note 2 2 2 7 2" xfId="22924"/>
    <cellStyle name="Note 2 2 2 7 3" xfId="26665"/>
    <cellStyle name="Note 2 2 2 8" xfId="13685"/>
    <cellStyle name="Note 2 2 2 9" xfId="14749"/>
    <cellStyle name="Note 2 2 3" xfId="7082"/>
    <cellStyle name="Note 2 2 3 10" xfId="15736"/>
    <cellStyle name="Note 2 2 3 11" xfId="13798"/>
    <cellStyle name="Note 2 2 3 12" xfId="19076"/>
    <cellStyle name="Note 2 2 3 2" xfId="8889"/>
    <cellStyle name="Note 2 2 3 2 10" xfId="12134"/>
    <cellStyle name="Note 2 2 3 2 11" xfId="18945"/>
    <cellStyle name="Note 2 2 3 2 2" xfId="14116"/>
    <cellStyle name="Note 2 2 3 2 2 2" xfId="24577"/>
    <cellStyle name="Note 2 2 3 2 2 2 2" xfId="28252"/>
    <cellStyle name="Note 2 2 3 2 2 3" xfId="21727"/>
    <cellStyle name="Note 2 2 3 2 2 4" xfId="26135"/>
    <cellStyle name="Note 2 2 3 2 3" xfId="11401"/>
    <cellStyle name="Note 2 2 3 2 3 2" xfId="23916"/>
    <cellStyle name="Note 2 2 3 2 3 2 2" xfId="27623"/>
    <cellStyle name="Note 2 2 3 2 3 3" xfId="20051"/>
    <cellStyle name="Note 2 2 3 2 3 4" xfId="25232"/>
    <cellStyle name="Note 2 2 3 2 4" xfId="12330"/>
    <cellStyle name="Note 2 2 3 2 4 2" xfId="21506"/>
    <cellStyle name="Note 2 2 3 2 4 3" xfId="25946"/>
    <cellStyle name="Note 2 2 3 2 5" xfId="14843"/>
    <cellStyle name="Note 2 2 3 2 5 2" xfId="23535"/>
    <cellStyle name="Note 2 2 3 2 5 3" xfId="27273"/>
    <cellStyle name="Note 2 2 3 2 6" xfId="14436"/>
    <cellStyle name="Note 2 2 3 2 6 2" xfId="23200"/>
    <cellStyle name="Note 2 2 3 2 6 3" xfId="26938"/>
    <cellStyle name="Note 2 2 3 2 7" xfId="11051"/>
    <cellStyle name="Note 2 2 3 2 8" xfId="11954"/>
    <cellStyle name="Note 2 2 3 2 9" xfId="15017"/>
    <cellStyle name="Note 2 2 3 3" xfId="13359"/>
    <cellStyle name="Note 2 2 3 3 2" xfId="24287"/>
    <cellStyle name="Note 2 2 3 3 2 2" xfId="27974"/>
    <cellStyle name="Note 2 2 3 3 3" xfId="21213"/>
    <cellStyle name="Note 2 2 3 3 4" xfId="25807"/>
    <cellStyle name="Note 2 2 3 4" xfId="13738"/>
    <cellStyle name="Note 2 2 3 4 2" xfId="23989"/>
    <cellStyle name="Note 2 2 3 4 2 2" xfId="27689"/>
    <cellStyle name="Note 2 2 3 4 3" xfId="20398"/>
    <cellStyle name="Note 2 2 3 4 4" xfId="25350"/>
    <cellStyle name="Note 2 2 3 5" xfId="15065"/>
    <cellStyle name="Note 2 2 3 5 2" xfId="21805"/>
    <cellStyle name="Note 2 2 3 5 3" xfId="26208"/>
    <cellStyle name="Note 2 2 3 6" xfId="12926"/>
    <cellStyle name="Note 2 2 3 6 2" xfId="23434"/>
    <cellStyle name="Note 2 2 3 6 3" xfId="27172"/>
    <cellStyle name="Note 2 2 3 7" xfId="11290"/>
    <cellStyle name="Note 2 2 3 7 2" xfId="22937"/>
    <cellStyle name="Note 2 2 3 7 3" xfId="26678"/>
    <cellStyle name="Note 2 2 3 8" xfId="12336"/>
    <cellStyle name="Note 2 2 3 9" xfId="13473"/>
    <cellStyle name="Note 2 2 4" xfId="7102"/>
    <cellStyle name="Note 2 2 4 10" xfId="11953"/>
    <cellStyle name="Note 2 2 4 11" xfId="11499"/>
    <cellStyle name="Note 2 2 4 12" xfId="25091"/>
    <cellStyle name="Note 2 2 4 2" xfId="8909"/>
    <cellStyle name="Note 2 2 4 2 10" xfId="15569"/>
    <cellStyle name="Note 2 2 4 2 11" xfId="18799"/>
    <cellStyle name="Note 2 2 4 2 2" xfId="14135"/>
    <cellStyle name="Note 2 2 4 2 2 2" xfId="24595"/>
    <cellStyle name="Note 2 2 4 2 2 2 2" xfId="28270"/>
    <cellStyle name="Note 2 2 4 2 2 3" xfId="21745"/>
    <cellStyle name="Note 2 2 4 2 2 4" xfId="26153"/>
    <cellStyle name="Note 2 2 4 2 3" xfId="11392"/>
    <cellStyle name="Note 2 2 4 2 3 2" xfId="23958"/>
    <cellStyle name="Note 2 2 4 2 3 2 2" xfId="27658"/>
    <cellStyle name="Note 2 2 4 2 3 3" xfId="20293"/>
    <cellStyle name="Note 2 2 4 2 3 4" xfId="25312"/>
    <cellStyle name="Note 2 2 4 2 4" xfId="11876"/>
    <cellStyle name="Note 2 2 4 2 4 2" xfId="20935"/>
    <cellStyle name="Note 2 2 4 2 4 3" xfId="25584"/>
    <cellStyle name="Note 2 2 4 2 5" xfId="11578"/>
    <cellStyle name="Note 2 2 4 2 5 2" xfId="23642"/>
    <cellStyle name="Note 2 2 4 2 5 3" xfId="27380"/>
    <cellStyle name="Note 2 2 4 2 6" xfId="11502"/>
    <cellStyle name="Note 2 2 4 2 6 2" xfId="23220"/>
    <cellStyle name="Note 2 2 4 2 6 3" xfId="26958"/>
    <cellStyle name="Note 2 2 4 2 7" xfId="13472"/>
    <cellStyle name="Note 2 2 4 2 8" xfId="13579"/>
    <cellStyle name="Note 2 2 4 2 9" xfId="13720"/>
    <cellStyle name="Note 2 2 4 3" xfId="13374"/>
    <cellStyle name="Note 2 2 4 3 2" xfId="24305"/>
    <cellStyle name="Note 2 2 4 3 2 2" xfId="27992"/>
    <cellStyle name="Note 2 2 4 3 3" xfId="21231"/>
    <cellStyle name="Note 2 2 4 3 4" xfId="25825"/>
    <cellStyle name="Note 2 2 4 4" xfId="11539"/>
    <cellStyle name="Note 2 2 4 4 2" xfId="23986"/>
    <cellStyle name="Note 2 2 4 4 2 2" xfId="27686"/>
    <cellStyle name="Note 2 2 4 4 3" xfId="20395"/>
    <cellStyle name="Note 2 2 4 4 4" xfId="25347"/>
    <cellStyle name="Note 2 2 4 5" xfId="11830"/>
    <cellStyle name="Note 2 2 4 5 2" xfId="22275"/>
    <cellStyle name="Note 2 2 4 5 3" xfId="26406"/>
    <cellStyle name="Note 2 2 4 6" xfId="15272"/>
    <cellStyle name="Note 2 2 4 6 2" xfId="23429"/>
    <cellStyle name="Note 2 2 4 6 3" xfId="27167"/>
    <cellStyle name="Note 2 2 4 7" xfId="14753"/>
    <cellStyle name="Note 2 2 4 7 2" xfId="22957"/>
    <cellStyle name="Note 2 2 4 7 3" xfId="26698"/>
    <cellStyle name="Note 2 2 4 8" xfId="12035"/>
    <cellStyle name="Note 2 2 4 9" xfId="11172"/>
    <cellStyle name="Note 2 2 5" xfId="7034"/>
    <cellStyle name="Note 2 2 5 10" xfId="11022"/>
    <cellStyle name="Note 2 2 5 11" xfId="15442"/>
    <cellStyle name="Note 2 2 5 12" xfId="25093"/>
    <cellStyle name="Note 2 2 5 2" xfId="8846"/>
    <cellStyle name="Note 2 2 5 2 10" xfId="15658"/>
    <cellStyle name="Note 2 2 5 2 11" xfId="17143"/>
    <cellStyle name="Note 2 2 5 2 2" xfId="14077"/>
    <cellStyle name="Note 2 2 5 2 2 2" xfId="24539"/>
    <cellStyle name="Note 2 2 5 2 2 2 2" xfId="28214"/>
    <cellStyle name="Note 2 2 5 2 2 3" xfId="21687"/>
    <cellStyle name="Note 2 2 5 2 2 4" xfId="26097"/>
    <cellStyle name="Note 2 2 5 2 3" xfId="11070"/>
    <cellStyle name="Note 2 2 5 2 3 2" xfId="23967"/>
    <cellStyle name="Note 2 2 5 2 3 2 2" xfId="27667"/>
    <cellStyle name="Note 2 2 5 2 3 3" xfId="20302"/>
    <cellStyle name="Note 2 2 5 2 3 4" xfId="25321"/>
    <cellStyle name="Note 2 2 5 2 4" xfId="13116"/>
    <cellStyle name="Note 2 2 5 2 4 2" xfId="21497"/>
    <cellStyle name="Note 2 2 5 2 4 3" xfId="25937"/>
    <cellStyle name="Note 2 2 5 2 5" xfId="10933"/>
    <cellStyle name="Note 2 2 5 2 5 2" xfId="23814"/>
    <cellStyle name="Note 2 2 5 2 5 3" xfId="27552"/>
    <cellStyle name="Note 2 2 5 2 6" xfId="12392"/>
    <cellStyle name="Note 2 2 5 2 6 2" xfId="23157"/>
    <cellStyle name="Note 2 2 5 2 6 3" xfId="26895"/>
    <cellStyle name="Note 2 2 5 2 7" xfId="11805"/>
    <cellStyle name="Note 2 2 5 2 8" xfId="12469"/>
    <cellStyle name="Note 2 2 5 2 9" xfId="11677"/>
    <cellStyle name="Note 2 2 5 3" xfId="13318"/>
    <cellStyle name="Note 2 2 5 3 2" xfId="24245"/>
    <cellStyle name="Note 2 2 5 3 2 2" xfId="27932"/>
    <cellStyle name="Note 2 2 5 3 3" xfId="21168"/>
    <cellStyle name="Note 2 2 5 3 4" xfId="25764"/>
    <cellStyle name="Note 2 2 5 4" xfId="14692"/>
    <cellStyle name="Note 2 2 5 4 2" xfId="24402"/>
    <cellStyle name="Note 2 2 5 4 2 2" xfId="28079"/>
    <cellStyle name="Note 2 2 5 4 3" xfId="21514"/>
    <cellStyle name="Note 2 2 5 4 4" xfId="25954"/>
    <cellStyle name="Note 2 2 5 5" xfId="12122"/>
    <cellStyle name="Note 2 2 5 5 2" xfId="21397"/>
    <cellStyle name="Note 2 2 5 5 3" xfId="25893"/>
    <cellStyle name="Note 2 2 5 6" xfId="13104"/>
    <cellStyle name="Note 2 2 5 6 2" xfId="23723"/>
    <cellStyle name="Note 2 2 5 6 3" xfId="27461"/>
    <cellStyle name="Note 2 2 5 7" xfId="14531"/>
    <cellStyle name="Note 2 2 5 7 2" xfId="22890"/>
    <cellStyle name="Note 2 2 5 7 3" xfId="26631"/>
    <cellStyle name="Note 2 2 5 8" xfId="12409"/>
    <cellStyle name="Note 2 2 5 9" xfId="15009"/>
    <cellStyle name="Note 2 2 6" xfId="7127"/>
    <cellStyle name="Note 2 2 6 10" xfId="15703"/>
    <cellStyle name="Note 2 2 6 11" xfId="15764"/>
    <cellStyle name="Note 2 2 6 12" xfId="25154"/>
    <cellStyle name="Note 2 2 6 2" xfId="8934"/>
    <cellStyle name="Note 2 2 6 2 10" xfId="15512"/>
    <cellStyle name="Note 2 2 6 2 11" xfId="17497"/>
    <cellStyle name="Note 2 2 6 2 2" xfId="14158"/>
    <cellStyle name="Note 2 2 6 2 2 2" xfId="24616"/>
    <cellStyle name="Note 2 2 6 2 2 2 2" xfId="28291"/>
    <cellStyle name="Note 2 2 6 2 2 3" xfId="21767"/>
    <cellStyle name="Note 2 2 6 2 2 4" xfId="26174"/>
    <cellStyle name="Note 2 2 6 2 3" xfId="11383"/>
    <cellStyle name="Note 2 2 6 2 3 2" xfId="23953"/>
    <cellStyle name="Note 2 2 6 2 3 2 2" xfId="27653"/>
    <cellStyle name="Note 2 2 6 2 3 3" xfId="20288"/>
    <cellStyle name="Note 2 2 6 2 3 4" xfId="25307"/>
    <cellStyle name="Note 2 2 6 2 4" xfId="12143"/>
    <cellStyle name="Note 2 2 6 2 4 2" xfId="20471"/>
    <cellStyle name="Note 2 2 6 2 4 3" xfId="25391"/>
    <cellStyle name="Note 2 2 6 2 5" xfId="12799"/>
    <cellStyle name="Note 2 2 6 2 5 2" xfId="23785"/>
    <cellStyle name="Note 2 2 6 2 5 3" xfId="27523"/>
    <cellStyle name="Note 2 2 6 2 6" xfId="14348"/>
    <cellStyle name="Note 2 2 6 2 6 2" xfId="23245"/>
    <cellStyle name="Note 2 2 6 2 6 3" xfId="26983"/>
    <cellStyle name="Note 2 2 6 2 7" xfId="12147"/>
    <cellStyle name="Note 2 2 6 2 8" xfId="12067"/>
    <cellStyle name="Note 2 2 6 2 9" xfId="12297"/>
    <cellStyle name="Note 2 2 6 3" xfId="13393"/>
    <cellStyle name="Note 2 2 6 3 2" xfId="24326"/>
    <cellStyle name="Note 2 2 6 3 2 2" xfId="28013"/>
    <cellStyle name="Note 2 2 6 3 3" xfId="21253"/>
    <cellStyle name="Note 2 2 6 3 4" xfId="25847"/>
    <cellStyle name="Note 2 2 6 4" xfId="14407"/>
    <cellStyle name="Note 2 2 6 4 2" xfId="24735"/>
    <cellStyle name="Note 2 2 6 4 2 2" xfId="28406"/>
    <cellStyle name="Note 2 2 6 4 3" xfId="22135"/>
    <cellStyle name="Note 2 2 6 4 4" xfId="26351"/>
    <cellStyle name="Note 2 2 6 5" xfId="11145"/>
    <cellStyle name="Note 2 2 6 5 2" xfId="20215"/>
    <cellStyle name="Note 2 2 6 5 3" xfId="25292"/>
    <cellStyle name="Note 2 2 6 6" xfId="12410"/>
    <cellStyle name="Note 2 2 6 6 2" xfId="23416"/>
    <cellStyle name="Note 2 2 6 6 3" xfId="27154"/>
    <cellStyle name="Note 2 2 6 7" xfId="11749"/>
    <cellStyle name="Note 2 2 6 7 2" xfId="22982"/>
    <cellStyle name="Note 2 2 6 7 3" xfId="26723"/>
    <cellStyle name="Note 2 2 6 8" xfId="14490"/>
    <cellStyle name="Note 2 2 6 9" xfId="11803"/>
    <cellStyle name="Note 2 2 7" xfId="7149"/>
    <cellStyle name="Note 2 2 7 10" xfId="14776"/>
    <cellStyle name="Note 2 2 7 11" xfId="14159"/>
    <cellStyle name="Note 2 2 7 12" xfId="25085"/>
    <cellStyle name="Note 2 2 7 2" xfId="8956"/>
    <cellStyle name="Note 2 2 7 2 10" xfId="14372"/>
    <cellStyle name="Note 2 2 7 2 11" xfId="18812"/>
    <cellStyle name="Note 2 2 7 2 2" xfId="14179"/>
    <cellStyle name="Note 2 2 7 2 2 2" xfId="24635"/>
    <cellStyle name="Note 2 2 7 2 2 2 2" xfId="28310"/>
    <cellStyle name="Note 2 2 7 2 2 3" xfId="21787"/>
    <cellStyle name="Note 2 2 7 2 2 4" xfId="26193"/>
    <cellStyle name="Note 2 2 7 2 3" xfId="11373"/>
    <cellStyle name="Note 2 2 7 2 3 2" xfId="24370"/>
    <cellStyle name="Note 2 2 7 2 3 2 2" xfId="28047"/>
    <cellStyle name="Note 2 2 7 2 3 3" xfId="21406"/>
    <cellStyle name="Note 2 2 7 2 3 4" xfId="25896"/>
    <cellStyle name="Note 2 2 7 2 4" xfId="11354"/>
    <cellStyle name="Note 2 2 7 2 4 2" xfId="20844"/>
    <cellStyle name="Note 2 2 7 2 4 3" xfId="25541"/>
    <cellStyle name="Note 2 2 7 2 5" xfId="11607"/>
    <cellStyle name="Note 2 2 7 2 5 2" xfId="23600"/>
    <cellStyle name="Note 2 2 7 2 5 3" xfId="27338"/>
    <cellStyle name="Note 2 2 7 2 6" xfId="15003"/>
    <cellStyle name="Note 2 2 7 2 6 2" xfId="23267"/>
    <cellStyle name="Note 2 2 7 2 6 3" xfId="27005"/>
    <cellStyle name="Note 2 2 7 2 7" xfId="11801"/>
    <cellStyle name="Note 2 2 7 2 8" xfId="14214"/>
    <cellStyle name="Note 2 2 7 2 9" xfId="13845"/>
    <cellStyle name="Note 2 2 7 3" xfId="13410"/>
    <cellStyle name="Note 2 2 7 3 2" xfId="24345"/>
    <cellStyle name="Note 2 2 7 3 2 2" xfId="28032"/>
    <cellStyle name="Note 2 2 7 3 3" xfId="21273"/>
    <cellStyle name="Note 2 2 7 3 4" xfId="25866"/>
    <cellStyle name="Note 2 2 7 4" xfId="11138"/>
    <cellStyle name="Note 2 2 7 4 2" xfId="24649"/>
    <cellStyle name="Note 2 2 7 4 2 2" xfId="28324"/>
    <cellStyle name="Note 2 2 7 4 3" xfId="21808"/>
    <cellStyle name="Note 2 2 7 4 4" xfId="26211"/>
    <cellStyle name="Note 2 2 7 5" xfId="11517"/>
    <cellStyle name="Note 2 2 7 5 2" xfId="22076"/>
    <cellStyle name="Note 2 2 7 5 3" xfId="26333"/>
    <cellStyle name="Note 2 2 7 6" xfId="15389"/>
    <cellStyle name="Note 2 2 7 6 2" xfId="23405"/>
    <cellStyle name="Note 2 2 7 6 3" xfId="27143"/>
    <cellStyle name="Note 2 2 7 7" xfId="12576"/>
    <cellStyle name="Note 2 2 7 7 2" xfId="23004"/>
    <cellStyle name="Note 2 2 7 7 3" xfId="26745"/>
    <cellStyle name="Note 2 2 7 8" xfId="15157"/>
    <cellStyle name="Note 2 2 7 9" xfId="11614"/>
    <cellStyle name="Note 2 2 8" xfId="7013"/>
    <cellStyle name="Note 2 2 8 10" xfId="15755"/>
    <cellStyle name="Note 2 2 8 11" xfId="17295"/>
    <cellStyle name="Note 2 2 8 2" xfId="13300"/>
    <cellStyle name="Note 2 2 8 2 2" xfId="24226"/>
    <cellStyle name="Note 2 2 8 2 2 2" xfId="27913"/>
    <cellStyle name="Note 2 2 8 2 3" xfId="21149"/>
    <cellStyle name="Note 2 2 8 2 4" xfId="25745"/>
    <cellStyle name="Note 2 2 8 3" xfId="11125"/>
    <cellStyle name="Note 2 2 8 3 2" xfId="24667"/>
    <cellStyle name="Note 2 2 8 3 2 2" xfId="28340"/>
    <cellStyle name="Note 2 2 8 3 3" xfId="21873"/>
    <cellStyle name="Note 2 2 8 3 4" xfId="26239"/>
    <cellStyle name="Note 2 2 8 4" xfId="13905"/>
    <cellStyle name="Note 2 2 8 4 2" xfId="20762"/>
    <cellStyle name="Note 2 2 8 4 3" xfId="25497"/>
    <cellStyle name="Note 2 2 8 5" xfId="11869"/>
    <cellStyle name="Note 2 2 8 5 2" xfId="23465"/>
    <cellStyle name="Note 2 2 8 5 3" xfId="27203"/>
    <cellStyle name="Note 2 2 8 6" xfId="11114"/>
    <cellStyle name="Note 2 2 8 6 2" xfId="22870"/>
    <cellStyle name="Note 2 2 8 6 3" xfId="26611"/>
    <cellStyle name="Note 2 2 8 7" xfId="15284"/>
    <cellStyle name="Note 2 2 8 8" xfId="15248"/>
    <cellStyle name="Note 2 2 8 9" xfId="15683"/>
    <cellStyle name="Note 2 2 9" xfId="12558"/>
    <cellStyle name="Note 2 2 9 2" xfId="20076"/>
    <cellStyle name="Note 2 2 9 2 2" xfId="25244"/>
    <cellStyle name="Note 2 2 9 3" xfId="20788"/>
    <cellStyle name="Note 2 2 9 4" xfId="25518"/>
    <cellStyle name="Note 2 3" xfId="6991"/>
    <cellStyle name="Note 2 3 10" xfId="13822"/>
    <cellStyle name="Note 2 3 11" xfId="12495"/>
    <cellStyle name="Note 2 3 12" xfId="25176"/>
    <cellStyle name="Note 2 3 2" xfId="8812"/>
    <cellStyle name="Note 2 3 2 10" xfId="15724"/>
    <cellStyle name="Note 2 3 2 11" xfId="17761"/>
    <cellStyle name="Note 2 3 2 2" xfId="14047"/>
    <cellStyle name="Note 2 3 2 2 2" xfId="24509"/>
    <cellStyle name="Note 2 3 2 2 2 2" xfId="28184"/>
    <cellStyle name="Note 2 3 2 2 3" xfId="21655"/>
    <cellStyle name="Note 2 3 2 2 4" xfId="26067"/>
    <cellStyle name="Note 2 3 2 3" xfId="11432"/>
    <cellStyle name="Note 2 3 2 3 2" xfId="23970"/>
    <cellStyle name="Note 2 3 2 3 2 2" xfId="27670"/>
    <cellStyle name="Note 2 3 2 3 3" xfId="20305"/>
    <cellStyle name="Note 2 3 2 3 4" xfId="25324"/>
    <cellStyle name="Note 2 3 2 4" xfId="13174"/>
    <cellStyle name="Note 2 3 2 4 2" xfId="21820"/>
    <cellStyle name="Note 2 3 2 4 3" xfId="26220"/>
    <cellStyle name="Note 2 3 2 5" xfId="12053"/>
    <cellStyle name="Note 2 3 2 5 2" xfId="23334"/>
    <cellStyle name="Note 2 3 2 5 3" xfId="27072"/>
    <cellStyle name="Note 2 3 2 6" xfId="12678"/>
    <cellStyle name="Note 2 3 2 6 2" xfId="23123"/>
    <cellStyle name="Note 2 3 2 6 3" xfId="26861"/>
    <cellStyle name="Note 2 3 2 7" xfId="13107"/>
    <cellStyle name="Note 2 3 2 8" xfId="11494"/>
    <cellStyle name="Note 2 3 2 9" xfId="14906"/>
    <cellStyle name="Note 2 3 3" xfId="13283"/>
    <cellStyle name="Note 2 3 3 2" xfId="24206"/>
    <cellStyle name="Note 2 3 3 2 2" xfId="27893"/>
    <cellStyle name="Note 2 3 3 3" xfId="21128"/>
    <cellStyle name="Note 2 3 3 4" xfId="25725"/>
    <cellStyle name="Note 2 3 4" xfId="13756"/>
    <cellStyle name="Note 2 3 4 2" xfId="23994"/>
    <cellStyle name="Note 2 3 4 2 2" xfId="27694"/>
    <cellStyle name="Note 2 3 4 3" xfId="20403"/>
    <cellStyle name="Note 2 3 4 4" xfId="25355"/>
    <cellStyle name="Note 2 3 5" xfId="11109"/>
    <cellStyle name="Note 2 3 5 2" xfId="20938"/>
    <cellStyle name="Note 2 3 5 3" xfId="25587"/>
    <cellStyle name="Note 2 3 6" xfId="15422"/>
    <cellStyle name="Note 2 3 6 2" xfId="23475"/>
    <cellStyle name="Note 2 3 6 3" xfId="27213"/>
    <cellStyle name="Note 2 3 7" xfId="15188"/>
    <cellStyle name="Note 2 3 7 2" xfId="22848"/>
    <cellStyle name="Note 2 3 7 3" xfId="26589"/>
    <cellStyle name="Note 2 3 8" xfId="11647"/>
    <cellStyle name="Note 2 3 9" xfId="14990"/>
    <cellStyle name="Note 2 4" xfId="7047"/>
    <cellStyle name="Note 2 4 10" xfId="15757"/>
    <cellStyle name="Note 2 4 11" xfId="13178"/>
    <cellStyle name="Note 2 4 12" xfId="25098"/>
    <cellStyle name="Note 2 4 2" xfId="8857"/>
    <cellStyle name="Note 2 4 2 10" xfId="12741"/>
    <cellStyle name="Note 2 4 2 11" xfId="19702"/>
    <cellStyle name="Note 2 4 2 2" xfId="14088"/>
    <cellStyle name="Note 2 4 2 2 2" xfId="24548"/>
    <cellStyle name="Note 2 4 2 2 2 2" xfId="28223"/>
    <cellStyle name="Note 2 4 2 2 3" xfId="21697"/>
    <cellStyle name="Note 2 4 2 2 4" xfId="26106"/>
    <cellStyle name="Note 2 4 2 3" xfId="11069"/>
    <cellStyle name="Note 2 4 2 3 2" xfId="23965"/>
    <cellStyle name="Note 2 4 2 3 2 2" xfId="27665"/>
    <cellStyle name="Note 2 4 2 3 3" xfId="20300"/>
    <cellStyle name="Note 2 4 2 3 4" xfId="25319"/>
    <cellStyle name="Note 2 4 2 4" xfId="13172"/>
    <cellStyle name="Note 2 4 2 4 2" xfId="20734"/>
    <cellStyle name="Note 2 4 2 4 3" xfId="25483"/>
    <cellStyle name="Note 2 4 2 5" xfId="13466"/>
    <cellStyle name="Note 2 4 2 5 2" xfId="23805"/>
    <cellStyle name="Note 2 4 2 5 3" xfId="27543"/>
    <cellStyle name="Note 2 4 2 6" xfId="12308"/>
    <cellStyle name="Note 2 4 2 6 2" xfId="23168"/>
    <cellStyle name="Note 2 4 2 6 3" xfId="26906"/>
    <cellStyle name="Note 2 4 2 7" xfId="12042"/>
    <cellStyle name="Note 2 4 2 8" xfId="13936"/>
    <cellStyle name="Note 2 4 2 9" xfId="15202"/>
    <cellStyle name="Note 2 4 3" xfId="13330"/>
    <cellStyle name="Note 2 4 3 2" xfId="24256"/>
    <cellStyle name="Note 2 4 3 2 2" xfId="27943"/>
    <cellStyle name="Note 2 4 3 3" xfId="21180"/>
    <cellStyle name="Note 2 4 3 4" xfId="25775"/>
    <cellStyle name="Note 2 4 4" xfId="14689"/>
    <cellStyle name="Note 2 4 4 2" xfId="24400"/>
    <cellStyle name="Note 2 4 4 2 2" xfId="28077"/>
    <cellStyle name="Note 2 4 4 3" xfId="21512"/>
    <cellStyle name="Note 2 4 4 4" xfId="25952"/>
    <cellStyle name="Note 2 4 5" xfId="15093"/>
    <cellStyle name="Note 2 4 5 2" xfId="20199"/>
    <cellStyle name="Note 2 4 5 3" xfId="25276"/>
    <cellStyle name="Note 2 4 6" xfId="15138"/>
    <cellStyle name="Note 2 4 6 2" xfId="23452"/>
    <cellStyle name="Note 2 4 6 3" xfId="27190"/>
    <cellStyle name="Note 2 4 7" xfId="12791"/>
    <cellStyle name="Note 2 4 7 2" xfId="22903"/>
    <cellStyle name="Note 2 4 7 3" xfId="26644"/>
    <cellStyle name="Note 2 4 8" xfId="13062"/>
    <cellStyle name="Note 2 4 9" xfId="13024"/>
    <cellStyle name="Note 2 5" xfId="6979"/>
    <cellStyle name="Note 2 5 10" xfId="15115"/>
    <cellStyle name="Note 2 5 11" xfId="15151"/>
    <cellStyle name="Note 2 5 12" xfId="19159"/>
    <cellStyle name="Note 2 5 2" xfId="8802"/>
    <cellStyle name="Note 2 5 2 10" xfId="12723"/>
    <cellStyle name="Note 2 5 2 11" xfId="19698"/>
    <cellStyle name="Note 2 5 2 2" xfId="14038"/>
    <cellStyle name="Note 2 5 2 2 2" xfId="24501"/>
    <cellStyle name="Note 2 5 2 2 2 2" xfId="28176"/>
    <cellStyle name="Note 2 5 2 2 3" xfId="21646"/>
    <cellStyle name="Note 2 5 2 2 4" xfId="26059"/>
    <cellStyle name="Note 2 5 2 3" xfId="11436"/>
    <cellStyle name="Note 2 5 2 3 2" xfId="24004"/>
    <cellStyle name="Note 2 5 2 3 2 2" xfId="27704"/>
    <cellStyle name="Note 2 5 2 3 3" xfId="20444"/>
    <cellStyle name="Note 2 5 2 3 4" xfId="25382"/>
    <cellStyle name="Note 2 5 2 4" xfId="12765"/>
    <cellStyle name="Note 2 5 2 4 2" xfId="20676"/>
    <cellStyle name="Note 2 5 2 4 3" xfId="25460"/>
    <cellStyle name="Note 2 5 2 5" xfId="14747"/>
    <cellStyle name="Note 2 5 2 5 2" xfId="23337"/>
    <cellStyle name="Note 2 5 2 5 3" xfId="27075"/>
    <cellStyle name="Note 2 5 2 6" xfId="10958"/>
    <cellStyle name="Note 2 5 2 6 2" xfId="23113"/>
    <cellStyle name="Note 2 5 2 6 3" xfId="26851"/>
    <cellStyle name="Note 2 5 2 7" xfId="12811"/>
    <cellStyle name="Note 2 5 2 8" xfId="11481"/>
    <cellStyle name="Note 2 5 2 9" xfId="15637"/>
    <cellStyle name="Note 2 5 3" xfId="13272"/>
    <cellStyle name="Note 2 5 3 2" xfId="24196"/>
    <cellStyle name="Note 2 5 3 2 2" xfId="27883"/>
    <cellStyle name="Note 2 5 3 3" xfId="21117"/>
    <cellStyle name="Note 2 5 3 4" xfId="25715"/>
    <cellStyle name="Note 2 5 4" xfId="14344"/>
    <cellStyle name="Note 2 5 4 2" xfId="24742"/>
    <cellStyle name="Note 2 5 4 2 2" xfId="28413"/>
    <cellStyle name="Note 2 5 4 3" xfId="22152"/>
    <cellStyle name="Note 2 5 4 4" xfId="26359"/>
    <cellStyle name="Note 2 5 5" xfId="11119"/>
    <cellStyle name="Note 2 5 5 2" xfId="20966"/>
    <cellStyle name="Note 2 5 5 3" xfId="25597"/>
    <cellStyle name="Note 2 5 6" xfId="13760"/>
    <cellStyle name="Note 2 5 6 2" xfId="23484"/>
    <cellStyle name="Note 2 5 6 3" xfId="27222"/>
    <cellStyle name="Note 2 5 7" xfId="12615"/>
    <cellStyle name="Note 2 5 7 2" xfId="22836"/>
    <cellStyle name="Note 2 5 7 3" xfId="26577"/>
    <cellStyle name="Note 2 5 8" xfId="15516"/>
    <cellStyle name="Note 2 5 9" xfId="11565"/>
    <cellStyle name="Note 2 6" xfId="6987"/>
    <cellStyle name="Note 2 6 10" xfId="14853"/>
    <cellStyle name="Note 2 6 11" xfId="15729"/>
    <cellStyle name="Note 2 6 12" xfId="25177"/>
    <cellStyle name="Note 2 6 2" xfId="8809"/>
    <cellStyle name="Note 2 6 2 10" xfId="15195"/>
    <cellStyle name="Note 2 6 2 11" xfId="18789"/>
    <cellStyle name="Note 2 6 2 2" xfId="14044"/>
    <cellStyle name="Note 2 6 2 2 2" xfId="24506"/>
    <cellStyle name="Note 2 6 2 2 2 2" xfId="28181"/>
    <cellStyle name="Note 2 6 2 2 3" xfId="21652"/>
    <cellStyle name="Note 2 6 2 2 4" xfId="26064"/>
    <cellStyle name="Note 2 6 2 3" xfId="11433"/>
    <cellStyle name="Note 2 6 2 3 2" xfId="24383"/>
    <cellStyle name="Note 2 6 2 3 2 2" xfId="28060"/>
    <cellStyle name="Note 2 6 2 3 3" xfId="21419"/>
    <cellStyle name="Note 2 6 2 3 4" xfId="25909"/>
    <cellStyle name="Note 2 6 2 4" xfId="12348"/>
    <cellStyle name="Note 2 6 2 4 2" xfId="20713"/>
    <cellStyle name="Note 2 6 2 4 3" xfId="25473"/>
    <cellStyle name="Note 2 6 2 5" xfId="15189"/>
    <cellStyle name="Note 2 6 2 5 2" xfId="23336"/>
    <cellStyle name="Note 2 6 2 5 3" xfId="27074"/>
    <cellStyle name="Note 2 6 2 6" xfId="14243"/>
    <cellStyle name="Note 2 6 2 6 2" xfId="23120"/>
    <cellStyle name="Note 2 6 2 6 3" xfId="26858"/>
    <cellStyle name="Note 2 6 2 7" xfId="13120"/>
    <cellStyle name="Note 2 6 2 8" xfId="12064"/>
    <cellStyle name="Note 2 6 2 9" xfId="14937"/>
    <cellStyle name="Note 2 6 3" xfId="13279"/>
    <cellStyle name="Note 2 6 3 2" xfId="24202"/>
    <cellStyle name="Note 2 6 3 2 2" xfId="27889"/>
    <cellStyle name="Note 2 6 3 3" xfId="21124"/>
    <cellStyle name="Note 2 6 3 4" xfId="25721"/>
    <cellStyle name="Note 2 6 4" xfId="14705"/>
    <cellStyle name="Note 2 6 4 2" xfId="24664"/>
    <cellStyle name="Note 2 6 4 2 2" xfId="28337"/>
    <cellStyle name="Note 2 6 4 3" xfId="21862"/>
    <cellStyle name="Note 2 6 4 4" xfId="26234"/>
    <cellStyle name="Note 2 6 5" xfId="15134"/>
    <cellStyle name="Note 2 6 5 2" xfId="20889"/>
    <cellStyle name="Note 2 6 5 3" xfId="25560"/>
    <cellStyle name="Note 2 6 6" xfId="12063"/>
    <cellStyle name="Note 2 6 6 2" xfId="23479"/>
    <cellStyle name="Note 2 6 6 3" xfId="27217"/>
    <cellStyle name="Note 2 6 7" xfId="13504"/>
    <cellStyle name="Note 2 6 7 2" xfId="22844"/>
    <cellStyle name="Note 2 6 7 3" xfId="26585"/>
    <cellStyle name="Note 2 6 8" xfId="14746"/>
    <cellStyle name="Note 2 6 9" xfId="14398"/>
    <cellStyle name="Note 2 7" xfId="7051"/>
    <cellStyle name="Note 2 7 10" xfId="15584"/>
    <cellStyle name="Note 2 7 11" xfId="15695"/>
    <cellStyle name="Note 2 7 12" xfId="17806"/>
    <cellStyle name="Note 2 7 2" xfId="8859"/>
    <cellStyle name="Note 2 7 2 10" xfId="15665"/>
    <cellStyle name="Note 2 7 2 11" xfId="17574"/>
    <cellStyle name="Note 2 7 2 2" xfId="14090"/>
    <cellStyle name="Note 2 7 2 2 2" xfId="24550"/>
    <cellStyle name="Note 2 7 2 2 2 2" xfId="28225"/>
    <cellStyle name="Note 2 7 2 2 3" xfId="21699"/>
    <cellStyle name="Note 2 7 2 2 4" xfId="26108"/>
    <cellStyle name="Note 2 7 2 3" xfId="11413"/>
    <cellStyle name="Note 2 7 2 3 2" xfId="24381"/>
    <cellStyle name="Note 2 7 2 3 2 2" xfId="28058"/>
    <cellStyle name="Note 2 7 2 3 3" xfId="21417"/>
    <cellStyle name="Note 2 7 2 3 4" xfId="25907"/>
    <cellStyle name="Note 2 7 2 4" xfId="11971"/>
    <cellStyle name="Note 2 7 2 4 2" xfId="21499"/>
    <cellStyle name="Note 2 7 2 4 3" xfId="25939"/>
    <cellStyle name="Note 2 7 2 5" xfId="11018"/>
    <cellStyle name="Note 2 7 2 5 2" xfId="23830"/>
    <cellStyle name="Note 2 7 2 5 3" xfId="27568"/>
    <cellStyle name="Note 2 7 2 6" xfId="15125"/>
    <cellStyle name="Note 2 7 2 6 2" xfId="23170"/>
    <cellStyle name="Note 2 7 2 6 3" xfId="26908"/>
    <cellStyle name="Note 2 7 2 7" xfId="12899"/>
    <cellStyle name="Note 2 7 2 8" xfId="11752"/>
    <cellStyle name="Note 2 7 2 9" xfId="12483"/>
    <cellStyle name="Note 2 7 3" xfId="13334"/>
    <cellStyle name="Note 2 7 3 2" xfId="24260"/>
    <cellStyle name="Note 2 7 3 2 2" xfId="27947"/>
    <cellStyle name="Note 2 7 3 3" xfId="21184"/>
    <cellStyle name="Note 2 7 3 4" xfId="25779"/>
    <cellStyle name="Note 2 7 4" xfId="14426"/>
    <cellStyle name="Note 2 7 4 2" xfId="24703"/>
    <cellStyle name="Note 2 7 4 2 2" xfId="28375"/>
    <cellStyle name="Note 2 7 4 3" xfId="22035"/>
    <cellStyle name="Note 2 7 4 4" xfId="26307"/>
    <cellStyle name="Note 2 7 5" xfId="11281"/>
    <cellStyle name="Note 2 7 5 2" xfId="20254"/>
    <cellStyle name="Note 2 7 5 3" xfId="25300"/>
    <cellStyle name="Note 2 7 6" xfId="13831"/>
    <cellStyle name="Note 2 7 6 2" xfId="23449"/>
    <cellStyle name="Note 2 7 6 3" xfId="27187"/>
    <cellStyle name="Note 2 7 7" xfId="12438"/>
    <cellStyle name="Note 2 7 7 2" xfId="22907"/>
    <cellStyle name="Note 2 7 7 3" xfId="26648"/>
    <cellStyle name="Note 2 7 8" xfId="14318"/>
    <cellStyle name="Note 2 7 9" xfId="15274"/>
    <cellStyle name="Note 2 8" xfId="7108"/>
    <cellStyle name="Note 2 8 10" xfId="13434"/>
    <cellStyle name="Note 2 8 11" xfId="15049"/>
    <cellStyle name="Note 2 8 12" xfId="17573"/>
    <cellStyle name="Note 2 8 2" xfId="8915"/>
    <cellStyle name="Note 2 8 2 10" xfId="14467"/>
    <cellStyle name="Note 2 8 2 11" xfId="16027"/>
    <cellStyle name="Note 2 8 2 2" xfId="14140"/>
    <cellStyle name="Note 2 8 2 2 2" xfId="24600"/>
    <cellStyle name="Note 2 8 2 2 2 2" xfId="28275"/>
    <cellStyle name="Note 2 8 2 2 3" xfId="21750"/>
    <cellStyle name="Note 2 8 2 2 4" xfId="26158"/>
    <cellStyle name="Note 2 8 2 3" xfId="11389"/>
    <cellStyle name="Note 2 8 2 3 2" xfId="24375"/>
    <cellStyle name="Note 2 8 2 3 2 2" xfId="28052"/>
    <cellStyle name="Note 2 8 2 3 3" xfId="21411"/>
    <cellStyle name="Note 2 8 2 3 4" xfId="25901"/>
    <cellStyle name="Note 2 8 2 4" xfId="14500"/>
    <cellStyle name="Note 2 8 2 4 2" xfId="20726"/>
    <cellStyle name="Note 2 8 2 4 3" xfId="25478"/>
    <cellStyle name="Note 2 8 2 5" xfId="12402"/>
    <cellStyle name="Note 2 8 2 5 2" xfId="23664"/>
    <cellStyle name="Note 2 8 2 5 3" xfId="27402"/>
    <cellStyle name="Note 2 8 2 6" xfId="12251"/>
    <cellStyle name="Note 2 8 2 6 2" xfId="23226"/>
    <cellStyle name="Note 2 8 2 6 3" xfId="26964"/>
    <cellStyle name="Note 2 8 2 7" xfId="12366"/>
    <cellStyle name="Note 2 8 2 8" xfId="13844"/>
    <cellStyle name="Note 2 8 2 9" xfId="12225"/>
    <cellStyle name="Note 2 8 3" xfId="13378"/>
    <cellStyle name="Note 2 8 3 2" xfId="24310"/>
    <cellStyle name="Note 2 8 3 2 2" xfId="27997"/>
    <cellStyle name="Note 2 8 3 3" xfId="21236"/>
    <cellStyle name="Note 2 8 3 4" xfId="25830"/>
    <cellStyle name="Note 2 8 4" xfId="14672"/>
    <cellStyle name="Note 2 8 4 2" xfId="24699"/>
    <cellStyle name="Note 2 8 4 2 2" xfId="28371"/>
    <cellStyle name="Note 2 8 4 3" xfId="22031"/>
    <cellStyle name="Note 2 8 4 4" xfId="26303"/>
    <cellStyle name="Note 2 8 5" xfId="11361"/>
    <cellStyle name="Note 2 8 5 2" xfId="19940"/>
    <cellStyle name="Note 2 8 5 3" xfId="25203"/>
    <cellStyle name="Note 2 8 6" xfId="13438"/>
    <cellStyle name="Note 2 8 6 2" xfId="23547"/>
    <cellStyle name="Note 2 8 6 3" xfId="27285"/>
    <cellStyle name="Note 2 8 7" xfId="12784"/>
    <cellStyle name="Note 2 8 7 2" xfId="22963"/>
    <cellStyle name="Note 2 8 7 3" xfId="26704"/>
    <cellStyle name="Note 2 8 8" xfId="13578"/>
    <cellStyle name="Note 2 8 9" xfId="13801"/>
    <cellStyle name="Note 2 9" xfId="6993"/>
    <cellStyle name="Note 2 9 10" xfId="12572"/>
    <cellStyle name="Note 2 9 11" xfId="15882"/>
    <cellStyle name="Note 2 9 2" xfId="13285"/>
    <cellStyle name="Note 2 9 2 2" xfId="24208"/>
    <cellStyle name="Note 2 9 2 2 2" xfId="27895"/>
    <cellStyle name="Note 2 9 2 3" xfId="21130"/>
    <cellStyle name="Note 2 9 2 4" xfId="25727"/>
    <cellStyle name="Note 2 9 3" xfId="13755"/>
    <cellStyle name="Note 2 9 3 2" xfId="23993"/>
    <cellStyle name="Note 2 9 3 2 2" xfId="27693"/>
    <cellStyle name="Note 2 9 3 3" xfId="20402"/>
    <cellStyle name="Note 2 9 3 4" xfId="25354"/>
    <cellStyle name="Note 2 9 4" xfId="11347"/>
    <cellStyle name="Note 2 9 4 2" xfId="20187"/>
    <cellStyle name="Note 2 9 4 3" xfId="25264"/>
    <cellStyle name="Note 2 9 5" xfId="15231"/>
    <cellStyle name="Note 2 9 5 2" xfId="23732"/>
    <cellStyle name="Note 2 9 5 3" xfId="27470"/>
    <cellStyle name="Note 2 9 6" xfId="15362"/>
    <cellStyle name="Note 2 9 6 2" xfId="22850"/>
    <cellStyle name="Note 2 9 6 3" xfId="26591"/>
    <cellStyle name="Note 2 9 7" xfId="11831"/>
    <cellStyle name="Note 2 9 8" xfId="12997"/>
    <cellStyle name="Note 2 9 9" xfId="15146"/>
    <cellStyle name="Note 3" xfId="4971"/>
    <cellStyle name="Note 3 10" xfId="12023"/>
    <cellStyle name="Note 3 10 2" xfId="23921"/>
    <cellStyle name="Note 3 10 2 2" xfId="27628"/>
    <cellStyle name="Note 3 10 3" xfId="20070"/>
    <cellStyle name="Note 3 10 4" xfId="25240"/>
    <cellStyle name="Note 3 11" xfId="11623"/>
    <cellStyle name="Note 3 11 2" xfId="21008"/>
    <cellStyle name="Note 3 11 3" xfId="25613"/>
    <cellStyle name="Note 3 12" xfId="12668"/>
    <cellStyle name="Note 3 12 2" xfId="23552"/>
    <cellStyle name="Note 3 12 3" xfId="27290"/>
    <cellStyle name="Note 3 13" xfId="11753"/>
    <cellStyle name="Note 3 13 2" xfId="22374"/>
    <cellStyle name="Note 3 13 3" xfId="26451"/>
    <cellStyle name="Note 3 14" xfId="15184"/>
    <cellStyle name="Note 3 15" xfId="11793"/>
    <cellStyle name="Note 3 16" xfId="13903"/>
    <cellStyle name="Note 3 17" xfId="15394"/>
    <cellStyle name="Note 3 18" xfId="17590"/>
    <cellStyle name="Note 3 2" xfId="7056"/>
    <cellStyle name="Note 3 2 10" xfId="15773"/>
    <cellStyle name="Note 3 2 11" xfId="12851"/>
    <cellStyle name="Note 3 2 12" xfId="18818"/>
    <cellStyle name="Note 3 2 2" xfId="8864"/>
    <cellStyle name="Note 3 2 2 10" xfId="15767"/>
    <cellStyle name="Note 3 2 2 11" xfId="17495"/>
    <cellStyle name="Note 3 2 2 2" xfId="14094"/>
    <cellStyle name="Note 3 2 2 2 2" xfId="24555"/>
    <cellStyle name="Note 3 2 2 2 2 2" xfId="28230"/>
    <cellStyle name="Note 3 2 2 2 3" xfId="21704"/>
    <cellStyle name="Note 3 2 2 2 4" xfId="26113"/>
    <cellStyle name="Note 3 2 2 3" xfId="13556"/>
    <cellStyle name="Note 3 2 2 3 2" xfId="23964"/>
    <cellStyle name="Note 3 2 2 3 2 2" xfId="27664"/>
    <cellStyle name="Note 3 2 2 3 3" xfId="20299"/>
    <cellStyle name="Note 3 2 2 3 4" xfId="25318"/>
    <cellStyle name="Note 3 2 2 4" xfId="13694"/>
    <cellStyle name="Note 3 2 2 4 2" xfId="21502"/>
    <cellStyle name="Note 3 2 2 4 3" xfId="25942"/>
    <cellStyle name="Note 3 2 2 5" xfId="12073"/>
    <cellStyle name="Note 3 2 2 5 2" xfId="23593"/>
    <cellStyle name="Note 3 2 2 5 3" xfId="27331"/>
    <cellStyle name="Note 3 2 2 6" xfId="12157"/>
    <cellStyle name="Note 3 2 2 6 2" xfId="23175"/>
    <cellStyle name="Note 3 2 2 6 3" xfId="26913"/>
    <cellStyle name="Note 3 2 2 7" xfId="12096"/>
    <cellStyle name="Note 3 2 2 8" xfId="10996"/>
    <cellStyle name="Note 3 2 2 9" xfId="12873"/>
    <cellStyle name="Note 3 2 3" xfId="13338"/>
    <cellStyle name="Note 3 2 3 2" xfId="20689"/>
    <cellStyle name="Note 3 2 3 2 2" xfId="25464"/>
    <cellStyle name="Note 3 2 3 3" xfId="21189"/>
    <cellStyle name="Note 3 2 3 4" xfId="25784"/>
    <cellStyle name="Note 3 2 4" xfId="13748"/>
    <cellStyle name="Note 3 2 4 2" xfId="23924"/>
    <cellStyle name="Note 3 2 4 2 2" xfId="27631"/>
    <cellStyle name="Note 3 2 4 3" xfId="20100"/>
    <cellStyle name="Note 3 2 4 4" xfId="25248"/>
    <cellStyle name="Note 3 2 5" xfId="12386"/>
    <cellStyle name="Note 3 2 5 2" xfId="20427"/>
    <cellStyle name="Note 3 2 5 3" xfId="25374"/>
    <cellStyle name="Note 3 2 6" xfId="15360"/>
    <cellStyle name="Note 3 2 6 2" xfId="23447"/>
    <cellStyle name="Note 3 2 6 3" xfId="27185"/>
    <cellStyle name="Note 3 2 7" xfId="13025"/>
    <cellStyle name="Note 3 2 7 2" xfId="22911"/>
    <cellStyle name="Note 3 2 7 3" xfId="26652"/>
    <cellStyle name="Note 3 2 8" xfId="13673"/>
    <cellStyle name="Note 3 2 9" xfId="14787"/>
    <cellStyle name="Note 3 3" xfId="6968"/>
    <cellStyle name="Note 3 3 10" xfId="15579"/>
    <cellStyle name="Note 3 3 11" xfId="12343"/>
    <cellStyle name="Note 3 3 12" xfId="25118"/>
    <cellStyle name="Note 3 3 2" xfId="8794"/>
    <cellStyle name="Note 3 3 2 10" xfId="11675"/>
    <cellStyle name="Note 3 3 2 11" xfId="17551"/>
    <cellStyle name="Note 3 3 2 2" xfId="14032"/>
    <cellStyle name="Note 3 3 2 2 2" xfId="24493"/>
    <cellStyle name="Note 3 3 2 2 2 2" xfId="28168"/>
    <cellStyle name="Note 3 3 2 2 3" xfId="21638"/>
    <cellStyle name="Note 3 3 2 2 4" xfId="26051"/>
    <cellStyle name="Note 3 3 2 3" xfId="14896"/>
    <cellStyle name="Note 3 3 2 3 2" xfId="24385"/>
    <cellStyle name="Note 3 3 2 3 2 2" xfId="28062"/>
    <cellStyle name="Note 3 3 2 3 3" xfId="21421"/>
    <cellStyle name="Note 3 3 2 3 4" xfId="25911"/>
    <cellStyle name="Note 3 3 2 4" xfId="12082"/>
    <cellStyle name="Note 3 3 2 4 2" xfId="20852"/>
    <cellStyle name="Note 3 3 2 4 3" xfId="25545"/>
    <cellStyle name="Note 3 3 2 5" xfId="13998"/>
    <cellStyle name="Note 3 3 2 5 2" xfId="23545"/>
    <cellStyle name="Note 3 3 2 5 3" xfId="27283"/>
    <cellStyle name="Note 3 3 2 6" xfId="13077"/>
    <cellStyle name="Note 3 3 2 6 2" xfId="23105"/>
    <cellStyle name="Note 3 3 2 6 3" xfId="26843"/>
    <cellStyle name="Note 3 3 2 7" xfId="11991"/>
    <cellStyle name="Note 3 3 2 8" xfId="15504"/>
    <cellStyle name="Note 3 3 2 9" xfId="13097"/>
    <cellStyle name="Note 3 3 3" xfId="13263"/>
    <cellStyle name="Note 3 3 3 2" xfId="24185"/>
    <cellStyle name="Note 3 3 3 2 2" xfId="27872"/>
    <cellStyle name="Note 3 3 3 3" xfId="21106"/>
    <cellStyle name="Note 3 3 3 4" xfId="25704"/>
    <cellStyle name="Note 3 3 4" xfId="14447"/>
    <cellStyle name="Note 3 3 4 2" xfId="24406"/>
    <cellStyle name="Note 3 3 4 2 2" xfId="28083"/>
    <cellStyle name="Note 3 3 4 3" xfId="21518"/>
    <cellStyle name="Note 3 3 4 4" xfId="25958"/>
    <cellStyle name="Note 3 3 5" xfId="11362"/>
    <cellStyle name="Note 3 3 5 2" xfId="20581"/>
    <cellStyle name="Note 3 3 5 3" xfId="25415"/>
    <cellStyle name="Note 3 3 6" xfId="15207"/>
    <cellStyle name="Note 3 3 6 2" xfId="23491"/>
    <cellStyle name="Note 3 3 6 3" xfId="27229"/>
    <cellStyle name="Note 3 3 7" xfId="11910"/>
    <cellStyle name="Note 3 3 7 2" xfId="22825"/>
    <cellStyle name="Note 3 3 7 3" xfId="26566"/>
    <cellStyle name="Note 3 3 8" xfId="12268"/>
    <cellStyle name="Note 3 3 9" xfId="11345"/>
    <cellStyle name="Note 3 4" xfId="7089"/>
    <cellStyle name="Note 3 4 10" xfId="15414"/>
    <cellStyle name="Note 3 4 11" xfId="12509"/>
    <cellStyle name="Note 3 4 12" xfId="17511"/>
    <cellStyle name="Note 3 4 2" xfId="8896"/>
    <cellStyle name="Note 3 4 2 10" xfId="15713"/>
    <cellStyle name="Note 3 4 2 11" xfId="17736"/>
    <cellStyle name="Note 3 4 2 2" xfId="14122"/>
    <cellStyle name="Note 3 4 2 2 2" xfId="24584"/>
    <cellStyle name="Note 3 4 2 2 2 2" xfId="28259"/>
    <cellStyle name="Note 3 4 2 2 3" xfId="21734"/>
    <cellStyle name="Note 3 4 2 2 4" xfId="26142"/>
    <cellStyle name="Note 3 4 2 3" xfId="13545"/>
    <cellStyle name="Note 3 4 2 3 2" xfId="24377"/>
    <cellStyle name="Note 3 4 2 3 2 2" xfId="28054"/>
    <cellStyle name="Note 3 4 2 3 3" xfId="21413"/>
    <cellStyle name="Note 3 4 2 3 4" xfId="25903"/>
    <cellStyle name="Note 3 4 2 4" xfId="12938"/>
    <cellStyle name="Note 3 4 2 4 2" xfId="20878"/>
    <cellStyle name="Note 3 4 2 4 3" xfId="25556"/>
    <cellStyle name="Note 3 4 2 5" xfId="13777"/>
    <cellStyle name="Note 3 4 2 5 2" xfId="23326"/>
    <cellStyle name="Note 3 4 2 5 3" xfId="27064"/>
    <cellStyle name="Note 3 4 2 6" xfId="11673"/>
    <cellStyle name="Note 3 4 2 6 2" xfId="23207"/>
    <cellStyle name="Note 3 4 2 6 3" xfId="26945"/>
    <cellStyle name="Note 3 4 2 7" xfId="11737"/>
    <cellStyle name="Note 3 4 2 8" xfId="10924"/>
    <cellStyle name="Note 3 4 2 9" xfId="13147"/>
    <cellStyle name="Note 3 4 3" xfId="13364"/>
    <cellStyle name="Note 3 4 3 2" xfId="24294"/>
    <cellStyle name="Note 3 4 3 2 2" xfId="27981"/>
    <cellStyle name="Note 3 4 3 3" xfId="21220"/>
    <cellStyle name="Note 3 4 3 4" xfId="25814"/>
    <cellStyle name="Note 3 4 4" xfId="14678"/>
    <cellStyle name="Note 3 4 4 2" xfId="24733"/>
    <cellStyle name="Note 3 4 4 2 2" xfId="28404"/>
    <cellStyle name="Note 3 4 4 3" xfId="22128"/>
    <cellStyle name="Note 3 4 4 4" xfId="26349"/>
    <cellStyle name="Note 3 4 5" xfId="12376"/>
    <cellStyle name="Note 3 4 5 2" xfId="20206"/>
    <cellStyle name="Note 3 4 5 3" xfId="25283"/>
    <cellStyle name="Note 3 4 6" xfId="12658"/>
    <cellStyle name="Note 3 4 6 2" xfId="23706"/>
    <cellStyle name="Note 3 4 6 3" xfId="27444"/>
    <cellStyle name="Note 3 4 7" xfId="11292"/>
    <cellStyle name="Note 3 4 7 2" xfId="22944"/>
    <cellStyle name="Note 3 4 7 3" xfId="26685"/>
    <cellStyle name="Note 3 4 8" xfId="15148"/>
    <cellStyle name="Note 3 4 9" xfId="13663"/>
    <cellStyle name="Note 3 5" xfId="6996"/>
    <cellStyle name="Note 3 5 10" xfId="15161"/>
    <cellStyle name="Note 3 5 11" xfId="11008"/>
    <cellStyle name="Note 3 5 12" xfId="17703"/>
    <cellStyle name="Note 3 5 2" xfId="8816"/>
    <cellStyle name="Note 3 5 2 10" xfId="12252"/>
    <cellStyle name="Note 3 5 2 11" xfId="19205"/>
    <cellStyle name="Note 3 5 2 2" xfId="14050"/>
    <cellStyle name="Note 3 5 2 2 2" xfId="24513"/>
    <cellStyle name="Note 3 5 2 2 2 2" xfId="28188"/>
    <cellStyle name="Note 3 5 2 2 3" xfId="21659"/>
    <cellStyle name="Note 3 5 2 2 4" xfId="26071"/>
    <cellStyle name="Note 3 5 2 3" xfId="11430"/>
    <cellStyle name="Note 3 5 2 3 2" xfId="23971"/>
    <cellStyle name="Note 3 5 2 3 2 2" xfId="27671"/>
    <cellStyle name="Note 3 5 2 3 3" xfId="20306"/>
    <cellStyle name="Note 3 5 2 3 4" xfId="25325"/>
    <cellStyle name="Note 3 5 2 4" xfId="14653"/>
    <cellStyle name="Note 3 5 2 4 2" xfId="20418"/>
    <cellStyle name="Note 3 5 2 4 3" xfId="25366"/>
    <cellStyle name="Note 3 5 2 5" xfId="13040"/>
    <cellStyle name="Note 3 5 2 5 2" xfId="23306"/>
    <cellStyle name="Note 3 5 2 5 3" xfId="27044"/>
    <cellStyle name="Note 3 5 2 6" xfId="12254"/>
    <cellStyle name="Note 3 5 2 6 2" xfId="23127"/>
    <cellStyle name="Note 3 5 2 6 3" xfId="26865"/>
    <cellStyle name="Note 3 5 2 7" xfId="11865"/>
    <cellStyle name="Note 3 5 2 8" xfId="15241"/>
    <cellStyle name="Note 3 5 2 9" xfId="10966"/>
    <cellStyle name="Note 3 5 3" xfId="13287"/>
    <cellStyle name="Note 3 5 3 2" xfId="24211"/>
    <cellStyle name="Note 3 5 3 2 2" xfId="27898"/>
    <cellStyle name="Note 3 5 3 3" xfId="21133"/>
    <cellStyle name="Note 3 5 3 4" xfId="25730"/>
    <cellStyle name="Note 3 5 4" xfId="10926"/>
    <cellStyle name="Note 3 5 4 2" xfId="24405"/>
    <cellStyle name="Note 3 5 4 2 2" xfId="28082"/>
    <cellStyle name="Note 3 5 4 3" xfId="21517"/>
    <cellStyle name="Note 3 5 4 4" xfId="25957"/>
    <cellStyle name="Note 3 5 5" xfId="13511"/>
    <cellStyle name="Note 3 5 5 2" xfId="21881"/>
    <cellStyle name="Note 3 5 5 3" xfId="26242"/>
    <cellStyle name="Note 3 5 6" xfId="15230"/>
    <cellStyle name="Note 3 5 6 2" xfId="23474"/>
    <cellStyle name="Note 3 5 6 3" xfId="27212"/>
    <cellStyle name="Note 3 5 7" xfId="14527"/>
    <cellStyle name="Note 3 5 7 2" xfId="22853"/>
    <cellStyle name="Note 3 5 7 3" xfId="26594"/>
    <cellStyle name="Note 3 5 8" xfId="15419"/>
    <cellStyle name="Note 3 5 9" xfId="12972"/>
    <cellStyle name="Note 3 6" xfId="7114"/>
    <cellStyle name="Note 3 6 10" xfId="15303"/>
    <cellStyle name="Note 3 6 11" xfId="15267"/>
    <cellStyle name="Note 3 6 12" xfId="17385"/>
    <cellStyle name="Note 3 6 2" xfId="8921"/>
    <cellStyle name="Note 3 6 2 10" xfId="12426"/>
    <cellStyle name="Note 3 6 2 11" xfId="17696"/>
    <cellStyle name="Note 3 6 2 2" xfId="14145"/>
    <cellStyle name="Note 3 6 2 2 2" xfId="24605"/>
    <cellStyle name="Note 3 6 2 2 2 2" xfId="28280"/>
    <cellStyle name="Note 3 6 2 2 3" xfId="21755"/>
    <cellStyle name="Note 3 6 2 2 4" xfId="26163"/>
    <cellStyle name="Note 3 6 2 3" xfId="13541"/>
    <cellStyle name="Note 3 6 2 3 2" xfId="23957"/>
    <cellStyle name="Note 3 6 2 3 2 2" xfId="27657"/>
    <cellStyle name="Note 3 6 2 3 3" xfId="20292"/>
    <cellStyle name="Note 3 6 2 3 4" xfId="25311"/>
    <cellStyle name="Note 3 6 2 4" xfId="12649"/>
    <cellStyle name="Note 3 6 2 4 2" xfId="20764"/>
    <cellStyle name="Note 3 6 2 4 3" xfId="25499"/>
    <cellStyle name="Note 3 6 2 5" xfId="13766"/>
    <cellStyle name="Note 3 6 2 5 2" xfId="23289"/>
    <cellStyle name="Note 3 6 2 5 3" xfId="27027"/>
    <cellStyle name="Note 3 6 2 6" xfId="12332"/>
    <cellStyle name="Note 3 6 2 6 2" xfId="23232"/>
    <cellStyle name="Note 3 6 2 6 3" xfId="26970"/>
    <cellStyle name="Note 3 6 2 7" xfId="12629"/>
    <cellStyle name="Note 3 6 2 8" xfId="13135"/>
    <cellStyle name="Note 3 6 2 9" xfId="13114"/>
    <cellStyle name="Note 3 6 3" xfId="13383"/>
    <cellStyle name="Note 3 6 3 2" xfId="24315"/>
    <cellStyle name="Note 3 6 3 2 2" xfId="28002"/>
    <cellStyle name="Note 3 6 3 3" xfId="21241"/>
    <cellStyle name="Note 3 6 3 4" xfId="25835"/>
    <cellStyle name="Note 3 6 4" xfId="13735"/>
    <cellStyle name="Note 3 6 4 2" xfId="23923"/>
    <cellStyle name="Note 3 6 4 2 2" xfId="27630"/>
    <cellStyle name="Note 3 6 4 3" xfId="20089"/>
    <cellStyle name="Note 3 6 4 4" xfId="25247"/>
    <cellStyle name="Note 3 6 5" xfId="14295"/>
    <cellStyle name="Note 3 6 5 2" xfId="20212"/>
    <cellStyle name="Note 3 6 5 3" xfId="25289"/>
    <cellStyle name="Note 3 6 6" xfId="14855"/>
    <cellStyle name="Note 3 6 6 2" xfId="23421"/>
    <cellStyle name="Note 3 6 6 3" xfId="27159"/>
    <cellStyle name="Note 3 6 7" xfId="12573"/>
    <cellStyle name="Note 3 6 7 2" xfId="22969"/>
    <cellStyle name="Note 3 6 7 3" xfId="26710"/>
    <cellStyle name="Note 3 6 8" xfId="12630"/>
    <cellStyle name="Note 3 6 9" xfId="14449"/>
    <cellStyle name="Note 3 7" xfId="7136"/>
    <cellStyle name="Note 3 7 10" xfId="15453"/>
    <cellStyle name="Note 3 7 11" xfId="11128"/>
    <cellStyle name="Note 3 7 12" xfId="25171"/>
    <cellStyle name="Note 3 7 2" xfId="8943"/>
    <cellStyle name="Note 3 7 2 10" xfId="11482"/>
    <cellStyle name="Note 3 7 2 11" xfId="17156"/>
    <cellStyle name="Note 3 7 2 2" xfId="14166"/>
    <cellStyle name="Note 3 7 2 2 2" xfId="24624"/>
    <cellStyle name="Note 3 7 2 2 2 2" xfId="28299"/>
    <cellStyle name="Note 3 7 2 2 3" xfId="21775"/>
    <cellStyle name="Note 3 7 2 2 4" xfId="26182"/>
    <cellStyle name="Note 3 7 2 3" xfId="11061"/>
    <cellStyle name="Note 3 7 2 3 2" xfId="24373"/>
    <cellStyle name="Note 3 7 2 3 2 2" xfId="28050"/>
    <cellStyle name="Note 3 7 2 3 3" xfId="21409"/>
    <cellStyle name="Note 3 7 2 3 4" xfId="25899"/>
    <cellStyle name="Note 3 7 2 4" xfId="13450"/>
    <cellStyle name="Note 3 7 2 4 2" xfId="20607"/>
    <cellStyle name="Note 3 7 2 4 3" xfId="25428"/>
    <cellStyle name="Note 3 7 2 5" xfId="11519"/>
    <cellStyle name="Note 3 7 2 5 2" xfId="23839"/>
    <cellStyle name="Note 3 7 2 5 3" xfId="27577"/>
    <cellStyle name="Note 3 7 2 6" xfId="12708"/>
    <cellStyle name="Note 3 7 2 6 2" xfId="23254"/>
    <cellStyle name="Note 3 7 2 6 3" xfId="26992"/>
    <cellStyle name="Note 3 7 2 7" xfId="13852"/>
    <cellStyle name="Note 3 7 2 8" xfId="15335"/>
    <cellStyle name="Note 3 7 2 9" xfId="12257"/>
    <cellStyle name="Note 3 7 3" xfId="13399"/>
    <cellStyle name="Note 3 7 3 2" xfId="24334"/>
    <cellStyle name="Note 3 7 3 2 2" xfId="28021"/>
    <cellStyle name="Note 3 7 3 3" xfId="21261"/>
    <cellStyle name="Note 3 7 3 4" xfId="25855"/>
    <cellStyle name="Note 3 7 4" xfId="14964"/>
    <cellStyle name="Note 3 7 4 2" xfId="24682"/>
    <cellStyle name="Note 3 7 4 2 2" xfId="28354"/>
    <cellStyle name="Note 3 7 4 3" xfId="21950"/>
    <cellStyle name="Note 3 7 4 4" xfId="26271"/>
    <cellStyle name="Note 3 7 5" xfId="11209"/>
    <cellStyle name="Note 3 7 5 2" xfId="22075"/>
    <cellStyle name="Note 3 7 5 3" xfId="26332"/>
    <cellStyle name="Note 3 7 6" xfId="15087"/>
    <cellStyle name="Note 3 7 6 2" xfId="23408"/>
    <cellStyle name="Note 3 7 6 3" xfId="27146"/>
    <cellStyle name="Note 3 7 7" xfId="11204"/>
    <cellStyle name="Note 3 7 7 2" xfId="22991"/>
    <cellStyle name="Note 3 7 7 3" xfId="26732"/>
    <cellStyle name="Note 3 7 8" xfId="13513"/>
    <cellStyle name="Note 3 7 9" xfId="14756"/>
    <cellStyle name="Note 3 8" xfId="7074"/>
    <cellStyle name="Note 3 8 10" xfId="15779"/>
    <cellStyle name="Note 3 8 11" xfId="18794"/>
    <cellStyle name="Note 3 8 2" xfId="13352"/>
    <cellStyle name="Note 3 8 2 2" xfId="24279"/>
    <cellStyle name="Note 3 8 2 2 2" xfId="27966"/>
    <cellStyle name="Note 3 8 2 3" xfId="21205"/>
    <cellStyle name="Note 3 8 2 4" xfId="25799"/>
    <cellStyle name="Note 3 8 3" xfId="14681"/>
    <cellStyle name="Note 3 8 3 2" xfId="24701"/>
    <cellStyle name="Note 3 8 3 2 2" xfId="28373"/>
    <cellStyle name="Note 3 8 3 3" xfId="22033"/>
    <cellStyle name="Note 3 8 3 4" xfId="26305"/>
    <cellStyle name="Note 3 8 4" xfId="11514"/>
    <cellStyle name="Note 3 8 4 2" xfId="20236"/>
    <cellStyle name="Note 3 8 4 3" xfId="25297"/>
    <cellStyle name="Note 3 8 5" xfId="11726"/>
    <cellStyle name="Note 3 8 5 2" xfId="23394"/>
    <cellStyle name="Note 3 8 5 3" xfId="27132"/>
    <cellStyle name="Note 3 8 6" xfId="11017"/>
    <cellStyle name="Note 3 8 6 2" xfId="22929"/>
    <cellStyle name="Note 3 8 6 3" xfId="26670"/>
    <cellStyle name="Note 3 8 7" xfId="15526"/>
    <cellStyle name="Note 3 8 8" xfId="14392"/>
    <cellStyle name="Note 3 8 9" xfId="15769"/>
    <cellStyle name="Note 3 9" xfId="12548"/>
    <cellStyle name="Note 3 9 2" xfId="20366"/>
    <cellStyle name="Note 3 9 2 2" xfId="25334"/>
    <cellStyle name="Note 3 9 3" xfId="24061"/>
    <cellStyle name="Note 3 9 3 2" xfId="27756"/>
    <cellStyle name="Note 3 9 4" xfId="22702"/>
    <cellStyle name="Note 3 9 4 2" xfId="26457"/>
    <cellStyle name="Note 3 9 5" xfId="20776"/>
    <cellStyle name="Note 4" xfId="6897"/>
    <cellStyle name="Note 4 10" xfId="15673"/>
    <cellStyle name="Note 4 11" xfId="11950"/>
    <cellStyle name="Note 4 12" xfId="25108"/>
    <cellStyle name="Note 4 2" xfId="8734"/>
    <cellStyle name="Note 4 2 10" xfId="13686"/>
    <cellStyle name="Note 4 2 11" xfId="16245"/>
    <cellStyle name="Note 4 2 2" xfId="13976"/>
    <cellStyle name="Note 4 2 2 2" xfId="24438"/>
    <cellStyle name="Note 4 2 2 2 2" xfId="28113"/>
    <cellStyle name="Note 4 2 2 3" xfId="21581"/>
    <cellStyle name="Note 4 2 2 4" xfId="25996"/>
    <cellStyle name="Note 4 2 3" xfId="14624"/>
    <cellStyle name="Note 4 2 3 2" xfId="24655"/>
    <cellStyle name="Note 4 2 3 2 2" xfId="28330"/>
    <cellStyle name="Note 4 2 3 3" xfId="21826"/>
    <cellStyle name="Note 4 2 3 4" xfId="26222"/>
    <cellStyle name="Note 4 2 4" xfId="12407"/>
    <cellStyle name="Note 4 2 4 2" xfId="22029"/>
    <cellStyle name="Note 4 2 4 3" xfId="26301"/>
    <cellStyle name="Note 4 2 5" xfId="10970"/>
    <cellStyle name="Note 4 2 5 2" xfId="23608"/>
    <cellStyle name="Note 4 2 5 3" xfId="27346"/>
    <cellStyle name="Note 4 2 6" xfId="11505"/>
    <cellStyle name="Note 4 2 6 2" xfId="23045"/>
    <cellStyle name="Note 4 2 6 3" xfId="26783"/>
    <cellStyle name="Note 4 2 7" xfId="11566"/>
    <cellStyle name="Note 4 2 8" xfId="11852"/>
    <cellStyle name="Note 4 2 9" xfId="11613"/>
    <cellStyle name="Note 4 3" xfId="13202"/>
    <cellStyle name="Note 4 3 2" xfId="21347"/>
    <cellStyle name="Note 4 3 2 2" xfId="25888"/>
    <cellStyle name="Note 4 3 3" xfId="21039"/>
    <cellStyle name="Note 4 3 4" xfId="25638"/>
    <cellStyle name="Note 4 4" xfId="14341"/>
    <cellStyle name="Note 4 4 2" xfId="24680"/>
    <cellStyle name="Note 4 4 2 2" xfId="28352"/>
    <cellStyle name="Note 4 4 3" xfId="21940"/>
    <cellStyle name="Note 4 4 4" xfId="26267"/>
    <cellStyle name="Note 4 5" xfId="11272"/>
    <cellStyle name="Note 4 5 2" xfId="20858"/>
    <cellStyle name="Note 4 5 3" xfId="25549"/>
    <cellStyle name="Note 4 6" xfId="11521"/>
    <cellStyle name="Note 4 6 2" xfId="23527"/>
    <cellStyle name="Note 4 6 3" xfId="27265"/>
    <cellStyle name="Note 4 7" xfId="14988"/>
    <cellStyle name="Note 4 7 2" xfId="22758"/>
    <cellStyle name="Note 4 7 3" xfId="26499"/>
    <cellStyle name="Note 4 8" xfId="11495"/>
    <cellStyle name="Note 4 9" xfId="15487"/>
    <cellStyle name="Note 5" xfId="6947"/>
    <cellStyle name="Note 5 10" xfId="15330"/>
    <cellStyle name="Note 5 11" xfId="13627"/>
    <cellStyle name="Note 5 12" xfId="19783"/>
    <cellStyle name="Note 5 2" xfId="8777"/>
    <cellStyle name="Note 5 2 10" xfId="12631"/>
    <cellStyle name="Note 5 2 11" xfId="17755"/>
    <cellStyle name="Note 5 2 2" xfId="14018"/>
    <cellStyle name="Note 5 2 2 2" xfId="24477"/>
    <cellStyle name="Note 5 2 2 2 2" xfId="28152"/>
    <cellStyle name="Note 5 2 2 3" xfId="21621"/>
    <cellStyle name="Note 5 2 2 4" xfId="26035"/>
    <cellStyle name="Note 5 2 3" xfId="14517"/>
    <cellStyle name="Note 5 2 3 2" xfId="23976"/>
    <cellStyle name="Note 5 2 3 2 2" xfId="27676"/>
    <cellStyle name="Note 5 2 3 3" xfId="20311"/>
    <cellStyle name="Note 5 2 3 4" xfId="25330"/>
    <cellStyle name="Note 5 2 4" xfId="14340"/>
    <cellStyle name="Note 5 2 4 2" xfId="21488"/>
    <cellStyle name="Note 5 2 4 3" xfId="25928"/>
    <cellStyle name="Note 5 2 5" xfId="11129"/>
    <cellStyle name="Note 5 2 5 2" xfId="23634"/>
    <cellStyle name="Note 5 2 5 3" xfId="27372"/>
    <cellStyle name="Note 5 2 6" xfId="12408"/>
    <cellStyle name="Note 5 2 6 2" xfId="23088"/>
    <cellStyle name="Note 5 2 6 3" xfId="26826"/>
    <cellStyle name="Note 5 2 7" xfId="14205"/>
    <cellStyle name="Note 5 2 8" xfId="11982"/>
    <cellStyle name="Note 5 2 9" xfId="13454"/>
    <cellStyle name="Note 5 3" xfId="13246"/>
    <cellStyle name="Note 5 3 2" xfId="24165"/>
    <cellStyle name="Note 5 3 2 2" xfId="27852"/>
    <cellStyle name="Note 5 3 3" xfId="21085"/>
    <cellStyle name="Note 5 3 4" xfId="25684"/>
    <cellStyle name="Note 5 4" xfId="10977"/>
    <cellStyle name="Note 5 4 2" xfId="24731"/>
    <cellStyle name="Note 5 4 2 2" xfId="28402"/>
    <cellStyle name="Note 5 4 3" xfId="22122"/>
    <cellStyle name="Note 5 4 4" xfId="26344"/>
    <cellStyle name="Note 5 5" xfId="14511"/>
    <cellStyle name="Note 5 5 2" xfId="19955"/>
    <cellStyle name="Note 5 5 3" xfId="25210"/>
    <cellStyle name="Note 5 6" xfId="11633"/>
    <cellStyle name="Note 5 6 2" xfId="23511"/>
    <cellStyle name="Note 5 6 3" xfId="27249"/>
    <cellStyle name="Note 5 7" xfId="13455"/>
    <cellStyle name="Note 5 7 2" xfId="22806"/>
    <cellStyle name="Note 5 7 3" xfId="26547"/>
    <cellStyle name="Note 5 8" xfId="14562"/>
    <cellStyle name="Note 5 9" xfId="12852"/>
    <cellStyle name="Note 6" xfId="6957"/>
    <cellStyle name="Note 6 10" xfId="12650"/>
    <cellStyle name="Note 6 11" xfId="14197"/>
    <cellStyle name="Note 6 12" xfId="25139"/>
    <cellStyle name="Note 6 2" xfId="8786"/>
    <cellStyle name="Note 6 2 10" xfId="11476"/>
    <cellStyle name="Note 6 2 11" xfId="16201"/>
    <cellStyle name="Note 6 2 2" xfId="14025"/>
    <cellStyle name="Note 6 2 2 2" xfId="24486"/>
    <cellStyle name="Note 6 2 2 2 2" xfId="28161"/>
    <cellStyle name="Note 6 2 2 3" xfId="21630"/>
    <cellStyle name="Note 6 2 2 4" xfId="26044"/>
    <cellStyle name="Note 6 2 3" xfId="14604"/>
    <cellStyle name="Note 6 2 3 2" xfId="23972"/>
    <cellStyle name="Note 6 2 3 2 2" xfId="27672"/>
    <cellStyle name="Note 6 2 3 3" xfId="20307"/>
    <cellStyle name="Note 6 2 3 4" xfId="25326"/>
    <cellStyle name="Note 6 2 4" xfId="14650"/>
    <cellStyle name="Note 6 2 4 2" xfId="22196"/>
    <cellStyle name="Note 6 2 4 3" xfId="26392"/>
    <cellStyle name="Note 6 2 5" xfId="13593"/>
    <cellStyle name="Note 6 2 5 2" xfId="23662"/>
    <cellStyle name="Note 6 2 5 3" xfId="27400"/>
    <cellStyle name="Note 6 2 6" xfId="14263"/>
    <cellStyle name="Note 6 2 6 2" xfId="23097"/>
    <cellStyle name="Note 6 2 6 3" xfId="26835"/>
    <cellStyle name="Note 6 2 7" xfId="14461"/>
    <cellStyle name="Note 6 2 8" xfId="12205"/>
    <cellStyle name="Note 6 2 9" xfId="11254"/>
    <cellStyle name="Note 6 3" xfId="13256"/>
    <cellStyle name="Note 6 3 2" xfId="24175"/>
    <cellStyle name="Note 6 3 2 2" xfId="27862"/>
    <cellStyle name="Note 6 3 3" xfId="21095"/>
    <cellStyle name="Note 6 3 4" xfId="25694"/>
    <cellStyle name="Note 6 4" xfId="14716"/>
    <cellStyle name="Note 6 4 2" xfId="24736"/>
    <cellStyle name="Note 6 4 2 2" xfId="28407"/>
    <cellStyle name="Note 6 4 3" xfId="22136"/>
    <cellStyle name="Note 6 4 4" xfId="26352"/>
    <cellStyle name="Note 6 5" xfId="11957"/>
    <cellStyle name="Note 6 5 2" xfId="20732"/>
    <cellStyle name="Note 6 5 3" xfId="25481"/>
    <cellStyle name="Note 6 6" xfId="11794"/>
    <cellStyle name="Note 6 6 2" xfId="23348"/>
    <cellStyle name="Note 6 6 3" xfId="27086"/>
    <cellStyle name="Note 6 7" xfId="12270"/>
    <cellStyle name="Note 6 7 2" xfId="22814"/>
    <cellStyle name="Note 6 7 3" xfId="26555"/>
    <cellStyle name="Note 6 8" xfId="14783"/>
    <cellStyle name="Note 6 9" xfId="15621"/>
    <cellStyle name="Note 7" xfId="6932"/>
    <cellStyle name="Note 7 10" xfId="14532"/>
    <cellStyle name="Note 7 11" xfId="15566"/>
    <cellStyle name="Note 7 12" xfId="25113"/>
    <cellStyle name="Note 7 2" xfId="8763"/>
    <cellStyle name="Note 7 2 10" xfId="12875"/>
    <cellStyle name="Note 7 2 11" xfId="19703"/>
    <cellStyle name="Note 7 2 2" xfId="14004"/>
    <cellStyle name="Note 7 2 2 2" xfId="24464"/>
    <cellStyle name="Note 7 2 2 2 2" xfId="28139"/>
    <cellStyle name="Note 7 2 2 3" xfId="21608"/>
    <cellStyle name="Note 7 2 2 4" xfId="26022"/>
    <cellStyle name="Note 7 2 3" xfId="14613"/>
    <cellStyle name="Note 7 2 3 2" xfId="23978"/>
    <cellStyle name="Note 7 2 3 2 2" xfId="27678"/>
    <cellStyle name="Note 7 2 3 3" xfId="20313"/>
    <cellStyle name="Note 7 2 3 4" xfId="25332"/>
    <cellStyle name="Note 7 2 4" xfId="13151"/>
    <cellStyle name="Note 7 2 4 2" xfId="22148"/>
    <cellStyle name="Note 7 2 4 3" xfId="26357"/>
    <cellStyle name="Note 7 2 5" xfId="13302"/>
    <cellStyle name="Note 7 2 5 2" xfId="23649"/>
    <cellStyle name="Note 7 2 5 3" xfId="27387"/>
    <cellStyle name="Note 7 2 6" xfId="13020"/>
    <cellStyle name="Note 7 2 6 2" xfId="23074"/>
    <cellStyle name="Note 7 2 6 3" xfId="26812"/>
    <cellStyle name="Note 7 2 7" xfId="13810"/>
    <cellStyle name="Note 7 2 8" xfId="13924"/>
    <cellStyle name="Note 7 2 9" xfId="12994"/>
    <cellStyle name="Note 7 3" xfId="13231"/>
    <cellStyle name="Note 7 3 2" xfId="24151"/>
    <cellStyle name="Note 7 3 2 2" xfId="27838"/>
    <cellStyle name="Note 7 3 3" xfId="21071"/>
    <cellStyle name="Note 7 3 4" xfId="25670"/>
    <cellStyle name="Note 7 4" xfId="14526"/>
    <cellStyle name="Note 7 4 2" xfId="24715"/>
    <cellStyle name="Note 7 4 2 2" xfId="28387"/>
    <cellStyle name="Note 7 4 3" xfId="22047"/>
    <cellStyle name="Note 7 4 4" xfId="26319"/>
    <cellStyle name="Note 7 5" xfId="11205"/>
    <cellStyle name="Note 7 5 2" xfId="22003"/>
    <cellStyle name="Note 7 5 3" xfId="26284"/>
    <cellStyle name="Note 7 6" xfId="15209"/>
    <cellStyle name="Note 7 6 2" xfId="23353"/>
    <cellStyle name="Note 7 6 3" xfId="27091"/>
    <cellStyle name="Note 7 7" xfId="15332"/>
    <cellStyle name="Note 7 7 2" xfId="22791"/>
    <cellStyle name="Note 7 7 3" xfId="26532"/>
    <cellStyle name="Note 7 8" xfId="15518"/>
    <cellStyle name="Note 7 9" xfId="13068"/>
    <cellStyle name="Note 8" xfId="7017"/>
    <cellStyle name="Note 8 10" xfId="15774"/>
    <cellStyle name="Note 8 11" xfId="12071"/>
    <cellStyle name="Note 8 12" xfId="17555"/>
    <cellStyle name="Note 8 2" xfId="8832"/>
    <cellStyle name="Note 8 2 10" xfId="15183"/>
    <cellStyle name="Note 8 2 11" xfId="17712"/>
    <cellStyle name="Note 8 2 2" xfId="14065"/>
    <cellStyle name="Note 8 2 2 2" xfId="24526"/>
    <cellStyle name="Note 8 2 2 2 2" xfId="28201"/>
    <cellStyle name="Note 8 2 2 3" xfId="21673"/>
    <cellStyle name="Note 8 2 2 4" xfId="26084"/>
    <cellStyle name="Note 8 2 3" xfId="11425"/>
    <cellStyle name="Note 8 2 3 2" xfId="23969"/>
    <cellStyle name="Note 8 2 3 2 2" xfId="27669"/>
    <cellStyle name="Note 8 2 3 3" xfId="20304"/>
    <cellStyle name="Note 8 2 3 4" xfId="25323"/>
    <cellStyle name="Note 8 2 4" xfId="13175"/>
    <cellStyle name="Note 8 2 4 2" xfId="21491"/>
    <cellStyle name="Note 8 2 4 3" xfId="25931"/>
    <cellStyle name="Note 8 2 5" xfId="13113"/>
    <cellStyle name="Note 8 2 5 2" xfId="23294"/>
    <cellStyle name="Note 8 2 5 3" xfId="27032"/>
    <cellStyle name="Note 8 2 6" xfId="14883"/>
    <cellStyle name="Note 8 2 6 2" xfId="23143"/>
    <cellStyle name="Note 8 2 6 3" xfId="26881"/>
    <cellStyle name="Note 8 2 7" xfId="11268"/>
    <cellStyle name="Note 8 2 8" xfId="13788"/>
    <cellStyle name="Note 8 2 9" xfId="13710"/>
    <cellStyle name="Note 8 3" xfId="13304"/>
    <cellStyle name="Note 8 3 2" xfId="24229"/>
    <cellStyle name="Note 8 3 2 2" xfId="27916"/>
    <cellStyle name="Note 8 3 3" xfId="21152"/>
    <cellStyle name="Note 8 3 4" xfId="25748"/>
    <cellStyle name="Note 8 4" xfId="14695"/>
    <cellStyle name="Note 8 4 2" xfId="24654"/>
    <cellStyle name="Note 8 4 2 2" xfId="28329"/>
    <cellStyle name="Note 8 4 3" xfId="21816"/>
    <cellStyle name="Note 8 4 4" xfId="26217"/>
    <cellStyle name="Note 8 5" xfId="15066"/>
    <cellStyle name="Note 8 5 2" xfId="20850"/>
    <cellStyle name="Note 8 5 3" xfId="25543"/>
    <cellStyle name="Note 8 6" xfId="12989"/>
    <cellStyle name="Note 8 6 2" xfId="23464"/>
    <cellStyle name="Note 8 6 3" xfId="27202"/>
    <cellStyle name="Note 8 7" xfId="15176"/>
    <cellStyle name="Note 8 7 2" xfId="22874"/>
    <cellStyle name="Note 8 7 3" xfId="26615"/>
    <cellStyle name="Note 8 8" xfId="13582"/>
    <cellStyle name="Note 8 9" xfId="11370"/>
    <cellStyle name="Note 9" xfId="7030"/>
    <cellStyle name="Note 9 10" xfId="12641"/>
    <cellStyle name="Note 9 11" xfId="14289"/>
    <cellStyle name="Note 9 12" xfId="17690"/>
    <cellStyle name="Note 9 2" xfId="8843"/>
    <cellStyle name="Note 9 2 10" xfId="11527"/>
    <cellStyle name="Note 9 2 11" xfId="17610"/>
    <cellStyle name="Note 9 2 2" xfId="14074"/>
    <cellStyle name="Note 9 2 2 2" xfId="24536"/>
    <cellStyle name="Note 9 2 2 2 2" xfId="28211"/>
    <cellStyle name="Note 9 2 2 3" xfId="21684"/>
    <cellStyle name="Note 9 2 2 4" xfId="26094"/>
    <cellStyle name="Note 9 2 3" xfId="13563"/>
    <cellStyle name="Note 9 2 3 2" xfId="23968"/>
    <cellStyle name="Note 9 2 3 2 2" xfId="27668"/>
    <cellStyle name="Note 9 2 3 3" xfId="20303"/>
    <cellStyle name="Note 9 2 3 4" xfId="25322"/>
    <cellStyle name="Note 9 2 4" xfId="14229"/>
    <cellStyle name="Note 9 2 4 2" xfId="21494"/>
    <cellStyle name="Note 9 2 4 3" xfId="25934"/>
    <cellStyle name="Note 9 2 5" xfId="12790"/>
    <cellStyle name="Note 9 2 5 2" xfId="23591"/>
    <cellStyle name="Note 9 2 5 3" xfId="27329"/>
    <cellStyle name="Note 9 2 6" xfId="14745"/>
    <cellStyle name="Note 9 2 6 2" xfId="23154"/>
    <cellStyle name="Note 9 2 6 3" xfId="26892"/>
    <cellStyle name="Note 9 2 7" xfId="11471"/>
    <cellStyle name="Note 9 2 8" xfId="12628"/>
    <cellStyle name="Note 9 2 9" xfId="15000"/>
    <cellStyle name="Note 9 3" xfId="13314"/>
    <cellStyle name="Note 9 3 2" xfId="24241"/>
    <cellStyle name="Note 9 3 2 2" xfId="27928"/>
    <cellStyle name="Note 9 3 3" xfId="21164"/>
    <cellStyle name="Note 9 3 4" xfId="25760"/>
    <cellStyle name="Note 9 4" xfId="11547"/>
    <cellStyle name="Note 9 4 2" xfId="24403"/>
    <cellStyle name="Note 9 4 2 2" xfId="28080"/>
    <cellStyle name="Note 9 4 3" xfId="21515"/>
    <cellStyle name="Note 9 4 4" xfId="25955"/>
    <cellStyle name="Note 9 5" xfId="12788"/>
    <cellStyle name="Note 9 5 2" xfId="20195"/>
    <cellStyle name="Note 9 5 3" xfId="25272"/>
    <cellStyle name="Note 9 6" xfId="15421"/>
    <cellStyle name="Note 9 6 2" xfId="23395"/>
    <cellStyle name="Note 9 6 3" xfId="27133"/>
    <cellStyle name="Note 9 7" xfId="13446"/>
    <cellStyle name="Note 9 7 2" xfId="22886"/>
    <cellStyle name="Note 9 7 3" xfId="26627"/>
    <cellStyle name="Note 9 8" xfId="12922"/>
    <cellStyle name="Note 9 9" xfId="10971"/>
    <cellStyle name="Numero" xfId="2967"/>
    <cellStyle name="Numero 2" xfId="8148"/>
    <cellStyle name="Output" xfId="417"/>
    <cellStyle name="Output 10" xfId="11032"/>
    <cellStyle name="Output 10 2" xfId="24754"/>
    <cellStyle name="Output 10 2 2" xfId="28425"/>
    <cellStyle name="Output 10 3" xfId="22166"/>
    <cellStyle name="Output 10 4" xfId="26369"/>
    <cellStyle name="Output 11" xfId="13072"/>
    <cellStyle name="Output 11 2" xfId="23904"/>
    <cellStyle name="Output 11 2 2" xfId="27611"/>
    <cellStyle name="Output 11 3" xfId="20020"/>
    <cellStyle name="Output 11 4" xfId="25218"/>
    <cellStyle name="Output 12" xfId="13007"/>
    <cellStyle name="Output 12 2" xfId="24000"/>
    <cellStyle name="Output 12 2 2" xfId="27700"/>
    <cellStyle name="Output 12 3" xfId="20420"/>
    <cellStyle name="Output 12 4" xfId="25368"/>
    <cellStyle name="Output 13" xfId="13662"/>
    <cellStyle name="Output 13 2" xfId="23580"/>
    <cellStyle name="Output 13 3" xfId="27318"/>
    <cellStyle name="Output 14" xfId="11269"/>
    <cellStyle name="Output 14 2" xfId="22347"/>
    <cellStyle name="Output 14 3" xfId="26433"/>
    <cellStyle name="Output 15" xfId="15458"/>
    <cellStyle name="Output 16" xfId="15706"/>
    <cellStyle name="Output 17" xfId="15722"/>
    <cellStyle name="Output 18" xfId="16095"/>
    <cellStyle name="Output 19" xfId="17775"/>
    <cellStyle name="Output 2" xfId="4977"/>
    <cellStyle name="Output 2 10" xfId="12553"/>
    <cellStyle name="Output 2 10 2" xfId="20481"/>
    <cellStyle name="Output 2 10 2 2" xfId="24008"/>
    <cellStyle name="Output 2 10 2 2 2" xfId="27708"/>
    <cellStyle name="Output 2 10 2 3" xfId="25393"/>
    <cellStyle name="Output 2 10 3" xfId="24064"/>
    <cellStyle name="Output 2 10 3 2" xfId="27759"/>
    <cellStyle name="Output 2 10 4" xfId="20782"/>
    <cellStyle name="Output 2 10 5" xfId="25513"/>
    <cellStyle name="Output 2 11" xfId="12660"/>
    <cellStyle name="Output 2 11 2" xfId="24071"/>
    <cellStyle name="Output 2 11 2 2" xfId="27765"/>
    <cellStyle name="Output 2 11 3" xfId="20820"/>
    <cellStyle name="Output 2 11 4" xfId="25531"/>
    <cellStyle name="Output 2 12" xfId="11903"/>
    <cellStyle name="Output 2 12 2" xfId="23749"/>
    <cellStyle name="Output 2 12 3" xfId="27487"/>
    <cellStyle name="Output 2 13" xfId="13115"/>
    <cellStyle name="Output 2 13 2" xfId="22708"/>
    <cellStyle name="Output 2 13 3" xfId="26463"/>
    <cellStyle name="Output 2 14" xfId="11186"/>
    <cellStyle name="Output 2 15" xfId="12642"/>
    <cellStyle name="Output 2 16" xfId="12432"/>
    <cellStyle name="Output 2 17" xfId="13414"/>
    <cellStyle name="Output 2 18" xfId="11230"/>
    <cellStyle name="Output 2 19" xfId="17643"/>
    <cellStyle name="Output 2 2" xfId="7062"/>
    <cellStyle name="Output 2 2 10" xfId="11522"/>
    <cellStyle name="Output 2 2 11" xfId="15074"/>
    <cellStyle name="Output 2 2 12" xfId="17912"/>
    <cellStyle name="Output 2 2 13" xfId="25160"/>
    <cellStyle name="Output 2 2 2" xfId="8870"/>
    <cellStyle name="Output 2 2 2 10" xfId="13462"/>
    <cellStyle name="Output 2 2 2 11" xfId="18932"/>
    <cellStyle name="Output 2 2 2 12" xfId="17730"/>
    <cellStyle name="Output 2 2 2 2" xfId="14100"/>
    <cellStyle name="Output 2 2 2 2 2" xfId="24561"/>
    <cellStyle name="Output 2 2 2 2 2 2" xfId="28236"/>
    <cellStyle name="Output 2 2 2 2 3" xfId="21710"/>
    <cellStyle name="Output 2 2 2 2 4" xfId="26119"/>
    <cellStyle name="Output 2 2 2 3" xfId="11843"/>
    <cellStyle name="Output 2 2 2 3 2" xfId="23982"/>
    <cellStyle name="Output 2 2 2 3 2 2" xfId="27682"/>
    <cellStyle name="Output 2 2 2 3 3" xfId="20389"/>
    <cellStyle name="Output 2 2 2 3 4" xfId="25341"/>
    <cellStyle name="Output 2 2 2 4" xfId="12125"/>
    <cellStyle name="Output 2 2 2 4 2" xfId="23620"/>
    <cellStyle name="Output 2 2 2 4 3" xfId="27358"/>
    <cellStyle name="Output 2 2 2 5" xfId="12400"/>
    <cellStyle name="Output 2 2 2 5 2" xfId="23181"/>
    <cellStyle name="Output 2 2 2 5 3" xfId="26919"/>
    <cellStyle name="Output 2 2 2 6" xfId="13669"/>
    <cellStyle name="Output 2 2 2 7" xfId="12664"/>
    <cellStyle name="Output 2 2 2 8" xfId="11173"/>
    <cellStyle name="Output 2 2 2 9" xfId="13898"/>
    <cellStyle name="Output 2 2 3" xfId="13343"/>
    <cellStyle name="Output 2 2 3 2" xfId="24270"/>
    <cellStyle name="Output 2 2 3 2 2" xfId="27957"/>
    <cellStyle name="Output 2 2 3 3" xfId="21195"/>
    <cellStyle name="Output 2 2 3 4" xfId="25790"/>
    <cellStyle name="Output 2 2 4" xfId="13747"/>
    <cellStyle name="Output 2 2 4 2" xfId="23938"/>
    <cellStyle name="Output 2 2 4 2 2" xfId="27642"/>
    <cellStyle name="Output 2 2 4 3" xfId="20202"/>
    <cellStyle name="Output 2 2 4 4" xfId="25279"/>
    <cellStyle name="Output 2 2 5" xfId="12951"/>
    <cellStyle name="Output 2 2 5 2" xfId="23445"/>
    <cellStyle name="Output 2 2 5 3" xfId="27183"/>
    <cellStyle name="Output 2 2 6" xfId="13867"/>
    <cellStyle name="Output 2 2 6 2" xfId="22917"/>
    <cellStyle name="Output 2 2 6 3" xfId="26658"/>
    <cellStyle name="Output 2 2 7" xfId="11960"/>
    <cellStyle name="Output 2 2 8" xfId="12430"/>
    <cellStyle name="Output 2 2 9" xfId="12357"/>
    <cellStyle name="Output 2 20" xfId="17565"/>
    <cellStyle name="Output 2 3" xfId="7077"/>
    <cellStyle name="Output 2 3 10" xfId="13687"/>
    <cellStyle name="Output 2 3 11" xfId="11985"/>
    <cellStyle name="Output 2 3 12" xfId="17919"/>
    <cellStyle name="Output 2 3 13" xfId="17592"/>
    <cellStyle name="Output 2 3 2" xfId="8884"/>
    <cellStyle name="Output 2 3 2 10" xfId="12196"/>
    <cellStyle name="Output 2 3 2 11" xfId="18941"/>
    <cellStyle name="Output 2 3 2 12" xfId="17723"/>
    <cellStyle name="Output 2 3 2 2" xfId="14112"/>
    <cellStyle name="Output 2 3 2 2 2" xfId="24572"/>
    <cellStyle name="Output 2 3 2 2 2 2" xfId="28247"/>
    <cellStyle name="Output 2 3 2 2 3" xfId="21722"/>
    <cellStyle name="Output 2 3 2 2 4" xfId="26130"/>
    <cellStyle name="Output 2 3 2 3" xfId="13550"/>
    <cellStyle name="Output 2 3 2 3 2" xfId="24047"/>
    <cellStyle name="Output 2 3 2 3 2 2" xfId="27743"/>
    <cellStyle name="Output 2 3 2 3 3" xfId="20694"/>
    <cellStyle name="Output 2 3 2 3 4" xfId="25466"/>
    <cellStyle name="Output 2 3 2 4" xfId="13700"/>
    <cellStyle name="Output 2 3 2 4 2" xfId="23826"/>
    <cellStyle name="Output 2 3 2 4 3" xfId="27564"/>
    <cellStyle name="Output 2 3 2 5" xfId="12685"/>
    <cellStyle name="Output 2 3 2 5 2" xfId="23195"/>
    <cellStyle name="Output 2 3 2 5 3" xfId="26933"/>
    <cellStyle name="Output 2 3 2 6" xfId="12817"/>
    <cellStyle name="Output 2 3 2 7" xfId="14865"/>
    <cellStyle name="Output 2 3 2 8" xfId="11334"/>
    <cellStyle name="Output 2 3 2 9" xfId="13763"/>
    <cellStyle name="Output 2 3 3" xfId="13354"/>
    <cellStyle name="Output 2 3 3 2" xfId="24282"/>
    <cellStyle name="Output 2 3 3 2 2" xfId="27969"/>
    <cellStyle name="Output 2 3 3 3" xfId="21208"/>
    <cellStyle name="Output 2 3 3 4" xfId="25802"/>
    <cellStyle name="Output 2 3 4" xfId="11165"/>
    <cellStyle name="Output 2 3 4 2" xfId="23907"/>
    <cellStyle name="Output 2 3 4 2 2" xfId="27614"/>
    <cellStyle name="Output 2 3 4 3" xfId="20024"/>
    <cellStyle name="Output 2 3 4 4" xfId="25222"/>
    <cellStyle name="Output 2 3 5" xfId="11515"/>
    <cellStyle name="Output 2 3 5 2" xfId="23439"/>
    <cellStyle name="Output 2 3 5 3" xfId="27177"/>
    <cellStyle name="Output 2 3 6" xfId="12789"/>
    <cellStyle name="Output 2 3 6 2" xfId="22932"/>
    <cellStyle name="Output 2 3 6 3" xfId="26673"/>
    <cellStyle name="Output 2 3 7" xfId="13681"/>
    <cellStyle name="Output 2 3 8" xfId="12868"/>
    <cellStyle name="Output 2 3 9" xfId="11080"/>
    <cellStyle name="Output 2 4" xfId="6874"/>
    <cellStyle name="Output 2 4 10" xfId="14189"/>
    <cellStyle name="Output 2 4 11" xfId="15156"/>
    <cellStyle name="Output 2 4 12" xfId="17807"/>
    <cellStyle name="Output 2 4 13" xfId="17706"/>
    <cellStyle name="Output 2 4 2" xfId="8714"/>
    <cellStyle name="Output 2 4 2 10" xfId="15396"/>
    <cellStyle name="Output 2 4 2 11" xfId="18834"/>
    <cellStyle name="Output 2 4 2 12" xfId="17947"/>
    <cellStyle name="Output 2 4 2 2" xfId="13957"/>
    <cellStyle name="Output 2 4 2 2 2" xfId="24421"/>
    <cellStyle name="Output 2 4 2 2 2 2" xfId="28096"/>
    <cellStyle name="Output 2 4 2 2 3" xfId="21563"/>
    <cellStyle name="Output 2 4 2 2 4" xfId="25979"/>
    <cellStyle name="Output 2 4 2 3" xfId="14272"/>
    <cellStyle name="Output 2 4 2 3 2" xfId="24741"/>
    <cellStyle name="Output 2 4 2 3 2 2" xfId="28412"/>
    <cellStyle name="Output 2 4 2 3 3" xfId="22151"/>
    <cellStyle name="Output 2 4 2 3 4" xfId="26358"/>
    <cellStyle name="Output 2 4 2 4" xfId="15061"/>
    <cellStyle name="Output 2 4 2 4 2" xfId="23684"/>
    <cellStyle name="Output 2 4 2 4 3" xfId="27422"/>
    <cellStyle name="Output 2 4 2 5" xfId="14582"/>
    <cellStyle name="Output 2 4 2 5 2" xfId="23025"/>
    <cellStyle name="Output 2 4 2 5 3" xfId="26763"/>
    <cellStyle name="Output 2 4 2 6" xfId="12099"/>
    <cellStyle name="Output 2 4 2 7" xfId="11329"/>
    <cellStyle name="Output 2 4 2 8" xfId="15377"/>
    <cellStyle name="Output 2 4 2 9" xfId="12920"/>
    <cellStyle name="Output 2 4 3" xfId="13185"/>
    <cellStyle name="Output 2 4 3 2" xfId="24103"/>
    <cellStyle name="Output 2 4 3 2 2" xfId="27790"/>
    <cellStyle name="Output 2 4 3 3" xfId="21018"/>
    <cellStyle name="Output 2 4 3 4" xfId="25618"/>
    <cellStyle name="Output 2 4 4" xfId="14466"/>
    <cellStyle name="Output 2 4 4 2" xfId="24688"/>
    <cellStyle name="Output 2 4 4 2 2" xfId="28360"/>
    <cellStyle name="Output 2 4 4 3" xfId="22004"/>
    <cellStyle name="Output 2 4 4 4" xfId="26285"/>
    <cellStyle name="Output 2 4 5" xfId="12093"/>
    <cellStyle name="Output 2 4 5 2" xfId="23506"/>
    <cellStyle name="Output 2 4 5 3" xfId="27244"/>
    <cellStyle name="Output 2 4 6" xfId="14394"/>
    <cellStyle name="Output 2 4 6 2" xfId="22736"/>
    <cellStyle name="Output 2 4 6 3" xfId="26477"/>
    <cellStyle name="Output 2 4 7" xfId="12756"/>
    <cellStyle name="Output 2 4 8" xfId="13416"/>
    <cellStyle name="Output 2 4 9" xfId="12872"/>
    <cellStyle name="Output 2 5" xfId="7095"/>
    <cellStyle name="Output 2 5 10" xfId="15259"/>
    <cellStyle name="Output 2 5 11" xfId="13421"/>
    <cellStyle name="Output 2 5 12" xfId="17928"/>
    <cellStyle name="Output 2 5 13" xfId="17607"/>
    <cellStyle name="Output 2 5 2" xfId="8902"/>
    <cellStyle name="Output 2 5 2 10" xfId="11337"/>
    <cellStyle name="Output 2 5 2 11" xfId="18951"/>
    <cellStyle name="Output 2 5 2 12" xfId="17296"/>
    <cellStyle name="Output 2 5 2 2" xfId="14128"/>
    <cellStyle name="Output 2 5 2 2 2" xfId="24590"/>
    <cellStyle name="Output 2 5 2 2 2 2" xfId="28265"/>
    <cellStyle name="Output 2 5 2 2 3" xfId="21740"/>
    <cellStyle name="Output 2 5 2 2 4" xfId="26148"/>
    <cellStyle name="Output 2 5 2 3" xfId="11395"/>
    <cellStyle name="Output 2 5 2 3 2" xfId="24011"/>
    <cellStyle name="Output 2 5 2 3 2 2" xfId="27710"/>
    <cellStyle name="Output 2 5 2 3 3" xfId="20526"/>
    <cellStyle name="Output 2 5 2 3 4" xfId="25404"/>
    <cellStyle name="Output 2 5 2 4" xfId="10974"/>
    <cellStyle name="Output 2 5 2 4 2" xfId="23292"/>
    <cellStyle name="Output 2 5 2 4 3" xfId="27030"/>
    <cellStyle name="Output 2 5 2 5" xfId="12107"/>
    <cellStyle name="Output 2 5 2 5 2" xfId="23213"/>
    <cellStyle name="Output 2 5 2 5 3" xfId="26951"/>
    <cellStyle name="Output 2 5 2 6" xfId="13436"/>
    <cellStyle name="Output 2 5 2 7" xfId="12459"/>
    <cellStyle name="Output 2 5 2 8" xfId="11598"/>
    <cellStyle name="Output 2 5 2 9" xfId="13437"/>
    <cellStyle name="Output 2 5 3" xfId="13369"/>
    <cellStyle name="Output 2 5 3 2" xfId="24300"/>
    <cellStyle name="Output 2 5 3 2 2" xfId="27987"/>
    <cellStyle name="Output 2 5 3 3" xfId="21226"/>
    <cellStyle name="Output 2 5 3 4" xfId="25820"/>
    <cellStyle name="Output 2 5 4" xfId="10934"/>
    <cellStyle name="Output 2 5 4 2" xfId="23945"/>
    <cellStyle name="Output 2 5 4 2 2" xfId="27649"/>
    <cellStyle name="Output 2 5 4 3" xfId="20237"/>
    <cellStyle name="Output 2 5 4 4" xfId="25298"/>
    <cellStyle name="Output 2 5 5" xfId="11239"/>
    <cellStyle name="Output 2 5 5 2" xfId="23703"/>
    <cellStyle name="Output 2 5 5 3" xfId="27441"/>
    <cellStyle name="Output 2 5 6" xfId="15246"/>
    <cellStyle name="Output 2 5 6 2" xfId="22950"/>
    <cellStyle name="Output 2 5 6 3" xfId="26691"/>
    <cellStyle name="Output 2 5 7" xfId="14826"/>
    <cellStyle name="Output 2 5 8" xfId="11485"/>
    <cellStyle name="Output 2 5 9" xfId="15482"/>
    <cellStyle name="Output 2 6" xfId="6997"/>
    <cellStyle name="Output 2 6 10" xfId="12639"/>
    <cellStyle name="Output 2 6 11" xfId="13103"/>
    <cellStyle name="Output 2 6 12" xfId="17872"/>
    <cellStyle name="Output 2 6 13" xfId="19071"/>
    <cellStyle name="Output 2 6 2" xfId="8817"/>
    <cellStyle name="Output 2 6 2 10" xfId="13512"/>
    <cellStyle name="Output 2 6 2 11" xfId="18894"/>
    <cellStyle name="Output 2 6 2 12" xfId="18811"/>
    <cellStyle name="Output 2 6 2 2" xfId="14051"/>
    <cellStyle name="Output 2 6 2 2 2" xfId="24514"/>
    <cellStyle name="Output 2 6 2 2 2 2" xfId="28189"/>
    <cellStyle name="Output 2 6 2 2 3" xfId="21660"/>
    <cellStyle name="Output 2 6 2 2 4" xfId="26072"/>
    <cellStyle name="Output 2 6 2 3" xfId="11848"/>
    <cellStyle name="Output 2 6 2 3 2" xfId="24041"/>
    <cellStyle name="Output 2 6 2 3 2 2" xfId="27738"/>
    <cellStyle name="Output 2 6 2 3 3" xfId="20647"/>
    <cellStyle name="Output 2 6 2 3 4" xfId="25452"/>
    <cellStyle name="Output 2 6 2 4" xfId="14652"/>
    <cellStyle name="Output 2 6 2 4 2" xfId="23305"/>
    <cellStyle name="Output 2 6 2 4 3" xfId="27043"/>
    <cellStyle name="Output 2 6 2 5" xfId="11728"/>
    <cellStyle name="Output 2 6 2 5 2" xfId="23128"/>
    <cellStyle name="Output 2 6 2 5 3" xfId="26866"/>
    <cellStyle name="Output 2 6 2 6" xfId="12306"/>
    <cellStyle name="Output 2 6 2 7" xfId="12636"/>
    <cellStyle name="Output 2 6 2 8" xfId="11967"/>
    <cellStyle name="Output 2 6 2 9" xfId="12586"/>
    <cellStyle name="Output 2 6 3" xfId="13288"/>
    <cellStyle name="Output 2 6 3 2" xfId="24212"/>
    <cellStyle name="Output 2 6 3 2 2" xfId="27899"/>
    <cellStyle name="Output 2 6 3 3" xfId="21134"/>
    <cellStyle name="Output 2 6 3 4" xfId="25731"/>
    <cellStyle name="Output 2 6 4" xfId="14702"/>
    <cellStyle name="Output 2 6 4 2" xfId="23934"/>
    <cellStyle name="Output 2 6 4 2 2" xfId="27638"/>
    <cellStyle name="Output 2 6 4 3" xfId="20189"/>
    <cellStyle name="Output 2 6 4 4" xfId="25266"/>
    <cellStyle name="Output 2 6 5" xfId="10910"/>
    <cellStyle name="Output 2 6 5 2" xfId="23473"/>
    <cellStyle name="Output 2 6 5 3" xfId="27211"/>
    <cellStyle name="Output 2 6 6" xfId="12028"/>
    <cellStyle name="Output 2 6 6 2" xfId="22854"/>
    <cellStyle name="Output 2 6 6 3" xfId="26595"/>
    <cellStyle name="Output 2 6 7" xfId="11306"/>
    <cellStyle name="Output 2 6 8" xfId="14833"/>
    <cellStyle name="Output 2 6 9" xfId="13168"/>
    <cellStyle name="Output 2 7" xfId="7120"/>
    <cellStyle name="Output 2 7 10" xfId="11806"/>
    <cellStyle name="Output 2 7 11" xfId="15737"/>
    <cellStyle name="Output 2 7 12" xfId="17941"/>
    <cellStyle name="Output 2 7 13" xfId="25153"/>
    <cellStyle name="Output 2 7 2" xfId="8927"/>
    <cellStyle name="Output 2 7 2 10" xfId="14909"/>
    <cellStyle name="Output 2 7 2 11" xfId="18966"/>
    <cellStyle name="Output 2 7 2 12" xfId="18810"/>
    <cellStyle name="Output 2 7 2 2" xfId="14151"/>
    <cellStyle name="Output 2 7 2 2 2" xfId="24611"/>
    <cellStyle name="Output 2 7 2 2 2 2" xfId="28286"/>
    <cellStyle name="Output 2 7 2 2 3" xfId="21761"/>
    <cellStyle name="Output 2 7 2 2 4" xfId="26169"/>
    <cellStyle name="Output 2 7 2 3" xfId="11837"/>
    <cellStyle name="Output 2 7 2 3 2" xfId="24023"/>
    <cellStyle name="Output 2 7 2 3 2 2" xfId="27721"/>
    <cellStyle name="Output 2 7 2 3 3" xfId="20589"/>
    <cellStyle name="Output 2 7 2 3 4" xfId="25419"/>
    <cellStyle name="Output 2 7 2 4" xfId="14660"/>
    <cellStyle name="Output 2 7 2 4 2" xfId="23273"/>
    <cellStyle name="Output 2 7 2 4 3" xfId="27011"/>
    <cellStyle name="Output 2 7 2 5" xfId="11336"/>
    <cellStyle name="Output 2 7 2 5 2" xfId="23238"/>
    <cellStyle name="Output 2 7 2 5 3" xfId="26976"/>
    <cellStyle name="Output 2 7 2 6" xfId="11054"/>
    <cellStyle name="Output 2 7 2 7" xfId="11727"/>
    <cellStyle name="Output 2 7 2 8" xfId="11829"/>
    <cellStyle name="Output 2 7 2 9" xfId="15479"/>
    <cellStyle name="Output 2 7 3" xfId="13388"/>
    <cellStyle name="Output 2 7 3 2" xfId="24321"/>
    <cellStyle name="Output 2 7 3 2 2" xfId="28008"/>
    <cellStyle name="Output 2 7 3 3" xfId="21247"/>
    <cellStyle name="Output 2 7 3 4" xfId="25841"/>
    <cellStyle name="Output 2 7 4" xfId="14671"/>
    <cellStyle name="Output 2 7 4 2" xfId="24673"/>
    <cellStyle name="Output 2 7 4 2 2" xfId="28345"/>
    <cellStyle name="Output 2 7 4 3" xfId="21902"/>
    <cellStyle name="Output 2 7 4 4" xfId="26252"/>
    <cellStyle name="Output 2 7 5" xfId="14226"/>
    <cellStyle name="Output 2 7 5 2" xfId="23285"/>
    <cellStyle name="Output 2 7 5 3" xfId="27023"/>
    <cellStyle name="Output 2 7 6" xfId="12638"/>
    <cellStyle name="Output 2 7 6 2" xfId="22975"/>
    <cellStyle name="Output 2 7 6 3" xfId="26716"/>
    <cellStyle name="Output 2 7 7" xfId="14417"/>
    <cellStyle name="Output 2 7 8" xfId="11223"/>
    <cellStyle name="Output 2 7 9" xfId="12412"/>
    <cellStyle name="Output 2 8" xfId="7142"/>
    <cellStyle name="Output 2 8 10" xfId="14754"/>
    <cellStyle name="Output 2 8 11" xfId="14800"/>
    <cellStyle name="Output 2 8 12" xfId="17954"/>
    <cellStyle name="Output 2 8 13" xfId="25121"/>
    <cellStyle name="Output 2 8 2" xfId="8949"/>
    <cellStyle name="Output 2 8 2 10" xfId="13311"/>
    <cellStyle name="Output 2 8 2 11" xfId="18980"/>
    <cellStyle name="Output 2 8 2 12" xfId="17163"/>
    <cellStyle name="Output 2 8 2 2" xfId="14172"/>
    <cellStyle name="Output 2 8 2 2 2" xfId="24630"/>
    <cellStyle name="Output 2 8 2 2 2 2" xfId="28305"/>
    <cellStyle name="Output 2 8 2 2 3" xfId="21781"/>
    <cellStyle name="Output 2 8 2 2 4" xfId="26188"/>
    <cellStyle name="Output 2 8 2 3" xfId="13534"/>
    <cellStyle name="Output 2 8 2 3 2" xfId="23984"/>
    <cellStyle name="Output 2 8 2 3 2 2" xfId="27684"/>
    <cellStyle name="Output 2 8 2 3 3" xfId="20393"/>
    <cellStyle name="Output 2 8 2 3 4" xfId="25345"/>
    <cellStyle name="Output 2 8 2 4" xfId="14928"/>
    <cellStyle name="Output 2 8 2 4 2" xfId="23820"/>
    <cellStyle name="Output 2 8 2 4 3" xfId="27558"/>
    <cellStyle name="Output 2 8 2 5" xfId="14579"/>
    <cellStyle name="Output 2 8 2 5 2" xfId="23260"/>
    <cellStyle name="Output 2 8 2 5 3" xfId="26998"/>
    <cellStyle name="Output 2 8 2 6" xfId="12957"/>
    <cellStyle name="Output 2 8 2 7" xfId="12158"/>
    <cellStyle name="Output 2 8 2 8" xfId="13855"/>
    <cellStyle name="Output 2 8 2 9" xfId="15098"/>
    <cellStyle name="Output 2 8 3" xfId="13404"/>
    <cellStyle name="Output 2 8 3 2" xfId="24340"/>
    <cellStyle name="Output 2 8 3 2 2" xfId="28027"/>
    <cellStyle name="Output 2 8 3 3" xfId="21267"/>
    <cellStyle name="Output 2 8 3 4" xfId="25861"/>
    <cellStyle name="Output 2 8 4" xfId="14386"/>
    <cellStyle name="Output 2 8 4 2" xfId="24772"/>
    <cellStyle name="Output 2 8 4 2 2" xfId="28443"/>
    <cellStyle name="Output 2 8 4 3" xfId="22259"/>
    <cellStyle name="Output 2 8 4 4" xfId="26403"/>
    <cellStyle name="Output 2 8 5" xfId="13635"/>
    <cellStyle name="Output 2 8 5 2" xfId="23284"/>
    <cellStyle name="Output 2 8 5 3" xfId="27022"/>
    <cellStyle name="Output 2 8 6" xfId="11896"/>
    <cellStyle name="Output 2 8 6 2" xfId="22997"/>
    <cellStyle name="Output 2 8 6 3" xfId="26738"/>
    <cellStyle name="Output 2 8 7" xfId="10985"/>
    <cellStyle name="Output 2 8 8" xfId="12695"/>
    <cellStyle name="Output 2 8 9" xfId="15088"/>
    <cellStyle name="Output 2 9" xfId="6941"/>
    <cellStyle name="Output 2 9 10" xfId="15709"/>
    <cellStyle name="Output 2 9 11" xfId="17844"/>
    <cellStyle name="Output 2 9 12" xfId="17710"/>
    <cellStyle name="Output 2 9 2" xfId="13240"/>
    <cellStyle name="Output 2 9 2 2" xfId="24160"/>
    <cellStyle name="Output 2 9 2 2 2" xfId="27847"/>
    <cellStyle name="Output 2 9 2 3" xfId="21080"/>
    <cellStyle name="Output 2 9 2 4" xfId="25679"/>
    <cellStyle name="Output 2 9 3" xfId="14720"/>
    <cellStyle name="Output 2 9 3 2" xfId="24054"/>
    <cellStyle name="Output 2 9 3 2 2" xfId="27749"/>
    <cellStyle name="Output 2 9 3 3" xfId="20751"/>
    <cellStyle name="Output 2 9 3 4" xfId="25491"/>
    <cellStyle name="Output 2 9 4" xfId="13492"/>
    <cellStyle name="Output 2 9 4 2" xfId="23521"/>
    <cellStyle name="Output 2 9 4 3" xfId="27259"/>
    <cellStyle name="Output 2 9 5" xfId="13106"/>
    <cellStyle name="Output 2 9 5 2" xfId="22800"/>
    <cellStyle name="Output 2 9 5 3" xfId="26541"/>
    <cellStyle name="Output 2 9 6" xfId="11638"/>
    <cellStyle name="Output 2 9 7" xfId="10980"/>
    <cellStyle name="Output 2 9 8" xfId="15488"/>
    <cellStyle name="Output 2 9 9" xfId="15630"/>
    <cellStyle name="Output 3" xfId="6898"/>
    <cellStyle name="Output 3 10" xfId="11293"/>
    <cellStyle name="Output 3 11" xfId="12807"/>
    <cellStyle name="Output 3 12" xfId="17822"/>
    <cellStyle name="Output 3 13" xfId="25180"/>
    <cellStyle name="Output 3 2" xfId="8735"/>
    <cellStyle name="Output 3 2 10" xfId="11652"/>
    <cellStyle name="Output 3 2 11" xfId="18850"/>
    <cellStyle name="Output 3 2 12" xfId="17622"/>
    <cellStyle name="Output 3 2 2" xfId="13977"/>
    <cellStyle name="Output 3 2 2 2" xfId="24439"/>
    <cellStyle name="Output 3 2 2 2 2" xfId="28114"/>
    <cellStyle name="Output 3 2 2 3" xfId="21582"/>
    <cellStyle name="Output 3 2 2 4" xfId="25997"/>
    <cellStyle name="Output 3 2 3" xfId="14403"/>
    <cellStyle name="Output 3 2 3 2" xfId="24698"/>
    <cellStyle name="Output 3 2 3 2 2" xfId="28370"/>
    <cellStyle name="Output 3 2 3 3" xfId="22028"/>
    <cellStyle name="Output 3 2 3 4" xfId="26300"/>
    <cellStyle name="Output 3 2 4" xfId="12794"/>
    <cellStyle name="Output 3 2 4 2" xfId="23800"/>
    <cellStyle name="Output 3 2 4 3" xfId="27538"/>
    <cellStyle name="Output 3 2 5" xfId="14256"/>
    <cellStyle name="Output 3 2 5 2" xfId="23046"/>
    <cellStyle name="Output 3 2 5 3" xfId="26784"/>
    <cellStyle name="Output 3 2 6" xfId="15190"/>
    <cellStyle name="Output 3 2 7" xfId="14241"/>
    <cellStyle name="Output 3 2 8" xfId="15628"/>
    <cellStyle name="Output 3 2 9" xfId="14840"/>
    <cellStyle name="Output 3 3" xfId="13203"/>
    <cellStyle name="Output 3 3 2" xfId="22022"/>
    <cellStyle name="Output 3 3 2 2" xfId="24695"/>
    <cellStyle name="Output 3 3 2 2 2" xfId="28367"/>
    <cellStyle name="Output 3 3 2 3" xfId="26294"/>
    <cellStyle name="Output 3 3 3" xfId="24120"/>
    <cellStyle name="Output 3 3 3 2" xfId="27807"/>
    <cellStyle name="Output 3 3 4" xfId="21040"/>
    <cellStyle name="Output 3 3 5" xfId="25639"/>
    <cellStyle name="Output 3 4" xfId="11042"/>
    <cellStyle name="Output 3 4 2" xfId="24091"/>
    <cellStyle name="Output 3 4 2 2" xfId="27780"/>
    <cellStyle name="Output 3 4 3" xfId="20907"/>
    <cellStyle name="Output 3 4 4" xfId="25571"/>
    <cellStyle name="Output 3 5" xfId="13490"/>
    <cellStyle name="Output 3 5 2" xfId="23504"/>
    <cellStyle name="Output 3 5 3" xfId="27242"/>
    <cellStyle name="Output 3 6" xfId="12420"/>
    <cellStyle name="Output 3 6 2" xfId="22759"/>
    <cellStyle name="Output 3 6 3" xfId="26500"/>
    <cellStyle name="Output 3 7" xfId="14781"/>
    <cellStyle name="Output 3 8" xfId="13111"/>
    <cellStyle name="Output 3 9" xfId="15014"/>
    <cellStyle name="Output 4" xfId="6937"/>
    <cellStyle name="Output 4 10" xfId="11712"/>
    <cellStyle name="Output 4 11" xfId="11450"/>
    <cellStyle name="Output 4 12" xfId="17841"/>
    <cellStyle name="Output 4 13" xfId="17686"/>
    <cellStyle name="Output 4 2" xfId="8768"/>
    <cellStyle name="Output 4 2 10" xfId="13775"/>
    <cellStyle name="Output 4 2 11" xfId="18867"/>
    <cellStyle name="Output 4 2 12" xfId="17170"/>
    <cellStyle name="Output 4 2 2" xfId="14009"/>
    <cellStyle name="Output 4 2 2 2" xfId="24469"/>
    <cellStyle name="Output 4 2 2 2 2" xfId="28144"/>
    <cellStyle name="Output 4 2 2 3" xfId="21613"/>
    <cellStyle name="Output 4 2 2 4" xfId="26027"/>
    <cellStyle name="Output 4 2 3" xfId="14440"/>
    <cellStyle name="Output 4 2 3 2" xfId="24093"/>
    <cellStyle name="Output 4 2 3 2 2" xfId="27782"/>
    <cellStyle name="Output 4 2 3 3" xfId="20915"/>
    <cellStyle name="Output 4 2 3 4" xfId="25574"/>
    <cellStyle name="Output 4 2 4" xfId="12590"/>
    <cellStyle name="Output 4 2 4 2" xfId="23798"/>
    <cellStyle name="Output 4 2 4 3" xfId="27536"/>
    <cellStyle name="Output 4 2 5" xfId="12108"/>
    <cellStyle name="Output 4 2 5 2" xfId="23079"/>
    <cellStyle name="Output 4 2 5 3" xfId="26817"/>
    <cellStyle name="Output 4 2 6" xfId="13715"/>
    <cellStyle name="Output 4 2 7" xfId="11326"/>
    <cellStyle name="Output 4 2 8" xfId="15128"/>
    <cellStyle name="Output 4 2 9" xfId="15545"/>
    <cellStyle name="Output 4 3" xfId="13236"/>
    <cellStyle name="Output 4 3 2" xfId="24156"/>
    <cellStyle name="Output 4 3 2 2" xfId="27843"/>
    <cellStyle name="Output 4 3 3" xfId="21076"/>
    <cellStyle name="Output 4 3 4" xfId="25675"/>
    <cellStyle name="Output 4 4" xfId="14718"/>
    <cellStyle name="Output 4 4 2" xfId="24018"/>
    <cellStyle name="Output 4 4 2 2" xfId="27716"/>
    <cellStyle name="Output 4 4 3" xfId="20569"/>
    <cellStyle name="Output 4 4 4" xfId="25412"/>
    <cellStyle name="Output 4 5" xfId="15132"/>
    <cellStyle name="Output 4 5 2" xfId="23495"/>
    <cellStyle name="Output 4 5 3" xfId="27233"/>
    <cellStyle name="Output 4 6" xfId="14856"/>
    <cellStyle name="Output 4 6 2" xfId="22796"/>
    <cellStyle name="Output 4 6 3" xfId="26537"/>
    <cellStyle name="Output 4 7" xfId="15277"/>
    <cellStyle name="Output 4 8" xfId="13791"/>
    <cellStyle name="Output 4 9" xfId="15461"/>
    <cellStyle name="Output 5" xfId="7035"/>
    <cellStyle name="Output 5 10" xfId="15484"/>
    <cellStyle name="Output 5 11" xfId="14841"/>
    <cellStyle name="Output 5 12" xfId="17896"/>
    <cellStyle name="Output 5 13" xfId="25157"/>
    <cellStyle name="Output 5 2" xfId="8847"/>
    <cellStyle name="Output 5 2 10" xfId="12440"/>
    <cellStyle name="Output 5 2 11" xfId="18915"/>
    <cellStyle name="Output 5 2 12" xfId="17176"/>
    <cellStyle name="Output 5 2 2" xfId="14078"/>
    <cellStyle name="Output 5 2 2 2" xfId="24540"/>
    <cellStyle name="Output 5 2 2 2 2" xfId="28215"/>
    <cellStyle name="Output 5 2 2 3" xfId="21688"/>
    <cellStyle name="Output 5 2 2 4" xfId="26098"/>
    <cellStyle name="Output 5 2 3" xfId="11414"/>
    <cellStyle name="Output 5 2 3 2" xfId="24394"/>
    <cellStyle name="Output 5 2 3 2 2" xfId="28071"/>
    <cellStyle name="Output 5 2 3 3" xfId="21498"/>
    <cellStyle name="Output 5 2 3 4" xfId="25938"/>
    <cellStyle name="Output 5 2 4" xfId="12844"/>
    <cellStyle name="Output 5 2 4 2" xfId="23639"/>
    <cellStyle name="Output 5 2 4 3" xfId="27377"/>
    <cellStyle name="Output 5 2 5" xfId="14353"/>
    <cellStyle name="Output 5 2 5 2" xfId="23158"/>
    <cellStyle name="Output 5 2 5 3" xfId="26896"/>
    <cellStyle name="Output 5 2 6" xfId="11986"/>
    <cellStyle name="Output 5 2 7" xfId="14314"/>
    <cellStyle name="Output 5 2 8" xfId="15018"/>
    <cellStyle name="Output 5 2 9" xfId="12034"/>
    <cellStyle name="Output 5 3" xfId="13319"/>
    <cellStyle name="Output 5 3 2" xfId="24246"/>
    <cellStyle name="Output 5 3 2 2" xfId="27933"/>
    <cellStyle name="Output 5 3 3" xfId="21169"/>
    <cellStyle name="Output 5 3 4" xfId="25765"/>
    <cellStyle name="Output 5 4" xfId="11545"/>
    <cellStyle name="Output 5 4 2" xfId="24776"/>
    <cellStyle name="Output 5 4 2 2" xfId="28446"/>
    <cellStyle name="Output 5 4 3" xfId="22318"/>
    <cellStyle name="Output 5 4 4" xfId="26412"/>
    <cellStyle name="Output 5 5" xfId="11512"/>
    <cellStyle name="Output 5 5 2" xfId="23722"/>
    <cellStyle name="Output 5 5 3" xfId="27460"/>
    <cellStyle name="Output 5 6" xfId="11603"/>
    <cellStyle name="Output 5 6 2" xfId="22891"/>
    <cellStyle name="Output 5 6 3" xfId="26632"/>
    <cellStyle name="Output 5 7" xfId="14576"/>
    <cellStyle name="Output 5 8" xfId="12057"/>
    <cellStyle name="Output 5 9" xfId="15634"/>
    <cellStyle name="Output 6" xfId="7049"/>
    <cellStyle name="Output 6 10" xfId="13759"/>
    <cellStyle name="Output 6 11" xfId="14472"/>
    <cellStyle name="Output 6 12" xfId="17904"/>
    <cellStyle name="Output 6 13" xfId="18819"/>
    <cellStyle name="Output 6 2" xfId="8858"/>
    <cellStyle name="Output 6 2 10" xfId="12705"/>
    <cellStyle name="Output 6 2 11" xfId="18924"/>
    <cellStyle name="Output 6 2 12" xfId="19409"/>
    <cellStyle name="Output 6 2 2" xfId="14089"/>
    <cellStyle name="Output 6 2 2 2" xfId="24549"/>
    <cellStyle name="Output 6 2 2 2 2" xfId="28224"/>
    <cellStyle name="Output 6 2 2 3" xfId="21698"/>
    <cellStyle name="Output 6 2 2 4" xfId="26107"/>
    <cellStyle name="Output 6 2 3" xfId="11410"/>
    <cellStyle name="Output 6 2 3 2" xfId="24040"/>
    <cellStyle name="Output 6 2 3 2 2" xfId="27737"/>
    <cellStyle name="Output 6 2 3 3" xfId="20644"/>
    <cellStyle name="Output 6 2 3 4" xfId="25450"/>
    <cellStyle name="Output 6 2 4" xfId="11824"/>
    <cellStyle name="Output 6 2 4 2" xfId="23631"/>
    <cellStyle name="Output 6 2 4 3" xfId="27369"/>
    <cellStyle name="Output 6 2 5" xfId="11901"/>
    <cellStyle name="Output 6 2 5 2" xfId="23169"/>
    <cellStyle name="Output 6 2 5 3" xfId="26907"/>
    <cellStyle name="Output 6 2 6" xfId="13058"/>
    <cellStyle name="Output 6 2 7" xfId="11902"/>
    <cellStyle name="Output 6 2 8" xfId="12519"/>
    <cellStyle name="Output 6 2 9" xfId="12309"/>
    <cellStyle name="Output 6 3" xfId="13332"/>
    <cellStyle name="Output 6 3 2" xfId="24258"/>
    <cellStyle name="Output 6 3 2 2" xfId="27945"/>
    <cellStyle name="Output 6 3 3" xfId="21182"/>
    <cellStyle name="Output 6 3 4" xfId="25777"/>
    <cellStyle name="Output 6 4" xfId="14687"/>
    <cellStyle name="Output 6 4 2" xfId="23889"/>
    <cellStyle name="Output 6 4 2 2" xfId="27597"/>
    <cellStyle name="Output 6 4 3" xfId="19887"/>
    <cellStyle name="Output 6 4 4" xfId="25193"/>
    <cellStyle name="Output 6 5" xfId="11106"/>
    <cellStyle name="Output 6 5 2" xfId="23717"/>
    <cellStyle name="Output 6 5 3" xfId="27455"/>
    <cellStyle name="Output 6 6" xfId="15369"/>
    <cellStyle name="Output 6 6 2" xfId="22905"/>
    <cellStyle name="Output 6 6 3" xfId="26646"/>
    <cellStyle name="Output 6 7" xfId="11561"/>
    <cellStyle name="Output 6 8" xfId="12716"/>
    <cellStyle name="Output 6 9" xfId="15359"/>
    <cellStyle name="Output 7" xfId="7044"/>
    <cellStyle name="Output 7 10" xfId="14786"/>
    <cellStyle name="Output 7 11" xfId="11822"/>
    <cellStyle name="Output 7 12" xfId="17901"/>
    <cellStyle name="Output 7 13" xfId="17672"/>
    <cellStyle name="Output 7 2" xfId="8855"/>
    <cellStyle name="Output 7 2 10" xfId="12622"/>
    <cellStyle name="Output 7 2 11" xfId="18921"/>
    <cellStyle name="Output 7 2 12" xfId="16111"/>
    <cellStyle name="Output 7 2 2" xfId="14086"/>
    <cellStyle name="Output 7 2 2 2" xfId="24546"/>
    <cellStyle name="Output 7 2 2 2 2" xfId="28221"/>
    <cellStyle name="Output 7 2 2 3" xfId="21695"/>
    <cellStyle name="Output 7 2 2 4" xfId="26104"/>
    <cellStyle name="Output 7 2 3" xfId="13558"/>
    <cellStyle name="Output 7 2 3 2" xfId="23891"/>
    <cellStyle name="Output 7 2 3 2 2" xfId="27599"/>
    <cellStyle name="Output 7 2 3 3" xfId="19902"/>
    <cellStyle name="Output 7 2 3 4" xfId="25199"/>
    <cellStyle name="Output 7 2 4" xfId="14658"/>
    <cellStyle name="Output 7 2 4 2" xfId="23840"/>
    <cellStyle name="Output 7 2 4 3" xfId="27578"/>
    <cellStyle name="Output 7 2 5" xfId="11576"/>
    <cellStyle name="Output 7 2 5 2" xfId="23166"/>
    <cellStyle name="Output 7 2 5 3" xfId="26904"/>
    <cellStyle name="Output 7 2 6" xfId="14239"/>
    <cellStyle name="Output 7 2 7" xfId="11160"/>
    <cellStyle name="Output 7 2 8" xfId="11139"/>
    <cellStyle name="Output 7 2 9" xfId="14762"/>
    <cellStyle name="Output 7 3" xfId="13327"/>
    <cellStyle name="Output 7 3 2" xfId="24253"/>
    <cellStyle name="Output 7 3 2 2" xfId="27940"/>
    <cellStyle name="Output 7 3 3" xfId="21177"/>
    <cellStyle name="Output 7 3 4" xfId="25772"/>
    <cellStyle name="Output 7 4" xfId="10948"/>
    <cellStyle name="Output 7 4 2" xfId="24413"/>
    <cellStyle name="Output 7 4 2 2" xfId="28089"/>
    <cellStyle name="Output 7 4 3" xfId="21538"/>
    <cellStyle name="Output 7 4 4" xfId="25972"/>
    <cellStyle name="Output 7 5" xfId="14825"/>
    <cellStyle name="Output 7 5 2" xfId="23454"/>
    <cellStyle name="Output 7 5 3" xfId="27192"/>
    <cellStyle name="Output 7 6" xfId="15370"/>
    <cellStyle name="Output 7 6 2" xfId="22900"/>
    <cellStyle name="Output 7 6 3" xfId="26641"/>
    <cellStyle name="Output 7 7" xfId="12177"/>
    <cellStyle name="Output 7 8" xfId="15508"/>
    <cellStyle name="Output 7 9" xfId="12209"/>
    <cellStyle name="Output 8" xfId="6935"/>
    <cellStyle name="Output 8 10" xfId="15677"/>
    <cellStyle name="Output 8 11" xfId="11005"/>
    <cellStyle name="Output 8 12" xfId="17840"/>
    <cellStyle name="Output 8 13" xfId="19224"/>
    <cellStyle name="Output 8 2" xfId="8766"/>
    <cellStyle name="Output 8 2 10" xfId="15701"/>
    <cellStyle name="Output 8 2 11" xfId="18866"/>
    <cellStyle name="Output 8 2 12" xfId="17614"/>
    <cellStyle name="Output 8 2 2" xfId="14007"/>
    <cellStyle name="Output 8 2 2 2" xfId="24467"/>
    <cellStyle name="Output 8 2 2 2 2" xfId="28142"/>
    <cellStyle name="Output 8 2 2 3" xfId="21611"/>
    <cellStyle name="Output 8 2 2 4" xfId="26025"/>
    <cellStyle name="Output 8 2 3" xfId="14610"/>
    <cellStyle name="Output 8 2 3 2" xfId="24390"/>
    <cellStyle name="Output 8 2 3 2 2" xfId="28067"/>
    <cellStyle name="Output 8 2 3 3" xfId="21482"/>
    <cellStyle name="Output 8 2 3 4" xfId="25922"/>
    <cellStyle name="Output 8 2 4" xfId="14644"/>
    <cellStyle name="Output 8 2 4 2" xfId="23617"/>
    <cellStyle name="Output 8 2 4 3" xfId="27355"/>
    <cellStyle name="Output 8 2 5" xfId="11713"/>
    <cellStyle name="Output 8 2 5 2" xfId="23077"/>
    <cellStyle name="Output 8 2 5 3" xfId="26815"/>
    <cellStyle name="Output 8 2 6" xfId="15313"/>
    <cellStyle name="Output 8 2 7" xfId="12491"/>
    <cellStyle name="Output 8 2 8" xfId="13076"/>
    <cellStyle name="Output 8 2 9" xfId="12352"/>
    <cellStyle name="Output 8 3" xfId="13234"/>
    <cellStyle name="Output 8 3 2" xfId="24154"/>
    <cellStyle name="Output 8 3 2 2" xfId="27841"/>
    <cellStyle name="Output 8 3 3" xfId="21074"/>
    <cellStyle name="Output 8 3 4" xfId="25673"/>
    <cellStyle name="Output 8 4" xfId="14966"/>
    <cellStyle name="Output 8 4 2" xfId="24415"/>
    <cellStyle name="Output 8 4 2 2" xfId="28090"/>
    <cellStyle name="Output 8 4 3" xfId="21555"/>
    <cellStyle name="Output 8 4 4" xfId="25973"/>
    <cellStyle name="Output 8 5" xfId="13479"/>
    <cellStyle name="Output 8 5 2" xfId="23496"/>
    <cellStyle name="Output 8 5 3" xfId="27234"/>
    <cellStyle name="Output 8 6" xfId="13811"/>
    <cellStyle name="Output 8 6 2" xfId="22794"/>
    <cellStyle name="Output 8 6 3" xfId="26535"/>
    <cellStyle name="Output 8 7" xfId="14320"/>
    <cellStyle name="Output 8 8" xfId="14638"/>
    <cellStyle name="Output 8 9" xfId="11451"/>
    <cellStyle name="Output 9" xfId="7008"/>
    <cellStyle name="Output 9 10" xfId="12087"/>
    <cellStyle name="Output 9 11" xfId="17881"/>
    <cellStyle name="Output 9 12" xfId="19697"/>
    <cellStyle name="Output 9 2" xfId="13297"/>
    <cellStyle name="Output 9 2 2" xfId="24222"/>
    <cellStyle name="Output 9 2 2 2" xfId="27909"/>
    <cellStyle name="Output 9 2 3" xfId="21144"/>
    <cellStyle name="Output 9 2 4" xfId="25741"/>
    <cellStyle name="Output 9 3" xfId="13753"/>
    <cellStyle name="Output 9 3 2" xfId="24666"/>
    <cellStyle name="Output 9 3 2 2" xfId="28339"/>
    <cellStyle name="Output 9 3 3" xfId="21871"/>
    <cellStyle name="Output 9 3 4" xfId="26237"/>
    <cellStyle name="Output 9 4" xfId="13496"/>
    <cellStyle name="Output 9 4 2" xfId="23728"/>
    <cellStyle name="Output 9 4 3" xfId="27466"/>
    <cellStyle name="Output 9 5" xfId="11004"/>
    <cellStyle name="Output 9 5 2" xfId="22865"/>
    <cellStyle name="Output 9 5 3" xfId="26606"/>
    <cellStyle name="Output 9 6" xfId="12981"/>
    <cellStyle name="Output 9 7" xfId="11734"/>
    <cellStyle name="Output 9 8" xfId="15623"/>
    <cellStyle name="Output 9 9" xfId="15758"/>
    <cellStyle name="Percent [2]" xfId="309"/>
    <cellStyle name="Percent [2] 2" xfId="774"/>
    <cellStyle name="Percent [2] 2 2" xfId="9713"/>
    <cellStyle name="Percent [2] 3" xfId="8149"/>
    <cellStyle name="Percent [2] 4" xfId="8150"/>
    <cellStyle name="Percent [2] 5" xfId="8151"/>
    <cellStyle name="Percent [2] 6" xfId="8152"/>
    <cellStyle name="Percent [2] 7" xfId="8153"/>
    <cellStyle name="Percent [2] 8" xfId="8154"/>
    <cellStyle name="Percent_Sheet1" xfId="310"/>
    <cellStyle name="Percentual" xfId="311"/>
    <cellStyle name="Ponto" xfId="312"/>
    <cellStyle name="Porcentagem" xfId="923" builtinId="5"/>
    <cellStyle name="Porcentagem 10" xfId="1898"/>
    <cellStyle name="Porcentagem 11" xfId="1899"/>
    <cellStyle name="Porcentagem 12" xfId="1900"/>
    <cellStyle name="Porcentagem 13" xfId="1901"/>
    <cellStyle name="Porcentagem 14" xfId="1902"/>
    <cellStyle name="Porcentagem 15" xfId="1903"/>
    <cellStyle name="Porcentagem 2" xfId="36"/>
    <cellStyle name="Porcentagem 2 10" xfId="644"/>
    <cellStyle name="Porcentagem 2 11" xfId="1904"/>
    <cellStyle name="Porcentagem 2 12" xfId="1905"/>
    <cellStyle name="Porcentagem 2 13" xfId="8155"/>
    <cellStyle name="Porcentagem 2 14" xfId="8156"/>
    <cellStyle name="Porcentagem 2 2" xfId="37"/>
    <cellStyle name="Porcentagem 2 2 10" xfId="1906"/>
    <cellStyle name="Porcentagem 2 2 11" xfId="8157"/>
    <cellStyle name="Porcentagem 2 2 12" xfId="8158"/>
    <cellStyle name="Porcentagem 2 2 2" xfId="100"/>
    <cellStyle name="Porcentagem 2 2 2 10" xfId="8159"/>
    <cellStyle name="Porcentagem 2 2 2 11" xfId="8160"/>
    <cellStyle name="Porcentagem 2 2 2 2" xfId="638"/>
    <cellStyle name="Porcentagem 2 2 2 3" xfId="1907"/>
    <cellStyle name="Porcentagem 2 2 2 4" xfId="1908"/>
    <cellStyle name="Porcentagem 2 2 2 5" xfId="1909"/>
    <cellStyle name="Porcentagem 2 2 2 6" xfId="1910"/>
    <cellStyle name="Porcentagem 2 2 2 7" xfId="1911"/>
    <cellStyle name="Porcentagem 2 2 2 8" xfId="1912"/>
    <cellStyle name="Porcentagem 2 2 2 9" xfId="1913"/>
    <cellStyle name="Porcentagem 2 2 3" xfId="847"/>
    <cellStyle name="Porcentagem 2 2 4" xfId="1914"/>
    <cellStyle name="Porcentagem 2 2 5" xfId="1915"/>
    <cellStyle name="Porcentagem 2 2 6" xfId="1916"/>
    <cellStyle name="Porcentagem 2 2 7" xfId="1917"/>
    <cellStyle name="Porcentagem 2 2 8" xfId="1918"/>
    <cellStyle name="Porcentagem 2 2 9" xfId="1919"/>
    <cellStyle name="Porcentagem 2 3" xfId="38"/>
    <cellStyle name="Porcentagem 2 3 10" xfId="8161"/>
    <cellStyle name="Porcentagem 2 3 11" xfId="8162"/>
    <cellStyle name="Porcentagem 2 3 2" xfId="689"/>
    <cellStyle name="Porcentagem 2 3 2 2" xfId="8163"/>
    <cellStyle name="Porcentagem 2 3 3" xfId="1920"/>
    <cellStyle name="Porcentagem 2 3 4" xfId="1921"/>
    <cellStyle name="Porcentagem 2 3 5" xfId="1922"/>
    <cellStyle name="Porcentagem 2 3 6" xfId="1923"/>
    <cellStyle name="Porcentagem 2 3 7" xfId="1924"/>
    <cellStyle name="Porcentagem 2 3 8" xfId="1925"/>
    <cellStyle name="Porcentagem 2 3 9" xfId="1926"/>
    <cellStyle name="Porcentagem 2 4" xfId="39"/>
    <cellStyle name="Porcentagem 2 4 10" xfId="1927"/>
    <cellStyle name="Porcentagem 2 4 11" xfId="8164"/>
    <cellStyle name="Porcentagem 2 4 12" xfId="8165"/>
    <cellStyle name="Porcentagem 2 4 2" xfId="77"/>
    <cellStyle name="Porcentagem 2 4 2 10" xfId="8166"/>
    <cellStyle name="Porcentagem 2 4 2 11" xfId="8167"/>
    <cellStyle name="Porcentagem 2 4 2 2" xfId="705"/>
    <cellStyle name="Porcentagem 2 4 2 3" xfId="1928"/>
    <cellStyle name="Porcentagem 2 4 2 4" xfId="1929"/>
    <cellStyle name="Porcentagem 2 4 2 5" xfId="1930"/>
    <cellStyle name="Porcentagem 2 4 2 6" xfId="1931"/>
    <cellStyle name="Porcentagem 2 4 2 7" xfId="1932"/>
    <cellStyle name="Porcentagem 2 4 2 8" xfId="1933"/>
    <cellStyle name="Porcentagem 2 4 2 9" xfId="1934"/>
    <cellStyle name="Porcentagem 2 4 3" xfId="690"/>
    <cellStyle name="Porcentagem 2 4 4" xfId="1935"/>
    <cellStyle name="Porcentagem 2 4 5" xfId="1936"/>
    <cellStyle name="Porcentagem 2 4 6" xfId="1937"/>
    <cellStyle name="Porcentagem 2 4 7" xfId="1938"/>
    <cellStyle name="Porcentagem 2 4 8" xfId="1939"/>
    <cellStyle name="Porcentagem 2 4 9" xfId="1940"/>
    <cellStyle name="Porcentagem 2 5" xfId="848"/>
    <cellStyle name="Porcentagem 2 5 2" xfId="8168"/>
    <cellStyle name="Porcentagem 2 6" xfId="1941"/>
    <cellStyle name="Porcentagem 2 7" xfId="1942"/>
    <cellStyle name="Porcentagem 2 8" xfId="1943"/>
    <cellStyle name="Porcentagem 2 9" xfId="1944"/>
    <cellStyle name="Porcentagem 3" xfId="40"/>
    <cellStyle name="Porcentagem 3 10" xfId="1945"/>
    <cellStyle name="Porcentagem 3 11" xfId="1946"/>
    <cellStyle name="Porcentagem 3 12" xfId="1947"/>
    <cellStyle name="Porcentagem 3 13" xfId="8169"/>
    <cellStyle name="Porcentagem 3 14" xfId="8170"/>
    <cellStyle name="Porcentagem 3 2" xfId="41"/>
    <cellStyle name="Porcentagem 3 2 10" xfId="1948"/>
    <cellStyle name="Porcentagem 3 2 11" xfId="1949"/>
    <cellStyle name="Porcentagem 3 2 12" xfId="8171"/>
    <cellStyle name="Porcentagem 3 2 13" xfId="8172"/>
    <cellStyle name="Porcentagem 3 2 2" xfId="42"/>
    <cellStyle name="Porcentagem 3 2 2 10" xfId="8173"/>
    <cellStyle name="Porcentagem 3 2 2 11" xfId="8174"/>
    <cellStyle name="Porcentagem 3 2 2 2" xfId="691"/>
    <cellStyle name="Porcentagem 3 2 2 3" xfId="1950"/>
    <cellStyle name="Porcentagem 3 2 2 4" xfId="1951"/>
    <cellStyle name="Porcentagem 3 2 2 5" xfId="1952"/>
    <cellStyle name="Porcentagem 3 2 2 6" xfId="1953"/>
    <cellStyle name="Porcentagem 3 2 2 7" xfId="1954"/>
    <cellStyle name="Porcentagem 3 2 2 8" xfId="1955"/>
    <cellStyle name="Porcentagem 3 2 2 9" xfId="1956"/>
    <cellStyle name="Porcentagem 3 2 3" xfId="101"/>
    <cellStyle name="Porcentagem 3 2 3 10" xfId="1957"/>
    <cellStyle name="Porcentagem 3 2 3 10 2" xfId="1958"/>
    <cellStyle name="Porcentagem 3 2 3 10 3" xfId="8175"/>
    <cellStyle name="Porcentagem 3 2 3 10 4" xfId="22468"/>
    <cellStyle name="Porcentagem 3 2 3 11" xfId="3737"/>
    <cellStyle name="Porcentagem 3 2 3 12" xfId="8176"/>
    <cellStyle name="Porcentagem 3 2 3 2" xfId="313"/>
    <cellStyle name="Porcentagem 3 2 3 2 10" xfId="8177"/>
    <cellStyle name="Porcentagem 3 2 3 2 11" xfId="8178"/>
    <cellStyle name="Porcentagem 3 2 3 2 12" xfId="8179"/>
    <cellStyle name="Porcentagem 3 2 3 2 12 2" xfId="8180"/>
    <cellStyle name="Porcentagem 3 2 3 2 13" xfId="8181"/>
    <cellStyle name="Porcentagem 3 2 3 2 13 2" xfId="8182"/>
    <cellStyle name="Porcentagem 3 2 3 2 14" xfId="8183"/>
    <cellStyle name="Porcentagem 3 2 3 2 15" xfId="8184"/>
    <cellStyle name="Porcentagem 3 2 3 2 2" xfId="559"/>
    <cellStyle name="Porcentagem 3 2 3 2 3" xfId="1073"/>
    <cellStyle name="Porcentagem 3 2 3 2 3 2" xfId="1960"/>
    <cellStyle name="Porcentagem 3 2 3 2 4" xfId="1961"/>
    <cellStyle name="Porcentagem 3 2 3 2 4 2" xfId="8185"/>
    <cellStyle name="Porcentagem 3 2 3 2 5" xfId="1962"/>
    <cellStyle name="Porcentagem 3 2 3 2 5 2" xfId="8186"/>
    <cellStyle name="Porcentagem 3 2 3 2 5 3" xfId="8187"/>
    <cellStyle name="Porcentagem 3 2 3 2 5 4" xfId="22469"/>
    <cellStyle name="Porcentagem 3 2 3 2 6" xfId="1959"/>
    <cellStyle name="Porcentagem 3 2 3 2 7" xfId="8188"/>
    <cellStyle name="Porcentagem 3 2 3 2 8" xfId="8189"/>
    <cellStyle name="Porcentagem 3 2 3 2 8 2" xfId="8190"/>
    <cellStyle name="Porcentagem 3 2 3 2 9" xfId="8191"/>
    <cellStyle name="Porcentagem 3 2 3 2 9 2" xfId="8192"/>
    <cellStyle name="Porcentagem 3 2 3 3" xfId="721"/>
    <cellStyle name="Porcentagem 3 2 3 4" xfId="1963"/>
    <cellStyle name="Porcentagem 3 2 3 5" xfId="1964"/>
    <cellStyle name="Porcentagem 3 2 3 5 2" xfId="1965"/>
    <cellStyle name="Porcentagem 3 2 3 5 2 2" xfId="1966"/>
    <cellStyle name="Porcentagem 3 2 3 5 3" xfId="1967"/>
    <cellStyle name="Porcentagem 3 2 3 5 4" xfId="1968"/>
    <cellStyle name="Porcentagem 3 2 3 5 5" xfId="22470"/>
    <cellStyle name="Porcentagem 3 2 3 6" xfId="1969"/>
    <cellStyle name="Porcentagem 3 2 3 7" xfId="1970"/>
    <cellStyle name="Porcentagem 3 2 3 8" xfId="1971"/>
    <cellStyle name="Porcentagem 3 2 3 9" xfId="1972"/>
    <cellStyle name="Porcentagem 3 2 4" xfId="314"/>
    <cellStyle name="Porcentagem 3 2 4 2" xfId="775"/>
    <cellStyle name="Porcentagem 3 2 4 3" xfId="8193"/>
    <cellStyle name="Porcentagem 3 2 4 4" xfId="8194"/>
    <cellStyle name="Porcentagem 3 2 4 5" xfId="8195"/>
    <cellStyle name="Porcentagem 3 2 4 6" xfId="8196"/>
    <cellStyle name="Porcentagem 3 2 4 7" xfId="8197"/>
    <cellStyle name="Porcentagem 3 2 4 8" xfId="8198"/>
    <cellStyle name="Porcentagem 3 2 5" xfId="661"/>
    <cellStyle name="Porcentagem 3 2 6" xfId="1973"/>
    <cellStyle name="Porcentagem 3 2 7" xfId="1974"/>
    <cellStyle name="Porcentagem 3 2 8" xfId="1975"/>
    <cellStyle name="Porcentagem 3 2 9" xfId="1976"/>
    <cellStyle name="Porcentagem 3 3" xfId="43"/>
    <cellStyle name="Porcentagem 3 3 10" xfId="8199"/>
    <cellStyle name="Porcentagem 3 3 11" xfId="8200"/>
    <cellStyle name="Porcentagem 3 3 12" xfId="9254"/>
    <cellStyle name="Porcentagem 3 3 2" xfId="692"/>
    <cellStyle name="Porcentagem 3 3 2 2" xfId="8201"/>
    <cellStyle name="Porcentagem 3 3 3" xfId="1977"/>
    <cellStyle name="Porcentagem 3 3 3 2" xfId="2968"/>
    <cellStyle name="Porcentagem 3 3 4" xfId="1978"/>
    <cellStyle name="Porcentagem 3 3 5" xfId="1979"/>
    <cellStyle name="Porcentagem 3 3 6" xfId="1980"/>
    <cellStyle name="Porcentagem 3 3 7" xfId="1981"/>
    <cellStyle name="Porcentagem 3 3 8" xfId="1982"/>
    <cellStyle name="Porcentagem 3 3 9" xfId="1983"/>
    <cellStyle name="Porcentagem 3 4" xfId="102"/>
    <cellStyle name="Porcentagem 3 4 10" xfId="4059"/>
    <cellStyle name="Porcentagem 3 4 11" xfId="8202"/>
    <cellStyle name="Porcentagem 3 4 12" xfId="8203"/>
    <cellStyle name="Porcentagem 3 4 2" xfId="315"/>
    <cellStyle name="Porcentagem 3 4 2 2" xfId="1985"/>
    <cellStyle name="Porcentagem 3 4 2 3" xfId="1986"/>
    <cellStyle name="Porcentagem 3 4 2 4" xfId="1987"/>
    <cellStyle name="Porcentagem 3 4 2 5" xfId="1984"/>
    <cellStyle name="Porcentagem 3 4 2 6" xfId="8204"/>
    <cellStyle name="Porcentagem 3 4 2 7" xfId="8205"/>
    <cellStyle name="Porcentagem 3 4 2 8" xfId="8206"/>
    <cellStyle name="Porcentagem 3 4 2 9" xfId="8207"/>
    <cellStyle name="Porcentagem 3 4 3" xfId="722"/>
    <cellStyle name="Porcentagem 3 4 3 2" xfId="8208"/>
    <cellStyle name="Porcentagem 3 4 4" xfId="1988"/>
    <cellStyle name="Porcentagem 3 4 5" xfId="1989"/>
    <cellStyle name="Porcentagem 3 4 5 2" xfId="1990"/>
    <cellStyle name="Porcentagem 3 4 5 3" xfId="1991"/>
    <cellStyle name="Porcentagem 3 4 5 4" xfId="22471"/>
    <cellStyle name="Porcentagem 3 4 6" xfId="1992"/>
    <cellStyle name="Porcentagem 3 4 7" xfId="1993"/>
    <cellStyle name="Porcentagem 3 4 8" xfId="1994"/>
    <cellStyle name="Porcentagem 3 4 9" xfId="1995"/>
    <cellStyle name="Porcentagem 3 5" xfId="316"/>
    <cellStyle name="Porcentagem 3 5 2" xfId="776"/>
    <cellStyle name="Porcentagem 3 5 3" xfId="8209"/>
    <cellStyle name="Porcentagem 3 5 4" xfId="8210"/>
    <cellStyle name="Porcentagem 3 5 5" xfId="8211"/>
    <cellStyle name="Porcentagem 3 5 6" xfId="8212"/>
    <cellStyle name="Porcentagem 3 5 7" xfId="8213"/>
    <cellStyle name="Porcentagem 3 5 8" xfId="8214"/>
    <cellStyle name="Porcentagem 3 6" xfId="660"/>
    <cellStyle name="Porcentagem 3 7" xfId="1996"/>
    <cellStyle name="Porcentagem 3 8" xfId="1997"/>
    <cellStyle name="Porcentagem 3 9" xfId="1998"/>
    <cellStyle name="Porcentagem 4" xfId="44"/>
    <cellStyle name="Porcentagem 4 10" xfId="8215"/>
    <cellStyle name="Porcentagem 4 11" xfId="8216"/>
    <cellStyle name="Porcentagem 4 2" xfId="317"/>
    <cellStyle name="Porcentagem 4 2 2" xfId="777"/>
    <cellStyle name="Porcentagem 4 2 2 2" xfId="9609"/>
    <cellStyle name="Porcentagem 4 2 3" xfId="8217"/>
    <cellStyle name="Porcentagem 4 2 4" xfId="8218"/>
    <cellStyle name="Porcentagem 4 2 5" xfId="8219"/>
    <cellStyle name="Porcentagem 4 2 6" xfId="8220"/>
    <cellStyle name="Porcentagem 4 2 7" xfId="8221"/>
    <cellStyle name="Porcentagem 4 2 8" xfId="8222"/>
    <cellStyle name="Porcentagem 4 3" xfId="662"/>
    <cellStyle name="Porcentagem 4 3 2" xfId="8223"/>
    <cellStyle name="Porcentagem 4 4" xfId="1999"/>
    <cellStyle name="Porcentagem 4 4 2" xfId="8224"/>
    <cellStyle name="Porcentagem 4 5" xfId="2000"/>
    <cellStyle name="Porcentagem 4 5 2" xfId="8225"/>
    <cellStyle name="Porcentagem 4 6" xfId="2001"/>
    <cellStyle name="Porcentagem 4 6 2" xfId="8226"/>
    <cellStyle name="Porcentagem 4 7" xfId="2002"/>
    <cellStyle name="Porcentagem 4 7 2" xfId="8227"/>
    <cellStyle name="Porcentagem 4 8" xfId="2003"/>
    <cellStyle name="Porcentagem 4 9" xfId="2004"/>
    <cellStyle name="Porcentagem 5" xfId="35"/>
    <cellStyle name="Porcentagem 5 10" xfId="2005"/>
    <cellStyle name="Porcentagem 5 11" xfId="2006"/>
    <cellStyle name="Porcentagem 5 2" xfId="103"/>
    <cellStyle name="Porcentagem 5 2 10" xfId="2969"/>
    <cellStyle name="Porcentagem 5 2 10 2" xfId="4179"/>
    <cellStyle name="Porcentagem 5 2 10 2 2" xfId="20040"/>
    <cellStyle name="Porcentagem 5 2 10 3" xfId="8228"/>
    <cellStyle name="Porcentagem 5 2 10 4" xfId="22518"/>
    <cellStyle name="Porcentagem 5 2 11" xfId="8229"/>
    <cellStyle name="Porcentagem 5 2 12" xfId="8230"/>
    <cellStyle name="Porcentagem 5 2 2" xfId="318"/>
    <cellStyle name="Porcentagem 5 2 2 2" xfId="2008"/>
    <cellStyle name="Porcentagem 5 2 2 2 2" xfId="8231"/>
    <cellStyle name="Porcentagem 5 2 2 3" xfId="2009"/>
    <cellStyle name="Porcentagem 5 2 2 4" xfId="2010"/>
    <cellStyle name="Porcentagem 5 2 2 5" xfId="2007"/>
    <cellStyle name="Porcentagem 5 2 2 6" xfId="8232"/>
    <cellStyle name="Porcentagem 5 2 2 7" xfId="8233"/>
    <cellStyle name="Porcentagem 5 2 2 8" xfId="8234"/>
    <cellStyle name="Porcentagem 5 2 2 9" xfId="8235"/>
    <cellStyle name="Porcentagem 5 2 3" xfId="723"/>
    <cellStyle name="Porcentagem 5 2 4" xfId="2011"/>
    <cellStyle name="Porcentagem 5 2 4 2" xfId="8236"/>
    <cellStyle name="Porcentagem 5 2 5" xfId="2012"/>
    <cellStyle name="Porcentagem 5 2 5 2" xfId="2013"/>
    <cellStyle name="Porcentagem 5 2 5 3" xfId="2014"/>
    <cellStyle name="Porcentagem 5 2 5 4" xfId="22472"/>
    <cellStyle name="Porcentagem 5 2 6" xfId="2015"/>
    <cellStyle name="Porcentagem 5 2 7" xfId="2016"/>
    <cellStyle name="Porcentagem 5 2 8" xfId="2017"/>
    <cellStyle name="Porcentagem 5 2 9" xfId="2018"/>
    <cellStyle name="Porcentagem 5 3" xfId="104"/>
    <cellStyle name="Porcentagem 5 3 10" xfId="2020"/>
    <cellStyle name="Porcentagem 5 3 10 2" xfId="1093"/>
    <cellStyle name="Porcentagem 5 3 10 3" xfId="2771"/>
    <cellStyle name="Porcentagem 5 3 10 3 2" xfId="8237"/>
    <cellStyle name="Porcentagem 5 3 10 3 3" xfId="8238"/>
    <cellStyle name="Porcentagem 5 3 10 4" xfId="20286"/>
    <cellStyle name="Porcentagem 5 3 10 4 2" xfId="23951"/>
    <cellStyle name="Porcentagem 5 3 10 4 3" xfId="22473"/>
    <cellStyle name="Porcentagem 5 3 11" xfId="2021"/>
    <cellStyle name="Porcentagem 5 3 11 2" xfId="1094"/>
    <cellStyle name="Porcentagem 5 3 11 3" xfId="2772"/>
    <cellStyle name="Porcentagem 5 3 12" xfId="2019"/>
    <cellStyle name="Porcentagem 5 3 12 2" xfId="2859"/>
    <cellStyle name="Porcentagem 5 3 12 3" xfId="2770"/>
    <cellStyle name="Porcentagem 5 3 12 4" xfId="2637"/>
    <cellStyle name="Porcentagem 5 3 12 5" xfId="2570"/>
    <cellStyle name="Porcentagem 5 3 13" xfId="2970"/>
    <cellStyle name="Porcentagem 5 3 2" xfId="105"/>
    <cellStyle name="Porcentagem 5 3 2 10" xfId="8239"/>
    <cellStyle name="Porcentagem 5 3 2 11" xfId="8240"/>
    <cellStyle name="Porcentagem 5 3 2 2" xfId="724"/>
    <cellStyle name="Porcentagem 5 3 2 3" xfId="2022"/>
    <cellStyle name="Porcentagem 5 3 2 4" xfId="2023"/>
    <cellStyle name="Porcentagem 5 3 2 5" xfId="2024"/>
    <cellStyle name="Porcentagem 5 3 2 6" xfId="2025"/>
    <cellStyle name="Porcentagem 5 3 2 7" xfId="2026"/>
    <cellStyle name="Porcentagem 5 3 2 8" xfId="2027"/>
    <cellStyle name="Porcentagem 5 3 2 9" xfId="2028"/>
    <cellStyle name="Porcentagem 5 3 3" xfId="448"/>
    <cellStyle name="Porcentagem 5 3 3 2" xfId="560"/>
    <cellStyle name="Porcentagem 5 3 3 2 2" xfId="818"/>
    <cellStyle name="Porcentagem 5 3 3 2 3" xfId="8241"/>
    <cellStyle name="Porcentagem 5 3 3 2 4" xfId="8242"/>
    <cellStyle name="Porcentagem 5 3 3 2 5" xfId="8243"/>
    <cellStyle name="Porcentagem 5 3 3 2 6" xfId="8244"/>
    <cellStyle name="Porcentagem 5 3 3 2 7" xfId="8245"/>
    <cellStyle name="Porcentagem 5 3 3 2 8" xfId="8246"/>
    <cellStyle name="Porcentagem 5 3 3 3" xfId="794"/>
    <cellStyle name="Porcentagem 5 3 3 3 2" xfId="2030"/>
    <cellStyle name="Porcentagem 5 3 3 3 2 2" xfId="2861"/>
    <cellStyle name="Porcentagem 5 3 3 3 2 2 2" xfId="8247"/>
    <cellStyle name="Porcentagem 5 3 3 3 2 2 3" xfId="8248"/>
    <cellStyle name="Porcentagem 5 3 3 3 2 3" xfId="2774"/>
    <cellStyle name="Porcentagem 5 3 3 3 2 4" xfId="2639"/>
    <cellStyle name="Porcentagem 5 3 3 3 2 5" xfId="2572"/>
    <cellStyle name="Porcentagem 5 3 3 3 2 6" xfId="20693"/>
    <cellStyle name="Porcentagem 5 3 3 3 2 6 2" xfId="24046"/>
    <cellStyle name="Porcentagem 5 3 3 3 2 6 3" xfId="22474"/>
    <cellStyle name="Porcentagem 5 3 3 4" xfId="2031"/>
    <cellStyle name="Porcentagem 5 3 3 4 2" xfId="1109"/>
    <cellStyle name="Porcentagem 5 3 3 4 3" xfId="2775"/>
    <cellStyle name="Porcentagem 5 3 3 5" xfId="2029"/>
    <cellStyle name="Porcentagem 5 3 3 5 2" xfId="2860"/>
    <cellStyle name="Porcentagem 5 3 3 5 3" xfId="2773"/>
    <cellStyle name="Porcentagem 5 3 3 5 4" xfId="2638"/>
    <cellStyle name="Porcentagem 5 3 3 5 5" xfId="2571"/>
    <cellStyle name="Porcentagem 5 3 3 6" xfId="8249"/>
    <cellStyle name="Porcentagem 5 3 3 7" xfId="8250"/>
    <cellStyle name="Porcentagem 5 3 3 8" xfId="8251"/>
    <cellStyle name="Porcentagem 5 3 3 9" xfId="8252"/>
    <cellStyle name="Porcentagem 5 3 4" xfId="449"/>
    <cellStyle name="Porcentagem 5 3 4 2" xfId="561"/>
    <cellStyle name="Porcentagem 5 3 4 2 2" xfId="819"/>
    <cellStyle name="Porcentagem 5 3 4 2 3" xfId="8253"/>
    <cellStyle name="Porcentagem 5 3 4 2 4" xfId="8254"/>
    <cellStyle name="Porcentagem 5 3 4 2 5" xfId="8255"/>
    <cellStyle name="Porcentagem 5 3 4 2 6" xfId="8256"/>
    <cellStyle name="Porcentagem 5 3 4 2 7" xfId="8257"/>
    <cellStyle name="Porcentagem 5 3 4 2 8" xfId="8258"/>
    <cellStyle name="Porcentagem 5 3 4 3" xfId="795"/>
    <cellStyle name="Porcentagem 5 3 4 4" xfId="8259"/>
    <cellStyle name="Porcentagem 5 3 4 5" xfId="8260"/>
    <cellStyle name="Porcentagem 5 3 4 6" xfId="8261"/>
    <cellStyle name="Porcentagem 5 3 4 7" xfId="8262"/>
    <cellStyle name="Porcentagem 5 3 4 8" xfId="8263"/>
    <cellStyle name="Porcentagem 5 3 4 9" xfId="8264"/>
    <cellStyle name="Porcentagem 5 3 5" xfId="562"/>
    <cellStyle name="Porcentagem 5 3 5 2" xfId="563"/>
    <cellStyle name="Porcentagem 5 3 5 2 2" xfId="820"/>
    <cellStyle name="Porcentagem 5 3 5 2 3" xfId="8265"/>
    <cellStyle name="Porcentagem 5 3 5 2 4" xfId="8266"/>
    <cellStyle name="Porcentagem 5 3 5 2 5" xfId="8267"/>
    <cellStyle name="Porcentagem 5 3 5 2 6" xfId="8268"/>
    <cellStyle name="Porcentagem 5 3 5 2 7" xfId="8269"/>
    <cellStyle name="Porcentagem 5 3 5 2 8" xfId="8270"/>
    <cellStyle name="Porcentagem 5 3 5 3" xfId="2032"/>
    <cellStyle name="Porcentagem 5 3 5 3 2" xfId="2862"/>
    <cellStyle name="Porcentagem 5 3 5 3 3" xfId="2776"/>
    <cellStyle name="Porcentagem 5 3 5 3 4" xfId="2640"/>
    <cellStyle name="Porcentagem 5 3 5 3 5" xfId="2573"/>
    <cellStyle name="Porcentagem 5 3 6" xfId="564"/>
    <cellStyle name="Porcentagem 5 3 6 2" xfId="565"/>
    <cellStyle name="Porcentagem 5 3 6 2 2" xfId="822"/>
    <cellStyle name="Porcentagem 5 3 6 2 3" xfId="8271"/>
    <cellStyle name="Porcentagem 5 3 6 2 4" xfId="8272"/>
    <cellStyle name="Porcentagem 5 3 6 2 5" xfId="8273"/>
    <cellStyle name="Porcentagem 5 3 6 2 6" xfId="8274"/>
    <cellStyle name="Porcentagem 5 3 6 2 7" xfId="8275"/>
    <cellStyle name="Porcentagem 5 3 6 2 8" xfId="8276"/>
    <cellStyle name="Porcentagem 5 3 6 3" xfId="821"/>
    <cellStyle name="Porcentagem 5 3 6 3 2" xfId="2034"/>
    <cellStyle name="Porcentagem 5 3 6 3 2 2" xfId="2864"/>
    <cellStyle name="Porcentagem 5 3 6 3 2 3" xfId="2778"/>
    <cellStyle name="Porcentagem 5 3 6 3 2 4" xfId="2642"/>
    <cellStyle name="Porcentagem 5 3 6 3 2 5" xfId="2575"/>
    <cellStyle name="Porcentagem 5 3 6 4" xfId="2035"/>
    <cellStyle name="Porcentagem 5 3 6 4 2" xfId="1149"/>
    <cellStyle name="Porcentagem 5 3 6 4 3" xfId="2779"/>
    <cellStyle name="Porcentagem 5 3 6 5" xfId="2033"/>
    <cellStyle name="Porcentagem 5 3 6 5 2" xfId="2863"/>
    <cellStyle name="Porcentagem 5 3 6 5 3" xfId="2777"/>
    <cellStyle name="Porcentagem 5 3 6 5 4" xfId="2641"/>
    <cellStyle name="Porcentagem 5 3 6 5 5" xfId="2574"/>
    <cellStyle name="Porcentagem 5 3 6 6" xfId="8277"/>
    <cellStyle name="Porcentagem 5 3 6 7" xfId="8278"/>
    <cellStyle name="Porcentagem 5 3 6 8" xfId="8279"/>
    <cellStyle name="Porcentagem 5 3 6 9" xfId="8280"/>
    <cellStyle name="Porcentagem 5 3 7" xfId="566"/>
    <cellStyle name="Porcentagem 5 3 7 2" xfId="2037"/>
    <cellStyle name="Porcentagem 5 3 7 2 2" xfId="8281"/>
    <cellStyle name="Porcentagem 5 3 7 3" xfId="2036"/>
    <cellStyle name="Porcentagem 5 3 7 3 2" xfId="2865"/>
    <cellStyle name="Porcentagem 5 3 7 3 3" xfId="2780"/>
    <cellStyle name="Porcentagem 5 3 7 3 4" xfId="2643"/>
    <cellStyle name="Porcentagem 5 3 7 3 5" xfId="2576"/>
    <cellStyle name="Porcentagem 5 3 8" xfId="567"/>
    <cellStyle name="Porcentagem 5 3 8 2" xfId="2038"/>
    <cellStyle name="Porcentagem 5 3 8 2 2" xfId="8282"/>
    <cellStyle name="Porcentagem 5 3 8 3" xfId="2039"/>
    <cellStyle name="Porcentagem 5 3 8 4" xfId="2040"/>
    <cellStyle name="Porcentagem 5 3 8 4 2" xfId="1164"/>
    <cellStyle name="Porcentagem 5 3 8 4 3" xfId="2781"/>
    <cellStyle name="Porcentagem 5 3 8 5" xfId="2041"/>
    <cellStyle name="Porcentagem 5 3 9" xfId="568"/>
    <cellStyle name="Porcentagem 5 3 9 2" xfId="2042"/>
    <cellStyle name="Porcentagem 5 3 9 2 2" xfId="2866"/>
    <cellStyle name="Porcentagem 5 3 9 2 3" xfId="2782"/>
    <cellStyle name="Porcentagem 5 3 9 2 4" xfId="2644"/>
    <cellStyle name="Porcentagem 5 3 9 2 5" xfId="2577"/>
    <cellStyle name="Porcentagem 5 4" xfId="2043"/>
    <cellStyle name="Porcentagem 5 4 2" xfId="2971"/>
    <cellStyle name="Porcentagem 5 5" xfId="2044"/>
    <cellStyle name="Porcentagem 5 6" xfId="2045"/>
    <cellStyle name="Porcentagem 5 7" xfId="2046"/>
    <cellStyle name="Porcentagem 5 8" xfId="2047"/>
    <cellStyle name="Porcentagem 5 9" xfId="2048"/>
    <cellStyle name="Porcentagem 6" xfId="66"/>
    <cellStyle name="Porcentagem 6 10" xfId="8283"/>
    <cellStyle name="Porcentagem 6 10 2" xfId="9052"/>
    <cellStyle name="Porcentagem 6 11" xfId="8284"/>
    <cellStyle name="Porcentagem 6 11 2" xfId="10679"/>
    <cellStyle name="Porcentagem 6 12" xfId="10810"/>
    <cellStyle name="Porcentagem 6 2" xfId="319"/>
    <cellStyle name="Porcentagem 6 2 10" xfId="10680"/>
    <cellStyle name="Porcentagem 6 2 11" xfId="10811"/>
    <cellStyle name="Porcentagem 6 2 12" xfId="8969"/>
    <cellStyle name="Porcentagem 6 2 2" xfId="778"/>
    <cellStyle name="Porcentagem 6 2 2 2" xfId="9372"/>
    <cellStyle name="Porcentagem 6 2 2 2 2" xfId="9791"/>
    <cellStyle name="Porcentagem 6 2 2 2 2 2" xfId="10396"/>
    <cellStyle name="Porcentagem 6 2 2 2 3" xfId="10395"/>
    <cellStyle name="Porcentagem 6 2 2 3" xfId="9510"/>
    <cellStyle name="Porcentagem 6 2 2 3 2" xfId="10397"/>
    <cellStyle name="Porcentagem 6 2 2 4" xfId="10394"/>
    <cellStyle name="Porcentagem 6 2 2 5" xfId="10723"/>
    <cellStyle name="Porcentagem 6 2 2 6" xfId="10854"/>
    <cellStyle name="Porcentagem 6 2 2 7" xfId="9255"/>
    <cellStyle name="Porcentagem 6 2 3" xfId="8285"/>
    <cellStyle name="Porcentagem 6 2 3 2" xfId="9412"/>
    <cellStyle name="Porcentagem 6 2 3 2 2" xfId="9833"/>
    <cellStyle name="Porcentagem 6 2 3 2 2 2" xfId="10400"/>
    <cellStyle name="Porcentagem 6 2 3 2 3" xfId="10399"/>
    <cellStyle name="Porcentagem 6 2 3 3" xfId="9552"/>
    <cellStyle name="Porcentagem 6 2 3 3 2" xfId="10401"/>
    <cellStyle name="Porcentagem 6 2 3 4" xfId="10398"/>
    <cellStyle name="Porcentagem 6 2 3 5" xfId="10764"/>
    <cellStyle name="Porcentagem 6 2 3 6" xfId="10894"/>
    <cellStyle name="Porcentagem 6 2 3 7" xfId="9292"/>
    <cellStyle name="Porcentagem 6 2 4" xfId="8286"/>
    <cellStyle name="Porcentagem 6 2 4 2" xfId="9647"/>
    <cellStyle name="Porcentagem 6 2 4 2 2" xfId="10403"/>
    <cellStyle name="Porcentagem 6 2 4 3" xfId="10402"/>
    <cellStyle name="Porcentagem 6 2 4 4" xfId="9193"/>
    <cellStyle name="Porcentagem 6 2 5" xfId="8287"/>
    <cellStyle name="Porcentagem 6 2 5 2" xfId="9749"/>
    <cellStyle name="Porcentagem 6 2 5 2 2" xfId="10405"/>
    <cellStyle name="Porcentagem 6 2 5 3" xfId="10404"/>
    <cellStyle name="Porcentagem 6 2 5 4" xfId="9336"/>
    <cellStyle name="Porcentagem 6 2 6" xfId="8288"/>
    <cellStyle name="Porcentagem 6 2 6 2" xfId="9600"/>
    <cellStyle name="Porcentagem 6 2 6 2 2" xfId="10407"/>
    <cellStyle name="Porcentagem 6 2 6 3" xfId="10406"/>
    <cellStyle name="Porcentagem 6 2 6 4" xfId="9120"/>
    <cellStyle name="Porcentagem 6 2 7" xfId="8289"/>
    <cellStyle name="Porcentagem 6 2 7 2" xfId="10408"/>
    <cellStyle name="Porcentagem 6 2 7 3" xfId="9469"/>
    <cellStyle name="Porcentagem 6 2 8" xfId="8290"/>
    <cellStyle name="Porcentagem 6 2 8 2" xfId="9894"/>
    <cellStyle name="Porcentagem 6 2 9" xfId="9053"/>
    <cellStyle name="Porcentagem 6 3" xfId="320"/>
    <cellStyle name="Porcentagem 6 3 10" xfId="8291"/>
    <cellStyle name="Porcentagem 6 3 11" xfId="8292"/>
    <cellStyle name="Porcentagem 6 3 12" xfId="8293"/>
    <cellStyle name="Porcentagem 6 3 12 2" xfId="8294"/>
    <cellStyle name="Porcentagem 6 3 13" xfId="8295"/>
    <cellStyle name="Porcentagem 6 3 13 2" xfId="8296"/>
    <cellStyle name="Porcentagem 6 3 14" xfId="8297"/>
    <cellStyle name="Porcentagem 6 3 15" xfId="8298"/>
    <cellStyle name="Porcentagem 6 3 2" xfId="569"/>
    <cellStyle name="Porcentagem 6 3 2 2" xfId="2050"/>
    <cellStyle name="Porcentagem 6 3 2 2 2" xfId="8299"/>
    <cellStyle name="Porcentagem 6 3 2 2 2 2" xfId="10411"/>
    <cellStyle name="Porcentagem 6 3 2 2 3" xfId="9790"/>
    <cellStyle name="Porcentagem 6 3 2 2 3 2" xfId="23871"/>
    <cellStyle name="Porcentagem 6 3 2 2 3 3" xfId="22475"/>
    <cellStyle name="Porcentagem 6 3 2 3" xfId="10410"/>
    <cellStyle name="Porcentagem 6 3 2 4" xfId="9371"/>
    <cellStyle name="Porcentagem 6 3 3" xfId="1074"/>
    <cellStyle name="Porcentagem 6 3 3 2" xfId="2052"/>
    <cellStyle name="Porcentagem 6 3 3 2 2" xfId="10412"/>
    <cellStyle name="Porcentagem 6 3 3 2 2 2" xfId="23875"/>
    <cellStyle name="Porcentagem 6 3 3 2 2 3" xfId="22476"/>
    <cellStyle name="Porcentagem 6 3 3 2 3" xfId="22375"/>
    <cellStyle name="Porcentagem 6 3 3 3" xfId="2051"/>
    <cellStyle name="Porcentagem 6 3 3 4" xfId="8300"/>
    <cellStyle name="Porcentagem 6 3 4" xfId="2053"/>
    <cellStyle name="Porcentagem 6 3 4 2" xfId="8301"/>
    <cellStyle name="Porcentagem 6 3 4 3" xfId="8302"/>
    <cellStyle name="Porcentagem 6 3 4 4" xfId="10409"/>
    <cellStyle name="Porcentagem 6 3 4 4 2" xfId="23874"/>
    <cellStyle name="Porcentagem 6 3 4 4 3" xfId="22477"/>
    <cellStyle name="Porcentagem 6 3 5" xfId="2054"/>
    <cellStyle name="Porcentagem 6 3 5 2" xfId="8303"/>
    <cellStyle name="Porcentagem 6 3 5 3" xfId="10722"/>
    <cellStyle name="Porcentagem 6 3 6" xfId="2055"/>
    <cellStyle name="Porcentagem 6 3 6 2" xfId="10853"/>
    <cellStyle name="Porcentagem 6 3 7" xfId="2049"/>
    <cellStyle name="Porcentagem 6 3 8" xfId="8304"/>
    <cellStyle name="Porcentagem 6 3 8 2" xfId="8305"/>
    <cellStyle name="Porcentagem 6 3 9" xfId="8306"/>
    <cellStyle name="Porcentagem 6 3 9 2" xfId="8307"/>
    <cellStyle name="Porcentagem 6 4" xfId="700"/>
    <cellStyle name="Porcentagem 6 4 2" xfId="8308"/>
    <cellStyle name="Porcentagem 6 4 2 2" xfId="9832"/>
    <cellStyle name="Porcentagem 6 4 2 2 2" xfId="10415"/>
    <cellStyle name="Porcentagem 6 4 2 3" xfId="10414"/>
    <cellStyle name="Porcentagem 6 4 2 4" xfId="9411"/>
    <cellStyle name="Porcentagem 6 4 3" xfId="9551"/>
    <cellStyle name="Porcentagem 6 4 3 2" xfId="10416"/>
    <cellStyle name="Porcentagem 6 4 4" xfId="10413"/>
    <cellStyle name="Porcentagem 6 4 5" xfId="10763"/>
    <cellStyle name="Porcentagem 6 4 6" xfId="10893"/>
    <cellStyle name="Porcentagem 6 4 7" xfId="9291"/>
    <cellStyle name="Porcentagem 6 5" xfId="2056"/>
    <cellStyle name="Porcentagem 6 5 2" xfId="8309"/>
    <cellStyle name="Porcentagem 6 5 2 2" xfId="10418"/>
    <cellStyle name="Porcentagem 6 5 2 3" xfId="9646"/>
    <cellStyle name="Porcentagem 6 5 3" xfId="10417"/>
    <cellStyle name="Porcentagem 6 5 4" xfId="9192"/>
    <cellStyle name="Porcentagem 6 6" xfId="2057"/>
    <cellStyle name="Porcentagem 6 6 2" xfId="8310"/>
    <cellStyle name="Porcentagem 6 6 2 2" xfId="10420"/>
    <cellStyle name="Porcentagem 6 6 2 3" xfId="9748"/>
    <cellStyle name="Porcentagem 6 6 3" xfId="10419"/>
    <cellStyle name="Porcentagem 6 6 4" xfId="9335"/>
    <cellStyle name="Porcentagem 6 7" xfId="2058"/>
    <cellStyle name="Porcentagem 6 7 2" xfId="8311"/>
    <cellStyle name="Porcentagem 6 7 2 2" xfId="10422"/>
    <cellStyle name="Porcentagem 6 7 2 3" xfId="9599"/>
    <cellStyle name="Porcentagem 6 7 3" xfId="10421"/>
    <cellStyle name="Porcentagem 6 7 4" xfId="9119"/>
    <cellStyle name="Porcentagem 6 8" xfId="2059"/>
    <cellStyle name="Porcentagem 6 8 2" xfId="10423"/>
    <cellStyle name="Porcentagem 6 8 3" xfId="9468"/>
    <cellStyle name="Porcentagem 6 9" xfId="2060"/>
    <cellStyle name="Porcentagem 6 9 2" xfId="9893"/>
    <cellStyle name="Porcentagem 7" xfId="106"/>
    <cellStyle name="Porcentagem 7 10" xfId="570"/>
    <cellStyle name="Porcentagem 7 10 2" xfId="2062"/>
    <cellStyle name="Porcentagem 7 10 2 2" xfId="2868"/>
    <cellStyle name="Porcentagem 7 10 2 3" xfId="2784"/>
    <cellStyle name="Porcentagem 7 10 2 4" xfId="2646"/>
    <cellStyle name="Porcentagem 7 10 2 5" xfId="2579"/>
    <cellStyle name="Porcentagem 7 11" xfId="2063"/>
    <cellStyle name="Porcentagem 7 11 2" xfId="1267"/>
    <cellStyle name="Porcentagem 7 11 3" xfId="2785"/>
    <cellStyle name="Porcentagem 7 11 3 2" xfId="8312"/>
    <cellStyle name="Porcentagem 7 11 3 3" xfId="8313"/>
    <cellStyle name="Porcentagem 7 11 4" xfId="20147"/>
    <cellStyle name="Porcentagem 7 11 4 2" xfId="23931"/>
    <cellStyle name="Porcentagem 7 11 4 3" xfId="22478"/>
    <cellStyle name="Porcentagem 7 12" xfId="2064"/>
    <cellStyle name="Porcentagem 7 12 2" xfId="2065"/>
    <cellStyle name="Porcentagem 7 12 3" xfId="8314"/>
    <cellStyle name="Porcentagem 7 12 4" xfId="22479"/>
    <cellStyle name="Porcentagem 7 13" xfId="2061"/>
    <cellStyle name="Porcentagem 7 13 2" xfId="2867"/>
    <cellStyle name="Porcentagem 7 13 3" xfId="2783"/>
    <cellStyle name="Porcentagem 7 13 4" xfId="2645"/>
    <cellStyle name="Porcentagem 7 13 5" xfId="2578"/>
    <cellStyle name="Porcentagem 7 14" xfId="2972"/>
    <cellStyle name="Porcentagem 7 14 2" xfId="4235"/>
    <cellStyle name="Porcentagem 7 2" xfId="107"/>
    <cellStyle name="Porcentagem 7 2 10" xfId="8315"/>
    <cellStyle name="Porcentagem 7 2 11" xfId="8316"/>
    <cellStyle name="Porcentagem 7 2 2" xfId="725"/>
    <cellStyle name="Porcentagem 7 2 3" xfId="2066"/>
    <cellStyle name="Porcentagem 7 2 4" xfId="2067"/>
    <cellStyle name="Porcentagem 7 2 5" xfId="2068"/>
    <cellStyle name="Porcentagem 7 2 6" xfId="2069"/>
    <cellStyle name="Porcentagem 7 2 7" xfId="2070"/>
    <cellStyle name="Porcentagem 7 2 8" xfId="2071"/>
    <cellStyle name="Porcentagem 7 2 9" xfId="2072"/>
    <cellStyle name="Porcentagem 7 3" xfId="321"/>
    <cellStyle name="Porcentagem 7 3 10" xfId="8317"/>
    <cellStyle name="Porcentagem 7 3 11" xfId="8318"/>
    <cellStyle name="Porcentagem 7 3 12" xfId="8319"/>
    <cellStyle name="Porcentagem 7 3 12 2" xfId="8320"/>
    <cellStyle name="Porcentagem 7 3 13" xfId="8321"/>
    <cellStyle name="Porcentagem 7 3 13 2" xfId="8322"/>
    <cellStyle name="Porcentagem 7 3 14" xfId="8323"/>
    <cellStyle name="Porcentagem 7 3 15" xfId="8324"/>
    <cellStyle name="Porcentagem 7 3 2" xfId="571"/>
    <cellStyle name="Porcentagem 7 3 2 2" xfId="823"/>
    <cellStyle name="Porcentagem 7 3 2 3" xfId="8325"/>
    <cellStyle name="Porcentagem 7 3 2 4" xfId="8326"/>
    <cellStyle name="Porcentagem 7 3 2 5" xfId="8327"/>
    <cellStyle name="Porcentagem 7 3 2 6" xfId="8328"/>
    <cellStyle name="Porcentagem 7 3 2 7" xfId="8329"/>
    <cellStyle name="Porcentagem 7 3 2 8" xfId="8330"/>
    <cellStyle name="Porcentagem 7 3 3" xfId="1076"/>
    <cellStyle name="Porcentagem 7 3 3 2" xfId="1314"/>
    <cellStyle name="Porcentagem 7 3 3 2 2" xfId="8331"/>
    <cellStyle name="Porcentagem 7 3 3 2 3" xfId="22399"/>
    <cellStyle name="Porcentagem 7 3 3 3" xfId="2074"/>
    <cellStyle name="Porcentagem 7 3 3 3 2" xfId="2870"/>
    <cellStyle name="Porcentagem 7 3 3 3 3" xfId="2787"/>
    <cellStyle name="Porcentagem 7 3 3 3 4" xfId="2648"/>
    <cellStyle name="Porcentagem 7 3 3 3 5" xfId="2581"/>
    <cellStyle name="Porcentagem 7 3 4" xfId="1075"/>
    <cellStyle name="Porcentagem 7 3 4 2" xfId="8332"/>
    <cellStyle name="Porcentagem 7 3 5" xfId="2075"/>
    <cellStyle name="Porcentagem 7 3 5 2" xfId="1320"/>
    <cellStyle name="Porcentagem 7 3 5 2 2" xfId="8333"/>
    <cellStyle name="Porcentagem 7 3 5 2 3" xfId="22400"/>
    <cellStyle name="Porcentagem 7 3 5 3" xfId="2788"/>
    <cellStyle name="Porcentagem 7 3 5 3 2" xfId="8334"/>
    <cellStyle name="Porcentagem 7 3 5 3 3" xfId="8335"/>
    <cellStyle name="Porcentagem 7 3 5 4" xfId="22077"/>
    <cellStyle name="Porcentagem 7 3 5 4 2" xfId="24723"/>
    <cellStyle name="Porcentagem 7 3 5 4 3" xfId="22480"/>
    <cellStyle name="Porcentagem 7 3 6" xfId="2073"/>
    <cellStyle name="Porcentagem 7 3 6 2" xfId="2869"/>
    <cellStyle name="Porcentagem 7 3 6 3" xfId="2786"/>
    <cellStyle name="Porcentagem 7 3 6 4" xfId="2647"/>
    <cellStyle name="Porcentagem 7 3 6 5" xfId="2580"/>
    <cellStyle name="Porcentagem 7 3 7" xfId="8336"/>
    <cellStyle name="Porcentagem 7 3 8" xfId="8337"/>
    <cellStyle name="Porcentagem 7 3 8 2" xfId="8338"/>
    <cellStyle name="Porcentagem 7 3 9" xfId="8339"/>
    <cellStyle name="Porcentagem 7 3 9 2" xfId="8340"/>
    <cellStyle name="Porcentagem 7 4" xfId="450"/>
    <cellStyle name="Porcentagem 7 4 2" xfId="572"/>
    <cellStyle name="Porcentagem 7 4 2 2" xfId="824"/>
    <cellStyle name="Porcentagem 7 4 2 3" xfId="8341"/>
    <cellStyle name="Porcentagem 7 4 2 4" xfId="8342"/>
    <cellStyle name="Porcentagem 7 4 2 5" xfId="8343"/>
    <cellStyle name="Porcentagem 7 4 2 6" xfId="8344"/>
    <cellStyle name="Porcentagem 7 4 2 7" xfId="8345"/>
    <cellStyle name="Porcentagem 7 4 2 8" xfId="8346"/>
    <cellStyle name="Porcentagem 7 4 3" xfId="796"/>
    <cellStyle name="Porcentagem 7 4 4" xfId="8347"/>
    <cellStyle name="Porcentagem 7 4 5" xfId="8348"/>
    <cellStyle name="Porcentagem 7 4 6" xfId="8349"/>
    <cellStyle name="Porcentagem 7 4 7" xfId="8350"/>
    <cellStyle name="Porcentagem 7 4 8" xfId="8351"/>
    <cellStyle name="Porcentagem 7 4 9" xfId="8352"/>
    <cellStyle name="Porcentagem 7 5" xfId="573"/>
    <cellStyle name="Porcentagem 7 5 2" xfId="574"/>
    <cellStyle name="Porcentagem 7 5 2 2" xfId="825"/>
    <cellStyle name="Porcentagem 7 5 2 3" xfId="8353"/>
    <cellStyle name="Porcentagem 7 5 2 4" xfId="8354"/>
    <cellStyle name="Porcentagem 7 5 2 5" xfId="8355"/>
    <cellStyle name="Porcentagem 7 5 2 6" xfId="8356"/>
    <cellStyle name="Porcentagem 7 5 2 7" xfId="8357"/>
    <cellStyle name="Porcentagem 7 5 2 8" xfId="8358"/>
    <cellStyle name="Porcentagem 7 5 3" xfId="2076"/>
    <cellStyle name="Porcentagem 7 5 3 2" xfId="2871"/>
    <cellStyle name="Porcentagem 7 5 3 3" xfId="2789"/>
    <cellStyle name="Porcentagem 7 5 3 4" xfId="2649"/>
    <cellStyle name="Porcentagem 7 5 3 5" xfId="2582"/>
    <cellStyle name="Porcentagem 7 6" xfId="575"/>
    <cellStyle name="Porcentagem 7 6 2" xfId="576"/>
    <cellStyle name="Porcentagem 7 6 2 2" xfId="827"/>
    <cellStyle name="Porcentagem 7 6 2 3" xfId="8359"/>
    <cellStyle name="Porcentagem 7 6 2 4" xfId="8360"/>
    <cellStyle name="Porcentagem 7 6 2 5" xfId="8361"/>
    <cellStyle name="Porcentagem 7 6 2 6" xfId="8362"/>
    <cellStyle name="Porcentagem 7 6 2 7" xfId="8363"/>
    <cellStyle name="Porcentagem 7 6 2 8" xfId="8364"/>
    <cellStyle name="Porcentagem 7 6 3" xfId="826"/>
    <cellStyle name="Porcentagem 7 6 3 2" xfId="2078"/>
    <cellStyle name="Porcentagem 7 6 3 2 2" xfId="2873"/>
    <cellStyle name="Porcentagem 7 6 3 2 3" xfId="2791"/>
    <cellStyle name="Porcentagem 7 6 3 2 4" xfId="2651"/>
    <cellStyle name="Porcentagem 7 6 3 2 5" xfId="2584"/>
    <cellStyle name="Porcentagem 7 6 4" xfId="2079"/>
    <cellStyle name="Porcentagem 7 6 4 2" xfId="1324"/>
    <cellStyle name="Porcentagem 7 6 4 3" xfId="2792"/>
    <cellStyle name="Porcentagem 7 6 5" xfId="2077"/>
    <cellStyle name="Porcentagem 7 6 5 2" xfId="2872"/>
    <cellStyle name="Porcentagem 7 6 5 3" xfId="2790"/>
    <cellStyle name="Porcentagem 7 6 5 4" xfId="2650"/>
    <cellStyle name="Porcentagem 7 6 5 5" xfId="2583"/>
    <cellStyle name="Porcentagem 7 6 6" xfId="8365"/>
    <cellStyle name="Porcentagem 7 6 7" xfId="8366"/>
    <cellStyle name="Porcentagem 7 6 8" xfId="8367"/>
    <cellStyle name="Porcentagem 7 6 9" xfId="8368"/>
    <cellStyle name="Porcentagem 7 7" xfId="577"/>
    <cellStyle name="Porcentagem 7 7 2" xfId="578"/>
    <cellStyle name="Porcentagem 7 7 2 2" xfId="2080"/>
    <cellStyle name="Porcentagem 7 7 3" xfId="2081"/>
    <cellStyle name="Porcentagem 7 7 3 2" xfId="2082"/>
    <cellStyle name="Porcentagem 7 7 3 3" xfId="2793"/>
    <cellStyle name="Porcentagem 7 7 4" xfId="2083"/>
    <cellStyle name="Porcentagem 7 7 5" xfId="2084"/>
    <cellStyle name="Porcentagem 7 8" xfId="579"/>
    <cellStyle name="Porcentagem 7 8 2" xfId="2085"/>
    <cellStyle name="Porcentagem 7 8 2 2" xfId="8369"/>
    <cellStyle name="Porcentagem 7 8 3" xfId="2086"/>
    <cellStyle name="Porcentagem 7 8 4" xfId="2087"/>
    <cellStyle name="Porcentagem 7 8 4 2" xfId="1328"/>
    <cellStyle name="Porcentagem 7 8 4 3" xfId="2794"/>
    <cellStyle name="Porcentagem 7 8 5" xfId="2088"/>
    <cellStyle name="Porcentagem 7 9" xfId="580"/>
    <cellStyle name="Porcentagem 7 9 2" xfId="2089"/>
    <cellStyle name="Porcentagem 7 9 2 2" xfId="2874"/>
    <cellStyle name="Porcentagem 7 9 2 3" xfId="2795"/>
    <cellStyle name="Porcentagem 7 9 2 4" xfId="2652"/>
    <cellStyle name="Porcentagem 7 9 2 5" xfId="2585"/>
    <cellStyle name="Porcentagem 8" xfId="2090"/>
    <cellStyle name="Porcentagem 8 2" xfId="2973"/>
    <cellStyle name="Porcentagem 8 3" xfId="10776"/>
    <cellStyle name="Porcentagem 9" xfId="2091"/>
    <cellStyle name="Porcentagem 9 2" xfId="8370"/>
    <cellStyle name="Porcentagem 9 2 2" xfId="8371"/>
    <cellStyle name="Result" xfId="322"/>
    <cellStyle name="Result2" xfId="323"/>
    <cellStyle name="Saída 2" xfId="418"/>
    <cellStyle name="Saída 2 10" xfId="6982"/>
    <cellStyle name="Saída 2 10 10" xfId="15761"/>
    <cellStyle name="Saída 2 10 11" xfId="17864"/>
    <cellStyle name="Saída 2 10 12" xfId="25184"/>
    <cellStyle name="Saída 2 10 2" xfId="13274"/>
    <cellStyle name="Saída 2 10 2 2" xfId="24197"/>
    <cellStyle name="Saída 2 10 2 2 2" xfId="27884"/>
    <cellStyle name="Saída 2 10 2 3" xfId="21119"/>
    <cellStyle name="Saída 2 10 2 4" xfId="25716"/>
    <cellStyle name="Saída 2 10 3" xfId="14923"/>
    <cellStyle name="Saída 2 10 3 2" xfId="24092"/>
    <cellStyle name="Saída 2 10 3 2 2" xfId="27781"/>
    <cellStyle name="Saída 2 10 3 3" xfId="20913"/>
    <cellStyle name="Saída 2 10 3 4" xfId="25572"/>
    <cellStyle name="Saída 2 10 4" xfId="13477"/>
    <cellStyle name="Saída 2 10 4 2" xfId="23483"/>
    <cellStyle name="Saída 2 10 4 3" xfId="27221"/>
    <cellStyle name="Saída 2 10 5" xfId="15392"/>
    <cellStyle name="Saída 2 10 5 2" xfId="22839"/>
    <cellStyle name="Saída 2 10 5 3" xfId="26580"/>
    <cellStyle name="Saída 2 10 6" xfId="13110"/>
    <cellStyle name="Saída 2 10 7" xfId="14761"/>
    <cellStyle name="Saída 2 10 8" xfId="12129"/>
    <cellStyle name="Saída 2 10 9" xfId="15751"/>
    <cellStyle name="Saída 2 11" xfId="10641"/>
    <cellStyle name="Saída 2 11 2" xfId="14893"/>
    <cellStyle name="Saída 2 11 2 2" xfId="24727"/>
    <cellStyle name="Saída 2 11 2 2 2" xfId="28398"/>
    <cellStyle name="Saída 2 11 2 3" xfId="22111"/>
    <cellStyle name="Saída 2 11 2 4" xfId="26339"/>
    <cellStyle name="Saída 2 11 3" xfId="15357"/>
    <cellStyle name="Saída 2 11 3 2" xfId="24783"/>
    <cellStyle name="Saída 2 11 3 2 2" xfId="28453"/>
    <cellStyle name="Saída 2 11 3 3" xfId="22332"/>
    <cellStyle name="Saída 2 11 3 4" xfId="26422"/>
    <cellStyle name="Saída 2 11 4" xfId="15499"/>
    <cellStyle name="Saída 2 11 4 2" xfId="23879"/>
    <cellStyle name="Saída 2 11 4 3" xfId="27596"/>
    <cellStyle name="Saída 2 11 5" xfId="15689"/>
    <cellStyle name="Saída 2 11 6" xfId="15789"/>
    <cellStyle name="Saída 2 11 7" xfId="15843"/>
    <cellStyle name="Saída 2 11 8" xfId="19763"/>
    <cellStyle name="Saída 2 11 9" xfId="18923"/>
    <cellStyle name="Saída 2 12" xfId="11033"/>
    <cellStyle name="Saída 2 12 2" xfId="24755"/>
    <cellStyle name="Saída 2 12 2 2" xfId="28426"/>
    <cellStyle name="Saída 2 12 3" xfId="22167"/>
    <cellStyle name="Saída 2 12 4" xfId="26370"/>
    <cellStyle name="Saída 2 13" xfId="12291"/>
    <cellStyle name="Saída 2 13 2" xfId="23905"/>
    <cellStyle name="Saída 2 13 2 2" xfId="27612"/>
    <cellStyle name="Saída 2 13 3" xfId="20021"/>
    <cellStyle name="Saída 2 13 4" xfId="25219"/>
    <cellStyle name="Saída 2 14" xfId="13576"/>
    <cellStyle name="Saída 2 14 2" xfId="24409"/>
    <cellStyle name="Saída 2 14 2 2" xfId="28086"/>
    <cellStyle name="Saída 2 14 3" xfId="21521"/>
    <cellStyle name="Saída 2 14 4" xfId="25961"/>
    <cellStyle name="Saída 2 15" xfId="10993"/>
    <cellStyle name="Saída 2 15 2" xfId="23556"/>
    <cellStyle name="Saída 2 15 3" xfId="27294"/>
    <cellStyle name="Saída 2 16" xfId="15563"/>
    <cellStyle name="Saída 2 16 2" xfId="22348"/>
    <cellStyle name="Saída 2 16 3" xfId="26434"/>
    <cellStyle name="Saída 2 17" xfId="13713"/>
    <cellStyle name="Saída 2 18" xfId="11184"/>
    <cellStyle name="Saída 2 19" xfId="12674"/>
    <cellStyle name="Saída 2 2" xfId="2974"/>
    <cellStyle name="Saída 2 2 10" xfId="11943"/>
    <cellStyle name="Saída 2 2 10 2" xfId="24763"/>
    <cellStyle name="Saída 2 2 10 2 2" xfId="28434"/>
    <cellStyle name="Saída 2 2 10 3" xfId="22175"/>
    <cellStyle name="Saída 2 2 10 4" xfId="26378"/>
    <cellStyle name="Saída 2 2 11" xfId="11689"/>
    <cellStyle name="Saída 2 2 11 2" xfId="24017"/>
    <cellStyle name="Saída 2 2 11 2 2" xfId="27715"/>
    <cellStyle name="Saída 2 2 11 3" xfId="20568"/>
    <cellStyle name="Saída 2 2 11 4" xfId="25411"/>
    <cellStyle name="Saída 2 2 12" xfId="11653"/>
    <cellStyle name="Saída 2 2 12 2" xfId="23998"/>
    <cellStyle name="Saída 2 2 12 2 2" xfId="27698"/>
    <cellStyle name="Saída 2 2 12 3" xfId="20412"/>
    <cellStyle name="Saída 2 2 12 4" xfId="25362"/>
    <cellStyle name="Saída 2 2 13" xfId="12381"/>
    <cellStyle name="Saída 2 2 13 2" xfId="23584"/>
    <cellStyle name="Saída 2 2 13 3" xfId="27322"/>
    <cellStyle name="Saída 2 2 14" xfId="12189"/>
    <cellStyle name="Saída 2 2 14 2" xfId="22376"/>
    <cellStyle name="Saída 2 2 14 3" xfId="26452"/>
    <cellStyle name="Saída 2 2 15" xfId="11490"/>
    <cellStyle name="Saída 2 2 16" xfId="12806"/>
    <cellStyle name="Saída 2 2 17" xfId="15430"/>
    <cellStyle name="Saída 2 2 18" xfId="17476"/>
    <cellStyle name="Saída 2 2 19" xfId="17620"/>
    <cellStyle name="Saída 2 2 2" xfId="4987"/>
    <cellStyle name="Saída 2 2 2 10" xfId="12560"/>
    <cellStyle name="Saída 2 2 2 10 2" xfId="21402"/>
    <cellStyle name="Saída 2 2 2 10 2 2" xfId="24368"/>
    <cellStyle name="Saída 2 2 2 10 2 2 2" xfId="28045"/>
    <cellStyle name="Saída 2 2 2 10 2 3" xfId="25894"/>
    <cellStyle name="Saída 2 2 2 10 3" xfId="24067"/>
    <cellStyle name="Saída 2 2 2 10 3 2" xfId="27762"/>
    <cellStyle name="Saída 2 2 2 10 4" xfId="20791"/>
    <cellStyle name="Saída 2 2 2 10 5" xfId="25521"/>
    <cellStyle name="Saída 2 2 2 11" xfId="11961"/>
    <cellStyle name="Saída 2 2 2 11 2" xfId="24068"/>
    <cellStyle name="Saída 2 2 2 11 2 2" xfId="27763"/>
    <cellStyle name="Saída 2 2 2 11 3" xfId="20805"/>
    <cellStyle name="Saída 2 2 2 11 4" xfId="25525"/>
    <cellStyle name="Saída 2 2 2 12" xfId="14268"/>
    <cellStyle name="Saída 2 2 2 12 2" xfId="23508"/>
    <cellStyle name="Saída 2 2 2 12 3" xfId="27246"/>
    <cellStyle name="Saída 2 2 2 13" xfId="11617"/>
    <cellStyle name="Saída 2 2 2 13 2" xfId="22717"/>
    <cellStyle name="Saída 2 2 2 13 3" xfId="26472"/>
    <cellStyle name="Saída 2 2 2 14" xfId="13130"/>
    <cellStyle name="Saída 2 2 2 15" xfId="13638"/>
    <cellStyle name="Saída 2 2 2 16" xfId="12721"/>
    <cellStyle name="Saída 2 2 2 17" xfId="12759"/>
    <cellStyle name="Saída 2 2 2 18" xfId="12137"/>
    <cellStyle name="Saída 2 2 2 19" xfId="17649"/>
    <cellStyle name="Saída 2 2 2 2" xfId="7072"/>
    <cellStyle name="Saída 2 2 2 2 10" xfId="12949"/>
    <cellStyle name="Saída 2 2 2 2 11" xfId="11927"/>
    <cellStyle name="Saída 2 2 2 2 12" xfId="17917"/>
    <cellStyle name="Saída 2 2 2 2 13" xfId="17584"/>
    <cellStyle name="Saída 2 2 2 2 2" xfId="8880"/>
    <cellStyle name="Saída 2 2 2 2 2 10" xfId="15047"/>
    <cellStyle name="Saída 2 2 2 2 2 11" xfId="18938"/>
    <cellStyle name="Saída 2 2 2 2 2 12" xfId="17505"/>
    <cellStyle name="Saída 2 2 2 2 2 2" xfId="14109"/>
    <cellStyle name="Saída 2 2 2 2 2 2 2" xfId="24569"/>
    <cellStyle name="Saída 2 2 2 2 2 2 2 2" xfId="28244"/>
    <cellStyle name="Saída 2 2 2 2 2 2 3" xfId="21719"/>
    <cellStyle name="Saída 2 2 2 2 2 2 4" xfId="26127"/>
    <cellStyle name="Saída 2 2 2 2 2 3" xfId="11763"/>
    <cellStyle name="Saída 2 2 2 2 2 3 2" xfId="24057"/>
    <cellStyle name="Saída 2 2 2 2 2 3 2 2" xfId="27752"/>
    <cellStyle name="Saída 2 2 2 2 2 3 3" xfId="20763"/>
    <cellStyle name="Saída 2 2 2 2 2 3 4" xfId="25498"/>
    <cellStyle name="Saída 2 2 2 2 2 4" xfId="12532"/>
    <cellStyle name="Saída 2 2 2 2 2 4 2" xfId="23789"/>
    <cellStyle name="Saída 2 2 2 2 2 4 3" xfId="27527"/>
    <cellStyle name="Saída 2 2 2 2 2 5" xfId="12837"/>
    <cellStyle name="Saída 2 2 2 2 2 5 2" xfId="23191"/>
    <cellStyle name="Saída 2 2 2 2 2 5 3" xfId="26929"/>
    <cellStyle name="Saída 2 2 2 2 2 6" xfId="12775"/>
    <cellStyle name="Saída 2 2 2 2 2 7" xfId="12321"/>
    <cellStyle name="Saída 2 2 2 2 2 8" xfId="12290"/>
    <cellStyle name="Saída 2 2 2 2 2 9" xfId="11089"/>
    <cellStyle name="Saída 2 2 2 2 3" xfId="13351"/>
    <cellStyle name="Saída 2 2 2 2 3 2" xfId="24278"/>
    <cellStyle name="Saída 2 2 2 2 3 2 2" xfId="27965"/>
    <cellStyle name="Saída 2 2 2 2 3 3" xfId="21204"/>
    <cellStyle name="Saída 2 2 2 2 3 4" xfId="25798"/>
    <cellStyle name="Saída 2 2 2 2 4" xfId="13742"/>
    <cellStyle name="Saída 2 2 2 2 4 2" xfId="23940"/>
    <cellStyle name="Saída 2 2 2 2 4 2 2" xfId="27644"/>
    <cellStyle name="Saída 2 2 2 2 4 3" xfId="20204"/>
    <cellStyle name="Saída 2 2 2 2 4 4" xfId="25281"/>
    <cellStyle name="Saída 2 2 2 2 5" xfId="14849"/>
    <cellStyle name="Saída 2 2 2 2 5 2" xfId="23710"/>
    <cellStyle name="Saída 2 2 2 2 5 3" xfId="27448"/>
    <cellStyle name="Saída 2 2 2 2 6" xfId="15193"/>
    <cellStyle name="Saída 2 2 2 2 6 2" xfId="22927"/>
    <cellStyle name="Saída 2 2 2 2 6 3" xfId="26668"/>
    <cellStyle name="Saída 2 2 2 2 7" xfId="12051"/>
    <cellStyle name="Saída 2 2 2 2 8" xfId="11028"/>
    <cellStyle name="Saída 2 2 2 2 9" xfId="12030"/>
    <cellStyle name="Saída 2 2 2 20" xfId="17166"/>
    <cellStyle name="Saída 2 2 2 3" xfId="7079"/>
    <cellStyle name="Saída 2 2 2 3 10" xfId="12086"/>
    <cellStyle name="Saída 2 2 2 3 11" xfId="11979"/>
    <cellStyle name="Saída 2 2 2 3 12" xfId="17920"/>
    <cellStyle name="Saída 2 2 2 3 13" xfId="17699"/>
    <cellStyle name="Saída 2 2 2 3 2" xfId="8886"/>
    <cellStyle name="Saída 2 2 2 3 2 10" xfId="12026"/>
    <cellStyle name="Saída 2 2 2 3 2 11" xfId="18942"/>
    <cellStyle name="Saída 2 2 2 3 2 12" xfId="16024"/>
    <cellStyle name="Saída 2 2 2 3 2 2" xfId="14113"/>
    <cellStyle name="Saída 2 2 2 3 2 2 2" xfId="24574"/>
    <cellStyle name="Saída 2 2 2 3 2 2 2 2" xfId="28249"/>
    <cellStyle name="Saída 2 2 2 3 2 2 3" xfId="21724"/>
    <cellStyle name="Saída 2 2 2 3 2 2 4" xfId="26132"/>
    <cellStyle name="Saída 2 2 2 3 2 3" xfId="11403"/>
    <cellStyle name="Saída 2 2 2 3 2 3 2" xfId="24015"/>
    <cellStyle name="Saída 2 2 2 3 2 3 2 2" xfId="27713"/>
    <cellStyle name="Saída 2 2 2 3 2 3 3" xfId="20566"/>
    <cellStyle name="Saída 2 2 2 3 2 3 4" xfId="25409"/>
    <cellStyle name="Saída 2 2 2 3 2 4" xfId="13702"/>
    <cellStyle name="Saída 2 2 2 3 2 4 2" xfId="23569"/>
    <cellStyle name="Saída 2 2 2 3 2 4 3" xfId="27307"/>
    <cellStyle name="Saída 2 2 2 3 2 5" xfId="11449"/>
    <cellStyle name="Saída 2 2 2 3 2 5 2" xfId="23197"/>
    <cellStyle name="Saída 2 2 2 3 2 5 3" xfId="26935"/>
    <cellStyle name="Saída 2 2 2 3 2 6" xfId="14414"/>
    <cellStyle name="Saída 2 2 2 3 2 7" xfId="11147"/>
    <cellStyle name="Saída 2 2 2 3 2 8" xfId="12889"/>
    <cellStyle name="Saída 2 2 2 3 2 9" xfId="12235"/>
    <cellStyle name="Saída 2 2 2 3 3" xfId="13356"/>
    <cellStyle name="Saída 2 2 2 3 3 2" xfId="24284"/>
    <cellStyle name="Saída 2 2 2 3 3 2 2" xfId="27971"/>
    <cellStyle name="Saída 2 2 2 3 3 3" xfId="21210"/>
    <cellStyle name="Saída 2 2 2 3 3 4" xfId="25804"/>
    <cellStyle name="Saída 2 2 2 3 4" xfId="13741"/>
    <cellStyle name="Saída 2 2 2 3 4 2" xfId="23926"/>
    <cellStyle name="Saída 2 2 2 3 4 2 2" xfId="27633"/>
    <cellStyle name="Saída 2 2 2 3 4 3" xfId="20108"/>
    <cellStyle name="Saída 2 2 2 3 4 4" xfId="25251"/>
    <cellStyle name="Saída 2 2 2 3 5" xfId="14397"/>
    <cellStyle name="Saída 2 2 2 3 5 2" xfId="23437"/>
    <cellStyle name="Saída 2 2 2 3 5 3" xfId="27175"/>
    <cellStyle name="Saída 2 2 2 3 6" xfId="11110"/>
    <cellStyle name="Saída 2 2 2 3 6 2" xfId="22934"/>
    <cellStyle name="Saída 2 2 2 3 6 3" xfId="26675"/>
    <cellStyle name="Saída 2 2 2 3 7" xfId="13026"/>
    <cellStyle name="Saída 2 2 2 3 8" xfId="11002"/>
    <cellStyle name="Saída 2 2 2 3 9" xfId="12081"/>
    <cellStyle name="Saída 2 2 2 4" xfId="7084"/>
    <cellStyle name="Saída 2 2 2 4 10" xfId="15325"/>
    <cellStyle name="Saída 2 2 2 4 11" xfId="12941"/>
    <cellStyle name="Saída 2 2 2 4 12" xfId="17921"/>
    <cellStyle name="Saída 2 2 2 4 13" xfId="25092"/>
    <cellStyle name="Saída 2 2 2 4 2" xfId="8891"/>
    <cellStyle name="Saída 2 2 2 4 2 10" xfId="13500"/>
    <cellStyle name="Saída 2 2 2 4 2 11" xfId="18943"/>
    <cellStyle name="Saída 2 2 2 4 2 12" xfId="17621"/>
    <cellStyle name="Saída 2 2 2 4 2 2" xfId="14118"/>
    <cellStyle name="Saída 2 2 2 4 2 2 2" xfId="24579"/>
    <cellStyle name="Saída 2 2 2 4 2 2 2 2" xfId="28254"/>
    <cellStyle name="Saída 2 2 2 4 2 2 3" xfId="21729"/>
    <cellStyle name="Saída 2 2 2 4 2 2 4" xfId="26137"/>
    <cellStyle name="Saída 2 2 2 4 2 3" xfId="11764"/>
    <cellStyle name="Saída 2 2 2 4 2 3 2" xfId="24397"/>
    <cellStyle name="Saída 2 2 2 4 2 3 2 2" xfId="28074"/>
    <cellStyle name="Saída 2 2 2 4 2 3 3" xfId="21508"/>
    <cellStyle name="Saída 2 2 2 4 2 3 4" xfId="25948"/>
    <cellStyle name="Saída 2 2 2 4 2 4" xfId="11096"/>
    <cellStyle name="Saída 2 2 2 4 2 4 2" xfId="23534"/>
    <cellStyle name="Saída 2 2 2 4 2 4 3" xfId="27272"/>
    <cellStyle name="Saída 2 2 2 4 2 5" xfId="11500"/>
    <cellStyle name="Saída 2 2 2 4 2 5 2" xfId="23202"/>
    <cellStyle name="Saída 2 2 2 4 2 5 3" xfId="26940"/>
    <cellStyle name="Saída 2 2 2 4 2 6" xfId="11856"/>
    <cellStyle name="Saída 2 2 2 4 2 7" xfId="11678"/>
    <cellStyle name="Saída 2 2 2 4 2 8" xfId="12713"/>
    <cellStyle name="Saída 2 2 2 4 2 9" xfId="11057"/>
    <cellStyle name="Saída 2 2 2 4 3" xfId="13360"/>
    <cellStyle name="Saída 2 2 2 4 3 2" xfId="24289"/>
    <cellStyle name="Saída 2 2 2 4 3 2 2" xfId="27976"/>
    <cellStyle name="Saída 2 2 2 4 3 3" xfId="21215"/>
    <cellStyle name="Saída 2 2 2 4 3 4" xfId="25809"/>
    <cellStyle name="Saída 2 2 2 4 4" xfId="11544"/>
    <cellStyle name="Saída 2 2 2 4 4 2" xfId="24770"/>
    <cellStyle name="Saída 2 2 2 4 4 2 2" xfId="28441"/>
    <cellStyle name="Saída 2 2 2 4 4 3" xfId="22236"/>
    <cellStyle name="Saída 2 2 2 4 4 4" xfId="26399"/>
    <cellStyle name="Saída 2 2 2 4 5" xfId="13053"/>
    <cellStyle name="Saída 2 2 2 4 5 2" xfId="23360"/>
    <cellStyle name="Saída 2 2 2 4 5 3" xfId="27098"/>
    <cellStyle name="Saída 2 2 2 4 6" xfId="12805"/>
    <cellStyle name="Saída 2 2 2 4 6 2" xfId="22939"/>
    <cellStyle name="Saída 2 2 2 4 6 3" xfId="26680"/>
    <cellStyle name="Saída 2 2 2 4 7" xfId="11228"/>
    <cellStyle name="Saída 2 2 2 4 8" xfId="12059"/>
    <cellStyle name="Saída 2 2 2 4 9" xfId="14798"/>
    <cellStyle name="Saída 2 2 2 5" xfId="7105"/>
    <cellStyle name="Saída 2 2 2 5 10" xfId="15702"/>
    <cellStyle name="Saída 2 2 2 5 11" xfId="11887"/>
    <cellStyle name="Saída 2 2 2 5 12" xfId="17933"/>
    <cellStyle name="Saída 2 2 2 5 13" xfId="25126"/>
    <cellStyle name="Saída 2 2 2 5 2" xfId="8912"/>
    <cellStyle name="Saída 2 2 2 5 2 10" xfId="12128"/>
    <cellStyle name="Saída 2 2 2 5 2 11" xfId="18957"/>
    <cellStyle name="Saída 2 2 2 5 2 12" xfId="18804"/>
    <cellStyle name="Saída 2 2 2 5 2 2" xfId="14137"/>
    <cellStyle name="Saída 2 2 2 5 2 2 2" xfId="24598"/>
    <cellStyle name="Saída 2 2 2 5 2 2 2 2" xfId="28273"/>
    <cellStyle name="Saída 2 2 2 5 2 2 3" xfId="21748"/>
    <cellStyle name="Saída 2 2 2 5 2 2 4" xfId="26156"/>
    <cellStyle name="Saída 2 2 2 5 2 3" xfId="11390"/>
    <cellStyle name="Saída 2 2 2 5 2 3 2" xfId="24082"/>
    <cellStyle name="Saída 2 2 2 5 2 3 2 2" xfId="27773"/>
    <cellStyle name="Saída 2 2 2 5 2 3 3" xfId="20857"/>
    <cellStyle name="Saída 2 2 2 5 2 3 4" xfId="25548"/>
    <cellStyle name="Saída 2 2 2 5 2 4" xfId="14184"/>
    <cellStyle name="Saída 2 2 2 5 2 4 2" xfId="23632"/>
    <cellStyle name="Saída 2 2 2 5 2 4 3" xfId="27370"/>
    <cellStyle name="Saída 2 2 2 5 2 5" xfId="12110"/>
    <cellStyle name="Saída 2 2 2 5 2 5 2" xfId="23223"/>
    <cellStyle name="Saída 2 2 2 5 2 5 3" xfId="26961"/>
    <cellStyle name="Saída 2 2 2 5 2 6" xfId="13177"/>
    <cellStyle name="Saída 2 2 2 5 2 7" xfId="14954"/>
    <cellStyle name="Saída 2 2 2 5 2 8" xfId="11823"/>
    <cellStyle name="Saída 2 2 2 5 2 9" xfId="11318"/>
    <cellStyle name="Saída 2 2 2 5 3" xfId="13376"/>
    <cellStyle name="Saída 2 2 2 5 3 2" xfId="24308"/>
    <cellStyle name="Saída 2 2 2 5 3 2 2" xfId="27995"/>
    <cellStyle name="Saída 2 2 2 5 3 3" xfId="21234"/>
    <cellStyle name="Saída 2 2 2 5 3 4" xfId="25828"/>
    <cellStyle name="Saída 2 2 2 5 4" xfId="14675"/>
    <cellStyle name="Saída 2 2 2 5 4 2" xfId="24661"/>
    <cellStyle name="Saída 2 2 2 5 4 2 2" xfId="28335"/>
    <cellStyle name="Saída 2 2 2 5 4 3" xfId="21849"/>
    <cellStyle name="Saída 2 2 2 5 4 4" xfId="26230"/>
    <cellStyle name="Saída 2 2 2 5 5" xfId="13526"/>
    <cellStyle name="Saída 2 2 2 5 5 2" xfId="23426"/>
    <cellStyle name="Saída 2 2 2 5 5 3" xfId="27164"/>
    <cellStyle name="Saída 2 2 2 5 6" xfId="11520"/>
    <cellStyle name="Saída 2 2 2 5 6 2" xfId="22960"/>
    <cellStyle name="Saída 2 2 2 5 6 3" xfId="26701"/>
    <cellStyle name="Saída 2 2 2 5 7" xfId="11620"/>
    <cellStyle name="Saída 2 2 2 5 8" xfId="13105"/>
    <cellStyle name="Saída 2 2 2 5 9" xfId="15599"/>
    <cellStyle name="Saída 2 2 2 6" xfId="6907"/>
    <cellStyle name="Saída 2 2 2 6 10" xfId="12785"/>
    <cellStyle name="Saída 2 2 2 6 11" xfId="15723"/>
    <cellStyle name="Saída 2 2 2 6 12" xfId="17828"/>
    <cellStyle name="Saída 2 2 2 6 13" xfId="25110"/>
    <cellStyle name="Saída 2 2 2 6 2" xfId="8742"/>
    <cellStyle name="Saída 2 2 2 6 2 10" xfId="15417"/>
    <cellStyle name="Saída 2 2 2 6 2 11" xfId="18854"/>
    <cellStyle name="Saída 2 2 2 6 2 12" xfId="17638"/>
    <cellStyle name="Saída 2 2 2 6 2 2" xfId="13984"/>
    <cellStyle name="Saída 2 2 2 6 2 2 2" xfId="24446"/>
    <cellStyle name="Saída 2 2 2 6 2 2 2 2" xfId="28121"/>
    <cellStyle name="Saída 2 2 2 6 2 2 3" xfId="21589"/>
    <cellStyle name="Saída 2 2 2 6 2 2 4" xfId="26004"/>
    <cellStyle name="Saída 2 2 2 6 2 3" xfId="14917"/>
    <cellStyle name="Saída 2 2 2 6 2 3 2" xfId="24389"/>
    <cellStyle name="Saída 2 2 2 6 2 3 2 2" xfId="28066"/>
    <cellStyle name="Saída 2 2 2 6 2 3 3" xfId="21481"/>
    <cellStyle name="Saída 2 2 2 6 2 3 4" xfId="25921"/>
    <cellStyle name="Saída 2 2 2 6 2 4" xfId="13173"/>
    <cellStyle name="Saída 2 2 2 6 2 4 2" xfId="23855"/>
    <cellStyle name="Saída 2 2 2 6 2 4 3" xfId="27593"/>
    <cellStyle name="Saída 2 2 2 6 2 5" xfId="12625"/>
    <cellStyle name="Saída 2 2 2 6 2 5 2" xfId="23053"/>
    <cellStyle name="Saída 2 2 2 6 2 5 3" xfId="26791"/>
    <cellStyle name="Saída 2 2 2 6 2 6" xfId="14448"/>
    <cellStyle name="Saída 2 2 2 6 2 7" xfId="13675"/>
    <cellStyle name="Saída 2 2 2 6 2 8" xfId="12701"/>
    <cellStyle name="Saída 2 2 2 6 2 9" xfId="11594"/>
    <cellStyle name="Saída 2 2 2 6 3" xfId="13211"/>
    <cellStyle name="Saída 2 2 2 6 3 2" xfId="24129"/>
    <cellStyle name="Saída 2 2 2 6 3 2 2" xfId="27816"/>
    <cellStyle name="Saída 2 2 2 6 3 3" xfId="21049"/>
    <cellStyle name="Saída 2 2 2 6 3 4" xfId="25648"/>
    <cellStyle name="Saída 2 2 2 6 4" xfId="11041"/>
    <cellStyle name="Saída 2 2 2 6 4 2" xfId="24356"/>
    <cellStyle name="Saída 2 2 2 6 4 2 2" xfId="28038"/>
    <cellStyle name="Saída 2 2 2 6 4 3" xfId="21310"/>
    <cellStyle name="Saída 2 2 2 6 4 4" xfId="25873"/>
    <cellStyle name="Saída 2 2 2 6 5" xfId="12604"/>
    <cellStyle name="Saída 2 2 2 6 5 2" xfId="23379"/>
    <cellStyle name="Saída 2 2 2 6 5 3" xfId="27117"/>
    <cellStyle name="Saída 2 2 2 6 6" xfId="15436"/>
    <cellStyle name="Saída 2 2 2 6 6 2" xfId="22767"/>
    <cellStyle name="Saída 2 2 2 6 6 3" xfId="26508"/>
    <cellStyle name="Saída 2 2 2 6 7" xfId="11879"/>
    <cellStyle name="Saída 2 2 2 6 8" xfId="13922"/>
    <cellStyle name="Saída 2 2 2 6 9" xfId="13059"/>
    <cellStyle name="Saída 2 2 2 7" xfId="7130"/>
    <cellStyle name="Saída 2 2 2 7 10" xfId="12611"/>
    <cellStyle name="Saída 2 2 2 7 11" xfId="11466"/>
    <cellStyle name="Saída 2 2 2 7 12" xfId="17946"/>
    <cellStyle name="Saída 2 2 2 7 13" xfId="17702"/>
    <cellStyle name="Saída 2 2 2 7 2" xfId="8937"/>
    <cellStyle name="Saída 2 2 2 7 2 10" xfId="11175"/>
    <cellStyle name="Saída 2 2 2 7 2 11" xfId="18972"/>
    <cellStyle name="Saída 2 2 2 7 2 12" xfId="19878"/>
    <cellStyle name="Saída 2 2 2 7 2 2" xfId="14161"/>
    <cellStyle name="Saída 2 2 2 7 2 2 2" xfId="24619"/>
    <cellStyle name="Saída 2 2 2 7 2 2 2 2" xfId="28294"/>
    <cellStyle name="Saída 2 2 2 7 2 2 3" xfId="21770"/>
    <cellStyle name="Saída 2 2 2 7 2 2 4" xfId="26177"/>
    <cellStyle name="Saída 2 2 2 7 2 3" xfId="11836"/>
    <cellStyle name="Saída 2 2 2 7 2 3 2" xfId="24056"/>
    <cellStyle name="Saída 2 2 2 7 2 3 2 2" xfId="27751"/>
    <cellStyle name="Saída 2 2 2 7 2 3 3" xfId="20761"/>
    <cellStyle name="Saída 2 2 2 7 2 3 4" xfId="25496"/>
    <cellStyle name="Saída 2 2 2 7 2 4" xfId="12831"/>
    <cellStyle name="Saída 2 2 2 7 2 4 2" xfId="23615"/>
    <cellStyle name="Saída 2 2 2 7 2 4 3" xfId="27353"/>
    <cellStyle name="Saída 2 2 2 7 2 5" xfId="13659"/>
    <cellStyle name="Saída 2 2 2 7 2 5 2" xfId="23248"/>
    <cellStyle name="Saída 2 2 2 7 2 5 3" xfId="26986"/>
    <cellStyle name="Saída 2 2 2 7 2 6" xfId="14335"/>
    <cellStyle name="Saída 2 2 2 7 2 7" xfId="11309"/>
    <cellStyle name="Saída 2 2 2 7 2 8" xfId="12238"/>
    <cellStyle name="Saída 2 2 2 7 2 9" xfId="12455"/>
    <cellStyle name="Saída 2 2 2 7 3" xfId="13395"/>
    <cellStyle name="Saída 2 2 2 7 3 2" xfId="24329"/>
    <cellStyle name="Saída 2 2 2 7 3 2 2" xfId="28016"/>
    <cellStyle name="Saída 2 2 2 7 3 3" xfId="21256"/>
    <cellStyle name="Saída 2 2 2 7 3 4" xfId="25850"/>
    <cellStyle name="Saída 2 2 2 7 4" xfId="14523"/>
    <cellStyle name="Saída 2 2 2 7 4 2" xfId="24675"/>
    <cellStyle name="Saída 2 2 2 7 4 2 2" xfId="28347"/>
    <cellStyle name="Saída 2 2 2 7 4 3" xfId="21904"/>
    <cellStyle name="Saída 2 2 2 7 4 4" xfId="26254"/>
    <cellStyle name="Saída 2 2 2 7 5" xfId="13631"/>
    <cellStyle name="Saída 2 2 2 7 5 2" xfId="23413"/>
    <cellStyle name="Saída 2 2 2 7 5 3" xfId="27151"/>
    <cellStyle name="Saída 2 2 2 7 6" xfId="12706"/>
    <cellStyle name="Saída 2 2 2 7 6 2" xfId="22985"/>
    <cellStyle name="Saída 2 2 2 7 6 3" xfId="26726"/>
    <cellStyle name="Saída 2 2 2 7 7" xfId="11998"/>
    <cellStyle name="Saída 2 2 2 7 8" xfId="11714"/>
    <cellStyle name="Saída 2 2 2 7 9" xfId="10990"/>
    <cellStyle name="Saída 2 2 2 8" xfId="7152"/>
    <cellStyle name="Saída 2 2 2 8 10" xfId="10957"/>
    <cellStyle name="Saída 2 2 2 8 11" xfId="11898"/>
    <cellStyle name="Saída 2 2 2 8 12" xfId="17959"/>
    <cellStyle name="Saída 2 2 2 8 13" xfId="25122"/>
    <cellStyle name="Saída 2 2 2 8 2" xfId="8959"/>
    <cellStyle name="Saída 2 2 2 8 2 10" xfId="11359"/>
    <cellStyle name="Saída 2 2 2 8 2 11" xfId="18986"/>
    <cellStyle name="Saída 2 2 2 8 2 12" xfId="18815"/>
    <cellStyle name="Saída 2 2 2 8 2 2" xfId="14181"/>
    <cellStyle name="Saída 2 2 2 8 2 2 2" xfId="24638"/>
    <cellStyle name="Saída 2 2 2 8 2 2 2 2" xfId="28313"/>
    <cellStyle name="Saída 2 2 2 8 2 2 3" xfId="21790"/>
    <cellStyle name="Saída 2 2 2 8 2 2 4" xfId="26196"/>
    <cellStyle name="Saída 2 2 2 8 2 3" xfId="11372"/>
    <cellStyle name="Saída 2 2 2 8 2 3 2" xfId="24088"/>
    <cellStyle name="Saída 2 2 2 8 2 3 2 2" xfId="27778"/>
    <cellStyle name="Saída 2 2 2 8 2 3 3" xfId="20891"/>
    <cellStyle name="Saída 2 2 2 8 2 3 4" xfId="25562"/>
    <cellStyle name="Saída 2 2 2 8 2 4" xfId="11134"/>
    <cellStyle name="Saída 2 2 2 8 2 4 2" xfId="23819"/>
    <cellStyle name="Saída 2 2 2 8 2 4 3" xfId="27557"/>
    <cellStyle name="Saída 2 2 2 8 2 5" xfId="12394"/>
    <cellStyle name="Saída 2 2 2 8 2 5 2" xfId="23270"/>
    <cellStyle name="Saída 2 2 2 8 2 5 3" xfId="27008"/>
    <cellStyle name="Saída 2 2 2 8 2 6" xfId="11164"/>
    <cellStyle name="Saída 2 2 2 8 2 7" xfId="13776"/>
    <cellStyle name="Saída 2 2 2 8 2 8" xfId="12478"/>
    <cellStyle name="Saída 2 2 2 8 2 9" xfId="10969"/>
    <cellStyle name="Saída 2 2 2 8 3" xfId="13412"/>
    <cellStyle name="Saída 2 2 2 8 3 2" xfId="24348"/>
    <cellStyle name="Saída 2 2 2 8 3 2 2" xfId="28035"/>
    <cellStyle name="Saída 2 2 2 8 3 3" xfId="21276"/>
    <cellStyle name="Saída 2 2 2 8 3 4" xfId="25869"/>
    <cellStyle name="Saída 2 2 2 8 4" xfId="13733"/>
    <cellStyle name="Saída 2 2 2 8 4 2" xfId="24687"/>
    <cellStyle name="Saída 2 2 2 8 4 2 2" xfId="28359"/>
    <cellStyle name="Saída 2 2 2 8 4 3" xfId="21990"/>
    <cellStyle name="Saída 2 2 2 8 4 4" xfId="26282"/>
    <cellStyle name="Saída 2 2 2 8 5" xfId="14589"/>
    <cellStyle name="Saída 2 2 2 8 5 2" xfId="23694"/>
    <cellStyle name="Saída 2 2 2 8 5 3" xfId="27432"/>
    <cellStyle name="Saída 2 2 2 8 6" xfId="15007"/>
    <cellStyle name="Saída 2 2 2 8 6 2" xfId="23007"/>
    <cellStyle name="Saída 2 2 2 8 6 3" xfId="26748"/>
    <cellStyle name="Saída 2 2 2 8 7" xfId="12734"/>
    <cellStyle name="Saída 2 2 2 8 8" xfId="14750"/>
    <cellStyle name="Saída 2 2 2 8 9" xfId="15350"/>
    <cellStyle name="Saída 2 2 2 9" xfId="7155"/>
    <cellStyle name="Saída 2 2 2 9 10" xfId="11158"/>
    <cellStyle name="Saída 2 2 2 9 11" xfId="17960"/>
    <cellStyle name="Saída 2 2 2 9 12" xfId="15878"/>
    <cellStyle name="Saída 2 2 2 9 2" xfId="13413"/>
    <cellStyle name="Saída 2 2 2 9 2 2" xfId="24350"/>
    <cellStyle name="Saída 2 2 2 9 2 2 2" xfId="28037"/>
    <cellStyle name="Saída 2 2 2 9 2 3" xfId="21278"/>
    <cellStyle name="Saída 2 2 2 9 2 4" xfId="25871"/>
    <cellStyle name="Saída 2 2 2 9 3" xfId="13731"/>
    <cellStyle name="Saída 2 2 2 9 3 2" xfId="23913"/>
    <cellStyle name="Saída 2 2 2 9 3 2 2" xfId="27620"/>
    <cellStyle name="Saída 2 2 2 9 3 3" xfId="20038"/>
    <cellStyle name="Saída 2 2 2 9 3 4" xfId="25228"/>
    <cellStyle name="Saída 2 2 2 9 4" xfId="14577"/>
    <cellStyle name="Saída 2 2 2 9 4 2" xfId="23403"/>
    <cellStyle name="Saída 2 2 2 9 4 3" xfId="27141"/>
    <cellStyle name="Saída 2 2 2 9 5" xfId="11440"/>
    <cellStyle name="Saída 2 2 2 9 5 2" xfId="23010"/>
    <cellStyle name="Saída 2 2 2 9 5 3" xfId="26751"/>
    <cellStyle name="Saída 2 2 2 9 6" xfId="15171"/>
    <cellStyle name="Saída 2 2 2 9 7" xfId="15037"/>
    <cellStyle name="Saída 2 2 2 9 8" xfId="10908"/>
    <cellStyle name="Saída 2 2 2 9 9" xfId="11029"/>
    <cellStyle name="Saída 2 2 3" xfId="6992"/>
    <cellStyle name="Saída 2 2 3 10" xfId="15056"/>
    <cellStyle name="Saída 2 2 3 11" xfId="12966"/>
    <cellStyle name="Saída 2 2 3 12" xfId="17870"/>
    <cellStyle name="Saída 2 2 3 13" xfId="18821"/>
    <cellStyle name="Saída 2 2 3 2" xfId="8813"/>
    <cellStyle name="Saída 2 2 3 2 10" xfId="10983"/>
    <cellStyle name="Saída 2 2 3 2 11" xfId="18892"/>
    <cellStyle name="Saída 2 2 3 2 12" xfId="17778"/>
    <cellStyle name="Saída 2 2 3 2 2" xfId="14048"/>
    <cellStyle name="Saída 2 2 3 2 2 2" xfId="24510"/>
    <cellStyle name="Saída 2 2 3 2 2 2 2" xfId="28185"/>
    <cellStyle name="Saída 2 2 3 2 2 3" xfId="21656"/>
    <cellStyle name="Saída 2 2 3 2 2 4" xfId="26068"/>
    <cellStyle name="Saída 2 2 3 2 3" xfId="13571"/>
    <cellStyle name="Saída 2 2 3 2 3 2" xfId="24648"/>
    <cellStyle name="Saída 2 2 3 2 3 2 2" xfId="28323"/>
    <cellStyle name="Saída 2 2 3 2 3 3" xfId="21807"/>
    <cellStyle name="Saída 2 2 3 2 3 4" xfId="26210"/>
    <cellStyle name="Saída 2 2 3 2 4" xfId="12335"/>
    <cellStyle name="Saída 2 2 3 2 4 2" xfId="23307"/>
    <cellStyle name="Saída 2 2 3 2 4 3" xfId="27045"/>
    <cellStyle name="Saída 2 2 3 2 5" xfId="13909"/>
    <cellStyle name="Saída 2 2 3 2 5 2" xfId="23124"/>
    <cellStyle name="Saída 2 2 3 2 5 3" xfId="26862"/>
    <cellStyle name="Saída 2 2 3 2 6" xfId="11659"/>
    <cellStyle name="Saída 2 2 3 2 7" xfId="14968"/>
    <cellStyle name="Saída 2 2 3 2 8" xfId="11984"/>
    <cellStyle name="Saída 2 2 3 2 9" xfId="12419"/>
    <cellStyle name="Saída 2 2 3 3" xfId="13284"/>
    <cellStyle name="Saída 2 2 3 3 2" xfId="24207"/>
    <cellStyle name="Saída 2 2 3 3 2 2" xfId="27894"/>
    <cellStyle name="Saída 2 2 3 3 3" xfId="21129"/>
    <cellStyle name="Saída 2 2 3 3 4" xfId="25726"/>
    <cellStyle name="Saída 2 2 3 4" xfId="14951"/>
    <cellStyle name="Saída 2 2 3 4 2" xfId="24053"/>
    <cellStyle name="Saída 2 2 3 4 2 2" xfId="27748"/>
    <cellStyle name="Saída 2 2 3 4 3" xfId="20746"/>
    <cellStyle name="Saída 2 2 3 4 4" xfId="25490"/>
    <cellStyle name="Saída 2 2 3 5" xfId="11790"/>
    <cellStyle name="Saída 2 2 3 5 2" xfId="23362"/>
    <cellStyle name="Saída 2 2 3 5 3" xfId="27100"/>
    <cellStyle name="Saída 2 2 3 6" xfId="15381"/>
    <cellStyle name="Saída 2 2 3 6 2" xfId="22849"/>
    <cellStyle name="Saída 2 2 3 6 3" xfId="26590"/>
    <cellStyle name="Saída 2 2 3 7" xfId="11473"/>
    <cellStyle name="Saída 2 2 3 8" xfId="14927"/>
    <cellStyle name="Saída 2 2 3 9" xfId="12363"/>
    <cellStyle name="Saída 2 2 4" xfId="7023"/>
    <cellStyle name="Saída 2 2 4 10" xfId="14509"/>
    <cellStyle name="Saída 2 2 4 11" xfId="11913"/>
    <cellStyle name="Saída 2 2 4 12" xfId="17888"/>
    <cellStyle name="Saída 2 2 4 13" xfId="18808"/>
    <cellStyle name="Saída 2 2 4 2" xfId="8837"/>
    <cellStyle name="Saída 2 2 4 2 10" xfId="15739"/>
    <cellStyle name="Saída 2 2 4 2 11" xfId="18908"/>
    <cellStyle name="Saída 2 2 4 2 12" xfId="16320"/>
    <cellStyle name="Saída 2 2 4 2 2" xfId="14069"/>
    <cellStyle name="Saída 2 2 4 2 2 2" xfId="24531"/>
    <cellStyle name="Saída 2 2 4 2 2 2 2" xfId="28206"/>
    <cellStyle name="Saída 2 2 4 2 2 3" xfId="21678"/>
    <cellStyle name="Saída 2 2 4 2 2 4" xfId="26089"/>
    <cellStyle name="Saída 2 2 4 2 3" xfId="11759"/>
    <cellStyle name="Saída 2 2 4 2 3 2" xfId="24070"/>
    <cellStyle name="Saída 2 2 4 2 3 2 2" xfId="27764"/>
    <cellStyle name="Saída 2 2 4 2 3 3" xfId="20811"/>
    <cellStyle name="Saída 2 2 4 2 3 4" xfId="25528"/>
    <cellStyle name="Saída 2 2 4 2 4" xfId="12793"/>
    <cellStyle name="Saída 2 2 4 2 4 2" xfId="23540"/>
    <cellStyle name="Saída 2 2 4 2 4 3" xfId="27278"/>
    <cellStyle name="Saída 2 2 4 2 5" xfId="15057"/>
    <cellStyle name="Saída 2 2 4 2 5 2" xfId="23148"/>
    <cellStyle name="Saída 2 2 4 2 5 3" xfId="26886"/>
    <cellStyle name="Saída 2 2 4 2 6" xfId="13030"/>
    <cellStyle name="Saída 2 2 4 2 7" xfId="11459"/>
    <cellStyle name="Saída 2 2 4 2 8" xfId="11589"/>
    <cellStyle name="Saída 2 2 4 2 9" xfId="12827"/>
    <cellStyle name="Saída 2 2 4 3" xfId="13309"/>
    <cellStyle name="Saída 2 2 4 3 2" xfId="24235"/>
    <cellStyle name="Saída 2 2 4 3 2 2" xfId="27922"/>
    <cellStyle name="Saída 2 2 4 3 3" xfId="21158"/>
    <cellStyle name="Saída 2 2 4 3 4" xfId="25754"/>
    <cellStyle name="Saída 2 2 4 4" xfId="11038"/>
    <cellStyle name="Saída 2 2 4 4 2" xfId="23935"/>
    <cellStyle name="Saída 2 2 4 4 2 2" xfId="27639"/>
    <cellStyle name="Saída 2 2 4 4 3" xfId="20191"/>
    <cellStyle name="Saída 2 2 4 4 4" xfId="25268"/>
    <cellStyle name="Saída 2 2 4 5" xfId="13502"/>
    <cellStyle name="Saída 2 2 4 5 2" xfId="23461"/>
    <cellStyle name="Saída 2 2 4 5 3" xfId="27199"/>
    <cellStyle name="Saída 2 2 4 6" xfId="12490"/>
    <cellStyle name="Saída 2 2 4 6 2" xfId="22879"/>
    <cellStyle name="Saída 2 2 4 6 3" xfId="26620"/>
    <cellStyle name="Saída 2 2 4 7" xfId="14558"/>
    <cellStyle name="Saída 2 2 4 8" xfId="12928"/>
    <cellStyle name="Saída 2 2 4 9" xfId="14245"/>
    <cellStyle name="Saída 2 2 5" xfId="6938"/>
    <cellStyle name="Saída 2 2 5 10" xfId="15531"/>
    <cellStyle name="Saída 2 2 5 11" xfId="13691"/>
    <cellStyle name="Saída 2 2 5 12" xfId="17842"/>
    <cellStyle name="Saída 2 2 5 13" xfId="19689"/>
    <cellStyle name="Saída 2 2 5 2" xfId="8769"/>
    <cellStyle name="Saída 2 2 5 2 10" xfId="11135"/>
    <cellStyle name="Saída 2 2 5 2 11" xfId="18868"/>
    <cellStyle name="Saída 2 2 5 2 12" xfId="17600"/>
    <cellStyle name="Saída 2 2 5 2 2" xfId="14010"/>
    <cellStyle name="Saída 2 2 5 2 2 2" xfId="24470"/>
    <cellStyle name="Saída 2 2 5 2 2 2 2" xfId="28145"/>
    <cellStyle name="Saída 2 2 5 2 2 3" xfId="21614"/>
    <cellStyle name="Saída 2 2 5 2 2 4" xfId="26028"/>
    <cellStyle name="Saída 2 2 5 2 3" xfId="14254"/>
    <cellStyle name="Saída 2 2 5 2 3 2" xfId="24391"/>
    <cellStyle name="Saída 2 2 5 2 3 2 2" xfId="28068"/>
    <cellStyle name="Saída 2 2 5 2 3 3" xfId="21484"/>
    <cellStyle name="Saída 2 2 5 2 3 4" xfId="25924"/>
    <cellStyle name="Saída 2 2 5 2 4" xfId="11911"/>
    <cellStyle name="Saída 2 2 5 2 4 2" xfId="23624"/>
    <cellStyle name="Saída 2 2 5 2 4 3" xfId="27362"/>
    <cellStyle name="Saída 2 2 5 2 5" xfId="13890"/>
    <cellStyle name="Saída 2 2 5 2 5 2" xfId="23080"/>
    <cellStyle name="Saída 2 2 5 2 5 3" xfId="26818"/>
    <cellStyle name="Saída 2 2 5 2 6" xfId="12135"/>
    <cellStyle name="Saída 2 2 5 2 7" xfId="15413"/>
    <cellStyle name="Saída 2 2 5 2 8" xfId="11154"/>
    <cellStyle name="Saída 2 2 5 2 9" xfId="15100"/>
    <cellStyle name="Saída 2 2 5 3" xfId="13237"/>
    <cellStyle name="Saída 2 2 5 3 2" xfId="24157"/>
    <cellStyle name="Saída 2 2 5 3 2 2" xfId="27844"/>
    <cellStyle name="Saída 2 2 5 3 3" xfId="21077"/>
    <cellStyle name="Saída 2 2 5 3 4" xfId="25676"/>
    <cellStyle name="Saída 2 2 5 4" xfId="14721"/>
    <cellStyle name="Saída 2 2 5 4 2" xfId="24032"/>
    <cellStyle name="Saída 2 2 5 4 2 2" xfId="27729"/>
    <cellStyle name="Saída 2 2 5 4 3" xfId="20620"/>
    <cellStyle name="Saída 2 2 5 4 4" xfId="25432"/>
    <cellStyle name="Saída 2 2 5 5" xfId="15092"/>
    <cellStyle name="Saída 2 2 5 5 2" xfId="23346"/>
    <cellStyle name="Saída 2 2 5 5 3" xfId="27084"/>
    <cellStyle name="Saída 2 2 5 6" xfId="13854"/>
    <cellStyle name="Saída 2 2 5 6 2" xfId="22797"/>
    <cellStyle name="Saída 2 2 5 6 3" xfId="26538"/>
    <cellStyle name="Saída 2 2 5 7" xfId="15257"/>
    <cellStyle name="Saída 2 2 5 8" xfId="11664"/>
    <cellStyle name="Saída 2 2 5 9" xfId="12091"/>
    <cellStyle name="Saída 2 2 6" xfId="7032"/>
    <cellStyle name="Saída 2 2 6 10" xfId="15585"/>
    <cellStyle name="Saída 2 2 6 11" xfId="12907"/>
    <cellStyle name="Saída 2 2 6 12" xfId="17895"/>
    <cellStyle name="Saída 2 2 6 13" xfId="16296"/>
    <cellStyle name="Saída 2 2 6 2" xfId="8845"/>
    <cellStyle name="Saída 2 2 6 2 10" xfId="12458"/>
    <cellStyle name="Saída 2 2 6 2 11" xfId="18914"/>
    <cellStyle name="Saída 2 2 6 2 12" xfId="19204"/>
    <cellStyle name="Saída 2 2 6 2 2" xfId="14076"/>
    <cellStyle name="Saída 2 2 6 2 2 2" xfId="24538"/>
    <cellStyle name="Saída 2 2 6 2 2 2 2" xfId="28213"/>
    <cellStyle name="Saída 2 2 6 2 2 3" xfId="21686"/>
    <cellStyle name="Saída 2 2 6 2 2 4" xfId="26096"/>
    <cellStyle name="Saída 2 2 6 2 3" xfId="11419"/>
    <cellStyle name="Saída 2 2 6 2 3 2" xfId="24393"/>
    <cellStyle name="Saída 2 2 6 2 3 2 2" xfId="28070"/>
    <cellStyle name="Saída 2 2 6 2 3 3" xfId="21496"/>
    <cellStyle name="Saída 2 2 6 2 3 4" xfId="25936"/>
    <cellStyle name="Saída 2 2 6 2 4" xfId="14657"/>
    <cellStyle name="Saída 2 2 6 2 4 2" xfId="23621"/>
    <cellStyle name="Saída 2 2 6 2 4 3" xfId="27359"/>
    <cellStyle name="Saída 2 2 6 2 5" xfId="13041"/>
    <cellStyle name="Saída 2 2 6 2 5 2" xfId="23156"/>
    <cellStyle name="Saída 2 2 6 2 5 3" xfId="26894"/>
    <cellStyle name="Saída 2 2 6 2 6" xfId="11782"/>
    <cellStyle name="Saída 2 2 6 2 7" xfId="15340"/>
    <cellStyle name="Saída 2 2 6 2 8" xfId="12760"/>
    <cellStyle name="Saída 2 2 6 2 9" xfId="13601"/>
    <cellStyle name="Saída 2 2 6 3" xfId="13316"/>
    <cellStyle name="Saída 2 2 6 3 2" xfId="24243"/>
    <cellStyle name="Saída 2 2 6 3 2 2" xfId="27930"/>
    <cellStyle name="Saída 2 2 6 3 3" xfId="21166"/>
    <cellStyle name="Saída 2 2 6 3 4" xfId="25762"/>
    <cellStyle name="Saída 2 2 6 4" xfId="11546"/>
    <cellStyle name="Saída 2 2 6 4 2" xfId="23911"/>
    <cellStyle name="Saída 2 2 6 4 2 2" xfId="27618"/>
    <cellStyle name="Saída 2 2 6 4 3" xfId="20035"/>
    <cellStyle name="Saída 2 2 6 4 4" xfId="25226"/>
    <cellStyle name="Saída 2 2 6 5" xfId="10928"/>
    <cellStyle name="Saída 2 2 6 5 2" xfId="23455"/>
    <cellStyle name="Saída 2 2 6 5 3" xfId="27193"/>
    <cellStyle name="Saída 2 2 6 6" xfId="11560"/>
    <cellStyle name="Saída 2 2 6 6 2" xfId="22888"/>
    <cellStyle name="Saída 2 2 6 6 3" xfId="26629"/>
    <cellStyle name="Saída 2 2 6 7" xfId="11248"/>
    <cellStyle name="Saída 2 2 6 8" xfId="14195"/>
    <cellStyle name="Saída 2 2 6 9" xfId="11936"/>
    <cellStyle name="Saída 2 2 7" xfId="6972"/>
    <cellStyle name="Saída 2 2 7 10" xfId="15756"/>
    <cellStyle name="Saída 2 2 7 11" xfId="14215"/>
    <cellStyle name="Saída 2 2 7 12" xfId="17857"/>
    <cellStyle name="Saída 2 2 7 13" xfId="16204"/>
    <cellStyle name="Saída 2 2 7 2" xfId="8798"/>
    <cellStyle name="Saída 2 2 7 2 10" xfId="11741"/>
    <cellStyle name="Saída 2 2 7 2 11" xfId="18882"/>
    <cellStyle name="Saída 2 2 7 2 12" xfId="17760"/>
    <cellStyle name="Saída 2 2 7 2 2" xfId="14035"/>
    <cellStyle name="Saída 2 2 7 2 2 2" xfId="24497"/>
    <cellStyle name="Saída 2 2 7 2 2 2 2" xfId="28172"/>
    <cellStyle name="Saída 2 2 7 2 2 3" xfId="21642"/>
    <cellStyle name="Saída 2 2 7 2 2 4" xfId="26055"/>
    <cellStyle name="Saída 2 2 7 2 3" xfId="11434"/>
    <cellStyle name="Saída 2 2 7 2 3 2" xfId="24031"/>
    <cellStyle name="Saída 2 2 7 2 3 2 2" xfId="27728"/>
    <cellStyle name="Saída 2 2 7 2 3 3" xfId="20618"/>
    <cellStyle name="Saída 2 2 7 2 3 4" xfId="25430"/>
    <cellStyle name="Saída 2 2 7 2 4" xfId="12397"/>
    <cellStyle name="Saída 2 2 7 2 4 2" xfId="23393"/>
    <cellStyle name="Saída 2 2 7 2 4 3" xfId="27131"/>
    <cellStyle name="Saída 2 2 7 2 5" xfId="12797"/>
    <cellStyle name="Saída 2 2 7 2 5 2" xfId="23109"/>
    <cellStyle name="Saída 2 2 7 2 5 3" xfId="26847"/>
    <cellStyle name="Saída 2 2 7 2 6" xfId="14216"/>
    <cellStyle name="Saída 2 2 7 2 7" xfId="13889"/>
    <cellStyle name="Saída 2 2 7 2 8" xfId="11255"/>
    <cellStyle name="Saída 2 2 7 2 9" xfId="13639"/>
    <cellStyle name="Saída 2 2 7 3" xfId="13266"/>
    <cellStyle name="Saída 2 2 7 3 2" xfId="24189"/>
    <cellStyle name="Saída 2 2 7 3 2 2" xfId="27876"/>
    <cellStyle name="Saída 2 2 7 3 3" xfId="21110"/>
    <cellStyle name="Saída 2 2 7 3 4" xfId="25708"/>
    <cellStyle name="Saída 2 2 7 4" xfId="14934"/>
    <cellStyle name="Saída 2 2 7 4 2" xfId="24033"/>
    <cellStyle name="Saída 2 2 7 4 2 2" xfId="27730"/>
    <cellStyle name="Saída 2 2 7 4 3" xfId="20621"/>
    <cellStyle name="Saída 2 2 7 4 4" xfId="25433"/>
    <cellStyle name="Saída 2 2 7 5" xfId="12219"/>
    <cellStyle name="Saída 2 2 7 5 2" xfId="23487"/>
    <cellStyle name="Saída 2 2 7 5 3" xfId="27225"/>
    <cellStyle name="Saída 2 2 7 6" xfId="14529"/>
    <cellStyle name="Saída 2 2 7 6 2" xfId="22829"/>
    <cellStyle name="Saída 2 2 7 6 3" xfId="26570"/>
    <cellStyle name="Saída 2 2 7 7" xfId="12646"/>
    <cellStyle name="Saída 2 2 7 8" xfId="12745"/>
    <cellStyle name="Saída 2 2 7 9" xfId="15070"/>
    <cellStyle name="Saída 2 2 8" xfId="6882"/>
    <cellStyle name="Saída 2 2 8 10" xfId="14873"/>
    <cellStyle name="Saída 2 2 8 11" xfId="12058"/>
    <cellStyle name="Saída 2 2 8 12" xfId="17812"/>
    <cellStyle name="Saída 2 2 8 13" xfId="16330"/>
    <cellStyle name="Saída 2 2 8 2" xfId="8721"/>
    <cellStyle name="Saída 2 2 8 2 10" xfId="15439"/>
    <cellStyle name="Saída 2 2 8 2 11" xfId="18839"/>
    <cellStyle name="Saída 2 2 8 2 12" xfId="18797"/>
    <cellStyle name="Saída 2 2 8 2 2" xfId="13963"/>
    <cellStyle name="Saída 2 2 8 2 2 2" xfId="24428"/>
    <cellStyle name="Saída 2 2 8 2 2 2 2" xfId="28103"/>
    <cellStyle name="Saída 2 2 8 2 2 3" xfId="21570"/>
    <cellStyle name="Saída 2 2 8 2 2 4" xfId="25986"/>
    <cellStyle name="Saída 2 2 8 2 3" xfId="14421"/>
    <cellStyle name="Saída 2 2 8 2 3 2" xfId="24697"/>
    <cellStyle name="Saída 2 2 8 2 3 2 2" xfId="28369"/>
    <cellStyle name="Saída 2 2 8 2 3 3" xfId="22026"/>
    <cellStyle name="Saída 2 2 8 2 3 4" xfId="26298"/>
    <cellStyle name="Saída 2 2 8 2 4" xfId="12302"/>
    <cellStyle name="Saída 2 2 8 2 4 2" xfId="23681"/>
    <cellStyle name="Saída 2 2 8 2 4 3" xfId="27419"/>
    <cellStyle name="Saída 2 2 8 2 5" xfId="13127"/>
    <cellStyle name="Saída 2 2 8 2 5 2" xfId="23032"/>
    <cellStyle name="Saída 2 2 8 2 5 3" xfId="26770"/>
    <cellStyle name="Saída 2 2 8 2 6" xfId="12077"/>
    <cellStyle name="Saída 2 2 8 2 7" xfId="15522"/>
    <cellStyle name="Saída 2 2 8 2 8" xfId="12979"/>
    <cellStyle name="Saída 2 2 8 2 9" xfId="13045"/>
    <cellStyle name="Saída 2 2 8 3" xfId="13191"/>
    <cellStyle name="Saída 2 2 8 3 2" xfId="24111"/>
    <cellStyle name="Saída 2 2 8 3 2 2" xfId="27798"/>
    <cellStyle name="Saída 2 2 8 3 3" xfId="21026"/>
    <cellStyle name="Saída 2 2 8 3 4" xfId="25626"/>
    <cellStyle name="Saída 2 2 8 4" xfId="14742"/>
    <cellStyle name="Saída 2 2 8 4 2" xfId="23933"/>
    <cellStyle name="Saída 2 2 8 4 2 2" xfId="27637"/>
    <cellStyle name="Saída 2 2 8 4 3" xfId="20181"/>
    <cellStyle name="Saída 2 2 8 4 4" xfId="25258"/>
    <cellStyle name="Saída 2 2 8 5" xfId="12787"/>
    <cellStyle name="Saída 2 2 8 5 2" xfId="23519"/>
    <cellStyle name="Saída 2 2 8 5 3" xfId="27257"/>
    <cellStyle name="Saída 2 2 8 6" xfId="14877"/>
    <cellStyle name="Saída 2 2 8 6 2" xfId="22744"/>
    <cellStyle name="Saída 2 2 8 6 3" xfId="26485"/>
    <cellStyle name="Saída 2 2 8 7" xfId="14809"/>
    <cellStyle name="Saída 2 2 8 8" xfId="14217"/>
    <cellStyle name="Saída 2 2 8 9" xfId="11860"/>
    <cellStyle name="Saída 2 2 9" xfId="7022"/>
    <cellStyle name="Saída 2 2 9 10" xfId="11750"/>
    <cellStyle name="Saída 2 2 9 11" xfId="17887"/>
    <cellStyle name="Saída 2 2 9 12" xfId="19842"/>
    <cellStyle name="Saída 2 2 9 2" xfId="13308"/>
    <cellStyle name="Saída 2 2 9 2 2" xfId="24234"/>
    <cellStyle name="Saída 2 2 9 2 2 2" xfId="27921"/>
    <cellStyle name="Saída 2 2 9 2 3" xfId="21157"/>
    <cellStyle name="Saída 2 2 9 2 4" xfId="25753"/>
    <cellStyle name="Saída 2 2 9 3" xfId="14342"/>
    <cellStyle name="Saída 2 2 9 3 2" xfId="23937"/>
    <cellStyle name="Saída 2 2 9 3 2 2" xfId="27641"/>
    <cellStyle name="Saída 2 2 9 3 3" xfId="20198"/>
    <cellStyle name="Saída 2 2 9 3 4" xfId="25275"/>
    <cellStyle name="Saída 2 2 9 4" xfId="12094"/>
    <cellStyle name="Saída 2 2 9 4 2" xfId="23460"/>
    <cellStyle name="Saída 2 2 9 4 3" xfId="27198"/>
    <cellStyle name="Saída 2 2 9 5" xfId="13793"/>
    <cellStyle name="Saída 2 2 9 5 2" xfId="22878"/>
    <cellStyle name="Saída 2 2 9 5 3" xfId="26619"/>
    <cellStyle name="Saída 2 2 9 6" xfId="12610"/>
    <cellStyle name="Saída 2 2 9 7" xfId="12753"/>
    <cellStyle name="Saída 2 2 9 8" xfId="15285"/>
    <cellStyle name="Saída 2 2 9 9" xfId="13896"/>
    <cellStyle name="Saída 2 20" xfId="16096"/>
    <cellStyle name="Saída 2 21" xfId="17535"/>
    <cellStyle name="Saída 2 3" xfId="4975"/>
    <cellStyle name="Saída 2 3 10" xfId="12551"/>
    <cellStyle name="Saída 2 3 10 2" xfId="20523"/>
    <cellStyle name="Saída 2 3 10 2 2" xfId="24010"/>
    <cellStyle name="Saída 2 3 10 2 2 2" xfId="27709"/>
    <cellStyle name="Saída 2 3 10 2 3" xfId="25402"/>
    <cellStyle name="Saída 2 3 10 3" xfId="24063"/>
    <cellStyle name="Saída 2 3 10 3 2" xfId="27758"/>
    <cellStyle name="Saída 2 3 10 4" xfId="20780"/>
    <cellStyle name="Saída 2 3 10 5" xfId="25511"/>
    <cellStyle name="Saída 2 3 11" xfId="12910"/>
    <cellStyle name="Saída 2 3 11 2" xfId="24094"/>
    <cellStyle name="Saída 2 3 11 2 2" xfId="27783"/>
    <cellStyle name="Saída 2 3 11 3" xfId="20918"/>
    <cellStyle name="Saída 2 3 11 4" xfId="25575"/>
    <cellStyle name="Saída 2 3 12" xfId="14292"/>
    <cellStyle name="Saída 2 3 12 2" xfId="23750"/>
    <cellStyle name="Saída 2 3 12 3" xfId="27488"/>
    <cellStyle name="Saída 2 3 13" xfId="13161"/>
    <cellStyle name="Saída 2 3 13 2" xfId="22706"/>
    <cellStyle name="Saída 2 3 13 3" xfId="26461"/>
    <cellStyle name="Saída 2 3 14" xfId="11185"/>
    <cellStyle name="Saída 2 3 15" xfId="12730"/>
    <cellStyle name="Saída 2 3 16" xfId="14508"/>
    <cellStyle name="Saída 2 3 17" xfId="14593"/>
    <cellStyle name="Saída 2 3 18" xfId="15659"/>
    <cellStyle name="Saída 2 3 19" xfId="17642"/>
    <cellStyle name="Saída 2 3 2" xfId="7060"/>
    <cellStyle name="Saída 2 3 2 10" xfId="13060"/>
    <cellStyle name="Saída 2 3 2 11" xfId="15015"/>
    <cellStyle name="Saída 2 3 2 12" xfId="17911"/>
    <cellStyle name="Saída 2 3 2 13" xfId="17763"/>
    <cellStyle name="Saída 2 3 2 2" xfId="8868"/>
    <cellStyle name="Saída 2 3 2 2 10" xfId="13082"/>
    <cellStyle name="Saída 2 3 2 2 11" xfId="18930"/>
    <cellStyle name="Saída 2 3 2 2 12" xfId="17503"/>
    <cellStyle name="Saída 2 3 2 2 2" xfId="14098"/>
    <cellStyle name="Saída 2 3 2 2 2 2" xfId="24559"/>
    <cellStyle name="Saída 2 3 2 2 2 2 2" xfId="28234"/>
    <cellStyle name="Saída 2 3 2 2 2 3" xfId="21708"/>
    <cellStyle name="Saída 2 3 2 2 2 4" xfId="26117"/>
    <cellStyle name="Saída 2 3 2 2 3" xfId="11068"/>
    <cellStyle name="Saída 2 3 2 2 3 2" xfId="23981"/>
    <cellStyle name="Saída 2 3 2 2 3 2 2" xfId="27681"/>
    <cellStyle name="Saída 2 3 2 2 3 3" xfId="20388"/>
    <cellStyle name="Saída 2 3 2 2 3 4" xfId="25340"/>
    <cellStyle name="Saída 2 3 2 2 4" xfId="12179"/>
    <cellStyle name="Saída 2 3 2 2 4 2" xfId="23597"/>
    <cellStyle name="Saída 2 3 2 2 4 3" xfId="27335"/>
    <cellStyle name="Saída 2 3 2 2 5" xfId="14913"/>
    <cellStyle name="Saída 2 3 2 2 5 2" xfId="23179"/>
    <cellStyle name="Saída 2 3 2 2 5 3" xfId="26917"/>
    <cellStyle name="Saída 2 3 2 2 6" xfId="14831"/>
    <cellStyle name="Saída 2 3 2 2 7" xfId="12113"/>
    <cellStyle name="Saída 2 3 2 2 8" xfId="12843"/>
    <cellStyle name="Saída 2 3 2 2 9" xfId="11465"/>
    <cellStyle name="Saída 2 3 2 3" xfId="13341"/>
    <cellStyle name="Saída 2 3 2 3 2" xfId="24268"/>
    <cellStyle name="Saída 2 3 2 3 2 2" xfId="27955"/>
    <cellStyle name="Saída 2 3 2 3 3" xfId="21193"/>
    <cellStyle name="Saída 2 3 2 3 4" xfId="25788"/>
    <cellStyle name="Saída 2 3 2 4" xfId="12337"/>
    <cellStyle name="Saída 2 3 2 4 2" xfId="24363"/>
    <cellStyle name="Saída 2 3 2 4 2 2" xfId="28044"/>
    <cellStyle name="Saída 2 3 2 4 3" xfId="21331"/>
    <cellStyle name="Saída 2 3 2 4 4" xfId="25886"/>
    <cellStyle name="Saída 2 3 2 5" xfId="12259"/>
    <cellStyle name="Saída 2 3 2 5 2" xfId="23714"/>
    <cellStyle name="Saída 2 3 2 5 3" xfId="27452"/>
    <cellStyle name="Saída 2 3 2 6" xfId="12733"/>
    <cellStyle name="Saída 2 3 2 6 2" xfId="22915"/>
    <cellStyle name="Saída 2 3 2 6 3" xfId="26656"/>
    <cellStyle name="Saída 2 3 2 7" xfId="15252"/>
    <cellStyle name="Saída 2 3 2 8" xfId="12295"/>
    <cellStyle name="Saída 2 3 2 9" xfId="12471"/>
    <cellStyle name="Saída 2 3 20" xfId="17168"/>
    <cellStyle name="Saída 2 3 3" xfId="7076"/>
    <cellStyle name="Saída 2 3 3 10" xfId="15712"/>
    <cellStyle name="Saída 2 3 3 11" xfId="12666"/>
    <cellStyle name="Saída 2 3 3 12" xfId="17918"/>
    <cellStyle name="Saída 2 3 3 13" xfId="25158"/>
    <cellStyle name="Saída 2 3 3 2" xfId="8883"/>
    <cellStyle name="Saída 2 3 3 2 10" xfId="13912"/>
    <cellStyle name="Saída 2 3 3 2 11" xfId="18940"/>
    <cellStyle name="Saída 2 3 3 2 12" xfId="17506"/>
    <cellStyle name="Saída 2 3 3 2 2" xfId="14111"/>
    <cellStyle name="Saída 2 3 3 2 2 2" xfId="24571"/>
    <cellStyle name="Saída 2 3 3 2 2 2 2" xfId="28246"/>
    <cellStyle name="Saída 2 3 3 2 2 3" xfId="21721"/>
    <cellStyle name="Saída 2 3 3 2 2 4" xfId="26129"/>
    <cellStyle name="Saída 2 3 3 2 3" xfId="13551"/>
    <cellStyle name="Saída 2 3 3 2 3 2" xfId="24050"/>
    <cellStyle name="Saída 2 3 3 2 3 2 2" xfId="27746"/>
    <cellStyle name="Saída 2 3 3 2 3 3" xfId="20730"/>
    <cellStyle name="Saída 2 3 3 2 3 4" xfId="25479"/>
    <cellStyle name="Saída 2 3 3 2 4" xfId="13699"/>
    <cellStyle name="Saída 2 3 3 2 4 2" xfId="23658"/>
    <cellStyle name="Saída 2 3 3 2 4 3" xfId="27396"/>
    <cellStyle name="Saída 2 3 3 2 5" xfId="14191"/>
    <cellStyle name="Saída 2 3 3 2 5 2" xfId="23194"/>
    <cellStyle name="Saída 2 3 3 2 5 3" xfId="26932"/>
    <cellStyle name="Saída 2 3 3 2 6" xfId="14279"/>
    <cellStyle name="Saída 2 3 3 2 7" xfId="15287"/>
    <cellStyle name="Saída 2 3 3 2 8" xfId="11867"/>
    <cellStyle name="Saída 2 3 3 2 9" xfId="15264"/>
    <cellStyle name="Saída 2 3 3 3" xfId="13353"/>
    <cellStyle name="Saída 2 3 3 3 2" xfId="24281"/>
    <cellStyle name="Saída 2 3 3 3 2 2" xfId="27968"/>
    <cellStyle name="Saída 2 3 3 3 3" xfId="21207"/>
    <cellStyle name="Saída 2 3 3 3 4" xfId="25801"/>
    <cellStyle name="Saída 2 3 3 4" xfId="14524"/>
    <cellStyle name="Saída 2 3 3 4 2" xfId="24685"/>
    <cellStyle name="Saída 2 3 3 4 2 2" xfId="28357"/>
    <cellStyle name="Saída 2 3 3 4 3" xfId="21967"/>
    <cellStyle name="Saída 2 3 3 4 4" xfId="26276"/>
    <cellStyle name="Saída 2 3 3 5" xfId="12808"/>
    <cellStyle name="Saída 2 3 3 5 2" xfId="23357"/>
    <cellStyle name="Saída 2 3 3 5 3" xfId="27095"/>
    <cellStyle name="Saída 2 3 3 6" xfId="15289"/>
    <cellStyle name="Saída 2 3 3 6 2" xfId="22931"/>
    <cellStyle name="Saída 2 3 3 6 3" xfId="26672"/>
    <cellStyle name="Saída 2 3 3 7" xfId="13712"/>
    <cellStyle name="Saída 2 3 3 8" xfId="12274"/>
    <cellStyle name="Saída 2 3 3 9" xfId="11252"/>
    <cellStyle name="Saída 2 3 4" xfId="6940"/>
    <cellStyle name="Saída 2 3 4 10" xfId="15612"/>
    <cellStyle name="Saída 2 3 4 11" xfId="15562"/>
    <cellStyle name="Saída 2 3 4 12" xfId="17843"/>
    <cellStyle name="Saída 2 3 4 13" xfId="25138"/>
    <cellStyle name="Saída 2 3 4 2" xfId="8771"/>
    <cellStyle name="Saída 2 3 4 2 10" xfId="15691"/>
    <cellStyle name="Saída 2 3 4 2 11" xfId="18869"/>
    <cellStyle name="Saída 2 3 4 2 12" xfId="17603"/>
    <cellStyle name="Saída 2 3 4 2 2" xfId="14012"/>
    <cellStyle name="Saída 2 3 4 2 2 2" xfId="24472"/>
    <cellStyle name="Saída 2 3 4 2 2 2 2" xfId="28147"/>
    <cellStyle name="Saída 2 3 4 2 2 3" xfId="21616"/>
    <cellStyle name="Saída 2 3 4 2 2 4" xfId="26030"/>
    <cellStyle name="Saída 2 3 4 2 3" xfId="14929"/>
    <cellStyle name="Saída 2 3 4 2 3 2" xfId="24048"/>
    <cellStyle name="Saída 2 3 4 2 3 2 2" xfId="27744"/>
    <cellStyle name="Saída 2 3 4 2 3 3" xfId="20705"/>
    <cellStyle name="Saída 2 3 4 2 3 4" xfId="25468"/>
    <cellStyle name="Saída 2 3 4 2 4" xfId="12011"/>
    <cellStyle name="Saída 2 3 4 2 4 2" xfId="23628"/>
    <cellStyle name="Saída 2 3 4 2 4 3" xfId="27366"/>
    <cellStyle name="Saída 2 3 4 2 5" xfId="13594"/>
    <cellStyle name="Saída 2 3 4 2 5 2" xfId="23082"/>
    <cellStyle name="Saída 2 3 4 2 5 3" xfId="26820"/>
    <cellStyle name="Saída 2 3 4 2 6" xfId="12894"/>
    <cellStyle name="Saída 2 3 4 2 7" xfId="14210"/>
    <cellStyle name="Saída 2 3 4 2 8" xfId="13495"/>
    <cellStyle name="Saída 2 3 4 2 9" xfId="14250"/>
    <cellStyle name="Saída 2 3 4 3" xfId="13239"/>
    <cellStyle name="Saída 2 3 4 3 2" xfId="24159"/>
    <cellStyle name="Saída 2 3 4 3 2 2" xfId="27846"/>
    <cellStyle name="Saída 2 3 4 3 3" xfId="21079"/>
    <cellStyle name="Saída 2 3 4 3 4" xfId="25678"/>
    <cellStyle name="Saída 2 3 4 4" xfId="14719"/>
    <cellStyle name="Saída 2 3 4 4 2" xfId="24767"/>
    <cellStyle name="Saída 2 3 4 4 2 2" xfId="28438"/>
    <cellStyle name="Saída 2 3 4 4 3" xfId="22192"/>
    <cellStyle name="Saída 2 3 4 4 4" xfId="26388"/>
    <cellStyle name="Saída 2 3 4 5" xfId="11276"/>
    <cellStyle name="Saída 2 3 4 5 2" xfId="23516"/>
    <cellStyle name="Saída 2 3 4 5 3" xfId="27254"/>
    <cellStyle name="Saída 2 3 4 6" xfId="13785"/>
    <cellStyle name="Saída 2 3 4 6 2" xfId="22799"/>
    <cellStyle name="Saída 2 3 4 6 3" xfId="26540"/>
    <cellStyle name="Saída 2 3 4 7" xfId="12269"/>
    <cellStyle name="Saída 2 3 4 8" xfId="12888"/>
    <cellStyle name="Saída 2 3 4 9" xfId="12311"/>
    <cellStyle name="Saída 2 3 5" xfId="7093"/>
    <cellStyle name="Saída 2 3 5 10" xfId="13112"/>
    <cellStyle name="Saída 2 3 5 11" xfId="13796"/>
    <cellStyle name="Saída 2 3 5 12" xfId="17927"/>
    <cellStyle name="Saída 2 3 5 13" xfId="25170"/>
    <cellStyle name="Saída 2 3 5 2" xfId="8900"/>
    <cellStyle name="Saída 2 3 5 2 10" xfId="13866"/>
    <cellStyle name="Saída 2 3 5 2 11" xfId="18950"/>
    <cellStyle name="Saída 2 3 5 2 12" xfId="16371"/>
    <cellStyle name="Saída 2 3 5 2 2" xfId="14126"/>
    <cellStyle name="Saída 2 3 5 2 2 2" xfId="24588"/>
    <cellStyle name="Saída 2 3 5 2 2 2 2" xfId="28263"/>
    <cellStyle name="Saída 2 3 5 2 2 3" xfId="21738"/>
    <cellStyle name="Saída 2 3 5 2 2 4" xfId="26146"/>
    <cellStyle name="Saída 2 3 5 2 3" xfId="11840"/>
    <cellStyle name="Saída 2 3 5 2 3 2" xfId="24076"/>
    <cellStyle name="Saída 2 3 5 2 3 2 2" xfId="27768"/>
    <cellStyle name="Saída 2 3 5 2 3 3" xfId="20827"/>
    <cellStyle name="Saída 2 3 5 2 3 4" xfId="25535"/>
    <cellStyle name="Saída 2 3 5 2 4" xfId="12692"/>
    <cellStyle name="Saída 2 3 5 2 4 2" xfId="23324"/>
    <cellStyle name="Saída 2 3 5 2 4 3" xfId="27062"/>
    <cellStyle name="Saída 2 3 5 2 5" xfId="11099"/>
    <cellStyle name="Saída 2 3 5 2 5 2" xfId="23211"/>
    <cellStyle name="Saída 2 3 5 2 5 3" xfId="26949"/>
    <cellStyle name="Saída 2 3 5 2 6" xfId="11190"/>
    <cellStyle name="Saída 2 3 5 2 7" xfId="12903"/>
    <cellStyle name="Saída 2 3 5 2 8" xfId="14565"/>
    <cellStyle name="Saída 2 3 5 2 9" xfId="14401"/>
    <cellStyle name="Saída 2 3 5 3" xfId="13367"/>
    <cellStyle name="Saída 2 3 5 3 2" xfId="24298"/>
    <cellStyle name="Saída 2 3 5 3 2 2" xfId="27985"/>
    <cellStyle name="Saída 2 3 5 3 3" xfId="21224"/>
    <cellStyle name="Saída 2 3 5 3 4" xfId="25818"/>
    <cellStyle name="Saída 2 3 5 4" xfId="14950"/>
    <cellStyle name="Saída 2 3 5 4 2" xfId="23942"/>
    <cellStyle name="Saída 2 3 5 4 2 2" xfId="27646"/>
    <cellStyle name="Saída 2 3 5 4 3" xfId="20208"/>
    <cellStyle name="Saída 2 3 5 4 4" xfId="25285"/>
    <cellStyle name="Saída 2 3 5 5" xfId="14595"/>
    <cellStyle name="Saída 2 3 5 5 2" xfId="23283"/>
    <cellStyle name="Saída 2 3 5 5 3" xfId="27021"/>
    <cellStyle name="Saída 2 3 5 6" xfId="11989"/>
    <cellStyle name="Saída 2 3 5 6 2" xfId="22948"/>
    <cellStyle name="Saída 2 3 5 6 3" xfId="26689"/>
    <cellStyle name="Saída 2 3 5 7" xfId="12453"/>
    <cellStyle name="Saída 2 3 5 8" xfId="12276"/>
    <cellStyle name="Saída 2 3 5 9" xfId="14779"/>
    <cellStyle name="Saída 2 3 6" xfId="6881"/>
    <cellStyle name="Saída 2 3 6 10" xfId="12339"/>
    <cellStyle name="Saída 2 3 6 11" xfId="14993"/>
    <cellStyle name="Saída 2 3 6 12" xfId="17811"/>
    <cellStyle name="Saída 2 3 6 13" xfId="17521"/>
    <cellStyle name="Saída 2 3 6 2" xfId="8720"/>
    <cellStyle name="Saída 2 3 6 2 10" xfId="15731"/>
    <cellStyle name="Saída 2 3 6 2 11" xfId="18838"/>
    <cellStyle name="Saída 2 3 6 2 12" xfId="19691"/>
    <cellStyle name="Saída 2 3 6 2 2" xfId="13962"/>
    <cellStyle name="Saída 2 3 6 2 2 2" xfId="24427"/>
    <cellStyle name="Saída 2 3 6 2 2 2 2" xfId="28102"/>
    <cellStyle name="Saída 2 3 6 2 2 3" xfId="21569"/>
    <cellStyle name="Saída 2 3 6 2 2 4" xfId="25985"/>
    <cellStyle name="Saída 2 3 6 2 3" xfId="14630"/>
    <cellStyle name="Saída 2 3 6 2 3 2" xfId="24079"/>
    <cellStyle name="Saída 2 3 6 2 3 2 2" xfId="27770"/>
    <cellStyle name="Saída 2 3 6 2 3 3" xfId="20839"/>
    <cellStyle name="Saída 2 3 6 2 3 4" xfId="25538"/>
    <cellStyle name="Saída 2 3 6 2 4" xfId="12874"/>
    <cellStyle name="Saída 2 3 6 2 4 2" xfId="23682"/>
    <cellStyle name="Saída 2 3 6 2 4 3" xfId="27420"/>
    <cellStyle name="Saída 2 3 6 2 5" xfId="11045"/>
    <cellStyle name="Saída 2 3 6 2 5 2" xfId="23031"/>
    <cellStyle name="Saída 2 3 6 2 5 3" xfId="26769"/>
    <cellStyle name="Saída 2 3 6 2 6" xfId="11825"/>
    <cellStyle name="Saída 2 3 6 2 7" xfId="15556"/>
    <cellStyle name="Saída 2 3 6 2 8" xfId="11676"/>
    <cellStyle name="Saída 2 3 6 2 9" xfId="13591"/>
    <cellStyle name="Saída 2 3 6 3" xfId="13190"/>
    <cellStyle name="Saída 2 3 6 3 2" xfId="24110"/>
    <cellStyle name="Saída 2 3 6 3 2 2" xfId="27797"/>
    <cellStyle name="Saída 2 3 6 3 3" xfId="21025"/>
    <cellStyle name="Saída 2 3 6 3 4" xfId="25625"/>
    <cellStyle name="Saída 2 3 6 4" xfId="14741"/>
    <cellStyle name="Saída 2 3 6 4 2" xfId="24662"/>
    <cellStyle name="Saída 2 3 6 4 2 2" xfId="28336"/>
    <cellStyle name="Saída 2 3 6 4 3" xfId="21854"/>
    <cellStyle name="Saída 2 3 6 4 4" xfId="26232"/>
    <cellStyle name="Saída 2 3 6 5" xfId="11832"/>
    <cellStyle name="Saída 2 3 6 5 2" xfId="23514"/>
    <cellStyle name="Saída 2 3 6 5 3" xfId="27252"/>
    <cellStyle name="Saída 2 3 6 6" xfId="11630"/>
    <cellStyle name="Saída 2 3 6 6 2" xfId="22743"/>
    <cellStyle name="Saída 2 3 6 6 3" xfId="26484"/>
    <cellStyle name="Saída 2 3 6 7" xfId="14939"/>
    <cellStyle name="Saída 2 3 6 8" xfId="11891"/>
    <cellStyle name="Saída 2 3 6 9" xfId="12444"/>
    <cellStyle name="Saída 2 3 7" xfId="7118"/>
    <cellStyle name="Saída 2 3 7 10" xfId="11448"/>
    <cellStyle name="Saída 2 3 7 11" xfId="15780"/>
    <cellStyle name="Saída 2 3 7 12" xfId="17940"/>
    <cellStyle name="Saída 2 3 7 13" xfId="17848"/>
    <cellStyle name="Saída 2 3 7 2" xfId="8925"/>
    <cellStyle name="Saída 2 3 7 2 10" xfId="14890"/>
    <cellStyle name="Saída 2 3 7 2 11" xfId="18965"/>
    <cellStyle name="Saída 2 3 7 2 12" xfId="17757"/>
    <cellStyle name="Saída 2 3 7 2 2" xfId="14149"/>
    <cellStyle name="Saída 2 3 7 2 2 2" xfId="24609"/>
    <cellStyle name="Saída 2 3 7 2 2 2 2" xfId="28284"/>
    <cellStyle name="Saída 2 3 7 2 2 3" xfId="21759"/>
    <cellStyle name="Saída 2 3 7 2 2 4" xfId="26167"/>
    <cellStyle name="Saída 2 3 7 2 3" xfId="11382"/>
    <cellStyle name="Saída 2 3 7 2 3 2" xfId="24036"/>
    <cellStyle name="Saída 2 3 7 2 3 2 2" xfId="27733"/>
    <cellStyle name="Saída 2 3 7 2 3 3" xfId="20629"/>
    <cellStyle name="Saída 2 3 7 2 3 4" xfId="25439"/>
    <cellStyle name="Saída 2 3 7 2 4" xfId="11789"/>
    <cellStyle name="Saída 2 3 7 2 4 2" xfId="23528"/>
    <cellStyle name="Saída 2 3 7 2 4 3" xfId="27266"/>
    <cellStyle name="Saída 2 3 7 2 5" xfId="12500"/>
    <cellStyle name="Saída 2 3 7 2 5 2" xfId="23236"/>
    <cellStyle name="Saída 2 3 7 2 5 3" xfId="26974"/>
    <cellStyle name="Saída 2 3 7 2 6" xfId="11941"/>
    <cellStyle name="Saída 2 3 7 2 7" xfId="12325"/>
    <cellStyle name="Saída 2 3 7 2 8" xfId="12275"/>
    <cellStyle name="Saída 2 3 7 2 9" xfId="14266"/>
    <cellStyle name="Saída 2 3 7 3" xfId="13386"/>
    <cellStyle name="Saída 2 3 7 3 2" xfId="24319"/>
    <cellStyle name="Saída 2 3 7 3 2 2" xfId="28006"/>
    <cellStyle name="Saída 2 3 7 3 3" xfId="21245"/>
    <cellStyle name="Saída 2 3 7 3 4" xfId="25839"/>
    <cellStyle name="Saída 2 3 7 4" xfId="11536"/>
    <cellStyle name="Saída 2 3 7 4 2" xfId="23943"/>
    <cellStyle name="Saída 2 3 7 4 2 2" xfId="27647"/>
    <cellStyle name="Saída 2 3 7 4 3" xfId="20213"/>
    <cellStyle name="Saída 2 3 7 4 4" xfId="25290"/>
    <cellStyle name="Saída 2 3 7 5" xfId="13050"/>
    <cellStyle name="Saída 2 3 7 5 2" xfId="23700"/>
    <cellStyle name="Saída 2 3 7 5 3" xfId="27438"/>
    <cellStyle name="Saída 2 3 7 6" xfId="14237"/>
    <cellStyle name="Saída 2 3 7 6 2" xfId="22973"/>
    <cellStyle name="Saída 2 3 7 6 3" xfId="26714"/>
    <cellStyle name="Saída 2 3 7 7" xfId="12930"/>
    <cellStyle name="Saída 2 3 7 8" xfId="15506"/>
    <cellStyle name="Saída 2 3 7 9" xfId="10917"/>
    <cellStyle name="Saída 2 3 8" xfId="7140"/>
    <cellStyle name="Saída 2 3 8 10" xfId="15358"/>
    <cellStyle name="Saída 2 3 8 11" xfId="10921"/>
    <cellStyle name="Saída 2 3 8 12" xfId="17953"/>
    <cellStyle name="Saída 2 3 8 13" xfId="25148"/>
    <cellStyle name="Saída 2 3 8 2" xfId="8947"/>
    <cellStyle name="Saída 2 3 8 2 10" xfId="12199"/>
    <cellStyle name="Saída 2 3 8 2 11" xfId="18979"/>
    <cellStyle name="Saída 2 3 8 2 12" xfId="18790"/>
    <cellStyle name="Saída 2 3 8 2 2" xfId="14170"/>
    <cellStyle name="Saída 2 3 8 2 2 2" xfId="24628"/>
    <cellStyle name="Saída 2 3 8 2 2 2 2" xfId="28303"/>
    <cellStyle name="Saída 2 3 8 2 2 3" xfId="21779"/>
    <cellStyle name="Saída 2 3 8 2 2 4" xfId="26186"/>
    <cellStyle name="Saída 2 3 8 2 3" xfId="11769"/>
    <cellStyle name="Saída 2 3 8 2 3 2" xfId="23983"/>
    <cellStyle name="Saída 2 3 8 2 3 2 2" xfId="27683"/>
    <cellStyle name="Saída 2 3 8 2 3 3" xfId="20391"/>
    <cellStyle name="Saída 2 3 8 2 3 4" xfId="25343"/>
    <cellStyle name="Saída 2 3 8 2 4" xfId="12132"/>
    <cellStyle name="Saída 2 3 8 2 4 2" xfId="23829"/>
    <cellStyle name="Saída 2 3 8 2 4 3" xfId="27567"/>
    <cellStyle name="Saída 2 3 8 2 5" xfId="14347"/>
    <cellStyle name="Saída 2 3 8 2 5 2" xfId="23258"/>
    <cellStyle name="Saída 2 3 8 2 5 3" xfId="26996"/>
    <cellStyle name="Saída 2 3 8 2 6" xfId="12564"/>
    <cellStyle name="Saída 2 3 8 2 7" xfId="14303"/>
    <cellStyle name="Saída 2 3 8 2 8" xfId="15486"/>
    <cellStyle name="Saída 2 3 8 2 9" xfId="12879"/>
    <cellStyle name="Saída 2 3 8 3" xfId="13402"/>
    <cellStyle name="Saída 2 3 8 3 2" xfId="24338"/>
    <cellStyle name="Saída 2 3 8 3 2 2" xfId="28025"/>
    <cellStyle name="Saída 2 3 8 3 3" xfId="21265"/>
    <cellStyle name="Saída 2 3 8 3 4" xfId="25859"/>
    <cellStyle name="Saída 2 3 8 4" xfId="14664"/>
    <cellStyle name="Saída 2 3 8 4 2" xfId="23948"/>
    <cellStyle name="Saída 2 3 8 4 2 2" xfId="27650"/>
    <cellStyle name="Saída 2 3 8 4 3" xfId="20273"/>
    <cellStyle name="Saída 2 3 8 4 4" xfId="25303"/>
    <cellStyle name="Saída 2 3 8 5" xfId="13633"/>
    <cellStyle name="Saída 2 3 8 5 2" xfId="23698"/>
    <cellStyle name="Saída 2 3 8 5 3" xfId="27436"/>
    <cellStyle name="Saída 2 3 8 6" xfId="12249"/>
    <cellStyle name="Saída 2 3 8 6 2" xfId="22995"/>
    <cellStyle name="Saída 2 3 8 6 3" xfId="26736"/>
    <cellStyle name="Saída 2 3 8 7" xfId="12441"/>
    <cellStyle name="Saída 2 3 8 8" xfId="12216"/>
    <cellStyle name="Saída 2 3 8 9" xfId="15513"/>
    <cellStyle name="Saída 2 3 9" xfId="7003"/>
    <cellStyle name="Saída 2 3 9 10" xfId="15657"/>
    <cellStyle name="Saída 2 3 9 11" xfId="17878"/>
    <cellStyle name="Saída 2 3 9 12" xfId="16229"/>
    <cellStyle name="Saída 2 3 9 2" xfId="13294"/>
    <cellStyle name="Saída 2 3 9 2 2" xfId="24218"/>
    <cellStyle name="Saída 2 3 9 2 2 2" xfId="27905"/>
    <cellStyle name="Saída 2 3 9 2 3" xfId="21140"/>
    <cellStyle name="Saída 2 3 9 2 4" xfId="25737"/>
    <cellStyle name="Saída 2 3 9 3" xfId="13754"/>
    <cellStyle name="Saída 2 3 9 3 2" xfId="23949"/>
    <cellStyle name="Saída 2 3 9 3 2 2" xfId="27651"/>
    <cellStyle name="Saída 2 3 9 3 3" xfId="20274"/>
    <cellStyle name="Saída 2 3 9 3 4" xfId="25304"/>
    <cellStyle name="Saída 2 3 9 4" xfId="11120"/>
    <cellStyle name="Saída 2 3 9 4 2" xfId="23356"/>
    <cellStyle name="Saída 2 3 9 4 3" xfId="27094"/>
    <cellStyle name="Saída 2 3 9 5" xfId="15255"/>
    <cellStyle name="Saída 2 3 9 5 2" xfId="22860"/>
    <cellStyle name="Saída 2 3 9 5 3" xfId="26601"/>
    <cellStyle name="Saída 2 3 9 6" xfId="11949"/>
    <cellStyle name="Saída 2 3 9 7" xfId="12406"/>
    <cellStyle name="Saída 2 3 9 8" xfId="12758"/>
    <cellStyle name="Saída 2 3 9 9" xfId="12613"/>
    <cellStyle name="Saída 2 4" xfId="6899"/>
    <cellStyle name="Saída 2 4 10" xfId="13674"/>
    <cellStyle name="Saída 2 4 11" xfId="15008"/>
    <cellStyle name="Saída 2 4 12" xfId="17823"/>
    <cellStyle name="Saída 2 4 13" xfId="17183"/>
    <cellStyle name="Saída 2 4 2" xfId="8736"/>
    <cellStyle name="Saída 2 4 2 10" xfId="12345"/>
    <cellStyle name="Saída 2 4 2 11" xfId="18851"/>
    <cellStyle name="Saída 2 4 2 12" xfId="17508"/>
    <cellStyle name="Saída 2 4 2 2" xfId="13978"/>
    <cellStyle name="Saída 2 4 2 2 2" xfId="24440"/>
    <cellStyle name="Saída 2 4 2 2 2 2" xfId="28115"/>
    <cellStyle name="Saída 2 4 2 2 3" xfId="21583"/>
    <cellStyle name="Saída 2 4 2 2 4" xfId="25998"/>
    <cellStyle name="Saída 2 4 2 3" xfId="14622"/>
    <cellStyle name="Saída 2 4 2 3 2" xfId="24652"/>
    <cellStyle name="Saída 2 4 2 3 2 2" xfId="28327"/>
    <cellStyle name="Saída 2 4 2 3 3" xfId="21814"/>
    <cellStyle name="Saída 2 4 2 3 4" xfId="26215"/>
    <cellStyle name="Saída 2 4 2 4" xfId="14204"/>
    <cellStyle name="Saída 2 4 2 4 2" xfId="23627"/>
    <cellStyle name="Saída 2 4 2 4 3" xfId="27365"/>
    <cellStyle name="Saída 2 4 2 5" xfId="11934"/>
    <cellStyle name="Saída 2 4 2 5 2" xfId="23047"/>
    <cellStyle name="Saída 2 4 2 5 3" xfId="26785"/>
    <cellStyle name="Saída 2 4 2 6" xfId="15198"/>
    <cellStyle name="Saída 2 4 2 7" xfId="14489"/>
    <cellStyle name="Saída 2 4 2 8" xfId="15596"/>
    <cellStyle name="Saída 2 4 2 9" xfId="13606"/>
    <cellStyle name="Saída 2 4 3" xfId="13204"/>
    <cellStyle name="Saída 2 4 3 2" xfId="22301"/>
    <cellStyle name="Saída 2 4 3 2 2" xfId="24775"/>
    <cellStyle name="Saída 2 4 3 2 2 2" xfId="28445"/>
    <cellStyle name="Saída 2 4 3 2 3" xfId="26411"/>
    <cellStyle name="Saída 2 4 3 3" xfId="24121"/>
    <cellStyle name="Saída 2 4 3 3 2" xfId="27808"/>
    <cellStyle name="Saída 2 4 3 4" xfId="21041"/>
    <cellStyle name="Saída 2 4 3 5" xfId="25640"/>
    <cellStyle name="Saída 2 4 4" xfId="14963"/>
    <cellStyle name="Saída 2 4 4 2" xfId="24090"/>
    <cellStyle name="Saída 2 4 4 2 2" xfId="27779"/>
    <cellStyle name="Saída 2 4 4 3" xfId="20903"/>
    <cellStyle name="Saída 2 4 4 4" xfId="25570"/>
    <cellStyle name="Saída 2 4 5" xfId="12955"/>
    <cellStyle name="Saída 2 4 5 2" xfId="23398"/>
    <cellStyle name="Saída 2 4 5 3" xfId="27136"/>
    <cellStyle name="Saída 2 4 6" xfId="15140"/>
    <cellStyle name="Saída 2 4 6 2" xfId="22760"/>
    <cellStyle name="Saída 2 4 6 3" xfId="26501"/>
    <cellStyle name="Saída 2 4 7" xfId="11618"/>
    <cellStyle name="Saída 2 4 8" xfId="11711"/>
    <cellStyle name="Saída 2 4 9" xfId="14573"/>
    <cellStyle name="Saída 2 5" xfId="6974"/>
    <cellStyle name="Saída 2 5 10" xfId="15680"/>
    <cellStyle name="Saída 2 5 11" xfId="15492"/>
    <cellStyle name="Saída 2 5 12" xfId="17859"/>
    <cellStyle name="Saída 2 5 13" xfId="19696"/>
    <cellStyle name="Saída 2 5 2" xfId="8799"/>
    <cellStyle name="Saída 2 5 2 10" xfId="15592"/>
    <cellStyle name="Saída 2 5 2 11" xfId="18883"/>
    <cellStyle name="Saída 2 5 2 12" xfId="17679"/>
    <cellStyle name="Saída 2 5 2 2" xfId="14036"/>
    <cellStyle name="Saída 2 5 2 2 2" xfId="24498"/>
    <cellStyle name="Saída 2 5 2 2 2 2" xfId="28173"/>
    <cellStyle name="Saída 2 5 2 2 3" xfId="21643"/>
    <cellStyle name="Saída 2 5 2 2 4" xfId="26056"/>
    <cellStyle name="Saída 2 5 2 3" xfId="11437"/>
    <cellStyle name="Saída 2 5 2 3 2" xfId="24045"/>
    <cellStyle name="Saída 2 5 2 3 2 2" xfId="27742"/>
    <cellStyle name="Saída 2 5 2 3 3" xfId="20692"/>
    <cellStyle name="Saída 2 5 2 3 4" xfId="25465"/>
    <cellStyle name="Saída 2 5 2 4" xfId="12850"/>
    <cellStyle name="Saída 2 5 2 4 2" xfId="23402"/>
    <cellStyle name="Saída 2 5 2 4 3" xfId="27140"/>
    <cellStyle name="Saída 2 5 2 5" xfId="14904"/>
    <cellStyle name="Saída 2 5 2 5 2" xfId="23110"/>
    <cellStyle name="Saída 2 5 2 5 3" xfId="26848"/>
    <cellStyle name="Saída 2 5 2 6" xfId="12901"/>
    <cellStyle name="Saída 2 5 2 7" xfId="13242"/>
    <cellStyle name="Saída 2 5 2 8" xfId="14224"/>
    <cellStyle name="Saída 2 5 2 9" xfId="13934"/>
    <cellStyle name="Saída 2 5 3" xfId="13268"/>
    <cellStyle name="Saída 2 5 3 2" xfId="24191"/>
    <cellStyle name="Saída 2 5 3 2 2" xfId="27878"/>
    <cellStyle name="Saída 2 5 3 3" xfId="21112"/>
    <cellStyle name="Saída 2 5 3 4" xfId="25710"/>
    <cellStyle name="Saída 2 5 4" xfId="14710"/>
    <cellStyle name="Saída 2 5 4 2" xfId="24411"/>
    <cellStyle name="Saída 2 5 4 2 2" xfId="28088"/>
    <cellStyle name="Saída 2 5 4 3" xfId="21528"/>
    <cellStyle name="Saída 2 5 4 4" xfId="25967"/>
    <cellStyle name="Saída 2 5 5" xfId="11808"/>
    <cellStyle name="Saída 2 5 5 2" xfId="23485"/>
    <cellStyle name="Saída 2 5 5 3" xfId="27223"/>
    <cellStyle name="Saída 2 5 6" xfId="14789"/>
    <cellStyle name="Saída 2 5 6 2" xfId="22831"/>
    <cellStyle name="Saída 2 5 6 3" xfId="26572"/>
    <cellStyle name="Saída 2 5 7" xfId="12814"/>
    <cellStyle name="Saída 2 5 8" xfId="12595"/>
    <cellStyle name="Saída 2 5 9" xfId="15336"/>
    <cellStyle name="Saída 2 6" xfId="6880"/>
    <cellStyle name="Saída 2 6 10" xfId="15672"/>
    <cellStyle name="Saída 2 6 11" xfId="12054"/>
    <cellStyle name="Saída 2 6 12" xfId="17810"/>
    <cellStyle name="Saída 2 6 13" xfId="25183"/>
    <cellStyle name="Saída 2 6 2" xfId="8719"/>
    <cellStyle name="Saída 2 6 2 10" xfId="12230"/>
    <cellStyle name="Saída 2 6 2 11" xfId="18837"/>
    <cellStyle name="Saída 2 6 2 12" xfId="15980"/>
    <cellStyle name="Saída 2 6 2 2" xfId="13961"/>
    <cellStyle name="Saída 2 6 2 2 2" xfId="24426"/>
    <cellStyle name="Saída 2 6 2 2 2 2" xfId="28101"/>
    <cellStyle name="Saída 2 6 2 2 3" xfId="21568"/>
    <cellStyle name="Saída 2 6 2 2 4" xfId="25984"/>
    <cellStyle name="Saída 2 6 2 3" xfId="14629"/>
    <cellStyle name="Saída 2 6 2 3 2" xfId="24074"/>
    <cellStyle name="Saída 2 6 2 3 2 2" xfId="27766"/>
    <cellStyle name="Saída 2 6 2 3 3" xfId="20825"/>
    <cellStyle name="Saída 2 6 2 3 4" xfId="25533"/>
    <cellStyle name="Saída 2 6 2 4" xfId="11325"/>
    <cellStyle name="Saída 2 6 2 4 2" xfId="23314"/>
    <cellStyle name="Saída 2 6 2 4 3" xfId="27052"/>
    <cellStyle name="Saída 2 6 2 5" xfId="11098"/>
    <cellStyle name="Saída 2 6 2 5 2" xfId="23030"/>
    <cellStyle name="Saída 2 6 2 5 3" xfId="26768"/>
    <cellStyle name="Saída 2 6 2 6" xfId="12623"/>
    <cellStyle name="Saída 2 6 2 7" xfId="12136"/>
    <cellStyle name="Saída 2 6 2 8" xfId="12021"/>
    <cellStyle name="Saída 2 6 2 9" xfId="15059"/>
    <cellStyle name="Saída 2 6 3" xfId="13189"/>
    <cellStyle name="Saída 2 6 3 2" xfId="24109"/>
    <cellStyle name="Saída 2 6 3 2 2" xfId="27796"/>
    <cellStyle name="Saída 2 6 3 3" xfId="21024"/>
    <cellStyle name="Saída 2 6 3 4" xfId="25624"/>
    <cellStyle name="Saída 2 6 4" xfId="14230"/>
    <cellStyle name="Saída 2 6 4 2" xfId="24693"/>
    <cellStyle name="Saída 2 6 4 2 2" xfId="28365"/>
    <cellStyle name="Saída 2 6 4 3" xfId="22019"/>
    <cellStyle name="Saída 2 6 4 4" xfId="26291"/>
    <cellStyle name="Saída 2 6 5" xfId="12919"/>
    <cellStyle name="Saída 2 6 5 2" xfId="23748"/>
    <cellStyle name="Saída 2 6 5 3" xfId="27486"/>
    <cellStyle name="Saída 2 6 6" xfId="12323"/>
    <cellStyle name="Saída 2 6 6 2" xfId="22742"/>
    <cellStyle name="Saída 2 6 6 3" xfId="26483"/>
    <cellStyle name="Saída 2 6 7" xfId="11871"/>
    <cellStyle name="Saída 2 6 8" xfId="15352"/>
    <cellStyle name="Saída 2 6 9" xfId="12732"/>
    <cellStyle name="Saída 2 7" xfId="6983"/>
    <cellStyle name="Saída 2 7 10" xfId="15040"/>
    <cellStyle name="Saída 2 7 11" xfId="13790"/>
    <cellStyle name="Saída 2 7 12" xfId="17865"/>
    <cellStyle name="Saída 2 7 13" xfId="17676"/>
    <cellStyle name="Saída 2 7 2" xfId="8805"/>
    <cellStyle name="Saída 2 7 2 10" xfId="13180"/>
    <cellStyle name="Saída 2 7 2 11" xfId="18887"/>
    <cellStyle name="Saída 2 7 2 12" xfId="17789"/>
    <cellStyle name="Saída 2 7 2 2" xfId="14041"/>
    <cellStyle name="Saída 2 7 2 2 2" xfId="24502"/>
    <cellStyle name="Saída 2 7 2 2 2 2" xfId="28177"/>
    <cellStyle name="Saída 2 7 2 2 3" xfId="21648"/>
    <cellStyle name="Saída 2 7 2 2 4" xfId="26060"/>
    <cellStyle name="Saída 2 7 2 3" xfId="13573"/>
    <cellStyle name="Saída 2 7 2 3 2" xfId="24029"/>
    <cellStyle name="Saída 2 7 2 3 2 2" xfId="27726"/>
    <cellStyle name="Saída 2 7 2 3 3" xfId="20605"/>
    <cellStyle name="Saída 2 7 2 3 4" xfId="25426"/>
    <cellStyle name="Saída 2 7 2 4" xfId="14931"/>
    <cellStyle name="Saída 2 7 2 4 2" xfId="23309"/>
    <cellStyle name="Saída 2 7 2 4 3" xfId="27047"/>
    <cellStyle name="Saída 2 7 2 5" xfId="12729"/>
    <cellStyle name="Saída 2 7 2 5 2" xfId="23116"/>
    <cellStyle name="Saída 2 7 2 5 3" xfId="26854"/>
    <cellStyle name="Saída 2 7 2 6" xfId="12736"/>
    <cellStyle name="Saída 2 7 2 7" xfId="11605"/>
    <cellStyle name="Saída 2 7 2 8" xfId="15536"/>
    <cellStyle name="Saída 2 7 2 9" xfId="13778"/>
    <cellStyle name="Saída 2 7 3" xfId="13275"/>
    <cellStyle name="Saída 2 7 3 2" xfId="24198"/>
    <cellStyle name="Saída 2 7 3 2 2" xfId="27885"/>
    <cellStyle name="Saída 2 7 3 3" xfId="21120"/>
    <cellStyle name="Saída 2 7 3 4" xfId="25717"/>
    <cellStyle name="Saída 2 7 4" xfId="14703"/>
    <cellStyle name="Saída 2 7 4 2" xfId="24086"/>
    <cellStyle name="Saída 2 7 4 2 2" xfId="27776"/>
    <cellStyle name="Saída 2 7 4 3" xfId="20882"/>
    <cellStyle name="Saída 2 7 4 4" xfId="25558"/>
    <cellStyle name="Saída 2 7 5" xfId="12924"/>
    <cellStyle name="Saída 2 7 5 2" xfId="23482"/>
    <cellStyle name="Saída 2 7 5 3" xfId="27220"/>
    <cellStyle name="Saída 2 7 6" xfId="15229"/>
    <cellStyle name="Saída 2 7 6 2" xfId="22840"/>
    <cellStyle name="Saída 2 7 6 3" xfId="26581"/>
    <cellStyle name="Saída 2 7 7" xfId="14835"/>
    <cellStyle name="Saída 2 7 8" xfId="11679"/>
    <cellStyle name="Saída 2 7 9" xfId="11093"/>
    <cellStyle name="Saída 2 8" xfId="6912"/>
    <cellStyle name="Saída 2 8 10" xfId="11356"/>
    <cellStyle name="Saída 2 8 11" xfId="12288"/>
    <cellStyle name="Saída 2 8 12" xfId="17830"/>
    <cellStyle name="Saída 2 8 13" xfId="25150"/>
    <cellStyle name="Saída 2 8 2" xfId="8746"/>
    <cellStyle name="Saída 2 8 2 10" xfId="15305"/>
    <cellStyle name="Saída 2 8 2 11" xfId="18857"/>
    <cellStyle name="Saída 2 8 2 12" xfId="17477"/>
    <cellStyle name="Saída 2 8 2 2" xfId="13988"/>
    <cellStyle name="Saída 2 8 2 2 2" xfId="24449"/>
    <cellStyle name="Saída 2 8 2 2 2 2" xfId="28124"/>
    <cellStyle name="Saída 2 8 2 2 3" xfId="21592"/>
    <cellStyle name="Saída 2 8 2 2 4" xfId="26007"/>
    <cellStyle name="Saída 2 8 2 3" xfId="14618"/>
    <cellStyle name="Saída 2 8 2 3 2" xfId="24766"/>
    <cellStyle name="Saída 2 8 2 3 2 2" xfId="28437"/>
    <cellStyle name="Saída 2 8 2 3 3" xfId="22186"/>
    <cellStyle name="Saída 2 8 2 3 4" xfId="26382"/>
    <cellStyle name="Saída 2 8 2 4" xfId="13088"/>
    <cellStyle name="Saída 2 8 2 4 2" xfId="23791"/>
    <cellStyle name="Saída 2 8 2 4 3" xfId="27529"/>
    <cellStyle name="Saída 2 8 2 5" xfId="15142"/>
    <cellStyle name="Saída 2 8 2 5 2" xfId="23057"/>
    <cellStyle name="Saída 2 8 2 5 3" xfId="26795"/>
    <cellStyle name="Saída 2 8 2 6" xfId="12313"/>
    <cellStyle name="Saída 2 8 2 7" xfId="12213"/>
    <cellStyle name="Saída 2 8 2 8" xfId="13506"/>
    <cellStyle name="Saída 2 8 2 9" xfId="11174"/>
    <cellStyle name="Saída 2 8 3" xfId="13215"/>
    <cellStyle name="Saída 2 8 3 2" xfId="24133"/>
    <cellStyle name="Saída 2 8 3 2 2" xfId="27820"/>
    <cellStyle name="Saída 2 8 3 3" xfId="21053"/>
    <cellStyle name="Saída 2 8 3 4" xfId="25652"/>
    <cellStyle name="Saída 2 8 4" xfId="14368"/>
    <cellStyle name="Saída 2 8 4 2" xfId="24694"/>
    <cellStyle name="Saída 2 8 4 2 2" xfId="28366"/>
    <cellStyle name="Saída 2 8 4 3" xfId="22021"/>
    <cellStyle name="Saída 2 8 4 4" xfId="26293"/>
    <cellStyle name="Saída 2 8 5" xfId="12536"/>
    <cellStyle name="Saída 2 8 5 2" xfId="23502"/>
    <cellStyle name="Saída 2 8 5 3" xfId="27240"/>
    <cellStyle name="Saída 2 8 6" xfId="11055"/>
    <cellStyle name="Saída 2 8 6 2" xfId="22772"/>
    <cellStyle name="Saída 2 8 6 3" xfId="26513"/>
    <cellStyle name="Saída 2 8 7" xfId="12740"/>
    <cellStyle name="Saída 2 8 8" xfId="15223"/>
    <cellStyle name="Saída 2 8 9" xfId="11671"/>
    <cellStyle name="Saída 2 9" xfId="7041"/>
    <cellStyle name="Saída 2 9 10" xfId="11001"/>
    <cellStyle name="Saída 2 9 11" xfId="15490"/>
    <cellStyle name="Saída 2 9 12" xfId="17898"/>
    <cellStyle name="Saída 2 9 13" xfId="25163"/>
    <cellStyle name="Saída 2 9 2" xfId="8852"/>
    <cellStyle name="Saída 2 9 2 10" xfId="12111"/>
    <cellStyle name="Saída 2 9 2 11" xfId="18918"/>
    <cellStyle name="Saída 2 9 2 12" xfId="17526"/>
    <cellStyle name="Saída 2 9 2 2" xfId="14083"/>
    <cellStyle name="Saída 2 9 2 2 2" xfId="24544"/>
    <cellStyle name="Saída 2 9 2 2 2 2" xfId="28219"/>
    <cellStyle name="Saída 2 9 2 2 3" xfId="21692"/>
    <cellStyle name="Saída 2 9 2 2 4" xfId="26102"/>
    <cellStyle name="Saída 2 9 2 3" xfId="13561"/>
    <cellStyle name="Saída 2 9 2 3 2" xfId="23980"/>
    <cellStyle name="Saída 2 9 2 3 2 2" xfId="27680"/>
    <cellStyle name="Saída 2 9 2 3 3" xfId="20386"/>
    <cellStyle name="Saída 2 9 2 3 4" xfId="25338"/>
    <cellStyle name="Saída 2 9 2 4" xfId="13036"/>
    <cellStyle name="Saída 2 9 2 4 2" xfId="23599"/>
    <cellStyle name="Saída 2 9 2 4 3" xfId="27337"/>
    <cellStyle name="Saída 2 9 2 5" xfId="12975"/>
    <cellStyle name="Saída 2 9 2 5 2" xfId="23163"/>
    <cellStyle name="Saída 2 9 2 5 3" xfId="26901"/>
    <cellStyle name="Saída 2 9 2 6" xfId="14804"/>
    <cellStyle name="Saída 2 9 2 7" xfId="11258"/>
    <cellStyle name="Saída 2 9 2 8" xfId="13057"/>
    <cellStyle name="Saída 2 9 2 9" xfId="11859"/>
    <cellStyle name="Saída 2 9 3" xfId="13325"/>
    <cellStyle name="Saída 2 9 3 2" xfId="24251"/>
    <cellStyle name="Saída 2 9 3 2 2" xfId="27938"/>
    <cellStyle name="Saída 2 9 3 3" xfId="21174"/>
    <cellStyle name="Saída 2 9 3 4" xfId="25770"/>
    <cellStyle name="Saída 2 9 4" xfId="13749"/>
    <cellStyle name="Saída 2 9 4 2" xfId="24357"/>
    <cellStyle name="Saída 2 9 4 2 2" xfId="28039"/>
    <cellStyle name="Saída 2 9 4 3" xfId="21312"/>
    <cellStyle name="Saída 2 9 4 4" xfId="25875"/>
    <cellStyle name="Saída 2 9 5" xfId="13028"/>
    <cellStyle name="Saída 2 9 5 2" xfId="23342"/>
    <cellStyle name="Saída 2 9 5 3" xfId="27080"/>
    <cellStyle name="Saída 2 9 6" xfId="15371"/>
    <cellStyle name="Saída 2 9 6 2" xfId="22897"/>
    <cellStyle name="Saída 2 9 6 3" xfId="26638"/>
    <cellStyle name="Saída 2 9 7" xfId="11016"/>
    <cellStyle name="Saída 2 9 8" xfId="11363"/>
    <cellStyle name="Saída 2 9 9" xfId="11626"/>
    <cellStyle name="Sep. milhar [0]" xfId="324"/>
    <cellStyle name="Separador de m" xfId="325"/>
    <cellStyle name="Separador de milhares" xfId="633" builtinId="3"/>
    <cellStyle name="Separador de milhares 2" xfId="45"/>
    <cellStyle name="Separador de milhares 2 10" xfId="2092"/>
    <cellStyle name="Separador de milhares 2 10 2" xfId="3220"/>
    <cellStyle name="Separador de milhares 2 10 2 2" xfId="4556"/>
    <cellStyle name="Separador de milhares 2 10 2 2 2" xfId="16878"/>
    <cellStyle name="Separador de milhares 2 10 2 3" xfId="5389"/>
    <cellStyle name="Separador de milhares 2 10 2 3 2" xfId="19190"/>
    <cellStyle name="Separador de milhares 2 10 2 4" xfId="19610"/>
    <cellStyle name="Separador de milhares 2 10 3" xfId="4060"/>
    <cellStyle name="Separador de milhares 2 10 3 2" xfId="6119"/>
    <cellStyle name="Separador de milhares 2 10 3 2 2" xfId="16562"/>
    <cellStyle name="Separador de milhares 2 10 3 3" xfId="19323"/>
    <cellStyle name="Separador de milhares 2 11" xfId="2093"/>
    <cellStyle name="Separador de milhares 2 11 2" xfId="3221"/>
    <cellStyle name="Separador de milhares 2 11 2 2" xfId="4557"/>
    <cellStyle name="Separador de milhares 2 11 2 2 2" xfId="17366"/>
    <cellStyle name="Separador de milhares 2 11 2 3" xfId="5390"/>
    <cellStyle name="Separador de milhares 2 11 2 3 2" xfId="19470"/>
    <cellStyle name="Separador de milhares 2 11 2 4" xfId="19611"/>
    <cellStyle name="Separador de milhares 2 11 3" xfId="4334"/>
    <cellStyle name="Separador de milhares 2 11 3 2" xfId="6120"/>
    <cellStyle name="Separador de milhares 2 11 3 2 2" xfId="16561"/>
    <cellStyle name="Separador de milhares 2 11 3 3" xfId="16961"/>
    <cellStyle name="Separador de milhares 2 12" xfId="2094"/>
    <cellStyle name="Separador de milhares 2 12 2" xfId="3222"/>
    <cellStyle name="Separador de milhares 2 12 2 2" xfId="4558"/>
    <cellStyle name="Separador de milhares 2 12 2 2 2" xfId="17193"/>
    <cellStyle name="Separador de milhares 2 12 2 3" xfId="5391"/>
    <cellStyle name="Separador de milhares 2 12 2 3 2" xfId="19471"/>
    <cellStyle name="Separador de milhares 2 12 2 4" xfId="19386"/>
    <cellStyle name="Separador de milhares 2 12 3" xfId="4218"/>
    <cellStyle name="Separador de milhares 2 12 3 2" xfId="6121"/>
    <cellStyle name="Separador de milhares 2 12 3 2 2" xfId="18037"/>
    <cellStyle name="Separador de milhares 2 12 3 3" xfId="17022"/>
    <cellStyle name="Separador de milhares 2 13" xfId="3022"/>
    <cellStyle name="Separador de milhares 2 13 2" xfId="3702"/>
    <cellStyle name="Separador de milhares 2 13 2 2" xfId="5867"/>
    <cellStyle name="Separador de milhares 2 13 2 2 2" xfId="17306"/>
    <cellStyle name="Separador de milhares 2 13 2 3" xfId="18575"/>
    <cellStyle name="Separador de milhares 2 13 3" xfId="5191"/>
    <cellStyle name="Separador de milhares 2 13 3 2" xfId="16709"/>
    <cellStyle name="Separador de milhares 2 13 4" xfId="21389"/>
    <cellStyle name="Separador de milhares 2 13 4 2" xfId="24367"/>
    <cellStyle name="Separador de milhares 2 13 4 3" xfId="22528"/>
    <cellStyle name="Separador de milhares 2 14" xfId="8372"/>
    <cellStyle name="Separador de milhares 2 14 2" xfId="21945"/>
    <cellStyle name="Separador de milhares 2 14 3" xfId="21554"/>
    <cellStyle name="Separador de milhares 2 15" xfId="8373"/>
    <cellStyle name="Separador de milhares 2 16" xfId="8374"/>
    <cellStyle name="Separador de milhares 2 2" xfId="46"/>
    <cellStyle name="Separador de milhares 2 2 10" xfId="2095"/>
    <cellStyle name="Separador de milhares 2 2 10 2" xfId="3223"/>
    <cellStyle name="Separador de milhares 2 2 10 2 2" xfId="4559"/>
    <cellStyle name="Separador de milhares 2 2 10 2 2 2" xfId="16877"/>
    <cellStyle name="Separador de milhares 2 2 10 2 3" xfId="5392"/>
    <cellStyle name="Separador de milhares 2 2 10 2 3 2" xfId="19315"/>
    <cellStyle name="Separador de milhares 2 2 10 2 4" xfId="16264"/>
    <cellStyle name="Separador de milhares 2 2 10 3" xfId="4433"/>
    <cellStyle name="Separador de milhares 2 2 10 3 2" xfId="6122"/>
    <cellStyle name="Separador de milhares 2 2 10 3 2 2" xfId="16560"/>
    <cellStyle name="Separador de milhares 2 2 10 3 3" xfId="18359"/>
    <cellStyle name="Separador de milhares 2 2 11" xfId="3023"/>
    <cellStyle name="Separador de milhares 2 2 11 2" xfId="4453"/>
    <cellStyle name="Separador de milhares 2 2 11 2 2" xfId="5868"/>
    <cellStyle name="Separador de milhares 2 2 11 2 2 2" xfId="17392"/>
    <cellStyle name="Separador de milhares 2 2 11 2 3" xfId="18353"/>
    <cellStyle name="Separador de milhares 2 2 11 3" xfId="5192"/>
    <cellStyle name="Separador de milhares 2 2 11 3 2" xfId="21359"/>
    <cellStyle name="Separador de milhares 2 2 11 3 3" xfId="21962"/>
    <cellStyle name="Separador de milhares 2 2 11 4" xfId="22529"/>
    <cellStyle name="Separador de milhares 2 2 12" xfId="8375"/>
    <cellStyle name="Separador de milhares 2 2 12 2" xfId="19930"/>
    <cellStyle name="Separador de milhares 2 2 12 3" xfId="19957"/>
    <cellStyle name="Separador de milhares 2 2 13" xfId="8376"/>
    <cellStyle name="Separador de milhares 2 2 14" xfId="8377"/>
    <cellStyle name="Separador de milhares 2 2 2" xfId="108"/>
    <cellStyle name="Separador de milhares 2 2 2 10" xfId="3035"/>
    <cellStyle name="Separador de milhares 2 2 2 10 2" xfId="4488"/>
    <cellStyle name="Separador de milhares 2 2 2 10 2 2" xfId="19320"/>
    <cellStyle name="Separador de milhares 2 2 2 10 3" xfId="5204"/>
    <cellStyle name="Separador de milhares 2 2 2 10 3 2" xfId="21306"/>
    <cellStyle name="Separador de milhares 2 2 2 10 3 3" xfId="21846"/>
    <cellStyle name="Separador de milhares 2 2 2 10 4" xfId="22540"/>
    <cellStyle name="Separador de milhares 2 2 2 11" xfId="3809"/>
    <cellStyle name="Separador de milhares 2 2 2 11 2" xfId="5888"/>
    <cellStyle name="Separador de milhares 2 2 2 11 2 2" xfId="20378"/>
    <cellStyle name="Separador de milhares 2 2 2 11 2 3" xfId="20795"/>
    <cellStyle name="Separador de milhares 2 2 2 11 3" xfId="22654"/>
    <cellStyle name="Separador de milhares 2 2 2 12" xfId="8378"/>
    <cellStyle name="Separador de milhares 2 2 2 13" xfId="8379"/>
    <cellStyle name="Separador de milhares 2 2 2 2" xfId="726"/>
    <cellStyle name="Separador de milhares 2 2 2 2 2" xfId="2975"/>
    <cellStyle name="Separador de milhares 2 2 2 2 3" xfId="3111"/>
    <cellStyle name="Separador de milhares 2 2 2 2 3 2" xfId="4526"/>
    <cellStyle name="Separador de milhares 2 2 2 2 3 2 2" xfId="16892"/>
    <cellStyle name="Separador de milhares 2 2 2 2 3 3" xfId="5280"/>
    <cellStyle name="Separador de milhares 2 2 2 2 3 3 2" xfId="20373"/>
    <cellStyle name="Separador de milhares 2 2 2 2 3 3 3" xfId="21961"/>
    <cellStyle name="Separador de milhares 2 2 2 2 3 4" xfId="22573"/>
    <cellStyle name="Separador de milhares 2 2 2 2 4" xfId="4221"/>
    <cellStyle name="Separador de milhares 2 2 2 2 4 2" xfId="5996"/>
    <cellStyle name="Separador de milhares 2 2 2 2 4 2 2" xfId="16613"/>
    <cellStyle name="Separador de milhares 2 2 2 2 4 3" xfId="17019"/>
    <cellStyle name="Separador de milhares 2 2 2 2 5" xfId="8380"/>
    <cellStyle name="Separador de milhares 2 2 2 3" xfId="2096"/>
    <cellStyle name="Separador de milhares 2 2 2 3 2" xfId="3224"/>
    <cellStyle name="Separador de milhares 2 2 2 3 2 2" xfId="4560"/>
    <cellStyle name="Separador de milhares 2 2 2 3 2 2 2" xfId="18327"/>
    <cellStyle name="Separador de milhares 2 2 2 3 2 3" xfId="5393"/>
    <cellStyle name="Separador de milhares 2 2 2 3 2 3 2" xfId="20157"/>
    <cellStyle name="Separador de milhares 2 2 2 3 2 3 3" xfId="22138"/>
    <cellStyle name="Separador de milhares 2 2 2 3 2 4" xfId="22594"/>
    <cellStyle name="Separador de milhares 2 2 2 3 3" xfId="3875"/>
    <cellStyle name="Separador de milhares 2 2 2 3 3 2" xfId="6123"/>
    <cellStyle name="Separador de milhares 2 2 2 3 3 2 2" xfId="18036"/>
    <cellStyle name="Separador de milhares 2 2 2 3 3 3" xfId="19327"/>
    <cellStyle name="Separador de milhares 2 2 2 3 4" xfId="8381"/>
    <cellStyle name="Separador de milhares 2 2 2 4" xfId="2097"/>
    <cellStyle name="Separador de milhares 2 2 2 4 2" xfId="3225"/>
    <cellStyle name="Separador de milhares 2 2 2 4 2 2" xfId="4561"/>
    <cellStyle name="Separador de milhares 2 2 2 4 2 2 2" xfId="18326"/>
    <cellStyle name="Separador de milhares 2 2 2 4 2 3" xfId="5394"/>
    <cellStyle name="Separador de milhares 2 2 2 4 2 3 2" xfId="19863"/>
    <cellStyle name="Separador de milhares 2 2 2 4 2 4" xfId="18774"/>
    <cellStyle name="Separador de milhares 2 2 2 4 3" xfId="3838"/>
    <cellStyle name="Separador de milhares 2 2 2 4 3 2" xfId="6124"/>
    <cellStyle name="Separador de milhares 2 2 2 4 3 2 2" xfId="16559"/>
    <cellStyle name="Separador de milhares 2 2 2 4 3 3" xfId="16459"/>
    <cellStyle name="Separador de milhares 2 2 2 5" xfId="2098"/>
    <cellStyle name="Separador de milhares 2 2 2 5 2" xfId="3226"/>
    <cellStyle name="Separador de milhares 2 2 2 5 2 2" xfId="4562"/>
    <cellStyle name="Separador de milhares 2 2 2 5 2 2 2" xfId="18325"/>
    <cellStyle name="Separador de milhares 2 2 2 5 2 3" xfId="5395"/>
    <cellStyle name="Separador de milhares 2 2 2 5 2 3 2" xfId="19802"/>
    <cellStyle name="Separador de milhares 2 2 2 5 2 4" xfId="18773"/>
    <cellStyle name="Separador de milhares 2 2 2 5 3" xfId="4329"/>
    <cellStyle name="Separador de milhares 2 2 2 5 3 2" xfId="6125"/>
    <cellStyle name="Separador de milhares 2 2 2 5 3 2 2" xfId="18035"/>
    <cellStyle name="Separador de milhares 2 2 2 5 3 3" xfId="16966"/>
    <cellStyle name="Separador de milhares 2 2 2 6" xfId="2099"/>
    <cellStyle name="Separador de milhares 2 2 2 6 2" xfId="3227"/>
    <cellStyle name="Separador de milhares 2 2 2 6 2 2" xfId="4563"/>
    <cellStyle name="Separador de milhares 2 2 2 6 2 2 2" xfId="18324"/>
    <cellStyle name="Separador de milhares 2 2 2 6 2 3" xfId="5396"/>
    <cellStyle name="Separador de milhares 2 2 2 6 2 3 2" xfId="19465"/>
    <cellStyle name="Separador de milhares 2 2 2 6 2 4" xfId="15902"/>
    <cellStyle name="Separador de milhares 2 2 2 6 3" xfId="3720"/>
    <cellStyle name="Separador de milhares 2 2 2 6 3 2" xfId="6126"/>
    <cellStyle name="Separador de milhares 2 2 2 6 3 2 2" xfId="16216"/>
    <cellStyle name="Separador de milhares 2 2 2 6 3 3" xfId="18563"/>
    <cellStyle name="Separador de milhares 2 2 2 7" xfId="2100"/>
    <cellStyle name="Separador de milhares 2 2 2 7 2" xfId="3228"/>
    <cellStyle name="Separador de milhares 2 2 2 7 2 2" xfId="4564"/>
    <cellStyle name="Separador de milhares 2 2 2 7 2 2 2" xfId="16876"/>
    <cellStyle name="Separador de milhares 2 2 2 7 2 3" xfId="5397"/>
    <cellStyle name="Separador de milhares 2 2 2 7 2 3 2" xfId="19469"/>
    <cellStyle name="Separador de milhares 2 2 2 7 2 4" xfId="18772"/>
    <cellStyle name="Separador de milhares 2 2 2 7 3" xfId="4356"/>
    <cellStyle name="Separador de milhares 2 2 2 7 3 2" xfId="6127"/>
    <cellStyle name="Separador de milhares 2 2 2 7 3 2 2" xfId="16558"/>
    <cellStyle name="Separador de milhares 2 2 2 7 3 3" xfId="17466"/>
    <cellStyle name="Separador de milhares 2 2 2 8" xfId="2101"/>
    <cellStyle name="Separador de milhares 2 2 2 8 2" xfId="3229"/>
    <cellStyle name="Separador de milhares 2 2 2 8 2 2" xfId="4565"/>
    <cellStyle name="Separador de milhares 2 2 2 8 2 2 2" xfId="16182"/>
    <cellStyle name="Separador de milhares 2 2 2 8 2 3" xfId="5398"/>
    <cellStyle name="Separador de milhares 2 2 2 8 2 3 2" xfId="19264"/>
    <cellStyle name="Separador de milhares 2 2 2 8 2 4" xfId="18771"/>
    <cellStyle name="Separador de milhares 2 2 2 8 3" xfId="3719"/>
    <cellStyle name="Separador de milhares 2 2 2 8 3 2" xfId="6128"/>
    <cellStyle name="Separador de milhares 2 2 2 8 3 2 2" xfId="16557"/>
    <cellStyle name="Separador de milhares 2 2 2 8 3 3" xfId="18564"/>
    <cellStyle name="Separador de milhares 2 2 2 9" xfId="2102"/>
    <cellStyle name="Separador de milhares 2 2 2 9 2" xfId="3230"/>
    <cellStyle name="Separador de milhares 2 2 2 9 2 2" xfId="4566"/>
    <cellStyle name="Separador de milhares 2 2 2 9 2 2 2" xfId="16871"/>
    <cellStyle name="Separador de milhares 2 2 2 9 2 3" xfId="5399"/>
    <cellStyle name="Separador de milhares 2 2 2 9 2 3 2" xfId="19468"/>
    <cellStyle name="Separador de milhares 2 2 2 9 2 4" xfId="17118"/>
    <cellStyle name="Separador de milhares 2 2 2 9 3" xfId="4004"/>
    <cellStyle name="Separador de milhares 2 2 2 9 3 2" xfId="6129"/>
    <cellStyle name="Separador de milhares 2 2 2 9 3 2 2" xfId="16556"/>
    <cellStyle name="Separador de milhares 2 2 2 9 3 3" xfId="15978"/>
    <cellStyle name="Separador de milhares 2 2 3" xfId="664"/>
    <cellStyle name="Separador de milhares 2 2 3 2" xfId="3099"/>
    <cellStyle name="Separador de milhares 2 2 3 2 2" xfId="4514"/>
    <cellStyle name="Separador de milhares 2 2 3 2 2 2" xfId="18338"/>
    <cellStyle name="Separador de milhares 2 2 3 2 3" xfId="5268"/>
    <cellStyle name="Separador de milhares 2 2 3 2 3 2" xfId="22000"/>
    <cellStyle name="Separador de milhares 2 2 3 2 3 3" xfId="20045"/>
    <cellStyle name="Separador de milhares 2 2 3 2 4" xfId="22570"/>
    <cellStyle name="Separador de milhares 2 2 3 3" xfId="3844"/>
    <cellStyle name="Separador de milhares 2 2 3 3 2" xfId="5983"/>
    <cellStyle name="Separador de milhares 2 2 3 3 2 2" xfId="15850"/>
    <cellStyle name="Separador de milhares 2 2 3 3 3" xfId="18504"/>
    <cellStyle name="Separador de milhares 2 2 3 4" xfId="8382"/>
    <cellStyle name="Separador de milhares 2 2 3 4 2" xfId="7157"/>
    <cellStyle name="Separador de milhares 2 2 4" xfId="2103"/>
    <cellStyle name="Separador de milhares 2 2 4 2" xfId="3231"/>
    <cellStyle name="Separador de milhares 2 2 4 2 2" xfId="4567"/>
    <cellStyle name="Separador de milhares 2 2 4 2 2 2" xfId="16874"/>
    <cellStyle name="Separador de milhares 2 2 4 2 3" xfId="5400"/>
    <cellStyle name="Separador de milhares 2 2 4 2 3 2" xfId="19949"/>
    <cellStyle name="Separador de milhares 2 2 4 2 3 3" xfId="20063"/>
    <cellStyle name="Separador de milhares 2 2 4 2 4" xfId="22595"/>
    <cellStyle name="Separador de milhares 2 2 4 3" xfId="4103"/>
    <cellStyle name="Separador de milhares 2 2 4 3 2" xfId="6130"/>
    <cellStyle name="Separador de milhares 2 2 4 3 2 2" xfId="16555"/>
    <cellStyle name="Separador de milhares 2 2 4 3 3" xfId="16348"/>
    <cellStyle name="Separador de milhares 2 2 4 4" xfId="8383"/>
    <cellStyle name="Separador de milhares 2 2 5" xfId="2104"/>
    <cellStyle name="Separador de milhares 2 2 5 2" xfId="3232"/>
    <cellStyle name="Separador de milhares 2 2 5 2 2" xfId="4568"/>
    <cellStyle name="Separador de milhares 2 2 5 2 2 2" xfId="17365"/>
    <cellStyle name="Separador de milhares 2 2 5 2 3" xfId="5401"/>
    <cellStyle name="Separador de milhares 2 2 5 2 3 2" xfId="20098"/>
    <cellStyle name="Separador de milhares 2 2 5 2 3 3" xfId="21396"/>
    <cellStyle name="Separador de milhares 2 2 5 2 4" xfId="22596"/>
    <cellStyle name="Separador de milhares 2 2 5 3" xfId="3713"/>
    <cellStyle name="Separador de milhares 2 2 5 3 2" xfId="6131"/>
    <cellStyle name="Separador de milhares 2 2 5 3 2 2" xfId="16554"/>
    <cellStyle name="Separador de milhares 2 2 5 3 3" xfId="15989"/>
    <cellStyle name="Separador de milhares 2 2 5 4" xfId="8384"/>
    <cellStyle name="Separador de milhares 2 2 6" xfId="2105"/>
    <cellStyle name="Separador de milhares 2 2 6 2" xfId="3233"/>
    <cellStyle name="Separador de milhares 2 2 6 2 2" xfId="4569"/>
    <cellStyle name="Separador de milhares 2 2 6 2 2 2" xfId="17194"/>
    <cellStyle name="Separador de milhares 2 2 6 2 3" xfId="5402"/>
    <cellStyle name="Separador de milhares 2 2 6 2 3 2" xfId="21914"/>
    <cellStyle name="Separador de milhares 2 2 6 2 3 3" xfId="20125"/>
    <cellStyle name="Separador de milhares 2 2 6 2 4" xfId="22597"/>
    <cellStyle name="Separador de milhares 2 2 6 3" xfId="4034"/>
    <cellStyle name="Separador de milhares 2 2 6 3 2" xfId="6132"/>
    <cellStyle name="Separador de milhares 2 2 6 3 2 2" xfId="16553"/>
    <cellStyle name="Separador de milhares 2 2 6 3 3" xfId="17381"/>
    <cellStyle name="Separador de milhares 2 2 6 4" xfId="8385"/>
    <cellStyle name="Separador de milhares 2 2 7" xfId="2106"/>
    <cellStyle name="Separador de milhares 2 2 7 2" xfId="3234"/>
    <cellStyle name="Separador de milhares 2 2 7 2 2" xfId="4570"/>
    <cellStyle name="Separador de milhares 2 2 7 2 2 2" xfId="16873"/>
    <cellStyle name="Separador de milhares 2 2 7 2 3" xfId="5403"/>
    <cellStyle name="Separador de milhares 2 2 7 2 3 2" xfId="21455"/>
    <cellStyle name="Separador de milhares 2 2 7 2 3 3" xfId="21897"/>
    <cellStyle name="Separador de milhares 2 2 7 2 4" xfId="22598"/>
    <cellStyle name="Separador de milhares 2 2 7 3" xfId="4084"/>
    <cellStyle name="Separador de milhares 2 2 7 3 2" xfId="6133"/>
    <cellStyle name="Separador de milhares 2 2 7 3 2 2" xfId="16552"/>
    <cellStyle name="Separador de milhares 2 2 7 3 3" xfId="17289"/>
    <cellStyle name="Separador de milhares 2 2 7 4" xfId="8386"/>
    <cellStyle name="Separador de milhares 2 2 8" xfId="2107"/>
    <cellStyle name="Separador de milhares 2 2 8 2" xfId="3235"/>
    <cellStyle name="Separador de milhares 2 2 8 2 2" xfId="4571"/>
    <cellStyle name="Separador de milhares 2 2 8 2 2 2" xfId="18323"/>
    <cellStyle name="Separador de milhares 2 2 8 2 3" xfId="5404"/>
    <cellStyle name="Separador de milhares 2 2 8 2 3 2" xfId="19466"/>
    <cellStyle name="Separador de milhares 2 2 8 2 4" xfId="15885"/>
    <cellStyle name="Separador de milhares 2 2 8 3" xfId="3968"/>
    <cellStyle name="Separador de milhares 2 2 8 3 2" xfId="6134"/>
    <cellStyle name="Separador de milhares 2 2 8 3 2 2" xfId="16300"/>
    <cellStyle name="Separador de milhares 2 2 8 3 3" xfId="16467"/>
    <cellStyle name="Separador de milhares 2 2 9" xfId="2108"/>
    <cellStyle name="Separador de milhares 2 2 9 2" xfId="3236"/>
    <cellStyle name="Separador de milhares 2 2 9 2 2" xfId="4572"/>
    <cellStyle name="Separador de milhares 2 2 9 2 2 2" xfId="18322"/>
    <cellStyle name="Separador de milhares 2 2 9 2 3" xfId="5405"/>
    <cellStyle name="Separador de milhares 2 2 9 2 3 2" xfId="19467"/>
    <cellStyle name="Separador de milhares 2 2 9 2 4" xfId="19833"/>
    <cellStyle name="Separador de milhares 2 2 9 3" xfId="4408"/>
    <cellStyle name="Separador de milhares 2 2 9 3 2" xfId="6135"/>
    <cellStyle name="Separador de milhares 2 2 9 3 2 2" xfId="18034"/>
    <cellStyle name="Separador de milhares 2 2 9 3 3" xfId="18368"/>
    <cellStyle name="Separador de milhares 2 3" xfId="47"/>
    <cellStyle name="Separador de milhares 2 3 10" xfId="2109"/>
    <cellStyle name="Separador de milhares 2 3 10 2" xfId="3237"/>
    <cellStyle name="Separador de milhares 2 3 10 2 2" xfId="4573"/>
    <cellStyle name="Separador de milhares 2 3 10 2 2 2" xfId="18321"/>
    <cellStyle name="Separador de milhares 2 3 10 2 3" xfId="5406"/>
    <cellStyle name="Separador de milhares 2 3 10 2 3 2" xfId="19360"/>
    <cellStyle name="Separador de milhares 2 3 10 2 4" xfId="19776"/>
    <cellStyle name="Separador de milhares 2 3 10 3" xfId="4233"/>
    <cellStyle name="Separador de milhares 2 3 10 3 2" xfId="6136"/>
    <cellStyle name="Separador de milhares 2 3 10 3 2 2" xfId="18033"/>
    <cellStyle name="Separador de milhares 2 3 10 3 3" xfId="16315"/>
    <cellStyle name="Separador de milhares 2 3 11" xfId="3024"/>
    <cellStyle name="Separador de milhares 2 3 11 2" xfId="4242"/>
    <cellStyle name="Separador de milhares 2 3 11 2 2" xfId="5869"/>
    <cellStyle name="Separador de milhares 2 3 11 2 2 2" xfId="16640"/>
    <cellStyle name="Separador de milhares 2 3 11 2 3" xfId="17012"/>
    <cellStyle name="Separador de milhares 2 3 11 3" xfId="5193"/>
    <cellStyle name="Separador de milhares 2 3 11 3 2" xfId="22132"/>
    <cellStyle name="Separador de milhares 2 3 11 3 3" xfId="20593"/>
    <cellStyle name="Separador de milhares 2 3 11 4" xfId="22530"/>
    <cellStyle name="Separador de milhares 2 3 12" xfId="8387"/>
    <cellStyle name="Separador de milhares 2 3 12 2" xfId="20439"/>
    <cellStyle name="Separador de milhares 2 3 12 3" xfId="21976"/>
    <cellStyle name="Separador de milhares 2 3 13" xfId="8388"/>
    <cellStyle name="Separador de milhares 2 3 14" xfId="8389"/>
    <cellStyle name="Separador de milhares 2 3 2" xfId="109"/>
    <cellStyle name="Separador de milhares 2 3 2 10" xfId="3036"/>
    <cellStyle name="Separador de milhares 2 3 2 10 2" xfId="4489"/>
    <cellStyle name="Separador de milhares 2 3 2 10 2 2" xfId="16277"/>
    <cellStyle name="Separador de milhares 2 3 2 10 3" xfId="5205"/>
    <cellStyle name="Separador de milhares 2 3 2 10 3 2" xfId="21304"/>
    <cellStyle name="Separador de milhares 2 3 2 10 3 3" xfId="20716"/>
    <cellStyle name="Separador de milhares 2 3 2 10 4" xfId="22541"/>
    <cellStyle name="Separador de milhares 2 3 2 11" xfId="3800"/>
    <cellStyle name="Separador de milhares 2 3 2 11 2" xfId="5889"/>
    <cellStyle name="Separador de milhares 2 3 2 11 2 2" xfId="20379"/>
    <cellStyle name="Separador de milhares 2 3 2 11 2 3" xfId="20414"/>
    <cellStyle name="Separador de milhares 2 3 2 11 3" xfId="22653"/>
    <cellStyle name="Separador de milhares 2 3 2 12" xfId="8390"/>
    <cellStyle name="Separador de milhares 2 3 2 13" xfId="8391"/>
    <cellStyle name="Separador de milhares 2 3 2 2" xfId="727"/>
    <cellStyle name="Separador de milhares 2 3 2 2 2" xfId="3112"/>
    <cellStyle name="Separador de milhares 2 3 2 2 2 2" xfId="4527"/>
    <cellStyle name="Separador de milhares 2 3 2 2 2 2 2" xfId="16186"/>
    <cellStyle name="Separador de milhares 2 3 2 2 2 3" xfId="5281"/>
    <cellStyle name="Separador de milhares 2 3 2 2 2 3 2" xfId="19415"/>
    <cellStyle name="Separador de milhares 2 3 2 2 2 4" xfId="18785"/>
    <cellStyle name="Separador de milhares 2 3 2 2 3" xfId="3985"/>
    <cellStyle name="Separador de milhares 2 3 2 2 3 2" xfId="5997"/>
    <cellStyle name="Separador de milhares 2 3 2 2 3 2 2" xfId="16612"/>
    <cellStyle name="Separador de milhares 2 3 2 2 3 3" xfId="17079"/>
    <cellStyle name="Separador de milhares 2 3 2 3" xfId="2110"/>
    <cellStyle name="Separador de milhares 2 3 2 3 2" xfId="3238"/>
    <cellStyle name="Separador de milhares 2 3 2 3 2 2" xfId="4574"/>
    <cellStyle name="Separador de milhares 2 3 2 3 2 2 2" xfId="18320"/>
    <cellStyle name="Separador de milhares 2 3 2 3 2 3" xfId="5407"/>
    <cellStyle name="Separador de milhares 2 3 2 3 2 3 2" xfId="18185"/>
    <cellStyle name="Separador de milhares 2 3 2 3 2 4" xfId="19042"/>
    <cellStyle name="Separador de milhares 2 3 2 3 3" xfId="3871"/>
    <cellStyle name="Separador de milhares 2 3 2 3 3 2" xfId="6137"/>
    <cellStyle name="Separador de milhares 2 3 2 3 3 2 2" xfId="16099"/>
    <cellStyle name="Separador de milhares 2 3 2 3 3 3" xfId="18496"/>
    <cellStyle name="Separador de milhares 2 3 2 4" xfId="2111"/>
    <cellStyle name="Separador de milhares 2 3 2 4 2" xfId="3239"/>
    <cellStyle name="Separador de milhares 2 3 2 4 2 2" xfId="4575"/>
    <cellStyle name="Separador de milhares 2 3 2 4 2 2 2" xfId="16872"/>
    <cellStyle name="Separador de milhares 2 3 2 4 2 3" xfId="5408"/>
    <cellStyle name="Separador de milhares 2 3 2 4 2 3 2" xfId="17322"/>
    <cellStyle name="Separador de milhares 2 3 2 4 2 4" xfId="19423"/>
    <cellStyle name="Separador de milhares 2 3 2 4 3" xfId="4187"/>
    <cellStyle name="Separador de milhares 2 3 2 4 3 2" xfId="6138"/>
    <cellStyle name="Separador de milhares 2 3 2 4 3 2 2" xfId="16551"/>
    <cellStyle name="Separador de milhares 2 3 2 4 3 3" xfId="18434"/>
    <cellStyle name="Separador de milhares 2 3 2 5" xfId="2112"/>
    <cellStyle name="Separador de milhares 2 3 2 5 2" xfId="3240"/>
    <cellStyle name="Separador de milhares 2 3 2 5 2 2" xfId="4576"/>
    <cellStyle name="Separador de milhares 2 3 2 5 2 2 2" xfId="16181"/>
    <cellStyle name="Separador de milhares 2 3 2 5 2 3" xfId="5409"/>
    <cellStyle name="Separador de milhares 2 3 2 5 2 3 2" xfId="19090"/>
    <cellStyle name="Separador de milhares 2 3 2 5 2 4" xfId="15877"/>
    <cellStyle name="Separador de milhares 2 3 2 5 3" xfId="3962"/>
    <cellStyle name="Separador de milhares 2 3 2 5 3 2" xfId="6139"/>
    <cellStyle name="Separador de milhares 2 3 2 5 3 2 2" xfId="16550"/>
    <cellStyle name="Separador de milhares 2 3 2 5 3 3" xfId="16410"/>
    <cellStyle name="Separador de milhares 2 3 2 6" xfId="2113"/>
    <cellStyle name="Separador de milhares 2 3 2 6 2" xfId="3241"/>
    <cellStyle name="Separador de milhares 2 3 2 6 2 2" xfId="4577"/>
    <cellStyle name="Separador de milhares 2 3 2 6 2 2 2" xfId="18319"/>
    <cellStyle name="Separador de milhares 2 3 2 6 2 3" xfId="5410"/>
    <cellStyle name="Separador de milhares 2 3 2 6 2 3 2" xfId="19862"/>
    <cellStyle name="Separador de milhares 2 3 2 6 2 4" xfId="19832"/>
    <cellStyle name="Separador de milhares 2 3 2 6 3" xfId="3738"/>
    <cellStyle name="Separador de milhares 2 3 2 6 3 2" xfId="6140"/>
    <cellStyle name="Separador de milhares 2 3 2 6 3 2 2" xfId="16549"/>
    <cellStyle name="Separador de milhares 2 3 2 6 3 3" xfId="17098"/>
    <cellStyle name="Separador de milhares 2 3 2 7" xfId="2114"/>
    <cellStyle name="Separador de milhares 2 3 2 7 2" xfId="3242"/>
    <cellStyle name="Separador de milhares 2 3 2 7 2 2" xfId="4578"/>
    <cellStyle name="Separador de milhares 2 3 2 7 2 2 2" xfId="18318"/>
    <cellStyle name="Separador de milhares 2 3 2 7 2 3" xfId="5411"/>
    <cellStyle name="Separador de milhares 2 3 2 7 2 3 2" xfId="19801"/>
    <cellStyle name="Separador de milhares 2 3 2 7 2 4" xfId="19775"/>
    <cellStyle name="Separador de milhares 2 3 2 7 3" xfId="4046"/>
    <cellStyle name="Separador de milhares 2 3 2 7 3 2" xfId="6141"/>
    <cellStyle name="Separador de milhares 2 3 2 7 3 2 2" xfId="16548"/>
    <cellStyle name="Separador de milhares 2 3 2 7 3 3" xfId="17291"/>
    <cellStyle name="Separador de milhares 2 3 2 8" xfId="2115"/>
    <cellStyle name="Separador de milhares 2 3 2 8 2" xfId="3243"/>
    <cellStyle name="Separador de milhares 2 3 2 8 2 2" xfId="4579"/>
    <cellStyle name="Separador de milhares 2 3 2 8 2 2 2" xfId="18317"/>
    <cellStyle name="Separador de milhares 2 3 2 8 2 3" xfId="5412"/>
    <cellStyle name="Separador de milhares 2 3 2 8 2 3 2" xfId="19457"/>
    <cellStyle name="Separador de milhares 2 3 2 8 2 4" xfId="19761"/>
    <cellStyle name="Separador de milhares 2 3 2 8 3" xfId="4014"/>
    <cellStyle name="Separador de milhares 2 3 2 8 3 2" xfId="6142"/>
    <cellStyle name="Separador de milhares 2 3 2 8 3 2 2" xfId="16547"/>
    <cellStyle name="Separador de milhares 2 3 2 8 3 3" xfId="16382"/>
    <cellStyle name="Separador de milhares 2 3 2 9" xfId="2116"/>
    <cellStyle name="Separador de milhares 2 3 2 9 2" xfId="3244"/>
    <cellStyle name="Separador de milhares 2 3 2 9 2 2" xfId="4580"/>
    <cellStyle name="Separador de milhares 2 3 2 9 2 2 2" xfId="18316"/>
    <cellStyle name="Separador de milhares 2 3 2 9 2 3" xfId="5413"/>
    <cellStyle name="Separador de milhares 2 3 2 9 2 3 2" xfId="19464"/>
    <cellStyle name="Separador de milhares 2 3 2 9 2 4" xfId="19041"/>
    <cellStyle name="Separador de milhares 2 3 2 9 3" xfId="4328"/>
    <cellStyle name="Separador de milhares 2 3 2 9 3 2" xfId="6143"/>
    <cellStyle name="Separador de milhares 2 3 2 9 3 2 2" xfId="16546"/>
    <cellStyle name="Separador de milhares 2 3 2 9 3 3" xfId="16967"/>
    <cellStyle name="Separador de milhares 2 3 3" xfId="665"/>
    <cellStyle name="Separador de milhares 2 3 3 2" xfId="3100"/>
    <cellStyle name="Separador de milhares 2 3 3 2 2" xfId="4515"/>
    <cellStyle name="Separador de milhares 2 3 3 2 2 2" xfId="16895"/>
    <cellStyle name="Separador de milhares 2 3 3 2 3" xfId="5269"/>
    <cellStyle name="Separador de milhares 2 3 3 2 3 2" xfId="19249"/>
    <cellStyle name="Separador de milhares 2 3 3 2 4" xfId="17138"/>
    <cellStyle name="Separador de milhares 2 3 3 3" xfId="4343"/>
    <cellStyle name="Separador de milhares 2 3 3 3 2" xfId="5984"/>
    <cellStyle name="Separador de milhares 2 3 3 3 2 2" xfId="16621"/>
    <cellStyle name="Separador de milhares 2 3 3 3 3" xfId="17467"/>
    <cellStyle name="Separador de milhares 2 3 4" xfId="2117"/>
    <cellStyle name="Separador de milhares 2 3 4 2" xfId="3245"/>
    <cellStyle name="Separador de milhares 2 3 4 2 2" xfId="4581"/>
    <cellStyle name="Separador de milhares 2 3 4 2 2 2" xfId="18315"/>
    <cellStyle name="Separador de milhares 2 3 4 2 3" xfId="5414"/>
    <cellStyle name="Separador de milhares 2 3 4 2 3 2" xfId="19263"/>
    <cellStyle name="Separador de milhares 2 3 4 2 4" xfId="19422"/>
    <cellStyle name="Separador de milhares 2 3 4 3" xfId="3842"/>
    <cellStyle name="Separador de milhares 2 3 4 3 2" xfId="6144"/>
    <cellStyle name="Separador de milhares 2 3 4 3 2 2" xfId="16545"/>
    <cellStyle name="Separador de milhares 2 3 4 3 3" xfId="18505"/>
    <cellStyle name="Separador de milhares 2 3 5" xfId="2118"/>
    <cellStyle name="Separador de milhares 2 3 5 2" xfId="3246"/>
    <cellStyle name="Separador de milhares 2 3 5 2 2" xfId="4582"/>
    <cellStyle name="Separador de milhares 2 3 5 2 2 2" xfId="18314"/>
    <cellStyle name="Separador de milhares 2 3 5 2 3" xfId="5415"/>
    <cellStyle name="Separador de milhares 2 3 5 2 3 2" xfId="19462"/>
    <cellStyle name="Separador de milhares 2 3 5 2 4" xfId="19608"/>
    <cellStyle name="Separador de milhares 2 3 5 3" xfId="4036"/>
    <cellStyle name="Separador de milhares 2 3 5 3 2" xfId="6145"/>
    <cellStyle name="Separador de milhares 2 3 5 3 2 2" xfId="16241"/>
    <cellStyle name="Separador de milhares 2 3 5 3 3" xfId="17073"/>
    <cellStyle name="Separador de milhares 2 3 6" xfId="2119"/>
    <cellStyle name="Separador de milhares 2 3 6 2" xfId="3247"/>
    <cellStyle name="Separador de milhares 2 3 6 2 2" xfId="4583"/>
    <cellStyle name="Separador de milhares 2 3 6 2 2 2" xfId="19319"/>
    <cellStyle name="Separador de milhares 2 3 6 2 3" xfId="5416"/>
    <cellStyle name="Separador de milhares 2 3 6 2 3 2" xfId="19463"/>
    <cellStyle name="Separador de milhares 2 3 6 2 4" xfId="19238"/>
    <cellStyle name="Separador de milhares 2 3 6 3" xfId="4213"/>
    <cellStyle name="Separador de milhares 2 3 6 3 2" xfId="6146"/>
    <cellStyle name="Separador de milhares 2 3 6 3 2 2" xfId="18032"/>
    <cellStyle name="Separador de milhares 2 3 6 3 3" xfId="18425"/>
    <cellStyle name="Separador de milhares 2 3 7" xfId="2120"/>
    <cellStyle name="Separador de milhares 2 3 7 2" xfId="3248"/>
    <cellStyle name="Separador de milhares 2 3 7 2 2" xfId="4584"/>
    <cellStyle name="Separador de milhares 2 3 7 2 2 2" xfId="16276"/>
    <cellStyle name="Separador de milhares 2 3 7 2 3" xfId="5417"/>
    <cellStyle name="Separador de milhares 2 3 7 2 3 2" xfId="19407"/>
    <cellStyle name="Separador de milhares 2 3 7 2 4" xfId="15876"/>
    <cellStyle name="Separador de milhares 2 3 7 3" xfId="4279"/>
    <cellStyle name="Separador de milhares 2 3 7 3 2" xfId="6147"/>
    <cellStyle name="Separador de milhares 2 3 7 3 2 2" xfId="18031"/>
    <cellStyle name="Separador de milhares 2 3 7 3 3" xfId="16259"/>
    <cellStyle name="Separador de milhares 2 3 8" xfId="2121"/>
    <cellStyle name="Separador de milhares 2 3 8 2" xfId="3249"/>
    <cellStyle name="Separador de milhares 2 3 8 2 2" xfId="4585"/>
    <cellStyle name="Separador de milhares 2 3 8 2 2 2" xfId="15972"/>
    <cellStyle name="Separador de milhares 2 3 8 2 3" xfId="5418"/>
    <cellStyle name="Separador de milhares 2 3 8 2 3 2" xfId="19225"/>
    <cellStyle name="Separador de milhares 2 3 8 2 4" xfId="19001"/>
    <cellStyle name="Separador de milhares 2 3 8 3" xfId="3803"/>
    <cellStyle name="Separador de milhares 2 3 8 3 2" xfId="6148"/>
    <cellStyle name="Separador de milhares 2 3 8 3 2 2" xfId="15859"/>
    <cellStyle name="Separador de milhares 2 3 8 3 3" xfId="19329"/>
    <cellStyle name="Separador de milhares 2 3 9" xfId="2122"/>
    <cellStyle name="Separador de milhares 2 3 9 2" xfId="3250"/>
    <cellStyle name="Separador de milhares 2 3 9 2 2" xfId="4586"/>
    <cellStyle name="Separador de milhares 2 3 9 2 2 2" xfId="16870"/>
    <cellStyle name="Separador de milhares 2 3 9 2 3" xfId="5419"/>
    <cellStyle name="Separador de milhares 2 3 9 2 3 2" xfId="19460"/>
    <cellStyle name="Separador de milhares 2 3 9 2 4" xfId="19022"/>
    <cellStyle name="Separador de milhares 2 3 9 3" xfId="4376"/>
    <cellStyle name="Separador de milhares 2 3 9 3 2" xfId="6149"/>
    <cellStyle name="Separador de milhares 2 3 9 3 2 2" xfId="16544"/>
    <cellStyle name="Separador de milhares 2 3 9 3 3" xfId="18377"/>
    <cellStyle name="Separador de milhares 2 4" xfId="48"/>
    <cellStyle name="Separador de milhares 2 4 10" xfId="3025"/>
    <cellStyle name="Separador de milhares 2 4 10 2" xfId="4126"/>
    <cellStyle name="Separador de milhares 2 4 10 2 2" xfId="5870"/>
    <cellStyle name="Separador de milhares 2 4 10 2 2 2" xfId="17307"/>
    <cellStyle name="Separador de milhares 2 4 10 2 3" xfId="16235"/>
    <cellStyle name="Separador de milhares 2 4 10 3" xfId="5194"/>
    <cellStyle name="Separador de milhares 2 4 10 3 2" xfId="19885"/>
    <cellStyle name="Separador de milhares 2 4 10 3 3" xfId="20711"/>
    <cellStyle name="Separador de milhares 2 4 10 4" xfId="22531"/>
    <cellStyle name="Separador de milhares 2 4 11" xfId="8392"/>
    <cellStyle name="Separador de milhares 2 4 11 2" xfId="21830"/>
    <cellStyle name="Separador de milhares 2 4 11 3" xfId="20601"/>
    <cellStyle name="Separador de milhares 2 4 12" xfId="8393"/>
    <cellStyle name="Separador de milhares 2 4 13" xfId="8394"/>
    <cellStyle name="Separador de milhares 2 4 2" xfId="693"/>
    <cellStyle name="Separador de milhares 2 4 2 2" xfId="3107"/>
    <cellStyle name="Separador de milhares 2 4 2 2 2" xfId="4522"/>
    <cellStyle name="Separador de milhares 2 4 2 2 2 2" xfId="18337"/>
    <cellStyle name="Separador de milhares 2 4 2 2 3" xfId="5276"/>
    <cellStyle name="Separador de milhares 2 4 2 2 3 2" xfId="20139"/>
    <cellStyle name="Separador de milhares 2 4 2 2 3 3" xfId="20945"/>
    <cellStyle name="Separador de milhares 2 4 2 2 4" xfId="22571"/>
    <cellStyle name="Separador de milhares 2 4 2 3" xfId="4144"/>
    <cellStyle name="Separador de milhares 2 4 2 3 2" xfId="5992"/>
    <cellStyle name="Separador de milhares 2 4 2 3 2 2" xfId="18053"/>
    <cellStyle name="Separador de milhares 2 4 2 3 3" xfId="18445"/>
    <cellStyle name="Separador de milhares 2 4 2 4" xfId="8395"/>
    <cellStyle name="Separador de milhares 2 4 3" xfId="2123"/>
    <cellStyle name="Separador de milhares 2 4 3 2" xfId="2976"/>
    <cellStyle name="Separador de milhares 2 4 3 3" xfId="3251"/>
    <cellStyle name="Separador de milhares 2 4 3 3 2" xfId="4587"/>
    <cellStyle name="Separador de milhares 2 4 3 3 2 2" xfId="17364"/>
    <cellStyle name="Separador de milhares 2 4 3 3 3" xfId="5420"/>
    <cellStyle name="Separador de milhares 2 4 3 3 3 2" xfId="19461"/>
    <cellStyle name="Separador de milhares 2 4 3 3 4" xfId="19060"/>
    <cellStyle name="Separador de milhares 2 4 3 4" xfId="4104"/>
    <cellStyle name="Separador de milhares 2 4 3 4 2" xfId="6150"/>
    <cellStyle name="Separador de milhares 2 4 3 4 2 2" xfId="16543"/>
    <cellStyle name="Separador de milhares 2 4 3 4 3" xfId="16347"/>
    <cellStyle name="Separador de milhares 2 4 4" xfId="2124"/>
    <cellStyle name="Separador de milhares 2 4 4 2" xfId="3252"/>
    <cellStyle name="Separador de milhares 2 4 4 2 2" xfId="4588"/>
    <cellStyle name="Separador de milhares 2 4 4 2 2 2" xfId="17195"/>
    <cellStyle name="Separador de milhares 2 4 4 2 3" xfId="5421"/>
    <cellStyle name="Separador de milhares 2 4 4 2 3 2" xfId="19390"/>
    <cellStyle name="Separador de milhares 2 4 4 2 4" xfId="19100"/>
    <cellStyle name="Separador de milhares 2 4 4 3" xfId="4236"/>
    <cellStyle name="Separador de milhares 2 4 4 3 2" xfId="6151"/>
    <cellStyle name="Separador de milhares 2 4 4 3 2 2" xfId="16542"/>
    <cellStyle name="Separador de milhares 2 4 4 3 3" xfId="17017"/>
    <cellStyle name="Separador de milhares 2 4 5" xfId="2125"/>
    <cellStyle name="Separador de milhares 2 4 5 2" xfId="3253"/>
    <cellStyle name="Separador de milhares 2 4 5 2 2" xfId="4589"/>
    <cellStyle name="Separador de milhares 2 4 5 2 2 2" xfId="16869"/>
    <cellStyle name="Separador de milhares 2 4 5 2 3" xfId="5422"/>
    <cellStyle name="Separador de milhares 2 4 5 2 3 2" xfId="19206"/>
    <cellStyle name="Separador de milhares 2 4 5 2 4" xfId="19347"/>
    <cellStyle name="Separador de milhares 2 4 5 3" xfId="4474"/>
    <cellStyle name="Separador de milhares 2 4 5 3 2" xfId="6152"/>
    <cellStyle name="Separador de milhares 2 4 5 3 2 2" xfId="16541"/>
    <cellStyle name="Separador de milhares 2 4 5 3 3" xfId="16193"/>
    <cellStyle name="Separador de milhares 2 4 6" xfId="2126"/>
    <cellStyle name="Separador de milhares 2 4 6 2" xfId="3254"/>
    <cellStyle name="Separador de milhares 2 4 6 2 2" xfId="4590"/>
    <cellStyle name="Separador de milhares 2 4 6 2 2 2" xfId="16868"/>
    <cellStyle name="Separador de milhares 2 4 6 2 3" xfId="5423"/>
    <cellStyle name="Separador de milhares 2 4 6 2 3 2" xfId="19458"/>
    <cellStyle name="Separador de milhares 2 4 6 2 4" xfId="19146"/>
    <cellStyle name="Separador de milhares 2 4 6 3" xfId="3873"/>
    <cellStyle name="Separador de milhares 2 4 6 3 2" xfId="6153"/>
    <cellStyle name="Separador de milhares 2 4 6 3 2 2" xfId="16540"/>
    <cellStyle name="Separador de milhares 2 4 6 3 3" xfId="18494"/>
    <cellStyle name="Separador de milhares 2 4 7" xfId="2127"/>
    <cellStyle name="Separador de milhares 2 4 7 2" xfId="3255"/>
    <cellStyle name="Separador de milhares 2 4 7 2 2" xfId="4591"/>
    <cellStyle name="Separador de milhares 2 4 7 2 2 2" xfId="18313"/>
    <cellStyle name="Separador de milhares 2 4 7 2 3" xfId="5424"/>
    <cellStyle name="Separador de milhares 2 4 7 2 3 2" xfId="19459"/>
    <cellStyle name="Separador de milhares 2 4 7 2 4" xfId="16009"/>
    <cellStyle name="Separador de milhares 2 4 7 3" xfId="4431"/>
    <cellStyle name="Separador de milhares 2 4 7 3 2" xfId="6154"/>
    <cellStyle name="Separador de milhares 2 4 7 3 2 2" xfId="18030"/>
    <cellStyle name="Separador de milhares 2 4 7 3 3" xfId="17961"/>
    <cellStyle name="Separador de milhares 2 4 8" xfId="2128"/>
    <cellStyle name="Separador de milhares 2 4 8 2" xfId="3256"/>
    <cellStyle name="Separador de milhares 2 4 8 2 2" xfId="4592"/>
    <cellStyle name="Separador de milhares 2 4 8 2 2 2" xfId="16867"/>
    <cellStyle name="Separador de milhares 2 4 8 2 3" xfId="5425"/>
    <cellStyle name="Separador de milhares 2 4 8 2 3 2" xfId="19359"/>
    <cellStyle name="Separador de milhares 2 4 8 2 4" xfId="19000"/>
    <cellStyle name="Separador de milhares 2 4 8 3" xfId="4184"/>
    <cellStyle name="Separador de milhares 2 4 8 3 2" xfId="6155"/>
    <cellStyle name="Separador de milhares 2 4 8 3 2 2" xfId="16217"/>
    <cellStyle name="Separador de milhares 2 4 8 3 3" xfId="17036"/>
    <cellStyle name="Separador de milhares 2 4 9" xfId="2129"/>
    <cellStyle name="Separador de milhares 2 4 9 2" xfId="3257"/>
    <cellStyle name="Separador de milhares 2 4 9 2 2" xfId="4593"/>
    <cellStyle name="Separador de milhares 2 4 9 2 2 2" xfId="16180"/>
    <cellStyle name="Separador de milhares 2 4 9 2 3" xfId="5426"/>
    <cellStyle name="Separador de milhares 2 4 9 2 3 2" xfId="19160"/>
    <cellStyle name="Separador de milhares 2 4 9 2 4" xfId="19021"/>
    <cellStyle name="Separador de milhares 2 4 9 3" xfId="4068"/>
    <cellStyle name="Separador de milhares 2 4 9 3 2" xfId="6156"/>
    <cellStyle name="Separador de milhares 2 4 9 3 2 2" xfId="16539"/>
    <cellStyle name="Separador de milhares 2 4 9 3 3" xfId="16361"/>
    <cellStyle name="Separador de milhares 2 5" xfId="663"/>
    <cellStyle name="Separador de milhares 2 5 2" xfId="2977"/>
    <cellStyle name="Separador de milhares 2 5 2 2" xfId="3669"/>
    <cellStyle name="Separador de milhares 2 5 2 2 2" xfId="4947"/>
    <cellStyle name="Separador de milhares 2 5 2 2 2 2" xfId="16776"/>
    <cellStyle name="Separador de milhares 2 5 2 2 3" xfId="5838"/>
    <cellStyle name="Separador de milhares 2 5 2 2 3 2" xfId="21012"/>
    <cellStyle name="Separador de milhares 2 5 2 2 3 3" xfId="20987"/>
    <cellStyle name="Separador de milhares 2 5 2 2 4" xfId="18593"/>
    <cellStyle name="Separador de milhares 2 5 2 3" xfId="8396"/>
    <cellStyle name="Separador de milhares 2 5 3" xfId="2978"/>
    <cellStyle name="Separador de milhares 2 5 3 2" xfId="8397"/>
    <cellStyle name="Separador de milhares 2 5 4" xfId="3098"/>
    <cellStyle name="Separador de milhares 2 5 4 2" xfId="4513"/>
    <cellStyle name="Separador de milhares 2 5 4 2 2" xfId="16896"/>
    <cellStyle name="Separador de milhares 2 5 4 3" xfId="5267"/>
    <cellStyle name="Separador de milhares 2 5 4 3 2" xfId="22201"/>
    <cellStyle name="Separador de milhares 2 5 4 3 3" xfId="21010"/>
    <cellStyle name="Separador de milhares 2 5 4 4" xfId="22569"/>
    <cellStyle name="Separador de milhares 2 5 5" xfId="4256"/>
    <cellStyle name="Separador de milhares 2 5 5 2" xfId="5982"/>
    <cellStyle name="Separador de milhares 2 5 5 2 2" xfId="16622"/>
    <cellStyle name="Separador de milhares 2 5 5 3" xfId="17598"/>
    <cellStyle name="Separador de milhares 2 5 6" xfId="8398"/>
    <cellStyle name="Separador de milhares 2 6" xfId="2130"/>
    <cellStyle name="Separador de milhares 2 6 2" xfId="3258"/>
    <cellStyle name="Separador de milhares 2 6 2 2" xfId="4594"/>
    <cellStyle name="Separador de milhares 2 6 2 2 2" xfId="16863"/>
    <cellStyle name="Separador de milhares 2 6 2 3" xfId="5427"/>
    <cellStyle name="Separador de milhares 2 6 2 3 2" xfId="17234"/>
    <cellStyle name="Separador de milhares 2 6 2 4" xfId="19059"/>
    <cellStyle name="Separador de milhares 2 6 3" xfId="4484"/>
    <cellStyle name="Separador de milhares 2 6 3 2" xfId="6157"/>
    <cellStyle name="Separador de milhares 2 6 3 2 2" xfId="16538"/>
    <cellStyle name="Separador de milhares 2 6 3 3" xfId="18346"/>
    <cellStyle name="Separador de milhares 2 7" xfId="2131"/>
    <cellStyle name="Separador de milhares 2 7 2" xfId="3259"/>
    <cellStyle name="Separador de milhares 2 7 2 2" xfId="4595"/>
    <cellStyle name="Separador de milhares 2 7 2 2 2" xfId="16866"/>
    <cellStyle name="Separador de milhares 2 7 2 3" xfId="5428"/>
    <cellStyle name="Separador de milhares 2 7 2 3 2" xfId="19843"/>
    <cellStyle name="Separador de milhares 2 7 2 4" xfId="19099"/>
    <cellStyle name="Separador de milhares 2 7 3" xfId="4344"/>
    <cellStyle name="Separador de milhares 2 7 3 2" xfId="6158"/>
    <cellStyle name="Separador de milhares 2 7 3 2 2" xfId="16537"/>
    <cellStyle name="Separador de milhares 2 7 3 3" xfId="18389"/>
    <cellStyle name="Separador de milhares 2 8" xfId="2132"/>
    <cellStyle name="Separador de milhares 2 8 2" xfId="3260"/>
    <cellStyle name="Separador de milhares 2 8 2 2" xfId="4596"/>
    <cellStyle name="Separador de milhares 2 8 2 2 2" xfId="17363"/>
    <cellStyle name="Separador de milhares 2 8 2 3" xfId="5429"/>
    <cellStyle name="Separador de milhares 2 8 2 3 2" xfId="19784"/>
    <cellStyle name="Separador de milhares 2 8 2 4" xfId="19346"/>
    <cellStyle name="Separador de milhares 2 8 3" xfId="4350"/>
    <cellStyle name="Separador de milhares 2 8 3 2" xfId="6159"/>
    <cellStyle name="Separador de milhares 2 8 3 2 2" xfId="16536"/>
    <cellStyle name="Separador de milhares 2 8 3 3" xfId="18386"/>
    <cellStyle name="Separador de milhares 2 9" xfId="2133"/>
    <cellStyle name="Separador de milhares 2 9 2" xfId="3261"/>
    <cellStyle name="Separador de milhares 2 9 2 2" xfId="4597"/>
    <cellStyle name="Separador de milhares 2 9 2 2 2" xfId="17196"/>
    <cellStyle name="Separador de milhares 2 9 2 3" xfId="5430"/>
    <cellStyle name="Separador de milhares 2 9 2 3 2" xfId="16697"/>
    <cellStyle name="Separador de milhares 2 9 2 4" xfId="19145"/>
    <cellStyle name="Separador de milhares 2 9 3" xfId="3841"/>
    <cellStyle name="Separador de milhares 2 9 3 2" xfId="6160"/>
    <cellStyle name="Separador de milhares 2 9 3 2 2" xfId="16535"/>
    <cellStyle name="Separador de milhares 2 9 3 3" xfId="18506"/>
    <cellStyle name="Separador de milhares 3" xfId="49"/>
    <cellStyle name="Separador de milhares 3 10" xfId="2134"/>
    <cellStyle name="Separador de milhares 3 10 2" xfId="3262"/>
    <cellStyle name="Separador de milhares 3 10 2 2" xfId="4598"/>
    <cellStyle name="Separador de milhares 3 10 2 2 2" xfId="16865"/>
    <cellStyle name="Separador de milhares 3 10 2 3" xfId="5431"/>
    <cellStyle name="Separador de milhares 3 10 2 3 2" xfId="20750"/>
    <cellStyle name="Separador de milhares 3 10 2 3 3" xfId="20861"/>
    <cellStyle name="Separador de milhares 3 10 2 4" xfId="22599"/>
    <cellStyle name="Separador de milhares 3 10 3" xfId="3763"/>
    <cellStyle name="Separador de milhares 3 10 3 2" xfId="6161"/>
    <cellStyle name="Separador de milhares 3 10 3 2 2" xfId="16534"/>
    <cellStyle name="Separador de milhares 3 10 3 3" xfId="18548"/>
    <cellStyle name="Separador de milhares 3 10 4" xfId="8399"/>
    <cellStyle name="Separador de milhares 3 11" xfId="3867"/>
    <cellStyle name="Separador de milhares 3 11 2" xfId="5871"/>
    <cellStyle name="Separador de milhares 3 11 2 2" xfId="21383"/>
    <cellStyle name="Separador de milhares 3 11 2 2 2" xfId="24366"/>
    <cellStyle name="Separador de milhares 3 11 2 2 3" xfId="22725"/>
    <cellStyle name="Separador de milhares 3 11 2 3" xfId="20972"/>
    <cellStyle name="Separador de milhares 3 11 2 4" xfId="20699"/>
    <cellStyle name="Separador de milhares 3 11 3" xfId="20822"/>
    <cellStyle name="Separador de milhares 3 11 3 2" xfId="24072"/>
    <cellStyle name="Separador de milhares 3 11 3 3" xfId="22661"/>
    <cellStyle name="Separador de milhares 3 11 4" xfId="20016"/>
    <cellStyle name="Separador de milhares 3 12" xfId="8400"/>
    <cellStyle name="Separador de milhares 3 12 2" xfId="8401"/>
    <cellStyle name="Separador de milhares 3 12 2 2" xfId="19931"/>
    <cellStyle name="Separador de milhares 3 12 2 3" xfId="20939"/>
    <cellStyle name="Separador de milhares 3 12 3" xfId="20091"/>
    <cellStyle name="Separador de milhares 3 12 4" xfId="20575"/>
    <cellStyle name="Separador de milhares 3 13" xfId="8402"/>
    <cellStyle name="Separador de milhares 3 13 2" xfId="8403"/>
    <cellStyle name="Separador de milhares 3 13 2 2" xfId="20048"/>
    <cellStyle name="Separador de milhares 3 13 2 3" xfId="20512"/>
    <cellStyle name="Separador de milhares 3 13 3" xfId="21356"/>
    <cellStyle name="Separador de milhares 3 13 4" xfId="20717"/>
    <cellStyle name="Separador de milhares 3 2" xfId="111"/>
    <cellStyle name="Separador de milhares 3 2 10" xfId="2135"/>
    <cellStyle name="Separador de milhares 3 2 10 2" xfId="3263"/>
    <cellStyle name="Separador de milhares 3 2 10 2 2" xfId="4599"/>
    <cellStyle name="Separador de milhares 3 2 10 2 2 2" xfId="18312"/>
    <cellStyle name="Separador de milhares 3 2 10 2 3" xfId="5432"/>
    <cellStyle name="Separador de milhares 3 2 10 2 3 2" xfId="20876"/>
    <cellStyle name="Separador de milhares 3 2 10 2 3 3" xfId="20415"/>
    <cellStyle name="Separador de milhares 3 2 10 2 4" xfId="22600"/>
    <cellStyle name="Separador de milhares 3 2 10 3" xfId="4168"/>
    <cellStyle name="Separador de milhares 3 2 10 3 2" xfId="6162"/>
    <cellStyle name="Separador de milhares 3 2 10 3 2 2" xfId="16240"/>
    <cellStyle name="Separador de milhares 3 2 10 3 3" xfId="18437"/>
    <cellStyle name="Separador de milhares 3 2 10 4" xfId="8404"/>
    <cellStyle name="Separador de milhares 3 2 11" xfId="2979"/>
    <cellStyle name="Separador de milhares 3 2 11 2" xfId="3670"/>
    <cellStyle name="Separador de milhares 3 2 11 2 2" xfId="4948"/>
    <cellStyle name="Separador de milhares 3 2 11 2 2 2" xfId="16156"/>
    <cellStyle name="Separador de milhares 3 2 11 2 3" xfId="5839"/>
    <cellStyle name="Separador de milhares 3 2 11 2 3 2" xfId="20968"/>
    <cellStyle name="Separador de milhares 3 2 11 2 3 3" xfId="20319"/>
    <cellStyle name="Separador de milhares 3 2 11 2 4" xfId="21281"/>
    <cellStyle name="Separador de milhares 3 2 11 2 4 2" xfId="24352"/>
    <cellStyle name="Separador de milhares 3 2 11 2 4 3" xfId="22610"/>
    <cellStyle name="Separador de milhares 3 2 11 3" xfId="4186"/>
    <cellStyle name="Separador de milhares 3 2 11 3 2" xfId="5891"/>
    <cellStyle name="Separador de milhares 3 2 11 3 2 2" xfId="20377"/>
    <cellStyle name="Separador de milhares 3 2 11 3 2 3" xfId="20583"/>
    <cellStyle name="Separador de milhares 3 2 11 3 3" xfId="20901"/>
    <cellStyle name="Separador de milhares 3 2 11 3 3 2" xfId="18435"/>
    <cellStyle name="Separador de milhares 3 2 11 4" xfId="8405"/>
    <cellStyle name="Separador de milhares 3 2 11 4 2" xfId="22134"/>
    <cellStyle name="Separador de milhares 3 2 11 4 3" xfId="22070"/>
    <cellStyle name="Separador de milhares 3 2 11 5" xfId="22519"/>
    <cellStyle name="Separador de milhares 3 2 12" xfId="8406"/>
    <cellStyle name="Separador de milhares 3 2 12 2" xfId="23012"/>
    <cellStyle name="Separador de milhares 3 2 12 3" xfId="22354"/>
    <cellStyle name="Separador de milhares 3 2 2" xfId="112"/>
    <cellStyle name="Separador de milhares 3 2 2 2" xfId="849"/>
    <cellStyle name="Separador de milhares 3 2 2 2 2" xfId="3134"/>
    <cellStyle name="Separador de milhares 3 2 2 2 2 2" xfId="4339"/>
    <cellStyle name="Separador de milhares 3 2 2 2 2 2 2" xfId="6534"/>
    <cellStyle name="Separador de milhares 3 2 2 2 2 2 2 2" xfId="16049"/>
    <cellStyle name="Separador de milhares 3 2 2 2 2 2 3" xfId="18391"/>
    <cellStyle name="Separador de milhares 3 2 2 2 2 3" xfId="5303"/>
    <cellStyle name="Separador de milhares 3 2 2 2 2 3 2" xfId="21913"/>
    <cellStyle name="Separador de milhares 3 2 2 2 2 3 3" xfId="21424"/>
    <cellStyle name="Separador de milhares 3 2 2 2 2 4" xfId="21335"/>
    <cellStyle name="Separador de milhares 3 2 2 2 2 4 2" xfId="24364"/>
    <cellStyle name="Separador de milhares 3 2 2 2 2 4 3" xfId="22578"/>
    <cellStyle name="Separador de milhares 3 2 2 2 3" xfId="3883"/>
    <cellStyle name="Separador de milhares 3 2 2 2 3 2" xfId="6024"/>
    <cellStyle name="Separador de milhares 3 2 2 2 3 2 2" xfId="16598"/>
    <cellStyle name="Separador de milhares 3 2 2 2 3 3" xfId="18492"/>
    <cellStyle name="Separador de milhares 3 2 2 2 4" xfId="6719"/>
    <cellStyle name="Separador de milhares 3 2 2 2 4 2" xfId="24939"/>
    <cellStyle name="Separador de milhares 3 2 2 2 5" xfId="5037"/>
    <cellStyle name="Separador de milhares 3 2 2 2 5 2" xfId="16754"/>
    <cellStyle name="Separador de milhares 3 2 2 2 6" xfId="19679"/>
    <cellStyle name="Separador de milhares 3 2 2 3" xfId="2980"/>
    <cellStyle name="Separador de milhares 3 2 2 3 2" xfId="3671"/>
    <cellStyle name="Separador de milhares 3 2 2 3 2 2" xfId="4949"/>
    <cellStyle name="Separador de milhares 3 2 2 3 2 2 2" xfId="16771"/>
    <cellStyle name="Separador de milhares 3 2 2 3 2 3" xfId="5840"/>
    <cellStyle name="Separador de milhares 3 2 2 3 2 3 2" xfId="21463"/>
    <cellStyle name="Separador de milhares 3 2 2 3 2 3 3" xfId="20320"/>
    <cellStyle name="Separador de milhares 3 2 2 3 2 4" xfId="20230"/>
    <cellStyle name="Separador de milhares 3 2 2 3 2 4 2" xfId="18592"/>
    <cellStyle name="Separador de milhares 3 2 2 3 3" xfId="8407"/>
    <cellStyle name="Separador de milhares 3 2 2 3 3 2" xfId="21876"/>
    <cellStyle name="Separador de milhares 3 2 2 3 3 3" xfId="19929"/>
    <cellStyle name="Separador de milhares 3 2 2 3 4" xfId="20275"/>
    <cellStyle name="Separador de milhares 3 2 2 3 4 2" xfId="23950"/>
    <cellStyle name="Separador de milhares 3 2 2 3 4 3" xfId="22520"/>
    <cellStyle name="Separador de milhares 3 2 2 4" xfId="5892"/>
    <cellStyle name="Separador de milhares 3 2 2 4 2" xfId="21283"/>
    <cellStyle name="Separador de milhares 3 2 2 4 2 2" xfId="24353"/>
    <cellStyle name="Separador de milhares 3 2 2 4 2 3" xfId="22726"/>
    <cellStyle name="Separador de milhares 3 2 2 4 3" xfId="20029"/>
    <cellStyle name="Separador de milhares 3 2 2 4 4" xfId="20318"/>
    <cellStyle name="Separador de milhares 3 2 3" xfId="326"/>
    <cellStyle name="Separador de milhares 3 2 3 2" xfId="581"/>
    <cellStyle name="Separador de milhares 3 2 3 2 2" xfId="850"/>
    <cellStyle name="Separador de milhares 3 2 3 2 2 2" xfId="3135"/>
    <cellStyle name="Separador de milhares 3 2 3 2 2 2 2" xfId="4373"/>
    <cellStyle name="Separador de milhares 3 2 3 2 2 2 2 2" xfId="6535"/>
    <cellStyle name="Separador de milhares 3 2 3 2 2 2 2 2 2" xfId="19739"/>
    <cellStyle name="Separador de milhares 3 2 3 2 2 2 2 3" xfId="18380"/>
    <cellStyle name="Separador de milhares 3 2 3 2 2 2 3" xfId="5304"/>
    <cellStyle name="Separador de milhares 3 2 3 2 2 2 3 2" xfId="16702"/>
    <cellStyle name="Separador de milhares 3 2 3 2 2 2 4" xfId="19170"/>
    <cellStyle name="Separador de milhares 3 2 3 2 2 3" xfId="3884"/>
    <cellStyle name="Separador de milhares 3 2 3 2 2 3 2" xfId="6025"/>
    <cellStyle name="Separador de milhares 3 2 3 2 2 3 2 2" xfId="16597"/>
    <cellStyle name="Separador de milhares 3 2 3 2 2 3 3" xfId="16445"/>
    <cellStyle name="Separador de milhares 3 2 3 2 2 4" xfId="6720"/>
    <cellStyle name="Separador de milhares 3 2 3 2 2 4 2" xfId="24940"/>
    <cellStyle name="Separador de milhares 3 2 3 2 2 5" xfId="5038"/>
    <cellStyle name="Separador de milhares 3 2 3 2 2 5 2" xfId="15968"/>
    <cellStyle name="Separador de milhares 3 2 3 2 2 6" xfId="19280"/>
    <cellStyle name="Separador de milhares 3 2 3 2 3" xfId="5927"/>
    <cellStyle name="Separador de milhares 3 2 3 2 3 2" xfId="17390"/>
    <cellStyle name="Separador de milhares 3 2 3 3" xfId="851"/>
    <cellStyle name="Separador de milhares 3 2 3 3 2" xfId="2136"/>
    <cellStyle name="Separador de milhares 3 2 3 3 2 2" xfId="3264"/>
    <cellStyle name="Separador de milhares 3 2 3 3 2 2 2" xfId="4600"/>
    <cellStyle name="Separador de milhares 3 2 3 3 2 2 2 2" xfId="18311"/>
    <cellStyle name="Separador de milhares 3 2 3 3 2 2 3" xfId="5433"/>
    <cellStyle name="Separador de milhares 3 2 3 3 2 2 3 2" xfId="20658"/>
    <cellStyle name="Separador de milhares 3 2 3 3 2 2 3 3" xfId="20321"/>
    <cellStyle name="Separador de milhares 3 2 3 3 2 2 4" xfId="21282"/>
    <cellStyle name="Separador de milhares 3 2 3 3 2 2 4 2" xfId="19020"/>
    <cellStyle name="Separador de milhares 3 2 3 3 2 3" xfId="4022"/>
    <cellStyle name="Separador de milhares 3 2 3 3 2 3 2" xfId="6163"/>
    <cellStyle name="Separador de milhares 3 2 3 3 2 3 2 2" xfId="16533"/>
    <cellStyle name="Separador de milhares 3 2 3 3 2 3 3" xfId="17075"/>
    <cellStyle name="Separador de milhares 3 2 3 3 2 4" xfId="22481"/>
    <cellStyle name="Separador de milhares 3 2 3 3 3" xfId="3136"/>
    <cellStyle name="Separador de milhares 3 2 3 3 3 2" xfId="3795"/>
    <cellStyle name="Separador de milhares 3 2 3 3 3 2 2" xfId="6536"/>
    <cellStyle name="Separador de milhares 3 2 3 3 3 2 2 2" xfId="17425"/>
    <cellStyle name="Separador de milhares 3 2 3 3 3 2 3" xfId="18531"/>
    <cellStyle name="Separador de milhares 3 2 3 3 3 3" xfId="5305"/>
    <cellStyle name="Separador de milhares 3 2 3 3 3 3 2" xfId="21446"/>
    <cellStyle name="Separador de milhares 3 2 3 3 3 3 3" xfId="20322"/>
    <cellStyle name="Separador de milhares 3 2 3 3 3 4" xfId="20249"/>
    <cellStyle name="Separador de milhares 3 2 3 3 3 4 2" xfId="23946"/>
    <cellStyle name="Separador de milhares 3 2 3 3 3 4 3" xfId="22579"/>
    <cellStyle name="Separador de milhares 3 2 3 3 4" xfId="3885"/>
    <cellStyle name="Separador de milhares 3 2 3 3 4 2" xfId="6026"/>
    <cellStyle name="Separador de milhares 3 2 3 3 4 2 2" xfId="20863"/>
    <cellStyle name="Separador de milhares 3 2 3 3 4 2 3" xfId="20096"/>
    <cellStyle name="Separador de milhares 3 2 3 3 4 3" xfId="21828"/>
    <cellStyle name="Separador de milhares 3 2 3 3 4 3 2" xfId="24656"/>
    <cellStyle name="Separador de milhares 3 2 3 3 4 3 3" xfId="22630"/>
    <cellStyle name="Separador de milhares 3 2 3 3 5" xfId="6721"/>
    <cellStyle name="Separador de milhares 3 2 3 3 5 2" xfId="24941"/>
    <cellStyle name="Separador de milhares 3 2 3 3 6" xfId="5039"/>
    <cellStyle name="Separador de milhares 3 2 3 3 6 2" xfId="15967"/>
    <cellStyle name="Separador de milhares 3 2 3 3 7" xfId="19049"/>
    <cellStyle name="Separador de milhares 3 2 3 4" xfId="5905"/>
    <cellStyle name="Separador de milhares 3 2 3 4 2" xfId="20602"/>
    <cellStyle name="Separador de milhares 3 2 3 4 2 2" xfId="24028"/>
    <cellStyle name="Separador de milhares 3 2 3 4 2 3" xfId="22727"/>
    <cellStyle name="Separador de milhares 3 2 3 4 3" xfId="22308"/>
    <cellStyle name="Separador de milhares 3 2 3 4 4" xfId="20680"/>
    <cellStyle name="Separador de milhares 3 2 4" xfId="582"/>
    <cellStyle name="Separador de milhares 3 2 4 10" xfId="8408"/>
    <cellStyle name="Separador de milhares 3 2 4 10 2" xfId="22244"/>
    <cellStyle name="Separador de milhares 3 2 4 10 3" xfId="20245"/>
    <cellStyle name="Separador de milhares 3 2 4 2" xfId="852"/>
    <cellStyle name="Separador de milhares 3 2 4 2 2" xfId="2138"/>
    <cellStyle name="Separador de milhares 3 2 4 2 2 2" xfId="3266"/>
    <cellStyle name="Separador de milhares 3 2 4 2 2 2 2" xfId="4602"/>
    <cellStyle name="Separador de milhares 3 2 4 2 2 2 2 2" xfId="18309"/>
    <cellStyle name="Separador de milhares 3 2 4 2 2 2 3" xfId="5435"/>
    <cellStyle name="Separador de milhares 3 2 4 2 2 2 3 2" xfId="20158"/>
    <cellStyle name="Separador de milhares 3 2 4 2 2 2 3 3" xfId="20883"/>
    <cellStyle name="Separador de milhares 3 2 4 2 2 2 4" xfId="22601"/>
    <cellStyle name="Separador de milhares 3 2 4 2 2 3" xfId="3860"/>
    <cellStyle name="Separador de milhares 3 2 4 2 2 3 2" xfId="6165"/>
    <cellStyle name="Separador de milhares 3 2 4 2 2 3 2 2" xfId="21941"/>
    <cellStyle name="Separador de milhares 3 2 4 2 2 3 2 3" xfId="21425"/>
    <cellStyle name="Separador de milhares 3 2 4 2 2 3 3" xfId="19932"/>
    <cellStyle name="Separador de milhares 3 2 4 2 2 3 3 2" xfId="16451"/>
    <cellStyle name="Separador de milhares 3 2 4 2 2 4" xfId="8409"/>
    <cellStyle name="Separador de milhares 3 2 4 2 3" xfId="3137"/>
    <cellStyle name="Separador de milhares 3 2 4 2 3 2" xfId="3990"/>
    <cellStyle name="Separador de milhares 3 2 4 2 3 2 2" xfId="6537"/>
    <cellStyle name="Separador de milhares 3 2 4 2 3 2 2 2" xfId="16048"/>
    <cellStyle name="Separador de milhares 3 2 4 2 3 2 3" xfId="16385"/>
    <cellStyle name="Separador de milhares 3 2 4 2 3 3" xfId="5306"/>
    <cellStyle name="Separador de milhares 3 2 4 2 3 3 2" xfId="21447"/>
    <cellStyle name="Separador de milhares 3 2 4 2 3 3 3" xfId="21284"/>
    <cellStyle name="Separador de milhares 3 2 4 2 3 4" xfId="22580"/>
    <cellStyle name="Separador de milhares 3 2 4 2 3 5" xfId="22377"/>
    <cellStyle name="Separador de milhares 3 2 4 2 4" xfId="3886"/>
    <cellStyle name="Separador de milhares 3 2 4 2 4 2" xfId="6027"/>
    <cellStyle name="Separador de milhares 3 2 4 2 4 2 2" xfId="16596"/>
    <cellStyle name="Separador de milhares 3 2 4 2 4 3" xfId="18491"/>
    <cellStyle name="Separador de milhares 3 2 4 2 5" xfId="6722"/>
    <cellStyle name="Separador de milhares 3 2 4 2 5 2" xfId="24942"/>
    <cellStyle name="Separador de milhares 3 2 4 2 6" xfId="5040"/>
    <cellStyle name="Separador de milhares 3 2 4 2 6 2" xfId="16753"/>
    <cellStyle name="Separador de milhares 3 2 4 2 7" xfId="15845"/>
    <cellStyle name="Separador de milhares 3 2 4 3" xfId="2139"/>
    <cellStyle name="Separador de milhares 3 2 4 3 2" xfId="3267"/>
    <cellStyle name="Separador de milhares 3 2 4 3 2 2" xfId="4603"/>
    <cellStyle name="Separador de milhares 3 2 4 3 2 2 2" xfId="16864"/>
    <cellStyle name="Separador de milhares 3 2 4 3 2 3" xfId="5436"/>
    <cellStyle name="Separador de milhares 3 2 4 3 2 3 2" xfId="19456"/>
    <cellStyle name="Separador de milhares 3 2 4 3 2 4" xfId="19345"/>
    <cellStyle name="Separador de milhares 3 2 4 3 3" xfId="3802"/>
    <cellStyle name="Separador de milhares 3 2 4 3 3 2" xfId="6166"/>
    <cellStyle name="Separador de milhares 3 2 4 3 3 2 2" xfId="16531"/>
    <cellStyle name="Separador de milhares 3 2 4 3 3 3" xfId="18525"/>
    <cellStyle name="Separador de milhares 3 2 4 4" xfId="2140"/>
    <cellStyle name="Separador de milhares 3 2 4 4 2" xfId="3268"/>
    <cellStyle name="Separador de milhares 3 2 4 4 2 2" xfId="4604"/>
    <cellStyle name="Separador de milhares 3 2 4 4 2 2 2" xfId="16179"/>
    <cellStyle name="Separador de milhares 3 2 4 4 2 3" xfId="5437"/>
    <cellStyle name="Separador de milhares 3 2 4 4 2 3 2" xfId="19283"/>
    <cellStyle name="Separador de milhares 3 2 4 4 2 4" xfId="19144"/>
    <cellStyle name="Separador de milhares 3 2 4 4 3" xfId="4337"/>
    <cellStyle name="Separador de milhares 3 2 4 4 3 2" xfId="6167"/>
    <cellStyle name="Separador de milhares 3 2 4 4 3 2 2" xfId="16530"/>
    <cellStyle name="Separador de milhares 3 2 4 4 3 3" xfId="18392"/>
    <cellStyle name="Separador de milhares 3 2 4 5" xfId="2141"/>
    <cellStyle name="Separador de milhares 3 2 4 5 2" xfId="3269"/>
    <cellStyle name="Separador de milhares 3 2 4 5 2 2" xfId="4605"/>
    <cellStyle name="Separador de milhares 3 2 4 5 2 2 2" xfId="16859"/>
    <cellStyle name="Separador de milhares 3 2 4 5 2 3" xfId="5438"/>
    <cellStyle name="Separador de milhares 3 2 4 5 2 3 2" xfId="19073"/>
    <cellStyle name="Separador de milhares 3 2 4 5 2 4" xfId="16008"/>
    <cellStyle name="Separador de milhares 3 2 4 5 3" xfId="3874"/>
    <cellStyle name="Separador de milhares 3 2 4 5 3 2" xfId="6168"/>
    <cellStyle name="Separador de milhares 3 2 4 5 3 2 2" xfId="16529"/>
    <cellStyle name="Separador de milhares 3 2 4 5 3 3" xfId="18493"/>
    <cellStyle name="Separador de milhares 3 2 4 6" xfId="2137"/>
    <cellStyle name="Separador de milhares 3 2 4 6 2" xfId="3265"/>
    <cellStyle name="Separador de milhares 3 2 4 6 2 2" xfId="4601"/>
    <cellStyle name="Separador de milhares 3 2 4 6 2 2 2" xfId="18310"/>
    <cellStyle name="Separador de milhares 3 2 4 6 2 3" xfId="5434"/>
    <cellStyle name="Separador de milhares 3 2 4 6 2 3 2" xfId="19229"/>
    <cellStyle name="Separador de milhares 3 2 4 6 2 4" xfId="19058"/>
    <cellStyle name="Separador de milhares 3 2 4 6 3" xfId="3785"/>
    <cellStyle name="Separador de milhares 3 2 4 6 3 2" xfId="6164"/>
    <cellStyle name="Separador de milhares 3 2 4 6 3 2 2" xfId="16532"/>
    <cellStyle name="Separador de milhares 3 2 4 6 3 3" xfId="17083"/>
    <cellStyle name="Separador de milhares 3 2 4 7" xfId="5928"/>
    <cellStyle name="Separador de milhares 3 2 4 7 2" xfId="20496"/>
    <cellStyle name="Separador de milhares 3 2 4 7 2 2" xfId="24009"/>
    <cellStyle name="Separador de milhares 3 2 4 7 2 3" xfId="22729"/>
    <cellStyle name="Separador de milhares 3 2 4 7 3" xfId="20922"/>
    <cellStyle name="Separador de milhares 3 2 4 7 4" xfId="20976"/>
    <cellStyle name="Separador de milhares 3 2 4 8" xfId="8410"/>
    <cellStyle name="Separador de milhares 3 2 4 8 2" xfId="21286"/>
    <cellStyle name="Separador de milhares 3 2 4 8 3" xfId="20323"/>
    <cellStyle name="Separador de milhares 3 2 4 9" xfId="8411"/>
    <cellStyle name="Separador de milhares 3 2 4 9 2" xfId="21285"/>
    <cellStyle name="Separador de milhares 3 2 4 9 3" xfId="20324"/>
    <cellStyle name="Separador de milhares 3 2 5" xfId="583"/>
    <cellStyle name="Separador de milhares 3 2 5 2" xfId="853"/>
    <cellStyle name="Separador de milhares 3 2 5 2 2" xfId="2143"/>
    <cellStyle name="Separador de milhares 3 2 5 2 2 2" xfId="3271"/>
    <cellStyle name="Separador de milhares 3 2 5 2 2 2 2" xfId="4607"/>
    <cellStyle name="Separador de milhares 3 2 5 2 2 2 2 2" xfId="17362"/>
    <cellStyle name="Separador de milhares 3 2 5 2 2 2 3" xfId="5440"/>
    <cellStyle name="Separador de milhares 3 2 5 2 2 2 3 2" xfId="19455"/>
    <cellStyle name="Separador de milhares 3 2 5 2 2 2 4" xfId="19019"/>
    <cellStyle name="Separador de milhares 3 2 5 2 2 3" xfId="3796"/>
    <cellStyle name="Separador de milhares 3 2 5 2 2 3 2" xfId="6170"/>
    <cellStyle name="Separador de milhares 3 2 5 2 2 3 2 2" xfId="16250"/>
    <cellStyle name="Separador de milhares 3 2 5 2 2 3 3" xfId="18530"/>
    <cellStyle name="Separador de milhares 3 2 5 2 2 4" xfId="22482"/>
    <cellStyle name="Separador de milhares 3 2 5 2 2 5" xfId="22378"/>
    <cellStyle name="Separador de milhares 3 2 5 2 3" xfId="3138"/>
    <cellStyle name="Separador de milhares 3 2 5 2 3 2" xfId="3868"/>
    <cellStyle name="Separador de milhares 3 2 5 2 3 2 2" xfId="6538"/>
    <cellStyle name="Separador de milhares 3 2 5 2 3 2 2 2" xfId="16047"/>
    <cellStyle name="Separador de milhares 3 2 5 2 3 2 3" xfId="16447"/>
    <cellStyle name="Separador de milhares 3 2 5 2 3 3" xfId="5307"/>
    <cellStyle name="Separador de milhares 3 2 5 2 3 3 2" xfId="21448"/>
    <cellStyle name="Separador de milhares 3 2 5 2 3 3 3" xfId="20755"/>
    <cellStyle name="Separador de milhares 3 2 5 2 3 4" xfId="19876"/>
    <cellStyle name="Separador de milhares 3 2 5 2 4" xfId="3887"/>
    <cellStyle name="Separador de milhares 3 2 5 2 4 2" xfId="6028"/>
    <cellStyle name="Separador de milhares 3 2 5 2 4 2 2" xfId="16219"/>
    <cellStyle name="Separador de milhares 3 2 5 2 4 3" xfId="16444"/>
    <cellStyle name="Separador de milhares 3 2 5 2 5" xfId="6723"/>
    <cellStyle name="Separador de milhares 3 2 5 2 5 2" xfId="24943"/>
    <cellStyle name="Separador de milhares 3 2 5 2 6" xfId="5041"/>
    <cellStyle name="Separador de milhares 3 2 5 2 6 2" xfId="17334"/>
    <cellStyle name="Separador de milhares 3 2 5 2 7" xfId="19011"/>
    <cellStyle name="Separador de milhares 3 2 5 3" xfId="2144"/>
    <cellStyle name="Separador de milhares 3 2 5 3 2" xfId="3272"/>
    <cellStyle name="Separador de milhares 3 2 5 3 2 2" xfId="4608"/>
    <cellStyle name="Separador de milhares 3 2 5 3 2 2 2" xfId="17197"/>
    <cellStyle name="Separador de milhares 3 2 5 3 2 3" xfId="5441"/>
    <cellStyle name="Separador de milhares 3 2 5 3 2 3 2" xfId="19362"/>
    <cellStyle name="Separador de milhares 3 2 5 3 2 4" xfId="19057"/>
    <cellStyle name="Separador de milhares 3 2 5 3 3" xfId="3701"/>
    <cellStyle name="Separador de milhares 3 2 5 3 3 2" xfId="6171"/>
    <cellStyle name="Separador de milhares 3 2 5 3 3 2 2" xfId="18029"/>
    <cellStyle name="Separador de milhares 3 2 5 3 3 3" xfId="18576"/>
    <cellStyle name="Separador de milhares 3 2 5 4" xfId="2145"/>
    <cellStyle name="Separador de milhares 3 2 5 4 2" xfId="3273"/>
    <cellStyle name="Separador de milhares 3 2 5 4 2 2" xfId="4609"/>
    <cellStyle name="Separador de milhares 3 2 5 4 2 2 2" xfId="16861"/>
    <cellStyle name="Separador de milhares 3 2 5 4 2 3" xfId="5442"/>
    <cellStyle name="Separador de milhares 3 2 5 4 2 3 2" xfId="19177"/>
    <cellStyle name="Separador de milhares 3 2 5 4 2 4" xfId="19098"/>
    <cellStyle name="Separador de milhares 3 2 5 4 3" xfId="4248"/>
    <cellStyle name="Separador de milhares 3 2 5 4 3 2" xfId="6172"/>
    <cellStyle name="Separador de milhares 3 2 5 4 3 2 2" xfId="18028"/>
    <cellStyle name="Separador de milhares 3 2 5 4 3 3" xfId="17006"/>
    <cellStyle name="Separador de milhares 3 2 5 5" xfId="2142"/>
    <cellStyle name="Separador de milhares 3 2 5 5 2" xfId="3270"/>
    <cellStyle name="Separador de milhares 3 2 5 5 2 2" xfId="4606"/>
    <cellStyle name="Separador de milhares 3 2 5 5 2 2 2" xfId="16862"/>
    <cellStyle name="Separador de milhares 3 2 5 5 2 3" xfId="5439"/>
    <cellStyle name="Separador de milhares 3 2 5 5 2 3 2" xfId="19454"/>
    <cellStyle name="Separador de milhares 3 2 5 5 2 4" xfId="18999"/>
    <cellStyle name="Separador de milhares 3 2 5 5 3" xfId="4027"/>
    <cellStyle name="Separador de milhares 3 2 5 5 3 2" xfId="6169"/>
    <cellStyle name="Separador de milhares 3 2 5 5 3 2 2" xfId="16528"/>
    <cellStyle name="Separador de milhares 3 2 5 5 3 3" xfId="16375"/>
    <cellStyle name="Separador de milhares 3 2 5 6" xfId="5929"/>
    <cellStyle name="Separador de milhares 3 2 5 6 2" xfId="17305"/>
    <cellStyle name="Separador de milhares 3 2 6" xfId="854"/>
    <cellStyle name="Separador de milhares 3 2 6 2" xfId="1077"/>
    <cellStyle name="Separador de milhares 3 2 6 2 2" xfId="3209"/>
    <cellStyle name="Separador de milhares 3 2 6 2 2 2" xfId="4551"/>
    <cellStyle name="Separador de milhares 3 2 6 2 2 2 2" xfId="16880"/>
    <cellStyle name="Separador de milhares 3 2 6 2 2 3" xfId="5378"/>
    <cellStyle name="Separador de milhares 3 2 6 2 2 3 2" xfId="19476"/>
    <cellStyle name="Separador de milhares 3 2 6 2 2 4" xfId="17123"/>
    <cellStyle name="Separador de milhares 3 2 6 2 3" xfId="3741"/>
    <cellStyle name="Separador de milhares 3 2 6 2 3 2" xfId="6102"/>
    <cellStyle name="Separador de milhares 3 2 6 2 3 2 2" xfId="16566"/>
    <cellStyle name="Separador de milhares 3 2 6 2 3 3" xfId="17095"/>
    <cellStyle name="Separador de milhares 3 2 6 3" xfId="2146"/>
    <cellStyle name="Separador de milhares 3 2 6 3 2" xfId="3274"/>
    <cellStyle name="Separador de milhares 3 2 6 3 2 2" xfId="4610"/>
    <cellStyle name="Separador de milhares 3 2 6 3 2 2 2" xfId="18308"/>
    <cellStyle name="Separador de milhares 3 2 6 3 2 3" xfId="5443"/>
    <cellStyle name="Separador de milhares 3 2 6 3 2 3 2" xfId="21456"/>
    <cellStyle name="Separador de milhares 3 2 6 3 2 3 3" xfId="20133"/>
    <cellStyle name="Separador de milhares 3 2 6 3 2 4" xfId="20229"/>
    <cellStyle name="Separador de milhares 3 2 6 3 2 4 2" xfId="19344"/>
    <cellStyle name="Separador de milhares 3 2 6 3 3" xfId="4231"/>
    <cellStyle name="Separador de milhares 3 2 6 3 3 2" xfId="6173"/>
    <cellStyle name="Separador de milhares 3 2 6 3 3 2 2" xfId="15888"/>
    <cellStyle name="Separador de milhares 3 2 6 3 3 3" xfId="18419"/>
    <cellStyle name="Separador de milhares 3 2 6 3 4" xfId="22483"/>
    <cellStyle name="Separador de milhares 3 2 6 4" xfId="3139"/>
    <cellStyle name="Separador de milhares 3 2 6 4 2" xfId="4118"/>
    <cellStyle name="Separador de milhares 3 2 6 4 2 2" xfId="6539"/>
    <cellStyle name="Separador de milhares 3 2 6 4 2 2 2" xfId="16046"/>
    <cellStyle name="Separador de milhares 3 2 6 4 2 3" xfId="16238"/>
    <cellStyle name="Separador de milhares 3 2 6 4 3" xfId="5308"/>
    <cellStyle name="Separador de milhares 3 2 6 4 3 2" xfId="21449"/>
    <cellStyle name="Separador de milhares 3 2 6 4 3 3" xfId="20464"/>
    <cellStyle name="Separador de milhares 3 2 6 4 4" xfId="18781"/>
    <cellStyle name="Separador de milhares 3 2 6 5" xfId="3888"/>
    <cellStyle name="Separador de milhares 3 2 6 5 2" xfId="6029"/>
    <cellStyle name="Separador de milhares 3 2 6 5 2 2" xfId="16595"/>
    <cellStyle name="Separador de milhares 3 2 6 5 3" xfId="16443"/>
    <cellStyle name="Separador de milhares 3 2 6 6" xfId="6724"/>
    <cellStyle name="Separador de milhares 3 2 6 6 2" xfId="24944"/>
    <cellStyle name="Separador de milhares 3 2 6 7" xfId="5042"/>
    <cellStyle name="Separador de milhares 3 2 6 7 2" xfId="17224"/>
    <cellStyle name="Separador de milhares 3 2 6 8" xfId="19032"/>
    <cellStyle name="Separador de milhares 3 2 7" xfId="1078"/>
    <cellStyle name="Separador de milhares 3 2 7 2" xfId="2148"/>
    <cellStyle name="Separador de milhares 3 2 7 2 2" xfId="3276"/>
    <cellStyle name="Separador de milhares 3 2 7 2 2 2" xfId="4612"/>
    <cellStyle name="Separador de milhares 3 2 7 2 2 2 2" xfId="18306"/>
    <cellStyle name="Separador de milhares 3 2 7 2 2 3" xfId="5445"/>
    <cellStyle name="Separador de milhares 3 2 7 2 2 3 2" xfId="19299"/>
    <cellStyle name="Separador de milhares 3 2 7 2 2 4" xfId="16007"/>
    <cellStyle name="Separador de milhares 3 2 7 2 3" xfId="3747"/>
    <cellStyle name="Separador de milhares 3 2 7 2 3 2" xfId="6175"/>
    <cellStyle name="Separador de milhares 3 2 7 2 3 2 2" xfId="18026"/>
    <cellStyle name="Separador de milhares 3 2 7 2 3 3" xfId="17092"/>
    <cellStyle name="Separador de milhares 3 2 7 3" xfId="2147"/>
    <cellStyle name="Separador de milhares 3 2 7 3 2" xfId="3275"/>
    <cellStyle name="Separador de milhares 3 2 7 3 2 2" xfId="4611"/>
    <cellStyle name="Separador de milhares 3 2 7 3 2 2 2" xfId="18307"/>
    <cellStyle name="Separador de milhares 3 2 7 3 2 3" xfId="5444"/>
    <cellStyle name="Separador de milhares 3 2 7 3 2 3 2" xfId="19453"/>
    <cellStyle name="Separador de milhares 3 2 7 3 2 4" xfId="19143"/>
    <cellStyle name="Separador de milhares 3 2 7 3 3" xfId="4476"/>
    <cellStyle name="Separador de milhares 3 2 7 3 3 2" xfId="6174"/>
    <cellStyle name="Separador de milhares 3 2 7 3 3 2 2" xfId="18027"/>
    <cellStyle name="Separador de milhares 3 2 7 3 3 3" xfId="16908"/>
    <cellStyle name="Separador de milhares 3 2 7 4" xfId="3210"/>
    <cellStyle name="Separador de milhares 3 2 7 4 2" xfId="4552"/>
    <cellStyle name="Separador de milhares 3 2 7 4 2 2" xfId="18328"/>
    <cellStyle name="Separador de milhares 3 2 7 4 3" xfId="5379"/>
    <cellStyle name="Separador de milhares 3 2 7 4 3 2" xfId="20154"/>
    <cellStyle name="Separador de milhares 3 2 7 4 3 3" xfId="21829"/>
    <cellStyle name="Separador de milhares 3 2 7 4 4" xfId="19858"/>
    <cellStyle name="Separador de milhares 3 2 7 5" xfId="4140"/>
    <cellStyle name="Separador de milhares 3 2 7 5 2" xfId="6103"/>
    <cellStyle name="Separador de milhares 3 2 7 5 2 2" xfId="16565"/>
    <cellStyle name="Separador de milhares 3 2 7 5 3" xfId="17406"/>
    <cellStyle name="Separador de milhares 3 2 8" xfId="2149"/>
    <cellStyle name="Separador de milhares 3 2 8 2" xfId="2150"/>
    <cellStyle name="Separador de milhares 3 2 8 2 2" xfId="3278"/>
    <cellStyle name="Separador de milhares 3 2 8 2 2 2" xfId="4614"/>
    <cellStyle name="Separador de milhares 3 2 8 2 2 2 2" xfId="16860"/>
    <cellStyle name="Separador de milhares 3 2 8 2 2 3" xfId="5447"/>
    <cellStyle name="Separador de milhares 3 2 8 2 2 3 2" xfId="19865"/>
    <cellStyle name="Separador de milhares 3 2 8 2 2 4" xfId="18770"/>
    <cellStyle name="Separador de milhares 3 2 8 2 3" xfId="4005"/>
    <cellStyle name="Separador de milhares 3 2 8 2 3 2" xfId="6177"/>
    <cellStyle name="Separador de milhares 3 2 8 2 3 2 2" xfId="15858"/>
    <cellStyle name="Separador de milhares 3 2 8 2 3 3" xfId="17078"/>
    <cellStyle name="Separador de milhares 3 2 8 3" xfId="3277"/>
    <cellStyle name="Separador de milhares 3 2 8 3 2" xfId="4613"/>
    <cellStyle name="Separador de milhares 3 2 8 3 2 2" xfId="18305"/>
    <cellStyle name="Separador de milhares 3 2 8 3 3" xfId="5446"/>
    <cellStyle name="Separador de milhares 3 2 8 3 3 2" xfId="19114"/>
    <cellStyle name="Separador de milhares 3 2 8 3 4" xfId="18988"/>
    <cellStyle name="Separador de milhares 3 2 8 4" xfId="4123"/>
    <cellStyle name="Separador de milhares 3 2 8 4 2" xfId="6176"/>
    <cellStyle name="Separador de milhares 3 2 8 4 2 2" xfId="16527"/>
    <cellStyle name="Separador de milhares 3 2 8 4 3" xfId="17060"/>
    <cellStyle name="Separador de milhares 3 2 9" xfId="2151"/>
    <cellStyle name="Separador de milhares 3 2 9 2" xfId="2152"/>
    <cellStyle name="Separador de milhares 3 2 9 2 2" xfId="3280"/>
    <cellStyle name="Separador de milhares 3 2 9 2 2 2" xfId="4616"/>
    <cellStyle name="Separador de milhares 3 2 9 2 2 2 2" xfId="16858"/>
    <cellStyle name="Separador de milhares 3 2 9 2 2 3" xfId="5449"/>
    <cellStyle name="Separador de milhares 3 2 9 2 2 3 2" xfId="19449"/>
    <cellStyle name="Separador de milhares 3 2 9 2 2 4" xfId="18768"/>
    <cellStyle name="Separador de milhares 3 2 9 2 3" xfId="3823"/>
    <cellStyle name="Separador de milhares 3 2 9 2 3 2" xfId="6179"/>
    <cellStyle name="Separador de milhares 3 2 9 2 3 2 2" xfId="16525"/>
    <cellStyle name="Separador de milhares 3 2 9 2 3 3" xfId="18510"/>
    <cellStyle name="Separador de milhares 3 2 9 3" xfId="3279"/>
    <cellStyle name="Separador de milhares 3 2 9 3 2" xfId="4615"/>
    <cellStyle name="Separador de milhares 3 2 9 3 2 2" xfId="16178"/>
    <cellStyle name="Separador de milhares 3 2 9 3 3" xfId="5448"/>
    <cellStyle name="Separador de milhares 3 2 9 3 3 2" xfId="19804"/>
    <cellStyle name="Separador de milhares 3 2 9 3 4" xfId="18769"/>
    <cellStyle name="Separador de milhares 3 2 9 4" xfId="3787"/>
    <cellStyle name="Separador de milhares 3 2 9 4 2" xfId="6178"/>
    <cellStyle name="Separador de milhares 3 2 9 4 2 2" xfId="16526"/>
    <cellStyle name="Separador de milhares 3 2 9 4 3" xfId="17250"/>
    <cellStyle name="Separador de milhares 3 3" xfId="113"/>
    <cellStyle name="Separador de milhares 3 3 2" xfId="327"/>
    <cellStyle name="Separador de milhares 3 3 2 2" xfId="584"/>
    <cellStyle name="Separador de milhares 3 3 2 2 2" xfId="855"/>
    <cellStyle name="Separador de milhares 3 3 2 2 2 2" xfId="3140"/>
    <cellStyle name="Separador de milhares 3 3 2 2 2 2 2" xfId="4086"/>
    <cellStyle name="Separador de milhares 3 3 2 2 2 2 2 2" xfId="6540"/>
    <cellStyle name="Separador de milhares 3 3 2 2 2 2 2 2 2" xfId="16045"/>
    <cellStyle name="Separador de milhares 3 3 2 2 2 2 2 3" xfId="17409"/>
    <cellStyle name="Separador de milhares 3 3 2 2 2 2 3" xfId="5309"/>
    <cellStyle name="Separador de milhares 3 3 2 2 2 2 3 2" xfId="16136"/>
    <cellStyle name="Separador de milhares 3 3 2 2 2 2 4" xfId="19815"/>
    <cellStyle name="Separador de milhares 3 3 2 2 2 3" xfId="3889"/>
    <cellStyle name="Separador de milhares 3 3 2 2 2 3 2" xfId="6030"/>
    <cellStyle name="Separador de milhares 3 3 2 2 2 3 2 2" xfId="16594"/>
    <cellStyle name="Separador de milhares 3 3 2 2 2 3 3" xfId="18490"/>
    <cellStyle name="Separador de milhares 3 3 2 2 2 4" xfId="6725"/>
    <cellStyle name="Separador de milhares 3 3 2 2 2 4 2" xfId="24945"/>
    <cellStyle name="Separador de milhares 3 3 2 2 2 5" xfId="5043"/>
    <cellStyle name="Separador de milhares 3 3 2 2 2 5 2" xfId="16752"/>
    <cellStyle name="Separador de milhares 3 3 2 2 2 6" xfId="19070"/>
    <cellStyle name="Separador de milhares 3 3 2 2 3" xfId="5930"/>
    <cellStyle name="Separador de milhares 3 3 2 2 3 2" xfId="17241"/>
    <cellStyle name="Separador de milhares 3 3 2 3" xfId="856"/>
    <cellStyle name="Separador de milhares 3 3 2 3 2" xfId="1079"/>
    <cellStyle name="Separador de milhares 3 3 2 3 2 2" xfId="2153"/>
    <cellStyle name="Separador de milhares 3 3 2 3 2 2 2" xfId="3281"/>
    <cellStyle name="Separador de milhares 3 3 2 3 2 2 2 2" xfId="4617"/>
    <cellStyle name="Separador de milhares 3 3 2 3 2 2 2 2 2" xfId="17361"/>
    <cellStyle name="Separador de milhares 3 3 2 3 2 2 2 3" xfId="5450"/>
    <cellStyle name="Separador de milhares 3 3 2 3 2 2 2 3 2" xfId="19452"/>
    <cellStyle name="Separador de milhares 3 3 2 3 2 2 2 4" xfId="18767"/>
    <cellStyle name="Separador de milhares 3 3 2 3 2 2 3" xfId="4388"/>
    <cellStyle name="Separador de milhares 3 3 2 3 2 2 3 2" xfId="6180"/>
    <cellStyle name="Separador de milhares 3 3 2 3 2 2 3 2 2" xfId="16524"/>
    <cellStyle name="Separador de milhares 3 3 2 3 2 2 3 3" xfId="16948"/>
    <cellStyle name="Separador de milhares 3 3 2 3 2 3" xfId="3211"/>
    <cellStyle name="Separador de milhares 3 3 2 3 2 3 2" xfId="4553"/>
    <cellStyle name="Separador de milhares 3 3 2 3 2 3 2 2" xfId="16879"/>
    <cellStyle name="Separador de milhares 3 3 2 3 2 3 3" xfId="5380"/>
    <cellStyle name="Separador de milhares 3 3 2 3 2 3 3 2" xfId="20155"/>
    <cellStyle name="Separador de milhares 3 3 2 3 2 3 3 3" xfId="22287"/>
    <cellStyle name="Separador de milhares 3 3 2 3 2 3 4" xfId="17122"/>
    <cellStyle name="Separador de milhares 3 3 2 3 2 4" xfId="4076"/>
    <cellStyle name="Separador de milhares 3 3 2 3 2 4 2" xfId="6104"/>
    <cellStyle name="Separador de milhares 3 3 2 3 2 4 2 2" xfId="16242"/>
    <cellStyle name="Separador de milhares 3 3 2 3 2 4 3" xfId="16359"/>
    <cellStyle name="Separador de milhares 3 3 2 3 3" xfId="3141"/>
    <cellStyle name="Separador de milhares 3 3 2 3 3 2" xfId="3758"/>
    <cellStyle name="Separador de milhares 3 3 2 3 3 2 2" xfId="6541"/>
    <cellStyle name="Separador de milhares 3 3 2 3 3 2 2 2" xfId="16044"/>
    <cellStyle name="Separador de milhares 3 3 2 3 3 2 3" xfId="17085"/>
    <cellStyle name="Separador de milhares 3 3 2 3 3 3" xfId="5310"/>
    <cellStyle name="Separador de milhares 3 3 2 3 3 3 2" xfId="20118"/>
    <cellStyle name="Separador de milhares 3 3 2 3 3 3 3" xfId="22221"/>
    <cellStyle name="Separador de milhares 3 3 2 3 3 4" xfId="22581"/>
    <cellStyle name="Separador de milhares 3 3 2 3 4" xfId="3890"/>
    <cellStyle name="Separador de milhares 3 3 2 3 4 2" xfId="6031"/>
    <cellStyle name="Separador de milhares 3 3 2 3 4 2 2" xfId="20962"/>
    <cellStyle name="Separador de milhares 3 3 2 3 4 2 3" xfId="22226"/>
    <cellStyle name="Separador de milhares 3 3 2 3 4 3" xfId="22631"/>
    <cellStyle name="Separador de milhares 3 3 2 3 4 4" xfId="22379"/>
    <cellStyle name="Separador de milhares 3 3 2 3 5" xfId="6726"/>
    <cellStyle name="Separador de milhares 3 3 2 3 5 2" xfId="24946"/>
    <cellStyle name="Separador de milhares 3 3 2 3 6" xfId="5044"/>
    <cellStyle name="Separador de milhares 3 3 2 3 6 2" xfId="16751"/>
    <cellStyle name="Separador de milhares 3 3 2 3 7" xfId="19110"/>
    <cellStyle name="Separador de milhares 3 3 2 4" xfId="5906"/>
    <cellStyle name="Separador de milhares 3 3 2 4 2" xfId="8412"/>
    <cellStyle name="Separador de milhares 3 3 2 4 2 2" xfId="20115"/>
    <cellStyle name="Separador de milhares 3 3 2 4 2 3" xfId="21937"/>
    <cellStyle name="Separador de milhares 3 3 2 4 2 4" xfId="18066"/>
    <cellStyle name="Separador de milhares 3 3 2 4 3" xfId="21287"/>
    <cellStyle name="Separador de milhares 3 3 2 4 3 2" xfId="24354"/>
    <cellStyle name="Separador de milhares 3 3 2 4 3 3" xfId="22728"/>
    <cellStyle name="Separador de milhares 3 3 2 4 4" xfId="21000"/>
    <cellStyle name="Separador de milhares 3 3 2 4 5" xfId="22062"/>
    <cellStyle name="Separador de milhares 3 3 2 5" xfId="8413"/>
    <cellStyle name="Separador de milhares 3 3 2 5 2" xfId="8414"/>
    <cellStyle name="Separador de milhares 3 3 2 5 2 2" xfId="20092"/>
    <cellStyle name="Separador de milhares 3 3 2 5 2 3" xfId="20853"/>
    <cellStyle name="Separador de milhares 3 3 2 5 3" xfId="21373"/>
    <cellStyle name="Separador de milhares 3 3 2 5 4" xfId="22212"/>
    <cellStyle name="Separador de milhares 3 3 2 6" xfId="8415"/>
    <cellStyle name="Separador de milhares 3 3 2 6 2" xfId="8416"/>
    <cellStyle name="Separador de milhares 3 3 2 6 2 2" xfId="20486"/>
    <cellStyle name="Separador de milhares 3 3 2 6 2 3" xfId="22256"/>
    <cellStyle name="Separador de milhares 3 3 2 6 3" xfId="19933"/>
    <cellStyle name="Separador de milhares 3 3 2 6 4" xfId="22278"/>
    <cellStyle name="Separador de milhares 3 3 2 7" xfId="8417"/>
    <cellStyle name="Separador de milhares 3 3 2 7 2" xfId="8418"/>
    <cellStyle name="Separador de milhares 3 3 2 7 2 2" xfId="20639"/>
    <cellStyle name="Separador de milhares 3 3 2 7 2 3" xfId="22180"/>
    <cellStyle name="Separador de milhares 3 3 2 7 3" xfId="20131"/>
    <cellStyle name="Separador de milhares 3 3 2 7 4" xfId="22216"/>
    <cellStyle name="Separador de milhares 3 3 2 8" xfId="8419"/>
    <cellStyle name="Separador de milhares 3 3 2 8 2" xfId="8420"/>
    <cellStyle name="Separador de milhares 3 3 2 8 2 2" xfId="22203"/>
    <cellStyle name="Separador de milhares 3 3 2 8 2 3" xfId="19939"/>
    <cellStyle name="Separador de milhares 3 3 2 8 3" xfId="22266"/>
    <cellStyle name="Separador de milhares 3 3 2 8 4" xfId="22183"/>
    <cellStyle name="Separador de milhares 3 3 2 9" xfId="8421"/>
    <cellStyle name="Separador de milhares 3 3 2 9 2" xfId="8422"/>
    <cellStyle name="Separador de milhares 3 3 2 9 2 2" xfId="21840"/>
    <cellStyle name="Separador de milhares 3 3 2 9 2 3" xfId="22182"/>
    <cellStyle name="Separador de milhares 3 3 2 9 3" xfId="22064"/>
    <cellStyle name="Separador de milhares 3 3 2 9 4" xfId="22181"/>
    <cellStyle name="Separador de milhares 3 3 3" xfId="857"/>
    <cellStyle name="Separador de milhares 3 3 3 2" xfId="2155"/>
    <cellStyle name="Separador de milhares 3 3 3 2 2" xfId="3283"/>
    <cellStyle name="Separador de milhares 3 3 3 2 2 2" xfId="4619"/>
    <cellStyle name="Separador de milhares 3 3 3 2 2 2 2" xfId="16857"/>
    <cellStyle name="Separador de milhares 3 3 3 2 2 3" xfId="5452"/>
    <cellStyle name="Separador de milhares 3 3 3 2 2 3 2" xfId="19450"/>
    <cellStyle name="Separador de milhares 3 3 3 2 2 4" xfId="18766"/>
    <cellStyle name="Separador de milhares 3 3 3 2 3" xfId="4099"/>
    <cellStyle name="Separador de milhares 3 3 3 2 3 2" xfId="6182"/>
    <cellStyle name="Separador de milhares 3 3 3 2 3 2 2" xfId="16522"/>
    <cellStyle name="Separador de milhares 3 3 3 2 3 3" xfId="17377"/>
    <cellStyle name="Separador de milhares 3 3 3 3" xfId="2154"/>
    <cellStyle name="Separador de milhares 3 3 3 3 2" xfId="3282"/>
    <cellStyle name="Separador de milhares 3 3 3 3 2 2" xfId="4618"/>
    <cellStyle name="Separador de milhares 3 3 3 3 2 2 2" xfId="17198"/>
    <cellStyle name="Separador de milhares 3 3 3 3 2 3" xfId="5451"/>
    <cellStyle name="Separador de milhares 3 3 3 3 2 3 2" xfId="19266"/>
    <cellStyle name="Separador de milhares 3 3 3 3 2 4" xfId="16390"/>
    <cellStyle name="Separador de milhares 3 3 3 3 3" xfId="4357"/>
    <cellStyle name="Separador de milhares 3 3 3 3 3 2" xfId="6181"/>
    <cellStyle name="Separador de milhares 3 3 3 3 3 2 2" xfId="16523"/>
    <cellStyle name="Separador de milhares 3 3 3 3 3 3" xfId="17465"/>
    <cellStyle name="Separador de milhares 3 3 3 4" xfId="3142"/>
    <cellStyle name="Separador de milhares 3 3 3 4 2" xfId="3972"/>
    <cellStyle name="Separador de milhares 3 3 3 4 2 2" xfId="6542"/>
    <cellStyle name="Separador de milhares 3 3 3 4 2 2 2" xfId="16043"/>
    <cellStyle name="Separador de milhares 3 3 3 4 2 3" xfId="16408"/>
    <cellStyle name="Separador de milhares 3 3 3 4 3" xfId="5311"/>
    <cellStyle name="Separador de milhares 3 3 3 4 3 2" xfId="16340"/>
    <cellStyle name="Separador de milhares 3 3 3 4 4" xfId="19625"/>
    <cellStyle name="Separador de milhares 3 3 3 5" xfId="3891"/>
    <cellStyle name="Separador de milhares 3 3 3 5 2" xfId="6032"/>
    <cellStyle name="Separador de milhares 3 3 3 5 2 2" xfId="16593"/>
    <cellStyle name="Separador de milhares 3 3 3 5 3" xfId="18489"/>
    <cellStyle name="Separador de milhares 3 3 3 6" xfId="6727"/>
    <cellStyle name="Separador de milhares 3 3 3 6 2" xfId="24947"/>
    <cellStyle name="Separador de milhares 3 3 3 7" xfId="5045"/>
    <cellStyle name="Separador de milhares 3 3 3 7 2" xfId="18224"/>
    <cellStyle name="Separador de milhares 3 3 3 8" xfId="19357"/>
    <cellStyle name="Separador de milhares 3 3 4" xfId="2981"/>
    <cellStyle name="Separador de milhares 3 3 4 2" xfId="3712"/>
    <cellStyle name="Separador de milhares 3 3 4 2 2" xfId="5893"/>
    <cellStyle name="Separador de milhares 3 3 4 2 2 2" xfId="20956"/>
    <cellStyle name="Separador de milhares 3 3 4 2 2 3" xfId="20106"/>
    <cellStyle name="Separador de milhares 3 3 4 2 3" xfId="22648"/>
    <cellStyle name="Separador de milhares 3 3 5" xfId="8423"/>
    <cellStyle name="Separador de milhares 3 3 5 2" xfId="20432"/>
    <cellStyle name="Separador de milhares 3 3 5 3" xfId="20043"/>
    <cellStyle name="Separador de milhares 3 3 6" xfId="8424"/>
    <cellStyle name="Separador de milhares 3 3 6 2" xfId="23013"/>
    <cellStyle name="Separador de milhares 3 3 6 3" xfId="22355"/>
    <cellStyle name="Separador de milhares 3 4" xfId="114"/>
    <cellStyle name="Separador de milhares 3 4 2" xfId="858"/>
    <cellStyle name="Separador de milhares 3 4 2 2" xfId="3143"/>
    <cellStyle name="Separador de milhares 3 4 2 2 2" xfId="3784"/>
    <cellStyle name="Separador de milhares 3 4 2 2 2 2" xfId="6543"/>
    <cellStyle name="Separador de milhares 3 4 2 2 2 2 2" xfId="16042"/>
    <cellStyle name="Separador de milhares 3 4 2 2 2 3" xfId="17084"/>
    <cellStyle name="Separador de milhares 3 4 2 2 3" xfId="5312"/>
    <cellStyle name="Separador de milhares 3 4 2 2 3 2" xfId="16135"/>
    <cellStyle name="Separador de milhares 3 4 2 2 4" xfId="18780"/>
    <cellStyle name="Separador de milhares 3 4 2 3" xfId="3892"/>
    <cellStyle name="Separador de milhares 3 4 2 3 2" xfId="6033"/>
    <cellStyle name="Separador de milhares 3 4 2 3 2 2" xfId="17670"/>
    <cellStyle name="Separador de milhares 3 4 2 3 3" xfId="16442"/>
    <cellStyle name="Separador de milhares 3 4 2 4" xfId="6728"/>
    <cellStyle name="Separador de milhares 3 4 2 4 2" xfId="24948"/>
    <cellStyle name="Separador de milhares 3 4 2 5" xfId="5046"/>
    <cellStyle name="Separador de milhares 3 4 2 5 2" xfId="16750"/>
    <cellStyle name="Separador de milhares 3 4 2 6" xfId="19156"/>
    <cellStyle name="Separador de milhares 3 4 3" xfId="5894"/>
    <cellStyle name="Separador de milhares 3 4 3 2" xfId="18071"/>
    <cellStyle name="Separador de milhares 3 5" xfId="110"/>
    <cellStyle name="Separador de milhares 3 5 2" xfId="859"/>
    <cellStyle name="Separador de milhares 3 5 2 2" xfId="3144"/>
    <cellStyle name="Separador de milhares 3 5 2 2 2" xfId="3755"/>
    <cellStyle name="Separador de milhares 3 5 2 2 2 2" xfId="6544"/>
    <cellStyle name="Separador de milhares 3 5 2 2 2 2 2" xfId="19738"/>
    <cellStyle name="Separador de milhares 3 5 2 2 2 3" xfId="18551"/>
    <cellStyle name="Separador de milhares 3 5 2 2 3" xfId="5313"/>
    <cellStyle name="Separador de milhares 3 5 2 2 3 2" xfId="21892"/>
    <cellStyle name="Separador de milhares 3 5 2 2 3 3" xfId="21934"/>
    <cellStyle name="Separador de milhares 3 5 2 2 4" xfId="22582"/>
    <cellStyle name="Separador de milhares 3 5 2 3" xfId="3893"/>
    <cellStyle name="Separador de milhares 3 5 2 3 2" xfId="6034"/>
    <cellStyle name="Separador de milhares 3 5 2 3 2 2" xfId="17804"/>
    <cellStyle name="Separador de milhares 3 5 2 3 3" xfId="16441"/>
    <cellStyle name="Separador de milhares 3 5 2 4" xfId="6729"/>
    <cellStyle name="Separador de milhares 3 5 2 4 2" xfId="24949"/>
    <cellStyle name="Separador de milhares 3 5 2 5" xfId="5047"/>
    <cellStyle name="Separador de milhares 3 5 2 5 2" xfId="16150"/>
    <cellStyle name="Separador de milhares 3 5 2 6" xfId="16020"/>
    <cellStyle name="Separador de milhares 3 5 3" xfId="2982"/>
    <cellStyle name="Separador de milhares 3 5 3 2" xfId="8425"/>
    <cellStyle name="Separador de milhares 3 5 3 2 2" xfId="21387"/>
    <cellStyle name="Separador de milhares 3 5 3 2 3" xfId="20046"/>
    <cellStyle name="Separador de milhares 3 5 3 3" xfId="8426"/>
    <cellStyle name="Separador de milhares 3 5 3 4" xfId="22521"/>
    <cellStyle name="Separador de milhares 3 5 4" xfId="5890"/>
    <cellStyle name="Separador de milhares 3 5 4 2" xfId="20380"/>
    <cellStyle name="Separador de milhares 3 5 4 3" xfId="22277"/>
    <cellStyle name="Separador de milhares 3 6" xfId="585"/>
    <cellStyle name="Separador de milhares 3 6 2" xfId="586"/>
    <cellStyle name="Separador de milhares 3 6 2 2" xfId="860"/>
    <cellStyle name="Separador de milhares 3 6 2 2 2" xfId="3145"/>
    <cellStyle name="Separador de milhares 3 6 2 2 2 2" xfId="4338"/>
    <cellStyle name="Separador de milhares 3 6 2 2 2 2 2" xfId="6545"/>
    <cellStyle name="Separador de milhares 3 6 2 2 2 2 2 2" xfId="17424"/>
    <cellStyle name="Separador de milhares 3 6 2 2 2 2 3" xfId="15895"/>
    <cellStyle name="Separador de milhares 3 6 2 2 2 3" xfId="5314"/>
    <cellStyle name="Separador de milhares 3 6 2 2 2 3 2" xfId="16339"/>
    <cellStyle name="Separador de milhares 3 6 2 2 2 4" xfId="19628"/>
    <cellStyle name="Separador de milhares 3 6 2 2 3" xfId="3894"/>
    <cellStyle name="Separador de milhares 3 6 2 2 3 2" xfId="6035"/>
    <cellStyle name="Separador de milhares 3 6 2 2 3 2 2" xfId="17745"/>
    <cellStyle name="Separador de milhares 3 6 2 2 3 3" xfId="16440"/>
    <cellStyle name="Separador de milhares 3 6 2 2 4" xfId="6730"/>
    <cellStyle name="Separador de milhares 3 6 2 2 4 2" xfId="24950"/>
    <cellStyle name="Separador de milhares 3 6 2 2 5" xfId="5048"/>
    <cellStyle name="Separador de milhares 3 6 2 2 5 2" xfId="16746"/>
    <cellStyle name="Separador de milhares 3 6 2 2 6" xfId="19010"/>
    <cellStyle name="Separador de milhares 3 6 2 3" xfId="5932"/>
    <cellStyle name="Separador de milhares 3 6 2 3 2" xfId="17253"/>
    <cellStyle name="Separador de milhares 3 6 3" xfId="861"/>
    <cellStyle name="Separador de milhares 3 6 3 2" xfId="3146"/>
    <cellStyle name="Separador de milhares 3 6 3 2 2" xfId="3824"/>
    <cellStyle name="Separador de milhares 3 6 3 2 2 2" xfId="6546"/>
    <cellStyle name="Separador de milhares 3 6 3 2 2 2 2" xfId="16041"/>
    <cellStyle name="Separador de milhares 3 6 3 2 2 3" xfId="19328"/>
    <cellStyle name="Separador de milhares 3 6 3 2 3" xfId="5315"/>
    <cellStyle name="Separador de milhares 3 6 3 2 3 2" xfId="16134"/>
    <cellStyle name="Separador de milhares 3 6 3 2 4" xfId="18779"/>
    <cellStyle name="Separador de milhares 3 6 3 3" xfId="3895"/>
    <cellStyle name="Separador de milhares 3 6 3 3 2" xfId="6036"/>
    <cellStyle name="Separador de milhares 3 6 3 3 2 2" xfId="17568"/>
    <cellStyle name="Separador de milhares 3 6 3 3 3" xfId="16439"/>
    <cellStyle name="Separador de milhares 3 6 3 4" xfId="6731"/>
    <cellStyle name="Separador de milhares 3 6 3 4 2" xfId="24951"/>
    <cellStyle name="Separador de milhares 3 6 3 5" xfId="5049"/>
    <cellStyle name="Separador de milhares 3 6 3 5 2" xfId="16749"/>
    <cellStyle name="Separador de milhares 3 6 3 6" xfId="19031"/>
    <cellStyle name="Separador de milhares 3 6 4" xfId="5931"/>
    <cellStyle name="Separador de milhares 3 6 4 2" xfId="16639"/>
    <cellStyle name="Separador de milhares 3 7" xfId="587"/>
    <cellStyle name="Separador de milhares 3 7 2" xfId="862"/>
    <cellStyle name="Separador de milhares 3 7 2 2" xfId="2156"/>
    <cellStyle name="Separador de milhares 3 7 2 2 2" xfId="3284"/>
    <cellStyle name="Separador de milhares 3 7 2 2 2 2" xfId="4620"/>
    <cellStyle name="Separador de milhares 3 7 2 2 2 2 2" xfId="16856"/>
    <cellStyle name="Separador de milhares 3 7 2 2 2 3" xfId="5453"/>
    <cellStyle name="Separador de milhares 3 7 2 2 2 3 2" xfId="19451"/>
    <cellStyle name="Separador de milhares 3 7 2 2 2 4" xfId="18998"/>
    <cellStyle name="Separador de milhares 3 7 2 2 3" xfId="4412"/>
    <cellStyle name="Separador de milhares 3 7 2 2 3 2" xfId="6183"/>
    <cellStyle name="Separador de milhares 3 7 2 2 3 2 2" xfId="16521"/>
    <cellStyle name="Separador de milhares 3 7 2 2 3 3" xfId="18366"/>
    <cellStyle name="Separador de milhares 3 7 2 3" xfId="3147"/>
    <cellStyle name="Separador de milhares 3 7 2 3 2" xfId="4112"/>
    <cellStyle name="Separador de milhares 3 7 2 3 2 2" xfId="6547"/>
    <cellStyle name="Separador de milhares 3 7 2 3 2 2 2" xfId="19737"/>
    <cellStyle name="Separador de milhares 3 7 2 3 2 3" xfId="18448"/>
    <cellStyle name="Separador de milhares 3 7 2 3 3" xfId="5316"/>
    <cellStyle name="Separador de milhares 3 7 2 3 3 2" xfId="16699"/>
    <cellStyle name="Separador de milhares 3 7 2 3 4" xfId="19219"/>
    <cellStyle name="Separador de milhares 3 7 2 4" xfId="3896"/>
    <cellStyle name="Separador de milhares 3 7 2 4 2" xfId="6037"/>
    <cellStyle name="Separador de milhares 3 7 2 4 2 2" xfId="16592"/>
    <cellStyle name="Separador de milhares 3 7 2 4 3" xfId="18488"/>
    <cellStyle name="Separador de milhares 3 7 2 5" xfId="6732"/>
    <cellStyle name="Separador de milhares 3 7 2 5 2" xfId="24952"/>
    <cellStyle name="Separador de milhares 3 7 2 6" xfId="5050"/>
    <cellStyle name="Separador de milhares 3 7 2 6 2" xfId="17333"/>
    <cellStyle name="Separador de milhares 3 7 2 7" xfId="19069"/>
    <cellStyle name="Separador de milhares 3 7 3" xfId="5933"/>
    <cellStyle name="Separador de milhares 3 7 3 2" xfId="17273"/>
    <cellStyle name="Separador de milhares 3 8" xfId="863"/>
    <cellStyle name="Separador de milhares 3 8 2" xfId="1080"/>
    <cellStyle name="Separador de milhares 3 8 2 2" xfId="2158"/>
    <cellStyle name="Separador de milhares 3 8 2 2 2" xfId="3286"/>
    <cellStyle name="Separador de milhares 3 8 2 2 2 2" xfId="4622"/>
    <cellStyle name="Separador de milhares 3 8 2 2 2 2 2" xfId="16855"/>
    <cellStyle name="Separador de milhares 3 8 2 2 2 3" xfId="5455"/>
    <cellStyle name="Separador de milhares 3 8 2 2 2 3 2" xfId="19207"/>
    <cellStyle name="Separador de milhares 3 8 2 2 2 4" xfId="19056"/>
    <cellStyle name="Separador de milhares 3 8 2 2 3" xfId="4196"/>
    <cellStyle name="Separador de milhares 3 8 2 2 3 2" xfId="6185"/>
    <cellStyle name="Separador de milhares 3 8 2 2 3 2 2" xfId="18025"/>
    <cellStyle name="Separador de milhares 3 8 2 2 3 3" xfId="16247"/>
    <cellStyle name="Separador de milhares 3 8 2 3" xfId="3212"/>
    <cellStyle name="Separador de milhares 3 8 2 3 2" xfId="4554"/>
    <cellStyle name="Separador de milhares 3 8 2 3 2 2" xfId="16183"/>
    <cellStyle name="Separador de milhares 3 8 2 3 3" xfId="5381"/>
    <cellStyle name="Separador de milhares 3 8 2 3 3 2" xfId="21454"/>
    <cellStyle name="Separador de milhares 3 8 2 3 3 3" xfId="20095"/>
    <cellStyle name="Separador de milhares 3 8 2 3 4" xfId="19797"/>
    <cellStyle name="Separador de milhares 3 8 2 4" xfId="4128"/>
    <cellStyle name="Separador de milhares 3 8 2 4 2" xfId="6105"/>
    <cellStyle name="Separador de milhares 3 8 2 4 2 2" xfId="18041"/>
    <cellStyle name="Separador de milhares 3 8 2 4 3" xfId="16230"/>
    <cellStyle name="Separador de milhares 3 8 3" xfId="2157"/>
    <cellStyle name="Separador de milhares 3 8 3 2" xfId="3285"/>
    <cellStyle name="Separador de milhares 3 8 3 2 2" xfId="4621"/>
    <cellStyle name="Separador de milhares 3 8 3 2 2 2" xfId="18304"/>
    <cellStyle name="Separador de milhares 3 8 3 2 3" xfId="5454"/>
    <cellStyle name="Separador de milhares 3 8 3 2 3 2" xfId="19392"/>
    <cellStyle name="Separador de milhares 3 8 3 2 4" xfId="19018"/>
    <cellStyle name="Separador de milhares 3 8 3 3" xfId="4455"/>
    <cellStyle name="Separador de milhares 3 8 3 3 2" xfId="6184"/>
    <cellStyle name="Separador de milhares 3 8 3 3 2 2" xfId="16239"/>
    <cellStyle name="Separador de milhares 3 8 3 3 3" xfId="16196"/>
    <cellStyle name="Separador de milhares 3 8 4" xfId="3148"/>
    <cellStyle name="Separador de milhares 3 8 4 2" xfId="4191"/>
    <cellStyle name="Separador de milhares 3 8 4 2 2" xfId="6548"/>
    <cellStyle name="Separador de milhares 3 8 4 2 2 2" xfId="17423"/>
    <cellStyle name="Separador de milhares 3 8 4 2 3" xfId="17034"/>
    <cellStyle name="Separador de milhares 3 8 4 3" xfId="5317"/>
    <cellStyle name="Separador de milhares 3 8 4 3 2" xfId="20142"/>
    <cellStyle name="Separador de milhares 3 8 4 3 3" xfId="22316"/>
    <cellStyle name="Separador de milhares 3 8 4 4" xfId="21288"/>
    <cellStyle name="Separador de milhares 3 8 4 4 2" xfId="19626"/>
    <cellStyle name="Separador de milhares 3 8 5" xfId="3897"/>
    <cellStyle name="Separador de milhares 3 8 5 2" xfId="6038"/>
    <cellStyle name="Separador de milhares 3 8 5 2 2" xfId="17671"/>
    <cellStyle name="Separador de milhares 3 8 5 3" xfId="16438"/>
    <cellStyle name="Separador de milhares 3 8 6" xfId="6733"/>
    <cellStyle name="Separador de milhares 3 8 6 2" xfId="24953"/>
    <cellStyle name="Separador de milhares 3 8 7" xfId="5051"/>
    <cellStyle name="Separador de milhares 3 8 7 2" xfId="17225"/>
    <cellStyle name="Separador de milhares 3 8 8" xfId="19109"/>
    <cellStyle name="Separador de milhares 3 9" xfId="2159"/>
    <cellStyle name="Separador de milhares 3 9 2" xfId="2160"/>
    <cellStyle name="Separador de milhares 3 9 2 2" xfId="3288"/>
    <cellStyle name="Separador de milhares 3 9 2 2 2" xfId="4624"/>
    <cellStyle name="Separador de milhares 3 9 2 2 2 2" xfId="16176"/>
    <cellStyle name="Separador de milhares 3 9 2 2 3" xfId="5457"/>
    <cellStyle name="Separador de milhares 3 9 2 2 3 2" xfId="19127"/>
    <cellStyle name="Separador de milhares 3 9 2 2 4" xfId="19343"/>
    <cellStyle name="Separador de milhares 3 9 2 3" xfId="3751"/>
    <cellStyle name="Separador de milhares 3 9 2 3 2" xfId="6187"/>
    <cellStyle name="Separador de milhares 3 9 2 3 2 2" xfId="18023"/>
    <cellStyle name="Separador de milhares 3 9 2 3 3" xfId="17089"/>
    <cellStyle name="Separador de milhares 3 9 3" xfId="3287"/>
    <cellStyle name="Separador de milhares 3 9 3 2" xfId="4623"/>
    <cellStyle name="Separador de milhares 3 9 3 2 2" xfId="16177"/>
    <cellStyle name="Separador de milhares 3 9 3 3" xfId="5456"/>
    <cellStyle name="Separador de milhares 3 9 3 3 2" xfId="19162"/>
    <cellStyle name="Separador de milhares 3 9 3 4" xfId="19097"/>
    <cellStyle name="Separador de milhares 3 9 4" xfId="3856"/>
    <cellStyle name="Separador de milhares 3 9 4 2" xfId="6186"/>
    <cellStyle name="Separador de milhares 3 9 4 2 2" xfId="18024"/>
    <cellStyle name="Separador de milhares 3 9 4 3" xfId="16453"/>
    <cellStyle name="Separador de milhares 4" xfId="328"/>
    <cellStyle name="Separador de milhares 4 2" xfId="990"/>
    <cellStyle name="Separador de milhares 4 2 2" xfId="2984"/>
    <cellStyle name="Separador de milhares 4 2 2 2" xfId="3673"/>
    <cellStyle name="Separador de milhares 4 2 2 2 2" xfId="4951"/>
    <cellStyle name="Separador de milhares 4 2 2 2 2 2" xfId="17340"/>
    <cellStyle name="Separador de milhares 4 2 2 2 3" xfId="5842"/>
    <cellStyle name="Separador de milhares 4 2 2 2 3 2" xfId="20709"/>
    <cellStyle name="Separador de milhares 4 2 2 2 3 3" xfId="22215"/>
    <cellStyle name="Separador de milhares 4 2 2 2 4" xfId="22611"/>
    <cellStyle name="Separador de milhares 4 2 2 3" xfId="8427"/>
    <cellStyle name="Separador de milhares 4 2 2 3 2" xfId="20509"/>
    <cellStyle name="Separador de milhares 4 2 2 4" xfId="8428"/>
    <cellStyle name="Separador de milhares 4 2 3" xfId="2983"/>
    <cellStyle name="Separador de milhares 4 2 3 2" xfId="3672"/>
    <cellStyle name="Separador de milhares 4 2 3 2 2" xfId="4950"/>
    <cellStyle name="Separador de milhares 4 2 3 2 2 2" xfId="16774"/>
    <cellStyle name="Separador de milhares 4 2 3 2 3" xfId="5841"/>
    <cellStyle name="Separador de milhares 4 2 3 2 3 2" xfId="16117"/>
    <cellStyle name="Separador de milhares 4 2 3 2 4" xfId="18591"/>
    <cellStyle name="Separador de milhares 4 2 3 3" xfId="4416"/>
    <cellStyle name="Separador de milhares 4 2 3 3 2" xfId="6865"/>
    <cellStyle name="Separador de milhares 4 2 3 3 2 2" xfId="25075"/>
    <cellStyle name="Separador de milhares 4 2 3 3 3" xfId="18365"/>
    <cellStyle name="Separador de milhares 4 2 3 4" xfId="5183"/>
    <cellStyle name="Separador de milhares 4 2 3 4 2" xfId="19504"/>
    <cellStyle name="Separador de milhares 4 2 3 5" xfId="19652"/>
    <cellStyle name="Separador de milhares 4 2 4" xfId="6099"/>
    <cellStyle name="Separador de milhares 4 2 4 2" xfId="16569"/>
    <cellStyle name="Separador de milhares 4 2 5" xfId="8429"/>
    <cellStyle name="Separador de milhares 4 3" xfId="991"/>
    <cellStyle name="Separador de milhares 4 3 2" xfId="2985"/>
    <cellStyle name="Separador de milhares 4 3 2 2" xfId="3674"/>
    <cellStyle name="Separador de milhares 4 3 2 2 2" xfId="4952"/>
    <cellStyle name="Separador de milhares 4 3 2 2 2 2" xfId="17219"/>
    <cellStyle name="Separador de milhares 4 3 2 2 3" xfId="5843"/>
    <cellStyle name="Separador de milhares 4 3 2 2 3 2" xfId="20824"/>
    <cellStyle name="Separador de milhares 4 3 2 2 3 3" xfId="20728"/>
    <cellStyle name="Separador de milhares 4 3 2 2 4" xfId="16290"/>
    <cellStyle name="Separador de milhares 4 3 2 3" xfId="8430"/>
    <cellStyle name="Separador de milhares 4 3 3" xfId="3208"/>
    <cellStyle name="Separador de milhares 4 3 3 2" xfId="4550"/>
    <cellStyle name="Separador de milhares 4 3 3 2 2" xfId="16881"/>
    <cellStyle name="Separador de milhares 4 3 3 3" xfId="5377"/>
    <cellStyle name="Separador de milhares 4 3 3 3 2" xfId="20153"/>
    <cellStyle name="Separador de milhares 4 3 3 3 3" xfId="20137"/>
    <cellStyle name="Separador de milhares 4 3 3 4" xfId="22593"/>
    <cellStyle name="Separador de milhares 4 3 3 5" xfId="22380"/>
    <cellStyle name="Separador de milhares 4 3 4" xfId="4448"/>
    <cellStyle name="Separador de milhares 4 3 4 2" xfId="6100"/>
    <cellStyle name="Separador de milhares 4 3 4 2 2" xfId="16568"/>
    <cellStyle name="Separador de milhares 4 3 4 3" xfId="17185"/>
    <cellStyle name="Separador de milhares 4 4" xfId="8431"/>
    <cellStyle name="Separador de milhares 4 4 2" xfId="21290"/>
    <cellStyle name="Separador de milhares 4 4 3" xfId="22179"/>
    <cellStyle name="Separador de milhares 4 5" xfId="8432"/>
    <cellStyle name="Separador de milhares 4 5 2" xfId="21289"/>
    <cellStyle name="Separador de milhares 4 5 3" xfId="22071"/>
    <cellStyle name="Separador de milhares 5" xfId="2986"/>
    <cellStyle name="Separador de milhares 5 2" xfId="2987"/>
    <cellStyle name="Separador de milhares 5 2 2" xfId="8433"/>
    <cellStyle name="Separador de milhares 5 3" xfId="3675"/>
    <cellStyle name="Separador de milhares 5 3 2" xfId="4953"/>
    <cellStyle name="Separador de milhares 5 3 2 2" xfId="16773"/>
    <cellStyle name="Separador de milhares 5 3 3" xfId="5844"/>
    <cellStyle name="Separador de milhares 5 3 3 2" xfId="20578"/>
    <cellStyle name="Separador de milhares 5 3 3 3" xfId="20978"/>
    <cellStyle name="Separador de milhares 5 3 4" xfId="15991"/>
    <cellStyle name="Separador de milhares 5 4" xfId="8434"/>
    <cellStyle name="Separador de milhares 6" xfId="2988"/>
    <cellStyle name="Separador de milhares 7" xfId="2989"/>
    <cellStyle name="Separador de milhares 7 10" xfId="8435"/>
    <cellStyle name="Separador de milhares 7 2" xfId="2990"/>
    <cellStyle name="Separador de milhares 7 2 2" xfId="3677"/>
    <cellStyle name="Separador de milhares 7 2 2 2" xfId="4955"/>
    <cellStyle name="Separador de milhares 7 2 2 2 2" xfId="18240"/>
    <cellStyle name="Separador de milhares 7 2 2 3" xfId="5846"/>
    <cellStyle name="Separador de milhares 7 2 2 3 2" xfId="20964"/>
    <cellStyle name="Separador de milhares 7 2 2 3 3" xfId="22178"/>
    <cellStyle name="Separador de milhares 7 2 2 4" xfId="22613"/>
    <cellStyle name="Separador de milhares 7 2 3" xfId="8436"/>
    <cellStyle name="Separador de milhares 7 2 3 2" xfId="22285"/>
    <cellStyle name="Separador de milhares 7 2 4" xfId="8437"/>
    <cellStyle name="Separador de milhares 7 3" xfId="2991"/>
    <cellStyle name="Separador de milhares 7 3 2" xfId="3678"/>
    <cellStyle name="Separador de milhares 7 3 2 2" xfId="4956"/>
    <cellStyle name="Separador de milhares 7 3 2 2 2" xfId="18239"/>
    <cellStyle name="Separador de milhares 7 3 2 3" xfId="5847"/>
    <cellStyle name="Separador de milhares 7 3 2 3 2" xfId="20835"/>
    <cellStyle name="Separador de milhares 7 3 2 3 3" xfId="21329"/>
    <cellStyle name="Separador de milhares 7 3 2 4" xfId="22614"/>
    <cellStyle name="Separador de milhares 7 3 3" xfId="8438"/>
    <cellStyle name="Separador de milhares 7 3 3 2" xfId="20683"/>
    <cellStyle name="Separador de milhares 7 3 4" xfId="8439"/>
    <cellStyle name="Separador de milhares 7 4" xfId="2992"/>
    <cellStyle name="Separador de milhares 7 4 2" xfId="3679"/>
    <cellStyle name="Separador de milhares 7 4 2 2" xfId="4957"/>
    <cellStyle name="Separador de milhares 7 4 2 2 2" xfId="18238"/>
    <cellStyle name="Separador de milhares 7 4 2 3" xfId="5848"/>
    <cellStyle name="Separador de milhares 7 4 2 3 2" xfId="20654"/>
    <cellStyle name="Separador de milhares 7 4 2 3 3" xfId="20132"/>
    <cellStyle name="Separador de milhares 7 4 2 4" xfId="22615"/>
    <cellStyle name="Separador de milhares 7 4 3" xfId="8440"/>
    <cellStyle name="Separador de milhares 7 4 3 2" xfId="22224"/>
    <cellStyle name="Separador de milhares 7 4 4" xfId="8441"/>
    <cellStyle name="Separador de milhares 7 5" xfId="2993"/>
    <cellStyle name="Separador de milhares 7 5 2" xfId="3680"/>
    <cellStyle name="Separador de milhares 7 5 2 2" xfId="4958"/>
    <cellStyle name="Separador de milhares 7 5 2 2 2" xfId="16772"/>
    <cellStyle name="Separador de milhares 7 5 2 3" xfId="5849"/>
    <cellStyle name="Separador de milhares 7 5 2 3 2" xfId="20909"/>
    <cellStyle name="Separador de milhares 7 5 2 3 3" xfId="19907"/>
    <cellStyle name="Separador de milhares 7 5 2 4" xfId="22616"/>
    <cellStyle name="Separador de milhares 7 5 3" xfId="8442"/>
    <cellStyle name="Separador de milhares 7 5 3 2" xfId="20928"/>
    <cellStyle name="Separador de milhares 7 5 4" xfId="8443"/>
    <cellStyle name="Separador de milhares 7 6" xfId="2994"/>
    <cellStyle name="Separador de milhares 7 6 2" xfId="3681"/>
    <cellStyle name="Separador de milhares 7 6 2 2" xfId="4959"/>
    <cellStyle name="Separador de milhares 7 6 2 2 2" xfId="16155"/>
    <cellStyle name="Separador de milhares 7 6 2 3" xfId="5850"/>
    <cellStyle name="Separador de milhares 7 6 2 3 2" xfId="20721"/>
    <cellStyle name="Separador de milhares 7 6 2 3 3" xfId="22177"/>
    <cellStyle name="Separador de milhares 7 6 2 4" xfId="22617"/>
    <cellStyle name="Separador de milhares 7 6 3" xfId="8444"/>
    <cellStyle name="Separador de milhares 7 6 3 2" xfId="21301"/>
    <cellStyle name="Separador de milhares 7 6 4" xfId="8445"/>
    <cellStyle name="Separador de milhares 7 7" xfId="2995"/>
    <cellStyle name="Separador de milhares 7 7 2" xfId="3682"/>
    <cellStyle name="Separador de milhares 7 7 2 2" xfId="4960"/>
    <cellStyle name="Separador de milhares 7 7 2 2 2" xfId="16767"/>
    <cellStyle name="Separador de milhares 7 7 2 3" xfId="5851"/>
    <cellStyle name="Separador de milhares 7 7 2 3 2" xfId="21464"/>
    <cellStyle name="Separador de milhares 7 7 2 3 3" xfId="20515"/>
    <cellStyle name="Separador de milhares 7 7 2 4" xfId="22618"/>
    <cellStyle name="Separador de milhares 7 7 3" xfId="8446"/>
    <cellStyle name="Separador de milhares 7 7 3 2" xfId="21005"/>
    <cellStyle name="Separador de milhares 7 7 4" xfId="8447"/>
    <cellStyle name="Separador de milhares 7 8" xfId="3676"/>
    <cellStyle name="Separador de milhares 7 8 2" xfId="4954"/>
    <cellStyle name="Separador de milhares 7 8 2 2" xfId="18241"/>
    <cellStyle name="Separador de milhares 7 8 3" xfId="5845"/>
    <cellStyle name="Separador de milhares 7 8 3 2" xfId="20681"/>
    <cellStyle name="Separador de milhares 7 8 3 3" xfId="21975"/>
    <cellStyle name="Separador de milhares 7 8 4" xfId="22612"/>
    <cellStyle name="Separador de milhares 7 9" xfId="8448"/>
    <cellStyle name="Separador de milhares 7 9 2" xfId="20855"/>
    <cellStyle name="Separador de milhares 8" xfId="2996"/>
    <cellStyle name="Separador de milhares 8 2" xfId="8449"/>
    <cellStyle name="Sepavador de milhares [0]_Pasta2" xfId="329"/>
    <cellStyle name="Standard_RP100_01 (metr.)" xfId="330"/>
    <cellStyle name="sub-total" xfId="2997"/>
    <cellStyle name="sub-total 2" xfId="3683"/>
    <cellStyle name="sub-total 2 2" xfId="4961"/>
    <cellStyle name="sub-total 2 2 2" xfId="16770"/>
    <cellStyle name="sub-total 2 3" xfId="5852"/>
    <cellStyle name="sub-total 2 3 2" xfId="17308"/>
    <cellStyle name="sub-total 2 4" xfId="18590"/>
    <cellStyle name="sub-total 3" xfId="4420"/>
    <cellStyle name="sub-total 3 2" xfId="6866"/>
    <cellStyle name="sub-total 3 2 2" xfId="25076"/>
    <cellStyle name="sub-total 3 3" xfId="16932"/>
    <cellStyle name="sub-total 4" xfId="5184"/>
    <cellStyle name="sub-total 4 2" xfId="19507"/>
    <cellStyle name="sub-total 5" xfId="19387"/>
    <cellStyle name="Texto de Aviso 2" xfId="419"/>
    <cellStyle name="Texto de Aviso 2 2" xfId="2998"/>
    <cellStyle name="Texto Explicativo 2" xfId="420"/>
    <cellStyle name="Texto Explicativo 2 2" xfId="2999"/>
    <cellStyle name="Title" xfId="421"/>
    <cellStyle name="Título 1 1" xfId="3000"/>
    <cellStyle name="Título 1 2" xfId="422"/>
    <cellStyle name="Título 1 2 2" xfId="3001"/>
    <cellStyle name="Título 1 2 3" xfId="10642"/>
    <cellStyle name="Título 2 2" xfId="423"/>
    <cellStyle name="Título 2 2 2" xfId="3002"/>
    <cellStyle name="Título 2 2 3" xfId="10643"/>
    <cellStyle name="Título 3 2" xfId="424"/>
    <cellStyle name="Título 3 2 2" xfId="3003"/>
    <cellStyle name="Título 3 2 3" xfId="10644"/>
    <cellStyle name="Título 4 2" xfId="425"/>
    <cellStyle name="Título 4 2 2" xfId="3004"/>
    <cellStyle name="Título 4 2 3" xfId="10645"/>
    <cellStyle name="Título 5" xfId="426"/>
    <cellStyle name="Título 5 2" xfId="3005"/>
    <cellStyle name="Titulo1" xfId="331"/>
    <cellStyle name="Titulo2" xfId="332"/>
    <cellStyle name="Total 2" xfId="427"/>
    <cellStyle name="Total 2 10" xfId="6887"/>
    <cellStyle name="Total 2 10 10" xfId="17781"/>
    <cellStyle name="Total 2 10 2" xfId="14443"/>
    <cellStyle name="Total 2 10 2 2" xfId="24115"/>
    <cellStyle name="Total 2 10 2 2 2" xfId="27802"/>
    <cellStyle name="Total 2 10 2 3" xfId="21031"/>
    <cellStyle name="Total 2 10 2 4" xfId="25630"/>
    <cellStyle name="Total 2 10 3" xfId="14824"/>
    <cellStyle name="Total 2 10 3 2" xfId="24674"/>
    <cellStyle name="Total 2 10 3 2 2" xfId="28346"/>
    <cellStyle name="Total 2 10 3 3" xfId="21903"/>
    <cellStyle name="Total 2 10 3 4" xfId="26253"/>
    <cellStyle name="Total 2 10 4" xfId="10944"/>
    <cellStyle name="Total 2 10 4 2" xfId="23388"/>
    <cellStyle name="Total 2 10 4 3" xfId="27126"/>
    <cellStyle name="Total 2 10 5" xfId="13108"/>
    <cellStyle name="Total 2 10 5 2" xfId="22749"/>
    <cellStyle name="Total 2 10 5 3" xfId="26490"/>
    <cellStyle name="Total 2 10 6" xfId="13806"/>
    <cellStyle name="Total 2 10 7" xfId="15636"/>
    <cellStyle name="Total 2 10 8" xfId="13772"/>
    <cellStyle name="Total 2 10 9" xfId="13838"/>
    <cellStyle name="Total 2 11" xfId="12516"/>
    <cellStyle name="Total 2 11 2" xfId="24756"/>
    <cellStyle name="Total 2 11 2 2" xfId="28427"/>
    <cellStyle name="Total 2 11 3" xfId="22168"/>
    <cellStyle name="Total 2 11 4" xfId="26371"/>
    <cellStyle name="Total 2 12" xfId="13795"/>
    <cellStyle name="Total 2 12 2" xfId="23906"/>
    <cellStyle name="Total 2 12 2 2" xfId="27613"/>
    <cellStyle name="Total 2 12 3" xfId="20022"/>
    <cellStyle name="Total 2 12 4" xfId="25220"/>
    <cellStyle name="Total 2 13" xfId="14412"/>
    <cellStyle name="Total 2 13 2" xfId="24408"/>
    <cellStyle name="Total 2 13 2 2" xfId="28085"/>
    <cellStyle name="Total 2 13 3" xfId="21520"/>
    <cellStyle name="Total 2 13 4" xfId="25960"/>
    <cellStyle name="Total 2 14" xfId="11686"/>
    <cellStyle name="Total 2 14 2" xfId="23553"/>
    <cellStyle name="Total 2 14 3" xfId="27291"/>
    <cellStyle name="Total 2 15" xfId="13078"/>
    <cellStyle name="Total 2 15 2" xfId="22349"/>
    <cellStyle name="Total 2 15 3" xfId="26435"/>
    <cellStyle name="Total 2 16" xfId="15571"/>
    <cellStyle name="Total 2 17" xfId="12819"/>
    <cellStyle name="Total 2 18" xfId="17626"/>
    <cellStyle name="Total 2 2" xfId="3006"/>
    <cellStyle name="Total 2 2 10" xfId="12883"/>
    <cellStyle name="Total 2 2 10 2" xfId="24764"/>
    <cellStyle name="Total 2 2 10 2 2" xfId="28435"/>
    <cellStyle name="Total 2 2 10 3" xfId="22176"/>
    <cellStyle name="Total 2 2 10 4" xfId="26379"/>
    <cellStyle name="Total 2 2 11" xfId="14211"/>
    <cellStyle name="Total 2 2 11 2" xfId="24019"/>
    <cellStyle name="Total 2 2 11 2 2" xfId="27717"/>
    <cellStyle name="Total 2 2 11 3" xfId="20570"/>
    <cellStyle name="Total 2 2 11 4" xfId="25413"/>
    <cellStyle name="Total 2 2 12" xfId="13668"/>
    <cellStyle name="Total 2 2 12 2" xfId="24095"/>
    <cellStyle name="Total 2 2 12 2 2" xfId="27784"/>
    <cellStyle name="Total 2 2 12 3" xfId="20920"/>
    <cellStyle name="Total 2 2 12 4" xfId="25577"/>
    <cellStyle name="Total 2 2 13" xfId="11736"/>
    <cellStyle name="Total 2 2 13 2" xfId="23577"/>
    <cellStyle name="Total 2 2 13 3" xfId="27315"/>
    <cellStyle name="Total 2 2 14" xfId="12454"/>
    <cellStyle name="Total 2 2 14 2" xfId="22381"/>
    <cellStyle name="Total 2 2 14 3" xfId="26453"/>
    <cellStyle name="Total 2 2 15" xfId="15222"/>
    <cellStyle name="Total 2 2 16" xfId="12180"/>
    <cellStyle name="Total 2 2 17" xfId="17764"/>
    <cellStyle name="Total 2 2 2" xfId="4968"/>
    <cellStyle name="Total 2 2 2 10" xfId="12298"/>
    <cellStyle name="Total 2 2 2 10 2" xfId="21973"/>
    <cellStyle name="Total 2 2 2 10 2 2" xfId="24686"/>
    <cellStyle name="Total 2 2 2 10 2 2 2" xfId="28358"/>
    <cellStyle name="Total 2 2 2 10 2 3" xfId="26278"/>
    <cellStyle name="Total 2 2 2 10 3" xfId="24059"/>
    <cellStyle name="Total 2 2 2 10 3 2" xfId="27754"/>
    <cellStyle name="Total 2 2 2 10 4" xfId="20773"/>
    <cellStyle name="Total 2 2 2 10 5" xfId="25505"/>
    <cellStyle name="Total 2 2 2 11" xfId="12159"/>
    <cellStyle name="Total 2 2 2 11 2" xfId="24410"/>
    <cellStyle name="Total 2 2 2 11 2 2" xfId="28087"/>
    <cellStyle name="Total 2 2 2 11 3" xfId="21522"/>
    <cellStyle name="Total 2 2 2 11 4" xfId="25962"/>
    <cellStyle name="Total 2 2 2 12" xfId="11013"/>
    <cellStyle name="Total 2 2 2 12 2" xfId="23560"/>
    <cellStyle name="Total 2 2 2 12 3" xfId="27298"/>
    <cellStyle name="Total 2 2 2 13" xfId="14785"/>
    <cellStyle name="Total 2 2 2 13 2" xfId="22700"/>
    <cellStyle name="Total 2 2 2 13 3" xfId="26455"/>
    <cellStyle name="Total 2 2 2 14" xfId="15317"/>
    <cellStyle name="Total 2 2 2 15" xfId="14663"/>
    <cellStyle name="Total 2 2 2 16" xfId="15581"/>
    <cellStyle name="Total 2 2 2 17" xfId="15298"/>
    <cellStyle name="Total 2 2 2 18" xfId="17490"/>
    <cellStyle name="Total 2 2 2 2" xfId="7053"/>
    <cellStyle name="Total 2 2 2 2 10" xfId="14812"/>
    <cellStyle name="Total 2 2 2 2 11" xfId="19358"/>
    <cellStyle name="Total 2 2 2 2 2" xfId="8861"/>
    <cellStyle name="Total 2 2 2 2 2 10" xfId="19313"/>
    <cellStyle name="Total 2 2 2 2 2 2" xfId="11761"/>
    <cellStyle name="Total 2 2 2 2 2 2 2" xfId="24552"/>
    <cellStyle name="Total 2 2 2 2 2 2 2 2" xfId="28227"/>
    <cellStyle name="Total 2 2 2 2 2 2 3" xfId="21701"/>
    <cellStyle name="Total 2 2 2 2 2 2 4" xfId="26110"/>
    <cellStyle name="Total 2 2 2 2 2 3" xfId="12520"/>
    <cellStyle name="Total 2 2 2 2 2 3 2" xfId="24395"/>
    <cellStyle name="Total 2 2 2 2 2 3 2 2" xfId="28072"/>
    <cellStyle name="Total 2 2 2 2 2 3 3" xfId="21501"/>
    <cellStyle name="Total 2 2 2 2 2 3 4" xfId="25941"/>
    <cellStyle name="Total 2 2 2 2 2 4" xfId="13596"/>
    <cellStyle name="Total 2 2 2 2 2 4 2" xfId="23821"/>
    <cellStyle name="Total 2 2 2 2 2 4 3" xfId="27559"/>
    <cellStyle name="Total 2 2 2 2 2 5" xfId="12248"/>
    <cellStyle name="Total 2 2 2 2 2 5 2" xfId="23172"/>
    <cellStyle name="Total 2 2 2 2 2 5 3" xfId="26910"/>
    <cellStyle name="Total 2 2 2 2 2 6" xfId="11468"/>
    <cellStyle name="Total 2 2 2 2 2 7" xfId="13273"/>
    <cellStyle name="Total 2 2 2 2 2 8" xfId="14544"/>
    <cellStyle name="Total 2 2 2 2 2 9" xfId="15180"/>
    <cellStyle name="Total 2 2 2 2 3" xfId="14685"/>
    <cellStyle name="Total 2 2 2 2 3 2" xfId="24262"/>
    <cellStyle name="Total 2 2 2 2 3 2 2" xfId="27949"/>
    <cellStyle name="Total 2 2 2 2 3 3" xfId="21186"/>
    <cellStyle name="Total 2 2 2 2 3 4" xfId="25781"/>
    <cellStyle name="Total 2 2 2 2 4" xfId="11330"/>
    <cellStyle name="Total 2 2 2 2 4 2" xfId="24358"/>
    <cellStyle name="Total 2 2 2 2 4 2 2" xfId="28040"/>
    <cellStyle name="Total 2 2 2 2 4 3" xfId="21314"/>
    <cellStyle name="Total 2 2 2 2 4 4" xfId="25877"/>
    <cellStyle name="Total 2 2 2 2 5" xfId="11562"/>
    <cellStyle name="Total 2 2 2 2 5 2" xfId="23446"/>
    <cellStyle name="Total 2 2 2 2 5 3" xfId="27184"/>
    <cellStyle name="Total 2 2 2 2 6" xfId="12570"/>
    <cellStyle name="Total 2 2 2 2 6 2" xfId="22909"/>
    <cellStyle name="Total 2 2 2 2 6 3" xfId="26650"/>
    <cellStyle name="Total 2 2 2 2 7" xfId="15314"/>
    <cellStyle name="Total 2 2 2 2 8" xfId="12673"/>
    <cellStyle name="Total 2 2 2 2 9" xfId="15572"/>
    <cellStyle name="Total 2 2 2 3" xfId="7075"/>
    <cellStyle name="Total 2 2 2 3 10" xfId="11709"/>
    <cellStyle name="Total 2 2 2 3 11" xfId="25094"/>
    <cellStyle name="Total 2 2 2 3 2" xfId="8882"/>
    <cellStyle name="Total 2 2 2 3 2 10" xfId="16202"/>
    <cellStyle name="Total 2 2 2 3 2 2" xfId="13552"/>
    <cellStyle name="Total 2 2 2 3 2 2 2" xfId="24570"/>
    <cellStyle name="Total 2 2 2 3 2 2 2 2" xfId="28245"/>
    <cellStyle name="Total 2 2 2 3 2 2 3" xfId="21720"/>
    <cellStyle name="Total 2 2 2 3 2 2 4" xfId="26128"/>
    <cellStyle name="Total 2 2 2 3 2 3" xfId="13917"/>
    <cellStyle name="Total 2 2 2 3 2 3 2" xfId="24027"/>
    <cellStyle name="Total 2 2 2 3 2 3 2 2" xfId="27725"/>
    <cellStyle name="Total 2 2 2 3 2 3 3" xfId="20599"/>
    <cellStyle name="Total 2 2 2 3 2 3 4" xfId="25424"/>
    <cellStyle name="Total 2 2 2 3 2 4" xfId="10999"/>
    <cellStyle name="Total 2 2 2 3 2 4 2" xfId="23835"/>
    <cellStyle name="Total 2 2 2 3 2 4 3" xfId="27573"/>
    <cellStyle name="Total 2 2 2 3 2 5" xfId="12261"/>
    <cellStyle name="Total 2 2 2 3 2 5 2" xfId="23193"/>
    <cellStyle name="Total 2 2 2 3 2 5 3" xfId="26931"/>
    <cellStyle name="Total 2 2 2 3 2 6" xfId="15364"/>
    <cellStyle name="Total 2 2 2 3 2 7" xfId="15297"/>
    <cellStyle name="Total 2 2 2 3 2 8" xfId="11699"/>
    <cellStyle name="Total 2 2 2 3 2 9" xfId="11931"/>
    <cellStyle name="Total 2 2 2 3 3" xfId="14682"/>
    <cellStyle name="Total 2 2 2 3 3 2" xfId="24280"/>
    <cellStyle name="Total 2 2 2 3 3 2 2" xfId="27967"/>
    <cellStyle name="Total 2 2 2 3 3 3" xfId="21206"/>
    <cellStyle name="Total 2 2 2 3 3 4" xfId="25800"/>
    <cellStyle name="Total 2 2 2 3 4" xfId="11123"/>
    <cellStyle name="Total 2 2 2 3 4 2" xfId="24696"/>
    <cellStyle name="Total 2 2 2 3 4 2 2" xfId="28368"/>
    <cellStyle name="Total 2 2 2 3 4 3" xfId="22025"/>
    <cellStyle name="Total 2 2 2 3 4 4" xfId="26297"/>
    <cellStyle name="Total 2 2 2 3 5" xfId="12744"/>
    <cellStyle name="Total 2 2 2 3 5 2" xfId="23440"/>
    <cellStyle name="Total 2 2 2 3 5 3" xfId="27178"/>
    <cellStyle name="Total 2 2 2 3 6" xfId="11058"/>
    <cellStyle name="Total 2 2 2 3 6 2" xfId="22930"/>
    <cellStyle name="Total 2 2 2 3 6 3" xfId="26671"/>
    <cellStyle name="Total 2 2 2 3 7" xfId="14641"/>
    <cellStyle name="Total 2 2 2 3 8" xfId="15462"/>
    <cellStyle name="Total 2 2 2 3 9" xfId="15742"/>
    <cellStyle name="Total 2 2 2 4" xfId="7010"/>
    <cellStyle name="Total 2 2 2 4 10" xfId="14378"/>
    <cellStyle name="Total 2 2 2 4 11" xfId="17512"/>
    <cellStyle name="Total 2 2 2 4 2" xfId="8827"/>
    <cellStyle name="Total 2 2 2 4 2 10" xfId="18809"/>
    <cellStyle name="Total 2 2 2 4 2 2" xfId="11426"/>
    <cellStyle name="Total 2 2 2 4 2 2 2" xfId="24523"/>
    <cellStyle name="Total 2 2 2 4 2 2 2 2" xfId="28198"/>
    <cellStyle name="Total 2 2 2 4 2 2 3" xfId="21669"/>
    <cellStyle name="Total 2 2 2 4 2 2 4" xfId="26081"/>
    <cellStyle name="Total 2 2 2 4 2 3" xfId="12643"/>
    <cellStyle name="Total 2 2 2 4 2 3 2" xfId="24075"/>
    <cellStyle name="Total 2 2 2 4 2 3 2 2" xfId="27767"/>
    <cellStyle name="Total 2 2 2 4 2 3 3" xfId="20826"/>
    <cellStyle name="Total 2 2 2 4 2 3 4" xfId="25534"/>
    <cellStyle name="Total 2 2 2 4 2 4" xfId="11938"/>
    <cellStyle name="Total 2 2 2 4 2 4 2" xfId="23376"/>
    <cellStyle name="Total 2 2 2 4 2 4 3" xfId="27114"/>
    <cellStyle name="Total 2 2 2 4 2 5" xfId="15245"/>
    <cellStyle name="Total 2 2 2 4 2 5 2" xfId="23138"/>
    <cellStyle name="Total 2 2 2 4 2 5 3" xfId="26876"/>
    <cellStyle name="Total 2 2 2 4 2 6" xfId="15235"/>
    <cellStyle name="Total 2 2 2 4 2 7" xfId="11635"/>
    <cellStyle name="Total 2 2 2 4 2 8" xfId="15762"/>
    <cellStyle name="Total 2 2 2 4 2 9" xfId="14323"/>
    <cellStyle name="Total 2 2 2 4 3" xfId="14696"/>
    <cellStyle name="Total 2 2 2 4 3 2" xfId="24224"/>
    <cellStyle name="Total 2 2 2 4 3 2 2" xfId="27911"/>
    <cellStyle name="Total 2 2 2 4 3 3" xfId="21146"/>
    <cellStyle name="Total 2 2 2 4 3 4" xfId="25743"/>
    <cellStyle name="Total 2 2 2 4 4" xfId="12588"/>
    <cellStyle name="Total 2 2 2 4 4 2" xfId="24058"/>
    <cellStyle name="Total 2 2 2 4 4 2 2" xfId="27753"/>
    <cellStyle name="Total 2 2 2 4 4 3" xfId="20767"/>
    <cellStyle name="Total 2 2 2 4 4 4" xfId="25501"/>
    <cellStyle name="Total 2 2 2 4 5" xfId="12368"/>
    <cellStyle name="Total 2 2 2 4 5 2" xfId="23466"/>
    <cellStyle name="Total 2 2 2 4 5 3" xfId="27204"/>
    <cellStyle name="Total 2 2 2 4 6" xfId="13608"/>
    <cellStyle name="Total 2 2 2 4 6 2" xfId="22867"/>
    <cellStyle name="Total 2 2 2 4 6 3" xfId="26608"/>
    <cellStyle name="Total 2 2 2 4 7" xfId="13830"/>
    <cellStyle name="Total 2 2 2 4 8" xfId="13721"/>
    <cellStyle name="Total 2 2 2 4 9" xfId="15459"/>
    <cellStyle name="Total 2 2 2 5" xfId="7086"/>
    <cellStyle name="Total 2 2 2 5 10" xfId="12815"/>
    <cellStyle name="Total 2 2 2 5 11" xfId="17625"/>
    <cellStyle name="Total 2 2 2 5 2" xfId="8893"/>
    <cellStyle name="Total 2 2 2 5 2 10" xfId="17751"/>
    <cellStyle name="Total 2 2 2 5 2 2" xfId="13548"/>
    <cellStyle name="Total 2 2 2 5 2 2 2" xfId="24581"/>
    <cellStyle name="Total 2 2 2 5 2 2 2 2" xfId="28256"/>
    <cellStyle name="Total 2 2 2 5 2 2 3" xfId="21731"/>
    <cellStyle name="Total 2 2 2 5 2 2 4" xfId="26139"/>
    <cellStyle name="Total 2 2 2 5 2 3" xfId="12000"/>
    <cellStyle name="Total 2 2 2 5 2 3 2" xfId="24043"/>
    <cellStyle name="Total 2 2 2 5 2 3 2 2" xfId="27740"/>
    <cellStyle name="Total 2 2 2 5 2 3 3" xfId="20667"/>
    <cellStyle name="Total 2 2 2 5 2 3 4" xfId="25456"/>
    <cellStyle name="Total 2 2 2 5 2 4" xfId="14356"/>
    <cellStyle name="Total 2 2 2 5 2 4 2" xfId="23533"/>
    <cellStyle name="Total 2 2 2 5 2 4 3" xfId="27271"/>
    <cellStyle name="Total 2 2 2 5 2 5" xfId="11226"/>
    <cellStyle name="Total 2 2 2 5 2 5 2" xfId="23204"/>
    <cellStyle name="Total 2 2 2 5 2 5 3" xfId="26942"/>
    <cellStyle name="Total 2 2 2 5 2 6" xfId="11263"/>
    <cellStyle name="Total 2 2 2 5 2 7" xfId="12999"/>
    <cellStyle name="Total 2 2 2 5 2 8" xfId="13679"/>
    <cellStyle name="Total 2 2 2 5 2 9" xfId="11286"/>
    <cellStyle name="Total 2 2 2 5 3" xfId="14679"/>
    <cellStyle name="Total 2 2 2 5 3 2" xfId="24291"/>
    <cellStyle name="Total 2 2 2 5 3 2 2" xfId="27978"/>
    <cellStyle name="Total 2 2 2 5 3 3" xfId="21217"/>
    <cellStyle name="Total 2 2 2 5 3 4" xfId="25811"/>
    <cellStyle name="Total 2 2 2 5 4" xfId="15064"/>
    <cellStyle name="Total 2 2 2 5 4 2" xfId="24359"/>
    <cellStyle name="Total 2 2 2 5 4 2 2" xfId="28041"/>
    <cellStyle name="Total 2 2 2 5 4 3" xfId="21316"/>
    <cellStyle name="Total 2 2 2 5 4 4" xfId="25879"/>
    <cellStyle name="Total 2 2 2 5 5" xfId="12153"/>
    <cellStyle name="Total 2 2 2 5 5 2" xfId="23708"/>
    <cellStyle name="Total 2 2 2 5 5 3" xfId="27446"/>
    <cellStyle name="Total 2 2 2 5 6" xfId="13765"/>
    <cellStyle name="Total 2 2 2 5 6 2" xfId="22941"/>
    <cellStyle name="Total 2 2 2 5 6 3" xfId="26682"/>
    <cellStyle name="Total 2 2 2 5 7" xfId="15550"/>
    <cellStyle name="Total 2 2 2 5 8" xfId="14437"/>
    <cellStyle name="Total 2 2 2 5 9" xfId="15669"/>
    <cellStyle name="Total 2 2 2 6" xfId="6977"/>
    <cellStyle name="Total 2 2 2 6 10" xfId="12773"/>
    <cellStyle name="Total 2 2 2 6 11" xfId="19428"/>
    <cellStyle name="Total 2 2 2 6 2" xfId="8800"/>
    <cellStyle name="Total 2 2 2 6 2 10" xfId="17141"/>
    <cellStyle name="Total 2 2 2 6 2 2" xfId="11850"/>
    <cellStyle name="Total 2 2 2 6 2 2 2" xfId="24499"/>
    <cellStyle name="Total 2 2 2 6 2 2 2 2" xfId="28174"/>
    <cellStyle name="Total 2 2 2 6 2 2 3" xfId="21644"/>
    <cellStyle name="Total 2 2 2 6 2 2 4" xfId="26057"/>
    <cellStyle name="Total 2 2 2 6 2 3" xfId="13038"/>
    <cellStyle name="Total 2 2 2 6 2 3 2" xfId="23897"/>
    <cellStyle name="Total 2 2 2 6 2 3 2 2" xfId="27604"/>
    <cellStyle name="Total 2 2 2 6 2 3 3" xfId="19953"/>
    <cellStyle name="Total 2 2 2 6 2 3 4" xfId="25208"/>
    <cellStyle name="Total 2 2 2 6 2 4" xfId="13602"/>
    <cellStyle name="Total 2 2 2 6 2 4 2" xfId="23401"/>
    <cellStyle name="Total 2 2 2 6 2 4 3" xfId="27139"/>
    <cellStyle name="Total 2 2 2 6 2 5" xfId="12355"/>
    <cellStyle name="Total 2 2 2 6 2 5 2" xfId="23111"/>
    <cellStyle name="Total 2 2 2 6 2 5 3" xfId="26849"/>
    <cellStyle name="Total 2 2 2 6 2 6" xfId="11827"/>
    <cellStyle name="Total 2 2 2 6 2 7" xfId="11914"/>
    <cellStyle name="Total 2 2 2 6 2 8" xfId="11075"/>
    <cellStyle name="Total 2 2 2 6 2 9" xfId="14806"/>
    <cellStyle name="Total 2 2 2 6 3" xfId="14709"/>
    <cellStyle name="Total 2 2 2 6 3 2" xfId="24194"/>
    <cellStyle name="Total 2 2 2 6 3 2 2" xfId="27881"/>
    <cellStyle name="Total 2 2 2 6 3 3" xfId="21115"/>
    <cellStyle name="Total 2 2 2 6 3 4" xfId="25713"/>
    <cellStyle name="Total 2 2 2 6 4" xfId="13136"/>
    <cellStyle name="Total 2 2 2 6 4 2" xfId="24035"/>
    <cellStyle name="Total 2 2 2 6 4 2 2" xfId="27732"/>
    <cellStyle name="Total 2 2 2 6 4 3" xfId="20628"/>
    <cellStyle name="Total 2 2 2 6 4 4" xfId="25438"/>
    <cellStyle name="Total 2 2 2 6 5" xfId="12915"/>
    <cellStyle name="Total 2 2 2 6 5 2" xfId="23733"/>
    <cellStyle name="Total 2 2 2 6 5 3" xfId="27471"/>
    <cellStyle name="Total 2 2 2 6 6" xfId="15152"/>
    <cellStyle name="Total 2 2 2 6 6 2" xfId="22834"/>
    <cellStyle name="Total 2 2 2 6 6 3" xfId="26575"/>
    <cellStyle name="Total 2 2 2 6 7" xfId="15549"/>
    <cellStyle name="Total 2 2 2 6 8" xfId="12931"/>
    <cellStyle name="Total 2 2 2 6 9" xfId="11003"/>
    <cellStyle name="Total 2 2 2 7" xfId="7111"/>
    <cellStyle name="Total 2 2 2 7 10" xfId="14815"/>
    <cellStyle name="Total 2 2 2 7 11" xfId="17594"/>
    <cellStyle name="Total 2 2 2 7 2" xfId="8918"/>
    <cellStyle name="Total 2 2 2 7 2 10" xfId="17635"/>
    <cellStyle name="Total 2 2 2 7 2 2" xfId="11388"/>
    <cellStyle name="Total 2 2 2 7 2 2 2" xfId="24602"/>
    <cellStyle name="Total 2 2 2 7 2 2 2 2" xfId="28277"/>
    <cellStyle name="Total 2 2 2 7 2 2 3" xfId="21752"/>
    <cellStyle name="Total 2 2 2 7 2 2 4" xfId="26160"/>
    <cellStyle name="Total 2 2 2 7 2 3" xfId="12891"/>
    <cellStyle name="Total 2 2 2 7 2 3 2" xfId="24416"/>
    <cellStyle name="Total 2 2 2 7 2 3 2 2" xfId="28091"/>
    <cellStyle name="Total 2 2 2 7 2 3 3" xfId="21556"/>
    <cellStyle name="Total 2 2 2 7 2 3 4" xfId="25974"/>
    <cellStyle name="Total 2 2 2 7 2 4" xfId="14955"/>
    <cellStyle name="Total 2 2 2 7 2 4 2" xfId="23650"/>
    <cellStyle name="Total 2 2 2 7 2 4 3" xfId="27388"/>
    <cellStyle name="Total 2 2 2 7 2 5" xfId="13051"/>
    <cellStyle name="Total 2 2 2 7 2 5 2" xfId="23229"/>
    <cellStyle name="Total 2 2 2 7 2 5 3" xfId="26967"/>
    <cellStyle name="Total 2 2 2 7 2 6" xfId="14455"/>
    <cellStyle name="Total 2 2 2 7 2 7" xfId="12802"/>
    <cellStyle name="Total 2 2 2 7 2 8" xfId="15286"/>
    <cellStyle name="Total 2 2 2 7 2 9" xfId="11507"/>
    <cellStyle name="Total 2 2 2 7 3" xfId="11261"/>
    <cellStyle name="Total 2 2 2 7 3 2" xfId="24312"/>
    <cellStyle name="Total 2 2 2 7 3 2 2" xfId="27999"/>
    <cellStyle name="Total 2 2 2 7 3 3" xfId="21238"/>
    <cellStyle name="Total 2 2 2 7 3 4" xfId="25832"/>
    <cellStyle name="Total 2 2 2 7 4" xfId="12356"/>
    <cellStyle name="Total 2 2 2 7 4 2" xfId="23912"/>
    <cellStyle name="Total 2 2 2 7 4 2 2" xfId="27619"/>
    <cellStyle name="Total 2 2 2 7 4 3" xfId="20037"/>
    <cellStyle name="Total 2 2 2 7 4 4" xfId="25227"/>
    <cellStyle name="Total 2 2 2 7 5" xfId="14244"/>
    <cellStyle name="Total 2 2 2 7 5 2" xfId="23424"/>
    <cellStyle name="Total 2 2 2 7 5 3" xfId="27162"/>
    <cellStyle name="Total 2 2 2 7 6" xfId="15351"/>
    <cellStyle name="Total 2 2 2 7 6 2" xfId="22966"/>
    <cellStyle name="Total 2 2 2 7 6 3" xfId="26707"/>
    <cellStyle name="Total 2 2 2 7 7" xfId="11904"/>
    <cellStyle name="Total 2 2 2 7 8" xfId="15593"/>
    <cellStyle name="Total 2 2 2 7 9" xfId="14768"/>
    <cellStyle name="Total 2 2 2 8" xfId="7133"/>
    <cellStyle name="Total 2 2 2 8 10" xfId="15266"/>
    <cellStyle name="Total 2 2 2 8 11" xfId="19706"/>
    <cellStyle name="Total 2 2 2 8 2" xfId="8940"/>
    <cellStyle name="Total 2 2 2 8 2 10" xfId="16226"/>
    <cellStyle name="Total 2 2 2 8 2 2" xfId="11379"/>
    <cellStyle name="Total 2 2 2 8 2 2 2" xfId="24621"/>
    <cellStyle name="Total 2 2 2 8 2 2 2 2" xfId="28296"/>
    <cellStyle name="Total 2 2 2 8 2 2 3" xfId="21772"/>
    <cellStyle name="Total 2 2 2 8 2 2 4" xfId="26179"/>
    <cellStyle name="Total 2 2 2 8 2 3" xfId="12480"/>
    <cellStyle name="Total 2 2 2 8 2 3 2" xfId="23999"/>
    <cellStyle name="Total 2 2 2 8 2 3 2 2" xfId="27699"/>
    <cellStyle name="Total 2 2 2 8 2 3 3" xfId="20419"/>
    <cellStyle name="Total 2 2 2 8 2 3 4" xfId="25367"/>
    <cellStyle name="Total 2 2 2 8 2 4" xfId="11742"/>
    <cellStyle name="Total 2 2 2 8 2 4 2" xfId="23606"/>
    <cellStyle name="Total 2 2 2 8 2 4 3" xfId="27344"/>
    <cellStyle name="Total 2 2 2 8 2 5" xfId="11161"/>
    <cellStyle name="Total 2 2 2 8 2 5 2" xfId="23251"/>
    <cellStyle name="Total 2 2 2 8 2 5 3" xfId="26989"/>
    <cellStyle name="Total 2 2 2 8 2 6" xfId="10931"/>
    <cellStyle name="Total 2 2 2 8 2 7" xfId="13605"/>
    <cellStyle name="Total 2 2 2 8 2 8" xfId="14832"/>
    <cellStyle name="Total 2 2 2 8 2 9" xfId="12061"/>
    <cellStyle name="Total 2 2 2 8 3" xfId="11534"/>
    <cellStyle name="Total 2 2 2 8 3 2" xfId="24331"/>
    <cellStyle name="Total 2 2 2 8 3 2 2" xfId="28018"/>
    <cellStyle name="Total 2 2 2 8 3 3" xfId="21258"/>
    <cellStyle name="Total 2 2 2 8 3 4" xfId="25852"/>
    <cellStyle name="Total 2 2 2 8 4" xfId="11771"/>
    <cellStyle name="Total 2 2 2 8 4 2" xfId="24769"/>
    <cellStyle name="Total 2 2 2 8 4 2 2" xfId="28440"/>
    <cellStyle name="Total 2 2 2 8 4 3" xfId="22218"/>
    <cellStyle name="Total 2 2 2 8 4 4" xfId="26397"/>
    <cellStyle name="Total 2 2 2 8 5" xfId="14870"/>
    <cellStyle name="Total 2 2 2 8 5 2" xfId="23411"/>
    <cellStyle name="Total 2 2 2 8 5 3" xfId="27149"/>
    <cellStyle name="Total 2 2 2 8 6" xfId="12152"/>
    <cellStyle name="Total 2 2 2 8 6 2" xfId="22988"/>
    <cellStyle name="Total 2 2 2 8 6 3" xfId="26729"/>
    <cellStyle name="Total 2 2 2 8 7" xfId="15441"/>
    <cellStyle name="Total 2 2 2 8 8" xfId="15033"/>
    <cellStyle name="Total 2 2 2 8 9" xfId="11035"/>
    <cellStyle name="Total 2 2 2 9" xfId="6961"/>
    <cellStyle name="Total 2 2 2 9 10" xfId="25106"/>
    <cellStyle name="Total 2 2 2 9 2" xfId="14713"/>
    <cellStyle name="Total 2 2 2 9 2 2" xfId="24179"/>
    <cellStyle name="Total 2 2 2 9 2 2 2" xfId="27866"/>
    <cellStyle name="Total 2 2 2 9 2 3" xfId="21099"/>
    <cellStyle name="Total 2 2 2 9 2 4" xfId="25698"/>
    <cellStyle name="Total 2 2 2 9 3" xfId="11811"/>
    <cellStyle name="Total 2 2 2 9 3 2" xfId="24098"/>
    <cellStyle name="Total 2 2 2 9 3 2 2" xfId="27787"/>
    <cellStyle name="Total 2 2 2 9 3 3" xfId="20957"/>
    <cellStyle name="Total 2 2 2 9 3 4" xfId="25595"/>
    <cellStyle name="Total 2 2 2 9 4" xfId="12338"/>
    <cellStyle name="Total 2 2 2 9 4 2" xfId="23736"/>
    <cellStyle name="Total 2 2 2 9 4 3" xfId="27474"/>
    <cellStyle name="Total 2 2 2 9 5" xfId="11702"/>
    <cellStyle name="Total 2 2 2 9 5 2" xfId="22818"/>
    <cellStyle name="Total 2 2 2 9 5 3" xfId="26559"/>
    <cellStyle name="Total 2 2 2 9 6" xfId="15327"/>
    <cellStyle name="Total 2 2 2 9 7" xfId="12055"/>
    <cellStyle name="Total 2 2 2 9 8" xfId="12481"/>
    <cellStyle name="Total 2 2 2 9 9" xfId="15696"/>
    <cellStyle name="Total 2 2 3" xfId="6994"/>
    <cellStyle name="Total 2 2 3 10" xfId="12401"/>
    <cellStyle name="Total 2 2 3 11" xfId="17753"/>
    <cellStyle name="Total 2 2 3 2" xfId="8814"/>
    <cellStyle name="Total 2 2 3 2 10" xfId="17516"/>
    <cellStyle name="Total 2 2 3 2 2" xfId="11431"/>
    <cellStyle name="Total 2 2 3 2 2 2" xfId="24511"/>
    <cellStyle name="Total 2 2 3 2 2 2 2" xfId="28186"/>
    <cellStyle name="Total 2 2 3 2 2 3" xfId="21657"/>
    <cellStyle name="Total 2 2 3 2 2 4" xfId="26069"/>
    <cellStyle name="Total 2 2 3 2 3" xfId="12513"/>
    <cellStyle name="Total 2 2 3 2 3 2" xfId="24640"/>
    <cellStyle name="Total 2 2 3 2 3 2 2" xfId="28315"/>
    <cellStyle name="Total 2 2 3 2 3 3" xfId="21793"/>
    <cellStyle name="Total 2 2 3 2 3 4" xfId="26199"/>
    <cellStyle name="Total 2 2 3 2 4" xfId="12062"/>
    <cellStyle name="Total 2 2 3 2 4 2" xfId="23674"/>
    <cellStyle name="Total 2 2 3 2 4 3" xfId="27412"/>
    <cellStyle name="Total 2 2 3 2 5" xfId="13623"/>
    <cellStyle name="Total 2 2 3 2 5 2" xfId="23125"/>
    <cellStyle name="Total 2 2 3 2 5 3" xfId="26863"/>
    <cellStyle name="Total 2 2 3 2 6" xfId="10975"/>
    <cellStyle name="Total 2 2 3 2 7" xfId="14199"/>
    <cellStyle name="Total 2 2 3 2 8" xfId="15511"/>
    <cellStyle name="Total 2 2 3 2 9" xfId="12447"/>
    <cellStyle name="Total 2 2 3 3" xfId="14902"/>
    <cellStyle name="Total 2 2 3 3 2" xfId="24209"/>
    <cellStyle name="Total 2 2 3 3 2 2" xfId="27896"/>
    <cellStyle name="Total 2 2 3 3 3" xfId="21131"/>
    <cellStyle name="Total 2 2 3 3 4" xfId="25728"/>
    <cellStyle name="Total 2 2 3 4" xfId="13426"/>
    <cellStyle name="Total 2 2 3 4 2" xfId="24643"/>
    <cellStyle name="Total 2 2 3 4 2 2" xfId="28318"/>
    <cellStyle name="Total 2 2 3 4 3" xfId="21796"/>
    <cellStyle name="Total 2 2 3 4 4" xfId="26202"/>
    <cellStyle name="Total 2 2 3 5" xfId="15139"/>
    <cellStyle name="Total 2 2 3 5 2" xfId="23731"/>
    <cellStyle name="Total 2 2 3 5 3" xfId="27469"/>
    <cellStyle name="Total 2 2 3 6" xfId="14291"/>
    <cellStyle name="Total 2 2 3 6 2" xfId="22851"/>
    <cellStyle name="Total 2 2 3 6 3" xfId="26592"/>
    <cellStyle name="Total 2 2 3 7" xfId="11813"/>
    <cellStyle name="Total 2 2 3 8" xfId="11615"/>
    <cellStyle name="Total 2 2 3 9" xfId="14996"/>
    <cellStyle name="Total 2 2 4" xfId="6876"/>
    <cellStyle name="Total 2 2 4 10" xfId="12120"/>
    <cellStyle name="Total 2 2 4 11" xfId="25088"/>
    <cellStyle name="Total 2 2 4 2" xfId="8716"/>
    <cellStyle name="Total 2 2 4 2 10" xfId="19699"/>
    <cellStyle name="Total 2 2 4 2 2" xfId="14547"/>
    <cellStyle name="Total 2 2 4 2 2 2" xfId="24423"/>
    <cellStyle name="Total 2 2 4 2 2 2 2" xfId="28098"/>
    <cellStyle name="Total 2 2 4 2 2 3" xfId="21565"/>
    <cellStyle name="Total 2 2 4 2 2 4" xfId="25981"/>
    <cellStyle name="Total 2 2 4 2 3" xfId="15105"/>
    <cellStyle name="Total 2 2 4 2 3 2" xfId="24387"/>
    <cellStyle name="Total 2 2 4 2 3 2 2" xfId="28064"/>
    <cellStyle name="Total 2 2 4 2 3 3" xfId="21477"/>
    <cellStyle name="Total 2 2 4 2 3 4" xfId="25917"/>
    <cellStyle name="Total 2 2 4 2 4" xfId="12322"/>
    <cellStyle name="Total 2 2 4 2 4 2" xfId="23364"/>
    <cellStyle name="Total 2 2 4 2 4 3" xfId="27102"/>
    <cellStyle name="Total 2 2 4 2 5" xfId="11788"/>
    <cellStyle name="Total 2 2 4 2 5 2" xfId="23027"/>
    <cellStyle name="Total 2 2 4 2 5 3" xfId="26765"/>
    <cellStyle name="Total 2 2 4 2 6" xfId="14569"/>
    <cellStyle name="Total 2 2 4 2 7" xfId="14600"/>
    <cellStyle name="Total 2 2 4 2 8" xfId="11078"/>
    <cellStyle name="Total 2 2 4 2 9" xfId="15216"/>
    <cellStyle name="Total 2 2 4 3" xfId="10978"/>
    <cellStyle name="Total 2 2 4 3 2" xfId="24105"/>
    <cellStyle name="Total 2 2 4 3 2 2" xfId="27792"/>
    <cellStyle name="Total 2 2 4 3 3" xfId="21020"/>
    <cellStyle name="Total 2 2 4 3 4" xfId="25620"/>
    <cellStyle name="Total 2 2 4 4" xfId="12220"/>
    <cellStyle name="Total 2 2 4 4 2" xfId="24044"/>
    <cellStyle name="Total 2 2 4 4 2 2" xfId="27741"/>
    <cellStyle name="Total 2 2 4 4 3" xfId="20688"/>
    <cellStyle name="Total 2 2 4 4 4" xfId="25463"/>
    <cellStyle name="Total 2 2 4 5" xfId="12258"/>
    <cellStyle name="Total 2 2 4 5 2" xfId="23391"/>
    <cellStyle name="Total 2 2 4 5 3" xfId="27129"/>
    <cellStyle name="Total 2 2 4 6" xfId="11210"/>
    <cellStyle name="Total 2 2 4 6 2" xfId="22738"/>
    <cellStyle name="Total 2 2 4 6 3" xfId="26479"/>
    <cellStyle name="Total 2 2 4 7" xfId="15528"/>
    <cellStyle name="Total 2 2 4 8" xfId="15029"/>
    <cellStyle name="Total 2 2 4 9" xfId="15457"/>
    <cellStyle name="Total 2 2 5" xfId="6971"/>
    <cellStyle name="Total 2 2 5 10" xfId="15705"/>
    <cellStyle name="Total 2 2 5 11" xfId="17779"/>
    <cellStyle name="Total 2 2 5 2" xfId="8797"/>
    <cellStyle name="Total 2 2 5 2 10" xfId="17509"/>
    <cellStyle name="Total 2 2 5 2 2" xfId="10964"/>
    <cellStyle name="Total 2 2 5 2 2 2" xfId="24496"/>
    <cellStyle name="Total 2 2 5 2 2 2 2" xfId="28171"/>
    <cellStyle name="Total 2 2 5 2 2 3" xfId="21641"/>
    <cellStyle name="Total 2 2 5 2 2 4" xfId="26054"/>
    <cellStyle name="Total 2 2 5 2 3" xfId="14648"/>
    <cellStyle name="Total 2 2 5 2 3 2" xfId="24039"/>
    <cellStyle name="Total 2 2 5 2 3 2 2" xfId="27736"/>
    <cellStyle name="Total 2 2 5 2 3 3" xfId="20637"/>
    <cellStyle name="Total 2 2 5 2 3 4" xfId="25445"/>
    <cellStyle name="Total 2 2 5 2 4" xfId="12501"/>
    <cellStyle name="Total 2 2 5 2 4 2" xfId="23676"/>
    <cellStyle name="Total 2 2 5 2 4 3" xfId="27414"/>
    <cellStyle name="Total 2 2 5 2 5" xfId="12704"/>
    <cellStyle name="Total 2 2 5 2 5 2" xfId="23108"/>
    <cellStyle name="Total 2 2 5 2 5 3" xfId="26846"/>
    <cellStyle name="Total 2 2 5 2 6" xfId="15213"/>
    <cellStyle name="Total 2 2 5 2 7" xfId="15505"/>
    <cellStyle name="Total 2 2 5 2 8" xfId="13677"/>
    <cellStyle name="Total 2 2 5 2 9" xfId="11621"/>
    <cellStyle name="Total 2 2 5 3" xfId="14981"/>
    <cellStyle name="Total 2 2 5 3 2" xfId="24188"/>
    <cellStyle name="Total 2 2 5 3 2 2" xfId="27875"/>
    <cellStyle name="Total 2 2 5 3 3" xfId="21109"/>
    <cellStyle name="Total 2 2 5 3 4" xfId="25707"/>
    <cellStyle name="Total 2 2 5 4" xfId="11144"/>
    <cellStyle name="Total 2 2 5 4 2" xfId="24644"/>
    <cellStyle name="Total 2 2 5 4 2 2" xfId="28319"/>
    <cellStyle name="Total 2 2 5 4 3" xfId="21798"/>
    <cellStyle name="Total 2 2 5 4 4" xfId="26203"/>
    <cellStyle name="Total 2 2 5 5" xfId="11983"/>
    <cellStyle name="Total 2 2 5 5 2" xfId="23488"/>
    <cellStyle name="Total 2 2 5 5 3" xfId="27226"/>
    <cellStyle name="Total 2 2 5 6" xfId="12987"/>
    <cellStyle name="Total 2 2 5 6 2" xfId="22828"/>
    <cellStyle name="Total 2 2 5 6 3" xfId="26569"/>
    <cellStyle name="Total 2 2 5 7" xfId="13159"/>
    <cellStyle name="Total 2 2 5 8" xfId="15608"/>
    <cellStyle name="Total 2 2 5 9" xfId="15781"/>
    <cellStyle name="Total 2 2 6" xfId="7006"/>
    <cellStyle name="Total 2 2 6 10" xfId="11183"/>
    <cellStyle name="Total 2 2 6 11" xfId="18813"/>
    <cellStyle name="Total 2 2 6 2" xfId="8824"/>
    <cellStyle name="Total 2 2 6 2 10" xfId="17177"/>
    <cellStyle name="Total 2 2 6 2 2" xfId="11427"/>
    <cellStyle name="Total 2 2 6 2 2 2" xfId="24520"/>
    <cellStyle name="Total 2 2 6 2 2 2 2" xfId="28195"/>
    <cellStyle name="Total 2 2 6 2 2 3" xfId="21666"/>
    <cellStyle name="Total 2 2 6 2 2 4" xfId="26078"/>
    <cellStyle name="Total 2 2 6 2 3" xfId="13119"/>
    <cellStyle name="Total 2 2 6 2 3 2" xfId="24097"/>
    <cellStyle name="Total 2 2 6 2 3 2 2" xfId="27786"/>
    <cellStyle name="Total 2 2 6 2 3 3" xfId="20941"/>
    <cellStyle name="Total 2 2 6 2 3 4" xfId="25588"/>
    <cellStyle name="Total 2 2 6 2 4" xfId="15170"/>
    <cellStyle name="Total 2 2 6 2 4 2" xfId="23300"/>
    <cellStyle name="Total 2 2 6 2 4 3" xfId="27038"/>
    <cellStyle name="Total 2 2 6 2 5" xfId="14218"/>
    <cellStyle name="Total 2 2 6 2 5 2" xfId="23135"/>
    <cellStyle name="Total 2 2 6 2 5 3" xfId="26873"/>
    <cellStyle name="Total 2 2 6 2 6" xfId="12578"/>
    <cellStyle name="Total 2 2 6 2 7" xfId="13160"/>
    <cellStyle name="Total 2 2 6 2 8" xfId="15451"/>
    <cellStyle name="Total 2 2 6 2 9" xfId="15455"/>
    <cellStyle name="Total 2 2 6 3" xfId="14699"/>
    <cellStyle name="Total 2 2 6 3 2" xfId="24220"/>
    <cellStyle name="Total 2 2 6 3 2 2" xfId="27907"/>
    <cellStyle name="Total 2 2 6 3 3" xfId="21142"/>
    <cellStyle name="Total 2 2 6 3 4" xfId="25739"/>
    <cellStyle name="Total 2 2 6 4" xfId="11264"/>
    <cellStyle name="Total 2 2 6 4 2" xfId="23910"/>
    <cellStyle name="Total 2 2 6 4 2 2" xfId="27617"/>
    <cellStyle name="Total 2 2 6 4 3" xfId="20032"/>
    <cellStyle name="Total 2 2 6 4 4" xfId="25225"/>
    <cellStyle name="Total 2 2 6 5" xfId="13162"/>
    <cellStyle name="Total 2 2 6 5 2" xfId="23282"/>
    <cellStyle name="Total 2 2 6 5 3" xfId="27020"/>
    <cellStyle name="Total 2 2 6 6" xfId="15448"/>
    <cellStyle name="Total 2 2 6 6 2" xfId="22863"/>
    <cellStyle name="Total 2 2 6 6 3" xfId="26604"/>
    <cellStyle name="Total 2 2 6 7" xfId="12911"/>
    <cellStyle name="Total 2 2 6 8" xfId="15652"/>
    <cellStyle name="Total 2 2 6 9" xfId="12717"/>
    <cellStyle name="Total 2 2 7" xfId="7026"/>
    <cellStyle name="Total 2 2 7 10" xfId="14811"/>
    <cellStyle name="Total 2 2 7 11" xfId="17182"/>
    <cellStyle name="Total 2 2 7 2" xfId="8839"/>
    <cellStyle name="Total 2 2 7 2 10" xfId="17667"/>
    <cellStyle name="Total 2 2 7 2 2" xfId="11421"/>
    <cellStyle name="Total 2 2 7 2 2 2" xfId="24533"/>
    <cellStyle name="Total 2 2 7 2 2 2 2" xfId="28208"/>
    <cellStyle name="Total 2 2 7 2 2 3" xfId="21680"/>
    <cellStyle name="Total 2 2 7 2 2 4" xfId="26091"/>
    <cellStyle name="Total 2 2 7 2 3" xfId="11191"/>
    <cellStyle name="Total 2 2 7 2 3 2" xfId="24030"/>
    <cellStyle name="Total 2 2 7 2 3 2 2" xfId="27727"/>
    <cellStyle name="Total 2 2 7 2 3 3" xfId="20606"/>
    <cellStyle name="Total 2 2 7 2 3 4" xfId="25427"/>
    <cellStyle name="Total 2 2 7 2 4" xfId="11926"/>
    <cellStyle name="Total 2 2 7 2 4 2" xfId="23538"/>
    <cellStyle name="Total 2 2 7 2 4 3" xfId="27276"/>
    <cellStyle name="Total 2 2 7 2 5" xfId="14238"/>
    <cellStyle name="Total 2 2 7 2 5 2" xfId="23150"/>
    <cellStyle name="Total 2 2 7 2 5 3" xfId="26888"/>
    <cellStyle name="Total 2 2 7 2 6" xfId="11163"/>
    <cellStyle name="Total 2 2 7 2 7" xfId="11987"/>
    <cellStyle name="Total 2 2 7 2 8" xfId="12242"/>
    <cellStyle name="Total 2 2 7 2 9" xfId="12726"/>
    <cellStyle name="Total 2 2 7 3" xfId="11549"/>
    <cellStyle name="Total 2 2 7 3 2" xfId="24238"/>
    <cellStyle name="Total 2 2 7 3 2 2" xfId="27925"/>
    <cellStyle name="Total 2 2 7 3 3" xfId="21161"/>
    <cellStyle name="Total 2 2 7 3 4" xfId="25757"/>
    <cellStyle name="Total 2 2 7 4" xfId="13518"/>
    <cellStyle name="Total 2 2 7 4 2" xfId="23936"/>
    <cellStyle name="Total 2 2 7 4 2 2" xfId="27640"/>
    <cellStyle name="Total 2 2 7 4 3" xfId="20192"/>
    <cellStyle name="Total 2 2 7 4 4" xfId="25269"/>
    <cellStyle name="Total 2 2 7 5" xfId="14878"/>
    <cellStyle name="Total 2 2 7 5 2" xfId="23458"/>
    <cellStyle name="Total 2 2 7 5 3" xfId="27196"/>
    <cellStyle name="Total 2 2 7 6" xfId="12592"/>
    <cellStyle name="Total 2 2 7 6 2" xfId="22882"/>
    <cellStyle name="Total 2 2 7 6 3" xfId="26623"/>
    <cellStyle name="Total 2 2 7 7" xfId="14491"/>
    <cellStyle name="Total 2 2 7 8" xfId="12423"/>
    <cellStyle name="Total 2 2 7 9" xfId="14752"/>
    <cellStyle name="Total 2 2 8" xfId="6954"/>
    <cellStyle name="Total 2 2 8 10" xfId="12019"/>
    <cellStyle name="Total 2 2 8 11" xfId="17691"/>
    <cellStyle name="Total 2 2 8 2" xfId="8783"/>
    <cellStyle name="Total 2 2 8 2 10" xfId="17577"/>
    <cellStyle name="Total 2 2 8 2 2" xfId="14605"/>
    <cellStyle name="Total 2 2 8 2 2 2" xfId="24483"/>
    <cellStyle name="Total 2 2 8 2 2 2 2" xfId="28158"/>
    <cellStyle name="Total 2 2 8 2 2 3" xfId="21627"/>
    <cellStyle name="Total 2 2 8 2 2 4" xfId="26041"/>
    <cellStyle name="Total 2 2 8 2 3" xfId="12079"/>
    <cellStyle name="Total 2 2 8 2 3 2" xfId="24021"/>
    <cellStyle name="Total 2 2 8 2 3 2 2" xfId="27719"/>
    <cellStyle name="Total 2 2 8 2 3 3" xfId="20585"/>
    <cellStyle name="Total 2 2 8 2 3 4" xfId="25416"/>
    <cellStyle name="Total 2 2 8 2 4" xfId="11920"/>
    <cellStyle name="Total 2 2 8 2 4 2" xfId="23641"/>
    <cellStyle name="Total 2 2 8 2 4 3" xfId="27379"/>
    <cellStyle name="Total 2 2 8 2 5" xfId="15262"/>
    <cellStyle name="Total 2 2 8 2 5 2" xfId="23094"/>
    <cellStyle name="Total 2 2 8 2 5 3" xfId="26832"/>
    <cellStyle name="Total 2 2 8 2 6" xfId="12577"/>
    <cellStyle name="Total 2 2 8 2 7" xfId="14330"/>
    <cellStyle name="Total 2 2 8 2 8" xfId="13804"/>
    <cellStyle name="Total 2 2 8 2 9" xfId="14805"/>
    <cellStyle name="Total 2 2 8 3" xfId="11555"/>
    <cellStyle name="Total 2 2 8 3 2" xfId="24172"/>
    <cellStyle name="Total 2 2 8 3 2 2" xfId="27859"/>
    <cellStyle name="Total 2 2 8 3 3" xfId="21092"/>
    <cellStyle name="Total 2 2 8 3 4" xfId="25691"/>
    <cellStyle name="Total 2 2 8 4" xfId="11863"/>
    <cellStyle name="Total 2 2 8 4 2" xfId="24087"/>
    <cellStyle name="Total 2 2 8 4 2 2" xfId="27777"/>
    <cellStyle name="Total 2 2 8 4 3" xfId="20885"/>
    <cellStyle name="Total 2 2 8 4 4" xfId="25559"/>
    <cellStyle name="Total 2 2 8 5" xfId="14390"/>
    <cellStyle name="Total 2 2 8 5 2" xfId="23742"/>
    <cellStyle name="Total 2 2 8 5 3" xfId="27480"/>
    <cellStyle name="Total 2 2 8 6" xfId="15400"/>
    <cellStyle name="Total 2 2 8 6 2" xfId="22811"/>
    <cellStyle name="Total 2 2 8 6 3" xfId="26552"/>
    <cellStyle name="Total 2 2 8 7" xfId="15166"/>
    <cellStyle name="Total 2 2 8 8" xfId="15253"/>
    <cellStyle name="Total 2 2 8 9" xfId="15772"/>
    <cellStyle name="Total 2 2 9" xfId="7154"/>
    <cellStyle name="Total 2 2 9 10" xfId="17415"/>
    <cellStyle name="Total 2 2 9 2" xfId="13732"/>
    <cellStyle name="Total 2 2 9 2 2" xfId="24349"/>
    <cellStyle name="Total 2 2 9 2 2 2" xfId="28036"/>
    <cellStyle name="Total 2 2 9 2 3" xfId="21277"/>
    <cellStyle name="Total 2 2 9 2 4" xfId="25870"/>
    <cellStyle name="Total 2 2 9 3" xfId="11340"/>
    <cellStyle name="Total 2 2 9 3 2" xfId="24361"/>
    <cellStyle name="Total 2 2 9 3 2 2" xfId="28043"/>
    <cellStyle name="Total 2 2 9 3 3" xfId="21321"/>
    <cellStyle name="Total 2 2 9 3 4" xfId="25884"/>
    <cellStyle name="Total 2 2 9 4" xfId="11214"/>
    <cellStyle name="Total 2 2 9 4 2" xfId="23693"/>
    <cellStyle name="Total 2 2 9 4 3" xfId="27431"/>
    <cellStyle name="Total 2 2 9 5" xfId="12237"/>
    <cellStyle name="Total 2 2 9 5 2" xfId="23009"/>
    <cellStyle name="Total 2 2 9 5 3" xfId="26750"/>
    <cellStyle name="Total 2 2 9 6" xfId="11464"/>
    <cellStyle name="Total 2 2 9 7" xfId="15546"/>
    <cellStyle name="Total 2 2 9 8" xfId="13052"/>
    <cellStyle name="Total 2 2 9 9" xfId="11012"/>
    <cellStyle name="Total 2 3" xfId="4985"/>
    <cellStyle name="Total 2 3 10" xfId="12861"/>
    <cellStyle name="Total 2 3 10 2" xfId="21405"/>
    <cellStyle name="Total 2 3 10 2 2" xfId="24369"/>
    <cellStyle name="Total 2 3 10 2 2 2" xfId="28046"/>
    <cellStyle name="Total 2 3 10 2 3" xfId="25895"/>
    <cellStyle name="Total 2 3 10 3" xfId="24066"/>
    <cellStyle name="Total 2 3 10 3 2" xfId="27761"/>
    <cellStyle name="Total 2 3 10 4" xfId="20789"/>
    <cellStyle name="Total 2 3 10 5" xfId="25519"/>
    <cellStyle name="Total 2 3 11" xfId="12635"/>
    <cellStyle name="Total 2 3 11 2" xfId="23920"/>
    <cellStyle name="Total 2 3 11 2 2" xfId="27627"/>
    <cellStyle name="Total 2 3 11 3" xfId="20058"/>
    <cellStyle name="Total 2 3 11 4" xfId="25237"/>
    <cellStyle name="Total 2 3 12" xfId="11996"/>
    <cellStyle name="Total 2 3 12 2" xfId="23561"/>
    <cellStyle name="Total 2 3 12 3" xfId="27299"/>
    <cellStyle name="Total 2 3 13" xfId="11583"/>
    <cellStyle name="Total 2 3 13 2" xfId="22715"/>
    <cellStyle name="Total 2 3 13 3" xfId="26470"/>
    <cellStyle name="Total 2 3 14" xfId="15187"/>
    <cellStyle name="Total 2 3 15" xfId="14319"/>
    <cellStyle name="Total 2 3 16" xfId="15520"/>
    <cellStyle name="Total 2 3 17" xfId="11010"/>
    <cellStyle name="Total 2 3 18" xfId="17604"/>
    <cellStyle name="Total 2 3 2" xfId="7070"/>
    <cellStyle name="Total 2 3 2 10" xfId="15777"/>
    <cellStyle name="Total 2 3 2 11" xfId="17787"/>
    <cellStyle name="Total 2 3 2 2" xfId="8878"/>
    <cellStyle name="Total 2 3 2 2 10" xfId="17697"/>
    <cellStyle name="Total 2 3 2 2 2" xfId="11405"/>
    <cellStyle name="Total 2 3 2 2 2 2" xfId="24567"/>
    <cellStyle name="Total 2 3 2 2 2 2 2" xfId="28242"/>
    <cellStyle name="Total 2 3 2 2 2 3" xfId="21717"/>
    <cellStyle name="Total 2 3 2 2 2 4" xfId="26125"/>
    <cellStyle name="Total 2 3 2 2 3" xfId="13919"/>
    <cellStyle name="Total 2 3 2 2 3 2" xfId="24001"/>
    <cellStyle name="Total 2 3 2 2 3 2 2" xfId="27701"/>
    <cellStyle name="Total 2 3 2 2 3 3" xfId="20421"/>
    <cellStyle name="Total 2 3 2 2 3 4" xfId="25369"/>
    <cellStyle name="Total 2 3 2 2 4" xfId="13904"/>
    <cellStyle name="Total 2 3 2 2 4 2" xfId="23845"/>
    <cellStyle name="Total 2 3 2 2 4 3" xfId="27583"/>
    <cellStyle name="Total 2 3 2 2 5" xfId="13508"/>
    <cellStyle name="Total 2 3 2 2 5 2" xfId="23189"/>
    <cellStyle name="Total 2 3 2 2 5 3" xfId="26927"/>
    <cellStyle name="Total 2 3 2 2 6" xfId="15154"/>
    <cellStyle name="Total 2 3 2 2 7" xfId="15395"/>
    <cellStyle name="Total 2 3 2 2 8" xfId="11611"/>
    <cellStyle name="Total 2 3 2 2 9" xfId="14264"/>
    <cellStyle name="Total 2 3 2 3" xfId="14408"/>
    <cellStyle name="Total 2 3 2 3 2" xfId="24276"/>
    <cellStyle name="Total 2 3 2 3 2 2" xfId="27963"/>
    <cellStyle name="Total 2 3 2 3 3" xfId="21202"/>
    <cellStyle name="Total 2 3 2 3 4" xfId="25796"/>
    <cellStyle name="Total 2 3 2 4" xfId="11284"/>
    <cellStyle name="Total 2 3 2 4 2" xfId="23939"/>
    <cellStyle name="Total 2 3 2 4 2 2" xfId="27643"/>
    <cellStyle name="Total 2 3 2 4 3" xfId="20203"/>
    <cellStyle name="Total 2 3 2 4 4" xfId="25280"/>
    <cellStyle name="Total 2 3 2 5" xfId="11242"/>
    <cellStyle name="Total 2 3 2 5 2" xfId="23711"/>
    <cellStyle name="Total 2 3 2 5 3" xfId="27449"/>
    <cellStyle name="Total 2 3 2 6" xfId="11640"/>
    <cellStyle name="Total 2 3 2 6 2" xfId="22925"/>
    <cellStyle name="Total 2 3 2 6 3" xfId="26666"/>
    <cellStyle name="Total 2 3 2 7" xfId="13034"/>
    <cellStyle name="Total 2 3 2 8" xfId="14794"/>
    <cellStyle name="Total 2 3 2 9" xfId="15743"/>
    <cellStyle name="Total 2 3 3" xfId="7078"/>
    <cellStyle name="Total 2 3 3 10" xfId="13827"/>
    <cellStyle name="Total 2 3 3 11" xfId="25129"/>
    <cellStyle name="Total 2 3 3 2" xfId="8885"/>
    <cellStyle name="Total 2 3 3 2 10" xfId="17529"/>
    <cellStyle name="Total 2 3 3 2 2" xfId="13549"/>
    <cellStyle name="Total 2 3 3 2 2 2" xfId="24573"/>
    <cellStyle name="Total 2 3 3 2 2 2 2" xfId="28248"/>
    <cellStyle name="Total 2 3 3 2 2 3" xfId="21723"/>
    <cellStyle name="Total 2 3 3 2 2 4" xfId="26131"/>
    <cellStyle name="Total 2 3 3 2 3" xfId="13701"/>
    <cellStyle name="Total 2 3 3 2 3 2" xfId="24100"/>
    <cellStyle name="Total 2 3 3 2 3 2 2" xfId="27788"/>
    <cellStyle name="Total 2 3 3 2 3 3" xfId="20985"/>
    <cellStyle name="Total 2 3 3 2 3 4" xfId="25606"/>
    <cellStyle name="Total 2 3 3 2 4" xfId="11925"/>
    <cellStyle name="Total 2 3 3 2 4 2" xfId="23651"/>
    <cellStyle name="Total 2 3 3 2 4 3" xfId="27389"/>
    <cellStyle name="Total 2 3 3 2 5" xfId="11367"/>
    <cellStyle name="Total 2 3 3 2 5 2" xfId="23196"/>
    <cellStyle name="Total 2 3 3 2 5 3" xfId="26934"/>
    <cellStyle name="Total 2 3 3 2 6" xfId="12162"/>
    <cellStyle name="Total 2 3 3 2 7" xfId="12476"/>
    <cellStyle name="Total 2 3 3 2 8" xfId="15605"/>
    <cellStyle name="Total 2 3 3 2 9" xfId="13063"/>
    <cellStyle name="Total 2 3 3 3" xfId="11084"/>
    <cellStyle name="Total 2 3 3 3 2" xfId="24283"/>
    <cellStyle name="Total 2 3 3 3 2 2" xfId="27970"/>
    <cellStyle name="Total 2 3 3 3 3" xfId="21209"/>
    <cellStyle name="Total 2 3 3 3 4" xfId="25803"/>
    <cellStyle name="Total 2 3 3 4" xfId="10967"/>
    <cellStyle name="Total 2 3 3 4 2" xfId="23941"/>
    <cellStyle name="Total 2 3 3 4 2 2" xfId="27645"/>
    <cellStyle name="Total 2 3 3 4 3" xfId="20205"/>
    <cellStyle name="Total 2 3 3 4 4" xfId="25282"/>
    <cellStyle name="Total 2 3 3 5" xfId="15281"/>
    <cellStyle name="Total 2 3 3 5 2" xfId="23438"/>
    <cellStyle name="Total 2 3 3 5 3" xfId="27176"/>
    <cellStyle name="Total 2 3 3 6" xfId="13764"/>
    <cellStyle name="Total 2 3 3 6 2" xfId="22933"/>
    <cellStyle name="Total 2 3 3 6 3" xfId="26674"/>
    <cellStyle name="Total 2 3 3 7" xfId="12494"/>
    <cellStyle name="Total 2 3 3 8" xfId="15644"/>
    <cellStyle name="Total 2 3 3 9" xfId="12671"/>
    <cellStyle name="Total 2 3 4" xfId="7083"/>
    <cellStyle name="Total 2 3 4 10" xfId="12822"/>
    <cellStyle name="Total 2 3 4 11" xfId="19649"/>
    <cellStyle name="Total 2 3 4 2" xfId="8890"/>
    <cellStyle name="Total 2 3 4 2 10" xfId="17148"/>
    <cellStyle name="Total 2 3 4 2 2" xfId="11841"/>
    <cellStyle name="Total 2 3 4 2 2 2" xfId="24578"/>
    <cellStyle name="Total 2 3 4 2 2 2 2" xfId="28253"/>
    <cellStyle name="Total 2 3 4 2 2 3" xfId="21728"/>
    <cellStyle name="Total 2 3 4 2 2 4" xfId="26136"/>
    <cellStyle name="Total 2 3 4 2 3" xfId="11095"/>
    <cellStyle name="Total 2 3 4 2 3 2" xfId="24396"/>
    <cellStyle name="Total 2 3 4 2 3 2 2" xfId="28073"/>
    <cellStyle name="Total 2 3 4 2 3 3" xfId="21507"/>
    <cellStyle name="Total 2 3 4 2 3 4" xfId="25947"/>
    <cellStyle name="Total 2 3 4 2 4" xfId="12183"/>
    <cellStyle name="Total 2 3 4 2 4 2" xfId="23329"/>
    <cellStyle name="Total 2 3 4 2 4 3" xfId="27067"/>
    <cellStyle name="Total 2 3 4 2 5" xfId="11796"/>
    <cellStyle name="Total 2 3 4 2 5 2" xfId="23201"/>
    <cellStyle name="Total 2 3 4 2 5 3" xfId="26939"/>
    <cellStyle name="Total 2 3 4 2 6" xfId="13874"/>
    <cellStyle name="Total 2 3 4 2 7" xfId="13672"/>
    <cellStyle name="Total 2 3 4 2 8" xfId="11287"/>
    <cellStyle name="Total 2 3 4 2 9" xfId="12024"/>
    <cellStyle name="Total 2 3 4 3" xfId="11542"/>
    <cellStyle name="Total 2 3 4 3 2" xfId="24288"/>
    <cellStyle name="Total 2 3 4 3 2 2" xfId="27975"/>
    <cellStyle name="Total 2 3 4 3 3" xfId="21214"/>
    <cellStyle name="Total 2 3 4 3 4" xfId="25808"/>
    <cellStyle name="Total 2 3 4 4" xfId="12095"/>
    <cellStyle name="Total 2 3 4 4 2" xfId="24774"/>
    <cellStyle name="Total 2 3 4 4 2 2" xfId="28444"/>
    <cellStyle name="Total 2 3 4 4 3" xfId="22298"/>
    <cellStyle name="Total 2 3 4 4 4" xfId="26409"/>
    <cellStyle name="Total 2 3 4 5" xfId="14598"/>
    <cellStyle name="Total 2 3 4 5 2" xfId="23433"/>
    <cellStyle name="Total 2 3 4 5 3" xfId="27171"/>
    <cellStyle name="Total 2 3 4 6" xfId="10961"/>
    <cellStyle name="Total 2 3 4 6 2" xfId="22938"/>
    <cellStyle name="Total 2 3 4 6 3" xfId="26679"/>
    <cellStyle name="Total 2 3 4 7" xfId="11780"/>
    <cellStyle name="Total 2 3 4 8" xfId="12689"/>
    <cellStyle name="Total 2 3 4 9" xfId="12683"/>
    <cellStyle name="Total 2 3 5" xfId="7103"/>
    <cellStyle name="Total 2 3 5 10" xfId="11698"/>
    <cellStyle name="Total 2 3 5 11" xfId="25155"/>
    <cellStyle name="Total 2 3 5 2" xfId="8910"/>
    <cellStyle name="Total 2 3 5 2 10" xfId="17169"/>
    <cellStyle name="Total 2 3 5 2 2" xfId="11391"/>
    <cellStyle name="Total 2 3 5 2 2 2" xfId="24596"/>
    <cellStyle name="Total 2 3 5 2 2 2 2" xfId="28271"/>
    <cellStyle name="Total 2 3 5 2 2 3" xfId="21746"/>
    <cellStyle name="Total 2 3 5 2 2 4" xfId="26154"/>
    <cellStyle name="Total 2 3 5 2 3" xfId="12526"/>
    <cellStyle name="Total 2 3 5 2 3 2" xfId="24077"/>
    <cellStyle name="Total 2 3 5 2 3 2 2" xfId="27769"/>
    <cellStyle name="Total 2 3 5 2 3 3" xfId="20830"/>
    <cellStyle name="Total 2 3 5 2 3 4" xfId="25537"/>
    <cellStyle name="Total 2 3 5 2 4" xfId="15123"/>
    <cellStyle name="Total 2 3 5 2 4 2" xfId="23619"/>
    <cellStyle name="Total 2 3 5 2 4 3" xfId="27357"/>
    <cellStyle name="Total 2 3 5 2 5" xfId="12818"/>
    <cellStyle name="Total 2 3 5 2 5 2" xfId="23221"/>
    <cellStyle name="Total 2 3 5 2 5 3" xfId="26959"/>
    <cellStyle name="Total 2 3 5 2 6" xfId="14770"/>
    <cellStyle name="Total 2 3 5 2 7" xfId="10922"/>
    <cellStyle name="Total 2 3 5 2 8" xfId="11266"/>
    <cellStyle name="Total 2 3 5 2 9" xfId="12231"/>
    <cellStyle name="Total 2 3 5 3" xfId="14232"/>
    <cellStyle name="Total 2 3 5 3 2" xfId="24306"/>
    <cellStyle name="Total 2 3 5 3 2 2" xfId="27993"/>
    <cellStyle name="Total 2 3 5 3 3" xfId="21232"/>
    <cellStyle name="Total 2 3 5 3 4" xfId="25826"/>
    <cellStyle name="Total 2 3 5 4" xfId="11357"/>
    <cellStyle name="Total 2 3 5 4 2" xfId="24768"/>
    <cellStyle name="Total 2 3 5 4 2 2" xfId="28439"/>
    <cellStyle name="Total 2 3 5 4 3" xfId="22213"/>
    <cellStyle name="Total 2 3 5 4 4" xfId="26395"/>
    <cellStyle name="Total 2 3 5 5" xfId="15217"/>
    <cellStyle name="Total 2 3 5 5 2" xfId="23428"/>
    <cellStyle name="Total 2 3 5 5 3" xfId="27166"/>
    <cellStyle name="Total 2 3 5 6" xfId="15265"/>
    <cellStyle name="Total 2 3 5 6 2" xfId="22958"/>
    <cellStyle name="Total 2 3 5 6 3" xfId="26699"/>
    <cellStyle name="Total 2 3 5 7" xfId="12429"/>
    <cellStyle name="Total 2 3 5 8" xfId="11056"/>
    <cellStyle name="Total 2 3 5 9" xfId="15269"/>
    <cellStyle name="Total 2 3 6" xfId="6922"/>
    <cellStyle name="Total 2 3 6 10" xfId="12608"/>
    <cellStyle name="Total 2 3 6 11" xfId="17517"/>
    <cellStyle name="Total 2 3 6 2" xfId="8754"/>
    <cellStyle name="Total 2 3 6 2 10" xfId="17758"/>
    <cellStyle name="Total 2 3 6 2 2" xfId="14202"/>
    <cellStyle name="Total 2 3 6 2 2 2" xfId="24456"/>
    <cellStyle name="Total 2 3 6 2 2 2 2" xfId="28131"/>
    <cellStyle name="Total 2 3 6 2 2 3" xfId="21600"/>
    <cellStyle name="Total 2 3 6 2 2 4" xfId="26014"/>
    <cellStyle name="Total 2 3 6 2 3" xfId="14645"/>
    <cellStyle name="Total 2 3 6 2 3 2" xfId="24765"/>
    <cellStyle name="Total 2 3 6 2 3 2 2" xfId="28436"/>
    <cellStyle name="Total 2 3 6 2 3 3" xfId="22185"/>
    <cellStyle name="Total 2 3 6 2 3 4" xfId="26381"/>
    <cellStyle name="Total 2 3 6 2 4" xfId="12369"/>
    <cellStyle name="Total 2 3 6 2 4 2" xfId="23851"/>
    <cellStyle name="Total 2 3 6 2 4 3" xfId="27589"/>
    <cellStyle name="Total 2 3 6 2 5" xfId="13786"/>
    <cellStyle name="Total 2 3 6 2 5 2" xfId="23065"/>
    <cellStyle name="Total 2 3 6 2 5 3" xfId="26803"/>
    <cellStyle name="Total 2 3 6 2 6" xfId="13459"/>
    <cellStyle name="Total 2 3 6 2 7" xfId="11310"/>
    <cellStyle name="Total 2 3 6 2 8" xfId="13405"/>
    <cellStyle name="Total 2 3 6 2 9" xfId="15456"/>
    <cellStyle name="Total 2 3 6 3" xfId="14727"/>
    <cellStyle name="Total 2 3 6 3 2" xfId="24142"/>
    <cellStyle name="Total 2 3 6 3 2 2" xfId="27829"/>
    <cellStyle name="Total 2 3 6 3 3" xfId="21062"/>
    <cellStyle name="Total 2 3 6 3 4" xfId="25661"/>
    <cellStyle name="Total 2 3 6 4" xfId="14477"/>
    <cellStyle name="Total 2 3 6 4 2" xfId="23922"/>
    <cellStyle name="Total 2 3 6 4 2 2" xfId="27629"/>
    <cellStyle name="Total 2 3 6 4 3" xfId="20083"/>
    <cellStyle name="Total 2 3 6 4 4" xfId="25246"/>
    <cellStyle name="Total 2 3 6 5" xfId="11641"/>
    <cellStyle name="Total 2 3 6 5 2" xfId="23745"/>
    <cellStyle name="Total 2 3 6 5 3" xfId="27483"/>
    <cellStyle name="Total 2 3 6 6" xfId="11333"/>
    <cellStyle name="Total 2 3 6 6 2" xfId="22782"/>
    <cellStyle name="Total 2 3 6 6 3" xfId="26523"/>
    <cellStyle name="Total 2 3 6 7" xfId="15527"/>
    <cellStyle name="Total 2 3 6 8" xfId="15036"/>
    <cellStyle name="Total 2 3 6 9" xfId="15038"/>
    <cellStyle name="Total 2 3 7" xfId="7128"/>
    <cellStyle name="Total 2 3 7 10" xfId="15068"/>
    <cellStyle name="Total 2 3 7 11" xfId="17181"/>
    <cellStyle name="Total 2 3 7 2" xfId="8935"/>
    <cellStyle name="Total 2 3 7 2 10" xfId="17687"/>
    <cellStyle name="Total 2 3 7 2 2" xfId="11062"/>
    <cellStyle name="Total 2 3 7 2 2 2" xfId="24617"/>
    <cellStyle name="Total 2 3 7 2 2 2 2" xfId="28292"/>
    <cellStyle name="Total 2 3 7 2 2 3" xfId="21768"/>
    <cellStyle name="Total 2 3 7 2 2 4" xfId="26175"/>
    <cellStyle name="Total 2 3 7 2 3" xfId="12913"/>
    <cellStyle name="Total 2 3 7 2 3 2" xfId="24037"/>
    <cellStyle name="Total 2 3 7 2 3 2 2" xfId="27734"/>
    <cellStyle name="Total 2 3 7 2 3 3" xfId="20630"/>
    <cellStyle name="Total 2 3 7 2 3 4" xfId="25440"/>
    <cellStyle name="Total 2 3 7 2 4" xfId="12181"/>
    <cellStyle name="Total 2 3 7 2 4 2" xfId="23609"/>
    <cellStyle name="Total 2 3 7 2 4 3" xfId="27347"/>
    <cellStyle name="Total 2 3 7 2 5" xfId="15315"/>
    <cellStyle name="Total 2 3 7 2 5 2" xfId="23246"/>
    <cellStyle name="Total 2 3 7 2 5 3" xfId="26984"/>
    <cellStyle name="Total 2 3 7 2 6" xfId="12379"/>
    <cellStyle name="Total 2 3 7 2 7" xfId="13824"/>
    <cellStyle name="Total 2 3 7 2 8" xfId="10932"/>
    <cellStyle name="Total 2 3 7 2 9" xfId="13665"/>
    <cellStyle name="Total 2 3 7 3" xfId="14668"/>
    <cellStyle name="Total 2 3 7 3 2" xfId="24327"/>
    <cellStyle name="Total 2 3 7 3 2 2" xfId="28014"/>
    <cellStyle name="Total 2 3 7 3 3" xfId="21254"/>
    <cellStyle name="Total 2 3 7 3 4" xfId="25848"/>
    <cellStyle name="Total 2 3 7 4" xfId="14460"/>
    <cellStyle name="Total 2 3 7 4 2" xfId="23944"/>
    <cellStyle name="Total 2 3 7 4 2 2" xfId="27648"/>
    <cellStyle name="Total 2 3 7 4 3" xfId="20234"/>
    <cellStyle name="Total 2 3 7 4 4" xfId="25296"/>
    <cellStyle name="Total 2 3 7 5" xfId="11331"/>
    <cellStyle name="Total 2 3 7 5 2" xfId="23415"/>
    <cellStyle name="Total 2 3 7 5 3" xfId="27153"/>
    <cellStyle name="Total 2 3 7 6" xfId="12980"/>
    <cellStyle name="Total 2 3 7 6 2" xfId="22983"/>
    <cellStyle name="Total 2 3 7 6 3" xfId="26724"/>
    <cellStyle name="Total 2 3 7 7" xfId="12933"/>
    <cellStyle name="Total 2 3 7 8" xfId="14196"/>
    <cellStyle name="Total 2 3 7 9" xfId="11246"/>
    <cellStyle name="Total 2 3 8" xfId="7150"/>
    <cellStyle name="Total 2 3 8 10" xfId="15574"/>
    <cellStyle name="Total 2 3 8 11" xfId="25149"/>
    <cellStyle name="Total 2 3 8 2" xfId="8957"/>
    <cellStyle name="Total 2 3 8 2 10" xfId="18798"/>
    <cellStyle name="Total 2 3 8 2 2" xfId="11834"/>
    <cellStyle name="Total 2 3 8 2 2 2" xfId="24636"/>
    <cellStyle name="Total 2 3 8 2 2 2 2" xfId="28311"/>
    <cellStyle name="Total 2 3 8 2 2 3" xfId="21788"/>
    <cellStyle name="Total 2 3 8 2 2 4" xfId="26194"/>
    <cellStyle name="Total 2 3 8 2 3" xfId="11303"/>
    <cellStyle name="Total 2 3 8 2 3 2" xfId="24052"/>
    <cellStyle name="Total 2 3 8 2 3 2 2" xfId="27747"/>
    <cellStyle name="Total 2 3 8 2 3 3" xfId="20744"/>
    <cellStyle name="Total 2 3 8 2 3 4" xfId="25488"/>
    <cellStyle name="Total 2 3 8 2 4" xfId="11241"/>
    <cellStyle name="Total 2 3 8 2 4 2" xfId="23813"/>
    <cellStyle name="Total 2 3 8 2 4 3" xfId="27551"/>
    <cellStyle name="Total 2 3 8 2 5" xfId="11296"/>
    <cellStyle name="Total 2 3 8 2 5 2" xfId="23268"/>
    <cellStyle name="Total 2 3 8 2 5 3" xfId="27006"/>
    <cellStyle name="Total 2 3 8 2 6" xfId="13757"/>
    <cellStyle name="Total 2 3 8 2 7" xfId="11930"/>
    <cellStyle name="Total 2 3 8 2 8" xfId="13893"/>
    <cellStyle name="Total 2 3 8 2 9" xfId="12992"/>
    <cellStyle name="Total 2 3 8 3" xfId="14281"/>
    <cellStyle name="Total 2 3 8 3 2" xfId="24346"/>
    <cellStyle name="Total 2 3 8 3 2 2" xfId="28033"/>
    <cellStyle name="Total 2 3 8 3 3" xfId="21274"/>
    <cellStyle name="Total 2 3 8 3 4" xfId="25867"/>
    <cellStyle name="Total 2 3 8 4" xfId="11833"/>
    <cellStyle name="Total 2 3 8 4 2" xfId="24360"/>
    <cellStyle name="Total 2 3 8 4 2 2" xfId="28042"/>
    <cellStyle name="Total 2 3 8 4 3" xfId="21320"/>
    <cellStyle name="Total 2 3 8 4 4" xfId="25883"/>
    <cellStyle name="Total 2 3 8 5" xfId="10920"/>
    <cellStyle name="Total 2 3 8 5 2" xfId="23695"/>
    <cellStyle name="Total 2 3 8 5 3" xfId="27433"/>
    <cellStyle name="Total 2 3 8 6" xfId="13128"/>
    <cellStyle name="Total 2 3 8 6 2" xfId="23005"/>
    <cellStyle name="Total 2 3 8 6 3" xfId="26746"/>
    <cellStyle name="Total 2 3 8 7" xfId="15069"/>
    <cellStyle name="Total 2 3 8 8" xfId="13121"/>
    <cellStyle name="Total 2 3 8 9" xfId="12589"/>
    <cellStyle name="Total 2 3 9" xfId="6967"/>
    <cellStyle name="Total 2 3 9 10" xfId="17774"/>
    <cellStyle name="Total 2 3 9 2" xfId="14712"/>
    <cellStyle name="Total 2 3 9 2 2" xfId="24184"/>
    <cellStyle name="Total 2 3 9 2 2 2" xfId="27871"/>
    <cellStyle name="Total 2 3 9 2 3" xfId="21105"/>
    <cellStyle name="Total 2 3 9 2 4" xfId="25703"/>
    <cellStyle name="Total 2 3 9 3" xfId="14867"/>
    <cellStyle name="Total 2 3 9 3 2" xfId="24721"/>
    <cellStyle name="Total 2 3 9 3 2 2" xfId="28393"/>
    <cellStyle name="Total 2 3 9 3 3" xfId="22057"/>
    <cellStyle name="Total 2 3 9 3 4" xfId="26325"/>
    <cellStyle name="Total 2 3 9 4" xfId="12569"/>
    <cellStyle name="Total 2 3 9 4 2" xfId="23345"/>
    <cellStyle name="Total 2 3 9 4 3" xfId="27083"/>
    <cellStyle name="Total 2 3 9 5" xfId="11933"/>
    <cellStyle name="Total 2 3 9 5 2" xfId="22824"/>
    <cellStyle name="Total 2 3 9 5 3" xfId="26565"/>
    <cellStyle name="Total 2 3 9 6" xfId="15028"/>
    <cellStyle name="Total 2 3 9 7" xfId="13813"/>
    <cellStyle name="Total 2 3 9 8" xfId="10994"/>
    <cellStyle name="Total 2 3 9 9" xfId="12859"/>
    <cellStyle name="Total 2 4" xfId="6900"/>
    <cellStyle name="Total 2 4 10" xfId="13169"/>
    <cellStyle name="Total 2 4 11" xfId="17795"/>
    <cellStyle name="Total 2 4 2" xfId="8737"/>
    <cellStyle name="Total 2 4 2 10" xfId="17575"/>
    <cellStyle name="Total 2 4 2 2" xfId="14623"/>
    <cellStyle name="Total 2 4 2 2 2" xfId="24441"/>
    <cellStyle name="Total 2 4 2 2 2 2" xfId="28116"/>
    <cellStyle name="Total 2 4 2 2 3" xfId="21584"/>
    <cellStyle name="Total 2 4 2 2 4" xfId="25999"/>
    <cellStyle name="Total 2 4 2 3" xfId="12347"/>
    <cellStyle name="Total 2 4 2 3 2" xfId="24388"/>
    <cellStyle name="Total 2 4 2 3 2 2" xfId="28065"/>
    <cellStyle name="Total 2 4 2 3 3" xfId="21480"/>
    <cellStyle name="Total 2 4 2 3 4" xfId="25920"/>
    <cellStyle name="Total 2 4 2 4" xfId="13657"/>
    <cellStyle name="Total 2 4 2 4 2" xfId="23773"/>
    <cellStyle name="Total 2 4 2 4 3" xfId="27511"/>
    <cellStyle name="Total 2 4 2 5" xfId="15429"/>
    <cellStyle name="Total 2 4 2 5 2" xfId="23048"/>
    <cellStyle name="Total 2 4 2 5 3" xfId="26786"/>
    <cellStyle name="Total 2 4 2 6" xfId="13451"/>
    <cellStyle name="Total 2 4 2 7" xfId="13613"/>
    <cellStyle name="Total 2 4 2 8" xfId="13649"/>
    <cellStyle name="Total 2 4 2 9" xfId="15704"/>
    <cellStyle name="Total 2 4 3" xfId="14920"/>
    <cellStyle name="Total 2 4 3 2" xfId="22239"/>
    <cellStyle name="Total 2 4 3 2 2" xfId="24771"/>
    <cellStyle name="Total 2 4 3 2 2 2" xfId="28442"/>
    <cellStyle name="Total 2 4 3 2 3" xfId="26401"/>
    <cellStyle name="Total 2 4 3 3" xfId="24122"/>
    <cellStyle name="Total 2 4 3 3 2" xfId="27809"/>
    <cellStyle name="Total 2 4 3 4" xfId="21042"/>
    <cellStyle name="Total 2 4 3 5" xfId="25641"/>
    <cellStyle name="Total 2 4 4" xfId="12264"/>
    <cellStyle name="Total 2 4 4 2" xfId="24081"/>
    <cellStyle name="Total 2 4 4 2 2" xfId="27772"/>
    <cellStyle name="Total 2 4 4 3" xfId="20851"/>
    <cellStyle name="Total 2 4 4 4" xfId="25544"/>
    <cellStyle name="Total 2 4 5" xfId="14476"/>
    <cellStyle name="Total 2 4 5 2" xfId="23384"/>
    <cellStyle name="Total 2 4 5 3" xfId="27122"/>
    <cellStyle name="Total 2 4 6" xfId="13604"/>
    <cellStyle name="Total 2 4 6 2" xfId="22761"/>
    <cellStyle name="Total 2 4 6 3" xfId="26502"/>
    <cellStyle name="Total 2 4 7" xfId="12367"/>
    <cellStyle name="Total 2 4 8" xfId="12470"/>
    <cellStyle name="Total 2 4 9" xfId="13711"/>
    <cellStyle name="Total 2 5" xfId="6962"/>
    <cellStyle name="Total 2 5 10" xfId="15664"/>
    <cellStyle name="Total 2 5 11" xfId="25167"/>
    <cellStyle name="Total 2 5 2" xfId="8789"/>
    <cellStyle name="Total 2 5 2 10" xfId="17618"/>
    <cellStyle name="Total 2 5 2 2" xfId="14273"/>
    <cellStyle name="Total 2 5 2 2 2" xfId="24489"/>
    <cellStyle name="Total 2 5 2 2 2 2" xfId="28164"/>
    <cellStyle name="Total 2 5 2 2 3" xfId="21633"/>
    <cellStyle name="Total 2 5 2 2 4" xfId="26047"/>
    <cellStyle name="Total 2 5 2 3" xfId="14651"/>
    <cellStyle name="Total 2 5 2 3 2" xfId="24038"/>
    <cellStyle name="Total 2 5 2 3 2 2" xfId="27735"/>
    <cellStyle name="Total 2 5 2 3 3" xfId="20635"/>
    <cellStyle name="Total 2 5 2 3 4" xfId="25443"/>
    <cellStyle name="Total 2 5 2 4" xfId="13509"/>
    <cellStyle name="Total 2 5 2 4 2" xfId="23648"/>
    <cellStyle name="Total 2 5 2 4 3" xfId="27386"/>
    <cellStyle name="Total 2 5 2 5" xfId="13680"/>
    <cellStyle name="Total 2 5 2 5 2" xfId="23100"/>
    <cellStyle name="Total 2 5 2 5 3" xfId="26838"/>
    <cellStyle name="Total 2 5 2 6" xfId="12316"/>
    <cellStyle name="Total 2 5 2 7" xfId="12506"/>
    <cellStyle name="Total 2 5 2 8" xfId="15126"/>
    <cellStyle name="Total 2 5 2 9" xfId="11818"/>
    <cellStyle name="Total 2 5 3" xfId="14714"/>
    <cellStyle name="Total 2 5 3 2" xfId="24180"/>
    <cellStyle name="Total 2 5 3 2 2" xfId="27867"/>
    <cellStyle name="Total 2 5 3 3" xfId="21100"/>
    <cellStyle name="Total 2 5 3 4" xfId="25699"/>
    <cellStyle name="Total 2 5 4" xfId="14940"/>
    <cellStyle name="Total 2 5 4 2" xfId="24049"/>
    <cellStyle name="Total 2 5 4 2 2" xfId="27745"/>
    <cellStyle name="Total 2 5 4 3" xfId="20720"/>
    <cellStyle name="Total 2 5 4 4" xfId="25476"/>
    <cellStyle name="Total 2 5 5" xfId="15011"/>
    <cellStyle name="Total 2 5 5 2" xfId="23735"/>
    <cellStyle name="Total 2 5 5 3" xfId="27473"/>
    <cellStyle name="Total 2 5 6" xfId="11366"/>
    <cellStyle name="Total 2 5 6 2" xfId="22819"/>
    <cellStyle name="Total 2 5 6 3" xfId="26560"/>
    <cellStyle name="Total 2 5 7" xfId="14899"/>
    <cellStyle name="Total 2 5 8" xfId="13022"/>
    <cellStyle name="Total 2 5 9" xfId="12694"/>
    <cellStyle name="Total 2 6" xfId="6925"/>
    <cellStyle name="Total 2 6 10" xfId="14908"/>
    <cellStyle name="Total 2 6 11" xfId="25111"/>
    <cellStyle name="Total 2 6 2" xfId="8757"/>
    <cellStyle name="Total 2 6 2 10" xfId="19296"/>
    <cellStyle name="Total 2 6 2 2" xfId="14359"/>
    <cellStyle name="Total 2 6 2 2 2" xfId="24458"/>
    <cellStyle name="Total 2 6 2 2 2 2" xfId="28133"/>
    <cellStyle name="Total 2 6 2 2 3" xfId="21602"/>
    <cellStyle name="Total 2 6 2 2 4" xfId="26016"/>
    <cellStyle name="Total 2 6 2 3" xfId="11265"/>
    <cellStyle name="Total 2 6 2 3 2" xfId="24722"/>
    <cellStyle name="Total 2 6 2 3 2 2" xfId="28394"/>
    <cellStyle name="Total 2 6 2 3 3" xfId="22065"/>
    <cellStyle name="Total 2 6 2 3 4" xfId="26328"/>
    <cellStyle name="Total 2 6 2 4" xfId="12679"/>
    <cellStyle name="Total 2 6 2 4 2" xfId="23663"/>
    <cellStyle name="Total 2 6 2 4 3" xfId="27401"/>
    <cellStyle name="Total 2 6 2 5" xfId="11900"/>
    <cellStyle name="Total 2 6 2 5 2" xfId="23068"/>
    <cellStyle name="Total 2 6 2 5 3" xfId="26806"/>
    <cellStyle name="Total 2 6 2 6" xfId="14845"/>
    <cellStyle name="Total 2 6 2 7" xfId="11317"/>
    <cellStyle name="Total 2 6 2 8" xfId="12452"/>
    <cellStyle name="Total 2 6 2 9" xfId="14796"/>
    <cellStyle name="Total 2 6 3" xfId="14982"/>
    <cellStyle name="Total 2 6 3 2" xfId="24144"/>
    <cellStyle name="Total 2 6 3 2 2" xfId="27831"/>
    <cellStyle name="Total 2 6 3 3" xfId="21064"/>
    <cellStyle name="Total 2 6 3 4" xfId="25663"/>
    <cellStyle name="Total 2 6 4" xfId="13486"/>
    <cellStyle name="Total 2 6 4 2" xfId="24651"/>
    <cellStyle name="Total 2 6 4 2 2" xfId="28326"/>
    <cellStyle name="Total 2 6 4 3" xfId="21813"/>
    <cellStyle name="Total 2 6 4 4" xfId="26214"/>
    <cellStyle name="Total 2 6 5" xfId="12244"/>
    <cellStyle name="Total 2 6 5 2" xfId="23367"/>
    <cellStyle name="Total 2 6 5 3" xfId="27105"/>
    <cellStyle name="Total 2 6 6" xfId="11501"/>
    <cellStyle name="Total 2 6 6 2" xfId="22785"/>
    <cellStyle name="Total 2 6 6 3" xfId="26526"/>
    <cellStyle name="Total 2 6 7" xfId="14251"/>
    <cellStyle name="Total 2 6 8" xfId="11672"/>
    <cellStyle name="Total 2 6 9" xfId="11658"/>
    <cellStyle name="Total 2 7" xfId="7018"/>
    <cellStyle name="Total 2 7 10" xfId="12609"/>
    <cellStyle name="Total 2 7 11" xfId="25144"/>
    <cellStyle name="Total 2 7 2" xfId="8833"/>
    <cellStyle name="Total 2 7 2 10" xfId="17478"/>
    <cellStyle name="Total 2 7 2 2" xfId="11071"/>
    <cellStyle name="Total 2 7 2 2 2" xfId="24527"/>
    <cellStyle name="Total 2 7 2 2 2 2" xfId="28202"/>
    <cellStyle name="Total 2 7 2 2 3" xfId="21674"/>
    <cellStyle name="Total 2 7 2 2 4" xfId="26085"/>
    <cellStyle name="Total 2 7 2 3" xfId="12621"/>
    <cellStyle name="Total 2 7 2 3 2" xfId="24392"/>
    <cellStyle name="Total 2 7 2 3 2 2" xfId="28069"/>
    <cellStyle name="Total 2 7 2 3 3" xfId="21492"/>
    <cellStyle name="Total 2 7 2 3 4" xfId="25932"/>
    <cellStyle name="Total 2 7 2 4" xfId="12502"/>
    <cellStyle name="Total 2 7 2 4 2" xfId="23537"/>
    <cellStyle name="Total 2 7 2 4 3" xfId="27275"/>
    <cellStyle name="Total 2 7 2 5" xfId="12442"/>
    <cellStyle name="Total 2 7 2 5 2" xfId="23144"/>
    <cellStyle name="Total 2 7 2 5 3" xfId="26882"/>
    <cellStyle name="Total 2 7 2 6" xfId="12070"/>
    <cellStyle name="Total 2 7 2 7" xfId="11047"/>
    <cellStyle name="Total 2 7 2 8" xfId="12614"/>
    <cellStyle name="Total 2 7 2 9" xfId="15494"/>
    <cellStyle name="Total 2 7 3" xfId="14406"/>
    <cellStyle name="Total 2 7 3 2" xfId="24230"/>
    <cellStyle name="Total 2 7 3 2 2" xfId="27917"/>
    <cellStyle name="Total 2 7 3 3" xfId="21153"/>
    <cellStyle name="Total 2 7 3 4" xfId="25749"/>
    <cellStyle name="Total 2 7 4" xfId="14534"/>
    <cellStyle name="Total 2 7 4 2" xfId="23928"/>
    <cellStyle name="Total 2 7 4 2 2" xfId="27634"/>
    <cellStyle name="Total 2 7 4 3" xfId="20134"/>
    <cellStyle name="Total 2 7 4 4" xfId="25254"/>
    <cellStyle name="Total 2 7 5" xfId="11875"/>
    <cellStyle name="Total 2 7 5 2" xfId="23726"/>
    <cellStyle name="Total 2 7 5 3" xfId="27464"/>
    <cellStyle name="Total 2 7 6" xfId="13607"/>
    <cellStyle name="Total 2 7 6 2" xfId="22875"/>
    <cellStyle name="Total 2 7 6 3" xfId="26616"/>
    <cellStyle name="Total 2 7 7" xfId="12374"/>
    <cellStyle name="Total 2 7 8" xfId="13493"/>
    <cellStyle name="Total 2 7 9" xfId="15752"/>
    <cellStyle name="Total 2 8" xfId="6984"/>
    <cellStyle name="Total 2 8 10" xfId="12145"/>
    <cellStyle name="Total 2 8 11" xfId="25165"/>
    <cellStyle name="Total 2 8 2" xfId="8806"/>
    <cellStyle name="Total 2 8 2 10" xfId="17709"/>
    <cellStyle name="Total 2 8 2 2" xfId="13572"/>
    <cellStyle name="Total 2 8 2 2 2" xfId="24503"/>
    <cellStyle name="Total 2 8 2 2 2 2" xfId="28178"/>
    <cellStyle name="Total 2 8 2 2 3" xfId="21649"/>
    <cellStyle name="Total 2 8 2 2 4" xfId="26061"/>
    <cellStyle name="Total 2 8 2 3" xfId="14976"/>
    <cellStyle name="Total 2 8 2 3 2" xfId="24020"/>
    <cellStyle name="Total 2 8 2 3 2 2" xfId="27718"/>
    <cellStyle name="Total 2 8 2 3 3" xfId="20571"/>
    <cellStyle name="Total 2 8 2 3 4" xfId="25414"/>
    <cellStyle name="Total 2 8 2 4" xfId="11457"/>
    <cellStyle name="Total 2 8 2 4 2" xfId="23275"/>
    <cellStyle name="Total 2 8 2 4 3" xfId="27013"/>
    <cellStyle name="Total 2 8 2 5" xfId="14808"/>
    <cellStyle name="Total 2 8 2 5 2" xfId="23117"/>
    <cellStyle name="Total 2 8 2 5 3" xfId="26855"/>
    <cellStyle name="Total 2 8 2 6" xfId="11855"/>
    <cellStyle name="Total 2 8 2 7" xfId="11021"/>
    <cellStyle name="Total 2 8 2 8" xfId="11918"/>
    <cellStyle name="Total 2 8 2 9" xfId="12963"/>
    <cellStyle name="Total 2 8 3" xfId="14706"/>
    <cellStyle name="Total 2 8 3 2" xfId="24199"/>
    <cellStyle name="Total 2 8 3 2 2" xfId="27886"/>
    <cellStyle name="Total 2 8 3 3" xfId="21121"/>
    <cellStyle name="Total 2 8 3 4" xfId="25718"/>
    <cellStyle name="Total 2 8 4" xfId="14570"/>
    <cellStyle name="Total 2 8 4 2" xfId="24055"/>
    <cellStyle name="Total 2 8 4 2 2" xfId="27750"/>
    <cellStyle name="Total 2 8 4 3" xfId="20758"/>
    <cellStyle name="Total 2 8 4 4" xfId="25493"/>
    <cellStyle name="Total 2 8 5" xfId="15228"/>
    <cellStyle name="Total 2 8 5 2" xfId="23355"/>
    <cellStyle name="Total 2 8 5 3" xfId="27093"/>
    <cellStyle name="Total 2 8 6" xfId="13860"/>
    <cellStyle name="Total 2 8 6 2" xfId="22841"/>
    <cellStyle name="Total 2 8 6 3" xfId="26582"/>
    <cellStyle name="Total 2 8 7" xfId="13857"/>
    <cellStyle name="Total 2 8 8" xfId="15378"/>
    <cellStyle name="Total 2 8 9" xfId="15082"/>
    <cellStyle name="Total 2 9" xfId="6953"/>
    <cellStyle name="Total 2 9 10" xfId="13871"/>
    <cellStyle name="Total 2 9 11" xfId="17541"/>
    <cellStyle name="Total 2 9 2" xfId="8782"/>
    <cellStyle name="Total 2 9 2 10" xfId="18801"/>
    <cellStyle name="Total 2 9 2 2" xfId="14602"/>
    <cellStyle name="Total 2 9 2 2 2" xfId="24482"/>
    <cellStyle name="Total 2 9 2 2 2 2" xfId="28157"/>
    <cellStyle name="Total 2 9 2 2 3" xfId="21626"/>
    <cellStyle name="Total 2 9 2 2 4" xfId="26040"/>
    <cellStyle name="Total 2 9 2 3" xfId="12260"/>
    <cellStyle name="Total 2 9 2 3 2" xfId="24658"/>
    <cellStyle name="Total 2 9 2 3 2 2" xfId="28332"/>
    <cellStyle name="Total 2 9 2 3 3" xfId="21835"/>
    <cellStyle name="Total 2 9 2 3 4" xfId="26226"/>
    <cellStyle name="Total 2 9 2 4" xfId="15097"/>
    <cellStyle name="Total 2 9 2 4 2" xfId="23633"/>
    <cellStyle name="Total 2 9 2 4 3" xfId="27371"/>
    <cellStyle name="Total 2 9 2 5" xfId="15019"/>
    <cellStyle name="Total 2 9 2 5 2" xfId="23093"/>
    <cellStyle name="Total 2 9 2 5 3" xfId="26831"/>
    <cellStyle name="Total 2 9 2 6" xfId="11739"/>
    <cellStyle name="Total 2 9 2 7" xfId="14423"/>
    <cellStyle name="Total 2 9 2 8" xfId="13945"/>
    <cellStyle name="Total 2 9 2 9" xfId="15215"/>
    <cellStyle name="Total 2 9 3" xfId="14717"/>
    <cellStyle name="Total 2 9 3 2" xfId="24171"/>
    <cellStyle name="Total 2 9 3 2 2" xfId="27858"/>
    <cellStyle name="Total 2 9 3 3" xfId="21091"/>
    <cellStyle name="Total 2 9 3 4" xfId="25690"/>
    <cellStyle name="Total 2 9 4" xfId="12687"/>
    <cellStyle name="Total 2 9 4 2" xfId="24085"/>
    <cellStyle name="Total 2 9 4 2 2" xfId="27775"/>
    <cellStyle name="Total 2 9 4 3" xfId="20881"/>
    <cellStyle name="Total 2 9 4 4" xfId="25557"/>
    <cellStyle name="Total 2 9 5" xfId="14581"/>
    <cellStyle name="Total 2 9 5 2" xfId="23743"/>
    <cellStyle name="Total 2 9 5 3" xfId="27481"/>
    <cellStyle name="Total 2 9 6" xfId="11332"/>
    <cellStyle name="Total 2 9 6 2" xfId="22810"/>
    <cellStyle name="Total 2 9 6 3" xfId="26551"/>
    <cellStyle name="Total 2 9 7" xfId="13420"/>
    <cellStyle name="Total 2 9 8" xfId="14465"/>
    <cellStyle name="Total 2 9 9" xfId="11567"/>
    <cellStyle name="Vírgula 10" xfId="333"/>
    <cellStyle name="Vírgula 10 10" xfId="3749"/>
    <cellStyle name="Vírgula 10 10 2" xfId="6491"/>
    <cellStyle name="Vírgula 10 10 2 2" xfId="8450"/>
    <cellStyle name="Vírgula 10 10 2 2 2" xfId="16066"/>
    <cellStyle name="Vírgula 10 10 2 3" xfId="22302"/>
    <cellStyle name="Vírgula 10 10 3" xfId="8451"/>
    <cellStyle name="Vírgula 10 10 3 2" xfId="17090"/>
    <cellStyle name="Vírgula 10 10 4" xfId="22619"/>
    <cellStyle name="Vírgula 10 11" xfId="4070"/>
    <cellStyle name="Vírgula 10 11 2" xfId="6499"/>
    <cellStyle name="Vírgula 10 11 2 2" xfId="19943"/>
    <cellStyle name="Vírgula 10 11 2 3" xfId="21996"/>
    <cellStyle name="Vírgula 10 11 3" xfId="21357"/>
    <cellStyle name="Vírgula 10 11 3 2" xfId="24365"/>
    <cellStyle name="Vírgula 10 11 3 3" xfId="22681"/>
    <cellStyle name="Vírgula 10 12" xfId="5861"/>
    <cellStyle name="Vírgula 10 12 2" xfId="20874"/>
    <cellStyle name="Vírgula 10 12 2 2" xfId="24084"/>
    <cellStyle name="Vírgula 10 12 2 3" xfId="22723"/>
    <cellStyle name="Vírgula 10 12 3" xfId="20059"/>
    <cellStyle name="Vírgula 10 12 4" xfId="20461"/>
    <cellStyle name="Vírgula 10 13" xfId="6677"/>
    <cellStyle name="Vírgula 10 13 2" xfId="8452"/>
    <cellStyle name="Vírgula 10 13 2 2" xfId="8453"/>
    <cellStyle name="Vírgula 10 13 2 3" xfId="24906"/>
    <cellStyle name="Vírgula 10 13 3" xfId="8454"/>
    <cellStyle name="Vírgula 10 13 4" xfId="20119"/>
    <cellStyle name="Vírgula 10 14" xfId="4994"/>
    <cellStyle name="Vírgula 10 14 2" xfId="8455"/>
    <cellStyle name="Vírgula 10 14 2 2" xfId="8456"/>
    <cellStyle name="Vírgula 10 14 2 3" xfId="16768"/>
    <cellStyle name="Vírgula 10 14 3" xfId="8457"/>
    <cellStyle name="Vírgula 10 15" xfId="8458"/>
    <cellStyle name="Vírgula 10 15 2" xfId="21395"/>
    <cellStyle name="Vírgula 10 15 3" xfId="21361"/>
    <cellStyle name="Vírgula 10 15 4" xfId="19687"/>
    <cellStyle name="Vírgula 10 16" xfId="8459"/>
    <cellStyle name="Vírgula 10 16 2" xfId="21292"/>
    <cellStyle name="Vírgula 10 16 3" xfId="20528"/>
    <cellStyle name="Vírgula 10 17" xfId="8460"/>
    <cellStyle name="Vírgula 10 18" xfId="8461"/>
    <cellStyle name="Vírgula 10 19" xfId="8462"/>
    <cellStyle name="Vírgula 10 2" xfId="334"/>
    <cellStyle name="Vírgula 10 2 10" xfId="4995"/>
    <cellStyle name="Vírgula 10 2 10 2" xfId="16154"/>
    <cellStyle name="Vírgula 10 2 11" xfId="10812"/>
    <cellStyle name="Vírgula 10 2 2" xfId="588"/>
    <cellStyle name="Vírgula 10 2 2 2" xfId="864"/>
    <cellStyle name="Vírgula 10 2 2 2 2" xfId="3149"/>
    <cellStyle name="Vírgula 10 2 2 2 2 2" xfId="4465"/>
    <cellStyle name="Vírgula 10 2 2 2 2 2 2" xfId="6549"/>
    <cellStyle name="Vírgula 10 2 2 2 2 2 2 2" xfId="16040"/>
    <cellStyle name="Vírgula 10 2 2 2 2 2 3" xfId="10426"/>
    <cellStyle name="Vírgula 10 2 2 2 2 2 3 2" xfId="16915"/>
    <cellStyle name="Vírgula 10 2 2 2 2 3" xfId="5318"/>
    <cellStyle name="Vírgula 10 2 2 2 2 3 2" xfId="16701"/>
    <cellStyle name="Vírgula 10 2 2 2 2 4" xfId="9793"/>
    <cellStyle name="Vírgula 10 2 2 2 2 4 2" xfId="19627"/>
    <cellStyle name="Vírgula 10 2 2 2 3" xfId="3898"/>
    <cellStyle name="Vírgula 10 2 2 2 3 2" xfId="6039"/>
    <cellStyle name="Vírgula 10 2 2 2 3 2 2" xfId="17805"/>
    <cellStyle name="Vírgula 10 2 2 2 3 3" xfId="10425"/>
    <cellStyle name="Vírgula 10 2 2 2 3 3 2" xfId="16437"/>
    <cellStyle name="Vírgula 10 2 2 2 4" xfId="6734"/>
    <cellStyle name="Vírgula 10 2 2 2 4 2" xfId="24954"/>
    <cellStyle name="Vírgula 10 2 2 2 5" xfId="5052"/>
    <cellStyle name="Vírgula 10 2 2 2 5 2" xfId="16748"/>
    <cellStyle name="Vírgula 10 2 2 2 6" xfId="9375"/>
    <cellStyle name="Vírgula 10 2 2 2 6 2" xfId="19356"/>
    <cellStyle name="Vírgula 10 2 2 3" xfId="3059"/>
    <cellStyle name="Vírgula 10 2 2 3 2" xfId="3756"/>
    <cellStyle name="Vírgula 10 2 2 3 2 2" xfId="6509"/>
    <cellStyle name="Vírgula 10 2 2 3 2 2 2" xfId="17432"/>
    <cellStyle name="Vírgula 10 2 2 3 2 3" xfId="10427"/>
    <cellStyle name="Vírgula 10 2 2 3 2 3 2" xfId="18550"/>
    <cellStyle name="Vírgula 10 2 2 3 3" xfId="5228"/>
    <cellStyle name="Vírgula 10 2 2 3 3 2" xfId="18195"/>
    <cellStyle name="Vírgula 10 2 2 3 4" xfId="9512"/>
    <cellStyle name="Vírgula 10 2 2 3 4 2" xfId="19260"/>
    <cellStyle name="Vírgula 10 2 2 4" xfId="3807"/>
    <cellStyle name="Vírgula 10 2 2 4 2" xfId="5934"/>
    <cellStyle name="Vírgula 10 2 2 4 2 2" xfId="17304"/>
    <cellStyle name="Vírgula 10 2 2 4 3" xfId="10424"/>
    <cellStyle name="Vírgula 10 2 2 4 3 2" xfId="18523"/>
    <cellStyle name="Vírgula 10 2 2 5" xfId="6688"/>
    <cellStyle name="Vírgula 10 2 2 5 2" xfId="10725"/>
    <cellStyle name="Vírgula 10 2 2 5 2 2" xfId="24914"/>
    <cellStyle name="Vírgula 10 2 2 6" xfId="5006"/>
    <cellStyle name="Vírgula 10 2 2 6 2" xfId="10856"/>
    <cellStyle name="Vírgula 10 2 2 6 2 2" xfId="16761"/>
    <cellStyle name="Vírgula 10 2 2 7" xfId="9257"/>
    <cellStyle name="Vírgula 10 2 2 7 2" xfId="19388"/>
    <cellStyle name="Vírgula 10 2 3" xfId="865"/>
    <cellStyle name="Vírgula 10 2 3 2" xfId="2165"/>
    <cellStyle name="Vírgula 10 2 3 2 2" xfId="3293"/>
    <cellStyle name="Vírgula 10 2 3 2 2 2" xfId="4400"/>
    <cellStyle name="Vírgula 10 2 3 2 2 2 2" xfId="6615"/>
    <cellStyle name="Vírgula 10 2 3 2 2 2 2 2" xfId="24847"/>
    <cellStyle name="Vírgula 10 2 3 2 2 2 3" xfId="10429"/>
    <cellStyle name="Vírgula 10 2 3 2 2 2 3 2" xfId="16939"/>
    <cellStyle name="Vírgula 10 2 3 2 2 3" xfId="5462"/>
    <cellStyle name="Vírgula 10 2 3 2 2 3 2" xfId="19247"/>
    <cellStyle name="Vírgula 10 2 3 2 2 4" xfId="9835"/>
    <cellStyle name="Vírgula 10 2 3 2 2 4 2" xfId="18763"/>
    <cellStyle name="Vírgula 10 2 3 2 3" xfId="4199"/>
    <cellStyle name="Vírgula 10 2 3 2 3 2" xfId="6192"/>
    <cellStyle name="Vírgula 10 2 3 2 3 2 2" xfId="16092"/>
    <cellStyle name="Vírgula 10 2 3 2 3 3" xfId="10428"/>
    <cellStyle name="Vírgula 10 2 3 2 3 3 2" xfId="15881"/>
    <cellStyle name="Vírgula 10 2 3 2 4" xfId="6807"/>
    <cellStyle name="Vírgula 10 2 3 2 4 2" xfId="25019"/>
    <cellStyle name="Vírgula 10 2 3 2 5" xfId="5125"/>
    <cellStyle name="Vírgula 10 2 3 2 5 2" xfId="16717"/>
    <cellStyle name="Vírgula 10 2 3 2 6" xfId="9414"/>
    <cellStyle name="Vírgula 10 2 3 2 6 2" xfId="19187"/>
    <cellStyle name="Vírgula 10 2 3 3" xfId="2164"/>
    <cellStyle name="Vírgula 10 2 3 3 2" xfId="3292"/>
    <cellStyle name="Vírgula 10 2 3 3 2 2" xfId="4405"/>
    <cellStyle name="Vírgula 10 2 3 3 2 2 2" xfId="6614"/>
    <cellStyle name="Vírgula 10 2 3 3 2 2 2 2" xfId="24846"/>
    <cellStyle name="Vírgula 10 2 3 3 2 2 3" xfId="18370"/>
    <cellStyle name="Vírgula 10 2 3 3 2 3" xfId="5461"/>
    <cellStyle name="Vírgula 10 2 3 3 2 3 2" xfId="19448"/>
    <cellStyle name="Vírgula 10 2 3 3 2 4" xfId="10430"/>
    <cellStyle name="Vírgula 10 2 3 3 2 4 2" xfId="18764"/>
    <cellStyle name="Vírgula 10 2 3 3 3" xfId="4198"/>
    <cellStyle name="Vírgula 10 2 3 3 3 2" xfId="6191"/>
    <cellStyle name="Vírgula 10 2 3 3 3 2 2" xfId="16298"/>
    <cellStyle name="Vírgula 10 2 3 3 3 3" xfId="18432"/>
    <cellStyle name="Vírgula 10 2 3 3 4" xfId="6806"/>
    <cellStyle name="Vírgula 10 2 3 3 4 2" xfId="25018"/>
    <cellStyle name="Vírgula 10 2 3 3 5" xfId="5124"/>
    <cellStyle name="Vírgula 10 2 3 3 5 2" xfId="16143"/>
    <cellStyle name="Vírgula 10 2 3 3 6" xfId="9554"/>
    <cellStyle name="Vírgula 10 2 3 3 6 2" xfId="19370"/>
    <cellStyle name="Vírgula 10 2 3 4" xfId="3150"/>
    <cellStyle name="Vírgula 10 2 3 4 2" xfId="4044"/>
    <cellStyle name="Vírgula 10 2 3 4 2 2" xfId="6550"/>
    <cellStyle name="Vírgula 10 2 3 4 2 2 2" xfId="19736"/>
    <cellStyle name="Vírgula 10 2 3 4 2 3" xfId="16367"/>
    <cellStyle name="Vírgula 10 2 3 4 3" xfId="5319"/>
    <cellStyle name="Vírgula 10 2 3 4 3 2" xfId="20375"/>
    <cellStyle name="Vírgula 10 2 3 4 3 3" xfId="21291"/>
    <cellStyle name="Vírgula 10 2 3 4 4" xfId="19404"/>
    <cellStyle name="Vírgula 10 2 3 5" xfId="3899"/>
    <cellStyle name="Vírgula 10 2 3 5 2" xfId="6040"/>
    <cellStyle name="Vírgula 10 2 3 5 2 2" xfId="21915"/>
    <cellStyle name="Vírgula 10 2 3 5 2 3" xfId="20614"/>
    <cellStyle name="Vírgula 10 2 3 5 3" xfId="18487"/>
    <cellStyle name="Vírgula 10 2 3 6" xfId="6735"/>
    <cellStyle name="Vírgula 10 2 3 6 2" xfId="24955"/>
    <cellStyle name="Vírgula 10 2 3 7" xfId="5053"/>
    <cellStyle name="Vírgula 10 2 3 7 2" xfId="18223"/>
    <cellStyle name="Vírgula 10 2 3 8" xfId="19155"/>
    <cellStyle name="Vírgula 10 2 4" xfId="2166"/>
    <cellStyle name="Vírgula 10 2 4 2" xfId="3294"/>
    <cellStyle name="Vírgula 10 2 4 2 2" xfId="4468"/>
    <cellStyle name="Vírgula 10 2 4 2 2 2" xfId="6616"/>
    <cellStyle name="Vírgula 10 2 4 2 2 2 2" xfId="24848"/>
    <cellStyle name="Vírgula 10 2 4 2 2 3" xfId="10432"/>
    <cellStyle name="Vírgula 10 2 4 2 2 3 2" xfId="16914"/>
    <cellStyle name="Vírgula 10 2 4 2 3" xfId="5463"/>
    <cellStyle name="Vírgula 10 2 4 2 3 2" xfId="19446"/>
    <cellStyle name="Vírgula 10 2 4 2 4" xfId="9649"/>
    <cellStyle name="Vírgula 10 2 4 2 4 2" xfId="18762"/>
    <cellStyle name="Vírgula 10 2 4 3" xfId="4200"/>
    <cellStyle name="Vírgula 10 2 4 3 2" xfId="6193"/>
    <cellStyle name="Vírgula 10 2 4 3 2 2" xfId="18019"/>
    <cellStyle name="Vírgula 10 2 4 3 3" xfId="10431"/>
    <cellStyle name="Vírgula 10 2 4 3 3 2" xfId="18431"/>
    <cellStyle name="Vírgula 10 2 4 4" xfId="6808"/>
    <cellStyle name="Vírgula 10 2 4 4 2" xfId="25020"/>
    <cellStyle name="Vírgula 10 2 4 5" xfId="5126"/>
    <cellStyle name="Vírgula 10 2 4 5 2" xfId="16720"/>
    <cellStyle name="Vírgula 10 2 4 6" xfId="9195"/>
    <cellStyle name="Vírgula 10 2 4 6 2" xfId="19672"/>
    <cellStyle name="Vírgula 10 2 5" xfId="3045"/>
    <cellStyle name="Vírgula 10 2 5 2" xfId="4073"/>
    <cellStyle name="Vírgula 10 2 5 2 2" xfId="5908"/>
    <cellStyle name="Vírgula 10 2 5 2 2 2" xfId="21865"/>
    <cellStyle name="Vírgula 10 2 5 2 2 3" xfId="20932"/>
    <cellStyle name="Vírgula 10 2 5 2 3" xfId="22682"/>
    <cellStyle name="Vírgula 10 2 5 3" xfId="5214"/>
    <cellStyle name="Vírgula 10 2 5 3 2" xfId="22264"/>
    <cellStyle name="Vírgula 10 2 5 3 2 2" xfId="19502"/>
    <cellStyle name="Vírgula 10 2 5 4" xfId="21279"/>
    <cellStyle name="Vírgula 10 2 5 4 2" xfId="24351"/>
    <cellStyle name="Vírgula 10 2 5 4 3" xfId="22548"/>
    <cellStyle name="Vírgula 10 2 6" xfId="3750"/>
    <cellStyle name="Vírgula 10 2 6 2" xfId="6492"/>
    <cellStyle name="Vírgula 10 2 6 2 2" xfId="8463"/>
    <cellStyle name="Vírgula 10 2 6 2 2 2" xfId="10434"/>
    <cellStyle name="Vírgula 10 2 6 2 3" xfId="22240"/>
    <cellStyle name="Vírgula 10 2 6 3" xfId="8464"/>
    <cellStyle name="Vírgula 10 2 6 3 2" xfId="10433"/>
    <cellStyle name="Vírgula 10 2 6 4" xfId="22620"/>
    <cellStyle name="Vírgula 10 2 7" xfId="4229"/>
    <cellStyle name="Vírgula 10 2 7 2" xfId="6500"/>
    <cellStyle name="Vírgula 10 2 7 2 2" xfId="8465"/>
    <cellStyle name="Vírgula 10 2 7 2 2 2" xfId="17434"/>
    <cellStyle name="Vírgula 10 2 7 2 3" xfId="21966"/>
    <cellStyle name="Vírgula 10 2 7 3" xfId="8466"/>
    <cellStyle name="Vírgula 10 2 8" xfId="5862"/>
    <cellStyle name="Vírgula 10 2 8 2" xfId="18080"/>
    <cellStyle name="Vírgula 10 2 9" xfId="6678"/>
    <cellStyle name="Vírgula 10 2 9 2" xfId="24907"/>
    <cellStyle name="Vírgula 10 3" xfId="589"/>
    <cellStyle name="Vírgula 10 3 2" xfId="866"/>
    <cellStyle name="Vírgula 10 3 2 2" xfId="3151"/>
    <cellStyle name="Vírgula 10 3 2 2 2" xfId="4422"/>
    <cellStyle name="Vírgula 10 3 2 2 2 2" xfId="6551"/>
    <cellStyle name="Vírgula 10 3 2 2 2 2 2" xfId="17422"/>
    <cellStyle name="Vírgula 10 3 2 2 2 3" xfId="10437"/>
    <cellStyle name="Vírgula 10 3 2 2 2 3 2" xfId="16930"/>
    <cellStyle name="Vírgula 10 3 2 2 3" xfId="5320"/>
    <cellStyle name="Vírgula 10 3 2 2 3 2" xfId="16700"/>
    <cellStyle name="Vírgula 10 3 2 2 4" xfId="9792"/>
    <cellStyle name="Vírgula 10 3 2 2 4 2" xfId="16316"/>
    <cellStyle name="Vírgula 10 3 2 3" xfId="3900"/>
    <cellStyle name="Vírgula 10 3 2 3 2" xfId="6041"/>
    <cellStyle name="Vírgula 10 3 2 3 2 2" xfId="17569"/>
    <cellStyle name="Vírgula 10 3 2 3 3" xfId="10436"/>
    <cellStyle name="Vírgula 10 3 2 3 3 2" xfId="16436"/>
    <cellStyle name="Vírgula 10 3 2 4" xfId="6736"/>
    <cellStyle name="Vírgula 10 3 2 4 2" xfId="24956"/>
    <cellStyle name="Vírgula 10 3 2 5" xfId="5054"/>
    <cellStyle name="Vírgula 10 3 2 5 2" xfId="18222"/>
    <cellStyle name="Vírgula 10 3 2 6" xfId="9374"/>
    <cellStyle name="Vírgula 10 3 2 6 2" xfId="16019"/>
    <cellStyle name="Vírgula 10 3 3" xfId="3060"/>
    <cellStyle name="Vírgula 10 3 3 2" xfId="4057"/>
    <cellStyle name="Vírgula 10 3 3 2 2" xfId="6510"/>
    <cellStyle name="Vírgula 10 3 3 2 2 2" xfId="16061"/>
    <cellStyle name="Vírgula 10 3 3 2 3" xfId="10438"/>
    <cellStyle name="Vírgula 10 3 3 2 3 2" xfId="18455"/>
    <cellStyle name="Vírgula 10 3 3 3" xfId="5229"/>
    <cellStyle name="Vírgula 10 3 3 3 2" xfId="19825"/>
    <cellStyle name="Vírgula 10 3 3 4" xfId="9511"/>
    <cellStyle name="Vírgula 10 3 3 4 2" xfId="19647"/>
    <cellStyle name="Vírgula 10 3 4" xfId="3808"/>
    <cellStyle name="Vírgula 10 3 4 2" xfId="5935"/>
    <cellStyle name="Vírgula 10 3 4 2 2" xfId="17391"/>
    <cellStyle name="Vírgula 10 3 4 3" xfId="10435"/>
    <cellStyle name="Vírgula 10 3 4 3 2" xfId="18522"/>
    <cellStyle name="Vírgula 10 3 5" xfId="6689"/>
    <cellStyle name="Vírgula 10 3 5 2" xfId="10724"/>
    <cellStyle name="Vírgula 10 3 5 2 2" xfId="24915"/>
    <cellStyle name="Vírgula 10 3 6" xfId="5007"/>
    <cellStyle name="Vírgula 10 3 6 2" xfId="10855"/>
    <cellStyle name="Vírgula 10 3 6 2 2" xfId="16764"/>
    <cellStyle name="Vírgula 10 3 7" xfId="9256"/>
    <cellStyle name="Vírgula 10 3 7 2" xfId="19203"/>
    <cellStyle name="Vírgula 10 4" xfId="867"/>
    <cellStyle name="Vírgula 10 4 2" xfId="2169"/>
    <cellStyle name="Vírgula 10 4 2 2" xfId="3297"/>
    <cellStyle name="Vírgula 10 4 2 2 2" xfId="4131"/>
    <cellStyle name="Vírgula 10 4 2 2 2 2" xfId="6618"/>
    <cellStyle name="Vírgula 10 4 2 2 2 2 2" xfId="24850"/>
    <cellStyle name="Vírgula 10 4 2 2 2 3" xfId="10440"/>
    <cellStyle name="Vírgula 10 4 2 2 2 3 2" xfId="17376"/>
    <cellStyle name="Vírgula 10 4 2 2 3" xfId="5466"/>
    <cellStyle name="Vírgula 10 4 2 2 3 2" xfId="19193"/>
    <cellStyle name="Vírgula 10 4 2 2 4" xfId="9834"/>
    <cellStyle name="Vírgula 10 4 2 2 4 2" xfId="18759"/>
    <cellStyle name="Vírgula 10 4 2 3" xfId="4203"/>
    <cellStyle name="Vírgula 10 4 2 3 2" xfId="6196"/>
    <cellStyle name="Vírgula 10 4 2 3 2 2" xfId="15857"/>
    <cellStyle name="Vírgula 10 4 2 3 3" xfId="10439"/>
    <cellStyle name="Vírgula 10 4 2 3 3 2" xfId="17030"/>
    <cellStyle name="Vírgula 10 4 2 4" xfId="6810"/>
    <cellStyle name="Vírgula 10 4 2 4 2" xfId="25022"/>
    <cellStyle name="Vírgula 10 4 2 5" xfId="5128"/>
    <cellStyle name="Vírgula 10 4 2 5 2" xfId="17231"/>
    <cellStyle name="Vírgula 10 4 2 6" xfId="9413"/>
    <cellStyle name="Vírgula 10 4 2 6 2" xfId="23863"/>
    <cellStyle name="Vírgula 10 4 2 6 3" xfId="22484"/>
    <cellStyle name="Vírgula 10 4 2 7" xfId="22382"/>
    <cellStyle name="Vírgula 10 4 3" xfId="2168"/>
    <cellStyle name="Vírgula 10 4 3 2" xfId="3296"/>
    <cellStyle name="Vírgula 10 4 3 2 2" xfId="4322"/>
    <cellStyle name="Vírgula 10 4 3 2 2 2" xfId="6617"/>
    <cellStyle name="Vírgula 10 4 3 2 2 2 2" xfId="24849"/>
    <cellStyle name="Vírgula 10 4 3 2 2 3" xfId="16972"/>
    <cellStyle name="Vírgula 10 4 3 2 3" xfId="5465"/>
    <cellStyle name="Vírgula 10 4 3 2 3 2" xfId="19376"/>
    <cellStyle name="Vírgula 10 4 3 2 4" xfId="10441"/>
    <cellStyle name="Vírgula 10 4 3 2 4 2" xfId="18760"/>
    <cellStyle name="Vírgula 10 4 3 3" xfId="4202"/>
    <cellStyle name="Vírgula 10 4 3 3 2" xfId="6195"/>
    <cellStyle name="Vírgula 10 4 3 3 2 2" xfId="18017"/>
    <cellStyle name="Vírgula 10 4 3 3 3" xfId="17031"/>
    <cellStyle name="Vírgula 10 4 3 4" xfId="6809"/>
    <cellStyle name="Vírgula 10 4 3 4 2" xfId="25021"/>
    <cellStyle name="Vírgula 10 4 3 5" xfId="5127"/>
    <cellStyle name="Vírgula 10 4 3 5 2" xfId="17327"/>
    <cellStyle name="Vírgula 10 4 3 6" xfId="9553"/>
    <cellStyle name="Vírgula 10 4 3 6 2" xfId="19673"/>
    <cellStyle name="Vírgula 10 4 4" xfId="3152"/>
    <cellStyle name="Vírgula 10 4 4 2" xfId="4154"/>
    <cellStyle name="Vírgula 10 4 4 2 2" xfId="6552"/>
    <cellStyle name="Vírgula 10 4 4 2 2 2" xfId="16039"/>
    <cellStyle name="Vírgula 10 4 4 2 3" xfId="19321"/>
    <cellStyle name="Vírgula 10 4 4 3" xfId="5321"/>
    <cellStyle name="Vírgula 10 4 4 3 2" xfId="20143"/>
    <cellStyle name="Vírgula 10 4 4 3 3" xfId="22214"/>
    <cellStyle name="Vírgula 10 4 4 4" xfId="20025"/>
    <cellStyle name="Vírgula 10 4 4 4 2" xfId="16200"/>
    <cellStyle name="Vírgula 10 4 5" xfId="3901"/>
    <cellStyle name="Vírgula 10 4 5 2" xfId="6042"/>
    <cellStyle name="Vírgula 10 4 5 2 2" xfId="16591"/>
    <cellStyle name="Vírgula 10 4 5 3" xfId="16435"/>
    <cellStyle name="Vírgula 10 4 6" xfId="6737"/>
    <cellStyle name="Vírgula 10 4 6 2" xfId="24957"/>
    <cellStyle name="Vírgula 10 4 7" xfId="5055"/>
    <cellStyle name="Vírgula 10 4 7 2" xfId="18221"/>
    <cellStyle name="Vírgula 10 4 8" xfId="19009"/>
    <cellStyle name="Vírgula 10 5" xfId="2170"/>
    <cellStyle name="Vírgula 10 5 2" xfId="3298"/>
    <cellStyle name="Vírgula 10 5 2 2" xfId="4629"/>
    <cellStyle name="Vírgula 10 5 2 2 2" xfId="10443"/>
    <cellStyle name="Vírgula 10 5 2 2 2 2" xfId="22325"/>
    <cellStyle name="Vírgula 10 5 2 2 2 3" xfId="22263"/>
    <cellStyle name="Vírgula 10 5 2 2 2 4" xfId="16852"/>
    <cellStyle name="Vírgula 10 5 2 3" xfId="5467"/>
    <cellStyle name="Vírgula 10 5 2 3 2" xfId="20159"/>
    <cellStyle name="Vírgula 10 5 2 3 3" xfId="21322"/>
    <cellStyle name="Vírgula 10 5 2 4" xfId="9648"/>
    <cellStyle name="Vírgula 10 5 2 4 2" xfId="23869"/>
    <cellStyle name="Vírgula 10 5 2 4 3" xfId="22602"/>
    <cellStyle name="Vírgula 10 5 3" xfId="3840"/>
    <cellStyle name="Vírgula 10 5 3 2" xfId="6197"/>
    <cellStyle name="Vírgula 10 5 3 2 2" xfId="21539"/>
    <cellStyle name="Vírgula 10 5 3 2 3" xfId="21810"/>
    <cellStyle name="Vírgula 10 5 3 3" xfId="10442"/>
    <cellStyle name="Vírgula 10 5 3 3 2" xfId="16458"/>
    <cellStyle name="Vírgula 10 5 4" xfId="8467"/>
    <cellStyle name="Vírgula 10 5 4 2" xfId="20723"/>
    <cellStyle name="Vírgula 10 5 4 3" xfId="19906"/>
    <cellStyle name="Vírgula 10 5 5" xfId="8468"/>
    <cellStyle name="Vírgula 10 5 6" xfId="9194"/>
    <cellStyle name="Vírgula 10 5 6 2" xfId="23858"/>
    <cellStyle name="Vírgula 10 5 6 3" xfId="22485"/>
    <cellStyle name="Vírgula 10 6" xfId="2171"/>
    <cellStyle name="Vírgula 10 6 2" xfId="3299"/>
    <cellStyle name="Vírgula 10 6 2 2" xfId="4037"/>
    <cellStyle name="Vírgula 10 6 2 2 2" xfId="6619"/>
    <cellStyle name="Vírgula 10 6 2 2 2 2" xfId="24851"/>
    <cellStyle name="Vírgula 10 6 2 2 3" xfId="10445"/>
    <cellStyle name="Vírgula 10 6 2 2 3 2" xfId="16372"/>
    <cellStyle name="Vírgula 10 6 2 3" xfId="5468"/>
    <cellStyle name="Vírgula 10 6 2 3 2" xfId="19823"/>
    <cellStyle name="Vírgula 10 6 2 4" xfId="9750"/>
    <cellStyle name="Vírgula 10 6 2 4 2" xfId="18758"/>
    <cellStyle name="Vírgula 10 6 3" xfId="4205"/>
    <cellStyle name="Vírgula 10 6 3 2" xfId="6198"/>
    <cellStyle name="Vírgula 10 6 3 2 2" xfId="18016"/>
    <cellStyle name="Vírgula 10 6 3 3" xfId="10444"/>
    <cellStyle name="Vírgula 10 6 3 3 2" xfId="18429"/>
    <cellStyle name="Vírgula 10 6 4" xfId="6811"/>
    <cellStyle name="Vírgula 10 6 4 2" xfId="25023"/>
    <cellStyle name="Vírgula 10 6 5" xfId="5129"/>
    <cellStyle name="Vírgula 10 6 5 2" xfId="16719"/>
    <cellStyle name="Vírgula 10 6 6" xfId="9337"/>
    <cellStyle name="Vírgula 10 6 6 2" xfId="19123"/>
    <cellStyle name="Vírgula 10 7" xfId="2172"/>
    <cellStyle name="Vírgula 10 7 2" xfId="3300"/>
    <cellStyle name="Vírgula 10 7 2 2" xfId="4630"/>
    <cellStyle name="Vírgula 10 7 2 2 2" xfId="10447"/>
    <cellStyle name="Vírgula 10 7 2 2 2 2" xfId="18303"/>
    <cellStyle name="Vírgula 10 7 2 3" xfId="5469"/>
    <cellStyle name="Vírgula 10 7 2 3 2" xfId="19767"/>
    <cellStyle name="Vírgula 10 7 2 4" xfId="9601"/>
    <cellStyle name="Vírgula 10 7 2 4 2" xfId="18757"/>
    <cellStyle name="Vírgula 10 7 3" xfId="3703"/>
    <cellStyle name="Vírgula 10 7 3 2" xfId="6199"/>
    <cellStyle name="Vírgula 10 7 3 2 2" xfId="16520"/>
    <cellStyle name="Vírgula 10 7 3 3" xfId="10446"/>
    <cellStyle name="Vírgula 10 7 3 3 2" xfId="18574"/>
    <cellStyle name="Vírgula 10 7 4" xfId="9121"/>
    <cellStyle name="Vírgula 10 8" xfId="2163"/>
    <cellStyle name="Vírgula 10 8 2" xfId="3291"/>
    <cellStyle name="Vírgula 10 8 2 2" xfId="4627"/>
    <cellStyle name="Vírgula 10 8 2 2 2" xfId="17199"/>
    <cellStyle name="Vírgula 10 8 2 3" xfId="5460"/>
    <cellStyle name="Vírgula 10 8 2 3 2" xfId="19445"/>
    <cellStyle name="Vírgula 10 8 2 4" xfId="10448"/>
    <cellStyle name="Vírgula 10 8 2 4 2" xfId="18765"/>
    <cellStyle name="Vírgula 10 8 3" xfId="4176"/>
    <cellStyle name="Vírgula 10 8 3 2" xfId="6190"/>
    <cellStyle name="Vírgula 10 8 3 2 2" xfId="18020"/>
    <cellStyle name="Vírgula 10 8 3 3" xfId="16246"/>
    <cellStyle name="Vírgula 10 8 4" xfId="9470"/>
    <cellStyle name="Vírgula 10 9" xfId="3044"/>
    <cellStyle name="Vírgula 10 9 2" xfId="4178"/>
    <cellStyle name="Vírgula 10 9 2 2" xfId="5907"/>
    <cellStyle name="Vírgula 10 9 2 2 2" xfId="20121"/>
    <cellStyle name="Vírgula 10 9 2 2 3" xfId="22078"/>
    <cellStyle name="Vírgula 10 9 2 3" xfId="22685"/>
    <cellStyle name="Vírgula 10 9 3" xfId="5213"/>
    <cellStyle name="Vírgula 10 9 3 2" xfId="22197"/>
    <cellStyle name="Vírgula 10 9 3 2 2" xfId="19501"/>
    <cellStyle name="Vírgula 10 9 4" xfId="20529"/>
    <cellStyle name="Vírgula 10 9 4 2" xfId="24012"/>
    <cellStyle name="Vírgula 10 9 4 3" xfId="22547"/>
    <cellStyle name="Vírgula 11" xfId="335"/>
    <cellStyle name="Vírgula 11 2" xfId="779"/>
    <cellStyle name="Vírgula 11 2 2" xfId="9714"/>
    <cellStyle name="Vírgula 11 3" xfId="2173"/>
    <cellStyle name="Vírgula 11 3 2" xfId="3301"/>
    <cellStyle name="Vírgula 11 3 2 2" xfId="4631"/>
    <cellStyle name="Vírgula 11 3 2 2 2" xfId="16851"/>
    <cellStyle name="Vírgula 11 3 2 3" xfId="5470"/>
    <cellStyle name="Vírgula 11 3 2 3 2" xfId="20160"/>
    <cellStyle name="Vírgula 11 3 2 3 3" xfId="20770"/>
    <cellStyle name="Vírgula 11 3 2 4" xfId="18997"/>
    <cellStyle name="Vírgula 11 3 3" xfId="4172"/>
    <cellStyle name="Vírgula 11 3 3 2" xfId="6200"/>
    <cellStyle name="Vírgula 11 3 3 2 2" xfId="16519"/>
    <cellStyle name="Vírgula 11 3 3 3" xfId="17045"/>
    <cellStyle name="Vírgula 11 3 4" xfId="9196"/>
    <cellStyle name="Vírgula 11 3 4 2" xfId="23859"/>
    <cellStyle name="Vírgula 11 3 4 3" xfId="22486"/>
    <cellStyle name="Vírgula 11 4" xfId="8469"/>
    <cellStyle name="Vírgula 11 5" xfId="8470"/>
    <cellStyle name="Vírgula 11 6" xfId="8471"/>
    <cellStyle name="Vírgula 11 7" xfId="8472"/>
    <cellStyle name="Vírgula 11 8" xfId="8473"/>
    <cellStyle name="Vírgula 12" xfId="336"/>
    <cellStyle name="Vírgula 12 10" xfId="10682"/>
    <cellStyle name="Vírgula 12 11" xfId="10813"/>
    <cellStyle name="Vírgula 12 12" xfId="8964"/>
    <cellStyle name="Vírgula 12 2" xfId="868"/>
    <cellStyle name="Vírgula 12 2 2" xfId="3153"/>
    <cellStyle name="Vírgula 12 2 2 2" xfId="3782"/>
    <cellStyle name="Vírgula 12 2 2 2 2" xfId="6553"/>
    <cellStyle name="Vírgula 12 2 2 2 2 2" xfId="10451"/>
    <cellStyle name="Vírgula 12 2 2 2 2 2 2" xfId="19735"/>
    <cellStyle name="Vírgula 12 2 2 2 3" xfId="9794"/>
    <cellStyle name="Vírgula 12 2 2 2 3 2" xfId="18540"/>
    <cellStyle name="Vírgula 12 2 2 3" xfId="5322"/>
    <cellStyle name="Vírgula 12 2 2 3 2" xfId="10450"/>
    <cellStyle name="Vírgula 12 2 2 3 2 2" xfId="16133"/>
    <cellStyle name="Vírgula 12 2 2 3 3" xfId="20376"/>
    <cellStyle name="Vírgula 12 2 2 3 4" xfId="21330"/>
    <cellStyle name="Vírgula 12 2 2 4" xfId="9376"/>
    <cellStyle name="Vírgula 12 2 2 4 2" xfId="23861"/>
    <cellStyle name="Vírgula 12 2 2 4 3" xfId="22583"/>
    <cellStyle name="Vírgula 12 2 3" xfId="3902"/>
    <cellStyle name="Vírgula 12 2 3 2" xfId="6043"/>
    <cellStyle name="Vírgula 12 2 3 2 2" xfId="10452"/>
    <cellStyle name="Vírgula 12 2 3 2 2 2" xfId="16590"/>
    <cellStyle name="Vírgula 12 2 3 3" xfId="9513"/>
    <cellStyle name="Vírgula 12 2 3 3 2" xfId="18486"/>
    <cellStyle name="Vírgula 12 2 4" xfId="6738"/>
    <cellStyle name="Vírgula 12 2 4 2" xfId="10449"/>
    <cellStyle name="Vírgula 12 2 4 2 2" xfId="24958"/>
    <cellStyle name="Vírgula 12 2 5" xfId="5056"/>
    <cellStyle name="Vírgula 12 2 5 2" xfId="10726"/>
    <cellStyle name="Vírgula 12 2 5 2 2" xfId="18220"/>
    <cellStyle name="Vírgula 12 2 6" xfId="10857"/>
    <cellStyle name="Vírgula 12 2 6 2" xfId="19030"/>
    <cellStyle name="Vírgula 12 2 7" xfId="9258"/>
    <cellStyle name="Vírgula 12 3" xfId="4081"/>
    <cellStyle name="Vírgula 12 3 2" xfId="5909"/>
    <cellStyle name="Vírgula 12 3 2 2" xfId="9836"/>
    <cellStyle name="Vírgula 12 3 2 2 2" xfId="10455"/>
    <cellStyle name="Vírgula 12 3 2 2 3" xfId="16301"/>
    <cellStyle name="Vírgula 12 3 2 3" xfId="10454"/>
    <cellStyle name="Vírgula 12 3 2 4" xfId="9415"/>
    <cellStyle name="Vírgula 12 3 3" xfId="9555"/>
    <cellStyle name="Vírgula 12 3 3 2" xfId="10456"/>
    <cellStyle name="Vírgula 12 3 3 3" xfId="16356"/>
    <cellStyle name="Vírgula 12 3 4" xfId="10453"/>
    <cellStyle name="Vírgula 12 3 5" xfId="10765"/>
    <cellStyle name="Vírgula 12 3 6" xfId="10895"/>
    <cellStyle name="Vírgula 12 3 7" xfId="9293"/>
    <cellStyle name="Vírgula 12 4" xfId="9197"/>
    <cellStyle name="Vírgula 12 4 2" xfId="9650"/>
    <cellStyle name="Vírgula 12 4 2 2" xfId="10458"/>
    <cellStyle name="Vírgula 12 4 3" xfId="10457"/>
    <cellStyle name="Vírgula 12 5" xfId="9338"/>
    <cellStyle name="Vírgula 12 5 2" xfId="9751"/>
    <cellStyle name="Vírgula 12 5 2 2" xfId="10460"/>
    <cellStyle name="Vírgula 12 5 3" xfId="10459"/>
    <cellStyle name="Vírgula 12 6" xfId="9122"/>
    <cellStyle name="Vírgula 12 6 2" xfId="9602"/>
    <cellStyle name="Vírgula 12 6 2 2" xfId="10462"/>
    <cellStyle name="Vírgula 12 6 3" xfId="10461"/>
    <cellStyle name="Vírgula 12 7" xfId="9471"/>
    <cellStyle name="Vírgula 12 7 2" xfId="10463"/>
    <cellStyle name="Vírgula 12 8" xfId="9895"/>
    <cellStyle name="Vírgula 12 9" xfId="9055"/>
    <cellStyle name="Vírgula 13" xfId="992"/>
    <cellStyle name="Vírgula 13 2" xfId="1081"/>
    <cellStyle name="Vírgula 13 2 2" xfId="3213"/>
    <cellStyle name="Vírgula 13 2 2 2" xfId="4153"/>
    <cellStyle name="Vírgula 13 2 2 2 2" xfId="6608"/>
    <cellStyle name="Vírgula 13 2 2 2 2 2" xfId="24840"/>
    <cellStyle name="Vírgula 13 2 2 2 3" xfId="18438"/>
    <cellStyle name="Vírgula 13 2 2 3" xfId="5382"/>
    <cellStyle name="Vírgula 13 2 2 3 2" xfId="19474"/>
    <cellStyle name="Vírgula 13 2 2 4" xfId="17121"/>
    <cellStyle name="Vírgula 13 2 3" xfId="3991"/>
    <cellStyle name="Vírgula 13 2 3 2" xfId="6106"/>
    <cellStyle name="Vírgula 13 2 3 2 2" xfId="18040"/>
    <cellStyle name="Vírgula 13 2 3 3" xfId="16328"/>
    <cellStyle name="Vírgula 13 2 4" xfId="6794"/>
    <cellStyle name="Vírgula 13 2 4 2" xfId="25012"/>
    <cellStyle name="Vírgula 13 2 5" xfId="5112"/>
    <cellStyle name="Vírgula 13 2 5 2" xfId="16723"/>
    <cellStyle name="Vírgula 13 2 6" xfId="9615"/>
    <cellStyle name="Vírgula 13 2 6 2" xfId="19676"/>
    <cellStyle name="Vírgula 13 3" xfId="2174"/>
    <cellStyle name="Vírgula 13 3 2" xfId="3302"/>
    <cellStyle name="Vírgula 13 3 2 2" xfId="4632"/>
    <cellStyle name="Vírgula 13 3 2 2 2" xfId="16175"/>
    <cellStyle name="Vírgula 13 3 2 3" xfId="5471"/>
    <cellStyle name="Vírgula 13 3 2 3 2" xfId="19034"/>
    <cellStyle name="Vírgula 13 3 2 4" xfId="19017"/>
    <cellStyle name="Vírgula 13 3 3" xfId="4124"/>
    <cellStyle name="Vírgula 13 3 3 2" xfId="6201"/>
    <cellStyle name="Vírgula 13 3 3 2 2" xfId="15856"/>
    <cellStyle name="Vírgula 13 3 3 3" xfId="16236"/>
    <cellStyle name="Vírgula 13 4" xfId="6101"/>
    <cellStyle name="Vírgula 13 4 2" xfId="16567"/>
    <cellStyle name="Vírgula 14" xfId="1082"/>
    <cellStyle name="Vírgula 14 2" xfId="2175"/>
    <cellStyle name="Vírgula 14 2 2" xfId="3303"/>
    <cellStyle name="Vírgula 14 2 2 2" xfId="4633"/>
    <cellStyle name="Vírgula 14 2 2 2 2" xfId="16847"/>
    <cellStyle name="Vírgula 14 2 2 3" xfId="5472"/>
    <cellStyle name="Vírgula 14 2 2 3 2" xfId="18184"/>
    <cellStyle name="Vírgula 14 2 2 4" xfId="19055"/>
    <cellStyle name="Vírgula 14 2 3" xfId="3781"/>
    <cellStyle name="Vírgula 14 2 3 2" xfId="6202"/>
    <cellStyle name="Vírgula 14 2 3 2 2" xfId="18015"/>
    <cellStyle name="Vírgula 14 2 3 3" xfId="15874"/>
    <cellStyle name="Vírgula 14 2 4" xfId="10678"/>
    <cellStyle name="Vírgula 14 3" xfId="3214"/>
    <cellStyle name="Vírgula 14 3 2" xfId="4249"/>
    <cellStyle name="Vírgula 14 3 2 2" xfId="6609"/>
    <cellStyle name="Vírgula 14 3 2 2 2" xfId="24841"/>
    <cellStyle name="Vírgula 14 3 2 3" xfId="17009"/>
    <cellStyle name="Vírgula 14 3 3" xfId="5383"/>
    <cellStyle name="Vírgula 14 3 3 2" xfId="19475"/>
    <cellStyle name="Vírgula 14 3 4" xfId="19609"/>
    <cellStyle name="Vírgula 14 4" xfId="3992"/>
    <cellStyle name="Vírgula 14 4 2" xfId="6107"/>
    <cellStyle name="Vírgula 14 4 2 2" xfId="15861"/>
    <cellStyle name="Vírgula 14 4 3" xfId="18466"/>
    <cellStyle name="Vírgula 14 5" xfId="6795"/>
    <cellStyle name="Vírgula 14 5 2" xfId="25013"/>
    <cellStyle name="Vírgula 14 6" xfId="5113"/>
    <cellStyle name="Vírgula 14 6 2" xfId="18206"/>
    <cellStyle name="Vírgula 14 7" xfId="19677"/>
    <cellStyle name="Vírgula 15" xfId="2176"/>
    <cellStyle name="Vírgula 15 2" xfId="3304"/>
    <cellStyle name="Vírgula 15 2 2" xfId="4634"/>
    <cellStyle name="Vírgula 15 2 2 2" xfId="16850"/>
    <cellStyle name="Vírgula 15 2 3" xfId="5473"/>
    <cellStyle name="Vírgula 15 2 3 2" xfId="19414"/>
    <cellStyle name="Vírgula 15 2 4" xfId="19096"/>
    <cellStyle name="Vírgula 15 3" xfId="4206"/>
    <cellStyle name="Vírgula 15 3 2" xfId="6203"/>
    <cellStyle name="Vírgula 15 3 2 2" xfId="18014"/>
    <cellStyle name="Vírgula 15 3 3" xfId="17029"/>
    <cellStyle name="Vírgula 16" xfId="2177"/>
    <cellStyle name="Vírgula 16 2" xfId="3305"/>
    <cellStyle name="Vírgula 16 2 2" xfId="4635"/>
    <cellStyle name="Vírgula 16 2 2 2" xfId="17359"/>
    <cellStyle name="Vírgula 16 2 3" xfId="5474"/>
    <cellStyle name="Vírgula 16 2 3 2" xfId="18183"/>
    <cellStyle name="Vírgula 16 2 4" xfId="19342"/>
    <cellStyle name="Vírgula 16 3" xfId="4230"/>
    <cellStyle name="Vírgula 16 3 2" xfId="6204"/>
    <cellStyle name="Vírgula 16 3 2 2" xfId="16518"/>
    <cellStyle name="Vírgula 16 3 3" xfId="18420"/>
    <cellStyle name="Vírgula 17" xfId="3094"/>
    <cellStyle name="Vírgula 17 2" xfId="4509"/>
    <cellStyle name="Vírgula 17 2 2" xfId="16898"/>
    <cellStyle name="Vírgula 17 3" xfId="5263"/>
    <cellStyle name="Vírgula 17 3 2" xfId="22262"/>
    <cellStyle name="Vírgula 17 3 3" xfId="21870"/>
    <cellStyle name="Vírgula 17 4" xfId="19640"/>
    <cellStyle name="Vírgula 18" xfId="3837"/>
    <cellStyle name="Vírgula 18 2" xfId="6713"/>
    <cellStyle name="Vírgula 18 2 2" xfId="24938"/>
    <cellStyle name="Vírgula 18 3" xfId="16460"/>
    <cellStyle name="Vírgula 19" xfId="5031"/>
    <cellStyle name="Vírgula 19 2" xfId="16755"/>
    <cellStyle name="Vírgula 2" xfId="50"/>
    <cellStyle name="Vírgula 2 10" xfId="640"/>
    <cellStyle name="Vírgula 2 10 2" xfId="3096"/>
    <cellStyle name="Vírgula 2 10 2 2" xfId="4511"/>
    <cellStyle name="Vírgula 2 10 2 2 2" xfId="17188"/>
    <cellStyle name="Vírgula 2 10 2 3" xfId="5265"/>
    <cellStyle name="Vírgula 2 10 2 3 2" xfId="19848"/>
    <cellStyle name="Vírgula 2 10 2 4" xfId="19217"/>
    <cellStyle name="Vírgula 2 10 3" xfId="4467"/>
    <cellStyle name="Vírgula 2 10 3 2" xfId="5980"/>
    <cellStyle name="Vírgula 2 10 3 2 2" xfId="15891"/>
    <cellStyle name="Vírgula 2 10 3 3" xfId="17186"/>
    <cellStyle name="Vírgula 2 11" xfId="2178"/>
    <cellStyle name="Vírgula 2 11 2" xfId="3306"/>
    <cellStyle name="Vírgula 2 11 2 2" xfId="4636"/>
    <cellStyle name="Vírgula 2 11 2 2 2" xfId="17200"/>
    <cellStyle name="Vírgula 2 11 2 3" xfId="5475"/>
    <cellStyle name="Vírgula 2 11 2 3 2" xfId="19228"/>
    <cellStyle name="Vírgula 2 11 2 4" xfId="19141"/>
    <cellStyle name="Vírgula 2 11 3" xfId="4121"/>
    <cellStyle name="Vírgula 2 11 3 2" xfId="6205"/>
    <cellStyle name="Vírgula 2 11 3 2 2" xfId="16517"/>
    <cellStyle name="Vírgula 2 11 3 3" xfId="17061"/>
    <cellStyle name="Vírgula 2 12" xfId="4193"/>
    <cellStyle name="Vírgula 2 12 2" xfId="5872"/>
    <cellStyle name="Vírgula 2 12 2 2" xfId="22056"/>
    <cellStyle name="Vírgula 2 12 2 3" xfId="19945"/>
    <cellStyle name="Vírgula 2 12 3" xfId="22688"/>
    <cellStyle name="Vírgula 2 13" xfId="8474"/>
    <cellStyle name="Vírgula 2 13 2" xfId="21986"/>
    <cellStyle name="Vírgula 2 13 3" xfId="19960"/>
    <cellStyle name="Vírgula 2 2" xfId="51"/>
    <cellStyle name="Vírgula 2 2 10" xfId="642"/>
    <cellStyle name="Vírgula 2 2 10 2" xfId="3097"/>
    <cellStyle name="Vírgula 2 2 10 2 2" xfId="4512"/>
    <cellStyle name="Vírgula 2 2 10 2 2 2" xfId="16897"/>
    <cellStyle name="Vírgula 2 2 10 2 3" xfId="5266"/>
    <cellStyle name="Vírgula 2 2 10 2 3 2" xfId="19789"/>
    <cellStyle name="Vírgula 2 2 10 2 4" xfId="16106"/>
    <cellStyle name="Vírgula 2 2 10 3" xfId="3980"/>
    <cellStyle name="Vírgula 2 2 10 3 2" xfId="5981"/>
    <cellStyle name="Vírgula 2 2 10 3 2 2" xfId="16623"/>
    <cellStyle name="Vírgula 2 2 10 3 3" xfId="16406"/>
    <cellStyle name="Vírgula 2 2 11" xfId="4450"/>
    <cellStyle name="Vírgula 2 2 11 2" xfId="5873"/>
    <cellStyle name="Vírgula 2 2 11 2 2" xfId="20846"/>
    <cellStyle name="Vírgula 2 2 11 2 3" xfId="19959"/>
    <cellStyle name="Vírgula 2 2 11 3" xfId="22697"/>
    <cellStyle name="Vírgula 2 2 12" xfId="8475"/>
    <cellStyle name="Vírgula 2 2 12 2" xfId="22054"/>
    <cellStyle name="Vírgula 2 2 12 3" xfId="20474"/>
    <cellStyle name="Vírgula 2 2 2" xfId="52"/>
    <cellStyle name="Vírgula 2 2 2 10" xfId="2180"/>
    <cellStyle name="Vírgula 2 2 2 10 2" xfId="3308"/>
    <cellStyle name="Vírgula 2 2 2 10 2 2" xfId="4638"/>
    <cellStyle name="Vírgula 2 2 2 10 2 2 2" xfId="18302"/>
    <cellStyle name="Vírgula 2 2 2 10 2 3" xfId="5477"/>
    <cellStyle name="Vírgula 2 2 2 10 2 3 2" xfId="18182"/>
    <cellStyle name="Vírgula 2 2 2 10 2 4" xfId="18756"/>
    <cellStyle name="Vírgula 2 2 2 10 3" xfId="4030"/>
    <cellStyle name="Vírgula 2 2 2 10 3 2" xfId="6207"/>
    <cellStyle name="Vírgula 2 2 2 10 3 2 2" xfId="15855"/>
    <cellStyle name="Vírgula 2 2 2 10 3 3" xfId="16373"/>
    <cellStyle name="Vírgula 2 2 2 11" xfId="3864"/>
    <cellStyle name="Vírgula 2 2 2 11 2" xfId="5874"/>
    <cellStyle name="Vírgula 2 2 2 11 2 2" xfId="20652"/>
    <cellStyle name="Vírgula 2 2 2 11 2 3" xfId="21867"/>
    <cellStyle name="Vírgula 2 2 2 11 3" xfId="22660"/>
    <cellStyle name="Vírgula 2 2 2 12" xfId="8476"/>
    <cellStyle name="Vírgula 2 2 2 12 2" xfId="21851"/>
    <cellStyle name="Vírgula 2 2 2 12 3" xfId="20255"/>
    <cellStyle name="Vírgula 2 2 2 2" xfId="73"/>
    <cellStyle name="Vírgula 2 2 2 2 10" xfId="5887"/>
    <cellStyle name="Vírgula 2 2 2 2 10 2" xfId="20792"/>
    <cellStyle name="Vírgula 2 2 2 2 10 3" xfId="21995"/>
    <cellStyle name="Vírgula 2 2 2 2 11" xfId="8477"/>
    <cellStyle name="Vírgula 2 2 2 2 11 2" xfId="19934"/>
    <cellStyle name="Vírgula 2 2 2 2 11 3" xfId="21888"/>
    <cellStyle name="Vírgula 2 2 2 2 2" xfId="636"/>
    <cellStyle name="Vírgula 2 2 2 2 2 2" xfId="3095"/>
    <cellStyle name="Vírgula 2 2 2 2 2 2 2" xfId="4510"/>
    <cellStyle name="Vírgula 2 2 2 2 2 2 2 2" xfId="17371"/>
    <cellStyle name="Vírgula 2 2 2 2 2 2 3" xfId="5264"/>
    <cellStyle name="Vírgula 2 2 2 2 2 2 3 2" xfId="19128"/>
    <cellStyle name="Vírgula 2 2 2 2 2 2 4" xfId="19402"/>
    <cellStyle name="Vírgula 2 2 2 2 2 3" xfId="4072"/>
    <cellStyle name="Vírgula 2 2 2 2 2 3 2" xfId="5979"/>
    <cellStyle name="Vírgula 2 2 2 2 2 3 2 2" xfId="18054"/>
    <cellStyle name="Vírgula 2 2 2 2 2 3 3" xfId="17379"/>
    <cellStyle name="Vírgula 2 2 2 2 3" xfId="869"/>
    <cellStyle name="Vírgula 2 2 2 2 3 2" xfId="2181"/>
    <cellStyle name="Vírgula 2 2 2 2 3 2 2" xfId="3309"/>
    <cellStyle name="Vírgula 2 2 2 2 3 2 2 2" xfId="4639"/>
    <cellStyle name="Vírgula 2 2 2 2 3 2 2 2 2" xfId="18301"/>
    <cellStyle name="Vírgula 2 2 2 2 3 2 2 3" xfId="5478"/>
    <cellStyle name="Vírgula 2 2 2 2 3 2 2 3 2" xfId="19072"/>
    <cellStyle name="Vírgula 2 2 2 2 3 2 2 4" xfId="18755"/>
    <cellStyle name="Vírgula 2 2 2 2 3 2 3" xfId="4010"/>
    <cellStyle name="Vírgula 2 2 2 2 3 2 3 2" xfId="6208"/>
    <cellStyle name="Vírgula 2 2 2 2 3 2 3 2 2" xfId="17656"/>
    <cellStyle name="Vírgula 2 2 2 2 3 2 3 3" xfId="17382"/>
    <cellStyle name="Vírgula 2 2 2 2 3 3" xfId="3154"/>
    <cellStyle name="Vírgula 2 2 2 2 3 3 2" xfId="4051"/>
    <cellStyle name="Vírgula 2 2 2 2 3 3 2 2" xfId="6554"/>
    <cellStyle name="Vírgula 2 2 2 2 3 3 2 2 2" xfId="17421"/>
    <cellStyle name="Vírgula 2 2 2 2 3 3 2 3" xfId="16366"/>
    <cellStyle name="Vírgula 2 2 2 2 3 3 3" xfId="5323"/>
    <cellStyle name="Vírgula 2 2 2 2 3 3 3 2" xfId="19721"/>
    <cellStyle name="Vírgula 2 2 2 2 3 3 4" xfId="18778"/>
    <cellStyle name="Vírgula 2 2 2 2 3 4" xfId="3903"/>
    <cellStyle name="Vírgula 2 2 2 2 3 4 2" xfId="6044"/>
    <cellStyle name="Vírgula 2 2 2 2 3 4 2 2" xfId="16589"/>
    <cellStyle name="Vírgula 2 2 2 2 3 4 3" xfId="16434"/>
    <cellStyle name="Vírgula 2 2 2 2 3 5" xfId="6739"/>
    <cellStyle name="Vírgula 2 2 2 2 3 5 2" xfId="24959"/>
    <cellStyle name="Vírgula 2 2 2 2 3 6" xfId="5057"/>
    <cellStyle name="Vírgula 2 2 2 2 3 6 2" xfId="16747"/>
    <cellStyle name="Vírgula 2 2 2 2 3 7" xfId="19068"/>
    <cellStyle name="Vírgula 2 2 2 2 4" xfId="2182"/>
    <cellStyle name="Vírgula 2 2 2 2 4 2" xfId="3310"/>
    <cellStyle name="Vírgula 2 2 2 2 4 2 2" xfId="4640"/>
    <cellStyle name="Vírgula 2 2 2 2 4 2 2 2" xfId="18300"/>
    <cellStyle name="Vírgula 2 2 2 2 4 2 3" xfId="5479"/>
    <cellStyle name="Vírgula 2 2 2 2 4 2 3 2" xfId="19442"/>
    <cellStyle name="Vírgula 2 2 2 2 4 2 4" xfId="18754"/>
    <cellStyle name="Vírgula 2 2 2 2 4 3" xfId="4074"/>
    <cellStyle name="Vírgula 2 2 2 2 4 3 2" xfId="6209"/>
    <cellStyle name="Vírgula 2 2 2 2 4 3 2 2" xfId="16515"/>
    <cellStyle name="Vírgula 2 2 2 2 4 3 3" xfId="17069"/>
    <cellStyle name="Vírgula 2 2 2 2 5" xfId="2183"/>
    <cellStyle name="Vírgula 2 2 2 2 5 2" xfId="3311"/>
    <cellStyle name="Vírgula 2 2 2 2 5 2 2" xfId="4641"/>
    <cellStyle name="Vírgula 2 2 2 2 5 2 2 2" xfId="18299"/>
    <cellStyle name="Vírgula 2 2 2 2 5 2 3" xfId="5480"/>
    <cellStyle name="Vírgula 2 2 2 2 5 2 3 2" xfId="19443"/>
    <cellStyle name="Vírgula 2 2 2 2 5 2 4" xfId="18753"/>
    <cellStyle name="Vírgula 2 2 2 2 5 3" xfId="3697"/>
    <cellStyle name="Vírgula 2 2 2 2 5 3 2" xfId="6210"/>
    <cellStyle name="Vírgula 2 2 2 2 5 3 2 2" xfId="16514"/>
    <cellStyle name="Vírgula 2 2 2 2 5 3 3" xfId="18580"/>
    <cellStyle name="Vírgula 2 2 2 2 6" xfId="2184"/>
    <cellStyle name="Vírgula 2 2 2 2 6 2" xfId="3312"/>
    <cellStyle name="Vírgula 2 2 2 2 6 2 2" xfId="4642"/>
    <cellStyle name="Vírgula 2 2 2 2 6 2 2 2" xfId="16848"/>
    <cellStyle name="Vírgula 2 2 2 2 6 2 3" xfId="5481"/>
    <cellStyle name="Vírgula 2 2 2 2 6 2 3 2" xfId="19282"/>
    <cellStyle name="Vírgula 2 2 2 2 6 2 4" xfId="18752"/>
    <cellStyle name="Vírgula 2 2 2 2 6 3" xfId="4105"/>
    <cellStyle name="Vírgula 2 2 2 2 6 3 2" xfId="6211"/>
    <cellStyle name="Vírgula 2 2 2 2 6 3 2 2" xfId="16513"/>
    <cellStyle name="Vírgula 2 2 2 2 6 3 3" xfId="17064"/>
    <cellStyle name="Vírgula 2 2 2 2 7" xfId="2185"/>
    <cellStyle name="Vírgula 2 2 2 2 7 2" xfId="3313"/>
    <cellStyle name="Vírgula 2 2 2 2 7 2 2" xfId="4643"/>
    <cellStyle name="Vírgula 2 2 2 2 7 2 2 2" xfId="16174"/>
    <cellStyle name="Vírgula 2 2 2 2 7 2 3" xfId="5482"/>
    <cellStyle name="Vírgula 2 2 2 2 7 2 3 2" xfId="18181"/>
    <cellStyle name="Vírgula 2 2 2 2 7 2 4" xfId="18751"/>
    <cellStyle name="Vírgula 2 2 2 2 7 3" xfId="4386"/>
    <cellStyle name="Vírgula 2 2 2 2 7 3 2" xfId="6212"/>
    <cellStyle name="Vírgula 2 2 2 2 7 3 2 2" xfId="16512"/>
    <cellStyle name="Vírgula 2 2 2 2 7 3 3" xfId="15869"/>
    <cellStyle name="Vírgula 2 2 2 2 8" xfId="2186"/>
    <cellStyle name="Vírgula 2 2 2 2 8 2" xfId="3314"/>
    <cellStyle name="Vírgula 2 2 2 2 8 2 2" xfId="4644"/>
    <cellStyle name="Vírgula 2 2 2 2 8 2 2 2" xfId="19819"/>
    <cellStyle name="Vírgula 2 2 2 2 8 2 3" xfId="5483"/>
    <cellStyle name="Vírgula 2 2 2 2 8 2 3 2" xfId="19176"/>
    <cellStyle name="Vírgula 2 2 2 2 8 2 4" xfId="18750"/>
    <cellStyle name="Vírgula 2 2 2 2 8 3" xfId="4470"/>
    <cellStyle name="Vírgula 2 2 2 2 8 3 2" xfId="6213"/>
    <cellStyle name="Vírgula 2 2 2 2 8 3 2 2" xfId="18013"/>
    <cellStyle name="Vírgula 2 2 2 2 8 3 3" xfId="18351"/>
    <cellStyle name="Vírgula 2 2 2 2 9" xfId="2187"/>
    <cellStyle name="Vírgula 2 2 2 2 9 2" xfId="3315"/>
    <cellStyle name="Vírgula 2 2 2 2 9 2 2" xfId="4645"/>
    <cellStyle name="Vírgula 2 2 2 2 9 2 2 2" xfId="16846"/>
    <cellStyle name="Vírgula 2 2 2 2 9 2 3" xfId="5484"/>
    <cellStyle name="Vírgula 2 2 2 2 9 2 3 2" xfId="19440"/>
    <cellStyle name="Vírgula 2 2 2 2 9 2 4" xfId="18749"/>
    <cellStyle name="Vírgula 2 2 2 2 9 3" xfId="4106"/>
    <cellStyle name="Vírgula 2 2 2 2 9 3 2" xfId="6214"/>
    <cellStyle name="Vírgula 2 2 2 2 9 3 2 2" xfId="17651"/>
    <cellStyle name="Vírgula 2 2 2 2 9 3 3" xfId="16346"/>
    <cellStyle name="Vírgula 2 2 2 3" xfId="870"/>
    <cellStyle name="Vírgula 2 2 2 3 2" xfId="1083"/>
    <cellStyle name="Vírgula 2 2 2 3 2 2" xfId="3215"/>
    <cellStyle name="Vírgula 2 2 2 3 2 2 2" xfId="4555"/>
    <cellStyle name="Vírgula 2 2 2 3 2 2 2 2" xfId="16875"/>
    <cellStyle name="Vírgula 2 2 2 3 2 2 3" xfId="5384"/>
    <cellStyle name="Vírgula 2 2 2 3 2 2 3 2" xfId="19406"/>
    <cellStyle name="Vírgula 2 2 2 3 2 2 4" xfId="17120"/>
    <cellStyle name="Vírgula 2 2 2 3 2 3" xfId="4049"/>
    <cellStyle name="Vírgula 2 2 2 3 2 3 2" xfId="6108"/>
    <cellStyle name="Vírgula 2 2 2 3 2 3 2 2" xfId="18039"/>
    <cellStyle name="Vírgula 2 2 2 3 2 3 3" xfId="17071"/>
    <cellStyle name="Vírgula 2 2 2 3 3" xfId="3155"/>
    <cellStyle name="Vírgula 2 2 2 3 3 2" xfId="4139"/>
    <cellStyle name="Vírgula 2 2 2 3 3 2 2" xfId="6555"/>
    <cellStyle name="Vírgula 2 2 2 3 3 2 2 2" xfId="16038"/>
    <cellStyle name="Vírgula 2 2 2 3 3 2 3" xfId="17375"/>
    <cellStyle name="Vírgula 2 2 2 3 3 3" xfId="5324"/>
    <cellStyle name="Vírgula 2 2 2 3 3 3 2" xfId="16338"/>
    <cellStyle name="Vírgula 2 2 2 3 3 4" xfId="18777"/>
    <cellStyle name="Vírgula 2 2 2 3 4" xfId="3904"/>
    <cellStyle name="Vírgula 2 2 2 3 4 2" xfId="6045"/>
    <cellStyle name="Vírgula 2 2 2 3 4 2 2" xfId="16252"/>
    <cellStyle name="Vírgula 2 2 2 3 4 3" xfId="16433"/>
    <cellStyle name="Vírgula 2 2 2 3 5" xfId="6740"/>
    <cellStyle name="Vírgula 2 2 2 3 5 2" xfId="24960"/>
    <cellStyle name="Vírgula 2 2 2 3 6" xfId="5058"/>
    <cellStyle name="Vírgula 2 2 2 3 6 2" xfId="16149"/>
    <cellStyle name="Vírgula 2 2 2 3 7" xfId="19108"/>
    <cellStyle name="Vírgula 2 2 2 4" xfId="2188"/>
    <cellStyle name="Vírgula 2 2 2 4 2" xfId="3316"/>
    <cellStyle name="Vírgula 2 2 2 4 2 2" xfId="4646"/>
    <cellStyle name="Vírgula 2 2 2 4 2 2 2" xfId="17358"/>
    <cellStyle name="Vírgula 2 2 2 4 2 3" xfId="5485"/>
    <cellStyle name="Vírgula 2 2 2 4 2 3 2" xfId="19441"/>
    <cellStyle name="Vírgula 2 2 2 4 2 4" xfId="18748"/>
    <cellStyle name="Vírgula 2 2 2 4 3" xfId="3861"/>
    <cellStyle name="Vírgula 2 2 2 4 3 2" xfId="6215"/>
    <cellStyle name="Vírgula 2 2 2 4 3 2 2" xfId="17784"/>
    <cellStyle name="Vírgula 2 2 2 4 3 3" xfId="18500"/>
    <cellStyle name="Vírgula 2 2 2 5" xfId="2189"/>
    <cellStyle name="Vírgula 2 2 2 5 2" xfId="3317"/>
    <cellStyle name="Vírgula 2 2 2 5 2 2" xfId="4647"/>
    <cellStyle name="Vírgula 2 2 2 5 2 2 2" xfId="17201"/>
    <cellStyle name="Vírgula 2 2 2 5 2 3" xfId="5486"/>
    <cellStyle name="Vírgula 2 2 2 5 2 3 2" xfId="19361"/>
    <cellStyle name="Vírgula 2 2 2 5 2 4" xfId="18747"/>
    <cellStyle name="Vírgula 2 2 2 5 3" xfId="4317"/>
    <cellStyle name="Vírgula 2 2 2 5 3 2" xfId="6216"/>
    <cellStyle name="Vírgula 2 2 2 5 3 2 2" xfId="17718"/>
    <cellStyle name="Vírgula 2 2 2 5 3 3" xfId="18395"/>
    <cellStyle name="Vírgula 2 2 2 6" xfId="2190"/>
    <cellStyle name="Vírgula 2 2 2 6 2" xfId="3318"/>
    <cellStyle name="Vírgula 2 2 2 6 2 2" xfId="4648"/>
    <cellStyle name="Vírgula 2 2 2 6 2 2 2" xfId="16845"/>
    <cellStyle name="Vírgula 2 2 2 6 2 3" xfId="5487"/>
    <cellStyle name="Vírgula 2 2 2 6 2 3 2" xfId="16694"/>
    <cellStyle name="Vírgula 2 2 2 6 2 4" xfId="18996"/>
    <cellStyle name="Vírgula 2 2 2 6 3" xfId="4485"/>
    <cellStyle name="Vírgula 2 2 2 6 3 2" xfId="6217"/>
    <cellStyle name="Vírgula 2 2 2 6 3 2 2" xfId="17533"/>
    <cellStyle name="Vírgula 2 2 2 6 3 3" xfId="18345"/>
    <cellStyle name="Vírgula 2 2 2 7" xfId="2191"/>
    <cellStyle name="Vírgula 2 2 2 7 2" xfId="3319"/>
    <cellStyle name="Vírgula 2 2 2 7 2 2" xfId="4649"/>
    <cellStyle name="Vírgula 2 2 2 7 2 2 2" xfId="16844"/>
    <cellStyle name="Vírgula 2 2 2 7 2 3" xfId="5488"/>
    <cellStyle name="Vírgula 2 2 2 7 2 3 2" xfId="19113"/>
    <cellStyle name="Vírgula 2 2 2 7 2 4" xfId="19016"/>
    <cellStyle name="Vírgula 2 2 2 7 3" xfId="3746"/>
    <cellStyle name="Vírgula 2 2 2 7 3 2" xfId="6218"/>
    <cellStyle name="Vírgula 2 2 2 7 3 2 2" xfId="16509"/>
    <cellStyle name="Vírgula 2 2 2 7 3 3" xfId="17093"/>
    <cellStyle name="Vírgula 2 2 2 8" xfId="2192"/>
    <cellStyle name="Vírgula 2 2 2 8 2" xfId="3320"/>
    <cellStyle name="Vírgula 2 2 2 8 2 2" xfId="4650"/>
    <cellStyle name="Vírgula 2 2 2 8 2 2 2" xfId="18298"/>
    <cellStyle name="Vírgula 2 2 2 8 2 3" xfId="5489"/>
    <cellStyle name="Vírgula 2 2 2 8 2 3 2" xfId="19438"/>
    <cellStyle name="Vírgula 2 2 2 8 2 4" xfId="19054"/>
    <cellStyle name="Vírgula 2 2 2 8 3" xfId="4007"/>
    <cellStyle name="Vírgula 2 2 2 8 3 2" xfId="6219"/>
    <cellStyle name="Vírgula 2 2 2 8 3 2 2" xfId="16511"/>
    <cellStyle name="Vírgula 2 2 2 8 3 3" xfId="16383"/>
    <cellStyle name="Vírgula 2 2 2 9" xfId="2193"/>
    <cellStyle name="Vírgula 2 2 2 9 2" xfId="3321"/>
    <cellStyle name="Vírgula 2 2 2 9 2 2" xfId="4651"/>
    <cellStyle name="Vírgula 2 2 2 9 2 2 2" xfId="16843"/>
    <cellStyle name="Vírgula 2 2 2 9 2 3" xfId="5490"/>
    <cellStyle name="Vírgula 2 2 2 9 2 3 2" xfId="19439"/>
    <cellStyle name="Vírgula 2 2 2 9 2 4" xfId="19095"/>
    <cellStyle name="Vírgula 2 2 2 9 3" xfId="4454"/>
    <cellStyle name="Vírgula 2 2 2 9 3 2" xfId="6220"/>
    <cellStyle name="Vírgula 2 2 2 9 3 2 2" xfId="18012"/>
    <cellStyle name="Vírgula 2 2 2 9 3 3" xfId="16922"/>
    <cellStyle name="Vírgula 2 2 3" xfId="871"/>
    <cellStyle name="Vírgula 2 2 3 2" xfId="2194"/>
    <cellStyle name="Vírgula 2 2 3 2 2" xfId="3322"/>
    <cellStyle name="Vírgula 2 2 3 2 2 2" xfId="4652"/>
    <cellStyle name="Vírgula 2 2 3 2 2 2 2" xfId="16173"/>
    <cellStyle name="Vírgula 2 2 3 2 2 3" xfId="5491"/>
    <cellStyle name="Vírgula 2 2 3 2 2 3 2" xfId="20161"/>
    <cellStyle name="Vírgula 2 2 3 2 2 3 3" xfId="22276"/>
    <cellStyle name="Vírgula 2 2 3 2 2 4" xfId="19341"/>
    <cellStyle name="Vírgula 2 2 3 2 3" xfId="4391"/>
    <cellStyle name="Vírgula 2 2 3 2 3 2" xfId="6221"/>
    <cellStyle name="Vírgula 2 2 3 2 3 2 2" xfId="18011"/>
    <cellStyle name="Vírgula 2 2 3 2 3 3" xfId="16945"/>
    <cellStyle name="Vírgula 2 2 3 2 4" xfId="22487"/>
    <cellStyle name="Vírgula 2 2 3 3" xfId="3007"/>
    <cellStyle name="Vírgula 2 2 3 3 2" xfId="4359"/>
    <cellStyle name="Vírgula 2 2 3 3 2 2" xfId="6556"/>
    <cellStyle name="Vírgula 2 2 3 3 2 2 2" xfId="21825"/>
    <cellStyle name="Vírgula 2 2 3 3 2 2 3" xfId="21895"/>
    <cellStyle name="Vírgula 2 2 3 3 2 3" xfId="18383"/>
    <cellStyle name="Vírgula 2 2 3 3 3" xfId="8478"/>
    <cellStyle name="Vírgula 2 2 3 3 4" xfId="22522"/>
    <cellStyle name="Vírgula 2 2 3 3 5" xfId="22383"/>
    <cellStyle name="Vírgula 2 2 3 4" xfId="3156"/>
    <cellStyle name="Vírgula 2 2 3 4 2" xfId="4549"/>
    <cellStyle name="Vírgula 2 2 3 4 2 2" xfId="17192"/>
    <cellStyle name="Vírgula 2 2 3 4 3" xfId="5325"/>
    <cellStyle name="Vírgula 2 2 3 4 3 2" xfId="16132"/>
    <cellStyle name="Vírgula 2 2 3 4 4" xfId="18776"/>
    <cellStyle name="Vírgula 2 2 3 5" xfId="3905"/>
    <cellStyle name="Vírgula 2 2 3 5 2" xfId="6046"/>
    <cellStyle name="Vírgula 2 2 3 5 2 2" xfId="18047"/>
    <cellStyle name="Vírgula 2 2 3 5 3" xfId="16432"/>
    <cellStyle name="Vírgula 2 2 3 6" xfId="6741"/>
    <cellStyle name="Vírgula 2 2 3 6 2" xfId="24961"/>
    <cellStyle name="Vírgula 2 2 3 7" xfId="5059"/>
    <cellStyle name="Vírgula 2 2 3 7 2" xfId="16742"/>
    <cellStyle name="Vírgula 2 2 3 8" xfId="19355"/>
    <cellStyle name="Vírgula 2 2 4" xfId="2195"/>
    <cellStyle name="Vírgula 2 2 4 2" xfId="3323"/>
    <cellStyle name="Vírgula 2 2 4 2 2" xfId="4653"/>
    <cellStyle name="Vírgula 2 2 4 2 2 2" xfId="16839"/>
    <cellStyle name="Vírgula 2 2 4 2 3" xfId="5492"/>
    <cellStyle name="Vírgula 2 2 4 2 3 2" xfId="21457"/>
    <cellStyle name="Vírgula 2 2 4 2 3 3" xfId="22061"/>
    <cellStyle name="Vírgula 2 2 4 2 4" xfId="22603"/>
    <cellStyle name="Vírgula 2 2 4 3" xfId="4402"/>
    <cellStyle name="Vírgula 2 2 4 3 2" xfId="6222"/>
    <cellStyle name="Vírgula 2 2 4 3 2 2" xfId="16510"/>
    <cellStyle name="Vírgula 2 2 4 3 3" xfId="16937"/>
    <cellStyle name="Vírgula 2 2 4 4" xfId="8479"/>
    <cellStyle name="Vírgula 2 2 4 5" xfId="10647"/>
    <cellStyle name="Vírgula 2 2 5" xfId="2196"/>
    <cellStyle name="Vírgula 2 2 5 2" xfId="3324"/>
    <cellStyle name="Vírgula 2 2 5 2 2" xfId="4654"/>
    <cellStyle name="Vírgula 2 2 5 2 2 2" xfId="16842"/>
    <cellStyle name="Vírgula 2 2 5 2 3" xfId="5493"/>
    <cellStyle name="Vírgula 2 2 5 2 3 2" xfId="19864"/>
    <cellStyle name="Vírgula 2 2 5 2 4" xfId="16004"/>
    <cellStyle name="Vírgula 2 2 5 3" xfId="4325"/>
    <cellStyle name="Vírgula 2 2 5 3 2" xfId="6223"/>
    <cellStyle name="Vírgula 2 2 5 3 2 2" xfId="17659"/>
    <cellStyle name="Vírgula 2 2 5 3 3" xfId="16969"/>
    <cellStyle name="Vírgula 2 2 6" xfId="2197"/>
    <cellStyle name="Vírgula 2 2 6 2" xfId="3325"/>
    <cellStyle name="Vírgula 2 2 6 2 2" xfId="4655"/>
    <cellStyle name="Vírgula 2 2 6 2 2 2" xfId="17357"/>
    <cellStyle name="Vírgula 2 2 6 2 3" xfId="5494"/>
    <cellStyle name="Vírgula 2 2 6 2 3 2" xfId="19803"/>
    <cellStyle name="Vírgula 2 2 6 2 4" xfId="18746"/>
    <cellStyle name="Vírgula 2 2 6 3" xfId="4161"/>
    <cellStyle name="Vírgula 2 2 6 3 2" xfId="6224"/>
    <cellStyle name="Vírgula 2 2 6 3 2 2" xfId="17794"/>
    <cellStyle name="Vírgula 2 2 6 3 3" xfId="17052"/>
    <cellStyle name="Vírgula 2 2 7" xfId="2198"/>
    <cellStyle name="Vírgula 2 2 7 2" xfId="3326"/>
    <cellStyle name="Vírgula 2 2 7 2 2" xfId="4656"/>
    <cellStyle name="Vírgula 2 2 7 2 2 2" xfId="17202"/>
    <cellStyle name="Vírgula 2 2 7 2 3" xfId="5495"/>
    <cellStyle name="Vírgula 2 2 7 2 3 2" xfId="19434"/>
    <cellStyle name="Vírgula 2 2 7 2 4" xfId="18745"/>
    <cellStyle name="Vírgula 2 2 7 3" xfId="4399"/>
    <cellStyle name="Vírgula 2 2 7 3 2" xfId="6225"/>
    <cellStyle name="Vírgula 2 2 7 3 2 2" xfId="17735"/>
    <cellStyle name="Vírgula 2 2 7 3 3" xfId="16940"/>
    <cellStyle name="Vírgula 2 2 8" xfId="2199"/>
    <cellStyle name="Vírgula 2 2 8 2" xfId="3327"/>
    <cellStyle name="Vírgula 2 2 8 2 2" xfId="4657"/>
    <cellStyle name="Vírgula 2 2 8 2 2 2" xfId="16841"/>
    <cellStyle name="Vírgula 2 2 8 2 3" xfId="5496"/>
    <cellStyle name="Vírgula 2 2 8 2 3 2" xfId="19437"/>
    <cellStyle name="Vírgula 2 2 8 2 4" xfId="18744"/>
    <cellStyle name="Vírgula 2 2 8 3" xfId="4015"/>
    <cellStyle name="Vírgula 2 2 8 3 2" xfId="6226"/>
    <cellStyle name="Vírgula 2 2 8 3 2 2" xfId="17550"/>
    <cellStyle name="Vírgula 2 2 8 3 3" xfId="16381"/>
    <cellStyle name="Vírgula 2 2 9" xfId="2200"/>
    <cellStyle name="Vírgula 2 2 9 2" xfId="3328"/>
    <cellStyle name="Vírgula 2 2 9 2 2" xfId="4658"/>
    <cellStyle name="Vírgula 2 2 9 2 2 2" xfId="18297"/>
    <cellStyle name="Vírgula 2 2 9 2 3" xfId="5497"/>
    <cellStyle name="Vírgula 2 2 9 2 3 2" xfId="19265"/>
    <cellStyle name="Vírgula 2 2 9 2 4" xfId="18743"/>
    <cellStyle name="Vírgula 2 2 9 3" xfId="4487"/>
    <cellStyle name="Vírgula 2 2 9 3 2" xfId="6227"/>
    <cellStyle name="Vírgula 2 2 9 3 2 2" xfId="16325"/>
    <cellStyle name="Vírgula 2 2 9 3 3" xfId="18343"/>
    <cellStyle name="Vírgula 2 3" xfId="53"/>
    <cellStyle name="Vírgula 2 3 10" xfId="3969"/>
    <cellStyle name="Vírgula 2 3 10 2" xfId="5875"/>
    <cellStyle name="Vírgula 2 3 10 2 2" xfId="20674"/>
    <cellStyle name="Vírgula 2 3 10 2 3" xfId="22008"/>
    <cellStyle name="Vírgula 2 3 10 3" xfId="22669"/>
    <cellStyle name="Vírgula 2 3 11" xfId="8480"/>
    <cellStyle name="Vírgula 2 3 11 2" xfId="20250"/>
    <cellStyle name="Vírgula 2 3 11 3" xfId="22005"/>
    <cellStyle name="Vírgula 2 3 2" xfId="337"/>
    <cellStyle name="Vírgula 2 3 2 10" xfId="8481"/>
    <cellStyle name="Vírgula 2 3 2 2" xfId="780"/>
    <cellStyle name="Vírgula 2 3 2 2 2" xfId="3119"/>
    <cellStyle name="Vírgula 2 3 2 2 2 2" xfId="4534"/>
    <cellStyle name="Vírgula 2 3 2 2 2 2 2" xfId="16887"/>
    <cellStyle name="Vírgula 2 3 2 2 2 3" xfId="5288"/>
    <cellStyle name="Vírgula 2 3 2 2 2 3 2" xfId="20828"/>
    <cellStyle name="Vírgula 2 3 2 2 2 3 3" xfId="21992"/>
    <cellStyle name="Vírgula 2 3 2 2 2 4" xfId="22576"/>
    <cellStyle name="Vírgula 2 3 2 2 3" xfId="3791"/>
    <cellStyle name="Vírgula 2 3 2 2 3 2" xfId="6005"/>
    <cellStyle name="Vírgula 2 3 2 2 3 2 2" xfId="16606"/>
    <cellStyle name="Vírgula 2 3 2 2 3 3" xfId="18535"/>
    <cellStyle name="Vírgula 2 3 2 2 4" xfId="8482"/>
    <cellStyle name="Vírgula 2 3 2 3" xfId="3008"/>
    <cellStyle name="Vírgula 2 3 2 3 2" xfId="4130"/>
    <cellStyle name="Vírgula 2 3 2 3 2 2" xfId="5910"/>
    <cellStyle name="Vírgula 2 3 2 3 2 2 2" xfId="20060"/>
    <cellStyle name="Vírgula 2 3 2 3 2 2 3" xfId="20491"/>
    <cellStyle name="Vírgula 2 3 2 3 2 3" xfId="22683"/>
    <cellStyle name="Vírgula 2 3 2 3 3" xfId="8483"/>
    <cellStyle name="Vírgula 2 3 2 3 3 2" xfId="20697"/>
    <cellStyle name="Vírgula 2 3 2 3 3 3" xfId="20480"/>
    <cellStyle name="Vírgula 2 3 2 3 4" xfId="21681"/>
    <cellStyle name="Vírgula 2 3 2 4" xfId="3046"/>
    <cellStyle name="Vírgula 2 3 2 4 2" xfId="4494"/>
    <cellStyle name="Vírgula 2 3 2 4 2 2" xfId="17187"/>
    <cellStyle name="Vírgula 2 3 2 4 3" xfId="5215"/>
    <cellStyle name="Vírgula 2 3 2 4 3 2" xfId="22222"/>
    <cellStyle name="Vírgula 2 3 2 4 3 3" xfId="21797"/>
    <cellStyle name="Vírgula 2 3 2 4 4" xfId="22549"/>
    <cellStyle name="Vírgula 2 3 2 5" xfId="8484"/>
    <cellStyle name="Vírgula 2 3 2 5 2" xfId="20648"/>
    <cellStyle name="Vírgula 2 3 2 5 3" xfId="21003"/>
    <cellStyle name="Vírgula 2 3 2 6" xfId="8485"/>
    <cellStyle name="Vírgula 2 3 2 6 2" xfId="21838"/>
    <cellStyle name="Vírgula 2 3 2 6 3" xfId="22126"/>
    <cellStyle name="Vírgula 2 3 2 7" xfId="8486"/>
    <cellStyle name="Vírgula 2 3 2 7 2" xfId="22307"/>
    <cellStyle name="Vírgula 2 3 2 7 3" xfId="21811"/>
    <cellStyle name="Vírgula 2 3 2 8" xfId="8487"/>
    <cellStyle name="Vírgula 2 3 2 8 2" xfId="22243"/>
    <cellStyle name="Vírgula 2 3 2 8 3" xfId="21989"/>
    <cellStyle name="Vírgula 2 3 2 9" xfId="8488"/>
    <cellStyle name="Vírgula 2 3 3" xfId="667"/>
    <cellStyle name="Vírgula 2 3 3 2" xfId="3101"/>
    <cellStyle name="Vírgula 2 3 3 2 2" xfId="4516"/>
    <cellStyle name="Vírgula 2 3 3 2 2 2" xfId="16187"/>
    <cellStyle name="Vírgula 2 3 3 2 3" xfId="5270"/>
    <cellStyle name="Vírgula 2 3 3 2 3 2" xfId="19488"/>
    <cellStyle name="Vírgula 2 3 3 2 4" xfId="19857"/>
    <cellStyle name="Vírgula 2 3 3 3" xfId="4075"/>
    <cellStyle name="Vírgula 2 3 3 3 2" xfId="5985"/>
    <cellStyle name="Vírgula 2 3 3 3 2 2" xfId="16620"/>
    <cellStyle name="Vírgula 2 3 3 3 3" xfId="16360"/>
    <cellStyle name="Vírgula 2 3 4" xfId="872"/>
    <cellStyle name="Vírgula 2 3 4 2" xfId="2201"/>
    <cellStyle name="Vírgula 2 3 4 2 2" xfId="3329"/>
    <cellStyle name="Vírgula 2 3 4 2 2 2" xfId="4659"/>
    <cellStyle name="Vírgula 2 3 4 2 2 2 2" xfId="18296"/>
    <cellStyle name="Vírgula 2 3 4 2 2 3" xfId="5498"/>
    <cellStyle name="Vírgula 2 3 4 2 2 3 2" xfId="19435"/>
    <cellStyle name="Vírgula 2 3 4 2 2 4" xfId="18742"/>
    <cellStyle name="Vírgula 2 3 4 2 3" xfId="3804"/>
    <cellStyle name="Vírgula 2 3 4 2 3 2" xfId="6228"/>
    <cellStyle name="Vírgula 2 3 4 2 3 2 2" xfId="15936"/>
    <cellStyle name="Vírgula 2 3 4 2 3 3" xfId="16286"/>
    <cellStyle name="Vírgula 2 3 4 3" xfId="3157"/>
    <cellStyle name="Vírgula 2 3 4 3 2" xfId="4120"/>
    <cellStyle name="Vírgula 2 3 4 3 2 2" xfId="6557"/>
    <cellStyle name="Vírgula 2 3 4 3 2 2 2" xfId="17420"/>
    <cellStyle name="Vírgula 2 3 4 3 2 3" xfId="16213"/>
    <cellStyle name="Vírgula 2 3 4 3 3" xfId="5326"/>
    <cellStyle name="Vírgula 2 3 4 3 3 2" xfId="19227"/>
    <cellStyle name="Vírgula 2 3 4 3 4" xfId="17133"/>
    <cellStyle name="Vírgula 2 3 4 4" xfId="3906"/>
    <cellStyle name="Vírgula 2 3 4 4 2" xfId="6047"/>
    <cellStyle name="Vírgula 2 3 4 4 2 2" xfId="17652"/>
    <cellStyle name="Vírgula 2 3 4 4 3" xfId="16431"/>
    <cellStyle name="Vírgula 2 3 4 5" xfId="6742"/>
    <cellStyle name="Vírgula 2 3 4 5 2" xfId="24962"/>
    <cellStyle name="Vírgula 2 3 4 6" xfId="5060"/>
    <cellStyle name="Vírgula 2 3 4 6 2" xfId="16745"/>
    <cellStyle name="Vírgula 2 3 4 7" xfId="19154"/>
    <cellStyle name="Vírgula 2 3 5" xfId="2202"/>
    <cellStyle name="Vírgula 2 3 5 2" xfId="3330"/>
    <cellStyle name="Vírgula 2 3 5 2 2" xfId="4660"/>
    <cellStyle name="Vírgula 2 3 5 2 2 2" xfId="18295"/>
    <cellStyle name="Vírgula 2 3 5 2 3" xfId="5499"/>
    <cellStyle name="Vírgula 2 3 5 2 3 2" xfId="19436"/>
    <cellStyle name="Vírgula 2 3 5 2 4" xfId="18741"/>
    <cellStyle name="Vírgula 2 3 5 3" xfId="4171"/>
    <cellStyle name="Vírgula 2 3 5 3 2" xfId="6229"/>
    <cellStyle name="Vírgula 2 3 5 3 2 2" xfId="18010"/>
    <cellStyle name="Vírgula 2 3 5 3 3" xfId="17046"/>
    <cellStyle name="Vírgula 2 3 6" xfId="2203"/>
    <cellStyle name="Vírgula 2 3 6 2" xfId="3331"/>
    <cellStyle name="Vírgula 2 3 6 2 2" xfId="4661"/>
    <cellStyle name="Vírgula 2 3 6 2 2 2" xfId="18294"/>
    <cellStyle name="Vírgula 2 3 6 2 3" xfId="5500"/>
    <cellStyle name="Vírgula 2 3 6 2 3 2" xfId="19391"/>
    <cellStyle name="Vírgula 2 3 6 2 4" xfId="18740"/>
    <cellStyle name="Vírgula 2 3 6 3" xfId="3978"/>
    <cellStyle name="Vírgula 2 3 6 3 2" xfId="6230"/>
    <cellStyle name="Vírgula 2 3 6 3 2 2" xfId="18009"/>
    <cellStyle name="Vírgula 2 3 6 3 3" xfId="17413"/>
    <cellStyle name="Vírgula 2 3 7" xfId="2204"/>
    <cellStyle name="Vírgula 2 3 7 2" xfId="3332"/>
    <cellStyle name="Vírgula 2 3 7 2 2" xfId="4662"/>
    <cellStyle name="Vírgula 2 3 7 2 2 2" xfId="16840"/>
    <cellStyle name="Vírgula 2 3 7 2 3" xfId="5501"/>
    <cellStyle name="Vírgula 2 3 7 2 3 2" xfId="18180"/>
    <cellStyle name="Vírgula 2 3 7 2 4" xfId="18739"/>
    <cellStyle name="Vírgula 2 3 7 3" xfId="4175"/>
    <cellStyle name="Vírgula 2 3 7 3 2" xfId="6231"/>
    <cellStyle name="Vírgula 2 3 7 3 2 2" xfId="18008"/>
    <cellStyle name="Vírgula 2 3 7 3 3" xfId="17042"/>
    <cellStyle name="Vírgula 2 3 8" xfId="2205"/>
    <cellStyle name="Vírgula 2 3 8 2" xfId="3333"/>
    <cellStyle name="Vírgula 2 3 8 2 2" xfId="4663"/>
    <cellStyle name="Vírgula 2 3 8 2 2 2" xfId="16172"/>
    <cellStyle name="Vírgula 2 3 8 2 3" xfId="5502"/>
    <cellStyle name="Vírgula 2 3 8 2 3 2" xfId="16696"/>
    <cellStyle name="Vírgula 2 3 8 2 4" xfId="18738"/>
    <cellStyle name="Vírgula 2 3 8 3" xfId="4415"/>
    <cellStyle name="Vírgula 2 3 8 3 2" xfId="6232"/>
    <cellStyle name="Vírgula 2 3 8 3 2 2" xfId="18007"/>
    <cellStyle name="Vírgula 2 3 8 3 3" xfId="15866"/>
    <cellStyle name="Vírgula 2 3 9" xfId="2206"/>
    <cellStyle name="Vírgula 2 3 9 2" xfId="3334"/>
    <cellStyle name="Vírgula 2 3 9 2 2" xfId="4664"/>
    <cellStyle name="Vírgula 2 3 9 2 2 2" xfId="16838"/>
    <cellStyle name="Vírgula 2 3 9 2 3" xfId="5503"/>
    <cellStyle name="Vírgula 2 3 9 2 3 2" xfId="19845"/>
    <cellStyle name="Vírgula 2 3 9 2 4" xfId="18737"/>
    <cellStyle name="Vírgula 2 3 9 3" xfId="4129"/>
    <cellStyle name="Vírgula 2 3 9 3 2" xfId="6233"/>
    <cellStyle name="Vírgula 2 3 9 3 2 2" xfId="18006"/>
    <cellStyle name="Vírgula 2 3 9 3 3" xfId="17267"/>
    <cellStyle name="Vírgula 2 4" xfId="338"/>
    <cellStyle name="Vírgula 2 4 10" xfId="8489"/>
    <cellStyle name="Vírgula 2 4 11" xfId="9134"/>
    <cellStyle name="Vírgula 2 4 2" xfId="781"/>
    <cellStyle name="Vírgula 2 4 2 2" xfId="3120"/>
    <cellStyle name="Vírgula 2 4 2 2 2" xfId="4535"/>
    <cellStyle name="Vírgula 2 4 2 2 2 2" xfId="22001"/>
    <cellStyle name="Vírgula 2 4 2 2 2 2 2" xfId="16185"/>
    <cellStyle name="Vírgula 2 4 2 2 3" xfId="5289"/>
    <cellStyle name="Vírgula 2 4 2 2 3 2" xfId="20374"/>
    <cellStyle name="Vírgula 2 4 2 2 3 3" xfId="20466"/>
    <cellStyle name="Vírgula 2 4 2 2 4" xfId="22577"/>
    <cellStyle name="Vírgula 2 4 2 3" xfId="4252"/>
    <cellStyle name="Vírgula 2 4 2 3 2" xfId="6006"/>
    <cellStyle name="Vírgula 2 4 2 3 2 2" xfId="16605"/>
    <cellStyle name="Vírgula 2 4 2 3 3" xfId="17007"/>
    <cellStyle name="Vírgula 2 4 2 4" xfId="8490"/>
    <cellStyle name="Vírgula 2 4 3" xfId="3009"/>
    <cellStyle name="Vírgula 2 4 3 2" xfId="3684"/>
    <cellStyle name="Vírgula 2 4 3 2 2" xfId="4962"/>
    <cellStyle name="Vírgula 2 4 3 2 2 2" xfId="17339"/>
    <cellStyle name="Vírgula 2 4 3 2 3" xfId="5853"/>
    <cellStyle name="Vírgula 2 4 3 2 3 2" xfId="22069"/>
    <cellStyle name="Vírgula 2 4 3 2 3 3" xfId="20473"/>
    <cellStyle name="Vírgula 2 4 3 2 4" xfId="18589"/>
    <cellStyle name="Vírgula 2 4 3 3" xfId="4423"/>
    <cellStyle name="Vírgula 2 4 3 3 2" xfId="5911"/>
    <cellStyle name="Vírgula 2 4 3 3 2 2" xfId="18065"/>
    <cellStyle name="Vírgula 2 4 3 3 3" xfId="16929"/>
    <cellStyle name="Vírgula 2 4 3 4" xfId="4296"/>
    <cellStyle name="Vírgula 2 4 3 4 2" xfId="6867"/>
    <cellStyle name="Vírgula 2 4 3 4 2 2" xfId="25077"/>
    <cellStyle name="Vírgula 2 4 3 4 3" xfId="16987"/>
    <cellStyle name="Vírgula 2 4 3 5" xfId="5185"/>
    <cellStyle name="Vírgula 2 4 3 5 2" xfId="19248"/>
    <cellStyle name="Vírgula 2 4 3 6" xfId="22523"/>
    <cellStyle name="Vírgula 2 4 4" xfId="3047"/>
    <cellStyle name="Vírgula 2 4 4 2" xfId="4495"/>
    <cellStyle name="Vírgula 2 4 4 2 2" xfId="16906"/>
    <cellStyle name="Vírgula 2 4 4 3" xfId="5216"/>
    <cellStyle name="Vírgula 2 4 4 3 2" xfId="20173"/>
    <cellStyle name="Vírgula 2 4 4 3 3" xfId="20276"/>
    <cellStyle name="Vírgula 2 4 4 4" xfId="22550"/>
    <cellStyle name="Vírgula 2 4 5" xfId="8491"/>
    <cellStyle name="Vírgula 2 4 5 2" xfId="21293"/>
    <cellStyle name="Vírgula 2 4 5 3" xfId="20812"/>
    <cellStyle name="Vírgula 2 4 6" xfId="8492"/>
    <cellStyle name="Vírgula 2 4 6 2" xfId="20477"/>
    <cellStyle name="Vírgula 2 4 6 3" xfId="22149"/>
    <cellStyle name="Vírgula 2 4 7" xfId="8493"/>
    <cellStyle name="Vírgula 2 4 7 2" xfId="21295"/>
    <cellStyle name="Vírgula 2 4 7 3" xfId="21898"/>
    <cellStyle name="Vírgula 2 4 8" xfId="8494"/>
    <cellStyle name="Vírgula 2 4 8 2" xfId="21294"/>
    <cellStyle name="Vírgula 2 4 8 3" xfId="22121"/>
    <cellStyle name="Vírgula 2 4 9" xfId="8495"/>
    <cellStyle name="Vírgula 2 5" xfId="339"/>
    <cellStyle name="Vírgula 2 5 2" xfId="873"/>
    <cellStyle name="Vírgula 2 5 2 2" xfId="2209"/>
    <cellStyle name="Vírgula 2 5 2 2 2" xfId="3337"/>
    <cellStyle name="Vírgula 2 5 2 2 2 2" xfId="4667"/>
    <cellStyle name="Vírgula 2 5 2 2 2 2 2" xfId="16837"/>
    <cellStyle name="Vírgula 2 5 2 2 2 3" xfId="5506"/>
    <cellStyle name="Vírgula 2 5 2 2 2 3 2" xfId="19433"/>
    <cellStyle name="Vírgula 2 5 2 2 2 4" xfId="19053"/>
    <cellStyle name="Vírgula 2 5 2 2 3" xfId="3698"/>
    <cellStyle name="Vírgula 2 5 2 2 3 2" xfId="6236"/>
    <cellStyle name="Vírgula 2 5 2 2 3 2 2" xfId="15935"/>
    <cellStyle name="Vírgula 2 5 2 2 3 3" xfId="18579"/>
    <cellStyle name="Vírgula 2 5 2 2 4" xfId="22488"/>
    <cellStyle name="Vírgula 2 5 2 2 5" xfId="22384"/>
    <cellStyle name="Vírgula 2 5 2 3" xfId="3158"/>
    <cellStyle name="Vírgula 2 5 2 3 2" xfId="4307"/>
    <cellStyle name="Vírgula 2 5 2 3 2 2" xfId="6558"/>
    <cellStyle name="Vírgula 2 5 2 3 2 2 2" xfId="16037"/>
    <cellStyle name="Vírgula 2 5 2 3 2 3" xfId="16979"/>
    <cellStyle name="Vírgula 2 5 2 3 3" xfId="5327"/>
    <cellStyle name="Vírgula 2 5 2 3 3 2" xfId="20505"/>
    <cellStyle name="Vírgula 2 5 2 3 3 3" xfId="21822"/>
    <cellStyle name="Vírgula 2 5 2 3 4" xfId="21385"/>
    <cellStyle name="Vírgula 2 5 2 3 4 2" xfId="17134"/>
    <cellStyle name="Vírgula 2 5 2 4" xfId="3907"/>
    <cellStyle name="Vírgula 2 5 2 4 2" xfId="6048"/>
    <cellStyle name="Vírgula 2 5 2 4 2 2" xfId="17785"/>
    <cellStyle name="Vírgula 2 5 2 4 3" xfId="18485"/>
    <cellStyle name="Vírgula 2 5 2 5" xfId="6743"/>
    <cellStyle name="Vírgula 2 5 2 5 2" xfId="24963"/>
    <cellStyle name="Vírgula 2 5 2 6" xfId="5061"/>
    <cellStyle name="Vírgula 2 5 2 6 2" xfId="17332"/>
    <cellStyle name="Vírgula 2 5 2 7" xfId="16018"/>
    <cellStyle name="Vírgula 2 5 3" xfId="2210"/>
    <cellStyle name="Vírgula 2 5 3 2" xfId="3338"/>
    <cellStyle name="Vírgula 2 5 3 2 2" xfId="4668"/>
    <cellStyle name="Vírgula 2 5 3 2 2 2" xfId="16836"/>
    <cellStyle name="Vírgula 2 5 3 2 3" xfId="5507"/>
    <cellStyle name="Vírgula 2 5 3 2 3 2" xfId="20879"/>
    <cellStyle name="Vírgula 2 5 3 2 3 3" xfId="22117"/>
    <cellStyle name="Vírgula 2 5 3 2 4" xfId="22604"/>
    <cellStyle name="Vírgula 2 5 3 3" xfId="4462"/>
    <cellStyle name="Vírgula 2 5 3 3 2" xfId="6237"/>
    <cellStyle name="Vírgula 2 5 3 3 2 2" xfId="21469"/>
    <cellStyle name="Vírgula 2 5 3 3 2 3" xfId="20458"/>
    <cellStyle name="Vírgula 2 5 3 3 3" xfId="21001"/>
    <cellStyle name="Vírgula 2 5 3 3 3 2" xfId="16917"/>
    <cellStyle name="Vírgula 2 5 3 4" xfId="8496"/>
    <cellStyle name="Vírgula 2 5 4" xfId="2211"/>
    <cellStyle name="Vírgula 2 5 4 2" xfId="3339"/>
    <cellStyle name="Vírgula 2 5 4 2 2" xfId="4669"/>
    <cellStyle name="Vírgula 2 5 4 2 2 2" xfId="18293"/>
    <cellStyle name="Vírgula 2 5 4 2 3" xfId="5508"/>
    <cellStyle name="Vírgula 2 5 4 2 3 2" xfId="19192"/>
    <cellStyle name="Vírgula 2 5 4 2 4" xfId="19340"/>
    <cellStyle name="Vírgula 2 5 4 3" xfId="4098"/>
    <cellStyle name="Vírgula 2 5 4 3 2" xfId="6238"/>
    <cellStyle name="Vírgula 2 5 4 3 2 2" xfId="16508"/>
    <cellStyle name="Vírgula 2 5 4 3 3" xfId="17288"/>
    <cellStyle name="Vírgula 2 5 5" xfId="2208"/>
    <cellStyle name="Vírgula 2 5 5 2" xfId="3336"/>
    <cellStyle name="Vírgula 2 5 5 2 2" xfId="4666"/>
    <cellStyle name="Vírgula 2 5 5 2 2 2" xfId="17203"/>
    <cellStyle name="Vírgula 2 5 5 2 3" xfId="5505"/>
    <cellStyle name="Vírgula 2 5 5 2 3 2" xfId="19430"/>
    <cellStyle name="Vírgula 2 5 5 2 4" xfId="19015"/>
    <cellStyle name="Vírgula 2 5 5 3" xfId="4212"/>
    <cellStyle name="Vírgula 2 5 5 3 2" xfId="6235"/>
    <cellStyle name="Vírgula 2 5 5 3 2 2" xfId="16268"/>
    <cellStyle name="Vírgula 2 5 5 3 3" xfId="17026"/>
    <cellStyle name="Vírgula 2 5 6" xfId="4223"/>
    <cellStyle name="Vírgula 2 5 6 2" xfId="5912"/>
    <cellStyle name="Vírgula 2 5 6 2 2" xfId="20061"/>
    <cellStyle name="Vírgula 2 5 6 2 3" xfId="21856"/>
    <cellStyle name="Vírgula 2 5 6 3" xfId="22286"/>
    <cellStyle name="Vírgula 2 5 6 3 2" xfId="24773"/>
    <cellStyle name="Vírgula 2 5 6 3 3" xfId="22690"/>
    <cellStyle name="Vírgula 2 5 7" xfId="8497"/>
    <cellStyle name="Vírgula 2 5 7 2" xfId="22225"/>
    <cellStyle name="Vírgula 2 5 7 3" xfId="21839"/>
    <cellStyle name="Vírgula 2 5 8" xfId="8498"/>
    <cellStyle name="Vírgula 2 5 8 2" xfId="20030"/>
    <cellStyle name="Vírgula 2 5 8 3" xfId="22006"/>
    <cellStyle name="Vírgula 2 5 9" xfId="8499"/>
    <cellStyle name="Vírgula 2 5 9 2" xfId="21296"/>
    <cellStyle name="Vírgula 2 5 9 3" xfId="22142"/>
    <cellStyle name="Vírgula 2 6" xfId="874"/>
    <cellStyle name="Vírgula 2 6 2" xfId="2212"/>
    <cellStyle name="Vírgula 2 6 2 2" xfId="3340"/>
    <cellStyle name="Vírgula 2 6 2 2 2" xfId="4670"/>
    <cellStyle name="Vírgula 2 6 2 2 2 2" xfId="16835"/>
    <cellStyle name="Vírgula 2 6 2 2 3" xfId="5509"/>
    <cellStyle name="Vírgula 2 6 2 2 3 2" xfId="19431"/>
    <cellStyle name="Vírgula 2 6 2 2 4" xfId="19140"/>
    <cellStyle name="Vírgula 2 6 2 3" xfId="4459"/>
    <cellStyle name="Vírgula 2 6 2 3 2" xfId="6239"/>
    <cellStyle name="Vírgula 2 6 2 3 2 2" xfId="16507"/>
    <cellStyle name="Vírgula 2 6 2 3 3" xfId="16920"/>
    <cellStyle name="Vírgula 2 6 3" xfId="3159"/>
    <cellStyle name="Vírgula 2 6 3 2" xfId="3976"/>
    <cellStyle name="Vírgula 2 6 3 2 2" xfId="6559"/>
    <cellStyle name="Vírgula 2 6 3 2 2 2" xfId="19734"/>
    <cellStyle name="Vírgula 2 6 3 2 3" xfId="17294"/>
    <cellStyle name="Vírgula 2 6 3 3" xfId="5328"/>
    <cellStyle name="Vírgula 2 6 3 3 2" xfId="18188"/>
    <cellStyle name="Vírgula 2 6 3 4" xfId="19259"/>
    <cellStyle name="Vírgula 2 6 4" xfId="3908"/>
    <cellStyle name="Vírgula 2 6 4 2" xfId="6049"/>
    <cellStyle name="Vírgula 2 6 4 2 2" xfId="17722"/>
    <cellStyle name="Vírgula 2 6 4 3" xfId="18484"/>
    <cellStyle name="Vírgula 2 6 5" xfId="6744"/>
    <cellStyle name="Vírgula 2 6 5 2" xfId="24964"/>
    <cellStyle name="Vírgula 2 6 6" xfId="5062"/>
    <cellStyle name="Vírgula 2 6 6 2" xfId="17226"/>
    <cellStyle name="Vírgula 2 6 7" xfId="10605"/>
    <cellStyle name="Vírgula 2 6 7 2" xfId="19008"/>
    <cellStyle name="Vírgula 2 7" xfId="2213"/>
    <cellStyle name="Vírgula 2 7 2" xfId="3341"/>
    <cellStyle name="Vírgula 2 7 2 2" xfId="4671"/>
    <cellStyle name="Vírgula 2 7 2 2 2" xfId="16171"/>
    <cellStyle name="Vírgula 2 7 2 3" xfId="5510"/>
    <cellStyle name="Vírgula 2 7 2 3 2" xfId="19432"/>
    <cellStyle name="Vírgula 2 7 2 4" xfId="16003"/>
    <cellStyle name="Vírgula 2 7 3" xfId="4011"/>
    <cellStyle name="Vírgula 2 7 3 2" xfId="6240"/>
    <cellStyle name="Vírgula 2 7 3 2 2" xfId="16506"/>
    <cellStyle name="Vírgula 2 7 3 3" xfId="17412"/>
    <cellStyle name="Vírgula 2 8" xfId="2214"/>
    <cellStyle name="Vírgula 2 8 2" xfId="3342"/>
    <cellStyle name="Vírgula 2 8 2 2" xfId="4672"/>
    <cellStyle name="Vírgula 2 8 2 2 2" xfId="18292"/>
    <cellStyle name="Vírgula 2 8 2 3" xfId="5511"/>
    <cellStyle name="Vírgula 2 8 2 3 2" xfId="19375"/>
    <cellStyle name="Vírgula 2 8 2 4" xfId="18736"/>
    <cellStyle name="Vírgula 2 8 3" xfId="4401"/>
    <cellStyle name="Vírgula 2 8 3 2" xfId="6241"/>
    <cellStyle name="Vírgula 2 8 3 2 2" xfId="16505"/>
    <cellStyle name="Vírgula 2 8 3 3" xfId="16938"/>
    <cellStyle name="Vírgula 2 9" xfId="2215"/>
    <cellStyle name="Vírgula 2 9 2" xfId="3343"/>
    <cellStyle name="Vírgula 2 9 2 2" xfId="4673"/>
    <cellStyle name="Vírgula 2 9 2 2 2" xfId="18291"/>
    <cellStyle name="Vírgula 2 9 2 3" xfId="5512"/>
    <cellStyle name="Vírgula 2 9 2 3 2" xfId="18179"/>
    <cellStyle name="Vírgula 2 9 2 4" xfId="18735"/>
    <cellStyle name="Vírgula 2 9 3" xfId="3865"/>
    <cellStyle name="Vírgula 2 9 3 2" xfId="6242"/>
    <cellStyle name="Vírgula 2 9 3 2 2" xfId="16504"/>
    <cellStyle name="Vírgula 2 9 3 3" xfId="16448"/>
    <cellStyle name="Vírgula 20" xfId="25082"/>
    <cellStyle name="Vírgula 3" xfId="54"/>
    <cellStyle name="Vírgula 3 10" xfId="2216"/>
    <cellStyle name="Vírgula 3 10 2" xfId="3344"/>
    <cellStyle name="Vírgula 3 10 2 2" xfId="4674"/>
    <cellStyle name="Vírgula 3 10 2 2 2" xfId="18290"/>
    <cellStyle name="Vírgula 3 10 2 3" xfId="5513"/>
    <cellStyle name="Vírgula 3 10 2 3 2" xfId="16695"/>
    <cellStyle name="Vírgula 3 10 2 4" xfId="18734"/>
    <cellStyle name="Vírgula 3 10 3" xfId="3850"/>
    <cellStyle name="Vírgula 3 10 3 2" xfId="6243"/>
    <cellStyle name="Vírgula 3 10 3 2 2" xfId="18004"/>
    <cellStyle name="Vírgula 3 10 3 3" xfId="16457"/>
    <cellStyle name="Vírgula 3 11" xfId="2217"/>
    <cellStyle name="Vírgula 3 11 2" xfId="3345"/>
    <cellStyle name="Vírgula 3 11 2 2" xfId="4675"/>
    <cellStyle name="Vírgula 3 11 2 2 2" xfId="18289"/>
    <cellStyle name="Vírgula 3 11 2 3" xfId="5514"/>
    <cellStyle name="Vírgula 3 11 2 3 2" xfId="19822"/>
    <cellStyle name="Vírgula 3 11 2 4" xfId="18733"/>
    <cellStyle name="Vírgula 3 11 3" xfId="4077"/>
    <cellStyle name="Vírgula 3 11 3 2" xfId="6244"/>
    <cellStyle name="Vírgula 3 11 3 2 2" xfId="17457"/>
    <cellStyle name="Vírgula 3 11 3 3" xfId="16398"/>
    <cellStyle name="Vírgula 3 12" xfId="2218"/>
    <cellStyle name="Vírgula 3 12 2" xfId="3346"/>
    <cellStyle name="Vírgula 3 12 2 2" xfId="4676"/>
    <cellStyle name="Vírgula 3 12 2 2 2" xfId="18288"/>
    <cellStyle name="Vírgula 3 12 2 3" xfId="5515"/>
    <cellStyle name="Vírgula 3 12 2 3 2" xfId="19766"/>
    <cellStyle name="Vírgula 3 12 2 4" xfId="18732"/>
    <cellStyle name="Vírgula 3 12 3" xfId="3971"/>
    <cellStyle name="Vírgula 3 12 3 2" xfId="6245"/>
    <cellStyle name="Vírgula 3 12 3 2 2" xfId="16503"/>
    <cellStyle name="Vírgula 3 12 3 3" xfId="17082"/>
    <cellStyle name="Vírgula 3 13" xfId="3026"/>
    <cellStyle name="Vírgula 3 13 2" xfId="3723"/>
    <cellStyle name="Vírgula 3 13 2 2" xfId="5876"/>
    <cellStyle name="Vírgula 3 13 2 2 2" xfId="17393"/>
    <cellStyle name="Vírgula 3 13 2 3" xfId="18560"/>
    <cellStyle name="Vírgula 3 13 3" xfId="5195"/>
    <cellStyle name="Vírgula 3 13 3 2" xfId="21302"/>
    <cellStyle name="Vírgula 3 13 3 3" xfId="21398"/>
    <cellStyle name="Vírgula 3 13 4" xfId="22532"/>
    <cellStyle name="Vírgula 3 14" xfId="8500"/>
    <cellStyle name="Vírgula 3 14 2" xfId="21374"/>
    <cellStyle name="Vírgula 3 14 3" xfId="20034"/>
    <cellStyle name="Vírgula 3 15" xfId="8501"/>
    <cellStyle name="Vírgula 3 16" xfId="8502"/>
    <cellStyle name="Vírgula 3 2" xfId="55"/>
    <cellStyle name="Vírgula 3 2 10" xfId="2219"/>
    <cellStyle name="Vírgula 3 2 10 2" xfId="3347"/>
    <cellStyle name="Vírgula 3 2 10 2 2" xfId="4677"/>
    <cellStyle name="Vírgula 3 2 10 2 2 2" xfId="18287"/>
    <cellStyle name="Vírgula 3 2 10 2 3" xfId="5516"/>
    <cellStyle name="Vírgula 3 2 10 2 3 2" xfId="15964"/>
    <cellStyle name="Vírgula 3 2 10 2 4" xfId="18731"/>
    <cellStyle name="Vírgula 3 2 10 3" xfId="4374"/>
    <cellStyle name="Vírgula 3 2 10 3 2" xfId="6246"/>
    <cellStyle name="Vírgula 3 2 10 3 2 2" xfId="18003"/>
    <cellStyle name="Vírgula 3 2 10 3 3" xfId="18379"/>
    <cellStyle name="Vírgula 3 2 11" xfId="2220"/>
    <cellStyle name="Vírgula 3 2 11 2" xfId="3348"/>
    <cellStyle name="Vírgula 3 2 11 2 2" xfId="4678"/>
    <cellStyle name="Vírgula 3 2 11 2 2 2" xfId="19318"/>
    <cellStyle name="Vírgula 3 2 11 2 3" xfId="5517"/>
    <cellStyle name="Vírgula 3 2 11 2 3 2" xfId="19821"/>
    <cellStyle name="Vírgula 3 2 11 2 4" xfId="18730"/>
    <cellStyle name="Vírgula 3 2 11 3" xfId="4142"/>
    <cellStyle name="Vírgula 3 2 11 3 2" xfId="6247"/>
    <cellStyle name="Vírgula 3 2 11 3 2 2" xfId="16215"/>
    <cellStyle name="Vírgula 3 2 11 3 3" xfId="16233"/>
    <cellStyle name="Vírgula 3 2 12" xfId="3027"/>
    <cellStyle name="Vírgula 3 2 12 2" xfId="4190"/>
    <cellStyle name="Vírgula 3 2 12 2 2" xfId="5877"/>
    <cellStyle name="Vírgula 3 2 12 2 2 2" xfId="16641"/>
    <cellStyle name="Vírgula 3 2 12 2 3" xfId="17035"/>
    <cellStyle name="Vírgula 3 2 12 3" xfId="5196"/>
    <cellStyle name="Vírgula 3 2 12 3 2" xfId="21337"/>
    <cellStyle name="Vírgula 3 2 12 3 3" xfId="22139"/>
    <cellStyle name="Vírgula 3 2 12 4" xfId="22533"/>
    <cellStyle name="Vírgula 3 2 13" xfId="8503"/>
    <cellStyle name="Vírgula 3 2 13 2" xfId="21297"/>
    <cellStyle name="Vírgula 3 2 13 3" xfId="20584"/>
    <cellStyle name="Vírgula 3 2 14" xfId="8504"/>
    <cellStyle name="Vírgula 3 2 15" xfId="8505"/>
    <cellStyle name="Vírgula 3 2 2" xfId="56"/>
    <cellStyle name="Vírgula 3 2 2 10" xfId="3028"/>
    <cellStyle name="Vírgula 3 2 2 10 2" xfId="3811"/>
    <cellStyle name="Vírgula 3 2 2 10 2 2" xfId="5878"/>
    <cellStyle name="Vírgula 3 2 2 10 2 2 2" xfId="16307"/>
    <cellStyle name="Vírgula 3 2 2 10 2 3" xfId="18520"/>
    <cellStyle name="Vírgula 3 2 2 10 3" xfId="5197"/>
    <cellStyle name="Vírgula 3 2 2 10 3 2" xfId="21959"/>
    <cellStyle name="Vírgula 3 2 2 10 3 3" xfId="21921"/>
    <cellStyle name="Vírgula 3 2 2 10 4" xfId="22534"/>
    <cellStyle name="Vírgula 3 2 2 11" xfId="8506"/>
    <cellStyle name="Vírgula 3 2 2 11 2" xfId="20769"/>
    <cellStyle name="Vírgula 3 2 2 11 3" xfId="19962"/>
    <cellStyle name="Vírgula 3 2 2 12" xfId="8507"/>
    <cellStyle name="Vírgula 3 2 2 13" xfId="8508"/>
    <cellStyle name="Vírgula 3 2 2 2" xfId="694"/>
    <cellStyle name="Vírgula 3 2 2 2 2" xfId="3108"/>
    <cellStyle name="Vírgula 3 2 2 2 2 2" xfId="4523"/>
    <cellStyle name="Vírgula 3 2 2 2 2 2 2" xfId="18336"/>
    <cellStyle name="Vírgula 3 2 2 2 2 3" xfId="5277"/>
    <cellStyle name="Vírgula 3 2 2 2 2 3 2" xfId="15966"/>
    <cellStyle name="Vírgula 3 2 2 2 2 4" xfId="19637"/>
    <cellStyle name="Vírgula 3 2 2 2 3" xfId="4418"/>
    <cellStyle name="Vírgula 3 2 2 2 3 2" xfId="5993"/>
    <cellStyle name="Vírgula 3 2 2 2 3 2 2" xfId="18052"/>
    <cellStyle name="Vírgula 3 2 2 2 3 3" xfId="16934"/>
    <cellStyle name="Vírgula 3 2 2 3" xfId="2221"/>
    <cellStyle name="Vírgula 3 2 2 3 2" xfId="3349"/>
    <cellStyle name="Vírgula 3 2 2 3 2 2" xfId="4679"/>
    <cellStyle name="Vírgula 3 2 2 3 2 2 2" xfId="16275"/>
    <cellStyle name="Vírgula 3 2 2 3 2 3" xfId="5518"/>
    <cellStyle name="Vírgula 3 2 2 3 2 3 2" xfId="19765"/>
    <cellStyle name="Vírgula 3 2 2 3 2 4" xfId="18729"/>
    <cellStyle name="Vírgula 3 2 2 3 3" xfId="4083"/>
    <cellStyle name="Vírgula 3 2 2 3 3 2" xfId="6248"/>
    <cellStyle name="Vírgula 3 2 2 3 3 2 2" xfId="18002"/>
    <cellStyle name="Vírgula 3 2 2 3 3 3" xfId="17269"/>
    <cellStyle name="Vírgula 3 2 2 4" xfId="2222"/>
    <cellStyle name="Vírgula 3 2 2 4 2" xfId="3350"/>
    <cellStyle name="Vírgula 3 2 2 4 2 2" xfId="4680"/>
    <cellStyle name="Vírgula 3 2 2 4 2 2 2" xfId="15971"/>
    <cellStyle name="Vírgula 3 2 2 4 2 3" xfId="5519"/>
    <cellStyle name="Vírgula 3 2 2 4 2 3 2" xfId="19033"/>
    <cellStyle name="Vírgula 3 2 2 4 2 4" xfId="18728"/>
    <cellStyle name="Vírgula 3 2 2 4 3" xfId="4393"/>
    <cellStyle name="Vírgula 3 2 2 4 3 2" xfId="6249"/>
    <cellStyle name="Vírgula 3 2 2 4 3 2 2" xfId="18001"/>
    <cellStyle name="Vírgula 3 2 2 4 3 3" xfId="18372"/>
    <cellStyle name="Vírgula 3 2 2 5" xfId="2223"/>
    <cellStyle name="Vírgula 3 2 2 5 2" xfId="3351"/>
    <cellStyle name="Vírgula 3 2 2 5 2 2" xfId="4681"/>
    <cellStyle name="Vírgula 3 2 2 5 2 2 2" xfId="16831"/>
    <cellStyle name="Vírgula 3 2 2 5 2 3" xfId="5520"/>
    <cellStyle name="Vírgula 3 2 2 5 2 3 2" xfId="19413"/>
    <cellStyle name="Vírgula 3 2 2 5 2 4" xfId="18727"/>
    <cellStyle name="Vírgula 3 2 2 5 3" xfId="4409"/>
    <cellStyle name="Vírgula 3 2 2 5 3 2" xfId="6250"/>
    <cellStyle name="Vírgula 3 2 2 5 3 2 2" xfId="15854"/>
    <cellStyle name="Vírgula 3 2 2 5 3 3" xfId="16936"/>
    <cellStyle name="Vírgula 3 2 2 6" xfId="2224"/>
    <cellStyle name="Vírgula 3 2 2 6 2" xfId="3352"/>
    <cellStyle name="Vírgula 3 2 2 6 2 2" xfId="4682"/>
    <cellStyle name="Vírgula 3 2 2 6 2 2 2" xfId="16834"/>
    <cellStyle name="Vírgula 3 2 2 6 2 3" xfId="5521"/>
    <cellStyle name="Vírgula 3 2 2 6 2 3 2" xfId="18178"/>
    <cellStyle name="Vírgula 3 2 2 6 2 4" xfId="18994"/>
    <cellStyle name="Vírgula 3 2 2 6 3" xfId="4133"/>
    <cellStyle name="Vírgula 3 2 2 6 3 2" xfId="6251"/>
    <cellStyle name="Vírgula 3 2 2 6 3 2 2" xfId="16502"/>
    <cellStyle name="Vírgula 3 2 2 6 3 3" xfId="17057"/>
    <cellStyle name="Vírgula 3 2 2 7" xfId="2225"/>
    <cellStyle name="Vírgula 3 2 2 7 2" xfId="3353"/>
    <cellStyle name="Vírgula 3 2 2 7 2 2" xfId="4683"/>
    <cellStyle name="Vírgula 3 2 2 7 2 2 2" xfId="17355"/>
    <cellStyle name="Vírgula 3 2 2 7 2 3" xfId="5522"/>
    <cellStyle name="Vírgula 3 2 2 7 2 3 2" xfId="15963"/>
    <cellStyle name="Vírgula 3 2 2 7 2 4" xfId="19014"/>
    <cellStyle name="Vírgula 3 2 2 7 3" xfId="4392"/>
    <cellStyle name="Vírgula 3 2 2 7 3 2" xfId="6252"/>
    <cellStyle name="Vírgula 3 2 2 7 3 2 2" xfId="16501"/>
    <cellStyle name="Vírgula 3 2 2 7 3 3" xfId="16944"/>
    <cellStyle name="Vírgula 3 2 2 8" xfId="2226"/>
    <cellStyle name="Vírgula 3 2 2 8 2" xfId="3354"/>
    <cellStyle name="Vírgula 3 2 2 8 2 2" xfId="4684"/>
    <cellStyle name="Vírgula 3 2 2 8 2 2 2" xfId="17204"/>
    <cellStyle name="Vírgula 3 2 2 8 2 3" xfId="5523"/>
    <cellStyle name="Vírgula 3 2 2 8 2 3 2" xfId="18177"/>
    <cellStyle name="Vírgula 3 2 2 8 2 4" xfId="19052"/>
    <cellStyle name="Vírgula 3 2 2 8 3" xfId="3692"/>
    <cellStyle name="Vírgula 3 2 2 8 3 2" xfId="6253"/>
    <cellStyle name="Vírgula 3 2 2 8 3 2 2" xfId="16500"/>
    <cellStyle name="Vírgula 3 2 2 8 3 3" xfId="19333"/>
    <cellStyle name="Vírgula 3 2 2 9" xfId="2227"/>
    <cellStyle name="Vírgula 3 2 2 9 2" xfId="3355"/>
    <cellStyle name="Vírgula 3 2 2 9 2 2" xfId="4685"/>
    <cellStyle name="Vírgula 3 2 2 9 2 2 2" xfId="16833"/>
    <cellStyle name="Vírgula 3 2 2 9 2 3" xfId="5524"/>
    <cellStyle name="Vírgula 3 2 2 9 2 3 2" xfId="16337"/>
    <cellStyle name="Vírgula 3 2 2 9 2 4" xfId="19094"/>
    <cellStyle name="Vírgula 3 2 2 9 3" xfId="3693"/>
    <cellStyle name="Vírgula 3 2 2 9 3 2" xfId="6254"/>
    <cellStyle name="Vírgula 3 2 2 9 3 2 2" xfId="16499"/>
    <cellStyle name="Vírgula 3 2 2 9 3 3" xfId="16289"/>
    <cellStyle name="Vírgula 3 2 3" xfId="115"/>
    <cellStyle name="Vírgula 3 2 3 10" xfId="3037"/>
    <cellStyle name="Vírgula 3 2 3 10 2" xfId="4490"/>
    <cellStyle name="Vírgula 3 2 3 10 2 2" xfId="15973"/>
    <cellStyle name="Vírgula 3 2 3 10 3" xfId="5206"/>
    <cellStyle name="Vírgula 3 2 3 10 3 2" xfId="20451"/>
    <cellStyle name="Vírgula 3 2 3 10 3 3" xfId="20033"/>
    <cellStyle name="Vírgula 3 2 3 10 4" xfId="22542"/>
    <cellStyle name="Vírgula 3 2 3 11" xfId="3843"/>
    <cellStyle name="Vírgula 3 2 3 11 2" xfId="5895"/>
    <cellStyle name="Vírgula 3 2 3 11 2 2" xfId="20965"/>
    <cellStyle name="Vírgula 3 2 3 11 2 3" xfId="19961"/>
    <cellStyle name="Vírgula 3 2 3 11 3" xfId="22655"/>
    <cellStyle name="Vírgula 3 2 3 12" xfId="8509"/>
    <cellStyle name="Vírgula 3 2 3 13" xfId="8510"/>
    <cellStyle name="Vírgula 3 2 3 2" xfId="728"/>
    <cellStyle name="Vírgula 3 2 3 2 2" xfId="3113"/>
    <cellStyle name="Vírgula 3 2 3 2 2 2" xfId="4528"/>
    <cellStyle name="Vírgula 3 2 3 2 2 2 2" xfId="16890"/>
    <cellStyle name="Vírgula 3 2 3 2 2 3" xfId="5282"/>
    <cellStyle name="Vírgula 3 2 3 2 2 3 2" xfId="18189"/>
    <cellStyle name="Vírgula 3 2 3 2 2 4" xfId="16265"/>
    <cellStyle name="Vírgula 3 2 3 2 3" xfId="3768"/>
    <cellStyle name="Vírgula 3 2 3 2 3 2" xfId="5998"/>
    <cellStyle name="Vírgula 3 2 3 2 3 2 2" xfId="16611"/>
    <cellStyle name="Vírgula 3 2 3 2 3 3" xfId="17469"/>
    <cellStyle name="Vírgula 3 2 3 3" xfId="2228"/>
    <cellStyle name="Vírgula 3 2 3 3 2" xfId="3356"/>
    <cellStyle name="Vírgula 3 2 3 3 2 2" xfId="4686"/>
    <cellStyle name="Vírgula 3 2 3 3 2 2 2" xfId="18286"/>
    <cellStyle name="Vírgula 3 2 3 3 2 3" xfId="5525"/>
    <cellStyle name="Vírgula 3 2 3 3 2 3 2" xfId="16131"/>
    <cellStyle name="Vírgula 3 2 3 3 2 4" xfId="19339"/>
    <cellStyle name="Vírgula 3 2 3 3 3" xfId="4396"/>
    <cellStyle name="Vírgula 3 2 3 3 3 2" xfId="6255"/>
    <cellStyle name="Vírgula 3 2 3 3 3 2 2" xfId="16498"/>
    <cellStyle name="Vírgula 3 2 3 3 3 3" xfId="16942"/>
    <cellStyle name="Vírgula 3 2 3 4" xfId="2229"/>
    <cellStyle name="Vírgula 3 2 3 4 2" xfId="3357"/>
    <cellStyle name="Vírgula 3 2 3 4 2 2" xfId="4687"/>
    <cellStyle name="Vírgula 3 2 3 4 2 2 2" xfId="18285"/>
    <cellStyle name="Vírgula 3 2 3 4 2 3" xfId="5526"/>
    <cellStyle name="Vírgula 3 2 3 4 2 3 2" xfId="16688"/>
    <cellStyle name="Vírgula 3 2 3 4 2 4" xfId="19139"/>
    <cellStyle name="Vírgula 3 2 3 4 3" xfId="4486"/>
    <cellStyle name="Vírgula 3 2 3 4 3 2" xfId="6256"/>
    <cellStyle name="Vírgula 3 2 3 4 3 2 2" xfId="18000"/>
    <cellStyle name="Vírgula 3 2 3 4 3 3" xfId="18344"/>
    <cellStyle name="Vírgula 3 2 3 5" xfId="2230"/>
    <cellStyle name="Vírgula 3 2 3 5 2" xfId="3358"/>
    <cellStyle name="Vírgula 3 2 3 5 2 2" xfId="4688"/>
    <cellStyle name="Vírgula 3 2 3 5 2 2 2" xfId="18284"/>
    <cellStyle name="Vírgula 3 2 3 5 2 3" xfId="5527"/>
    <cellStyle name="Vírgula 3 2 3 5 2 3 2" xfId="16692"/>
    <cellStyle name="Vírgula 3 2 3 5 2 4" xfId="16002"/>
    <cellStyle name="Vírgula 3 2 3 5 3" xfId="4096"/>
    <cellStyle name="Vírgula 3 2 3 5 3 2" xfId="6257"/>
    <cellStyle name="Vírgula 3 2 3 5 3 2 2" xfId="16497"/>
    <cellStyle name="Vírgula 3 2 3 5 3 3" xfId="16349"/>
    <cellStyle name="Vírgula 3 2 3 6" xfId="2231"/>
    <cellStyle name="Vírgula 3 2 3 6 2" xfId="3359"/>
    <cellStyle name="Vírgula 3 2 3 6 2 2" xfId="4689"/>
    <cellStyle name="Vírgula 3 2 3 6 2 2 2" xfId="18283"/>
    <cellStyle name="Vírgula 3 2 3 6 2 3" xfId="5528"/>
    <cellStyle name="Vírgula 3 2 3 6 2 3 2" xfId="16691"/>
    <cellStyle name="Vírgula 3 2 3 6 2 4" xfId="18726"/>
    <cellStyle name="Vírgula 3 2 3 6 3" xfId="4109"/>
    <cellStyle name="Vírgula 3 2 3 6 3 2" xfId="6258"/>
    <cellStyle name="Vírgula 3 2 3 6 3 2 2" xfId="17999"/>
    <cellStyle name="Vírgula 3 2 3 6 3 3" xfId="18451"/>
    <cellStyle name="Vírgula 3 2 3 7" xfId="2232"/>
    <cellStyle name="Vírgula 3 2 3 7 2" xfId="3360"/>
    <cellStyle name="Vírgula 3 2 3 7 2 2" xfId="4690"/>
    <cellStyle name="Vírgula 3 2 3 7 2 2 2" xfId="16832"/>
    <cellStyle name="Vírgula 3 2 3 7 2 3" xfId="5529"/>
    <cellStyle name="Vírgula 3 2 3 7 2 3 2" xfId="16690"/>
    <cellStyle name="Vírgula 3 2 3 7 2 4" xfId="17249"/>
    <cellStyle name="Vírgula 3 2 3 7 3" xfId="4434"/>
    <cellStyle name="Vírgula 3 2 3 7 3 2" xfId="6259"/>
    <cellStyle name="Vírgula 3 2 3 7 3 2 2" xfId="17456"/>
    <cellStyle name="Vírgula 3 2 3 7 3 3" xfId="18358"/>
    <cellStyle name="Vírgula 3 2 3 8" xfId="2233"/>
    <cellStyle name="Vírgula 3 2 3 8 2" xfId="3361"/>
    <cellStyle name="Vírgula 3 2 3 8 2 2" xfId="4691"/>
    <cellStyle name="Vírgula 3 2 3 8 2 2 2" xfId="16170"/>
    <cellStyle name="Vírgula 3 2 3 8 2 3" xfId="5530"/>
    <cellStyle name="Vírgula 3 2 3 8 2 3 2" xfId="16689"/>
    <cellStyle name="Vírgula 3 2 3 8 2 4" xfId="18725"/>
    <cellStyle name="Vírgula 3 2 3 8 3" xfId="4347"/>
    <cellStyle name="Vírgula 3 2 3 8 3 2" xfId="6260"/>
    <cellStyle name="Vírgula 3 2 3 8 3 2 2" xfId="16496"/>
    <cellStyle name="Vírgula 3 2 3 8 3 3" xfId="16958"/>
    <cellStyle name="Vírgula 3 2 3 9" xfId="2234"/>
    <cellStyle name="Vírgula 3 2 3 9 2" xfId="3362"/>
    <cellStyle name="Vírgula 3 2 3 9 2 2" xfId="4692"/>
    <cellStyle name="Vírgula 3 2 3 9 2 2 2" xfId="16830"/>
    <cellStyle name="Vírgula 3 2 3 9 2 3" xfId="5531"/>
    <cellStyle name="Vírgula 3 2 3 9 2 3 2" xfId="16336"/>
    <cellStyle name="Vírgula 3 2 3 9 2 4" xfId="18724"/>
    <cellStyle name="Vírgula 3 2 3 9 3" xfId="4119"/>
    <cellStyle name="Vírgula 3 2 3 9 3 2" xfId="6261"/>
    <cellStyle name="Vírgula 3 2 3 9 3 2 2" xfId="16495"/>
    <cellStyle name="Vírgula 3 2 3 9 3 3" xfId="17062"/>
    <cellStyle name="Vírgula 3 2 4" xfId="669"/>
    <cellStyle name="Vírgula 3 2 4 2" xfId="3103"/>
    <cellStyle name="Vírgula 3 2 4 2 2" xfId="4518"/>
    <cellStyle name="Vírgula 3 2 4 2 2 2" xfId="16894"/>
    <cellStyle name="Vírgula 3 2 4 2 3" xfId="5272"/>
    <cellStyle name="Vírgula 3 2 4 2 3 2" xfId="19378"/>
    <cellStyle name="Vírgula 3 2 4 2 4" xfId="19796"/>
    <cellStyle name="Vírgula 3 2 4 3" xfId="3689"/>
    <cellStyle name="Vírgula 3 2 4 3 2" xfId="5987"/>
    <cellStyle name="Vírgula 3 2 4 3 2 2" xfId="16618"/>
    <cellStyle name="Vírgula 3 2 4 3 3" xfId="18584"/>
    <cellStyle name="Vírgula 3 2 5" xfId="2235"/>
    <cellStyle name="Vírgula 3 2 5 2" xfId="3363"/>
    <cellStyle name="Vírgula 3 2 5 2 2" xfId="4693"/>
    <cellStyle name="Vírgula 3 2 5 2 2 2" xfId="17354"/>
    <cellStyle name="Vírgula 3 2 5 2 3" xfId="5532"/>
    <cellStyle name="Vírgula 3 2 5 2 3 2" xfId="16130"/>
    <cellStyle name="Vírgula 3 2 5 2 4" xfId="18723"/>
    <cellStyle name="Vírgula 3 2 5 3" xfId="4095"/>
    <cellStyle name="Vírgula 3 2 5 3 2" xfId="6262"/>
    <cellStyle name="Vírgula 3 2 5 3 2 2" xfId="16494"/>
    <cellStyle name="Vírgula 3 2 5 3 3" xfId="16350"/>
    <cellStyle name="Vírgula 3 2 6" xfId="2236"/>
    <cellStyle name="Vírgula 3 2 6 2" xfId="3364"/>
    <cellStyle name="Vírgula 3 2 6 2 2" xfId="4694"/>
    <cellStyle name="Vírgula 3 2 6 2 2 2" xfId="17205"/>
    <cellStyle name="Vírgula 3 2 6 2 3" xfId="5533"/>
    <cellStyle name="Vírgula 3 2 6 2 3 2" xfId="16683"/>
    <cellStyle name="Vírgula 3 2 6 2 4" xfId="18722"/>
    <cellStyle name="Vírgula 3 2 6 3" xfId="4463"/>
    <cellStyle name="Vírgula 3 2 6 3 2" xfId="6263"/>
    <cellStyle name="Vírgula 3 2 6 3 2 2" xfId="16493"/>
    <cellStyle name="Vírgula 3 2 6 3 3" xfId="16194"/>
    <cellStyle name="Vírgula 3 2 7" xfId="2237"/>
    <cellStyle name="Vírgula 3 2 7 2" xfId="3365"/>
    <cellStyle name="Vírgula 3 2 7 2 2" xfId="4695"/>
    <cellStyle name="Vírgula 3 2 7 2 2 2" xfId="16829"/>
    <cellStyle name="Vírgula 3 2 7 2 3" xfId="5534"/>
    <cellStyle name="Vírgula 3 2 7 2 3 2" xfId="16687"/>
    <cellStyle name="Vírgula 3 2 7 2 4" xfId="18721"/>
    <cellStyle name="Vírgula 3 2 7 3" xfId="3877"/>
    <cellStyle name="Vírgula 3 2 7 3 2" xfId="6264"/>
    <cellStyle name="Vírgula 3 2 7 3 2 2" xfId="16492"/>
    <cellStyle name="Vírgula 3 2 7 3 3" xfId="15981"/>
    <cellStyle name="Vírgula 3 2 8" xfId="2238"/>
    <cellStyle name="Vírgula 3 2 8 2" xfId="3366"/>
    <cellStyle name="Vírgula 3 2 8 2 2" xfId="4696"/>
    <cellStyle name="Vírgula 3 2 8 2 2 2" xfId="16828"/>
    <cellStyle name="Vírgula 3 2 8 2 3" xfId="5535"/>
    <cellStyle name="Vírgula 3 2 8 2 3 2" xfId="16686"/>
    <cellStyle name="Vírgula 3 2 8 2 4" xfId="18720"/>
    <cellStyle name="Vírgula 3 2 8 3" xfId="4033"/>
    <cellStyle name="Vírgula 3 2 8 3 2" xfId="6265"/>
    <cellStyle name="Vírgula 3 2 8 3 2 2" xfId="16491"/>
    <cellStyle name="Vírgula 3 2 8 3 3" xfId="17292"/>
    <cellStyle name="Vírgula 3 2 9" xfId="2239"/>
    <cellStyle name="Vírgula 3 2 9 2" xfId="3367"/>
    <cellStyle name="Vírgula 3 2 9 2 2" xfId="4697"/>
    <cellStyle name="Vírgula 3 2 9 2 2 2" xfId="18282"/>
    <cellStyle name="Vírgula 3 2 9 2 3" xfId="5536"/>
    <cellStyle name="Vírgula 3 2 9 2 3 2" xfId="16685"/>
    <cellStyle name="Vírgula 3 2 9 2 4" xfId="18719"/>
    <cellStyle name="Vírgula 3 2 9 3" xfId="4444"/>
    <cellStyle name="Vírgula 3 2 9 3 2" xfId="6266"/>
    <cellStyle name="Vírgula 3 2 9 3 2 2" xfId="16490"/>
    <cellStyle name="Vírgula 3 2 9 3 3" xfId="16197"/>
    <cellStyle name="Vírgula 3 3" xfId="57"/>
    <cellStyle name="Vírgula 3 3 10" xfId="3029"/>
    <cellStyle name="Vírgula 3 3 10 2" xfId="3986"/>
    <cellStyle name="Vírgula 3 3 10 2 2" xfId="5879"/>
    <cellStyle name="Vírgula 3 3 10 2 2 2" xfId="18077"/>
    <cellStyle name="Vírgula 3 3 10 2 3" xfId="16387"/>
    <cellStyle name="Vírgula 3 3 10 3" xfId="5198"/>
    <cellStyle name="Vírgula 3 3 10 3 2" xfId="21303"/>
    <cellStyle name="Vírgula 3 3 10 3 3" xfId="20325"/>
    <cellStyle name="Vírgula 3 3 10 4" xfId="22535"/>
    <cellStyle name="Vírgula 3 3 11" xfId="8511"/>
    <cellStyle name="Vírgula 3 3 11 2" xfId="20353"/>
    <cellStyle name="Vírgula 3 3 11 3" xfId="20574"/>
    <cellStyle name="Vírgula 3 3 12" xfId="8512"/>
    <cellStyle name="Vírgula 3 3 13" xfId="8513"/>
    <cellStyle name="Vírgula 3 3 2" xfId="695"/>
    <cellStyle name="Vírgula 3 3 2 2" xfId="3109"/>
    <cellStyle name="Vírgula 3 3 2 2 2" xfId="4524"/>
    <cellStyle name="Vírgula 3 3 2 2 2 2" xfId="18335"/>
    <cellStyle name="Vírgula 3 3 2 2 3" xfId="5278"/>
    <cellStyle name="Vírgula 3 3 2 2 3 2" xfId="20140"/>
    <cellStyle name="Vírgula 3 3 2 2 3 3" xfId="20277"/>
    <cellStyle name="Vírgula 3 3 2 2 4" xfId="22572"/>
    <cellStyle name="Vírgula 3 3 2 3" xfId="4475"/>
    <cellStyle name="Vírgula 3 3 2 3 2" xfId="5994"/>
    <cellStyle name="Vírgula 3 3 2 3 2 2" xfId="15864"/>
    <cellStyle name="Vírgula 3 3 2 3 3" xfId="16192"/>
    <cellStyle name="Vírgula 3 3 2 4" xfId="8514"/>
    <cellStyle name="Vírgula 3 3 3" xfId="2240"/>
    <cellStyle name="Vírgula 3 3 3 2" xfId="3010"/>
    <cellStyle name="Vírgula 3 3 3 2 2" xfId="3685"/>
    <cellStyle name="Vírgula 3 3 3 2 2 2" xfId="4963"/>
    <cellStyle name="Vírgula 3 3 3 2 2 2 2" xfId="17220"/>
    <cellStyle name="Vírgula 3 3 3 2 2 3" xfId="5854"/>
    <cellStyle name="Vírgula 3 3 3 2 2 3 2" xfId="16642"/>
    <cellStyle name="Vírgula 3 3 3 2 2 4" xfId="18588"/>
    <cellStyle name="Vírgula 3 3 3 2 3" xfId="4424"/>
    <cellStyle name="Vírgula 3 3 3 2 3 2" xfId="6868"/>
    <cellStyle name="Vírgula 3 3 3 2 3 2 2" xfId="25078"/>
    <cellStyle name="Vírgula 3 3 3 2 3 3" xfId="15865"/>
    <cellStyle name="Vírgula 3 3 3 2 4" xfId="5186"/>
    <cellStyle name="Vírgula 3 3 3 2 4 2" xfId="19505"/>
    <cellStyle name="Vírgula 3 3 3 2 5" xfId="16107"/>
    <cellStyle name="Vírgula 3 3 3 3" xfId="3368"/>
    <cellStyle name="Vírgula 3 3 3 3 2" xfId="4698"/>
    <cellStyle name="Vírgula 3 3 3 3 2 2" xfId="16827"/>
    <cellStyle name="Vírgula 3 3 3 3 3" xfId="5537"/>
    <cellStyle name="Vírgula 3 3 3 3 3 2" xfId="16684"/>
    <cellStyle name="Vírgula 3 3 3 3 4" xfId="18718"/>
    <cellStyle name="Vírgula 3 3 3 4" xfId="4324"/>
    <cellStyle name="Vírgula 3 3 3 4 2" xfId="6267"/>
    <cellStyle name="Vírgula 3 3 3 4 2 2" xfId="17455"/>
    <cellStyle name="Vírgula 3 3 3 4 3" xfId="16970"/>
    <cellStyle name="Vírgula 3 3 4" xfId="2241"/>
    <cellStyle name="Vírgula 3 3 4 2" xfId="3369"/>
    <cellStyle name="Vírgula 3 3 4 2 2" xfId="4699"/>
    <cellStyle name="Vírgula 3 3 4 2 2 2" xfId="16169"/>
    <cellStyle name="Vírgula 3 3 4 2 3" xfId="5538"/>
    <cellStyle name="Vírgula 3 3 4 2 3 2" xfId="16335"/>
    <cellStyle name="Vírgula 3 3 4 2 4" xfId="18717"/>
    <cellStyle name="Vírgula 3 3 4 3" xfId="4354"/>
    <cellStyle name="Vírgula 3 3 4 3 2" xfId="6268"/>
    <cellStyle name="Vírgula 3 3 4 3 2 2" xfId="16393"/>
    <cellStyle name="Vírgula 3 3 4 3 3" xfId="18384"/>
    <cellStyle name="Vírgula 3 3 5" xfId="2242"/>
    <cellStyle name="Vírgula 3 3 5 2" xfId="3370"/>
    <cellStyle name="Vírgula 3 3 5 2 2" xfId="4700"/>
    <cellStyle name="Vírgula 3 3 5 2 2 2" xfId="16823"/>
    <cellStyle name="Vírgula 3 3 5 2 3" xfId="5539"/>
    <cellStyle name="Vírgula 3 3 5 2 3 2" xfId="16129"/>
    <cellStyle name="Vírgula 3 3 5 2 4" xfId="18993"/>
    <cellStyle name="Vírgula 3 3 5 3" xfId="4071"/>
    <cellStyle name="Vírgula 3 3 5 3 2" xfId="6269"/>
    <cellStyle name="Vírgula 3 3 5 3 2 2" xfId="16489"/>
    <cellStyle name="Vírgula 3 3 5 3 3" xfId="17290"/>
    <cellStyle name="Vírgula 3 3 6" xfId="2243"/>
    <cellStyle name="Vírgula 3 3 6 2" xfId="3371"/>
    <cellStyle name="Vírgula 3 3 6 2 2" xfId="4701"/>
    <cellStyle name="Vírgula 3 3 6 2 2 2" xfId="16826"/>
    <cellStyle name="Vírgula 3 3 6 2 3" xfId="5540"/>
    <cellStyle name="Vírgula 3 3 6 2 3 2" xfId="18176"/>
    <cellStyle name="Vírgula 3 3 6 2 4" xfId="19013"/>
    <cellStyle name="Vírgula 3 3 6 3" xfId="3711"/>
    <cellStyle name="Vírgula 3 3 6 3 2" xfId="6270"/>
    <cellStyle name="Vírgula 3 3 6 3 2 2" xfId="16488"/>
    <cellStyle name="Vírgula 3 3 6 3 3" xfId="19332"/>
    <cellStyle name="Vírgula 3 3 7" xfId="2244"/>
    <cellStyle name="Vírgula 3 3 7 2" xfId="3372"/>
    <cellStyle name="Vírgula 3 3 7 2 2" xfId="4702"/>
    <cellStyle name="Vírgula 3 3 7 2 2 2" xfId="17353"/>
    <cellStyle name="Vírgula 3 3 7 2 3" xfId="5541"/>
    <cellStyle name="Vírgula 3 3 7 2 3 2" xfId="18175"/>
    <cellStyle name="Vírgula 3 3 7 2 4" xfId="19051"/>
    <cellStyle name="Vírgula 3 3 7 3" xfId="4316"/>
    <cellStyle name="Vírgula 3 3 7 3 2" xfId="6271"/>
    <cellStyle name="Vírgula 3 3 7 3 2 2" xfId="16487"/>
    <cellStyle name="Vírgula 3 3 7 3 3" xfId="19732"/>
    <cellStyle name="Vírgula 3 3 8" xfId="2245"/>
    <cellStyle name="Vírgula 3 3 8 2" xfId="3373"/>
    <cellStyle name="Vírgula 3 3 8 2 2" xfId="4703"/>
    <cellStyle name="Vírgula 3 3 8 2 2 2" xfId="17206"/>
    <cellStyle name="Vírgula 3 3 8 2 3" xfId="5542"/>
    <cellStyle name="Vírgula 3 3 8 2 3 2" xfId="18174"/>
    <cellStyle name="Vírgula 3 3 8 2 4" xfId="19093"/>
    <cellStyle name="Vírgula 3 3 8 3" xfId="4204"/>
    <cellStyle name="Vírgula 3 3 8 3 2" xfId="6272"/>
    <cellStyle name="Vírgula 3 3 8 3 2 2" xfId="16486"/>
    <cellStyle name="Vírgula 3 3 8 3 3" xfId="15880"/>
    <cellStyle name="Vírgula 3 3 9" xfId="2246"/>
    <cellStyle name="Vírgula 3 3 9 2" xfId="3374"/>
    <cellStyle name="Vírgula 3 3 9 2 2" xfId="4704"/>
    <cellStyle name="Vírgula 3 3 9 2 2 2" xfId="16825"/>
    <cellStyle name="Vírgula 3 3 9 2 3" xfId="5543"/>
    <cellStyle name="Vírgula 3 3 9 2 3 2" xfId="18173"/>
    <cellStyle name="Vírgula 3 3 9 2 4" xfId="19338"/>
    <cellStyle name="Vírgula 3 3 9 3" xfId="4333"/>
    <cellStyle name="Vírgula 3 3 9 3 2" xfId="6273"/>
    <cellStyle name="Vírgula 3 3 9 3 2 2" xfId="16485"/>
    <cellStyle name="Vírgula 3 3 9 3 3" xfId="16962"/>
    <cellStyle name="Vírgula 3 4" xfId="116"/>
    <cellStyle name="Vírgula 3 4 10" xfId="3038"/>
    <cellStyle name="Vírgula 3 4 10 2" xfId="4491"/>
    <cellStyle name="Vírgula 3 4 10 2 2" xfId="16904"/>
    <cellStyle name="Vírgula 3 4 10 3" xfId="5207"/>
    <cellStyle name="Vírgula 3 4 10 3 2" xfId="21305"/>
    <cellStyle name="Vírgula 3 4 10 3 3" xfId="19964"/>
    <cellStyle name="Vírgula 3 4 10 4" xfId="22543"/>
    <cellStyle name="Vírgula 3 4 11" xfId="3989"/>
    <cellStyle name="Vírgula 3 4 11 2" xfId="5896"/>
    <cellStyle name="Vírgula 3 4 11 2 2" xfId="20837"/>
    <cellStyle name="Vírgula 3 4 11 2 3" xfId="21426"/>
    <cellStyle name="Vírgula 3 4 11 3" xfId="22671"/>
    <cellStyle name="Vírgula 3 4 12" xfId="8515"/>
    <cellStyle name="Vírgula 3 4 13" xfId="8516"/>
    <cellStyle name="Vírgula 3 4 2" xfId="729"/>
    <cellStyle name="Vírgula 3 4 2 2" xfId="3114"/>
    <cellStyle name="Vírgula 3 4 2 2 2" xfId="4529"/>
    <cellStyle name="Vírgula 3 4 2 2 2 2" xfId="17369"/>
    <cellStyle name="Vírgula 3 4 2 2 3" xfId="5283"/>
    <cellStyle name="Vírgula 3 4 2 2 3 2" xfId="15965"/>
    <cellStyle name="Vírgula 3 4 2 2 4" xfId="18784"/>
    <cellStyle name="Vírgula 3 4 2 3" xfId="3960"/>
    <cellStyle name="Vírgula 3 4 2 3 2" xfId="5999"/>
    <cellStyle name="Vírgula 3 4 2 3 2 2" xfId="16610"/>
    <cellStyle name="Vírgula 3 4 2 3 3" xfId="17184"/>
    <cellStyle name="Vírgula 3 4 3" xfId="2247"/>
    <cellStyle name="Vírgula 3 4 3 2" xfId="3375"/>
    <cellStyle name="Vírgula 3 4 3 2 2" xfId="4705"/>
    <cellStyle name="Vírgula 3 4 3 2 2 2" xfId="18281"/>
    <cellStyle name="Vírgula 3 4 3 2 3" xfId="5544"/>
    <cellStyle name="Vírgula 3 4 3 2 3 2" xfId="16679"/>
    <cellStyle name="Vírgula 3 4 3 2 4" xfId="19138"/>
    <cellStyle name="Vírgula 3 4 3 3" xfId="4369"/>
    <cellStyle name="Vírgula 3 4 3 3 2" xfId="6274"/>
    <cellStyle name="Vírgula 3 4 3 3 2 2" xfId="16484"/>
    <cellStyle name="Vírgula 3 4 3 3 3" xfId="17460"/>
    <cellStyle name="Vírgula 3 4 4" xfId="2248"/>
    <cellStyle name="Vírgula 3 4 4 2" xfId="3376"/>
    <cellStyle name="Vírgula 3 4 4 2 2" xfId="4706"/>
    <cellStyle name="Vírgula 3 4 4 2 2 2" xfId="18280"/>
    <cellStyle name="Vírgula 3 4 4 2 3" xfId="5545"/>
    <cellStyle name="Vírgula 3 4 4 2 3 2" xfId="18172"/>
    <cellStyle name="Vírgula 3 4 4 2 4" xfId="16001"/>
    <cellStyle name="Vírgula 3 4 4 3" xfId="3851"/>
    <cellStyle name="Vírgula 3 4 4 3 2" xfId="6275"/>
    <cellStyle name="Vírgula 3 4 4 3 2 2" xfId="16483"/>
    <cellStyle name="Vírgula 3 4 4 3 3" xfId="16456"/>
    <cellStyle name="Vírgula 3 4 5" xfId="2249"/>
    <cellStyle name="Vírgula 3 4 5 2" xfId="3377"/>
    <cellStyle name="Vírgula 3 4 5 2 2" xfId="4707"/>
    <cellStyle name="Vírgula 3 4 5 2 2 2" xfId="18279"/>
    <cellStyle name="Vírgula 3 4 5 2 3" xfId="5546"/>
    <cellStyle name="Vírgula 3 4 5 2 3 2" xfId="16682"/>
    <cellStyle name="Vírgula 3 4 5 2 4" xfId="17117"/>
    <cellStyle name="Vírgula 3 4 5 3" xfId="4108"/>
    <cellStyle name="Vírgula 3 4 5 3 2" xfId="6276"/>
    <cellStyle name="Vírgula 3 4 5 3 2 2" xfId="16208"/>
    <cellStyle name="Vírgula 3 4 5 3 3" xfId="18452"/>
    <cellStyle name="Vírgula 3 4 6" xfId="2250"/>
    <cellStyle name="Vírgula 3 4 6 2" xfId="3378"/>
    <cellStyle name="Vírgula 3 4 6 2 2" xfId="4708"/>
    <cellStyle name="Vírgula 3 4 6 2 2 2" xfId="18278"/>
    <cellStyle name="Vírgula 3 4 6 2 3" xfId="5547"/>
    <cellStyle name="Vírgula 3 4 6 2 3 2" xfId="16681"/>
    <cellStyle name="Vírgula 3 4 6 2 4" xfId="17116"/>
    <cellStyle name="Vírgula 3 4 6 3" xfId="4478"/>
    <cellStyle name="Vírgula 3 4 6 3 2" xfId="6277"/>
    <cellStyle name="Vírgula 3 4 6 3 2 2" xfId="17998"/>
    <cellStyle name="Vírgula 3 4 6 3 3" xfId="16911"/>
    <cellStyle name="Vírgula 3 4 7" xfId="2251"/>
    <cellStyle name="Vírgula 3 4 7 2" xfId="3379"/>
    <cellStyle name="Vírgula 3 4 7 2 2" xfId="4709"/>
    <cellStyle name="Vírgula 3 4 7 2 2 2" xfId="16824"/>
    <cellStyle name="Vírgula 3 4 7 2 3" xfId="5548"/>
    <cellStyle name="Vírgula 3 4 7 2 3 2" xfId="16680"/>
    <cellStyle name="Vírgula 3 4 7 2 4" xfId="17115"/>
    <cellStyle name="Vírgula 3 4 7 3" xfId="3846"/>
    <cellStyle name="Vírgula 3 4 7 3 2" xfId="6278"/>
    <cellStyle name="Vírgula 3 4 7 3 2 2" xfId="17997"/>
    <cellStyle name="Vírgula 3 4 7 3 3" xfId="18503"/>
    <cellStyle name="Vírgula 3 4 8" xfId="2252"/>
    <cellStyle name="Vírgula 3 4 8 2" xfId="3380"/>
    <cellStyle name="Vírgula 3 4 8 2 2" xfId="4710"/>
    <cellStyle name="Vírgula 3 4 8 2 2 2" xfId="16168"/>
    <cellStyle name="Vírgula 3 4 8 2 3" xfId="5549"/>
    <cellStyle name="Vírgula 3 4 8 2 3 2" xfId="16299"/>
    <cellStyle name="Vírgula 3 4 8 2 4" xfId="17114"/>
    <cellStyle name="Vírgula 3 4 8 3" xfId="4377"/>
    <cellStyle name="Vírgula 3 4 8 3 2" xfId="6279"/>
    <cellStyle name="Vírgula 3 4 8 3 2 2" xfId="15887"/>
    <cellStyle name="Vírgula 3 4 8 3 3" xfId="18376"/>
    <cellStyle name="Vírgula 3 4 9" xfId="2253"/>
    <cellStyle name="Vírgula 3 4 9 2" xfId="3381"/>
    <cellStyle name="Vírgula 3 4 9 2 2" xfId="4711"/>
    <cellStyle name="Vírgula 3 4 9 2 2 2" xfId="16819"/>
    <cellStyle name="Vírgula 3 4 9 2 3" xfId="5550"/>
    <cellStyle name="Vírgula 3 4 9 2 3 2" xfId="16098"/>
    <cellStyle name="Vírgula 3 4 9 2 4" xfId="19733"/>
    <cellStyle name="Vírgula 3 4 9 3" xfId="4441"/>
    <cellStyle name="Vírgula 3 4 9 3 2" xfId="6280"/>
    <cellStyle name="Vírgula 3 4 9 3 2 2" xfId="17996"/>
    <cellStyle name="Vírgula 3 4 9 3 3" xfId="16928"/>
    <cellStyle name="Vírgula 3 5" xfId="668"/>
    <cellStyle name="Vírgula 3 5 2" xfId="3102"/>
    <cellStyle name="Vírgula 3 5 2 2" xfId="4517"/>
    <cellStyle name="Vírgula 3 5 2 2 2" xfId="16891"/>
    <cellStyle name="Vírgula 3 5 2 3" xfId="5271"/>
    <cellStyle name="Vírgula 3 5 2 3 2" xfId="19489"/>
    <cellStyle name="Vírgula 3 5 2 4" xfId="17137"/>
    <cellStyle name="Vírgula 3 5 3" xfId="4477"/>
    <cellStyle name="Vírgula 3 5 3 2" xfId="5986"/>
    <cellStyle name="Vírgula 3 5 3 2 2" xfId="16619"/>
    <cellStyle name="Vírgula 3 5 3 3" xfId="16912"/>
    <cellStyle name="Vírgula 3 6" xfId="2254"/>
    <cellStyle name="Vírgula 3 6 2" xfId="3382"/>
    <cellStyle name="Vírgula 3 6 2 2" xfId="4712"/>
    <cellStyle name="Vírgula 3 6 2 2 2" xfId="16822"/>
    <cellStyle name="Vírgula 3 6 2 3" xfId="5551"/>
    <cellStyle name="Vírgula 3 6 2 3 2" xfId="18171"/>
    <cellStyle name="Vírgula 3 6 2 4" xfId="17113"/>
    <cellStyle name="Vírgula 3 6 3" xfId="4159"/>
    <cellStyle name="Vírgula 3 6 3 2" xfId="6281"/>
    <cellStyle name="Vírgula 3 6 3 2 2" xfId="17995"/>
    <cellStyle name="Vírgula 3 6 3 3" xfId="17053"/>
    <cellStyle name="Vírgula 3 6 4" xfId="10646"/>
    <cellStyle name="Vírgula 3 7" xfId="2255"/>
    <cellStyle name="Vírgula 3 7 2" xfId="3383"/>
    <cellStyle name="Vírgula 3 7 2 2" xfId="4713"/>
    <cellStyle name="Vírgula 3 7 2 2 2" xfId="17352"/>
    <cellStyle name="Vírgula 3 7 2 3" xfId="5552"/>
    <cellStyle name="Vírgula 3 7 2 3 2" xfId="18170"/>
    <cellStyle name="Vírgula 3 7 2 4" xfId="17474"/>
    <cellStyle name="Vírgula 3 7 3" xfId="3853"/>
    <cellStyle name="Vírgula 3 7 3 2" xfId="6282"/>
    <cellStyle name="Vírgula 3 7 3 2 2" xfId="16482"/>
    <cellStyle name="Vírgula 3 7 3 3" xfId="16455"/>
    <cellStyle name="Vírgula 3 8" xfId="2256"/>
    <cellStyle name="Vírgula 3 8 2" xfId="3384"/>
    <cellStyle name="Vírgula 3 8 2 2" xfId="4714"/>
    <cellStyle name="Vírgula 3 8 2 2 2" xfId="17207"/>
    <cellStyle name="Vírgula 3 8 2 3" xfId="5553"/>
    <cellStyle name="Vírgula 3 8 2 3 2" xfId="18169"/>
    <cellStyle name="Vírgula 3 8 2 4" xfId="16225"/>
    <cellStyle name="Vírgula 3 8 3" xfId="3767"/>
    <cellStyle name="Vírgula 3 8 3 2" xfId="6283"/>
    <cellStyle name="Vírgula 3 8 3 2 2" xfId="15853"/>
    <cellStyle name="Vírgula 3 8 3 3" xfId="18546"/>
    <cellStyle name="Vírgula 3 9" xfId="2257"/>
    <cellStyle name="Vírgula 3 9 2" xfId="3385"/>
    <cellStyle name="Vírgula 3 9 2 2" xfId="4715"/>
    <cellStyle name="Vírgula 3 9 2 2 2" xfId="16821"/>
    <cellStyle name="Vírgula 3 9 2 3" xfId="5554"/>
    <cellStyle name="Vírgula 3 9 2 3 2" xfId="18168"/>
    <cellStyle name="Vírgula 3 9 2 4" xfId="19137"/>
    <cellStyle name="Vírgula 3 9 3" xfId="3779"/>
    <cellStyle name="Vírgula 3 9 3 2" xfId="6284"/>
    <cellStyle name="Vírgula 3 9 3 2 2" xfId="17994"/>
    <cellStyle name="Vírgula 3 9 3 3" xfId="16287"/>
    <cellStyle name="Vírgula 4" xfId="58"/>
    <cellStyle name="Vírgula 4 10" xfId="2258"/>
    <cellStyle name="Vírgula 4 10 2" xfId="3386"/>
    <cellStyle name="Vírgula 4 10 2 2" xfId="4716"/>
    <cellStyle name="Vírgula 4 10 2 2 2" xfId="18277"/>
    <cellStyle name="Vírgula 4 10 2 3" xfId="5555"/>
    <cellStyle name="Vírgula 4 10 2 3 2" xfId="18167"/>
    <cellStyle name="Vírgula 4 10 2 4" xfId="18716"/>
    <cellStyle name="Vírgula 4 10 3" xfId="4355"/>
    <cellStyle name="Vírgula 4 10 3 2" xfId="6285"/>
    <cellStyle name="Vírgula 4 10 3 2 2" xfId="17993"/>
    <cellStyle name="Vírgula 4 10 3 3" xfId="16955"/>
    <cellStyle name="Vírgula 4 11" xfId="2259"/>
    <cellStyle name="Vírgula 4 11 2" xfId="3387"/>
    <cellStyle name="Vírgula 4 11 2 2" xfId="4717"/>
    <cellStyle name="Vírgula 4 11 2 2 2" xfId="18276"/>
    <cellStyle name="Vírgula 4 11 2 3" xfId="5556"/>
    <cellStyle name="Vírgula 4 11 2 3 2" xfId="16675"/>
    <cellStyle name="Vírgula 4 11 2 4" xfId="18715"/>
    <cellStyle name="Vírgula 4 11 3" xfId="4336"/>
    <cellStyle name="Vírgula 4 11 3 2" xfId="6286"/>
    <cellStyle name="Vírgula 4 11 3 2 2" xfId="16211"/>
    <cellStyle name="Vírgula 4 11 3 3" xfId="18393"/>
    <cellStyle name="Vírgula 4 12" xfId="2260"/>
    <cellStyle name="Vírgula 4 12 2" xfId="3388"/>
    <cellStyle name="Vírgula 4 12 2 2" xfId="4718"/>
    <cellStyle name="Vírgula 4 12 2 2 2" xfId="18275"/>
    <cellStyle name="Vírgula 4 12 2 3" xfId="5557"/>
    <cellStyle name="Vírgula 4 12 2 3 2" xfId="18166"/>
    <cellStyle name="Vírgula 4 12 2 4" xfId="18714"/>
    <cellStyle name="Vírgula 4 12 3" xfId="4255"/>
    <cellStyle name="Vírgula 4 12 3 2" xfId="6287"/>
    <cellStyle name="Vírgula 4 12 3 2 2" xfId="15852"/>
    <cellStyle name="Vírgula 4 12 3 3" xfId="18413"/>
    <cellStyle name="Vírgula 4 13" xfId="3030"/>
    <cellStyle name="Vírgula 4 13 2" xfId="3859"/>
    <cellStyle name="Vírgula 4 13 2 2" xfId="5880"/>
    <cellStyle name="Vírgula 4 13 2 2 2" xfId="18076"/>
    <cellStyle name="Vírgula 4 13 2 3" xfId="18501"/>
    <cellStyle name="Vírgula 4 13 3" xfId="5199"/>
    <cellStyle name="Vírgula 4 13 3 2" xfId="20171"/>
    <cellStyle name="Vírgula 4 13 3 3" xfId="20326"/>
    <cellStyle name="Vírgula 4 13 4" xfId="22536"/>
    <cellStyle name="Vírgula 4 14" xfId="8517"/>
    <cellStyle name="Vírgula 4 14 2" xfId="20354"/>
    <cellStyle name="Vírgula 4 14 3" xfId="20327"/>
    <cellStyle name="Vírgula 4 15" xfId="8518"/>
    <cellStyle name="Vírgula 4 16" xfId="8519"/>
    <cellStyle name="Vírgula 4 2" xfId="59"/>
    <cellStyle name="Vírgula 4 2 10" xfId="2261"/>
    <cellStyle name="Vírgula 4 2 10 2" xfId="3389"/>
    <cellStyle name="Vírgula 4 2 10 2 2" xfId="4719"/>
    <cellStyle name="Vírgula 4 2 10 2 2 2" xfId="18274"/>
    <cellStyle name="Vírgula 4 2 10 2 3" xfId="5558"/>
    <cellStyle name="Vírgula 4 2 10 2 3 2" xfId="16678"/>
    <cellStyle name="Vírgula 4 2 10 2 4" xfId="18713"/>
    <cellStyle name="Vírgula 4 2 10 3" xfId="4020"/>
    <cellStyle name="Vírgula 4 2 10 3 2" xfId="6288"/>
    <cellStyle name="Vírgula 4 2 10 3 2 2" xfId="17992"/>
    <cellStyle name="Vírgula 4 2 10 3 3" xfId="16378"/>
    <cellStyle name="Vírgula 4 2 11" xfId="3031"/>
    <cellStyle name="Vírgula 4 2 11 2" xfId="4114"/>
    <cellStyle name="Vírgula 4 2 11 2 2" xfId="5881"/>
    <cellStyle name="Vírgula 4 2 11 2 2 2" xfId="18075"/>
    <cellStyle name="Vírgula 4 2 11 2 3" xfId="19322"/>
    <cellStyle name="Vírgula 4 2 11 3" xfId="5200"/>
    <cellStyle name="Vírgula 4 2 11 3 2" xfId="20110"/>
    <cellStyle name="Vírgula 4 2 11 3 3" xfId="20495"/>
    <cellStyle name="Vírgula 4 2 11 4" xfId="22537"/>
    <cellStyle name="Vírgula 4 2 12" xfId="8520"/>
    <cellStyle name="Vírgula 4 2 12 2" xfId="20949"/>
    <cellStyle name="Vírgula 4 2 12 3" xfId="20328"/>
    <cellStyle name="Vírgula 4 2 13" xfId="8521"/>
    <cellStyle name="Vírgula 4 2 14" xfId="8522"/>
    <cellStyle name="Vírgula 4 2 2" xfId="60"/>
    <cellStyle name="Vírgula 4 2 2 10" xfId="3032"/>
    <cellStyle name="Vírgula 4 2 2 10 2" xfId="4452"/>
    <cellStyle name="Vírgula 4 2 2 10 2 2" xfId="5882"/>
    <cellStyle name="Vírgula 4 2 2 10 2 2 2" xfId="18074"/>
    <cellStyle name="Vírgula 4 2 2 10 2 3" xfId="18354"/>
    <cellStyle name="Vírgula 4 2 2 10 3" xfId="5201"/>
    <cellStyle name="Vírgula 4 2 2 10 3 2" xfId="21983"/>
    <cellStyle name="Vírgula 4 2 2 10 3 3" xfId="20056"/>
    <cellStyle name="Vírgula 4 2 2 10 4" xfId="22538"/>
    <cellStyle name="Vírgula 4 2 2 11" xfId="8523"/>
    <cellStyle name="Vírgula 4 2 2 11 2" xfId="20116"/>
    <cellStyle name="Vírgula 4 2 2 11 3" xfId="20114"/>
    <cellStyle name="Vírgula 4 2 2 12" xfId="8524"/>
    <cellStyle name="Vírgula 4 2 2 13" xfId="8525"/>
    <cellStyle name="Vírgula 4 2 2 2" xfId="672"/>
    <cellStyle name="Vírgula 4 2 2 2 2" xfId="3106"/>
    <cellStyle name="Vírgula 4 2 2 2 2 2" xfId="4521"/>
    <cellStyle name="Vírgula 4 2 2 2 2 2 2" xfId="16893"/>
    <cellStyle name="Vírgula 4 2 2 2 2 3" xfId="5275"/>
    <cellStyle name="Vírgula 4 2 2 2 2 3 2" xfId="19824"/>
    <cellStyle name="Vírgula 4 2 2 2 2 4" xfId="17135"/>
    <cellStyle name="Vírgula 4 2 2 2 3" xfId="3794"/>
    <cellStyle name="Vírgula 4 2 2 2 3 2" xfId="5990"/>
    <cellStyle name="Vírgula 4 2 2 2 3 2 2" xfId="16615"/>
    <cellStyle name="Vírgula 4 2 2 2 3 3" xfId="18532"/>
    <cellStyle name="Vírgula 4 2 2 3" xfId="2262"/>
    <cellStyle name="Vírgula 4 2 2 3 2" xfId="3390"/>
    <cellStyle name="Vírgula 4 2 2 3 2 2" xfId="4720"/>
    <cellStyle name="Vírgula 4 2 2 3 2 2 2" xfId="16820"/>
    <cellStyle name="Vírgula 4 2 2 3 2 3" xfId="5559"/>
    <cellStyle name="Vírgula 4 2 2 3 2 3 2" xfId="16677"/>
    <cellStyle name="Vírgula 4 2 2 3 2 4" xfId="18712"/>
    <cellStyle name="Vírgula 4 2 2 3 3" xfId="4045"/>
    <cellStyle name="Vírgula 4 2 2 3 3 2" xfId="6289"/>
    <cellStyle name="Vírgula 4 2 2 3 3 2 2" xfId="17991"/>
    <cellStyle name="Vírgula 4 2 2 3 3 3" xfId="17270"/>
    <cellStyle name="Vírgula 4 2 2 4" xfId="2263"/>
    <cellStyle name="Vírgula 4 2 2 4 2" xfId="3391"/>
    <cellStyle name="Vírgula 4 2 2 4 2 2" xfId="4721"/>
    <cellStyle name="Vírgula 4 2 2 4 2 2 2" xfId="16167"/>
    <cellStyle name="Vírgula 4 2 2 4 2 3" xfId="5560"/>
    <cellStyle name="Vírgula 4 2 2 4 2 3 2" xfId="16676"/>
    <cellStyle name="Vírgula 4 2 2 4 2 4" xfId="18711"/>
    <cellStyle name="Vírgula 4 2 2 4 3" xfId="3810"/>
    <cellStyle name="Vírgula 4 2 2 4 3 2" xfId="6290"/>
    <cellStyle name="Vírgula 4 2 2 4 3 2 2" xfId="16481"/>
    <cellStyle name="Vírgula 4 2 2 4 3 3" xfId="18521"/>
    <cellStyle name="Vírgula 4 2 2 5" xfId="2264"/>
    <cellStyle name="Vírgula 4 2 2 5 2" xfId="3392"/>
    <cellStyle name="Vírgula 4 2 2 5 2 2" xfId="4722"/>
    <cellStyle name="Vírgula 4 2 2 5 2 2 2" xfId="16818"/>
    <cellStyle name="Vírgula 4 2 2 5 2 3" xfId="5561"/>
    <cellStyle name="Vírgula 4 2 2 5 2 3 2" xfId="16297"/>
    <cellStyle name="Vírgula 4 2 2 5 2 4" xfId="18710"/>
    <cellStyle name="Vírgula 4 2 2 5 3" xfId="3839"/>
    <cellStyle name="Vírgula 4 2 2 5 3 2" xfId="6291"/>
    <cellStyle name="Vírgula 4 2 2 5 3 2 2" xfId="16210"/>
    <cellStyle name="Vírgula 4 2 2 5 3 3" xfId="18507"/>
    <cellStyle name="Vírgula 4 2 2 6" xfId="2265"/>
    <cellStyle name="Vírgula 4 2 2 6 2" xfId="3393"/>
    <cellStyle name="Vírgula 4 2 2 6 2 2" xfId="4723"/>
    <cellStyle name="Vírgula 4 2 2 6 2 2 2" xfId="17351"/>
    <cellStyle name="Vírgula 4 2 2 6 2 3" xfId="5562"/>
    <cellStyle name="Vírgula 4 2 2 6 2 3 2" xfId="16029"/>
    <cellStyle name="Vírgula 4 2 2 6 2 4" xfId="17473"/>
    <cellStyle name="Vírgula 4 2 2 6 3" xfId="3717"/>
    <cellStyle name="Vírgula 4 2 2 6 3 2" xfId="6292"/>
    <cellStyle name="Vírgula 4 2 2 6 3 2 2" xfId="15851"/>
    <cellStyle name="Vírgula 4 2 2 6 3 3" xfId="18566"/>
    <cellStyle name="Vírgula 4 2 2 7" xfId="2266"/>
    <cellStyle name="Vírgula 4 2 2 7 2" xfId="3394"/>
    <cellStyle name="Vírgula 4 2 2 7 2 2" xfId="4724"/>
    <cellStyle name="Vírgula 4 2 2 7 2 2 2" xfId="17208"/>
    <cellStyle name="Vírgula 4 2 2 7 2 3" xfId="5563"/>
    <cellStyle name="Vírgula 4 2 2 7 2 3 2" xfId="19727"/>
    <cellStyle name="Vírgula 4 2 2 7 2 4" xfId="18709"/>
    <cellStyle name="Vírgula 4 2 2 7 3" xfId="4390"/>
    <cellStyle name="Vírgula 4 2 2 7 3 2" xfId="6293"/>
    <cellStyle name="Vírgula 4 2 2 7 3 2 2" xfId="17791"/>
    <cellStyle name="Vírgula 4 2 2 7 3 3" xfId="16946"/>
    <cellStyle name="Vírgula 4 2 2 8" xfId="2267"/>
    <cellStyle name="Vírgula 4 2 2 8 2" xfId="3395"/>
    <cellStyle name="Vírgula 4 2 2 8 2 2" xfId="4725"/>
    <cellStyle name="Vírgula 4 2 2 8 2 2 2" xfId="16817"/>
    <cellStyle name="Vírgula 4 2 2 8 2 3" xfId="5564"/>
    <cellStyle name="Vírgula 4 2 2 8 2 3 2" xfId="15962"/>
    <cellStyle name="Vírgula 4 2 2 8 2 4" xfId="16295"/>
    <cellStyle name="Vírgula 4 2 2 8 3" xfId="4251"/>
    <cellStyle name="Vírgula 4 2 2 8 3 2" xfId="6294"/>
    <cellStyle name="Vírgula 4 2 2 8 3 2 2" xfId="17547"/>
    <cellStyle name="Vírgula 4 2 2 8 3 3" xfId="17008"/>
    <cellStyle name="Vírgula 4 2 2 9" xfId="2268"/>
    <cellStyle name="Vírgula 4 2 2 9 2" xfId="3396"/>
    <cellStyle name="Vírgula 4 2 2 9 2 2" xfId="4726"/>
    <cellStyle name="Vírgula 4 2 2 9 2 2 2" xfId="16816"/>
    <cellStyle name="Vírgula 4 2 2 9 2 3" xfId="5565"/>
    <cellStyle name="Vírgula 4 2 2 9 2 3 2" xfId="19714"/>
    <cellStyle name="Vírgula 4 2 2 9 2 4" xfId="16000"/>
    <cellStyle name="Vírgula 4 2 2 9 3" xfId="4002"/>
    <cellStyle name="Vírgula 4 2 2 9 3 2" xfId="6295"/>
    <cellStyle name="Vírgula 4 2 2 9 3 2 2" xfId="17675"/>
    <cellStyle name="Vírgula 4 2 2 9 3 3" xfId="19324"/>
    <cellStyle name="Vírgula 4 2 3" xfId="671"/>
    <cellStyle name="Vírgula 4 2 3 2" xfId="3011"/>
    <cellStyle name="Vírgula 4 2 3 2 2" xfId="3686"/>
    <cellStyle name="Vírgula 4 2 3 2 2 2" xfId="4964"/>
    <cellStyle name="Vírgula 4 2 3 2 2 2 2" xfId="16769"/>
    <cellStyle name="Vírgula 4 2 3 2 2 3" xfId="5855"/>
    <cellStyle name="Vírgula 4 2 3 2 2 3 2" xfId="18081"/>
    <cellStyle name="Vírgula 4 2 3 2 2 4" xfId="18587"/>
    <cellStyle name="Vírgula 4 2 3 2 3" xfId="4425"/>
    <cellStyle name="Vírgula 4 2 3 2 3 2" xfId="6869"/>
    <cellStyle name="Vírgula 4 2 3 2 3 2 2" xfId="25079"/>
    <cellStyle name="Vírgula 4 2 3 2 3 3" xfId="18363"/>
    <cellStyle name="Vírgula 4 2 3 2 4" xfId="5187"/>
    <cellStyle name="Vírgula 4 2 3 2 4 2" xfId="19506"/>
    <cellStyle name="Vírgula 4 2 3 2 5" xfId="19836"/>
    <cellStyle name="Vírgula 4 2 3 3" xfId="3105"/>
    <cellStyle name="Vírgula 4 2 3 3 2" xfId="4520"/>
    <cellStyle name="Vírgula 4 2 3 3 2 2" xfId="17189"/>
    <cellStyle name="Vírgula 4 2 3 3 3" xfId="5274"/>
    <cellStyle name="Vírgula 4 2 3 3 3 2" xfId="18190"/>
    <cellStyle name="Vírgula 4 2 3 3 4" xfId="18786"/>
    <cellStyle name="Vírgula 4 2 3 4" xfId="3766"/>
    <cellStyle name="Vírgula 4 2 3 4 2" xfId="5989"/>
    <cellStyle name="Vírgula 4 2 3 4 2 2" xfId="16616"/>
    <cellStyle name="Vírgula 4 2 3 4 3" xfId="15900"/>
    <cellStyle name="Vírgula 4 2 4" xfId="2269"/>
    <cellStyle name="Vírgula 4 2 4 2" xfId="3397"/>
    <cellStyle name="Vírgula 4 2 4 2 2" xfId="4727"/>
    <cellStyle name="Vírgula 4 2 4 2 2 2" xfId="18273"/>
    <cellStyle name="Vírgula 4 2 4 2 3" xfId="5566"/>
    <cellStyle name="Vírgula 4 2 4 2 3 2" xfId="15961"/>
    <cellStyle name="Vírgula 4 2 4 2 4" xfId="17112"/>
    <cellStyle name="Vírgula 4 2 4 3" xfId="4464"/>
    <cellStyle name="Vírgula 4 2 4 3 2" xfId="6296"/>
    <cellStyle name="Vírgula 4 2 4 3 2 2" xfId="17579"/>
    <cellStyle name="Vírgula 4 2 4 3 3" xfId="16913"/>
    <cellStyle name="Vírgula 4 2 5" xfId="2270"/>
    <cellStyle name="Vírgula 4 2 5 2" xfId="3398"/>
    <cellStyle name="Vírgula 4 2 5 2 2" xfId="4728"/>
    <cellStyle name="Vírgula 4 2 5 2 2 2" xfId="16815"/>
    <cellStyle name="Vírgula 4 2 5 2 3" xfId="5567"/>
    <cellStyle name="Vírgula 4 2 5 2 3 2" xfId="19725"/>
    <cellStyle name="Vírgula 4 2 5 2 4" xfId="17111"/>
    <cellStyle name="Vírgula 4 2 5 3" xfId="3724"/>
    <cellStyle name="Vírgula 4 2 5 3 2" xfId="6297"/>
    <cellStyle name="Vírgula 4 2 5 3 2 2" xfId="17732"/>
    <cellStyle name="Vírgula 4 2 5 3 3" xfId="18559"/>
    <cellStyle name="Vírgula 4 2 6" xfId="2271"/>
    <cellStyle name="Vírgula 4 2 6 2" xfId="3399"/>
    <cellStyle name="Vírgula 4 2 6 2 2" xfId="4729"/>
    <cellStyle name="Vírgula 4 2 6 2 2 2" xfId="16166"/>
    <cellStyle name="Vírgula 4 2 6 2 3" xfId="5568"/>
    <cellStyle name="Vírgula 4 2 6 2 3 2" xfId="15960"/>
    <cellStyle name="Vírgula 4 2 6 2 4" xfId="17110"/>
    <cellStyle name="Vírgula 4 2 6 3" xfId="3849"/>
    <cellStyle name="Vírgula 4 2 6 3 2" xfId="6298"/>
    <cellStyle name="Vírgula 4 2 6 3 2 2" xfId="17597"/>
    <cellStyle name="Vírgula 4 2 6 3 3" xfId="15982"/>
    <cellStyle name="Vírgula 4 2 7" xfId="2272"/>
    <cellStyle name="Vírgula 4 2 7 2" xfId="3400"/>
    <cellStyle name="Vírgula 4 2 7 2 2" xfId="4730"/>
    <cellStyle name="Vírgula 4 2 7 2 2 2" xfId="16814"/>
    <cellStyle name="Vírgula 4 2 7 2 3" xfId="5569"/>
    <cellStyle name="Vírgula 4 2 7 2 3 2" xfId="19717"/>
    <cellStyle name="Vírgula 4 2 7 2 4" xfId="18708"/>
    <cellStyle name="Vírgula 4 2 7 3" xfId="3760"/>
    <cellStyle name="Vírgula 4 2 7 3 2" xfId="6299"/>
    <cellStyle name="Vírgula 4 2 7 3 2 2" xfId="17486"/>
    <cellStyle name="Vírgula 4 2 7 3 3" xfId="17087"/>
    <cellStyle name="Vírgula 4 2 8" xfId="2273"/>
    <cellStyle name="Vírgula 4 2 8 2" xfId="3401"/>
    <cellStyle name="Vírgula 4 2 8 2 2" xfId="4731"/>
    <cellStyle name="Vírgula 4 2 8 2 2 2" xfId="17350"/>
    <cellStyle name="Vírgula 4 2 8 2 3" xfId="5570"/>
    <cellStyle name="Vírgula 4 2 8 2 3 2" xfId="15959"/>
    <cellStyle name="Vírgula 4 2 8 2 4" xfId="17109"/>
    <cellStyle name="Vírgula 4 2 8 3" xfId="4430"/>
    <cellStyle name="Vírgula 4 2 8 3 2" xfId="6300"/>
    <cellStyle name="Vírgula 4 2 8 3 2 2" xfId="16480"/>
    <cellStyle name="Vírgula 4 2 8 3 3" xfId="16228"/>
    <cellStyle name="Vírgula 4 2 9" xfId="2274"/>
    <cellStyle name="Vírgula 4 2 9 2" xfId="3402"/>
    <cellStyle name="Vírgula 4 2 9 2 2" xfId="4732"/>
    <cellStyle name="Vírgula 4 2 9 2 2 2" xfId="17209"/>
    <cellStyle name="Vírgula 4 2 9 2 3" xfId="5571"/>
    <cellStyle name="Vírgula 4 2 9 2 3 2" xfId="19710"/>
    <cellStyle name="Vírgula 4 2 9 2 4" xfId="17108"/>
    <cellStyle name="Vírgula 4 2 9 3" xfId="4458"/>
    <cellStyle name="Vírgula 4 2 9 3 2" xfId="6301"/>
    <cellStyle name="Vírgula 4 2 9 3 2 2" xfId="16479"/>
    <cellStyle name="Vírgula 4 2 9 3 3" xfId="16916"/>
    <cellStyle name="Vírgula 4 3" xfId="61"/>
    <cellStyle name="Vírgula 4 3 10" xfId="3033"/>
    <cellStyle name="Vírgula 4 3 10 2" xfId="3777"/>
    <cellStyle name="Vírgula 4 3 10 2 2" xfId="5883"/>
    <cellStyle name="Vírgula 4 3 10 2 2 2" xfId="18073"/>
    <cellStyle name="Vírgula 4 3 10 2 3" xfId="18542"/>
    <cellStyle name="Vírgula 4 3 10 3" xfId="5202"/>
    <cellStyle name="Vírgula 4 3 10 3 2" xfId="22303"/>
    <cellStyle name="Vírgula 4 3 10 3 3" xfId="20736"/>
    <cellStyle name="Vírgula 4 3 10 4" xfId="22539"/>
    <cellStyle name="Vírgula 4 3 11" xfId="8526"/>
    <cellStyle name="Vírgula 4 3 11 2" xfId="21400"/>
    <cellStyle name="Vírgula 4 3 11 3" xfId="20573"/>
    <cellStyle name="Vírgula 4 3 12" xfId="8527"/>
    <cellStyle name="Vírgula 4 3 13" xfId="8528"/>
    <cellStyle name="Vírgula 4 3 2" xfId="696"/>
    <cellStyle name="Vírgula 4 3 2 2" xfId="3110"/>
    <cellStyle name="Vírgula 4 3 2 2 2" xfId="4525"/>
    <cellStyle name="Vírgula 4 3 2 2 2 2" xfId="18334"/>
    <cellStyle name="Vírgula 4 3 2 2 3" xfId="5279"/>
    <cellStyle name="Vírgula 4 3 2 2 3 2" xfId="19768"/>
    <cellStyle name="Vírgula 4 3 2 2 4" xfId="19636"/>
    <cellStyle name="Vírgula 4 3 2 3" xfId="4245"/>
    <cellStyle name="Vírgula 4 3 2 3 2" xfId="5995"/>
    <cellStyle name="Vírgula 4 3 2 3 2 2" xfId="16614"/>
    <cellStyle name="Vírgula 4 3 2 3 3" xfId="17011"/>
    <cellStyle name="Vírgula 4 3 3" xfId="2276"/>
    <cellStyle name="Vírgula 4 3 3 2" xfId="3404"/>
    <cellStyle name="Vírgula 4 3 3 2 2" xfId="4734"/>
    <cellStyle name="Vírgula 4 3 3 2 2 2" xfId="16812"/>
    <cellStyle name="Vírgula 4 3 3 2 3" xfId="5573"/>
    <cellStyle name="Vírgula 4 3 3 2 3 2" xfId="18165"/>
    <cellStyle name="Vírgula 4 3 3 2 4" xfId="17106"/>
    <cellStyle name="Vírgula 4 3 3 3" xfId="4207"/>
    <cellStyle name="Vírgula 4 3 3 3 2" xfId="6303"/>
    <cellStyle name="Vírgula 4 3 3 3 2 2" xfId="16478"/>
    <cellStyle name="Vírgula 4 3 3 3 3" xfId="18428"/>
    <cellStyle name="Vírgula 4 3 4" xfId="2277"/>
    <cellStyle name="Vírgula 4 3 4 2" xfId="3405"/>
    <cellStyle name="Vírgula 4 3 4 2 2" xfId="4735"/>
    <cellStyle name="Vírgula 4 3 4 2 2 2" xfId="18272"/>
    <cellStyle name="Vírgula 4 3 4 2 3" xfId="5574"/>
    <cellStyle name="Vírgula 4 3 4 2 3 2" xfId="18164"/>
    <cellStyle name="Vírgula 4 3 4 2 4" xfId="18707"/>
    <cellStyle name="Vírgula 4 3 4 3" xfId="4012"/>
    <cellStyle name="Vírgula 4 3 4 3 2" xfId="6304"/>
    <cellStyle name="Vírgula 4 3 4 3 2 2" xfId="17990"/>
    <cellStyle name="Vírgula 4 3 4 3 3" xfId="17077"/>
    <cellStyle name="Vírgula 4 3 5" xfId="2278"/>
    <cellStyle name="Vírgula 4 3 5 2" xfId="3406"/>
    <cellStyle name="Vírgula 4 3 5 2 2" xfId="4736"/>
    <cellStyle name="Vírgula 4 3 5 2 2 2" xfId="16811"/>
    <cellStyle name="Vírgula 4 3 5 2 3" xfId="5575"/>
    <cellStyle name="Vírgula 4 3 5 2 3 2" xfId="18163"/>
    <cellStyle name="Vírgula 4 3 5 2 4" xfId="17105"/>
    <cellStyle name="Vírgula 4 3 5 3" xfId="4439"/>
    <cellStyle name="Vírgula 4 3 5 3 2" xfId="6305"/>
    <cellStyle name="Vírgula 4 3 5 3 2 2" xfId="17989"/>
    <cellStyle name="Vírgula 4 3 5 3 3" xfId="16198"/>
    <cellStyle name="Vírgula 4 3 6" xfId="2279"/>
    <cellStyle name="Vírgula 4 3 6 2" xfId="3407"/>
    <cellStyle name="Vírgula 4 3 6 2 2" xfId="4737"/>
    <cellStyle name="Vírgula 4 3 6 2 2 2" xfId="16165"/>
    <cellStyle name="Vírgula 4 3 6 2 3" xfId="5576"/>
    <cellStyle name="Vírgula 4 3 6 2 3 2" xfId="18162"/>
    <cellStyle name="Vírgula 4 3 6 2 4" xfId="18706"/>
    <cellStyle name="Vírgula 4 3 6 3" xfId="3973"/>
    <cellStyle name="Vírgula 4 3 6 3 2" xfId="6306"/>
    <cellStyle name="Vírgula 4 3 6 3 2 2" xfId="16477"/>
    <cellStyle name="Vírgula 4 3 6 3 3" xfId="16407"/>
    <cellStyle name="Vírgula 4 3 7" xfId="2280"/>
    <cellStyle name="Vírgula 4 3 7 2" xfId="3408"/>
    <cellStyle name="Vírgula 4 3 7 2 2" xfId="4738"/>
    <cellStyle name="Vírgula 4 3 7 2 2 2" xfId="16807"/>
    <cellStyle name="Vírgula 4 3 7 2 3" xfId="5577"/>
    <cellStyle name="Vírgula 4 3 7 2 3 2" xfId="17262"/>
    <cellStyle name="Vírgula 4 3 7 2 4" xfId="16263"/>
    <cellStyle name="Vírgula 4 3 7 3" xfId="4389"/>
    <cellStyle name="Vírgula 4 3 7 3 2" xfId="6307"/>
    <cellStyle name="Vírgula 4 3 7 3 2 2" xfId="16476"/>
    <cellStyle name="Vírgula 4 3 7 3 3" xfId="16947"/>
    <cellStyle name="Vírgula 4 3 8" xfId="2281"/>
    <cellStyle name="Vírgula 4 3 8 2" xfId="3409"/>
    <cellStyle name="Vírgula 4 3 8 2 2" xfId="4739"/>
    <cellStyle name="Vírgula 4 3 8 2 2 2" xfId="16810"/>
    <cellStyle name="Vírgula 4 3 8 2 3" xfId="5578"/>
    <cellStyle name="Vírgula 4 3 8 2 3 2" xfId="17283"/>
    <cellStyle name="Vírgula 4 3 8 2 4" xfId="18705"/>
    <cellStyle name="Vírgula 4 3 8 3" xfId="3759"/>
    <cellStyle name="Vírgula 4 3 8 3 2" xfId="6308"/>
    <cellStyle name="Vírgula 4 3 8 3 2 2" xfId="17988"/>
    <cellStyle name="Vírgula 4 3 8 3 3" xfId="17088"/>
    <cellStyle name="Vírgula 4 3 9" xfId="2282"/>
    <cellStyle name="Vírgula 4 3 9 2" xfId="3410"/>
    <cellStyle name="Vírgula 4 3 9 2 2" xfId="4740"/>
    <cellStyle name="Vírgula 4 3 9 2 2 2" xfId="17349"/>
    <cellStyle name="Vírgula 4 3 9 2 3" xfId="5579"/>
    <cellStyle name="Vírgula 4 3 9 2 3 2" xfId="17319"/>
    <cellStyle name="Vírgula 4 3 9 2 4" xfId="18704"/>
    <cellStyle name="Vírgula 4 3 9 3" xfId="4053"/>
    <cellStyle name="Vírgula 4 3 9 3 2" xfId="6309"/>
    <cellStyle name="Vírgula 4 3 9 3 2 2" xfId="17783"/>
    <cellStyle name="Vírgula 4 3 9 3 3" xfId="18459"/>
    <cellStyle name="Vírgula 4 4" xfId="340"/>
    <cellStyle name="Vírgula 4 4 10" xfId="2284"/>
    <cellStyle name="Vírgula 4 4 10 2" xfId="3412"/>
    <cellStyle name="Vírgula 4 4 10 2 2" xfId="4742"/>
    <cellStyle name="Vírgula 4 4 10 2 2 2" xfId="16809"/>
    <cellStyle name="Vírgula 4 4 10 2 3" xfId="5581"/>
    <cellStyle name="Vírgula 4 4 10 2 3 2" xfId="16673"/>
    <cellStyle name="Vírgula 4 4 10 2 4" xfId="18702"/>
    <cellStyle name="Vírgula 4 4 10 3" xfId="4028"/>
    <cellStyle name="Vírgula 4 4 10 3 2" xfId="6311"/>
    <cellStyle name="Vírgula 4 4 10 3 2 2" xfId="17532"/>
    <cellStyle name="Vírgula 4 4 10 3 3" xfId="17074"/>
    <cellStyle name="Vírgula 4 4 11" xfId="2285"/>
    <cellStyle name="Vírgula 4 4 11 2" xfId="3413"/>
    <cellStyle name="Vírgula 4 4 11 2 2" xfId="4743"/>
    <cellStyle name="Vírgula 4 4 11 2 2 2" xfId="18271"/>
    <cellStyle name="Vírgula 4 4 11 2 3" xfId="5582"/>
    <cellStyle name="Vírgula 4 4 11 2 3 2" xfId="17320"/>
    <cellStyle name="Vírgula 4 4 11 2 4" xfId="18701"/>
    <cellStyle name="Vírgula 4 4 11 3" xfId="3730"/>
    <cellStyle name="Vírgula 4 4 11 3 2" xfId="6312"/>
    <cellStyle name="Vírgula 4 4 11 3 2 2" xfId="16470"/>
    <cellStyle name="Vírgula 4 4 11 3 3" xfId="18554"/>
    <cellStyle name="Vírgula 4 4 12" xfId="2283"/>
    <cellStyle name="Vírgula 4 4 12 2" xfId="3411"/>
    <cellStyle name="Vírgula 4 4 12 2 2" xfId="4741"/>
    <cellStyle name="Vírgula 4 4 12 2 2 2" xfId="17210"/>
    <cellStyle name="Vírgula 4 4 12 2 3" xfId="5580"/>
    <cellStyle name="Vírgula 4 4 12 2 3 2" xfId="17402"/>
    <cellStyle name="Vírgula 4 4 12 2 4" xfId="18703"/>
    <cellStyle name="Vírgula 4 4 12 3" xfId="4215"/>
    <cellStyle name="Vírgula 4 4 12 3 2" xfId="6310"/>
    <cellStyle name="Vírgula 4 4 12 3 2 2" xfId="17717"/>
    <cellStyle name="Vírgula 4 4 12 3 3" xfId="17023"/>
    <cellStyle name="Vírgula 4 4 13" xfId="4157"/>
    <cellStyle name="Vírgula 4 4 13 2" xfId="5913"/>
    <cellStyle name="Vírgula 4 4 13 2 2" xfId="18064"/>
    <cellStyle name="Vírgula 4 4 13 3" xfId="17054"/>
    <cellStyle name="Vírgula 4 4 2" xfId="590"/>
    <cellStyle name="Vírgula 4 4 2 2" xfId="875"/>
    <cellStyle name="Vírgula 4 4 2 2 2" xfId="2287"/>
    <cellStyle name="Vírgula 4 4 2 2 2 2" xfId="3415"/>
    <cellStyle name="Vírgula 4 4 2 2 2 2 2" xfId="4745"/>
    <cellStyle name="Vírgula 4 4 2 2 2 2 2 2" xfId="18269"/>
    <cellStyle name="Vírgula 4 4 2 2 2 2 3" xfId="5584"/>
    <cellStyle name="Vírgula 4 4 2 2 2 2 3 2" xfId="16674"/>
    <cellStyle name="Vírgula 4 4 2 2 2 2 4" xfId="17101"/>
    <cellStyle name="Vírgula 4 4 2 2 2 3" xfId="3783"/>
    <cellStyle name="Vírgula 4 4 2 2 2 3 2" xfId="6314"/>
    <cellStyle name="Vírgula 4 4 2 2 2 3 2 2" xfId="17669"/>
    <cellStyle name="Vírgula 4 4 2 2 2 3 3" xfId="18539"/>
    <cellStyle name="Vírgula 4 4 2 2 3" xfId="3160"/>
    <cellStyle name="Vírgula 4 4 2 2 3 2" xfId="3743"/>
    <cellStyle name="Vírgula 4 4 2 2 3 2 2" xfId="6560"/>
    <cellStyle name="Vírgula 4 4 2 2 3 2 2 2" xfId="17419"/>
    <cellStyle name="Vírgula 4 4 2 2 3 2 3" xfId="17470"/>
    <cellStyle name="Vírgula 4 4 2 2 3 3" xfId="5329"/>
    <cellStyle name="Vírgula 4 4 2 2 3 3 2" xfId="20468"/>
    <cellStyle name="Vírgula 4 4 2 2 3 3 3" xfId="20669"/>
    <cellStyle name="Vírgula 4 4 2 2 3 4" xfId="19624"/>
    <cellStyle name="Vírgula 4 4 2 2 4" xfId="3909"/>
    <cellStyle name="Vírgula 4 4 2 2 4 2" xfId="6050"/>
    <cellStyle name="Vírgula 4 4 2 2 4 2 2" xfId="17534"/>
    <cellStyle name="Vírgula 4 4 2 2 4 3" xfId="18483"/>
    <cellStyle name="Vírgula 4 4 2 2 5" xfId="6745"/>
    <cellStyle name="Vírgula 4 4 2 2 5 2" xfId="24965"/>
    <cellStyle name="Vírgula 4 4 2 2 6" xfId="5063"/>
    <cellStyle name="Vírgula 4 4 2 2 6 2" xfId="16744"/>
    <cellStyle name="Vírgula 4 4 2 2 7" xfId="19029"/>
    <cellStyle name="Vírgula 4 4 2 3" xfId="2288"/>
    <cellStyle name="Vírgula 4 4 2 3 2" xfId="3416"/>
    <cellStyle name="Vírgula 4 4 2 3 2 2" xfId="4746"/>
    <cellStyle name="Vírgula 4 4 2 3 2 2 2" xfId="18268"/>
    <cellStyle name="Vírgula 4 4 2 3 2 3" xfId="5585"/>
    <cellStyle name="Vírgula 4 4 2 3 2 3 2" xfId="17263"/>
    <cellStyle name="Vírgula 4 4 2 3 2 4" xfId="17104"/>
    <cellStyle name="Vírgula 4 4 2 3 3" xfId="4003"/>
    <cellStyle name="Vírgula 4 4 2 3 3 2" xfId="6315"/>
    <cellStyle name="Vírgula 4 4 2 3 3 2 2" xfId="17802"/>
    <cellStyle name="Vírgula 4 4 2 3 3 3" xfId="16281"/>
    <cellStyle name="Vírgula 4 4 2 4" xfId="2289"/>
    <cellStyle name="Vírgula 4 4 2 4 2" xfId="3417"/>
    <cellStyle name="Vírgula 4 4 2 4 2 2" xfId="4747"/>
    <cellStyle name="Vírgula 4 4 2 4 2 2 2" xfId="16808"/>
    <cellStyle name="Vírgula 4 4 2 4 2 3" xfId="5586"/>
    <cellStyle name="Vírgula 4 4 2 4 2 3 2" xfId="17284"/>
    <cellStyle name="Vírgula 4 4 2 4 2 4" xfId="18700"/>
    <cellStyle name="Vírgula 4 4 2 4 3" xfId="3788"/>
    <cellStyle name="Vírgula 4 4 2 4 3 2" xfId="6316"/>
    <cellStyle name="Vírgula 4 4 2 4 3 2 2" xfId="17743"/>
    <cellStyle name="Vírgula 4 4 2 4 3 3" xfId="18538"/>
    <cellStyle name="Vírgula 4 4 2 5" xfId="2286"/>
    <cellStyle name="Vírgula 4 4 2 5 2" xfId="3414"/>
    <cellStyle name="Vírgula 4 4 2 5 2 2" xfId="4744"/>
    <cellStyle name="Vírgula 4 4 2 5 2 2 2" xfId="18270"/>
    <cellStyle name="Vírgula 4 4 2 5 2 3" xfId="5583"/>
    <cellStyle name="Vírgula 4 4 2 5 2 3 2" xfId="17235"/>
    <cellStyle name="Vírgula 4 4 2 5 2 4" xfId="17472"/>
    <cellStyle name="Vírgula 4 4 2 5 3" xfId="4417"/>
    <cellStyle name="Vírgula 4 4 2 5 3 2" xfId="6313"/>
    <cellStyle name="Vírgula 4 4 2 5 3 2 2" xfId="16475"/>
    <cellStyle name="Vírgula 4 4 2 5 3 3" xfId="18364"/>
    <cellStyle name="Vírgula 4 4 2 6" xfId="5936"/>
    <cellStyle name="Vírgula 4 4 2 6 2" xfId="20111"/>
    <cellStyle name="Vírgula 4 4 2 6 2 2" xfId="23927"/>
    <cellStyle name="Vírgula 4 4 2 6 2 3" xfId="22730"/>
    <cellStyle name="Vírgula 4 4 2 6 3" xfId="20838"/>
    <cellStyle name="Vírgula 4 4 2 6 4" xfId="20831"/>
    <cellStyle name="Vírgula 4 4 2 7" xfId="8529"/>
    <cellStyle name="Vírgula 4 4 2 7 2" xfId="20355"/>
    <cellStyle name="Vírgula 4 4 2 7 3" xfId="20739"/>
    <cellStyle name="Vírgula 4 4 2 8" xfId="8530"/>
    <cellStyle name="Vírgula 4 4 2 8 2" xfId="21936"/>
    <cellStyle name="Vírgula 4 4 2 8 3" xfId="20960"/>
    <cellStyle name="Vírgula 4 4 2 9" xfId="8531"/>
    <cellStyle name="Vírgula 4 4 2 9 2" xfId="20803"/>
    <cellStyle name="Vírgula 4 4 2 9 3" xfId="20572"/>
    <cellStyle name="Vírgula 4 4 3" xfId="876"/>
    <cellStyle name="Vírgula 4 4 3 2" xfId="2290"/>
    <cellStyle name="Vírgula 4 4 3 2 2" xfId="3418"/>
    <cellStyle name="Vírgula 4 4 3 2 2 2" xfId="4748"/>
    <cellStyle name="Vírgula 4 4 3 2 2 2 2" xfId="16164"/>
    <cellStyle name="Vírgula 4 4 3 2 2 3" xfId="5587"/>
    <cellStyle name="Vírgula 4 4 3 2 2 3 2" xfId="20691"/>
    <cellStyle name="Vírgula 4 4 3 2 2 3 3" xfId="20577"/>
    <cellStyle name="Vírgula 4 4 3 2 2 4" xfId="20994"/>
    <cellStyle name="Vírgula 4 4 3 2 2 4 2" xfId="17103"/>
    <cellStyle name="Vírgula 4 4 3 2 3" xfId="4414"/>
    <cellStyle name="Vírgula 4 4 3 2 3 2" xfId="6317"/>
    <cellStyle name="Vírgula 4 4 3 2 3 2 2" xfId="17560"/>
    <cellStyle name="Vírgula 4 4 3 2 3 3" xfId="16209"/>
    <cellStyle name="Vírgula 4 4 3 2 4" xfId="22490"/>
    <cellStyle name="Vírgula 4 4 3 3" xfId="3161"/>
    <cellStyle name="Vírgula 4 4 3 3 2" xfId="4116"/>
    <cellStyle name="Vírgula 4 4 3 3 2 2" xfId="6561"/>
    <cellStyle name="Vírgula 4 4 3 3 2 2 2" xfId="16036"/>
    <cellStyle name="Vírgula 4 4 3 3 2 3" xfId="15976"/>
    <cellStyle name="Vírgula 4 4 3 3 3" xfId="5330"/>
    <cellStyle name="Vírgula 4 4 3 3 3 2" xfId="21343"/>
    <cellStyle name="Vírgula 4 4 3 3 3 3" xfId="21336"/>
    <cellStyle name="Vírgula 4 4 3 3 4" xfId="22584"/>
    <cellStyle name="Vírgula 4 4 3 3 5" xfId="22385"/>
    <cellStyle name="Vírgula 4 4 3 4" xfId="3910"/>
    <cellStyle name="Vírgula 4 4 3 4 2" xfId="6051"/>
    <cellStyle name="Vírgula 4 4 3 4 2 2" xfId="16585"/>
    <cellStyle name="Vírgula 4 4 3 4 3" xfId="18482"/>
    <cellStyle name="Vírgula 4 4 3 5" xfId="6746"/>
    <cellStyle name="Vírgula 4 4 3 5 2" xfId="21842"/>
    <cellStyle name="Vírgula 4 4 3 5 3" xfId="20409"/>
    <cellStyle name="Vírgula 4 4 3 6" xfId="5064"/>
    <cellStyle name="Vírgula 4 4 3 6 2" xfId="18219"/>
    <cellStyle name="Vírgula 4 4 3 7" xfId="19067"/>
    <cellStyle name="Vírgula 4 4 4" xfId="2291"/>
    <cellStyle name="Vírgula 4 4 4 2" xfId="3419"/>
    <cellStyle name="Vírgula 4 4 4 2 2" xfId="4749"/>
    <cellStyle name="Vírgula 4 4 4 2 2 2" xfId="19731"/>
    <cellStyle name="Vírgula 4 4 4 2 3" xfId="5588"/>
    <cellStyle name="Vírgula 4 4 4 2 3 2" xfId="17403"/>
    <cellStyle name="Vírgula 4 4 4 2 4" xfId="18699"/>
    <cellStyle name="Vírgula 4 4 4 3" xfId="4164"/>
    <cellStyle name="Vírgula 4 4 4 3 2" xfId="6318"/>
    <cellStyle name="Vírgula 4 4 4 3 2 2" xfId="16474"/>
    <cellStyle name="Vírgula 4 4 4 3 3" xfId="17049"/>
    <cellStyle name="Vírgula 4 4 5" xfId="2292"/>
    <cellStyle name="Vírgula 4 4 5 2" xfId="2293"/>
    <cellStyle name="Vírgula 4 4 5 2 2" xfId="3421"/>
    <cellStyle name="Vírgula 4 4 5 2 2 2" xfId="4751"/>
    <cellStyle name="Vírgula 4 4 5 2 2 2 2" xfId="16806"/>
    <cellStyle name="Vírgula 4 4 5 2 2 3" xfId="5590"/>
    <cellStyle name="Vírgula 4 4 5 2 2 3 2" xfId="16273"/>
    <cellStyle name="Vírgula 4 4 5 2 2 4" xfId="15999"/>
    <cellStyle name="Vírgula 4 4 5 2 3" xfId="3805"/>
    <cellStyle name="Vírgula 4 4 5 2 3 2" xfId="6320"/>
    <cellStyle name="Vírgula 4 4 5 2 3 2 2" xfId="17986"/>
    <cellStyle name="Vírgula 4 4 5 2 3 3" xfId="15984"/>
    <cellStyle name="Vírgula 4 4 5 3" xfId="2294"/>
    <cellStyle name="Vírgula 4 4 5 3 2" xfId="3422"/>
    <cellStyle name="Vírgula 4 4 5 3 2 2" xfId="4752"/>
    <cellStyle name="Vírgula 4 4 5 3 2 2 2" xfId="17348"/>
    <cellStyle name="Vírgula 4 4 5 3 2 3" xfId="5591"/>
    <cellStyle name="Vírgula 4 4 5 3 2 3 2" xfId="18161"/>
    <cellStyle name="Vírgula 4 4 5 3 2 4" xfId="18698"/>
    <cellStyle name="Vírgula 4 4 5 3 3" xfId="4208"/>
    <cellStyle name="Vírgula 4 4 5 3 3 2" xfId="6321"/>
    <cellStyle name="Vírgula 4 4 5 3 3 2 2" xfId="16473"/>
    <cellStyle name="Vírgula 4 4 5 3 3 3" xfId="17028"/>
    <cellStyle name="Vírgula 4 4 5 4" xfId="3420"/>
    <cellStyle name="Vírgula 4 4 5 4 2" xfId="4750"/>
    <cellStyle name="Vírgula 4 4 5 4 2 2" xfId="16803"/>
    <cellStyle name="Vírgula 4 4 5 4 3" xfId="5589"/>
    <cellStyle name="Vírgula 4 4 5 4 3 2" xfId="20701"/>
    <cellStyle name="Vírgula 4 4 5 4 3 3" xfId="20081"/>
    <cellStyle name="Vírgula 4 4 5 4 4" xfId="17102"/>
    <cellStyle name="Vírgula 4 4 5 5" xfId="4362"/>
    <cellStyle name="Vírgula 4 4 5 5 2" xfId="6319"/>
    <cellStyle name="Vírgula 4 4 5 5 2 2" xfId="17987"/>
    <cellStyle name="Vírgula 4 4 5 5 3" xfId="16953"/>
    <cellStyle name="Vírgula 4 4 5 6" xfId="22491"/>
    <cellStyle name="Vírgula 4 4 6" xfId="2295"/>
    <cellStyle name="Vírgula 4 4 6 2" xfId="3423"/>
    <cellStyle name="Vírgula 4 4 6 2 2" xfId="4753"/>
    <cellStyle name="Vírgula 4 4 6 2 2 2" xfId="17211"/>
    <cellStyle name="Vírgula 4 4 6 2 3" xfId="5592"/>
    <cellStyle name="Vírgula 4 4 6 2 3 2" xfId="21552"/>
    <cellStyle name="Vírgula 4 4 6 2 3 3" xfId="20906"/>
    <cellStyle name="Vírgula 4 4 6 2 4" xfId="21928"/>
    <cellStyle name="Vírgula 4 4 6 2 4 2" xfId="18697"/>
    <cellStyle name="Vírgula 4 4 6 3" xfId="4174"/>
    <cellStyle name="Vírgula 4 4 6 3 2" xfId="6322"/>
    <cellStyle name="Vírgula 4 4 6 3 2 2" xfId="17658"/>
    <cellStyle name="Vírgula 4 4 6 3 3" xfId="17043"/>
    <cellStyle name="Vírgula 4 4 6 4" xfId="22492"/>
    <cellStyle name="Vírgula 4 4 7" xfId="2296"/>
    <cellStyle name="Vírgula 4 4 7 2" xfId="3424"/>
    <cellStyle name="Vírgula 4 4 7 2 2" xfId="4754"/>
    <cellStyle name="Vírgula 4 4 7 2 2 2" xfId="16805"/>
    <cellStyle name="Vírgula 4 4 7 2 3" xfId="5593"/>
    <cellStyle name="Vírgula 4 4 7 2 3 2" xfId="18160"/>
    <cellStyle name="Vírgula 4 4 7 2 4" xfId="18696"/>
    <cellStyle name="Vírgula 4 4 7 3" xfId="4085"/>
    <cellStyle name="Vírgula 4 4 7 3 2" xfId="6323"/>
    <cellStyle name="Vírgula 4 4 7 3 2 2" xfId="17793"/>
    <cellStyle name="Vírgula 4 4 7 3 3" xfId="17378"/>
    <cellStyle name="Vírgula 4 4 8" xfId="2297"/>
    <cellStyle name="Vírgula 4 4 8 2" xfId="3425"/>
    <cellStyle name="Vírgula 4 4 8 2 2" xfId="4755"/>
    <cellStyle name="Vírgula 4 4 8 2 2 2" xfId="18267"/>
    <cellStyle name="Vírgula 4 4 8 2 3" xfId="5594"/>
    <cellStyle name="Vírgula 4 4 8 2 3 2" xfId="18159"/>
    <cellStyle name="Vírgula 4 4 8 2 4" xfId="17599"/>
    <cellStyle name="Vírgula 4 4 8 3" xfId="3707"/>
    <cellStyle name="Vírgula 4 4 8 3 2" xfId="6324"/>
    <cellStyle name="Vírgula 4 4 8 3 2 2" xfId="17734"/>
    <cellStyle name="Vírgula 4 4 8 3 3" xfId="18570"/>
    <cellStyle name="Vírgula 4 4 9" xfId="2298"/>
    <cellStyle name="Vírgula 4 4 9 2" xfId="3426"/>
    <cellStyle name="Vírgula 4 4 9 2 2" xfId="4756"/>
    <cellStyle name="Vírgula 4 4 9 2 2 2" xfId="18266"/>
    <cellStyle name="Vírgula 4 4 9 2 3" xfId="5595"/>
    <cellStyle name="Vírgula 4 4 9 2 3 2" xfId="18158"/>
    <cellStyle name="Vírgula 4 4 9 2 4" xfId="17471"/>
    <cellStyle name="Vírgula 4 4 9 3" xfId="3699"/>
    <cellStyle name="Vírgula 4 4 9 3 2" xfId="6325"/>
    <cellStyle name="Vírgula 4 4 9 3 2 2" xfId="17549"/>
    <cellStyle name="Vírgula 4 4 9 3 3" xfId="18578"/>
    <cellStyle name="Vírgula 4 5" xfId="670"/>
    <cellStyle name="Vírgula 4 5 2" xfId="3104"/>
    <cellStyle name="Vírgula 4 5 2 2" xfId="4519"/>
    <cellStyle name="Vírgula 4 5 2 2 2" xfId="17370"/>
    <cellStyle name="Vírgula 4 5 2 3" xfId="5273"/>
    <cellStyle name="Vírgula 4 5 2 3 2" xfId="19194"/>
    <cellStyle name="Vírgula 4 5 2 4" xfId="17136"/>
    <cellStyle name="Vírgula 4 5 3" xfId="4197"/>
    <cellStyle name="Vírgula 4 5 3 2" xfId="5988"/>
    <cellStyle name="Vírgula 4 5 3 2 2" xfId="16617"/>
    <cellStyle name="Vírgula 4 5 3 3" xfId="18433"/>
    <cellStyle name="Vírgula 4 6" xfId="2299"/>
    <cellStyle name="Vírgula 4 6 2" xfId="3427"/>
    <cellStyle name="Vírgula 4 6 2 2" xfId="4757"/>
    <cellStyle name="Vírgula 4 6 2 2 2" xfId="18265"/>
    <cellStyle name="Vírgula 4 6 2 3" xfId="5596"/>
    <cellStyle name="Vírgula 4 6 2 3 2" xfId="18157"/>
    <cellStyle name="Vírgula 4 6 2 4" xfId="15901"/>
    <cellStyle name="Vírgula 4 6 3" xfId="4162"/>
    <cellStyle name="Vírgula 4 6 3 2" xfId="6326"/>
    <cellStyle name="Vírgula 4 6 3 2 2" xfId="17668"/>
    <cellStyle name="Vírgula 4 6 3 3" xfId="17051"/>
    <cellStyle name="Vírgula 4 7" xfId="2300"/>
    <cellStyle name="Vírgula 4 7 2" xfId="3428"/>
    <cellStyle name="Vírgula 4 7 2 2" xfId="4758"/>
    <cellStyle name="Vírgula 4 7 2 2 2" xfId="18264"/>
    <cellStyle name="Vírgula 4 7 2 3" xfId="5597"/>
    <cellStyle name="Vírgula 4 7 2 3 2" xfId="16274"/>
    <cellStyle name="Vírgula 4 7 2 4" xfId="18695"/>
    <cellStyle name="Vírgula 4 7 3" xfId="3988"/>
    <cellStyle name="Vírgula 4 7 3 2" xfId="6327"/>
    <cellStyle name="Vírgula 4 7 3 2 2" xfId="17800"/>
    <cellStyle name="Vírgula 4 7 3 3" xfId="16404"/>
    <cellStyle name="Vírgula 4 8" xfId="2301"/>
    <cellStyle name="Vírgula 4 8 2" xfId="3429"/>
    <cellStyle name="Vírgula 4 8 2 2" xfId="4759"/>
    <cellStyle name="Vírgula 4 8 2 2 2" xfId="16804"/>
    <cellStyle name="Vírgula 4 8 2 3" xfId="5598"/>
    <cellStyle name="Vírgula 4 8 2 3 2" xfId="15958"/>
    <cellStyle name="Vírgula 4 8 2 4" xfId="18694"/>
    <cellStyle name="Vírgula 4 8 3" xfId="4061"/>
    <cellStyle name="Vírgula 4 8 3 2" xfId="6328"/>
    <cellStyle name="Vírgula 4 8 3 2 2" xfId="17741"/>
    <cellStyle name="Vírgula 4 8 3 3" xfId="16280"/>
    <cellStyle name="Vírgula 4 9" xfId="2302"/>
    <cellStyle name="Vírgula 4 9 2" xfId="3430"/>
    <cellStyle name="Vírgula 4 9 2 2" xfId="4760"/>
    <cellStyle name="Vírgula 4 9 2 2 2" xfId="16163"/>
    <cellStyle name="Vírgula 4 9 2 3" xfId="5599"/>
    <cellStyle name="Vírgula 4 9 2 3 2" xfId="15957"/>
    <cellStyle name="Vírgula 4 9 2 4" xfId="17100"/>
    <cellStyle name="Vírgula 4 9 3" xfId="4102"/>
    <cellStyle name="Vírgula 4 9 3 2" xfId="6329"/>
    <cellStyle name="Vírgula 4 9 3 2 2" xfId="17558"/>
    <cellStyle name="Vírgula 4 9 3 3" xfId="16395"/>
    <cellStyle name="Vírgula 5" xfId="62"/>
    <cellStyle name="Vírgula 5 10" xfId="2303"/>
    <cellStyle name="Vírgula 5 10 2" xfId="3431"/>
    <cellStyle name="Vírgula 5 10 2 2" xfId="4761"/>
    <cellStyle name="Vírgula 5 10 2 2 2" xfId="16799"/>
    <cellStyle name="Vírgula 5 10 2 3" xfId="5600"/>
    <cellStyle name="Vírgula 5 10 2 3 2" xfId="19718"/>
    <cellStyle name="Vírgula 5 10 2 4" xfId="15875"/>
    <cellStyle name="Vírgula 5 10 3" xfId="4253"/>
    <cellStyle name="Vírgula 5 10 3 2" xfId="6330"/>
    <cellStyle name="Vírgula 5 10 3 2 2" xfId="16471"/>
    <cellStyle name="Vírgula 5 10 3 3" xfId="15974"/>
    <cellStyle name="Vírgula 5 11" xfId="4247"/>
    <cellStyle name="Vírgula 5 11 2" xfId="5884"/>
    <cellStyle name="Vírgula 5 11 2 2" xfId="18072"/>
    <cellStyle name="Vírgula 5 11 3" xfId="20833"/>
    <cellStyle name="Vírgula 5 11 3 2" xfId="24078"/>
    <cellStyle name="Vírgula 5 11 3 3" xfId="22691"/>
    <cellStyle name="Vírgula 5 12" xfId="8532"/>
    <cellStyle name="Vírgula 5 12 2" xfId="20911"/>
    <cellStyle name="Vírgula 5 12 3" xfId="19963"/>
    <cellStyle name="Vírgula 5 13" xfId="8533"/>
    <cellStyle name="Vírgula 5 2" xfId="117"/>
    <cellStyle name="Vírgula 5 2 10" xfId="3039"/>
    <cellStyle name="Vírgula 5 2 10 2" xfId="4009"/>
    <cellStyle name="Vírgula 5 2 10 2 2" xfId="5897"/>
    <cellStyle name="Vírgula 5 2 10 2 2 2" xfId="18070"/>
    <cellStyle name="Vírgula 5 2 10 2 3" xfId="17293"/>
    <cellStyle name="Vírgula 5 2 10 3" xfId="5208"/>
    <cellStyle name="Vírgula 5 2 10 3 2" xfId="19896"/>
    <cellStyle name="Vírgula 5 2 10 3 3" xfId="20579"/>
    <cellStyle name="Vírgula 5 2 10 4" xfId="22544"/>
    <cellStyle name="Vírgula 5 2 11" xfId="8534"/>
    <cellStyle name="Vírgula 5 2 11 2" xfId="20253"/>
    <cellStyle name="Vírgula 5 2 11 3" xfId="19904"/>
    <cellStyle name="Vírgula 5 2 12" xfId="8535"/>
    <cellStyle name="Vírgula 5 2 13" xfId="8536"/>
    <cellStyle name="Vírgula 5 2 2" xfId="730"/>
    <cellStyle name="Vírgula 5 2 2 2" xfId="3115"/>
    <cellStyle name="Vírgula 5 2 2 2 2" xfId="4530"/>
    <cellStyle name="Vírgula 5 2 2 2 2 2" xfId="17190"/>
    <cellStyle name="Vírgula 5 2 2 2 3" xfId="5284"/>
    <cellStyle name="Vírgula 5 2 2 2 3 2" xfId="19729"/>
    <cellStyle name="Vírgula 5 2 2 2 4" xfId="9608"/>
    <cellStyle name="Vírgula 5 2 2 2 4 2" xfId="18783"/>
    <cellStyle name="Vírgula 5 2 2 3" xfId="4383"/>
    <cellStyle name="Vírgula 5 2 2 3 2" xfId="6000"/>
    <cellStyle name="Vírgula 5 2 2 3 2 2" xfId="16609"/>
    <cellStyle name="Vírgula 5 2 2 3 3" xfId="18374"/>
    <cellStyle name="Vírgula 5 2 3" xfId="2305"/>
    <cellStyle name="Vírgula 5 2 3 2" xfId="3433"/>
    <cellStyle name="Vírgula 5 2 3 2 2" xfId="4763"/>
    <cellStyle name="Vírgula 5 2 3 2 2 2" xfId="17347"/>
    <cellStyle name="Vírgula 5 2 3 2 3" xfId="5602"/>
    <cellStyle name="Vírgula 5 2 3 2 3 2" xfId="19711"/>
    <cellStyle name="Vírgula 5 2 3 2 4" xfId="18692"/>
    <cellStyle name="Vírgula 5 2 3 3" xfId="4372"/>
    <cellStyle name="Vírgula 5 2 3 3 2" xfId="6332"/>
    <cellStyle name="Vírgula 5 2 3 3 2 2" xfId="17801"/>
    <cellStyle name="Vírgula 5 2 3 3 3" xfId="18381"/>
    <cellStyle name="Vírgula 5 2 4" xfId="2306"/>
    <cellStyle name="Vírgula 5 2 4 2" xfId="3434"/>
    <cellStyle name="Vírgula 5 2 4 2 2" xfId="4764"/>
    <cellStyle name="Vírgula 5 2 4 2 2 2" xfId="17212"/>
    <cellStyle name="Vírgula 5 2 4 2 3" xfId="5603"/>
    <cellStyle name="Vírgula 5 2 4 2 3 2" xfId="15956"/>
    <cellStyle name="Vírgula 5 2 4 2 4" xfId="18691"/>
    <cellStyle name="Vírgula 5 2 4 3" xfId="4438"/>
    <cellStyle name="Vírgula 5 2 4 3 2" xfId="6333"/>
    <cellStyle name="Vírgula 5 2 4 3 2 2" xfId="17742"/>
    <cellStyle name="Vírgula 5 2 4 3 3" xfId="16212"/>
    <cellStyle name="Vírgula 5 2 5" xfId="2307"/>
    <cellStyle name="Vírgula 5 2 5 2" xfId="3435"/>
    <cellStyle name="Vírgula 5 2 5 2 2" xfId="4765"/>
    <cellStyle name="Vírgula 5 2 5 2 2 2" xfId="16801"/>
    <cellStyle name="Vírgula 5 2 5 2 3" xfId="5604"/>
    <cellStyle name="Vírgula 5 2 5 2 3 2" xfId="19716"/>
    <cellStyle name="Vírgula 5 2 5 2 4" xfId="18690"/>
    <cellStyle name="Vírgula 5 2 5 3" xfId="4127"/>
    <cellStyle name="Vírgula 5 2 5 3 2" xfId="6334"/>
    <cellStyle name="Vírgula 5 2 5 3 2 2" xfId="17559"/>
    <cellStyle name="Vírgula 5 2 5 3 3" xfId="17058"/>
    <cellStyle name="Vírgula 5 2 6" xfId="2308"/>
    <cellStyle name="Vírgula 5 2 6 2" xfId="3436"/>
    <cellStyle name="Vírgula 5 2 6 2 2" xfId="4766"/>
    <cellStyle name="Vírgula 5 2 6 2 2 2" xfId="18263"/>
    <cellStyle name="Vírgula 5 2 6 2 3" xfId="5605"/>
    <cellStyle name="Vírgula 5 2 6 2 3 2" xfId="15955"/>
    <cellStyle name="Vírgula 5 2 6 2 4" xfId="18689"/>
    <cellStyle name="Vírgula 5 2 6 3" xfId="4309"/>
    <cellStyle name="Vírgula 5 2 6 3 2" xfId="6335"/>
    <cellStyle name="Vírgula 5 2 6 3 2 2" xfId="16472"/>
    <cellStyle name="Vírgula 5 2 6 3 3" xfId="16977"/>
    <cellStyle name="Vírgula 5 2 7" xfId="2309"/>
    <cellStyle name="Vírgula 5 2 7 2" xfId="3437"/>
    <cellStyle name="Vírgula 5 2 7 2 2" xfId="4767"/>
    <cellStyle name="Vírgula 5 2 7 2 2 2" xfId="18262"/>
    <cellStyle name="Vírgula 5 2 7 2 3" xfId="5606"/>
    <cellStyle name="Vírgula 5 2 7 2 3 2" xfId="19712"/>
    <cellStyle name="Vírgula 5 2 7 2 4" xfId="18688"/>
    <cellStyle name="Vírgula 5 2 7 3" xfId="4165"/>
    <cellStyle name="Vírgula 5 2 7 3 2" xfId="6336"/>
    <cellStyle name="Vírgula 5 2 7 3 2 2" xfId="16324"/>
    <cellStyle name="Vírgula 5 2 7 3 3" xfId="17048"/>
    <cellStyle name="Vírgula 5 2 8" xfId="2310"/>
    <cellStyle name="Vírgula 5 2 8 2" xfId="3438"/>
    <cellStyle name="Vírgula 5 2 8 2 2" xfId="4768"/>
    <cellStyle name="Vírgula 5 2 8 2 2 2" xfId="18261"/>
    <cellStyle name="Vírgula 5 2 8 2 3" xfId="5607"/>
    <cellStyle name="Vírgula 5 2 8 2 3 2" xfId="15954"/>
    <cellStyle name="Vírgula 5 2 8 2 4" xfId="18687"/>
    <cellStyle name="Vírgula 5 2 8 3" xfId="4052"/>
    <cellStyle name="Vírgula 5 2 8 3 2" xfId="6337"/>
    <cellStyle name="Vírgula 5 2 8 3 2 2" xfId="17654"/>
    <cellStyle name="Vírgula 5 2 8 3 3" xfId="16365"/>
    <cellStyle name="Vírgula 5 2 9" xfId="2311"/>
    <cellStyle name="Vírgula 5 2 9 2" xfId="3439"/>
    <cellStyle name="Vírgula 5 2 9 2 2" xfId="4769"/>
    <cellStyle name="Vírgula 5 2 9 2 2 2" xfId="18260"/>
    <cellStyle name="Vírgula 5 2 9 2 3" xfId="5608"/>
    <cellStyle name="Vírgula 5 2 9 2 3 2" xfId="19715"/>
    <cellStyle name="Vírgula 5 2 9 2 4" xfId="18686"/>
    <cellStyle name="Vírgula 5 2 9 3" xfId="4241"/>
    <cellStyle name="Vírgula 5 2 9 3 2" xfId="6338"/>
    <cellStyle name="Vírgula 5 2 9 3 2 2" xfId="17788"/>
    <cellStyle name="Vírgula 5 2 9 3 3" xfId="17013"/>
    <cellStyle name="Vírgula 5 3" xfId="673"/>
    <cellStyle name="Vírgula 5 3 2" xfId="3012"/>
    <cellStyle name="Vírgula 5 3 2 2" xfId="3687"/>
    <cellStyle name="Vírgula 5 3 2 2 2" xfId="4965"/>
    <cellStyle name="Vírgula 5 3 2 2 2 2" xfId="18237"/>
    <cellStyle name="Vírgula 5 3 2 2 3" xfId="5856"/>
    <cellStyle name="Vírgula 5 3 2 2 3 2" xfId="16643"/>
    <cellStyle name="Vírgula 5 3 2 2 4" xfId="18586"/>
    <cellStyle name="Vírgula 5 3 2 3" xfId="4426"/>
    <cellStyle name="Vírgula 5 3 2 3 2" xfId="6870"/>
    <cellStyle name="Vírgula 5 3 2 3 2 2" xfId="25080"/>
    <cellStyle name="Vírgula 5 3 2 3 3" xfId="18362"/>
    <cellStyle name="Vírgula 5 3 2 4" xfId="5188"/>
    <cellStyle name="Vírgula 5 3 2 4 2" xfId="19377"/>
    <cellStyle name="Vírgula 5 3 2 5" xfId="19779"/>
    <cellStyle name="Vírgula 5 3 3" xfId="5991"/>
    <cellStyle name="Vírgula 5 3 3 2" xfId="8537"/>
    <cellStyle name="Vírgula 5 3 4" xfId="8538"/>
    <cellStyle name="Vírgula 5 4" xfId="2312"/>
    <cellStyle name="Vírgula 5 4 2" xfId="3440"/>
    <cellStyle name="Vírgula 5 4 2 2" xfId="4770"/>
    <cellStyle name="Vírgula 5 4 2 2 2" xfId="16800"/>
    <cellStyle name="Vírgula 5 4 2 3" xfId="5609"/>
    <cellStyle name="Vírgula 5 4 2 3 2" xfId="15953"/>
    <cellStyle name="Vírgula 5 4 2 4" xfId="18685"/>
    <cellStyle name="Vírgula 5 4 3" xfId="3963"/>
    <cellStyle name="Vírgula 5 4 3 2" xfId="6339"/>
    <cellStyle name="Vírgula 5 4 3 2 2" xfId="17725"/>
    <cellStyle name="Vírgula 5 4 3 3" xfId="18468"/>
    <cellStyle name="Vírgula 5 5" xfId="2313"/>
    <cellStyle name="Vírgula 5 5 2" xfId="3441"/>
    <cellStyle name="Vírgula 5 5 2 2" xfId="4771"/>
    <cellStyle name="Vírgula 5 5 2 2 2" xfId="16162"/>
    <cellStyle name="Vírgula 5 5 2 3" xfId="5610"/>
    <cellStyle name="Vírgula 5 5 2 3 2" xfId="19719"/>
    <cellStyle name="Vírgula 5 5 2 4" xfId="18684"/>
    <cellStyle name="Vírgula 5 5 3" xfId="4173"/>
    <cellStyle name="Vírgula 5 5 3 2" xfId="6340"/>
    <cellStyle name="Vírgula 5 5 3 2 2" xfId="17537"/>
    <cellStyle name="Vírgula 5 5 3 3" xfId="17044"/>
    <cellStyle name="Vírgula 5 6" xfId="2314"/>
    <cellStyle name="Vírgula 5 6 2" xfId="3442"/>
    <cellStyle name="Vírgula 5 6 2 2" xfId="4772"/>
    <cellStyle name="Vírgula 5 6 2 2 2" xfId="16795"/>
    <cellStyle name="Vírgula 5 6 2 3" xfId="5611"/>
    <cellStyle name="Vírgula 5 6 2 3 2" xfId="15952"/>
    <cellStyle name="Vírgula 5 6 2 4" xfId="18992"/>
    <cellStyle name="Vírgula 5 6 3" xfId="4122"/>
    <cellStyle name="Vírgula 5 6 3 2" xfId="6341"/>
    <cellStyle name="Vírgula 5 6 3 2 2" xfId="17657"/>
    <cellStyle name="Vírgula 5 6 3 3" xfId="16237"/>
    <cellStyle name="Vírgula 5 7" xfId="2315"/>
    <cellStyle name="Vírgula 5 7 2" xfId="3443"/>
    <cellStyle name="Vírgula 5 7 2 2" xfId="4773"/>
    <cellStyle name="Vírgula 5 7 2 2 2" xfId="16798"/>
    <cellStyle name="Vírgula 5 7 2 3" xfId="5612"/>
    <cellStyle name="Vírgula 5 7 2 3 2" xfId="19723"/>
    <cellStyle name="Vírgula 5 7 2 4" xfId="19012"/>
    <cellStyle name="Vírgula 5 7 3" xfId="4352"/>
    <cellStyle name="Vírgula 5 7 3 2" xfId="6342"/>
    <cellStyle name="Vírgula 5 7 3 2 2" xfId="17792"/>
    <cellStyle name="Vírgula 5 7 3 3" xfId="18385"/>
    <cellStyle name="Vírgula 5 8" xfId="2316"/>
    <cellStyle name="Vírgula 5 8 2" xfId="3444"/>
    <cellStyle name="Vírgula 5 8 2 2" xfId="4774"/>
    <cellStyle name="Vírgula 5 8 2 2 2" xfId="17346"/>
    <cellStyle name="Vírgula 5 8 2 3" xfId="5613"/>
    <cellStyle name="Vírgula 5 8 2 3 2" xfId="15951"/>
    <cellStyle name="Vírgula 5 8 2 4" xfId="19050"/>
    <cellStyle name="Vírgula 5 8 3" xfId="3718"/>
    <cellStyle name="Vírgula 5 8 3 2" xfId="6343"/>
    <cellStyle name="Vírgula 5 8 3 2 2" xfId="17733"/>
    <cellStyle name="Vírgula 5 8 3 3" xfId="18565"/>
    <cellStyle name="Vírgula 5 9" xfId="2317"/>
    <cellStyle name="Vírgula 5 9 2" xfId="3445"/>
    <cellStyle name="Vírgula 5 9 2 2" xfId="4775"/>
    <cellStyle name="Vírgula 5 9 2 2 2" xfId="17213"/>
    <cellStyle name="Vírgula 5 9 2 3" xfId="5614"/>
    <cellStyle name="Vírgula 5 9 2 3 2" xfId="19726"/>
    <cellStyle name="Vírgula 5 9 2 4" xfId="19092"/>
    <cellStyle name="Vírgula 5 9 3" xfId="3857"/>
    <cellStyle name="Vírgula 5 9 3 2" xfId="6344"/>
    <cellStyle name="Vírgula 5 9 3 2 2" xfId="17548"/>
    <cellStyle name="Vírgula 5 9 3 3" xfId="18502"/>
    <cellStyle name="Vírgula 6" xfId="67"/>
    <cellStyle name="Vírgula 6 10" xfId="2318"/>
    <cellStyle name="Vírgula 6 10 2" xfId="3446"/>
    <cellStyle name="Vírgula 6 10 2 2" xfId="4776"/>
    <cellStyle name="Vírgula 6 10 2 2 2" xfId="16797"/>
    <cellStyle name="Vírgula 6 10 2 3" xfId="5615"/>
    <cellStyle name="Vírgula 6 10 2 3 2" xfId="15950"/>
    <cellStyle name="Vírgula 6 10 2 4" xfId="19337"/>
    <cellStyle name="Vírgula 6 10 3" xfId="4472"/>
    <cellStyle name="Vírgula 6 10 3 2" xfId="6345"/>
    <cellStyle name="Vírgula 6 10 3 2 2" xfId="16323"/>
    <cellStyle name="Vírgula 6 10 3 3" xfId="18349"/>
    <cellStyle name="Vírgula 6 11" xfId="2319"/>
    <cellStyle name="Vírgula 6 11 2" xfId="3447"/>
    <cellStyle name="Vírgula 6 11 2 2" xfId="4777"/>
    <cellStyle name="Vírgula 6 11 2 2 2" xfId="18259"/>
    <cellStyle name="Vírgula 6 11 2 3" xfId="5616"/>
    <cellStyle name="Vírgula 6 11 2 3 2" xfId="19709"/>
    <cellStyle name="Vírgula 6 11 2 4" xfId="19136"/>
    <cellStyle name="Vírgula 6 11 3" xfId="3721"/>
    <cellStyle name="Vírgula 6 11 3 2" xfId="6346"/>
    <cellStyle name="Vírgula 6 11 3 2 2" xfId="16113"/>
    <cellStyle name="Vírgula 6 11 3 3" xfId="18562"/>
    <cellStyle name="Vírgula 6 12" xfId="3710"/>
    <cellStyle name="Vírgula 6 12 2" xfId="5885"/>
    <cellStyle name="Vírgula 6 12 2 2" xfId="21466"/>
    <cellStyle name="Vírgula 6 12 2 3" xfId="20109"/>
    <cellStyle name="Vírgula 6 12 3" xfId="18567"/>
    <cellStyle name="Vírgula 6 2" xfId="118"/>
    <cellStyle name="Vírgula 6 2 10" xfId="3013"/>
    <cellStyle name="Vírgula 6 2 10 2" xfId="3688"/>
    <cellStyle name="Vírgula 6 2 10 2 2" xfId="4966"/>
    <cellStyle name="Vírgula 6 2 10 2 2 2" xfId="18236"/>
    <cellStyle name="Vírgula 6 2 10 2 3" xfId="5857"/>
    <cellStyle name="Vírgula 6 2 10 2 3 2" xfId="20797"/>
    <cellStyle name="Vírgula 6 2 10 2 3 3" xfId="20604"/>
    <cellStyle name="Vírgula 6 2 10 2 4" xfId="18585"/>
    <cellStyle name="Vírgula 6 2 10 3" xfId="4427"/>
    <cellStyle name="Vírgula 6 2 10 3 2" xfId="5898"/>
    <cellStyle name="Vírgula 6 2 10 3 2 2" xfId="18069"/>
    <cellStyle name="Vírgula 6 2 10 3 3" xfId="18361"/>
    <cellStyle name="Vírgula 6 2 10 4" xfId="4064"/>
    <cellStyle name="Vírgula 6 2 10 4 2" xfId="6871"/>
    <cellStyle name="Vírgula 6 2 10 4 2 2" xfId="25081"/>
    <cellStyle name="Vírgula 6 2 10 4 3" xfId="16364"/>
    <cellStyle name="Vírgula 6 2 10 5" xfId="5189"/>
    <cellStyle name="Vírgula 6 2 10 5 2" xfId="18196"/>
    <cellStyle name="Vírgula 6 2 10 6" xfId="22524"/>
    <cellStyle name="Vírgula 6 2 11" xfId="3040"/>
    <cellStyle name="Vírgula 6 2 11 2" xfId="4492"/>
    <cellStyle name="Vírgula 6 2 11 2 2" xfId="16907"/>
    <cellStyle name="Vírgula 6 2 11 3" xfId="5209"/>
    <cellStyle name="Vírgula 6 2 11 3 2" xfId="20233"/>
    <cellStyle name="Vírgula 6 2 11 3 3" xfId="20718"/>
    <cellStyle name="Vírgula 6 2 11 4" xfId="22545"/>
    <cellStyle name="Vírgula 6 2 12" xfId="8539"/>
    <cellStyle name="Vírgula 6 2 13" xfId="8540"/>
    <cellStyle name="Vírgula 6 2 2" xfId="731"/>
    <cellStyle name="Vírgula 6 2 2 2" xfId="3116"/>
    <cellStyle name="Vírgula 6 2 2 2 2" xfId="4531"/>
    <cellStyle name="Vírgula 6 2 2 2 2 2" xfId="20170"/>
    <cellStyle name="Vírgula 6 2 2 2 2 2 2" xfId="16889"/>
    <cellStyle name="Vírgula 6 2 2 2 3" xfId="5285"/>
    <cellStyle name="Vírgula 6 2 2 2 3 2" xfId="20141"/>
    <cellStyle name="Vírgula 6 2 2 2 3 3" xfId="21877"/>
    <cellStyle name="Vírgula 6 2 2 2 4" xfId="9715"/>
    <cellStyle name="Vírgula 6 2 2 2 4 2" xfId="23870"/>
    <cellStyle name="Vírgula 6 2 2 2 4 3" xfId="22574"/>
    <cellStyle name="Vírgula 6 2 2 3" xfId="4471"/>
    <cellStyle name="Vírgula 6 2 2 3 2" xfId="6001"/>
    <cellStyle name="Vírgula 6 2 2 3 2 2" xfId="16220"/>
    <cellStyle name="Vírgula 6 2 2 3 3" xfId="18350"/>
    <cellStyle name="Vírgula 6 2 2 4" xfId="8541"/>
    <cellStyle name="Vírgula 6 2 3" xfId="2321"/>
    <cellStyle name="Vírgula 6 2 3 2" xfId="3449"/>
    <cellStyle name="Vírgula 6 2 3 2 2" xfId="4779"/>
    <cellStyle name="Vírgula 6 2 3 2 2 2" xfId="18257"/>
    <cellStyle name="Vírgula 6 2 3 2 3" xfId="5618"/>
    <cellStyle name="Vírgula 6 2 3 2 3 2" xfId="19720"/>
    <cellStyle name="Vírgula 6 2 3 2 4" xfId="18683"/>
    <cellStyle name="Vírgula 6 2 3 3" xfId="4429"/>
    <cellStyle name="Vírgula 6 2 3 3 2" xfId="6348"/>
    <cellStyle name="Vírgula 6 2 3 3 2 2" xfId="17984"/>
    <cellStyle name="Vírgula 6 2 3 3 3" xfId="18360"/>
    <cellStyle name="Vírgula 6 2 4" xfId="2322"/>
    <cellStyle name="Vírgula 6 2 4 2" xfId="3450"/>
    <cellStyle name="Vírgula 6 2 4 2 2" xfId="4780"/>
    <cellStyle name="Vírgula 6 2 4 2 2 2" xfId="21384"/>
    <cellStyle name="Vírgula 6 2 4 2 2 2 2" xfId="18256"/>
    <cellStyle name="Vírgula 6 2 4 2 3" xfId="5619"/>
    <cellStyle name="Vírgula 6 2 4 2 3 2" xfId="20582"/>
    <cellStyle name="Vírgula 6 2 4 2 3 3" xfId="20124"/>
    <cellStyle name="Vírgula 6 2 4 2 4" xfId="22605"/>
    <cellStyle name="Vírgula 6 2 4 3" xfId="4135"/>
    <cellStyle name="Vírgula 6 2 4 3 2" xfId="6349"/>
    <cellStyle name="Vírgula 6 2 4 3 2 2" xfId="17983"/>
    <cellStyle name="Vírgula 6 2 4 3 3" xfId="17056"/>
    <cellStyle name="Vírgula 6 2 4 4" xfId="8542"/>
    <cellStyle name="Vírgula 6 2 5" xfId="2323"/>
    <cellStyle name="Vírgula 6 2 5 2" xfId="3451"/>
    <cellStyle name="Vírgula 6 2 5 2 2" xfId="4781"/>
    <cellStyle name="Vírgula 6 2 5 2 2 2" xfId="16796"/>
    <cellStyle name="Vírgula 6 2 5 2 3" xfId="5620"/>
    <cellStyle name="Vírgula 6 2 5 2 3 2" xfId="18156"/>
    <cellStyle name="Vírgula 6 2 5 2 4" xfId="18682"/>
    <cellStyle name="Vírgula 6 2 5 3" xfId="4387"/>
    <cellStyle name="Vírgula 6 2 5 3 2" xfId="6350"/>
    <cellStyle name="Vírgula 6 2 5 3 2 2" xfId="17982"/>
    <cellStyle name="Vírgula 6 2 5 3 3" xfId="16949"/>
    <cellStyle name="Vírgula 6 2 6" xfId="2324"/>
    <cellStyle name="Vírgula 6 2 6 2" xfId="3452"/>
    <cellStyle name="Vírgula 6 2 6 2 2" xfId="4782"/>
    <cellStyle name="Vírgula 6 2 6 2 2 2" xfId="16161"/>
    <cellStyle name="Vírgula 6 2 6 2 3" xfId="5621"/>
    <cellStyle name="Vírgula 6 2 6 2 3 2" xfId="18155"/>
    <cellStyle name="Vírgula 6 2 6 2 4" xfId="18681"/>
    <cellStyle name="Vírgula 6 2 6 3" xfId="4480"/>
    <cellStyle name="Vírgula 6 2 6 3 2" xfId="6351"/>
    <cellStyle name="Vírgula 6 2 6 3 2 2" xfId="17981"/>
    <cellStyle name="Vírgula 6 2 6 3 3" xfId="16909"/>
    <cellStyle name="Vírgula 6 2 7" xfId="2325"/>
    <cellStyle name="Vírgula 6 2 7 2" xfId="3453"/>
    <cellStyle name="Vírgula 6 2 7 2 2" xfId="4783"/>
    <cellStyle name="Vírgula 6 2 7 2 2 2" xfId="19563"/>
    <cellStyle name="Vírgula 6 2 7 2 3" xfId="5622"/>
    <cellStyle name="Vírgula 6 2 7 2 3 2" xfId="18154"/>
    <cellStyle name="Vírgula 6 2 7 2 4" xfId="18680"/>
    <cellStyle name="Vírgula 6 2 7 3" xfId="4093"/>
    <cellStyle name="Vírgula 6 2 7 3 2" xfId="6352"/>
    <cellStyle name="Vírgula 6 2 7 3 2 2" xfId="17980"/>
    <cellStyle name="Vírgula 6 2 7 3 3" xfId="16351"/>
    <cellStyle name="Vírgula 6 2 8" xfId="2326"/>
    <cellStyle name="Vírgula 6 2 8 2" xfId="3454"/>
    <cellStyle name="Vírgula 6 2 8 2 2" xfId="4784"/>
    <cellStyle name="Vírgula 6 2 8 2 2 2" xfId="19232"/>
    <cellStyle name="Vírgula 6 2 8 2 3" xfId="5623"/>
    <cellStyle name="Vírgula 6 2 8 2 3 2" xfId="17485"/>
    <cellStyle name="Vírgula 6 2 8 2 4" xfId="18679"/>
    <cellStyle name="Vírgula 6 2 8 3" xfId="3870"/>
    <cellStyle name="Vírgula 6 2 8 3 2" xfId="6353"/>
    <cellStyle name="Vírgula 6 2 8 3 2 2" xfId="17979"/>
    <cellStyle name="Vírgula 6 2 8 3 3" xfId="18497"/>
    <cellStyle name="Vírgula 6 2 9" xfId="2327"/>
    <cellStyle name="Vírgula 6 2 9 2" xfId="3455"/>
    <cellStyle name="Vírgula 6 2 9 2 2" xfId="4785"/>
    <cellStyle name="Vírgula 6 2 9 2 2 2" xfId="19561"/>
    <cellStyle name="Vírgula 6 2 9 2 3" xfId="5624"/>
    <cellStyle name="Vírgula 6 2 9 2 3 2" xfId="17482"/>
    <cellStyle name="Vírgula 6 2 9 2 4" xfId="18678"/>
    <cellStyle name="Vírgula 6 2 9 3" xfId="4238"/>
    <cellStyle name="Vírgula 6 2 9 3 2" xfId="6354"/>
    <cellStyle name="Vírgula 6 2 9 3 2 2" xfId="17650"/>
    <cellStyle name="Vírgula 6 2 9 3 3" xfId="17015"/>
    <cellStyle name="Vírgula 6 3" xfId="119"/>
    <cellStyle name="Vírgula 6 3 10" xfId="877"/>
    <cellStyle name="Vírgula 6 3 10 2" xfId="2329"/>
    <cellStyle name="Vírgula 6 3 10 2 2" xfId="2876"/>
    <cellStyle name="Vírgula 6 3 10 2 2 2" xfId="3653"/>
    <cellStyle name="Vírgula 6 3 10 2 2 2 2" xfId="4931"/>
    <cellStyle name="Vírgula 6 3 10 2 2 2 2 2" xfId="18248"/>
    <cellStyle name="Vírgula 6 3 10 2 2 2 3" xfId="5822"/>
    <cellStyle name="Vírgula 6 3 10 2 2 2 3 2" xfId="16647"/>
    <cellStyle name="Vírgula 6 3 10 2 2 2 4" xfId="18606"/>
    <cellStyle name="Vírgula 6 3 10 2 3" xfId="2797"/>
    <cellStyle name="Vírgula 6 3 10 2 3 2" xfId="3625"/>
    <cellStyle name="Vírgula 6 3 10 2 3 2 2" xfId="4903"/>
    <cellStyle name="Vírgula 6 3 10 2 3 2 2 2" xfId="17214"/>
    <cellStyle name="Vírgula 6 3 10 2 3 2 3" xfId="5794"/>
    <cellStyle name="Vírgula 6 3 10 2 3 2 3 2" xfId="17311"/>
    <cellStyle name="Vírgula 6 3 10 2 3 2 4" xfId="18631"/>
    <cellStyle name="Vírgula 6 3 10 2 4" xfId="2654"/>
    <cellStyle name="Vírgula 6 3 10 2 4 2" xfId="3609"/>
    <cellStyle name="Vírgula 6 3 10 2 4 2 2" xfId="4887"/>
    <cellStyle name="Vírgula 6 3 10 2 4 2 2 2" xfId="19520"/>
    <cellStyle name="Vírgula 6 3 10 2 4 2 3" xfId="5778"/>
    <cellStyle name="Vírgula 6 3 10 2 4 2 3 2" xfId="16119"/>
    <cellStyle name="Vírgula 6 3 10 2 4 2 4" xfId="18644"/>
    <cellStyle name="Vírgula 6 3 10 2 5" xfId="2587"/>
    <cellStyle name="Vírgula 6 3 10 2 5 2" xfId="3593"/>
    <cellStyle name="Vírgula 6 3 10 2 5 2 2" xfId="4871"/>
    <cellStyle name="Vírgula 6 3 10 2 5 2 2 2" xfId="19117"/>
    <cellStyle name="Vírgula 6 3 10 2 5 2 3" xfId="5762"/>
    <cellStyle name="Vírgula 6 3 10 2 5 2 3 2" xfId="16121"/>
    <cellStyle name="Vírgula 6 3 10 2 5 2 4" xfId="15995"/>
    <cellStyle name="Vírgula 6 3 10 2 6" xfId="3457"/>
    <cellStyle name="Vírgula 6 3 10 2 6 2" xfId="4787"/>
    <cellStyle name="Vírgula 6 3 10 2 6 2 2" xfId="19286"/>
    <cellStyle name="Vírgula 6 3 10 2 6 3" xfId="5626"/>
    <cellStyle name="Vírgula 6 3 10 2 6 3 2" xfId="16670"/>
    <cellStyle name="Vírgula 6 3 10 2 6 4" xfId="18676"/>
    <cellStyle name="Vírgula 6 3 10 2 7" xfId="3728"/>
    <cellStyle name="Vírgula 6 3 10 2 7 2" xfId="6356"/>
    <cellStyle name="Vírgula 6 3 10 2 7 2 2" xfId="17978"/>
    <cellStyle name="Vírgula 6 3 10 2 7 3" xfId="18556"/>
    <cellStyle name="Vírgula 6 3 10 3" xfId="2161"/>
    <cellStyle name="Vírgula 6 3 10 3 2" xfId="3289"/>
    <cellStyle name="Vírgula 6 3 10 3 2 2" xfId="4625"/>
    <cellStyle name="Vírgula 6 3 10 3 2 2 2" xfId="16854"/>
    <cellStyle name="Vírgula 6 3 10 3 2 3" xfId="5458"/>
    <cellStyle name="Vírgula 6 3 10 3 2 3 2" xfId="19846"/>
    <cellStyle name="Vírgula 6 3 10 3 2 4" xfId="19142"/>
    <cellStyle name="Vírgula 6 3 10 3 3" xfId="4411"/>
    <cellStyle name="Vírgula 6 3 10 3 3 2" xfId="6188"/>
    <cellStyle name="Vírgula 6 3 10 3 3 2 2" xfId="18022"/>
    <cellStyle name="Vírgula 6 3 10 3 3 3" xfId="18367"/>
    <cellStyle name="Vírgula 6 3 10 4" xfId="3162"/>
    <cellStyle name="Vírgula 6 3 10 4 2" xfId="3801"/>
    <cellStyle name="Vírgula 6 3 10 4 2 2" xfId="6562"/>
    <cellStyle name="Vírgula 6 3 10 4 2 2 2" xfId="15907"/>
    <cellStyle name="Vírgula 6 3 10 4 2 3" xfId="18526"/>
    <cellStyle name="Vírgula 6 3 10 4 3" xfId="5331"/>
    <cellStyle name="Vírgula 6 3 10 4 3 2" xfId="19487"/>
    <cellStyle name="Vírgula 6 3 10 4 4" xfId="19623"/>
    <cellStyle name="Vírgula 6 3 10 5" xfId="3911"/>
    <cellStyle name="Vírgula 6 3 10 5 2" xfId="6052"/>
    <cellStyle name="Vírgula 6 3 10 5 2 2" xfId="16588"/>
    <cellStyle name="Vírgula 6 3 10 5 3" xfId="18481"/>
    <cellStyle name="Vírgula 6 3 10 6" xfId="6747"/>
    <cellStyle name="Vírgula 6 3 10 6 2" xfId="24966"/>
    <cellStyle name="Vírgula 6 3 10 7" xfId="5065"/>
    <cellStyle name="Vírgula 6 3 10 7 2" xfId="18218"/>
    <cellStyle name="Vírgula 6 3 10 8" xfId="19107"/>
    <cellStyle name="Vírgula 6 3 11" xfId="2330"/>
    <cellStyle name="Vírgula 6 3 11 2" xfId="2162"/>
    <cellStyle name="Vírgula 6 3 11 2 2" xfId="3290"/>
    <cellStyle name="Vírgula 6 3 11 2 2 2" xfId="4626"/>
    <cellStyle name="Vírgula 6 3 11 2 2 2 2" xfId="17360"/>
    <cellStyle name="Vírgula 6 3 11 2 2 3" xfId="5459"/>
    <cellStyle name="Vírgula 6 3 11 2 2 3 2" xfId="19787"/>
    <cellStyle name="Vírgula 6 3 11 2 2 4" xfId="16006"/>
    <cellStyle name="Vírgula 6 3 11 2 3" xfId="4092"/>
    <cellStyle name="Vírgula 6 3 11 2 3 2" xfId="6189"/>
    <cellStyle name="Vírgula 6 3 11 2 3 2 2" xfId="18021"/>
    <cellStyle name="Vírgula 6 3 11 2 3 3" xfId="16352"/>
    <cellStyle name="Vírgula 6 3 11 3" xfId="2798"/>
    <cellStyle name="Vírgula 6 3 11 3 2" xfId="3626"/>
    <cellStyle name="Vírgula 6 3 11 3 2 2" xfId="4904"/>
    <cellStyle name="Vírgula 6 3 11 3 2 2 2" xfId="16793"/>
    <cellStyle name="Vírgula 6 3 11 3 2 3" xfId="5795"/>
    <cellStyle name="Vírgula 6 3 11 3 2 3 2" xfId="17396"/>
    <cellStyle name="Vírgula 6 3 11 3 2 4" xfId="18630"/>
    <cellStyle name="Vírgula 6 3 11 4" xfId="3458"/>
    <cellStyle name="Vírgula 6 3 11 4 2" xfId="4788"/>
    <cellStyle name="Vírgula 6 3 11 4 2 2" xfId="19077"/>
    <cellStyle name="Vírgula 6 3 11 4 3" xfId="5627"/>
    <cellStyle name="Vírgula 6 3 11 4 3 2" xfId="18152"/>
    <cellStyle name="Vírgula 6 3 11 4 4" xfId="18675"/>
    <cellStyle name="Vírgula 6 3 11 5" xfId="4319"/>
    <cellStyle name="Vírgula 6 3 11 5 2" xfId="6357"/>
    <cellStyle name="Vírgula 6 3 11 5 2 2" xfId="17977"/>
    <cellStyle name="Vírgula 6 3 11 5 3" xfId="16974"/>
    <cellStyle name="Vírgula 6 3 12" xfId="2328"/>
    <cellStyle name="Vírgula 6 3 12 2" xfId="2875"/>
    <cellStyle name="Vírgula 6 3 12 2 2" xfId="3652"/>
    <cellStyle name="Vírgula 6 3 12 2 2 2" xfId="4930"/>
    <cellStyle name="Vírgula 6 3 12 2 2 2 2" xfId="18249"/>
    <cellStyle name="Vírgula 6 3 12 2 2 3" xfId="5821"/>
    <cellStyle name="Vírgula 6 3 12 2 2 3 2" xfId="17394"/>
    <cellStyle name="Vírgula 6 3 12 2 2 4" xfId="18607"/>
    <cellStyle name="Vírgula 6 3 12 3" xfId="2796"/>
    <cellStyle name="Vírgula 6 3 12 3 2" xfId="3624"/>
    <cellStyle name="Vírgula 6 3 12 3 2 2" xfId="4902"/>
    <cellStyle name="Vírgula 6 3 12 3 2 2 2" xfId="17345"/>
    <cellStyle name="Vírgula 6 3 12 3 2 3" xfId="5793"/>
    <cellStyle name="Vírgula 6 3 12 3 2 3 2" xfId="17277"/>
    <cellStyle name="Vírgula 6 3 12 3 2 4" xfId="18632"/>
    <cellStyle name="Vírgula 6 3 12 4" xfId="2653"/>
    <cellStyle name="Vírgula 6 3 12 4 2" xfId="3608"/>
    <cellStyle name="Vírgula 6 3 12 4 2 2" xfId="4886"/>
    <cellStyle name="Vírgula 6 3 12 4 2 2 2" xfId="19252"/>
    <cellStyle name="Vírgula 6 3 12 4 2 3" xfId="5777"/>
    <cellStyle name="Vírgula 6 3 12 4 2 3 2" xfId="16309"/>
    <cellStyle name="Vírgula 6 3 12 4 2 4" xfId="18645"/>
    <cellStyle name="Vírgula 6 3 12 5" xfId="2586"/>
    <cellStyle name="Vírgula 6 3 12 5 2" xfId="3592"/>
    <cellStyle name="Vírgula 6 3 12 5 2 2" xfId="4870"/>
    <cellStyle name="Vírgula 6 3 12 5 2 2 2" xfId="19303"/>
    <cellStyle name="Vírgula 6 3 12 5 2 3" xfId="5761"/>
    <cellStyle name="Vírgula 6 3 12 5 2 3 2" xfId="16310"/>
    <cellStyle name="Vírgula 6 3 12 5 2 4" xfId="19038"/>
    <cellStyle name="Vírgula 6 3 12 6" xfId="3456"/>
    <cellStyle name="Vírgula 6 3 12 6 2" xfId="4786"/>
    <cellStyle name="Vírgula 6 3 12 6 2 2" xfId="19562"/>
    <cellStyle name="Vírgula 6 3 12 6 3" xfId="5625"/>
    <cellStyle name="Vírgula 6 3 12 6 3 2" xfId="18153"/>
    <cellStyle name="Vírgula 6 3 12 6 4" xfId="18677"/>
    <cellStyle name="Vírgula 6 3 12 7" xfId="4394"/>
    <cellStyle name="Vírgula 6 3 12 7 2" xfId="6355"/>
    <cellStyle name="Vírgula 6 3 12 7 2 2" xfId="15934"/>
    <cellStyle name="Vírgula 6 3 12 7 3" xfId="16326"/>
    <cellStyle name="Vírgula 6 3 13" xfId="5899"/>
    <cellStyle name="Vírgula 6 3 13 2" xfId="16306"/>
    <cellStyle name="Vírgula 6 3 2" xfId="120"/>
    <cellStyle name="Vírgula 6 3 2 10" xfId="3041"/>
    <cellStyle name="Vírgula 6 3 2 10 2" xfId="4493"/>
    <cellStyle name="Vírgula 6 3 2 10 2 2" xfId="17372"/>
    <cellStyle name="Vírgula 6 3 2 10 3" xfId="5210"/>
    <cellStyle name="Vírgula 6 3 2 10 3 2" xfId="22074"/>
    <cellStyle name="Vírgula 6 3 2 10 3 3" xfId="20440"/>
    <cellStyle name="Vírgula 6 3 2 10 4" xfId="22546"/>
    <cellStyle name="Vírgula 6 3 2 11" xfId="3876"/>
    <cellStyle name="Vírgula 6 3 2 11 2" xfId="5900"/>
    <cellStyle name="Vírgula 6 3 2 11 2 2" xfId="20662"/>
    <cellStyle name="Vírgula 6 3 2 11 2 3" xfId="21427"/>
    <cellStyle name="Vírgula 6 3 2 11 3" xfId="22662"/>
    <cellStyle name="Vírgula 6 3 2 12" xfId="8543"/>
    <cellStyle name="Vírgula 6 3 2 13" xfId="8544"/>
    <cellStyle name="Vírgula 6 3 2 2" xfId="732"/>
    <cellStyle name="Vírgula 6 3 2 2 2" xfId="3117"/>
    <cellStyle name="Vírgula 6 3 2 2 2 2" xfId="4532"/>
    <cellStyle name="Vírgula 6 3 2 2 2 2 2" xfId="16888"/>
    <cellStyle name="Vírgula 6 3 2 2 2 3" xfId="5286"/>
    <cellStyle name="Vírgula 6 3 2 2 2 3 2" xfId="16140"/>
    <cellStyle name="Vírgula 6 3 2 2 2 4" xfId="17475"/>
    <cellStyle name="Vírgula 6 3 2 2 3" xfId="3705"/>
    <cellStyle name="Vírgula 6 3 2 2 3 2" xfId="6002"/>
    <cellStyle name="Vírgula 6 3 2 2 3 2 2" xfId="16608"/>
    <cellStyle name="Vírgula 6 3 2 2 3 3" xfId="18572"/>
    <cellStyle name="Vírgula 6 3 2 3" xfId="2331"/>
    <cellStyle name="Vírgula 6 3 2 3 2" xfId="3459"/>
    <cellStyle name="Vírgula 6 3 2 3 2 2" xfId="4789"/>
    <cellStyle name="Vírgula 6 3 2 3 2 2 2" xfId="19559"/>
    <cellStyle name="Vírgula 6 3 2 3 2 3" xfId="5628"/>
    <cellStyle name="Vírgula 6 3 2 3 2 3 2" xfId="18151"/>
    <cellStyle name="Vírgula 6 3 2 3 2 4" xfId="19040"/>
    <cellStyle name="Vírgula 6 3 2 3 3" xfId="4183"/>
    <cellStyle name="Vírgula 6 3 2 3 3 2" xfId="6358"/>
    <cellStyle name="Vírgula 6 3 2 3 3 2 2" xfId="17976"/>
    <cellStyle name="Vírgula 6 3 2 3 3 3" xfId="17037"/>
    <cellStyle name="Vírgula 6 3 2 4" xfId="2332"/>
    <cellStyle name="Vírgula 6 3 2 4 2" xfId="3460"/>
    <cellStyle name="Vírgula 6 3 2 4 2 2" xfId="4790"/>
    <cellStyle name="Vírgula 6 3 2 4 2 2 2" xfId="19560"/>
    <cellStyle name="Vírgula 6 3 2 4 2 3" xfId="5629"/>
    <cellStyle name="Vírgula 6 3 2 4 2 3 2" xfId="18150"/>
    <cellStyle name="Vírgula 6 3 2 4 2 4" xfId="19421"/>
    <cellStyle name="Vírgula 6 3 2 4 3" xfId="3793"/>
    <cellStyle name="Vírgula 6 3 2 4 3 2" xfId="6359"/>
    <cellStyle name="Vírgula 6 3 2 4 3 2 2" xfId="17975"/>
    <cellStyle name="Vírgula 6 3 2 4 3 3" xfId="18533"/>
    <cellStyle name="Vírgula 6 3 2 5" xfId="2333"/>
    <cellStyle name="Vírgula 6 3 2 5 2" xfId="3461"/>
    <cellStyle name="Vírgula 6 3 2 5 2 2" xfId="4791"/>
    <cellStyle name="Vírgula 6 3 2 5 2 2 2" xfId="19364"/>
    <cellStyle name="Vírgula 6 3 2 5 2 3" xfId="5630"/>
    <cellStyle name="Vírgula 6 3 2 5 2 3 2" xfId="18149"/>
    <cellStyle name="Vírgula 6 3 2 5 2 4" xfId="18674"/>
    <cellStyle name="Vírgula 6 3 2 5 3" xfId="4232"/>
    <cellStyle name="Vírgula 6 3 2 5 3 2" xfId="6360"/>
    <cellStyle name="Vírgula 6 3 2 5 3 2 2" xfId="17974"/>
    <cellStyle name="Vírgula 6 3 2 5 3 3" xfId="18418"/>
    <cellStyle name="Vírgula 6 3 2 6" xfId="2334"/>
    <cellStyle name="Vírgula 6 3 2 6 2" xfId="3462"/>
    <cellStyle name="Vírgula 6 3 2 6 2 2" xfId="4792"/>
    <cellStyle name="Vírgula 6 3 2 6 2 2 2" xfId="19181"/>
    <cellStyle name="Vírgula 6 3 2 6 2 3" xfId="5631"/>
    <cellStyle name="Vírgula 6 3 2 6 2 3 2" xfId="16672"/>
    <cellStyle name="Vírgula 6 3 2 6 2 4" xfId="19237"/>
    <cellStyle name="Vírgula 6 3 2 6 3" xfId="3984"/>
    <cellStyle name="Vírgula 6 3 2 6 3 2" xfId="6361"/>
    <cellStyle name="Vírgula 6 3 2 6 3 2 2" xfId="17973"/>
    <cellStyle name="Vírgula 6 3 2 6 3 3" xfId="16388"/>
    <cellStyle name="Vírgula 6 3 2 7" xfId="2335"/>
    <cellStyle name="Vírgula 6 3 2 7 2" xfId="3463"/>
    <cellStyle name="Vírgula 6 3 2 7 2 2" xfId="4793"/>
    <cellStyle name="Vírgula 6 3 2 7 2 2 2" xfId="19557"/>
    <cellStyle name="Vírgula 6 3 2 7 2 3" xfId="5632"/>
    <cellStyle name="Vírgula 6 3 2 7 2 3 2" xfId="16671"/>
    <cellStyle name="Vírgula 6 3 2 7 2 4" xfId="19607"/>
    <cellStyle name="Vírgula 6 3 2 7 3" xfId="4166"/>
    <cellStyle name="Vírgula 6 3 2 7 3 2" xfId="6362"/>
    <cellStyle name="Vírgula 6 3 2 7 3 2 2" xfId="16267"/>
    <cellStyle name="Vírgula 6 3 2 7 3 3" xfId="17047"/>
    <cellStyle name="Vírgula 6 3 2 8" xfId="2336"/>
    <cellStyle name="Vírgula 6 3 2 8 2" xfId="3464"/>
    <cellStyle name="Vírgula 6 3 2 8 2 2" xfId="4794"/>
    <cellStyle name="Vírgula 6 3 2 8 2 2 2" xfId="19558"/>
    <cellStyle name="Vírgula 6 3 2 8 2 3" xfId="5633"/>
    <cellStyle name="Vírgula 6 3 2 8 2 3 2" xfId="16271"/>
    <cellStyle name="Vírgula 6 3 2 8 2 4" xfId="18673"/>
    <cellStyle name="Vírgula 6 3 2 8 3" xfId="4132"/>
    <cellStyle name="Vírgula 6 3 2 8 3 2" xfId="6363"/>
    <cellStyle name="Vírgula 6 3 2 8 3 2 2" xfId="15933"/>
    <cellStyle name="Vírgula 6 3 2 8 3 3" xfId="17407"/>
    <cellStyle name="Vírgula 6 3 2 9" xfId="2337"/>
    <cellStyle name="Vírgula 6 3 2 9 2" xfId="3465"/>
    <cellStyle name="Vírgula 6 3 2 9 2 2" xfId="4795"/>
    <cellStyle name="Vírgula 6 3 2 9 2 2 2" xfId="19302"/>
    <cellStyle name="Vírgula 6 3 2 9 2 3" xfId="5634"/>
    <cellStyle name="Vírgula 6 3 2 9 2 3 2" xfId="18148"/>
    <cellStyle name="Vírgula 6 3 2 9 2 4" xfId="19082"/>
    <cellStyle name="Vírgula 6 3 2 9 3" xfId="3722"/>
    <cellStyle name="Vírgula 6 3 2 9 3 2" xfId="6364"/>
    <cellStyle name="Vírgula 6 3 2 9 3 2 2" xfId="16321"/>
    <cellStyle name="Vírgula 6 3 2 9 3 3" xfId="18561"/>
    <cellStyle name="Vírgula 6 3 3" xfId="451"/>
    <cellStyle name="Vírgula 6 3 3 10" xfId="8545"/>
    <cellStyle name="Vírgula 6 3 3 11" xfId="8546"/>
    <cellStyle name="Vírgula 6 3 3 2" xfId="591"/>
    <cellStyle name="Vírgula 6 3 3 2 10" xfId="8547"/>
    <cellStyle name="Vírgula 6 3 3 2 2" xfId="828"/>
    <cellStyle name="Vírgula 6 3 3 2 2 2" xfId="3124"/>
    <cellStyle name="Vírgula 6 3 3 2 2 2 2" xfId="4539"/>
    <cellStyle name="Vírgula 6 3 3 2 2 2 2 2" xfId="17191"/>
    <cellStyle name="Vírgula 6 3 3 2 2 2 3" xfId="5293"/>
    <cellStyle name="Vírgula 6 3 3 2 2 2 3 2" xfId="16705"/>
    <cellStyle name="Vírgula 6 3 3 2 2 2 4" xfId="19634"/>
    <cellStyle name="Vírgula 6 3 3 2 2 3" xfId="4225"/>
    <cellStyle name="Vírgula 6 3 3 2 2 3 2" xfId="6010"/>
    <cellStyle name="Vírgula 6 3 3 2 2 3 2 2" xfId="16253"/>
    <cellStyle name="Vírgula 6 3 3 2 2 3 3" xfId="17018"/>
    <cellStyle name="Vírgula 6 3 3 2 3" xfId="3061"/>
    <cellStyle name="Vírgula 6 3 3 2 3 2" xfId="4499"/>
    <cellStyle name="Vírgula 6 3 3 2 3 2 2" xfId="18339"/>
    <cellStyle name="Vírgula 6 3 3 2 3 3" xfId="5230"/>
    <cellStyle name="Vírgula 6 3 3 2 3 3 2" xfId="20175"/>
    <cellStyle name="Vírgula 6 3 3 2 3 3 3" xfId="21428"/>
    <cellStyle name="Vírgula 6 3 3 2 3 4" xfId="22558"/>
    <cellStyle name="Vírgula 6 3 3 2 4" xfId="3847"/>
    <cellStyle name="Vírgula 6 3 3 2 4 2" xfId="5937"/>
    <cellStyle name="Vírgula 6 3 3 2 4 2 2" xfId="20663"/>
    <cellStyle name="Vírgula 6 3 3 2 4 2 3" xfId="21429"/>
    <cellStyle name="Vírgula 6 3 3 2 4 3" xfId="22657"/>
    <cellStyle name="Vírgula 6 3 3 2 5" xfId="8548"/>
    <cellStyle name="Vírgula 6 3 3 2 5 2" xfId="20166"/>
    <cellStyle name="Vírgula 6 3 3 2 5 3" xfId="22300"/>
    <cellStyle name="Vírgula 6 3 3 2 6" xfId="8549"/>
    <cellStyle name="Vírgula 6 3 3 2 6 2" xfId="20990"/>
    <cellStyle name="Vírgula 6 3 3 2 6 3" xfId="21430"/>
    <cellStyle name="Vírgula 6 3 3 2 7" xfId="8550"/>
    <cellStyle name="Vírgula 6 3 3 2 7 2" xfId="20258"/>
    <cellStyle name="Vírgula 6 3 3 2 7 3" xfId="22238"/>
    <cellStyle name="Vírgula 6 3 3 2 8" xfId="8551"/>
    <cellStyle name="Vírgula 6 3 3 2 8 2" xfId="20117"/>
    <cellStyle name="Vírgula 6 3 3 2 8 3" xfId="21431"/>
    <cellStyle name="Vírgula 6 3 3 2 9" xfId="8552"/>
    <cellStyle name="Vírgula 6 3 3 3" xfId="797"/>
    <cellStyle name="Vírgula 6 3 3 3 2" xfId="2339"/>
    <cellStyle name="Vírgula 6 3 3 3 2 2" xfId="2878"/>
    <cellStyle name="Vírgula 6 3 3 3 2 2 2" xfId="3655"/>
    <cellStyle name="Vírgula 6 3 3 3 2 2 2 2" xfId="4933"/>
    <cellStyle name="Vírgula 6 3 3 3 2 2 2 2 2" xfId="18246"/>
    <cellStyle name="Vírgula 6 3 3 3 2 2 2 3" xfId="5824"/>
    <cellStyle name="Vírgula 6 3 3 3 2 2 2 3 2" xfId="17239"/>
    <cellStyle name="Vírgula 6 3 3 3 2 2 2 4" xfId="16291"/>
    <cellStyle name="Vírgula 6 3 3 3 2 3" xfId="2800"/>
    <cellStyle name="Vírgula 6 3 3 3 2 3 2" xfId="3628"/>
    <cellStyle name="Vírgula 6 3 3 3 2 3 2 2" xfId="4906"/>
    <cellStyle name="Vírgula 6 3 3 3 2 3 2 2 2" xfId="18254"/>
    <cellStyle name="Vírgula 6 3 3 3 2 3 2 3" xfId="5797"/>
    <cellStyle name="Vírgula 6 3 3 3 2 3 2 3 2" xfId="16302"/>
    <cellStyle name="Vírgula 6 3 3 3 2 3 2 4" xfId="18628"/>
    <cellStyle name="Vírgula 6 3 3 3 2 4" xfId="2656"/>
    <cellStyle name="Vírgula 6 3 3 3 2 4 2" xfId="3611"/>
    <cellStyle name="Vírgula 6 3 3 3 2 4 2 2" xfId="4889"/>
    <cellStyle name="Vírgula 6 3 3 3 2 4 2 2 2" xfId="19380"/>
    <cellStyle name="Vírgula 6 3 3 3 2 4 2 3" xfId="5780"/>
    <cellStyle name="Vírgula 6 3 3 3 2 4 2 3 2" xfId="18091"/>
    <cellStyle name="Vírgula 6 3 3 3 2 4 2 4" xfId="16293"/>
    <cellStyle name="Vírgula 6 3 3 3 2 5" xfId="2589"/>
    <cellStyle name="Vírgula 6 3 3 3 2 5 2" xfId="3595"/>
    <cellStyle name="Vírgula 6 3 3 3 2 5 2 2" xfId="4873"/>
    <cellStyle name="Vírgula 6 3 3 3 2 5 2 2 2" xfId="19808"/>
    <cellStyle name="Vírgula 6 3 3 3 2 5 2 3" xfId="5764"/>
    <cellStyle name="Vírgula 6 3 3 3 2 5 2 3 2" xfId="18103"/>
    <cellStyle name="Vírgula 6 3 3 3 2 5 2 4" xfId="18658"/>
    <cellStyle name="Vírgula 6 3 3 3 2 6" xfId="3467"/>
    <cellStyle name="Vírgula 6 3 3 3 2 6 2" xfId="4797"/>
    <cellStyle name="Vírgula 6 3 3 3 2 6 2 2" xfId="19868"/>
    <cellStyle name="Vírgula 6 3 3 3 2 6 3" xfId="5636"/>
    <cellStyle name="Vírgula 6 3 3 3 2 6 3 2" xfId="18146"/>
    <cellStyle name="Vírgula 6 3 3 3 2 6 4" xfId="19606"/>
    <cellStyle name="Vírgula 6 3 3 3 2 7" xfId="3762"/>
    <cellStyle name="Vírgula 6 3 3 3 2 7 2" xfId="6366"/>
    <cellStyle name="Vírgula 6 3 3 3 2 7 2 2" xfId="17972"/>
    <cellStyle name="Vírgula 6 3 3 3 2 7 3" xfId="15987"/>
    <cellStyle name="Vírgula 6 3 3 3 3" xfId="3121"/>
    <cellStyle name="Vírgula 6 3 3 3 3 2" xfId="4536"/>
    <cellStyle name="Vírgula 6 3 3 3 3 2 2" xfId="16883"/>
    <cellStyle name="Vírgula 6 3 3 3 3 3" xfId="5290"/>
    <cellStyle name="Vírgula 6 3 3 3 3 3 2" xfId="16703"/>
    <cellStyle name="Vírgula 6 3 3 3 3 4" xfId="19635"/>
    <cellStyle name="Vírgula 6 3 3 3 4" xfId="4182"/>
    <cellStyle name="Vírgula 6 3 3 3 4 2" xfId="6007"/>
    <cellStyle name="Vírgula 6 3 3 3 4 2 2" xfId="16604"/>
    <cellStyle name="Vírgula 6 3 3 3 4 3" xfId="17038"/>
    <cellStyle name="Vírgula 6 3 3 4" xfId="2340"/>
    <cellStyle name="Vírgula 6 3 3 4 2" xfId="2167"/>
    <cellStyle name="Vírgula 6 3 3 4 2 2" xfId="3295"/>
    <cellStyle name="Vírgula 6 3 3 4 2 2 2" xfId="4628"/>
    <cellStyle name="Vírgula 6 3 3 4 2 2 2 2" xfId="16853"/>
    <cellStyle name="Vírgula 6 3 3 4 2 2 3" xfId="5464"/>
    <cellStyle name="Vírgula 6 3 3 4 2 2 3 2" xfId="19447"/>
    <cellStyle name="Vírgula 6 3 3 4 2 2 4" xfId="18761"/>
    <cellStyle name="Vírgula 6 3 3 4 2 3" xfId="4460"/>
    <cellStyle name="Vírgula 6 3 3 4 2 3 2" xfId="6194"/>
    <cellStyle name="Vírgula 6 3 3 4 2 3 2 2" xfId="18018"/>
    <cellStyle name="Vírgula 6 3 3 4 2 3 3" xfId="16919"/>
    <cellStyle name="Vírgula 6 3 3 4 3" xfId="2801"/>
    <cellStyle name="Vírgula 6 3 3 4 3 2" xfId="3629"/>
    <cellStyle name="Vírgula 6 3 3 4 3 2 2" xfId="4907"/>
    <cellStyle name="Vírgula 6 3 3 4 3 2 2 2" xfId="18253"/>
    <cellStyle name="Vírgula 6 3 3 4 3 2 3" xfId="5798"/>
    <cellStyle name="Vírgula 6 3 3 4 3 2 3 2" xfId="20695"/>
    <cellStyle name="Vírgula 6 3 3 4 3 2 3 3" xfId="20875"/>
    <cellStyle name="Vírgula 6 3 3 4 3 2 4" xfId="18627"/>
    <cellStyle name="Vírgula 6 3 3 4 3 3" xfId="8553"/>
    <cellStyle name="Vírgula 6 3 3 4 4" xfId="3468"/>
    <cellStyle name="Vírgula 6 3 3 4 4 2" xfId="4798"/>
    <cellStyle name="Vírgula 6 3 3 4 4 2 2" xfId="19807"/>
    <cellStyle name="Vírgula 6 3 3 4 4 3" xfId="5637"/>
    <cellStyle name="Vírgula 6 3 3 4 4 3 2" xfId="18145"/>
    <cellStyle name="Vírgula 6 3 3 4 4 4" xfId="19290"/>
    <cellStyle name="Vírgula 6 3 3 4 5" xfId="4136"/>
    <cellStyle name="Vírgula 6 3 3 4 5 2" xfId="6367"/>
    <cellStyle name="Vírgula 6 3 3 4 5 2 2" xfId="17971"/>
    <cellStyle name="Vírgula 6 3 3 4 5 3" xfId="16231"/>
    <cellStyle name="Vírgula 6 3 3 5" xfId="2338"/>
    <cellStyle name="Vírgula 6 3 3 5 2" xfId="2877"/>
    <cellStyle name="Vírgula 6 3 3 5 2 2" xfId="3654"/>
    <cellStyle name="Vírgula 6 3 3 5 2 2 2" xfId="4932"/>
    <cellStyle name="Vírgula 6 3 3 5 2 2 2 2" xfId="18247"/>
    <cellStyle name="Vírgula 6 3 3 5 2 2 3" xfId="5823"/>
    <cellStyle name="Vírgula 6 3 3 5 2 2 3 2" xfId="20099"/>
    <cellStyle name="Vírgula 6 3 3 5 2 2 3 3" xfId="19948"/>
    <cellStyle name="Vírgula 6 3 3 5 2 2 4" xfId="19334"/>
    <cellStyle name="Vírgula 6 3 3 5 2 3" xfId="8554"/>
    <cellStyle name="Vírgula 6 3 3 5 3" xfId="2799"/>
    <cellStyle name="Vírgula 6 3 3 5 3 2" xfId="3627"/>
    <cellStyle name="Vírgula 6 3 3 5 3 2 2" xfId="4905"/>
    <cellStyle name="Vírgula 6 3 3 5 3 2 2 2" xfId="18255"/>
    <cellStyle name="Vírgula 6 3 3 5 3 2 3" xfId="5796"/>
    <cellStyle name="Vírgula 6 3 3 5 3 2 3 2" xfId="16655"/>
    <cellStyle name="Vírgula 6 3 3 5 3 2 4" xfId="18629"/>
    <cellStyle name="Vírgula 6 3 3 5 4" xfId="2655"/>
    <cellStyle name="Vírgula 6 3 3 5 4 2" xfId="3610"/>
    <cellStyle name="Vírgula 6 3 3 5 4 2 2" xfId="4888"/>
    <cellStyle name="Vírgula 6 3 3 5 4 2 2 2" xfId="19521"/>
    <cellStyle name="Vírgula 6 3 3 5 4 2 3" xfId="5779"/>
    <cellStyle name="Vírgula 6 3 3 5 4 2 3 2" xfId="16102"/>
    <cellStyle name="Vírgula 6 3 3 5 4 2 4" xfId="19336"/>
    <cellStyle name="Vírgula 6 3 3 5 5" xfId="2588"/>
    <cellStyle name="Vírgula 6 3 3 5 5 2" xfId="3594"/>
    <cellStyle name="Vírgula 6 3 3 5 5 2 2" xfId="4872"/>
    <cellStyle name="Vírgula 6 3 3 5 5 2 2 2" xfId="19869"/>
    <cellStyle name="Vírgula 6 3 3 5 5 2 3" xfId="5763"/>
    <cellStyle name="Vírgula 6 3 3 5 5 2 3 2" xfId="16120"/>
    <cellStyle name="Vírgula 6 3 3 5 5 2 4" xfId="18659"/>
    <cellStyle name="Vírgula 6 3 3 5 6" xfId="3466"/>
    <cellStyle name="Vírgula 6 3 3 5 6 2" xfId="4796"/>
    <cellStyle name="Vírgula 6 3 3 5 6 2 2" xfId="19116"/>
    <cellStyle name="Vírgula 6 3 3 5 6 3" xfId="5635"/>
    <cellStyle name="Vírgula 6 3 3 5 6 3 2" xfId="18147"/>
    <cellStyle name="Vírgula 6 3 3 5 6 4" xfId="19605"/>
    <cellStyle name="Vírgula 6 3 3 5 7" xfId="4447"/>
    <cellStyle name="Vírgula 6 3 3 5 7 2" xfId="6365"/>
    <cellStyle name="Vírgula 6 3 3 5 7 2 2" xfId="15932"/>
    <cellStyle name="Vírgula 6 3 3 5 7 3" xfId="17374"/>
    <cellStyle name="Vírgula 6 3 3 6" xfId="3051"/>
    <cellStyle name="Vírgula 6 3 3 6 2" xfId="4496"/>
    <cellStyle name="Vírgula 6 3 3 6 2 2" xfId="18342"/>
    <cellStyle name="Vírgula 6 3 3 6 3" xfId="5220"/>
    <cellStyle name="Vírgula 6 3 3 6 3 2" xfId="19938"/>
    <cellStyle name="Vírgula 6 3 3 6 3 3" xfId="22081"/>
    <cellStyle name="Vírgula 6 3 3 6 4" xfId="22554"/>
    <cellStyle name="Vírgula 6 3 3 7" xfId="4358"/>
    <cellStyle name="Vírgula 6 3 3 7 2" xfId="5918"/>
    <cellStyle name="Vírgula 6 3 3 7 2 2" xfId="20959"/>
    <cellStyle name="Vírgula 6 3 3 7 2 3" xfId="21432"/>
    <cellStyle name="Vírgula 6 3 3 7 3" xfId="22693"/>
    <cellStyle name="Vírgula 6 3 3 8" xfId="8555"/>
    <cellStyle name="Vírgula 6 3 3 8 2" xfId="20798"/>
    <cellStyle name="Vírgula 6 3 3 8 3" xfId="20017"/>
    <cellStyle name="Vírgula 6 3 3 9" xfId="8556"/>
    <cellStyle name="Vírgula 6 3 3 9 2" xfId="20231"/>
    <cellStyle name="Vírgula 6 3 3 9 3" xfId="19908"/>
    <cellStyle name="Vírgula 6 3 4" xfId="452"/>
    <cellStyle name="Vírgula 6 3 4 10" xfId="8557"/>
    <cellStyle name="Vírgula 6 3 4 11" xfId="8558"/>
    <cellStyle name="Vírgula 6 3 4 2" xfId="592"/>
    <cellStyle name="Vírgula 6 3 4 2 10" xfId="8559"/>
    <cellStyle name="Vírgula 6 3 4 2 2" xfId="829"/>
    <cellStyle name="Vírgula 6 3 4 2 2 2" xfId="3125"/>
    <cellStyle name="Vírgula 6 3 4 2 2 2 2" xfId="4540"/>
    <cellStyle name="Vírgula 6 3 4 2 2 2 2 2" xfId="16885"/>
    <cellStyle name="Vírgula 6 3 4 2 2 2 3" xfId="5294"/>
    <cellStyle name="Vírgula 6 3 4 2 2 2 3 2" xfId="16704"/>
    <cellStyle name="Vírgula 6 3 4 2 2 2 4" xfId="19294"/>
    <cellStyle name="Vírgula 6 3 4 2 2 3" xfId="4318"/>
    <cellStyle name="Vírgula 6 3 4 2 2 3 2" xfId="6011"/>
    <cellStyle name="Vírgula 6 3 4 2 2 3 2 2" xfId="18051"/>
    <cellStyle name="Vírgula 6 3 4 2 2 3 3" xfId="18394"/>
    <cellStyle name="Vírgula 6 3 4 2 3" xfId="3062"/>
    <cellStyle name="Vírgula 6 3 4 2 3 2" xfId="4500"/>
    <cellStyle name="Vírgula 6 3 4 2 3 2 2" xfId="16905"/>
    <cellStyle name="Vírgula 6 3 4 2 3 3" xfId="5231"/>
    <cellStyle name="Vírgula 6 3 4 2 3 3 2" xfId="20174"/>
    <cellStyle name="Vírgula 6 3 4 2 3 3 3" xfId="20086"/>
    <cellStyle name="Vírgula 6 3 4 2 3 4" xfId="22559"/>
    <cellStyle name="Vírgula 6 3 4 2 4" xfId="3977"/>
    <cellStyle name="Vírgula 6 3 4 2 4 2" xfId="5938"/>
    <cellStyle name="Vírgula 6 3 4 2 4 2 2" xfId="20912"/>
    <cellStyle name="Vírgula 6 3 4 2 4 2 3" xfId="20329"/>
    <cellStyle name="Vírgula 6 3 4 2 4 3" xfId="22670"/>
    <cellStyle name="Vírgula 6 3 4 2 5" xfId="8560"/>
    <cellStyle name="Vírgula 6 3 4 2 5 2" xfId="21388"/>
    <cellStyle name="Vírgula 6 3 4 2 5 3" xfId="21433"/>
    <cellStyle name="Vírgula 6 3 4 2 6" xfId="8561"/>
    <cellStyle name="Vírgula 6 3 4 2 6 2" xfId="20899"/>
    <cellStyle name="Vírgula 6 3 4 2 6 3" xfId="20714"/>
    <cellStyle name="Vírgula 6 3 4 2 7" xfId="8562"/>
    <cellStyle name="Vírgula 6 3 4 2 7 2" xfId="21933"/>
    <cellStyle name="Vírgula 6 3 4 2 7 3" xfId="20101"/>
    <cellStyle name="Vírgula 6 3 4 2 8" xfId="8563"/>
    <cellStyle name="Vírgula 6 3 4 2 8 2" xfId="20590"/>
    <cellStyle name="Vírgula 6 3 4 2 8 3" xfId="20148"/>
    <cellStyle name="Vírgula 6 3 4 2 9" xfId="8564"/>
    <cellStyle name="Vírgula 6 3 4 3" xfId="798"/>
    <cellStyle name="Vírgula 6 3 4 3 2" xfId="3122"/>
    <cellStyle name="Vírgula 6 3 4 3 2 2" xfId="4537"/>
    <cellStyle name="Vírgula 6 3 4 3 2 2 2" xfId="16886"/>
    <cellStyle name="Vírgula 6 3 4 3 2 3" xfId="5291"/>
    <cellStyle name="Vírgula 6 3 4 3 2 3 2" xfId="16707"/>
    <cellStyle name="Vírgula 6 3 4 3 2 4" xfId="19241"/>
    <cellStyle name="Vírgula 6 3 4 3 3" xfId="4029"/>
    <cellStyle name="Vírgula 6 3 4 3 3 2" xfId="6008"/>
    <cellStyle name="Vírgula 6 3 4 3 3 2 2" xfId="16603"/>
    <cellStyle name="Vírgula 6 3 4 3 3 3" xfId="16374"/>
    <cellStyle name="Vírgula 6 3 4 4" xfId="3052"/>
    <cellStyle name="Vírgula 6 3 4 4 2" xfId="4497"/>
    <cellStyle name="Vírgula 6 3 4 4 2 2" xfId="18341"/>
    <cellStyle name="Vírgula 6 3 4 4 3" xfId="5221"/>
    <cellStyle name="Vírgula 6 3 4 4 3 2" xfId="20172"/>
    <cellStyle name="Vírgula 6 3 4 4 3 3" xfId="20330"/>
    <cellStyle name="Vírgula 6 3 4 4 4" xfId="22555"/>
    <cellStyle name="Vírgula 6 3 4 5" xfId="3959"/>
    <cellStyle name="Vírgula 6 3 4 5 2" xfId="5919"/>
    <cellStyle name="Vírgula 6 3 4 5 2 2" xfId="20381"/>
    <cellStyle name="Vírgula 6 3 4 5 2 3" xfId="20331"/>
    <cellStyle name="Vírgula 6 3 4 5 3" xfId="22668"/>
    <cellStyle name="Vírgula 6 3 4 6" xfId="8565"/>
    <cellStyle name="Vírgula 6 3 4 6 2" xfId="20657"/>
    <cellStyle name="Vírgula 6 3 4 6 3" xfId="20666"/>
    <cellStyle name="Vírgula 6 3 4 7" xfId="8566"/>
    <cellStyle name="Vírgula 6 3 4 7 2" xfId="22284"/>
    <cellStyle name="Vírgula 6 3 4 7 3" xfId="20832"/>
    <cellStyle name="Vírgula 6 3 4 8" xfId="8567"/>
    <cellStyle name="Vírgula 6 3 4 8 2" xfId="20971"/>
    <cellStyle name="Vírgula 6 3 4 8 3" xfId="20090"/>
    <cellStyle name="Vírgula 6 3 4 9" xfId="8568"/>
    <cellStyle name="Vírgula 6 3 4 9 2" xfId="22223"/>
    <cellStyle name="Vírgula 6 3 4 9 3" xfId="20698"/>
    <cellStyle name="Vírgula 6 3 5" xfId="593"/>
    <cellStyle name="Vírgula 6 3 5 2" xfId="594"/>
    <cellStyle name="Vírgula 6 3 5 2 10" xfId="8569"/>
    <cellStyle name="Vírgula 6 3 5 2 2" xfId="830"/>
    <cellStyle name="Vírgula 6 3 5 2 2 2" xfId="3126"/>
    <cellStyle name="Vírgula 6 3 5 2 2 2 2" xfId="4541"/>
    <cellStyle name="Vírgula 6 3 5 2 2 2 2 2" xfId="18332"/>
    <cellStyle name="Vírgula 6 3 5 2 2 2 3" xfId="5295"/>
    <cellStyle name="Vírgula 6 3 5 2 2 2 3 2" xfId="16343"/>
    <cellStyle name="Vírgula 6 3 5 2 2 2 4" xfId="19086"/>
    <cellStyle name="Vírgula 6 3 5 2 2 3" xfId="3769"/>
    <cellStyle name="Vírgula 6 3 5 2 2 3 2" xfId="6012"/>
    <cellStyle name="Vírgula 6 3 5 2 2 3 2 2" xfId="18050"/>
    <cellStyle name="Vírgula 6 3 5 2 2 3 3" xfId="19119"/>
    <cellStyle name="Vírgula 6 3 5 2 3" xfId="3063"/>
    <cellStyle name="Vírgula 6 3 5 2 3 2" xfId="4501"/>
    <cellStyle name="Vírgula 6 3 5 2 3 2 2" xfId="16190"/>
    <cellStyle name="Vírgula 6 3 5 2 3 3" xfId="5232"/>
    <cellStyle name="Vírgula 6 3 5 2 3 3 2" xfId="21358"/>
    <cellStyle name="Vírgula 6 3 5 2 3 3 3" xfId="20610"/>
    <cellStyle name="Vírgula 6 3 5 2 3 4" xfId="22560"/>
    <cellStyle name="Vírgula 6 3 5 2 4" xfId="4148"/>
    <cellStyle name="Vírgula 6 3 5 2 4 2" xfId="5940"/>
    <cellStyle name="Vírgula 6 3 5 2 4 2 2" xfId="20383"/>
    <cellStyle name="Vírgula 6 3 5 2 4 2 3" xfId="21534"/>
    <cellStyle name="Vírgula 6 3 5 2 4 3" xfId="22684"/>
    <cellStyle name="Vírgula 6 3 5 2 5" xfId="8570"/>
    <cellStyle name="Vírgula 6 3 5 2 5 2" xfId="20845"/>
    <cellStyle name="Vírgula 6 3 5 2 5 3" xfId="20916"/>
    <cellStyle name="Vírgula 6 3 5 2 6" xfId="8571"/>
    <cellStyle name="Vírgula 6 3 5 2 6 2" xfId="20356"/>
    <cellStyle name="Vírgula 6 3 5 2 6 3" xfId="20904"/>
    <cellStyle name="Vírgula 6 3 5 2 7" xfId="8572"/>
    <cellStyle name="Vírgula 6 3 5 2 7 2" xfId="20673"/>
    <cellStyle name="Vírgula 6 3 5 2 7 3" xfId="20530"/>
    <cellStyle name="Vírgula 6 3 5 2 8" xfId="8573"/>
    <cellStyle name="Vírgula 6 3 5 2 8 2" xfId="19937"/>
    <cellStyle name="Vírgula 6 3 5 2 8 3" xfId="19956"/>
    <cellStyle name="Vírgula 6 3 5 2 9" xfId="8574"/>
    <cellStyle name="Vírgula 6 3 5 3" xfId="878"/>
    <cellStyle name="Vírgula 6 3 5 3 2" xfId="3163"/>
    <cellStyle name="Vírgula 6 3 5 3 2 2" xfId="4449"/>
    <cellStyle name="Vírgula 6 3 5 3 2 2 2" xfId="6563"/>
    <cellStyle name="Vírgula 6 3 5 3 2 2 2 2" xfId="16035"/>
    <cellStyle name="Vírgula 6 3 5 3 2 2 3" xfId="16923"/>
    <cellStyle name="Vírgula 6 3 5 3 2 3" xfId="5332"/>
    <cellStyle name="Vírgula 6 3 5 3 2 3 2" xfId="20594"/>
    <cellStyle name="Vírgula 6 3 5 3 2 3 3" xfId="19965"/>
    <cellStyle name="Vírgula 6 3 5 3 2 4" xfId="22585"/>
    <cellStyle name="Vírgula 6 3 5 3 3" xfId="3912"/>
    <cellStyle name="Vírgula 6 3 5 3 3 2" xfId="6053"/>
    <cellStyle name="Vírgula 6 3 5 3 3 2 2" xfId="20808"/>
    <cellStyle name="Vírgula 6 3 5 3 3 2 3" xfId="20235"/>
    <cellStyle name="Vírgula 6 3 5 3 3 3" xfId="22632"/>
    <cellStyle name="Vírgula 6 3 5 3 4" xfId="6748"/>
    <cellStyle name="Vírgula 6 3 5 3 4 2" xfId="24967"/>
    <cellStyle name="Vírgula 6 3 5 3 5" xfId="5066"/>
    <cellStyle name="Vírgula 6 3 5 3 5 2" xfId="18217"/>
    <cellStyle name="Vírgula 6 3 5 3 6" xfId="19354"/>
    <cellStyle name="Vírgula 6 3 5 4" xfId="2341"/>
    <cellStyle name="Vírgula 6 3 5 4 2" xfId="2879"/>
    <cellStyle name="Vírgula 6 3 5 4 2 2" xfId="3656"/>
    <cellStyle name="Vírgula 6 3 5 4 2 2 2" xfId="4934"/>
    <cellStyle name="Vírgula 6 3 5 4 2 2 2 2" xfId="16782"/>
    <cellStyle name="Vírgula 6 3 5 4 2 2 3" xfId="5825"/>
    <cellStyle name="Vírgula 6 3 5 4 2 2 3 2" xfId="16649"/>
    <cellStyle name="Vírgula 6 3 5 4 2 2 4" xfId="15992"/>
    <cellStyle name="Vírgula 6 3 5 4 3" xfId="2802"/>
    <cellStyle name="Vírgula 6 3 5 4 3 2" xfId="3630"/>
    <cellStyle name="Vírgula 6 3 5 4 3 2 2" xfId="4908"/>
    <cellStyle name="Vírgula 6 3 5 4 3 2 2 2" xfId="18252"/>
    <cellStyle name="Vírgula 6 3 5 4 3 2 3" xfId="5799"/>
    <cellStyle name="Vírgula 6 3 5 4 3 2 3 2" xfId="18087"/>
    <cellStyle name="Vírgula 6 3 5 4 3 2 4" xfId="18626"/>
    <cellStyle name="Vírgula 6 3 5 4 4" xfId="2657"/>
    <cellStyle name="Vírgula 6 3 5 4 4 2" xfId="3612"/>
    <cellStyle name="Vírgula 6 3 5 4 4 2 2" xfId="4890"/>
    <cellStyle name="Vírgula 6 3 5 4 4 2 2 2" xfId="19197"/>
    <cellStyle name="Vírgula 6 3 5 4 4 2 3" xfId="5781"/>
    <cellStyle name="Vírgula 6 3 5 4 4 2 3 2" xfId="18090"/>
    <cellStyle name="Vírgula 6 3 5 4 4 2 4" xfId="15994"/>
    <cellStyle name="Vírgula 6 3 5 4 5" xfId="2590"/>
    <cellStyle name="Vírgula 6 3 5 4 5 2" xfId="3596"/>
    <cellStyle name="Vírgula 6 3 5 4 5 2 2" xfId="4874"/>
    <cellStyle name="Vírgula 6 3 5 4 5 2 2 2" xfId="19523"/>
    <cellStyle name="Vírgula 6 3 5 4 5 2 3" xfId="5765"/>
    <cellStyle name="Vírgula 6 3 5 4 5 2 3 2" xfId="18102"/>
    <cellStyle name="Vírgula 6 3 5 4 5 2 4" xfId="18657"/>
    <cellStyle name="Vírgula 6 3 5 4 6" xfId="3469"/>
    <cellStyle name="Vírgula 6 3 5 4 6 2" xfId="4799"/>
    <cellStyle name="Vírgula 6 3 5 4 6 2 2" xfId="19553"/>
    <cellStyle name="Vírgula 6 3 5 4 6 3" xfId="5638"/>
    <cellStyle name="Vírgula 6 3 5 4 6 3 2" xfId="18144"/>
    <cellStyle name="Vírgula 6 3 5 4 6 4" xfId="18672"/>
    <cellStyle name="Vírgula 6 3 5 4 7" xfId="4330"/>
    <cellStyle name="Vírgula 6 3 5 4 7 2" xfId="6368"/>
    <cellStyle name="Vírgula 6 3 5 4 7 2 2" xfId="17970"/>
    <cellStyle name="Vírgula 6 3 5 4 7 3" xfId="16965"/>
    <cellStyle name="Vírgula 6 3 5 5" xfId="5939"/>
    <cellStyle name="Vírgula 6 3 5 5 2" xfId="18059"/>
    <cellStyle name="Vírgula 6 3 6" xfId="595"/>
    <cellStyle name="Vírgula 6 3 6 10" xfId="8575"/>
    <cellStyle name="Vírgula 6 3 6 11" xfId="8576"/>
    <cellStyle name="Vírgula 6 3 6 2" xfId="596"/>
    <cellStyle name="Vírgula 6 3 6 2 10" xfId="8577"/>
    <cellStyle name="Vírgula 6 3 6 2 2" xfId="832"/>
    <cellStyle name="Vírgula 6 3 6 2 2 2" xfId="3128"/>
    <cellStyle name="Vírgula 6 3 6 2 2 2 2" xfId="4543"/>
    <cellStyle name="Vírgula 6 3 6 2 2 2 2 2" xfId="18330"/>
    <cellStyle name="Vírgula 6 3 6 2 2 2 3" xfId="5297"/>
    <cellStyle name="Vírgula 6 3 6 2 2 2 3 2" xfId="19730"/>
    <cellStyle name="Vírgula 6 3 6 2 2 2 4" xfId="19632"/>
    <cellStyle name="Vírgula 6 3 6 2 2 3" xfId="3799"/>
    <cellStyle name="Vírgula 6 3 6 2 2 3 2" xfId="6014"/>
    <cellStyle name="Vírgula 6 3 6 2 2 3 2 2" xfId="18049"/>
    <cellStyle name="Vírgula 6 3 6 2 2 3 3" xfId="18527"/>
    <cellStyle name="Vírgula 6 3 6 2 3" xfId="3065"/>
    <cellStyle name="Vírgula 6 3 6 2 3 2" xfId="4503"/>
    <cellStyle name="Vírgula 6 3 6 2 3 2 2" xfId="16903"/>
    <cellStyle name="Vírgula 6 3 6 2 3 3" xfId="5234"/>
    <cellStyle name="Vírgula 6 3 6 2 3 3 2" xfId="20146"/>
    <cellStyle name="Vírgula 6 3 6 2 3 3 3" xfId="20836"/>
    <cellStyle name="Vírgula 6 3 6 2 3 4" xfId="22562"/>
    <cellStyle name="Vírgula 6 3 6 2 4" xfId="4222"/>
    <cellStyle name="Vírgula 6 3 6 2 4 2" xfId="5942"/>
    <cellStyle name="Vírgula 6 3 6 2 4 2 2" xfId="22068"/>
    <cellStyle name="Vírgula 6 3 6 2 4 2 3" xfId="20735"/>
    <cellStyle name="Vírgula 6 3 6 2 4 3" xfId="22689"/>
    <cellStyle name="Vírgula 6 3 6 2 5" xfId="8578"/>
    <cellStyle name="Vírgula 6 3 6 2 5 2" xfId="20685"/>
    <cellStyle name="Vírgula 6 3 6 2 5 3" xfId="21535"/>
    <cellStyle name="Vírgula 6 3 6 2 6" xfId="8579"/>
    <cellStyle name="Vírgula 6 3 6 2 6 2" xfId="20921"/>
    <cellStyle name="Vírgula 6 3 6 2 6 3" xfId="20864"/>
    <cellStyle name="Vírgula 6 3 6 2 7" xfId="8580"/>
    <cellStyle name="Vírgula 6 3 6 2 7 2" xfId="21007"/>
    <cellStyle name="Vírgula 6 3 6 2 7 3" xfId="20429"/>
    <cellStyle name="Vírgula 6 3 6 2 8" xfId="8581"/>
    <cellStyle name="Vírgula 6 3 6 2 8 2" xfId="20930"/>
    <cellStyle name="Vírgula 6 3 6 2 8 3" xfId="22058"/>
    <cellStyle name="Vírgula 6 3 6 2 9" xfId="8582"/>
    <cellStyle name="Vírgula 6 3 6 3" xfId="831"/>
    <cellStyle name="Vírgula 6 3 6 3 2" xfId="2343"/>
    <cellStyle name="Vírgula 6 3 6 3 2 2" xfId="2881"/>
    <cellStyle name="Vírgula 6 3 6 3 2 2 2" xfId="3658"/>
    <cellStyle name="Vírgula 6 3 6 3 2 2 2 2" xfId="4936"/>
    <cellStyle name="Vírgula 6 3 6 3 2 2 2 2 2" xfId="16775"/>
    <cellStyle name="Vírgula 6 3 6 3 2 2 2 3" xfId="5827"/>
    <cellStyle name="Vírgula 6 3 6 3 2 2 2 3 2" xfId="17240"/>
    <cellStyle name="Vírgula 6 3 6 3 2 2 2 4" xfId="18604"/>
    <cellStyle name="Vírgula 6 3 6 3 2 3" xfId="2804"/>
    <cellStyle name="Vírgula 6 3 6 3 2 3 2" xfId="3632"/>
    <cellStyle name="Vírgula 6 3 6 3 2 3 2 2" xfId="4910"/>
    <cellStyle name="Vírgula 6 3 6 3 2 3 2 2 2" xfId="16160"/>
    <cellStyle name="Vírgula 6 3 6 3 2 3 2 3" xfId="5801"/>
    <cellStyle name="Vírgula 6 3 6 3 2 3 2 3 2" xfId="18085"/>
    <cellStyle name="Vírgula 6 3 6 3 2 3 2 4" xfId="18624"/>
    <cellStyle name="Vírgula 6 3 6 3 2 4" xfId="2659"/>
    <cellStyle name="Vírgula 6 3 6 3 2 4 2" xfId="3614"/>
    <cellStyle name="Vírgula 6 3 6 3 2 4 2 2" xfId="4892"/>
    <cellStyle name="Vírgula 6 3 6 3 2 4 2 2 2" xfId="19827"/>
    <cellStyle name="Vírgula 6 3 6 3 2 4 2 3" xfId="5783"/>
    <cellStyle name="Vírgula 6 3 6 3 2 4 2 3 2" xfId="18088"/>
    <cellStyle name="Vírgula 6 3 6 3 2 4 2 4" xfId="18642"/>
    <cellStyle name="Vírgula 6 3 6 3 2 5" xfId="2592"/>
    <cellStyle name="Vírgula 6 3 6 3 2 5 2" xfId="3598"/>
    <cellStyle name="Vírgula 6 3 6 3 2 5 2 2" xfId="4876"/>
    <cellStyle name="Vírgula 6 3 6 3 2 5 2 2 2" xfId="19269"/>
    <cellStyle name="Vírgula 6 3 6 3 2 5 2 3" xfId="5767"/>
    <cellStyle name="Vírgula 6 3 6 3 2 5 2 3 2" xfId="18100"/>
    <cellStyle name="Vírgula 6 3 6 3 2 5 2 4" xfId="18655"/>
    <cellStyle name="Vírgula 6 3 6 3 2 6" xfId="3471"/>
    <cellStyle name="Vírgula 6 3 6 3 2 6 2" xfId="4801"/>
    <cellStyle name="Vírgula 6 3 6 3 2 6 2 2" xfId="19268"/>
    <cellStyle name="Vírgula 6 3 6 3 2 6 3" xfId="5640"/>
    <cellStyle name="Vírgula 6 3 6 3 2 6 3 2" xfId="18142"/>
    <cellStyle name="Vírgula 6 3 6 3 2 6 4" xfId="19603"/>
    <cellStyle name="Vírgula 6 3 6 3 2 7" xfId="4360"/>
    <cellStyle name="Vírgula 6 3 6 3 2 7 2" xfId="6370"/>
    <cellStyle name="Vírgula 6 3 6 3 2 7 2 2" xfId="17968"/>
    <cellStyle name="Vírgula 6 3 6 3 2 7 3" xfId="16954"/>
    <cellStyle name="Vírgula 6 3 6 3 3" xfId="3127"/>
    <cellStyle name="Vírgula 6 3 6 3 3 2" xfId="4542"/>
    <cellStyle name="Vírgula 6 3 6 3 3 2 2" xfId="18331"/>
    <cellStyle name="Vírgula 6 3 6 3 3 3" xfId="5296"/>
    <cellStyle name="Vírgula 6 3 6 3 3 3 2" xfId="16139"/>
    <cellStyle name="Vírgula 6 3 6 3 3 4" xfId="19631"/>
    <cellStyle name="Vírgula 6 3 6 3 4" xfId="4035"/>
    <cellStyle name="Vírgula 6 3 6 3 4 2" xfId="6013"/>
    <cellStyle name="Vírgula 6 3 6 3 4 2 2" xfId="15890"/>
    <cellStyle name="Vírgula 6 3 6 3 4 3" xfId="17411"/>
    <cellStyle name="Vírgula 6 3 6 4" xfId="2344"/>
    <cellStyle name="Vírgula 6 3 6 4 2" xfId="2179"/>
    <cellStyle name="Vírgula 6 3 6 4 2 2" xfId="3307"/>
    <cellStyle name="Vírgula 6 3 6 4 2 2 2" xfId="4637"/>
    <cellStyle name="Vírgula 6 3 6 4 2 2 2 2" xfId="16849"/>
    <cellStyle name="Vírgula 6 3 6 4 2 2 3" xfId="5476"/>
    <cellStyle name="Vírgula 6 3 6 4 2 2 3 2" xfId="19444"/>
    <cellStyle name="Vírgula 6 3 6 4 2 2 4" xfId="16005"/>
    <cellStyle name="Vírgula 6 3 6 4 2 3" xfId="4239"/>
    <cellStyle name="Vírgula 6 3 6 4 2 3 2" xfId="6206"/>
    <cellStyle name="Vírgula 6 3 6 4 2 3 2 2" xfId="16516"/>
    <cellStyle name="Vírgula 6 3 6 4 2 3 3" xfId="18417"/>
    <cellStyle name="Vírgula 6 3 6 4 3" xfId="2805"/>
    <cellStyle name="Vírgula 6 3 6 4 3 2" xfId="3633"/>
    <cellStyle name="Vírgula 6 3 6 4 3 2 2" xfId="4911"/>
    <cellStyle name="Vírgula 6 3 6 4 3 2 2 2" xfId="16790"/>
    <cellStyle name="Vírgula 6 3 6 4 3 2 3" xfId="5802"/>
    <cellStyle name="Vírgula 6 3 6 4 3 2 3 2" xfId="19891"/>
    <cellStyle name="Vírgula 6 3 6 4 3 2 3 3" xfId="20169"/>
    <cellStyle name="Vírgula 6 3 6 4 3 2 4" xfId="18623"/>
    <cellStyle name="Vírgula 6 3 6 4 3 3" xfId="8583"/>
    <cellStyle name="Vírgula 6 3 6 4 4" xfId="3472"/>
    <cellStyle name="Vírgula 6 3 6 4 4 2" xfId="4802"/>
    <cellStyle name="Vírgula 6 3 6 4 4 2 2" xfId="19554"/>
    <cellStyle name="Vírgula 6 3 6 4 4 3" xfId="5641"/>
    <cellStyle name="Vírgula 6 3 6 4 4 3 2" xfId="18141"/>
    <cellStyle name="Vírgula 6 3 6 4 4 4" xfId="19604"/>
    <cellStyle name="Vírgula 6 3 6 4 5" xfId="4163"/>
    <cellStyle name="Vírgula 6 3 6 4 5 2" xfId="6371"/>
    <cellStyle name="Vírgula 6 3 6 4 5 2 2" xfId="17967"/>
    <cellStyle name="Vírgula 6 3 6 4 5 3" xfId="17050"/>
    <cellStyle name="Vírgula 6 3 6 5" xfId="2342"/>
    <cellStyle name="Vírgula 6 3 6 5 2" xfId="2880"/>
    <cellStyle name="Vírgula 6 3 6 5 2 2" xfId="3657"/>
    <cellStyle name="Vírgula 6 3 6 5 2 2 2" xfId="4935"/>
    <cellStyle name="Vírgula 6 3 6 5 2 2 2 2" xfId="16157"/>
    <cellStyle name="Vírgula 6 3 6 5 2 2 3" xfId="5826"/>
    <cellStyle name="Vírgula 6 3 6 5 2 2 3 2" xfId="20712"/>
    <cellStyle name="Vírgula 6 3 6 5 2 2 3 3" xfId="20097"/>
    <cellStyle name="Vírgula 6 3 6 5 2 2 4" xfId="18605"/>
    <cellStyle name="Vírgula 6 3 6 5 2 3" xfId="8584"/>
    <cellStyle name="Vírgula 6 3 6 5 3" xfId="2803"/>
    <cellStyle name="Vírgula 6 3 6 5 3 2" xfId="3631"/>
    <cellStyle name="Vírgula 6 3 6 5 3 2 2" xfId="4909"/>
    <cellStyle name="Vírgula 6 3 6 5 3 2 2 2" xfId="16792"/>
    <cellStyle name="Vírgula 6 3 6 5 3 2 3" xfId="5800"/>
    <cellStyle name="Vírgula 6 3 6 5 3 2 3 2" xfId="18086"/>
    <cellStyle name="Vírgula 6 3 6 5 3 2 4" xfId="18625"/>
    <cellStyle name="Vírgula 6 3 6 5 4" xfId="2658"/>
    <cellStyle name="Vírgula 6 3 6 5 4 2" xfId="3613"/>
    <cellStyle name="Vírgula 6 3 6 5 4 2 2" xfId="4891"/>
    <cellStyle name="Vírgula 6 3 6 5 4 2 2 2" xfId="19131"/>
    <cellStyle name="Vírgula 6 3 6 5 4 2 3" xfId="5782"/>
    <cellStyle name="Vírgula 6 3 6 5 4 2 3 2" xfId="18089"/>
    <cellStyle name="Vírgula 6 3 6 5 4 2 4" xfId="18643"/>
    <cellStyle name="Vírgula 6 3 6 5 5" xfId="2591"/>
    <cellStyle name="Vírgula 6 3 6 5 5 2" xfId="3597"/>
    <cellStyle name="Vírgula 6 3 6 5 5 2 2" xfId="4875"/>
    <cellStyle name="Vírgula 6 3 6 5 5 2 2 2" xfId="19526"/>
    <cellStyle name="Vírgula 6 3 6 5 5 2 3" xfId="5766"/>
    <cellStyle name="Vírgula 6 3 6 5 5 2 3 2" xfId="18101"/>
    <cellStyle name="Vírgula 6 3 6 5 5 2 4" xfId="18656"/>
    <cellStyle name="Vírgula 6 3 6 5 6" xfId="3470"/>
    <cellStyle name="Vírgula 6 3 6 5 6 2" xfId="4800"/>
    <cellStyle name="Vírgula 6 3 6 5 6 2 2" xfId="19556"/>
    <cellStyle name="Vírgula 6 3 6 5 6 3" xfId="5639"/>
    <cellStyle name="Vírgula 6 3 6 5 6 3 2" xfId="18143"/>
    <cellStyle name="Vírgula 6 3 6 5 6 4" xfId="19186"/>
    <cellStyle name="Vírgula 6 3 6 5 7" xfId="4115"/>
    <cellStyle name="Vírgula 6 3 6 5 7 2" xfId="6369"/>
    <cellStyle name="Vírgula 6 3 6 5 7 2 2" xfId="17969"/>
    <cellStyle name="Vírgula 6 3 6 5 7 3" xfId="16279"/>
    <cellStyle name="Vírgula 6 3 6 6" xfId="3064"/>
    <cellStyle name="Vírgula 6 3 6 6 2" xfId="4502"/>
    <cellStyle name="Vírgula 6 3 6 6 2 2" xfId="16899"/>
    <cellStyle name="Vírgula 6 3 6 6 3" xfId="5233"/>
    <cellStyle name="Vírgula 6 3 6 6 3 2" xfId="22112"/>
    <cellStyle name="Vírgula 6 3 6 6 3 3" xfId="20623"/>
    <cellStyle name="Vírgula 6 3 6 6 4" xfId="22561"/>
    <cellStyle name="Vírgula 6 3 6 7" xfId="4351"/>
    <cellStyle name="Vírgula 6 3 6 7 2" xfId="5941"/>
    <cellStyle name="Vírgula 6 3 6 7 2 2" xfId="20384"/>
    <cellStyle name="Vírgula 6 3 6 7 2 3" xfId="21968"/>
    <cellStyle name="Vírgula 6 3 6 7 3" xfId="22692"/>
    <cellStyle name="Vírgula 6 3 6 8" xfId="8585"/>
    <cellStyle name="Vírgula 6 3 6 8 2" xfId="20357"/>
    <cellStyle name="Vírgula 6 3 6 8 3" xfId="20649"/>
    <cellStyle name="Vírgula 6 3 6 9" xfId="8586"/>
    <cellStyle name="Vírgula 6 3 6 9 2" xfId="22130"/>
    <cellStyle name="Vírgula 6 3 6 9 3" xfId="20332"/>
    <cellStyle name="Vírgula 6 3 7" xfId="597"/>
    <cellStyle name="Vírgula 6 3 7 2" xfId="879"/>
    <cellStyle name="Vírgula 6 3 7 2 2" xfId="2346"/>
    <cellStyle name="Vírgula 6 3 7 2 2 2" xfId="3474"/>
    <cellStyle name="Vírgula 6 3 7 2 2 2 2" xfId="4804"/>
    <cellStyle name="Vírgula 6 3 7 2 2 2 2 2" xfId="19395"/>
    <cellStyle name="Vírgula 6 3 7 2 2 2 3" xfId="5643"/>
    <cellStyle name="Vírgula 6 3 7 2 2 2 3 2" xfId="16314"/>
    <cellStyle name="Vírgula 6 3 7 2 2 2 4" xfId="18671"/>
    <cellStyle name="Vírgula 6 3 7 2 2 3" xfId="3863"/>
    <cellStyle name="Vírgula 6 3 7 2 2 3 2" xfId="6373"/>
    <cellStyle name="Vírgula 6 3 7 2 2 3 2 2" xfId="16266"/>
    <cellStyle name="Vírgula 6 3 7 2 2 3 3" xfId="16449"/>
    <cellStyle name="Vírgula 6 3 7 2 3" xfId="3164"/>
    <cellStyle name="Vírgula 6 3 7 2 3 2" xfId="4147"/>
    <cellStyle name="Vírgula 6 3 7 2 3 2 2" xfId="6564"/>
    <cellStyle name="Vírgula 6 3 7 2 3 2 2 2" xfId="16034"/>
    <cellStyle name="Vírgula 6 3 7 2 3 2 3" xfId="16232"/>
    <cellStyle name="Vírgula 6 3 7 2 3 3" xfId="5333"/>
    <cellStyle name="Vírgula 6 3 7 2 3 3 2" xfId="18187"/>
    <cellStyle name="Vírgula 6 3 7 2 3 4" xfId="22586"/>
    <cellStyle name="Vírgula 6 3 7 2 3 5" xfId="22386"/>
    <cellStyle name="Vírgula 6 3 7 2 4" xfId="3913"/>
    <cellStyle name="Vírgula 6 3 7 2 4 2" xfId="6054"/>
    <cellStyle name="Vírgula 6 3 7 2 4 2 2" xfId="17803"/>
    <cellStyle name="Vírgula 6 3 7 2 4 3" xfId="19326"/>
    <cellStyle name="Vírgula 6 3 7 2 5" xfId="6749"/>
    <cellStyle name="Vírgula 6 3 7 2 5 2" xfId="24968"/>
    <cellStyle name="Vírgula 6 3 7 2 6" xfId="5067"/>
    <cellStyle name="Vírgula 6 3 7 2 6 2" xfId="18216"/>
    <cellStyle name="Vírgula 6 3 7 2 7" xfId="19153"/>
    <cellStyle name="Vírgula 6 3 7 3" xfId="2345"/>
    <cellStyle name="Vírgula 6 3 7 3 2" xfId="2882"/>
    <cellStyle name="Vírgula 6 3 7 3 2 2" xfId="3659"/>
    <cellStyle name="Vírgula 6 3 7 3 2 2 2" xfId="4937"/>
    <cellStyle name="Vírgula 6 3 7 3 2 2 2 2" xfId="16780"/>
    <cellStyle name="Vírgula 6 3 7 3 2 2 3" xfId="5828"/>
    <cellStyle name="Vírgula 6 3 7 3 2 2 3 2" xfId="16648"/>
    <cellStyle name="Vírgula 6 3 7 3 2 2 4" xfId="18603"/>
    <cellStyle name="Vírgula 6 3 7 3 3" xfId="2806"/>
    <cellStyle name="Vírgula 6 3 7 3 3 2" xfId="3634"/>
    <cellStyle name="Vírgula 6 3 7 3 3 2 2" xfId="4912"/>
    <cellStyle name="Vírgula 6 3 7 3 3 2 2 2" xfId="17344"/>
    <cellStyle name="Vírgula 6 3 7 3 3 2 3" xfId="5803"/>
    <cellStyle name="Vírgula 6 3 7 3 3 2 3 2" xfId="18084"/>
    <cellStyle name="Vírgula 6 3 7 3 3 2 4" xfId="18622"/>
    <cellStyle name="Vírgula 6 3 7 3 4" xfId="2660"/>
    <cellStyle name="Vírgula 6 3 7 3 4 2" xfId="3615"/>
    <cellStyle name="Vírgula 6 3 7 3 4 2 2" xfId="4893"/>
    <cellStyle name="Vírgula 6 3 7 3 4 2 2 2" xfId="19770"/>
    <cellStyle name="Vírgula 6 3 7 3 4 2 3" xfId="5784"/>
    <cellStyle name="Vírgula 6 3 7 3 4 2 3 2" xfId="17255"/>
    <cellStyle name="Vírgula 6 3 7 3 4 2 4" xfId="18641"/>
    <cellStyle name="Vírgula 6 3 7 3 5" xfId="2593"/>
    <cellStyle name="Vírgula 6 3 7 3 5 2" xfId="3599"/>
    <cellStyle name="Vírgula 6 3 7 3 5 2 2" xfId="4877"/>
    <cellStyle name="Vírgula 6 3 7 3 5 2 2 2" xfId="19524"/>
    <cellStyle name="Vírgula 6 3 7 3 5 2 3" xfId="5768"/>
    <cellStyle name="Vírgula 6 3 7 3 5 2 3 2" xfId="18099"/>
    <cellStyle name="Vírgula 6 3 7 3 5 2 4" xfId="18654"/>
    <cellStyle name="Vírgula 6 3 7 3 6" xfId="3473"/>
    <cellStyle name="Vírgula 6 3 7 3 6 2" xfId="4803"/>
    <cellStyle name="Vírgula 6 3 7 3 6 2 2" xfId="19555"/>
    <cellStyle name="Vírgula 6 3 7 3 6 3" xfId="5642"/>
    <cellStyle name="Vírgula 6 3 7 3 6 3 2" xfId="18140"/>
    <cellStyle name="Vírgula 6 3 7 3 6 4" xfId="19369"/>
    <cellStyle name="Vírgula 6 3 7 3 7" xfId="4088"/>
    <cellStyle name="Vírgula 6 3 7 3 7 2" xfId="6372"/>
    <cellStyle name="Vírgula 6 3 7 3 7 2 2" xfId="19316"/>
    <cellStyle name="Vírgula 6 3 7 3 7 3" xfId="16397"/>
    <cellStyle name="Vírgula 6 3 7 4" xfId="5943"/>
    <cellStyle name="Vírgula 6 3 7 4 2" xfId="18058"/>
    <cellStyle name="Vírgula 6 3 8" xfId="598"/>
    <cellStyle name="Vírgula 6 3 8 2" xfId="880"/>
    <cellStyle name="Vírgula 6 3 8 2 2" xfId="2347"/>
    <cellStyle name="Vírgula 6 3 8 2 2 2" xfId="3475"/>
    <cellStyle name="Vírgula 6 3 8 2 2 2 2" xfId="4805"/>
    <cellStyle name="Vírgula 6 3 8 2 2 2 2 2" xfId="19210"/>
    <cellStyle name="Vírgula 6 3 8 2 2 2 3" xfId="5644"/>
    <cellStyle name="Vírgula 6 3 8 2 2 2 3 2" xfId="16128"/>
    <cellStyle name="Vírgula 6 3 8 2 2 2 4" xfId="19122"/>
    <cellStyle name="Vírgula 6 3 8 2 2 3" xfId="3691"/>
    <cellStyle name="Vírgula 6 3 8 2 2 3 2" xfId="6374"/>
    <cellStyle name="Vírgula 6 3 8 2 2 3 2 2" xfId="15931"/>
    <cellStyle name="Vírgula 6 3 8 2 2 3 3" xfId="18582"/>
    <cellStyle name="Vírgula 6 3 8 2 3" xfId="3165"/>
    <cellStyle name="Vírgula 6 3 8 2 3 2" xfId="4062"/>
    <cellStyle name="Vírgula 6 3 8 2 3 2 2" xfId="6565"/>
    <cellStyle name="Vírgula 6 3 8 2 3 2 2 2" xfId="16033"/>
    <cellStyle name="Vírgula 6 3 8 2 3 2 3" xfId="15977"/>
    <cellStyle name="Vírgula 6 3 8 2 3 3" xfId="5334"/>
    <cellStyle name="Vírgula 6 3 8 2 3 3 2" xfId="19175"/>
    <cellStyle name="Vírgula 6 3 8 2 3 4" xfId="22587"/>
    <cellStyle name="Vírgula 6 3 8 2 3 5" xfId="22387"/>
    <cellStyle name="Vírgula 6 3 8 2 4" xfId="3914"/>
    <cellStyle name="Vírgula 6 3 8 2 4 2" xfId="6055"/>
    <cellStyle name="Vírgula 6 3 8 2 4 2 2" xfId="17744"/>
    <cellStyle name="Vírgula 6 3 8 2 4 3" xfId="16283"/>
    <cellStyle name="Vírgula 6 3 8 2 5" xfId="6750"/>
    <cellStyle name="Vírgula 6 3 8 2 5 2" xfId="24969"/>
    <cellStyle name="Vírgula 6 3 8 2 6" xfId="5068"/>
    <cellStyle name="Vírgula 6 3 8 2 6 2" xfId="16743"/>
    <cellStyle name="Vírgula 6 3 8 2 7" xfId="16017"/>
    <cellStyle name="Vírgula 6 3 8 3" xfId="2348"/>
    <cellStyle name="Vírgula 6 3 8 3 2" xfId="3476"/>
    <cellStyle name="Vírgula 6 3 8 3 2 2" xfId="4806"/>
    <cellStyle name="Vírgula 6 3 8 3 2 2 2" xfId="19164"/>
    <cellStyle name="Vírgula 6 3 8 3 2 3" xfId="5645"/>
    <cellStyle name="Vírgula 6 3 8 3 2 3 2" xfId="18139"/>
    <cellStyle name="Vírgula 6 3 8 3 2 4" xfId="19601"/>
    <cellStyle name="Vírgula 6 3 8 3 3" xfId="4018"/>
    <cellStyle name="Vírgula 6 3 8 3 3 2" xfId="6375"/>
    <cellStyle name="Vírgula 6 3 8 3 3 2 2" xfId="16091"/>
    <cellStyle name="Vírgula 6 3 8 3 3 3" xfId="16379"/>
    <cellStyle name="Vírgula 6 3 8 4" xfId="2349"/>
    <cellStyle name="Vírgula 6 3 8 4 2" xfId="2207"/>
    <cellStyle name="Vírgula 6 3 8 4 2 2" xfId="3335"/>
    <cellStyle name="Vírgula 6 3 8 4 2 2 2" xfId="4665"/>
    <cellStyle name="Vírgula 6 3 8 4 2 2 2 2" xfId="17356"/>
    <cellStyle name="Vírgula 6 3 8 4 2 2 3" xfId="5504"/>
    <cellStyle name="Vírgula 6 3 8 4 2 2 3 2" xfId="19786"/>
    <cellStyle name="Vírgula 6 3 8 4 2 2 4" xfId="18995"/>
    <cellStyle name="Vírgula 6 3 8 4 2 3" xfId="4087"/>
    <cellStyle name="Vírgula 6 3 8 4 2 3 2" xfId="6234"/>
    <cellStyle name="Vírgula 6 3 8 4 2 3 2 2" xfId="18005"/>
    <cellStyle name="Vírgula 6 3 8 4 2 3 3" xfId="17067"/>
    <cellStyle name="Vírgula 6 3 8 4 3" xfId="2807"/>
    <cellStyle name="Vírgula 6 3 8 4 3 2" xfId="3635"/>
    <cellStyle name="Vírgula 6 3 8 4 3 2 2" xfId="4913"/>
    <cellStyle name="Vírgula 6 3 8 4 3 2 2 2" xfId="17215"/>
    <cellStyle name="Vírgula 6 3 8 4 3 2 3" xfId="5804"/>
    <cellStyle name="Vírgula 6 3 8 4 3 2 3 2" xfId="16308"/>
    <cellStyle name="Vírgula 6 3 8 4 3 2 4" xfId="19335"/>
    <cellStyle name="Vírgula 6 3 8 4 4" xfId="3477"/>
    <cellStyle name="Vírgula 6 3 8 4 4 2" xfId="4807"/>
    <cellStyle name="Vírgula 6 3 8 4 4 2 2" xfId="19850"/>
    <cellStyle name="Vírgula 6 3 8 4 4 3" xfId="5646"/>
    <cellStyle name="Vírgula 6 3 8 4 4 3 2" xfId="18138"/>
    <cellStyle name="Vírgula 6 3 8 4 4 4" xfId="19602"/>
    <cellStyle name="Vírgula 6 3 8 4 5" xfId="3866"/>
    <cellStyle name="Vírgula 6 3 8 4 5 2" xfId="6376"/>
    <cellStyle name="Vírgula 6 3 8 4 5 2 2" xfId="17833"/>
    <cellStyle name="Vírgula 6 3 8 4 5 3" xfId="18499"/>
    <cellStyle name="Vírgula 6 3 8 5" xfId="2350"/>
    <cellStyle name="Vírgula 6 3 8 5 2" xfId="3478"/>
    <cellStyle name="Vírgula 6 3 8 5 2 2" xfId="4808"/>
    <cellStyle name="Vírgula 6 3 8 5 2 2 2" xfId="19790"/>
    <cellStyle name="Vírgula 6 3 8 5 2 3" xfId="5647"/>
    <cellStyle name="Vírgula 6 3 8 5 2 3 2" xfId="18137"/>
    <cellStyle name="Vírgula 6 3 8 5 2 4" xfId="19307"/>
    <cellStyle name="Vírgula 6 3 8 5 3" xfId="4069"/>
    <cellStyle name="Vírgula 6 3 8 5 3 2" xfId="6377"/>
    <cellStyle name="Vírgula 6 3 8 5 3 2 2" xfId="17889"/>
    <cellStyle name="Vírgula 6 3 8 5 3 3" xfId="18453"/>
    <cellStyle name="Vírgula 6 3 8 6" xfId="5944"/>
    <cellStyle name="Vírgula 6 3 8 6 2" xfId="16305"/>
    <cellStyle name="Vírgula 6 3 9" xfId="599"/>
    <cellStyle name="Vírgula 6 3 9 2" xfId="881"/>
    <cellStyle name="Vírgula 6 3 9 2 2" xfId="3166"/>
    <cellStyle name="Vírgula 6 3 9 2 2 2" xfId="4107"/>
    <cellStyle name="Vírgula 6 3 9 2 2 2 2" xfId="6566"/>
    <cellStyle name="Vírgula 6 3 9 2 2 2 2 2" xfId="16032"/>
    <cellStyle name="Vírgula 6 3 9 2 2 2 3" xfId="16322"/>
    <cellStyle name="Vírgula 6 3 9 2 2 3" xfId="5335"/>
    <cellStyle name="Vírgula 6 3 9 2 2 3 2" xfId="20149"/>
    <cellStyle name="Vírgula 6 3 9 2 2 3 3" xfId="20334"/>
    <cellStyle name="Vírgula 6 3 9 2 2 4" xfId="22588"/>
    <cellStyle name="Vírgula 6 3 9 2 3" xfId="3915"/>
    <cellStyle name="Vírgula 6 3 9 2 3 2" xfId="6056"/>
    <cellStyle name="Vírgula 6 3 9 2 3 2 2" xfId="20580"/>
    <cellStyle name="Vírgula 6 3 9 2 3 2 3" xfId="20333"/>
    <cellStyle name="Vírgula 6 3 9 2 3 3" xfId="22633"/>
    <cellStyle name="Vírgula 6 3 9 2 4" xfId="6751"/>
    <cellStyle name="Vírgula 6 3 9 2 4 2" xfId="24970"/>
    <cellStyle name="Vírgula 6 3 9 2 5" xfId="5069"/>
    <cellStyle name="Vírgula 6 3 9 2 5 2" xfId="16148"/>
    <cellStyle name="Vírgula 6 3 9 2 6" xfId="19007"/>
    <cellStyle name="Vírgula 6 3 9 3" xfId="2351"/>
    <cellStyle name="Vírgula 6 3 9 3 2" xfId="2883"/>
    <cellStyle name="Vírgula 6 3 9 3 2 2" xfId="3660"/>
    <cellStyle name="Vírgula 6 3 9 3 2 2 2" xfId="4938"/>
    <cellStyle name="Vírgula 6 3 9 3 2 2 2 2" xfId="17341"/>
    <cellStyle name="Vírgula 6 3 9 3 2 2 3" xfId="5829"/>
    <cellStyle name="Vírgula 6 3 9 3 2 2 3 2" xfId="15893"/>
    <cellStyle name="Vírgula 6 3 9 3 2 2 4" xfId="18602"/>
    <cellStyle name="Vírgula 6 3 9 3 3" xfId="2808"/>
    <cellStyle name="Vírgula 6 3 9 3 3 2" xfId="3636"/>
    <cellStyle name="Vírgula 6 3 9 3 3 2 2" xfId="4914"/>
    <cellStyle name="Vírgula 6 3 9 3 3 2 2 2" xfId="16789"/>
    <cellStyle name="Vírgula 6 3 9 3 3 2 3" xfId="5805"/>
    <cellStyle name="Vírgula 6 3 9 3 3 2 3 2" xfId="16118"/>
    <cellStyle name="Vírgula 6 3 9 3 3 2 4" xfId="16292"/>
    <cellStyle name="Vírgula 6 3 9 3 4" xfId="2661"/>
    <cellStyle name="Vírgula 6 3 9 3 4 2" xfId="3616"/>
    <cellStyle name="Vírgula 6 3 9 3 4 2 2" xfId="4894"/>
    <cellStyle name="Vírgula 6 3 9 3 4 2 2 2" xfId="15970"/>
    <cellStyle name="Vírgula 6 3 9 3 4 2 3" xfId="5785"/>
    <cellStyle name="Vírgula 6 3 9 3 4 2 3 2" xfId="17276"/>
    <cellStyle name="Vírgula 6 3 9 3 4 2 4" xfId="18640"/>
    <cellStyle name="Vírgula 6 3 9 3 5" xfId="2594"/>
    <cellStyle name="Vírgula 6 3 9 3 5 2" xfId="3600"/>
    <cellStyle name="Vírgula 6 3 9 3 5 2 2" xfId="4878"/>
    <cellStyle name="Vírgula 6 3 9 3 5 2 2 2" xfId="19525"/>
    <cellStyle name="Vírgula 6 3 9 3 5 2 3" xfId="5769"/>
    <cellStyle name="Vírgula 6 3 9 3 5 2 3 2" xfId="18098"/>
    <cellStyle name="Vírgula 6 3 9 3 5 2 4" xfId="18653"/>
    <cellStyle name="Vírgula 6 3 9 3 6" xfId="3479"/>
    <cellStyle name="Vírgula 6 3 9 3 6 2" xfId="4809"/>
    <cellStyle name="Vírgula 6 3 9 3 6 2 2" xfId="19549"/>
    <cellStyle name="Vírgula 6 3 9 3 6 3" xfId="5648"/>
    <cellStyle name="Vírgula 6 3 9 3 6 3 2" xfId="18136"/>
    <cellStyle name="Vírgula 6 3 9 3 6 4" xfId="18670"/>
    <cellStyle name="Vírgula 6 3 9 3 7" xfId="4366"/>
    <cellStyle name="Vírgula 6 3 9 3 7 2" xfId="6378"/>
    <cellStyle name="Vírgula 6 3 9 3 7 2 2" xfId="17884"/>
    <cellStyle name="Vírgula 6 3 9 3 7 3" xfId="16951"/>
    <cellStyle name="Vírgula 6 3 9 4" xfId="5945"/>
    <cellStyle name="Vírgula 6 3 9 4 2" xfId="16114"/>
    <cellStyle name="Vírgula 6 4" xfId="882"/>
    <cellStyle name="Vírgula 6 4 2" xfId="2352"/>
    <cellStyle name="Vírgula 6 4 2 2" xfId="3480"/>
    <cellStyle name="Vírgula 6 4 2 2 2" xfId="4810"/>
    <cellStyle name="Vírgula 6 4 2 2 2 2" xfId="19552"/>
    <cellStyle name="Vírgula 6 4 2 2 3" xfId="5649"/>
    <cellStyle name="Vírgula 6 4 2 2 3 2" xfId="18135"/>
    <cellStyle name="Vírgula 6 4 2 2 4" xfId="19169"/>
    <cellStyle name="Vírgula 6 4 2 3" xfId="4466"/>
    <cellStyle name="Vírgula 6 4 2 3 2" xfId="6379"/>
    <cellStyle name="Vírgula 6 4 2 3 2 2" xfId="17899"/>
    <cellStyle name="Vírgula 6 4 2 3 3" xfId="17373"/>
    <cellStyle name="Vírgula 6 4 3" xfId="3167"/>
    <cellStyle name="Vírgula 6 4 3 2" xfId="3982"/>
    <cellStyle name="Vírgula 6 4 3 2 2" xfId="6567"/>
    <cellStyle name="Vírgula 6 4 3 2 2 2" xfId="16031"/>
    <cellStyle name="Vírgula 6 4 3 2 3" xfId="17080"/>
    <cellStyle name="Vírgula 6 4 3 3" xfId="5336"/>
    <cellStyle name="Vírgula 6 4 3 3 2" xfId="19486"/>
    <cellStyle name="Vírgula 6 4 3 4" xfId="19834"/>
    <cellStyle name="Vírgula 6 4 4" xfId="3916"/>
    <cellStyle name="Vírgula 6 4 4 2" xfId="6057"/>
    <cellStyle name="Vírgula 6 4 4 2 2" xfId="16587"/>
    <cellStyle name="Vírgula 6 4 4 3" xfId="16430"/>
    <cellStyle name="Vírgula 6 4 5" xfId="6752"/>
    <cellStyle name="Vírgula 6 4 5 2" xfId="24971"/>
    <cellStyle name="Vírgula 6 4 6" xfId="5070"/>
    <cellStyle name="Vírgula 6 4 6 2" xfId="16741"/>
    <cellStyle name="Vírgula 6 4 7" xfId="19028"/>
    <cellStyle name="Vírgula 6 5" xfId="2353"/>
    <cellStyle name="Vírgula 6 5 2" xfId="3481"/>
    <cellStyle name="Vírgula 6 5 2 2" xfId="4811"/>
    <cellStyle name="Vírgula 6 5 2 2 2" xfId="19251"/>
    <cellStyle name="Vírgula 6 5 2 3" xfId="5650"/>
    <cellStyle name="Vírgula 6 5 2 3 2" xfId="18134"/>
    <cellStyle name="Vírgula 6 5 2 4" xfId="19873"/>
    <cellStyle name="Vírgula 6 5 3" xfId="4058"/>
    <cellStyle name="Vírgula 6 5 3 2" xfId="6380"/>
    <cellStyle name="Vírgula 6 5 3 2 2" xfId="17814"/>
    <cellStyle name="Vírgula 6 5 3 3" xfId="18454"/>
    <cellStyle name="Vírgula 6 6" xfId="2354"/>
    <cellStyle name="Vírgula 6 6 2" xfId="3482"/>
    <cellStyle name="Vírgula 6 6 2 2" xfId="4812"/>
    <cellStyle name="Vírgula 6 6 2 2 2" xfId="19550"/>
    <cellStyle name="Vírgula 6 6 2 3" xfId="5651"/>
    <cellStyle name="Vírgula 6 6 2 3 2" xfId="16272"/>
    <cellStyle name="Vírgula 6 6 2 4" xfId="19812"/>
    <cellStyle name="Vírgula 6 6 3" xfId="3974"/>
    <cellStyle name="Vírgula 6 6 3 2" xfId="6381"/>
    <cellStyle name="Vírgula 6 6 3 2 2" xfId="17950"/>
    <cellStyle name="Vírgula 6 6 3 3" xfId="18467"/>
    <cellStyle name="Vírgula 6 7" xfId="2355"/>
    <cellStyle name="Vírgula 6 7 2" xfId="3483"/>
    <cellStyle name="Vírgula 6 7 2 2" xfId="4813"/>
    <cellStyle name="Vírgula 6 7 2 2 2" xfId="19551"/>
    <cellStyle name="Vírgula 6 7 2 3" xfId="5652"/>
    <cellStyle name="Vírgula 6 7 2 3 2" xfId="15948"/>
    <cellStyle name="Vírgula 6 7 2 4" xfId="19597"/>
    <cellStyle name="Vírgula 6 7 3" xfId="4143"/>
    <cellStyle name="Vírgula 6 7 3 2" xfId="6382"/>
    <cellStyle name="Vírgula 6 7 3 2 2" xfId="17937"/>
    <cellStyle name="Vírgula 6 7 3 3" xfId="18446"/>
    <cellStyle name="Vírgula 6 8" xfId="2356"/>
    <cellStyle name="Vírgula 6 8 2" xfId="3484"/>
    <cellStyle name="Vírgula 6 8 2 2" xfId="4814"/>
    <cellStyle name="Vírgula 6 8 2 2 2" xfId="19379"/>
    <cellStyle name="Vírgula 6 8 2 3" xfId="5653"/>
    <cellStyle name="Vírgula 6 8 2 3 2" xfId="18133"/>
    <cellStyle name="Vírgula 6 8 2 4" xfId="19600"/>
    <cellStyle name="Vírgula 6 8 3" xfId="3872"/>
    <cellStyle name="Vírgula 6 8 3 2" xfId="6383"/>
    <cellStyle name="Vírgula 6 8 3 2 2" xfId="17809"/>
    <cellStyle name="Vírgula 6 8 3 3" xfId="18495"/>
    <cellStyle name="Vírgula 6 9" xfId="2357"/>
    <cellStyle name="Vírgula 6 9 2" xfId="3485"/>
    <cellStyle name="Vírgula 6 9 2 2" xfId="4815"/>
    <cellStyle name="Vírgula 6 9 2 2 2" xfId="19196"/>
    <cellStyle name="Vírgula 6 9 2 3" xfId="5654"/>
    <cellStyle name="Vírgula 6 9 2 3 2" xfId="18132"/>
    <cellStyle name="Vírgula 6 9 2 4" xfId="19273"/>
    <cellStyle name="Vírgula 6 9 3" xfId="3987"/>
    <cellStyle name="Vírgula 6 9 3 2" xfId="6384"/>
    <cellStyle name="Vírgula 6 9 3 2 2" xfId="17924"/>
    <cellStyle name="Vírgula 6 9 3 3" xfId="16386"/>
    <cellStyle name="Vírgula 7" xfId="68"/>
    <cellStyle name="Vírgula 7 10" xfId="2359"/>
    <cellStyle name="Vírgula 7 10 2" xfId="2360"/>
    <cellStyle name="Vírgula 7 10 2 2" xfId="3488"/>
    <cellStyle name="Vírgula 7 10 2 2 2" xfId="4089"/>
    <cellStyle name="Vírgula 7 10 2 2 2 2" xfId="6621"/>
    <cellStyle name="Vírgula 7 10 2 2 2 2 2" xfId="24853"/>
    <cellStyle name="Vírgula 7 10 2 2 2 3" xfId="16354"/>
    <cellStyle name="Vírgula 7 10 2 2 3" xfId="5657"/>
    <cellStyle name="Vírgula 7 10 2 2 3 2" xfId="15946"/>
    <cellStyle name="Vírgula 7 10 2 2 4" xfId="19400"/>
    <cellStyle name="Vírgula 7 10 2 3" xfId="4258"/>
    <cellStyle name="Vírgula 7 10 2 3 2" xfId="6387"/>
    <cellStyle name="Vírgula 7 10 2 3 2 2" xfId="15930"/>
    <cellStyle name="Vírgula 7 10 2 3 3" xfId="15898"/>
    <cellStyle name="Vírgula 7 10 2 4" xfId="6813"/>
    <cellStyle name="Vírgula 7 10 2 4 2" xfId="25025"/>
    <cellStyle name="Vírgula 7 10 2 5" xfId="5131"/>
    <cellStyle name="Vírgula 7 10 2 5 2" xfId="18201"/>
    <cellStyle name="Vírgula 7 10 2 6" xfId="10464"/>
    <cellStyle name="Vírgula 7 10 2 6 2" xfId="19813"/>
    <cellStyle name="Vírgula 7 10 3" xfId="3487"/>
    <cellStyle name="Vírgula 7 10 3 2" xfId="4097"/>
    <cellStyle name="Vírgula 7 10 3 2 2" xfId="6620"/>
    <cellStyle name="Vírgula 7 10 3 2 2 2" xfId="24852"/>
    <cellStyle name="Vírgula 7 10 3 2 3" xfId="17268"/>
    <cellStyle name="Vírgula 7 10 3 3" xfId="5656"/>
    <cellStyle name="Vírgula 7 10 3 3 2" xfId="21459"/>
    <cellStyle name="Vírgula 7 10 3 3 3" xfId="20947"/>
    <cellStyle name="Vírgula 7 10 3 4" xfId="20358"/>
    <cellStyle name="Vírgula 7 10 3 4 2" xfId="19599"/>
    <cellStyle name="Vírgula 7 10 4" xfId="4257"/>
    <cellStyle name="Vírgula 7 10 4 2" xfId="6386"/>
    <cellStyle name="Vírgula 7 10 4 2 2" xfId="17639"/>
    <cellStyle name="Vírgula 7 10 4 3" xfId="17005"/>
    <cellStyle name="Vírgula 7 10 5" xfId="6812"/>
    <cellStyle name="Vírgula 7 10 5 2" xfId="25024"/>
    <cellStyle name="Vírgula 7 10 6" xfId="5130"/>
    <cellStyle name="Vírgula 7 10 6 2" xfId="18202"/>
    <cellStyle name="Vírgula 7 10 7" xfId="9472"/>
    <cellStyle name="Vírgula 7 10 7 2" xfId="23865"/>
    <cellStyle name="Vírgula 7 10 7 3" xfId="22494"/>
    <cellStyle name="Vírgula 7 11" xfId="2361"/>
    <cellStyle name="Vírgula 7 11 2" xfId="2362"/>
    <cellStyle name="Vírgula 7 11 2 2" xfId="3490"/>
    <cellStyle name="Vírgula 7 11 2 2 2" xfId="4818"/>
    <cellStyle name="Vírgula 7 11 2 2 2 2" xfId="19418"/>
    <cellStyle name="Vírgula 7 11 2 2 3" xfId="5659"/>
    <cellStyle name="Vírgula 7 11 2 2 3 2" xfId="21461"/>
    <cellStyle name="Vírgula 7 11 2 2 3 3" xfId="22082"/>
    <cellStyle name="Vírgula 7 11 2 2 4" xfId="18669"/>
    <cellStyle name="Vírgula 7 11 2 3" xfId="3700"/>
    <cellStyle name="Vírgula 7 11 2 3 2" xfId="6389"/>
    <cellStyle name="Vírgula 7 11 2 3 2 2" xfId="20741"/>
    <cellStyle name="Vírgula 7 11 2 3 2 3" xfId="20977"/>
    <cellStyle name="Vírgula 7 11 2 3 3" xfId="18577"/>
    <cellStyle name="Vírgula 7 11 2 4" xfId="8587"/>
    <cellStyle name="Vírgula 7 11 2 5" xfId="22496"/>
    <cellStyle name="Vírgula 7 11 3" xfId="2810"/>
    <cellStyle name="Vírgula 7 11 3 2" xfId="3638"/>
    <cellStyle name="Vírgula 7 11 3 2 2" xfId="4916"/>
    <cellStyle name="Vírgula 7 11 3 2 2 2" xfId="16788"/>
    <cellStyle name="Vírgula 7 11 3 2 3" xfId="5807"/>
    <cellStyle name="Vírgula 7 11 3 2 3 2" xfId="21462"/>
    <cellStyle name="Vírgula 7 11 3 2 3 3" xfId="20818"/>
    <cellStyle name="Vírgula 7 11 3 2 4" xfId="18621"/>
    <cellStyle name="Vírgula 7 11 3 3" xfId="8588"/>
    <cellStyle name="Vírgula 7 11 4" xfId="3489"/>
    <cellStyle name="Vírgula 7 11 4 2" xfId="4817"/>
    <cellStyle name="Vírgula 7 11 4 2 2" xfId="19037"/>
    <cellStyle name="Vírgula 7 11 4 3" xfId="5658"/>
    <cellStyle name="Vírgula 7 11 4 3 2" xfId="21460"/>
    <cellStyle name="Vírgula 7 11 4 3 3" xfId="20748"/>
    <cellStyle name="Vírgula 7 11 4 4" xfId="19215"/>
    <cellStyle name="Vírgula 7 11 5" xfId="4152"/>
    <cellStyle name="Vírgula 7 11 5 2" xfId="6388"/>
    <cellStyle name="Vírgula 7 11 5 2 2" xfId="15929"/>
    <cellStyle name="Vírgula 7 11 5 3" xfId="18439"/>
    <cellStyle name="Vírgula 7 11 6" xfId="9896"/>
    <cellStyle name="Vírgula 7 11 6 2" xfId="23872"/>
    <cellStyle name="Vírgula 7 11 6 3" xfId="22495"/>
    <cellStyle name="Vírgula 7 12" xfId="2363"/>
    <cellStyle name="Vírgula 7 12 2" xfId="2364"/>
    <cellStyle name="Vírgula 7 12 2 2" xfId="3492"/>
    <cellStyle name="Vírgula 7 12 2 2 2" xfId="3735"/>
    <cellStyle name="Vírgula 7 12 2 2 2 2" xfId="6623"/>
    <cellStyle name="Vírgula 7 12 2 2 2 2 2" xfId="24855"/>
    <cellStyle name="Vírgula 7 12 2 2 2 3" xfId="15988"/>
    <cellStyle name="Vírgula 7 12 2 2 3" xfId="5661"/>
    <cellStyle name="Vírgula 7 12 2 2 3 2" xfId="15944"/>
    <cellStyle name="Vírgula 7 12 2 2 4" xfId="19855"/>
    <cellStyle name="Vírgula 7 12 2 3" xfId="4260"/>
    <cellStyle name="Vírgula 7 12 2 3 2" xfId="6391"/>
    <cellStyle name="Vírgula 7 12 2 3 2 2" xfId="16089"/>
    <cellStyle name="Vírgula 7 12 2 3 3" xfId="17004"/>
    <cellStyle name="Vírgula 7 12 2 4" xfId="6815"/>
    <cellStyle name="Vírgula 7 12 2 4 2" xfId="25027"/>
    <cellStyle name="Vírgula 7 12 2 5" xfId="5133"/>
    <cellStyle name="Vírgula 7 12 2 5 2" xfId="18199"/>
    <cellStyle name="Vírgula 7 12 2 6" xfId="19671"/>
    <cellStyle name="Vírgula 7 12 3" xfId="3491"/>
    <cellStyle name="Vírgula 7 12 3 2" xfId="4188"/>
    <cellStyle name="Vírgula 7 12 3 2 2" xfId="6622"/>
    <cellStyle name="Vírgula 7 12 3 2 2 2" xfId="24854"/>
    <cellStyle name="Vírgula 7 12 3 2 3" xfId="15899"/>
    <cellStyle name="Vírgula 7 12 3 3" xfId="5660"/>
    <cellStyle name="Vírgula 7 12 3 3 2" xfId="19722"/>
    <cellStyle name="Vírgula 7 12 3 4" xfId="19135"/>
    <cellStyle name="Vírgula 7 12 4" xfId="4259"/>
    <cellStyle name="Vírgula 7 12 4 2" xfId="6390"/>
    <cellStyle name="Vírgula 7 12 4 2 2" xfId="17453"/>
    <cellStyle name="Vírgula 7 12 4 3" xfId="18412"/>
    <cellStyle name="Vírgula 7 12 5" xfId="6814"/>
    <cellStyle name="Vírgula 7 12 5 2" xfId="25026"/>
    <cellStyle name="Vírgula 7 12 6" xfId="5132"/>
    <cellStyle name="Vírgula 7 12 6 2" xfId="18200"/>
    <cellStyle name="Vírgula 7 12 7" xfId="9056"/>
    <cellStyle name="Vírgula 7 12 7 2" xfId="19668"/>
    <cellStyle name="Vírgula 7 13" xfId="2365"/>
    <cellStyle name="Vírgula 7 13 2" xfId="2366"/>
    <cellStyle name="Vírgula 7 13 2 2" xfId="3494"/>
    <cellStyle name="Vírgula 7 13 2 2 2" xfId="4820"/>
    <cellStyle name="Vírgula 7 13 2 2 2 2" xfId="19234"/>
    <cellStyle name="Vírgula 7 13 2 2 3" xfId="5663"/>
    <cellStyle name="Vírgula 7 13 2 2 3 2" xfId="21943"/>
    <cellStyle name="Vírgula 7 13 2 2 3 3" xfId="20080"/>
    <cellStyle name="Vírgula 7 13 2 2 4" xfId="19593"/>
    <cellStyle name="Vírgula 7 13 2 3" xfId="4331"/>
    <cellStyle name="Vírgula 7 13 2 3 2" xfId="6393"/>
    <cellStyle name="Vírgula 7 13 2 3 2 2" xfId="21471"/>
    <cellStyle name="Vírgula 7 13 2 3 2 3" xfId="21880"/>
    <cellStyle name="Vírgula 7 13 2 3 3" xfId="16964"/>
    <cellStyle name="Vírgula 7 13 2 4" xfId="8589"/>
    <cellStyle name="Vírgula 7 13 2 5" xfId="22498"/>
    <cellStyle name="Vírgula 7 13 3" xfId="3493"/>
    <cellStyle name="Vírgula 7 13 3 2" xfId="4819"/>
    <cellStyle name="Vírgula 7 13 3 2 2" xfId="19548"/>
    <cellStyle name="Vírgula 7 13 3 3" xfId="5662"/>
    <cellStyle name="Vírgula 7 13 3 3 2" xfId="20247"/>
    <cellStyle name="Vírgula 7 13 3 3 3" xfId="20588"/>
    <cellStyle name="Vírgula 7 13 3 4" xfId="19794"/>
    <cellStyle name="Vírgula 7 13 4" xfId="4155"/>
    <cellStyle name="Vírgula 7 13 4 2" xfId="6392"/>
    <cellStyle name="Vírgula 7 13 4 2 2" xfId="21547"/>
    <cellStyle name="Vírgula 7 13 4 2 3" xfId="21922"/>
    <cellStyle name="Vírgula 7 13 4 3" xfId="16278"/>
    <cellStyle name="Vírgula 7 13 5" xfId="8590"/>
    <cellStyle name="Vírgula 7 13 6" xfId="10683"/>
    <cellStyle name="Vírgula 7 13 6 2" xfId="23880"/>
    <cellStyle name="Vírgula 7 13 6 3" xfId="22497"/>
    <cellStyle name="Vírgula 7 14" xfId="2367"/>
    <cellStyle name="Vírgula 7 14 2" xfId="2275"/>
    <cellStyle name="Vírgula 7 14 2 2" xfId="3403"/>
    <cellStyle name="Vírgula 7 14 2 2 2" xfId="4733"/>
    <cellStyle name="Vírgula 7 14 2 2 2 2" xfId="16813"/>
    <cellStyle name="Vírgula 7 14 2 2 3" xfId="5572"/>
    <cellStyle name="Vírgula 7 14 2 2 3 2" xfId="20163"/>
    <cellStyle name="Vírgula 7 14 2 2 3 3" xfId="20690"/>
    <cellStyle name="Vírgula 7 14 2 2 4" xfId="17107"/>
    <cellStyle name="Vírgula 7 14 2 3" xfId="4342"/>
    <cellStyle name="Vírgula 7 14 2 3 2" xfId="6302"/>
    <cellStyle name="Vírgula 7 14 2 3 2 2" xfId="22257"/>
    <cellStyle name="Vírgula 7 14 2 3 2 3" xfId="22150"/>
    <cellStyle name="Vírgula 7 14 2 3 3" xfId="15870"/>
    <cellStyle name="Vírgula 7 14 2 4" xfId="8591"/>
    <cellStyle name="Vírgula 7 14 2 5" xfId="22489"/>
    <cellStyle name="Vírgula 7 14 3" xfId="2811"/>
    <cellStyle name="Vírgula 7 14 3 2" xfId="3639"/>
    <cellStyle name="Vírgula 7 14 3 2 2" xfId="4917"/>
    <cellStyle name="Vírgula 7 14 3 2 2 2" xfId="16159"/>
    <cellStyle name="Vírgula 7 14 3 2 3" xfId="5808"/>
    <cellStyle name="Vírgula 7 14 3 2 3 2" xfId="19892"/>
    <cellStyle name="Vírgula 7 14 3 2 3 3" xfId="20107"/>
    <cellStyle name="Vírgula 7 14 3 2 4" xfId="18620"/>
    <cellStyle name="Vírgula 7 14 3 3" xfId="8592"/>
    <cellStyle name="Vírgula 7 14 4" xfId="3495"/>
    <cellStyle name="Vírgula 7 14 4 2" xfId="4821"/>
    <cellStyle name="Vírgula 7 14 4 2 2" xfId="19546"/>
    <cellStyle name="Vírgula 7 14 4 3" xfId="5664"/>
    <cellStyle name="Vírgula 7 14 4 3 2" xfId="21911"/>
    <cellStyle name="Vírgula 7 14 4 3 3" xfId="20336"/>
    <cellStyle name="Vírgula 7 14 4 4" xfId="19596"/>
    <cellStyle name="Vírgula 7 14 5" xfId="4370"/>
    <cellStyle name="Vírgula 7 14 5 2" xfId="6394"/>
    <cellStyle name="Vírgula 7 14 5 2 2" xfId="16392"/>
    <cellStyle name="Vírgula 7 14 5 3" xfId="16327"/>
    <cellStyle name="Vírgula 7 14 6" xfId="10814"/>
    <cellStyle name="Vírgula 7 14 6 2" xfId="23883"/>
    <cellStyle name="Vírgula 7 14 6 3" xfId="22499"/>
    <cellStyle name="Vírgula 7 15" xfId="2368"/>
    <cellStyle name="Vírgula 7 15 2" xfId="2369"/>
    <cellStyle name="Vírgula 7 15 2 2" xfId="3497"/>
    <cellStyle name="Vírgula 7 15 2 2 2" xfId="4043"/>
    <cellStyle name="Vírgula 7 15 2 2 2 2" xfId="6625"/>
    <cellStyle name="Vírgula 7 15 2 2 2 2 2" xfId="24857"/>
    <cellStyle name="Vírgula 7 15 2 2 2 3" xfId="16368"/>
    <cellStyle name="Vírgula 7 15 2 2 3" xfId="5666"/>
    <cellStyle name="Vírgula 7 15 2 2 3 2" xfId="19713"/>
    <cellStyle name="Vírgula 7 15 2 2 4" xfId="19594"/>
    <cellStyle name="Vírgula 7 15 2 3" xfId="4264"/>
    <cellStyle name="Vírgula 7 15 2 3 2" xfId="6396"/>
    <cellStyle name="Vírgula 7 15 2 3 2 2" xfId="16468"/>
    <cellStyle name="Vírgula 7 15 2 3 3" xfId="17002"/>
    <cellStyle name="Vírgula 7 15 2 4" xfId="6817"/>
    <cellStyle name="Vírgula 7 15 2 4 2" xfId="25029"/>
    <cellStyle name="Vírgula 7 15 2 5" xfId="5135"/>
    <cellStyle name="Vírgula 7 15 2 5 2" xfId="16142"/>
    <cellStyle name="Vírgula 7 15 2 6" xfId="19669"/>
    <cellStyle name="Vírgula 7 15 3" xfId="3496"/>
    <cellStyle name="Vírgula 7 15 3 2" xfId="4469"/>
    <cellStyle name="Vírgula 7 15 3 2 2" xfId="6624"/>
    <cellStyle name="Vírgula 7 15 3 2 2 2" xfId="24856"/>
    <cellStyle name="Vírgula 7 15 3 2 3" xfId="18352"/>
    <cellStyle name="Vírgula 7 15 3 3" xfId="5665"/>
    <cellStyle name="Vírgula 7 15 3 3 2" xfId="15943"/>
    <cellStyle name="Vírgula 7 15 3 4" xfId="19256"/>
    <cellStyle name="Vírgula 7 15 4" xfId="4263"/>
    <cellStyle name="Vírgula 7 15 4 2" xfId="6395"/>
    <cellStyle name="Vírgula 7 15 4 2 2" xfId="16469"/>
    <cellStyle name="Vírgula 7 15 4 3" xfId="18410"/>
    <cellStyle name="Vírgula 7 15 5" xfId="6816"/>
    <cellStyle name="Vírgula 7 15 5 2" xfId="25028"/>
    <cellStyle name="Vírgula 7 15 6" xfId="5134"/>
    <cellStyle name="Vírgula 7 15 6 2" xfId="16718"/>
    <cellStyle name="Vírgula 7 15 7" xfId="19274"/>
    <cellStyle name="Vírgula 7 16" xfId="2370"/>
    <cellStyle name="Vírgula 7 16 2" xfId="2371"/>
    <cellStyle name="Vírgula 7 16 2 2" xfId="3499"/>
    <cellStyle name="Vírgula 7 16 2 2 2" xfId="4483"/>
    <cellStyle name="Vírgula 7 16 2 2 2 2" xfId="6627"/>
    <cellStyle name="Vírgula 7 16 2 2 2 2 2" xfId="24859"/>
    <cellStyle name="Vírgula 7 16 2 2 2 3" xfId="18347"/>
    <cellStyle name="Vírgula 7 16 2 2 3" xfId="5668"/>
    <cellStyle name="Vírgula 7 16 2 2 3 2" xfId="19708"/>
    <cellStyle name="Vírgula 7 16 2 2 4" xfId="19384"/>
    <cellStyle name="Vírgula 7 16 2 3" xfId="4266"/>
    <cellStyle name="Vírgula 7 16 2 3 2" xfId="6398"/>
    <cellStyle name="Vírgula 7 16 2 3 2 2" xfId="16088"/>
    <cellStyle name="Vírgula 7 16 2 3 3" xfId="17001"/>
    <cellStyle name="Vírgula 7 16 2 4" xfId="6819"/>
    <cellStyle name="Vírgula 7 16 2 4 2" xfId="25031"/>
    <cellStyle name="Vírgula 7 16 2 5" xfId="5137"/>
    <cellStyle name="Vírgula 7 16 2 5 2" xfId="16716"/>
    <cellStyle name="Vírgula 7 16 2 6" xfId="19401"/>
    <cellStyle name="Vírgula 7 16 3" xfId="3498"/>
    <cellStyle name="Vírgula 7 16 3 2" xfId="4375"/>
    <cellStyle name="Vírgula 7 16 3 2 2" xfId="6626"/>
    <cellStyle name="Vírgula 7 16 3 2 2 2" xfId="24858"/>
    <cellStyle name="Vírgula 7 16 3 2 3" xfId="18378"/>
    <cellStyle name="Vírgula 7 16 3 3" xfId="5667"/>
    <cellStyle name="Vírgula 7 16 3 3 2" xfId="15942"/>
    <cellStyle name="Vírgula 7 16 3 4" xfId="19595"/>
    <cellStyle name="Vírgula 7 16 4" xfId="4265"/>
    <cellStyle name="Vírgula 7 16 4 2" xfId="6397"/>
    <cellStyle name="Vírgula 7 16 4 2 2" xfId="16214"/>
    <cellStyle name="Vírgula 7 16 4 3" xfId="18409"/>
    <cellStyle name="Vírgula 7 16 5" xfId="6818"/>
    <cellStyle name="Vírgula 7 16 5 2" xfId="25030"/>
    <cellStyle name="Vírgula 7 16 6" xfId="5136"/>
    <cellStyle name="Vírgula 7 16 6 2" xfId="16712"/>
    <cellStyle name="Vírgula 7 16 7" xfId="19670"/>
    <cellStyle name="Vírgula 7 17" xfId="2372"/>
    <cellStyle name="Vírgula 7 17 2" xfId="2304"/>
    <cellStyle name="Vírgula 7 17 2 2" xfId="3432"/>
    <cellStyle name="Vírgula 7 17 2 2 2" xfId="4762"/>
    <cellStyle name="Vírgula 7 17 2 2 2 2" xfId="16802"/>
    <cellStyle name="Vírgula 7 17 2 2 3" xfId="5601"/>
    <cellStyle name="Vírgula 7 17 2 2 3 2" xfId="21458"/>
    <cellStyle name="Vírgula 7 17 2 2 3 3" xfId="20335"/>
    <cellStyle name="Vírgula 7 17 2 2 4" xfId="18693"/>
    <cellStyle name="Vírgula 7 17 2 3" xfId="4481"/>
    <cellStyle name="Vírgula 7 17 2 3 2" xfId="6331"/>
    <cellStyle name="Vírgula 7 17 2 3 2 2" xfId="21470"/>
    <cellStyle name="Vírgula 7 17 2 3 2 3" xfId="21988"/>
    <cellStyle name="Vírgula 7 17 2 3 3" xfId="16191"/>
    <cellStyle name="Vírgula 7 17 2 4" xfId="8593"/>
    <cellStyle name="Vírgula 7 17 2 5" xfId="22493"/>
    <cellStyle name="Vírgula 7 17 3" xfId="2812"/>
    <cellStyle name="Vírgula 7 17 3 2" xfId="3640"/>
    <cellStyle name="Vírgula 7 17 3 2 2" xfId="4918"/>
    <cellStyle name="Vírgula 7 17 3 2 2 2" xfId="16787"/>
    <cellStyle name="Vírgula 7 17 3 2 3" xfId="5809"/>
    <cellStyle name="Vírgula 7 17 3 2 3 2" xfId="19950"/>
    <cellStyle name="Vírgula 7 17 3 2 3 3" xfId="20631"/>
    <cellStyle name="Vírgula 7 17 3 2 4" xfId="18619"/>
    <cellStyle name="Vírgula 7 17 3 3" xfId="8594"/>
    <cellStyle name="Vírgula 7 17 4" xfId="3500"/>
    <cellStyle name="Vírgula 7 17 4 2" xfId="4822"/>
    <cellStyle name="Vírgula 7 17 4 2 2" xfId="19547"/>
    <cellStyle name="Vírgula 7 17 4 3" xfId="5669"/>
    <cellStyle name="Vírgula 7 17 4 3 2" xfId="20905"/>
    <cellStyle name="Vírgula 7 17 4 3 3" xfId="20871"/>
    <cellStyle name="Vírgula 7 17 4 4" xfId="19201"/>
    <cellStyle name="Vírgula 7 17 5" xfId="3742"/>
    <cellStyle name="Vírgula 7 17 5 2" xfId="6399"/>
    <cellStyle name="Vírgula 7 17 5 2 2" xfId="15849"/>
    <cellStyle name="Vírgula 7 17 5 3" xfId="19330"/>
    <cellStyle name="Vírgula 7 17 6" xfId="22500"/>
    <cellStyle name="Vírgula 7 18" xfId="2373"/>
    <cellStyle name="Vírgula 7 18 2" xfId="2374"/>
    <cellStyle name="Vírgula 7 18 2 2" xfId="3502"/>
    <cellStyle name="Vírgula 7 18 2 2 2" xfId="4237"/>
    <cellStyle name="Vírgula 7 18 2 2 2 2" xfId="6629"/>
    <cellStyle name="Vírgula 7 18 2 2 2 2 2" xfId="24861"/>
    <cellStyle name="Vírgula 7 18 2 2 2 3" xfId="17016"/>
    <cellStyle name="Vírgula 7 18 2 2 3" xfId="5671"/>
    <cellStyle name="Vírgula 7 18 2 2 3 2" xfId="15941"/>
    <cellStyle name="Vírgula 7 18 2 2 4" xfId="18990"/>
    <cellStyle name="Vírgula 7 18 2 3" xfId="4268"/>
    <cellStyle name="Vírgula 7 18 2 3 2" xfId="6401"/>
    <cellStyle name="Vírgula 7 18 2 3 2 2" xfId="15927"/>
    <cellStyle name="Vírgula 7 18 2 3 3" xfId="17000"/>
    <cellStyle name="Vírgula 7 18 2 4" xfId="6821"/>
    <cellStyle name="Vírgula 7 18 2 4 2" xfId="25033"/>
    <cellStyle name="Vírgula 7 18 2 5" xfId="5139"/>
    <cellStyle name="Vírgula 7 18 2 5 2" xfId="16714"/>
    <cellStyle name="Vírgula 7 18 2 6" xfId="16110"/>
    <cellStyle name="Vírgula 7 18 3" xfId="3501"/>
    <cellStyle name="Vírgula 7 18 3 2" xfId="4440"/>
    <cellStyle name="Vírgula 7 18 3 2 2" xfId="6628"/>
    <cellStyle name="Vírgula 7 18 3 2 2 2" xfId="24860"/>
    <cellStyle name="Vírgula 7 18 3 2 3" xfId="16925"/>
    <cellStyle name="Vírgula 7 18 3 3" xfId="5670"/>
    <cellStyle name="Vírgula 7 18 3 3 2" xfId="19411"/>
    <cellStyle name="Vírgula 7 18 3 4" xfId="16294"/>
    <cellStyle name="Vírgula 7 18 4" xfId="4267"/>
    <cellStyle name="Vírgula 7 18 4 2" xfId="6400"/>
    <cellStyle name="Vírgula 7 18 4 2 2" xfId="15928"/>
    <cellStyle name="Vírgula 7 18 4 3" xfId="18408"/>
    <cellStyle name="Vírgula 7 18 5" xfId="6820"/>
    <cellStyle name="Vírgula 7 18 5 2" xfId="25032"/>
    <cellStyle name="Vírgula 7 18 6" xfId="5138"/>
    <cellStyle name="Vírgula 7 18 6 2" xfId="16715"/>
    <cellStyle name="Vírgula 7 18 7" xfId="19216"/>
    <cellStyle name="Vírgula 7 19" xfId="2375"/>
    <cellStyle name="Vírgula 7 19 2" xfId="2320"/>
    <cellStyle name="Vírgula 7 19 2 2" xfId="3448"/>
    <cellStyle name="Vírgula 7 19 2 2 2" xfId="4778"/>
    <cellStyle name="Vírgula 7 19 2 2 2 2" xfId="18258"/>
    <cellStyle name="Vírgula 7 19 2 2 3" xfId="5617"/>
    <cellStyle name="Vírgula 7 19 2 2 3 2" xfId="15949"/>
    <cellStyle name="Vírgula 7 19 2 2 4" xfId="15998"/>
    <cellStyle name="Vírgula 7 19 2 3" xfId="4101"/>
    <cellStyle name="Vírgula 7 19 2 3 2" xfId="6347"/>
    <cellStyle name="Vírgula 7 19 2 3 2 2" xfId="17985"/>
    <cellStyle name="Vírgula 7 19 2 3 3" xfId="17065"/>
    <cellStyle name="Vírgula 7 19 3" xfId="2813"/>
    <cellStyle name="Vírgula 7 19 3 2" xfId="3641"/>
    <cellStyle name="Vírgula 7 19 3 2 2" xfId="4919"/>
    <cellStyle name="Vírgula 7 19 3 2 2 2" xfId="17343"/>
    <cellStyle name="Vírgula 7 19 3 2 3" xfId="5810"/>
    <cellStyle name="Vírgula 7 19 3 2 3 2" xfId="16653"/>
    <cellStyle name="Vírgula 7 19 3 2 4" xfId="18618"/>
    <cellStyle name="Vírgula 7 19 4" xfId="3503"/>
    <cellStyle name="Vírgula 7 19 4 2" xfId="4823"/>
    <cellStyle name="Vírgula 7 19 4 2 2" xfId="19288"/>
    <cellStyle name="Vírgula 7 19 4 3" xfId="5672"/>
    <cellStyle name="Vírgula 7 19 4 3 2" xfId="19410"/>
    <cellStyle name="Vírgula 7 19 4 4" xfId="19831"/>
    <cellStyle name="Vírgula 7 19 5" xfId="3970"/>
    <cellStyle name="Vírgula 7 19 5 2" xfId="6402"/>
    <cellStyle name="Vírgula 7 19 5 2 2" xfId="15848"/>
    <cellStyle name="Vírgula 7 19 5 3" xfId="16409"/>
    <cellStyle name="Vírgula 7 2" xfId="122"/>
    <cellStyle name="Vírgula 7 2 10" xfId="2376"/>
    <cellStyle name="Vírgula 7 2 10 2" xfId="2377"/>
    <cellStyle name="Vírgula 7 2 10 2 2" xfId="3505"/>
    <cellStyle name="Vírgula 7 2 10 2 2 2" xfId="4346"/>
    <cellStyle name="Vírgula 7 2 10 2 2 2 2" xfId="6631"/>
    <cellStyle name="Vírgula 7 2 10 2 2 2 2 2" xfId="24863"/>
    <cellStyle name="Vírgula 7 2 10 2 2 2 3" xfId="18388"/>
    <cellStyle name="Vírgula 7 2 10 2 2 3" xfId="5674"/>
    <cellStyle name="Vírgula 7 2 10 2 2 3 2" xfId="19281"/>
    <cellStyle name="Vírgula 7 2 10 2 2 4" xfId="15997"/>
    <cellStyle name="Vírgula 7 2 10 2 3" xfId="4270"/>
    <cellStyle name="Vírgula 7 2 10 2 3 2" xfId="6404"/>
    <cellStyle name="Vírgula 7 2 10 2 3 2 2" xfId="15926"/>
    <cellStyle name="Vírgula 7 2 10 2 3 3" xfId="16999"/>
    <cellStyle name="Vírgula 7 2 10 2 4" xfId="6823"/>
    <cellStyle name="Vírgula 7 2 10 2 4 2" xfId="25035"/>
    <cellStyle name="Vírgula 7 2 10 2 5" xfId="5141"/>
    <cellStyle name="Vírgula 7 2 10 2 5 2" xfId="16344"/>
    <cellStyle name="Vírgula 7 2 10 2 6" xfId="19795"/>
    <cellStyle name="Vírgula 7 2 10 3" xfId="3504"/>
    <cellStyle name="Vírgula 7 2 10 3 2" xfId="3869"/>
    <cellStyle name="Vírgula 7 2 10 3 2 2" xfId="6630"/>
    <cellStyle name="Vírgula 7 2 10 3 2 2 2" xfId="24862"/>
    <cellStyle name="Vírgula 7 2 10 3 2 3" xfId="18498"/>
    <cellStyle name="Vírgula 7 2 10 3 3" xfId="5673"/>
    <cellStyle name="Vírgula 7 2 10 3 3 2" xfId="15940"/>
    <cellStyle name="Vírgula 7 2 10 3 4" xfId="19774"/>
    <cellStyle name="Vírgula 7 2 10 4" xfId="4269"/>
    <cellStyle name="Vírgula 7 2 10 4 2" xfId="6403"/>
    <cellStyle name="Vírgula 7 2 10 4 2 2" xfId="15905"/>
    <cellStyle name="Vírgula 7 2 10 4 3" xfId="16394"/>
    <cellStyle name="Vírgula 7 2 10 5" xfId="6822"/>
    <cellStyle name="Vírgula 7 2 10 5 2" xfId="25034"/>
    <cellStyle name="Vírgula 7 2 10 6" xfId="5140"/>
    <cellStyle name="Vírgula 7 2 10 6 2" xfId="16713"/>
    <cellStyle name="Vírgula 7 2 10 7" xfId="10684"/>
    <cellStyle name="Vírgula 7 2 10 7 2" xfId="19856"/>
    <cellStyle name="Vírgula 7 2 11" xfId="2378"/>
    <cellStyle name="Vírgula 7 2 11 2" xfId="2379"/>
    <cellStyle name="Vírgula 7 2 11 2 2" xfId="3507"/>
    <cellStyle name="Vírgula 7 2 11 2 2 2" xfId="4151"/>
    <cellStyle name="Vírgula 7 2 11 2 2 2 2" xfId="6633"/>
    <cellStyle name="Vírgula 7 2 11 2 2 2 2 2" xfId="24865"/>
    <cellStyle name="Vírgula 7 2 11 2 2 2 3" xfId="18440"/>
    <cellStyle name="Vírgula 7 2 11 2 2 3" xfId="5676"/>
    <cellStyle name="Vírgula 7 2 11 2 2 3 2" xfId="18131"/>
    <cellStyle name="Vírgula 7 2 11 2 2 4" xfId="18667"/>
    <cellStyle name="Vírgula 7 2 11 2 3" xfId="4272"/>
    <cellStyle name="Vírgula 7 2 11 2 3 2" xfId="6406"/>
    <cellStyle name="Vírgula 7 2 11 2 3 2 2" xfId="16086"/>
    <cellStyle name="Vírgula 7 2 11 2 3 3" xfId="16998"/>
    <cellStyle name="Vírgula 7 2 11 2 4" xfId="6825"/>
    <cellStyle name="Vírgula 7 2 11 2 4 2" xfId="25037"/>
    <cellStyle name="Vírgula 7 2 11 2 5" xfId="5143"/>
    <cellStyle name="Vírgula 7 2 11 2 5 2" xfId="19230"/>
    <cellStyle name="Vírgula 7 2 11 2 6" xfId="19667"/>
    <cellStyle name="Vírgula 7 2 11 3" xfId="3506"/>
    <cellStyle name="Vírgula 7 2 11 3 2" xfId="4327"/>
    <cellStyle name="Vírgula 7 2 11 3 2 2" xfId="6632"/>
    <cellStyle name="Vírgula 7 2 11 3 2 2 2" xfId="24864"/>
    <cellStyle name="Vírgula 7 2 11 3 2 3" xfId="16222"/>
    <cellStyle name="Vírgula 7 2 11 3 3" xfId="5675"/>
    <cellStyle name="Vírgula 7 2 11 3 3 2" xfId="20880"/>
    <cellStyle name="Vírgula 7 2 11 3 3 3" xfId="22066"/>
    <cellStyle name="Vírgula 7 2 11 3 4" xfId="18668"/>
    <cellStyle name="Vírgula 7 2 11 4" xfId="4271"/>
    <cellStyle name="Vírgula 7 2 11 4 2" xfId="6405"/>
    <cellStyle name="Vírgula 7 2 11 4 2 2" xfId="16087"/>
    <cellStyle name="Vírgula 7 2 11 4 3" xfId="16248"/>
    <cellStyle name="Vírgula 7 2 11 5" xfId="6824"/>
    <cellStyle name="Vírgula 7 2 11 5 2" xfId="25036"/>
    <cellStyle name="Vírgula 7 2 11 6" xfId="5142"/>
    <cellStyle name="Vírgula 7 2 11 6 2" xfId="16141"/>
    <cellStyle name="Vírgula 7 2 11 7" xfId="10815"/>
    <cellStyle name="Vírgula 7 2 11 7 2" xfId="23884"/>
    <cellStyle name="Vírgula 7 2 11 7 3" xfId="22501"/>
    <cellStyle name="Vírgula 7 2 11 8" xfId="22356"/>
    <cellStyle name="Vírgula 7 2 12" xfId="2380"/>
    <cellStyle name="Vírgula 7 2 12 2" xfId="3508"/>
    <cellStyle name="Vírgula 7 2 12 2 2" xfId="4335"/>
    <cellStyle name="Vírgula 7 2 12 2 2 2" xfId="6634"/>
    <cellStyle name="Vírgula 7 2 12 2 2 2 2" xfId="24866"/>
    <cellStyle name="Vírgula 7 2 12 2 2 3" xfId="16257"/>
    <cellStyle name="Vírgula 7 2 12 2 3" xfId="5677"/>
    <cellStyle name="Vírgula 7 2 12 2 3 2" xfId="18130"/>
    <cellStyle name="Vírgula 7 2 12 2 4" xfId="18666"/>
    <cellStyle name="Vírgula 7 2 12 3" xfId="4273"/>
    <cellStyle name="Vírgula 7 2 12 3 2" xfId="6407"/>
    <cellStyle name="Vírgula 7 2 12 3 2 2" xfId="17966"/>
    <cellStyle name="Vírgula 7 2 12 3 3" xfId="16997"/>
    <cellStyle name="Vírgula 7 2 12 4" xfId="6826"/>
    <cellStyle name="Vírgula 7 2 12 4 2" xfId="25038"/>
    <cellStyle name="Vírgula 7 2 12 5" xfId="5144"/>
    <cellStyle name="Vírgula 7 2 12 5 2" xfId="19518"/>
    <cellStyle name="Vírgula 7 2 12 6" xfId="19257"/>
    <cellStyle name="Vírgula 7 2 13" xfId="2381"/>
    <cellStyle name="Vírgula 7 2 13 2" xfId="2382"/>
    <cellStyle name="Vírgula 7 2 13 2 2" xfId="3510"/>
    <cellStyle name="Vírgula 7 2 13 2 2 2" xfId="3790"/>
    <cellStyle name="Vírgula 7 2 13 2 2 2 2" xfId="6636"/>
    <cellStyle name="Vírgula 7 2 13 2 2 2 2 2" xfId="24868"/>
    <cellStyle name="Vírgula 7 2 13 2 2 2 3" xfId="18536"/>
    <cellStyle name="Vírgula 7 2 13 2 2 3" xfId="5679"/>
    <cellStyle name="Vírgula 7 2 13 2 2 3 2" xfId="18128"/>
    <cellStyle name="Vírgula 7 2 13 2 2 4" xfId="18664"/>
    <cellStyle name="Vírgula 7 2 13 2 3" xfId="4275"/>
    <cellStyle name="Vírgula 7 2 13 2 3 2" xfId="6409"/>
    <cellStyle name="Vírgula 7 2 13 2 3 2 2" xfId="15925"/>
    <cellStyle name="Vírgula 7 2 13 2 3 3" xfId="16995"/>
    <cellStyle name="Vírgula 7 2 13 2 4" xfId="6828"/>
    <cellStyle name="Vírgula 7 2 13 2 4 2" xfId="25040"/>
    <cellStyle name="Vírgula 7 2 13 2 5" xfId="5146"/>
    <cellStyle name="Vírgula 7 2 13 2 5 2" xfId="19074"/>
    <cellStyle name="Vírgula 7 2 13 2 6" xfId="19666"/>
    <cellStyle name="Vírgula 7 2 13 3" xfId="3509"/>
    <cellStyle name="Vírgula 7 2 13 3 2" xfId="4246"/>
    <cellStyle name="Vírgula 7 2 13 3 2 2" xfId="6635"/>
    <cellStyle name="Vírgula 7 2 13 3 2 2 2" xfId="24867"/>
    <cellStyle name="Vírgula 7 2 13 3 2 3" xfId="17010"/>
    <cellStyle name="Vírgula 7 2 13 3 3" xfId="5678"/>
    <cellStyle name="Vírgula 7 2 13 3 3 2" xfId="18129"/>
    <cellStyle name="Vírgula 7 2 13 3 4" xfId="18665"/>
    <cellStyle name="Vírgula 7 2 13 4" xfId="4274"/>
    <cellStyle name="Vírgula 7 2 13 4 2" xfId="6408"/>
    <cellStyle name="Vírgula 7 2 13 4 2 2" xfId="16085"/>
    <cellStyle name="Vírgula 7 2 13 4 3" xfId="16996"/>
    <cellStyle name="Vírgula 7 2 13 5" xfId="6827"/>
    <cellStyle name="Vírgula 7 2 13 5 2" xfId="25039"/>
    <cellStyle name="Vírgula 7 2 13 6" xfId="5145"/>
    <cellStyle name="Vírgula 7 2 13 6 2" xfId="18198"/>
    <cellStyle name="Vírgula 7 2 13 7" xfId="19665"/>
    <cellStyle name="Vírgula 7 2 14" xfId="2383"/>
    <cellStyle name="Vírgula 7 2 14 2" xfId="3511"/>
    <cellStyle name="Vírgula 7 2 14 2 2" xfId="3740"/>
    <cellStyle name="Vírgula 7 2 14 2 2 2" xfId="6637"/>
    <cellStyle name="Vírgula 7 2 14 2 2 2 2" xfId="24869"/>
    <cellStyle name="Vírgula 7 2 14 2 2 3" xfId="17096"/>
    <cellStyle name="Vírgula 7 2 14 2 3" xfId="5680"/>
    <cellStyle name="Vírgula 7 2 14 2 3 2" xfId="16668"/>
    <cellStyle name="Vírgula 7 2 14 2 4" xfId="18663"/>
    <cellStyle name="Vírgula 7 2 14 3" xfId="4276"/>
    <cellStyle name="Vírgula 7 2 14 3 2" xfId="6410"/>
    <cellStyle name="Vírgula 7 2 14 3 2 2" xfId="17965"/>
    <cellStyle name="Vírgula 7 2 14 3 3" xfId="16994"/>
    <cellStyle name="Vírgula 7 2 14 4" xfId="6829"/>
    <cellStyle name="Vírgula 7 2 14 4 2" xfId="25041"/>
    <cellStyle name="Vírgula 7 2 14 5" xfId="5147"/>
    <cellStyle name="Vírgula 7 2 14 5 2" xfId="19516"/>
    <cellStyle name="Vírgula 7 2 14 6" xfId="19385"/>
    <cellStyle name="Vírgula 7 2 15" xfId="3043"/>
    <cellStyle name="Vírgula 7 2 15 2" xfId="4323"/>
    <cellStyle name="Vírgula 7 2 15 2 2" xfId="5902"/>
    <cellStyle name="Vírgula 7 2 15 2 2 2" xfId="18068"/>
    <cellStyle name="Vírgula 7 2 15 2 3" xfId="16971"/>
    <cellStyle name="Vírgula 7 2 15 3" xfId="5212"/>
    <cellStyle name="Vírgula 7 2 15 3 2" xfId="22283"/>
    <cellStyle name="Vírgula 7 2 15 3 3" xfId="21935"/>
    <cellStyle name="Vírgula 7 2 15 4" xfId="17140"/>
    <cellStyle name="Vírgula 7 2 16" xfId="4326"/>
    <cellStyle name="Vírgula 7 2 16 2" xfId="6494"/>
    <cellStyle name="Vírgula 7 2 16 2 2" xfId="20093"/>
    <cellStyle name="Vírgula 7 2 16 2 3" xfId="21280"/>
    <cellStyle name="Vírgula 7 2 16 3" xfId="16968"/>
    <cellStyle name="Vírgula 7 2 17" xfId="5864"/>
    <cellStyle name="Vírgula 7 2 17 2" xfId="18078"/>
    <cellStyle name="Vírgula 7 2 2" xfId="341"/>
    <cellStyle name="Vírgula 7 2 2 10" xfId="2385"/>
    <cellStyle name="Vírgula 7 2 2 10 2" xfId="3513"/>
    <cellStyle name="Vírgula 7 2 2 10 2 2" xfId="4825"/>
    <cellStyle name="Vírgula 7 2 2 10 2 2 2" xfId="21818"/>
    <cellStyle name="Vírgula 7 2 2 10 2 2 2 2" xfId="19544"/>
    <cellStyle name="Vírgula 7 2 2 10 2 3" xfId="5682"/>
    <cellStyle name="Vírgula 7 2 2 10 2 3 2" xfId="20981"/>
    <cellStyle name="Vírgula 7 2 2 10 2 3 3" xfId="21434"/>
    <cellStyle name="Vírgula 7 2 2 10 2 4" xfId="22606"/>
    <cellStyle name="Vírgula 7 2 2 10 3" xfId="4219"/>
    <cellStyle name="Vírgula 7 2 2 10 3 2" xfId="6412"/>
    <cellStyle name="Vírgula 7 2 2 10 3 2 2" xfId="21548"/>
    <cellStyle name="Vírgula 7 2 2 10 3 2 3" xfId="20337"/>
    <cellStyle name="Vírgula 7 2 2 10 3 3" xfId="17021"/>
    <cellStyle name="Vírgula 7 2 2 10 4" xfId="8595"/>
    <cellStyle name="Vírgula 7 2 2 10 4 2" xfId="20514"/>
    <cellStyle name="Vírgula 7 2 2 10 4 3" xfId="20626"/>
    <cellStyle name="Vírgula 7 2 2 10 5" xfId="8596"/>
    <cellStyle name="Vírgula 7 2 2 10 6" xfId="22502"/>
    <cellStyle name="Vírgula 7 2 2 11" xfId="2386"/>
    <cellStyle name="Vírgula 7 2 2 11 2" xfId="3514"/>
    <cellStyle name="Vírgula 7 2 2 11 2 2" xfId="3778"/>
    <cellStyle name="Vírgula 7 2 2 11 2 2 2" xfId="6638"/>
    <cellStyle name="Vírgula 7 2 2 11 2 2 2 2" xfId="24870"/>
    <cellStyle name="Vírgula 7 2 2 11 2 2 3" xfId="18541"/>
    <cellStyle name="Vírgula 7 2 2 11 2 3" xfId="5683"/>
    <cellStyle name="Vírgula 7 2 2 11 2 3 2" xfId="16669"/>
    <cellStyle name="Vírgula 7 2 2 11 2 4" xfId="18661"/>
    <cellStyle name="Vírgula 7 2 2 11 3" xfId="4278"/>
    <cellStyle name="Vírgula 7 2 2 11 3 2" xfId="6413"/>
    <cellStyle name="Vírgula 7 2 2 11 3 2 2" xfId="15924"/>
    <cellStyle name="Vírgula 7 2 2 11 3 3" xfId="16992"/>
    <cellStyle name="Vírgula 7 2 2 11 4" xfId="6830"/>
    <cellStyle name="Vírgula 7 2 2 11 4 2" xfId="25042"/>
    <cellStyle name="Vírgula 7 2 2 11 5" xfId="5148"/>
    <cellStyle name="Vírgula 7 2 2 11 5 2" xfId="19517"/>
    <cellStyle name="Vírgula 7 2 2 11 6" xfId="16109"/>
    <cellStyle name="Vírgula 7 2 2 12" xfId="2387"/>
    <cellStyle name="Vírgula 7 2 2 12 2" xfId="3515"/>
    <cellStyle name="Vírgula 7 2 2 12 2 2" xfId="4826"/>
    <cellStyle name="Vírgula 7 2 2 12 2 2 2" xfId="19545"/>
    <cellStyle name="Vírgula 7 2 2 12 2 3" xfId="5684"/>
    <cellStyle name="Vírgula 7 2 2 12 2 3 2" xfId="16270"/>
    <cellStyle name="Vírgula 7 2 2 12 2 4" xfId="18660"/>
    <cellStyle name="Vírgula 7 2 2 12 3" xfId="4177"/>
    <cellStyle name="Vírgula 7 2 2 12 3 2" xfId="6414"/>
    <cellStyle name="Vírgula 7 2 2 12 3 2 2" xfId="15923"/>
    <cellStyle name="Vírgula 7 2 2 12 3 3" xfId="17041"/>
    <cellStyle name="Vírgula 7 2 2 13" xfId="2384"/>
    <cellStyle name="Vírgula 7 2 2 13 2" xfId="3512"/>
    <cellStyle name="Vírgula 7 2 2 13 2 2" xfId="4824"/>
    <cellStyle name="Vírgula 7 2 2 13 2 2 2" xfId="19079"/>
    <cellStyle name="Vírgula 7 2 2 13 2 3" xfId="5681"/>
    <cellStyle name="Vírgula 7 2 2 13 2 3 2" xfId="18127"/>
    <cellStyle name="Vírgula 7 2 2 13 2 4" xfId="18662"/>
    <cellStyle name="Vírgula 7 2 2 13 3" xfId="3780"/>
    <cellStyle name="Vírgula 7 2 2 13 3 2" xfId="6411"/>
    <cellStyle name="Vírgula 7 2 2 13 3 2 2" xfId="16084"/>
    <cellStyle name="Vírgula 7 2 2 13 3 3" xfId="15985"/>
    <cellStyle name="Vírgula 7 2 2 14" xfId="3048"/>
    <cellStyle name="Vírgula 7 2 2 14 2" xfId="4189"/>
    <cellStyle name="Vírgula 7 2 2 14 2 2" xfId="6501"/>
    <cellStyle name="Vírgula 7 2 2 14 2 2 2" xfId="22282"/>
    <cellStyle name="Vírgula 7 2 2 14 2 2 3" xfId="20338"/>
    <cellStyle name="Vírgula 7 2 2 14 2 3" xfId="22686"/>
    <cellStyle name="Vírgula 7 2 2 14 3" xfId="5217"/>
    <cellStyle name="Vírgula 7 2 2 14 3 2" xfId="20065"/>
    <cellStyle name="Vírgula 7 2 2 14 3 3" xfId="20042"/>
    <cellStyle name="Vírgula 7 2 2 14 4" xfId="22551"/>
    <cellStyle name="Vírgula 7 2 2 15" xfId="3752"/>
    <cellStyle name="Vírgula 7 2 2 15 2" xfId="5914"/>
    <cellStyle name="Vírgula 7 2 2 15 2 2" xfId="8597"/>
    <cellStyle name="Vírgula 7 2 2 15 2 2 2" xfId="18063"/>
    <cellStyle name="Vírgula 7 2 2 15 2 3" xfId="21467"/>
    <cellStyle name="Vírgula 7 2 2 15 3" xfId="8598"/>
    <cellStyle name="Vírgula 7 2 2 16" xfId="6679"/>
    <cellStyle name="Vírgula 7 2 2 16 2" xfId="21861"/>
    <cellStyle name="Vírgula 7 2 2 16 2 2" xfId="24663"/>
    <cellStyle name="Vírgula 7 2 2 16 2 3" xfId="22731"/>
    <cellStyle name="Vírgula 7 2 2 16 3" xfId="20469"/>
    <cellStyle name="Vírgula 7 2 2 16 4" xfId="20339"/>
    <cellStyle name="Vírgula 7 2 2 17" xfId="4996"/>
    <cellStyle name="Vírgula 7 2 2 17 2" xfId="20902"/>
    <cellStyle name="Vírgula 7 2 2 17 2 2" xfId="24089"/>
    <cellStyle name="Vírgula 7 2 2 17 2 3" xfId="22719"/>
    <cellStyle name="Vírgula 7 2 2 17 3" xfId="20370"/>
    <cellStyle name="Vírgula 7 2 2 17 4" xfId="21435"/>
    <cellStyle name="Vírgula 7 2 2 18" xfId="8599"/>
    <cellStyle name="Vírgula 7 2 2 19" xfId="8600"/>
    <cellStyle name="Vírgula 7 2 2 2" xfId="883"/>
    <cellStyle name="Vírgula 7 2 2 2 2" xfId="2388"/>
    <cellStyle name="Vírgula 7 2 2 2 2 2" xfId="3516"/>
    <cellStyle name="Vírgula 7 2 2 2 2 2 2" xfId="4827"/>
    <cellStyle name="Vírgula 7 2 2 2 2 2 2 2" xfId="19366"/>
    <cellStyle name="Vírgula 7 2 2 2 2 2 3" xfId="5685"/>
    <cellStyle name="Vírgula 7 2 2 2 2 2 3 2" xfId="18126"/>
    <cellStyle name="Vírgula 7 2 2 2 2 2 4" xfId="10466"/>
    <cellStyle name="Vírgula 7 2 2 2 2 2 4 2" xfId="19419"/>
    <cellStyle name="Vírgula 7 2 2 2 2 3" xfId="3732"/>
    <cellStyle name="Vírgula 7 2 2 2 2 3 2" xfId="6415"/>
    <cellStyle name="Vírgula 7 2 2 2 2 3 2 2" xfId="16083"/>
    <cellStyle name="Vírgula 7 2 2 2 2 3 3" xfId="18552"/>
    <cellStyle name="Vírgula 7 2 2 2 2 4" xfId="9796"/>
    <cellStyle name="Vírgula 7 2 2 2 3" xfId="3168"/>
    <cellStyle name="Vírgula 7 2 2 2 3 2" xfId="3786"/>
    <cellStyle name="Vírgula 7 2 2 2 3 2 2" xfId="6568"/>
    <cellStyle name="Vírgula 7 2 2 2 3 2 2 2" xfId="16030"/>
    <cellStyle name="Vírgula 7 2 2 2 3 2 3" xfId="15873"/>
    <cellStyle name="Vírgula 7 2 2 2 3 3" xfId="5337"/>
    <cellStyle name="Vírgula 7 2 2 2 3 3 2" xfId="20150"/>
    <cellStyle name="Vírgula 7 2 2 2 3 3 3" xfId="20817"/>
    <cellStyle name="Vírgula 7 2 2 2 3 4" xfId="19777"/>
    <cellStyle name="Vírgula 7 2 2 2 4" xfId="3917"/>
    <cellStyle name="Vírgula 7 2 2 2 4 2" xfId="6058"/>
    <cellStyle name="Vírgula 7 2 2 2 4 2 2" xfId="17655"/>
    <cellStyle name="Vírgula 7 2 2 2 4 3" xfId="18480"/>
    <cellStyle name="Vírgula 7 2 2 2 5" xfId="6753"/>
    <cellStyle name="Vírgula 7 2 2 2 5 2" xfId="24972"/>
    <cellStyle name="Vírgula 7 2 2 2 6" xfId="5071"/>
    <cellStyle name="Vírgula 7 2 2 2 6 2" xfId="17331"/>
    <cellStyle name="Vírgula 7 2 2 2 7" xfId="19066"/>
    <cellStyle name="Vírgula 7 2 2 20" xfId="8601"/>
    <cellStyle name="Vírgula 7 2 2 3" xfId="1084"/>
    <cellStyle name="Vírgula 7 2 2 3 2" xfId="2389"/>
    <cellStyle name="Vírgula 7 2 2 3 2 2" xfId="3517"/>
    <cellStyle name="Vírgula 7 2 2 3 2 2 2" xfId="4828"/>
    <cellStyle name="Vírgula 7 2 2 3 2 2 2 2" xfId="19183"/>
    <cellStyle name="Vírgula 7 2 2 3 2 2 3" xfId="5686"/>
    <cellStyle name="Vírgula 7 2 2 3 2 2 3 2" xfId="18125"/>
    <cellStyle name="Vírgula 7 2 2 3 2 2 4" xfId="19592"/>
    <cellStyle name="Vírgula 7 2 2 3 2 3" xfId="4421"/>
    <cellStyle name="Vírgula 7 2 2 3 2 3 2" xfId="6416"/>
    <cellStyle name="Vírgula 7 2 2 3 2 3 2 2" xfId="15922"/>
    <cellStyle name="Vírgula 7 2 2 3 2 3 3" xfId="16931"/>
    <cellStyle name="Vírgula 7 2 2 3 2 4" xfId="10467"/>
    <cellStyle name="Vírgula 7 2 2 3 3" xfId="3216"/>
    <cellStyle name="Vírgula 7 2 2 3 3 2" xfId="4419"/>
    <cellStyle name="Vírgula 7 2 2 3 3 2 2" xfId="6610"/>
    <cellStyle name="Vírgula 7 2 2 3 3 2 2 2" xfId="24842"/>
    <cellStyle name="Vírgula 7 2 2 3 3 2 3" xfId="16933"/>
    <cellStyle name="Vírgula 7 2 2 3 3 3" xfId="5385"/>
    <cellStyle name="Vírgula 7 2 2 3 3 3 2" xfId="20156"/>
    <cellStyle name="Vírgula 7 2 2 3 3 3 3" xfId="20262"/>
    <cellStyle name="Vírgula 7 2 2 3 3 4" xfId="19258"/>
    <cellStyle name="Vírgula 7 2 2 3 4" xfId="3993"/>
    <cellStyle name="Vírgula 7 2 2 3 4 2" xfId="6109"/>
    <cellStyle name="Vírgula 7 2 2 3 4 2 2" xfId="18038"/>
    <cellStyle name="Vírgula 7 2 2 3 4 3" xfId="18465"/>
    <cellStyle name="Vírgula 7 2 2 3 5" xfId="6796"/>
    <cellStyle name="Vírgula 7 2 2 3 5 2" xfId="25014"/>
    <cellStyle name="Vírgula 7 2 2 3 6" xfId="5114"/>
    <cellStyle name="Vírgula 7 2 2 3 6 2" xfId="18205"/>
    <cellStyle name="Vírgula 7 2 2 3 7" xfId="9515"/>
    <cellStyle name="Vírgula 7 2 2 3 7 2" xfId="19291"/>
    <cellStyle name="Vírgula 7 2 2 4" xfId="2390"/>
    <cellStyle name="Vírgula 7 2 2 4 2" xfId="3518"/>
    <cellStyle name="Vírgula 7 2 2 4 2 2" xfId="4829"/>
    <cellStyle name="Vírgula 7 2 2 4 2 2 2" xfId="19542"/>
    <cellStyle name="Vírgula 7 2 2 4 2 3" xfId="5687"/>
    <cellStyle name="Vírgula 7 2 2 4 2 3 2" xfId="18124"/>
    <cellStyle name="Vírgula 7 2 2 4 2 4" xfId="19235"/>
    <cellStyle name="Vírgula 7 2 2 4 3" xfId="4220"/>
    <cellStyle name="Vírgula 7 2 2 4 3 2" xfId="6417"/>
    <cellStyle name="Vírgula 7 2 2 4 3 2 2" xfId="15921"/>
    <cellStyle name="Vírgula 7 2 2 4 3 3" xfId="17020"/>
    <cellStyle name="Vírgula 7 2 2 4 4" xfId="10465"/>
    <cellStyle name="Vírgula 7 2 2 5" xfId="2391"/>
    <cellStyle name="Vírgula 7 2 2 5 2" xfId="3519"/>
    <cellStyle name="Vírgula 7 2 2 5 2 2" xfId="4830"/>
    <cellStyle name="Vírgula 7 2 2 5 2 2 2" xfId="19543"/>
    <cellStyle name="Vírgula 7 2 2 5 2 3" xfId="5688"/>
    <cellStyle name="Vírgula 7 2 2 5 2 3 2" xfId="18123"/>
    <cellStyle name="Vírgula 7 2 2 5 2 4" xfId="19591"/>
    <cellStyle name="Vírgula 7 2 2 5 3" xfId="4169"/>
    <cellStyle name="Vírgula 7 2 2 5 3 2" xfId="6418"/>
    <cellStyle name="Vírgula 7 2 2 5 3 2 2" xfId="15920"/>
    <cellStyle name="Vírgula 7 2 2 5 3 3" xfId="18436"/>
    <cellStyle name="Vírgula 7 2 2 5 4" xfId="10728"/>
    <cellStyle name="Vírgula 7 2 2 6" xfId="2392"/>
    <cellStyle name="Vírgula 7 2 2 6 2" xfId="3520"/>
    <cellStyle name="Vírgula 7 2 2 6 2 2" xfId="4831"/>
    <cellStyle name="Vírgula 7 2 2 6 2 2 2" xfId="21869"/>
    <cellStyle name="Vírgula 7 2 2 6 2 2 2 2" xfId="19304"/>
    <cellStyle name="Vírgula 7 2 2 6 2 3" xfId="5689"/>
    <cellStyle name="Vírgula 7 2 2 6 2 3 2" xfId="21537"/>
    <cellStyle name="Vírgula 7 2 2 6 2 3 3" xfId="20531"/>
    <cellStyle name="Vírgula 7 2 2 6 2 4" xfId="22607"/>
    <cellStyle name="Vírgula 7 2 2 6 3" xfId="4371"/>
    <cellStyle name="Vírgula 7 2 2 6 3 2" xfId="6419"/>
    <cellStyle name="Vírgula 7 2 2 6 3 2 2" xfId="21550"/>
    <cellStyle name="Vírgula 7 2 2 6 3 2 3" xfId="20340"/>
    <cellStyle name="Vírgula 7 2 2 6 3 3" xfId="18382"/>
    <cellStyle name="Vírgula 7 2 2 6 4" xfId="8602"/>
    <cellStyle name="Vírgula 7 2 2 6 4 2" xfId="21401"/>
    <cellStyle name="Vírgula 7 2 2 6 4 3" xfId="22258"/>
    <cellStyle name="Vírgula 7 2 2 6 5" xfId="8603"/>
    <cellStyle name="Vírgula 7 2 2 6 6" xfId="10858"/>
    <cellStyle name="Vírgula 7 2 2 6 6 2" xfId="23885"/>
    <cellStyle name="Vírgula 7 2 2 6 6 3" xfId="22503"/>
    <cellStyle name="Vírgula 7 2 2 7" xfId="2393"/>
    <cellStyle name="Vírgula 7 2 2 7 2" xfId="3521"/>
    <cellStyle name="Vírgula 7 2 2 7 2 2" xfId="4832"/>
    <cellStyle name="Vírgula 7 2 2 7 2 2 2" xfId="20501"/>
    <cellStyle name="Vírgula 7 2 2 7 2 2 2 2" xfId="19118"/>
    <cellStyle name="Vírgula 7 2 2 7 2 3" xfId="5690"/>
    <cellStyle name="Vírgula 7 2 2 7 2 3 2" xfId="21536"/>
    <cellStyle name="Vírgula 7 2 2 7 2 3 3" xfId="20510"/>
    <cellStyle name="Vírgula 7 2 2 7 2 4" xfId="22608"/>
    <cellStyle name="Vírgula 7 2 2 7 3" xfId="4382"/>
    <cellStyle name="Vírgula 7 2 2 7 3 2" xfId="6420"/>
    <cellStyle name="Vírgula 7 2 2 7 3 2 2" xfId="21549"/>
    <cellStyle name="Vírgula 7 2 2 7 3 2 3" xfId="21436"/>
    <cellStyle name="Vírgula 7 2 2 7 3 3" xfId="19760"/>
    <cellStyle name="Vírgula 7 2 2 7 4" xfId="8604"/>
    <cellStyle name="Vírgula 7 2 2 7 4 2" xfId="20492"/>
    <cellStyle name="Vírgula 7 2 2 7 4 3" xfId="22198"/>
    <cellStyle name="Vírgula 7 2 2 7 5" xfId="8605"/>
    <cellStyle name="Vírgula 7 2 2 7 6" xfId="22504"/>
    <cellStyle name="Vírgula 7 2 2 8" xfId="2394"/>
    <cellStyle name="Vírgula 7 2 2 8 2" xfId="3522"/>
    <cellStyle name="Vírgula 7 2 2 8 2 2" xfId="4833"/>
    <cellStyle name="Vírgula 7 2 2 8 2 2 2" xfId="19870"/>
    <cellStyle name="Vírgula 7 2 2 8 2 3" xfId="5691"/>
    <cellStyle name="Vírgula 7 2 2 8 2 3 2" xfId="16313"/>
    <cellStyle name="Vírgula 7 2 2 8 2 4" xfId="19080"/>
    <cellStyle name="Vírgula 7 2 2 8 3" xfId="3789"/>
    <cellStyle name="Vírgula 7 2 2 8 3 2" xfId="6421"/>
    <cellStyle name="Vírgula 7 2 2 8 3 2 2" xfId="15919"/>
    <cellStyle name="Vírgula 7 2 2 8 3 3" xfId="18537"/>
    <cellStyle name="Vírgula 7 2 2 9" xfId="2395"/>
    <cellStyle name="Vírgula 7 2 2 9 2" xfId="3523"/>
    <cellStyle name="Vírgula 7 2 2 9 2 2" xfId="4834"/>
    <cellStyle name="Vírgula 7 2 2 9 2 2 2" xfId="19809"/>
    <cellStyle name="Vírgula 7 2 2 9 2 3" xfId="5692"/>
    <cellStyle name="Vírgula 7 2 2 9 2 3 2" xfId="16127"/>
    <cellStyle name="Vírgula 7 2 2 9 2 4" xfId="19589"/>
    <cellStyle name="Vírgula 7 2 2 9 3" xfId="4013"/>
    <cellStyle name="Vírgula 7 2 2 9 3 2" xfId="6422"/>
    <cellStyle name="Vírgula 7 2 2 9 3 2 2" xfId="15918"/>
    <cellStyle name="Vírgula 7 2 2 9 3 3" xfId="16403"/>
    <cellStyle name="Vírgula 7 2 3" xfId="453"/>
    <cellStyle name="Vírgula 7 2 3 10" xfId="2396"/>
    <cellStyle name="Vírgula 7 2 3 10 2" xfId="3524"/>
    <cellStyle name="Vírgula 7 2 3 10 2 2" xfId="4442"/>
    <cellStyle name="Vírgula 7 2 3 10 2 2 2" xfId="6639"/>
    <cellStyle name="Vírgula 7 2 3 10 2 2 2 2" xfId="24871"/>
    <cellStyle name="Vírgula 7 2 3 10 2 2 3" xfId="16927"/>
    <cellStyle name="Vírgula 7 2 3 10 2 3" xfId="5693"/>
    <cellStyle name="Vírgula 7 2 3 10 2 3 2" xfId="18122"/>
    <cellStyle name="Vírgula 7 2 3 10 2 4" xfId="19590"/>
    <cellStyle name="Vírgula 7 2 3 10 3" xfId="4280"/>
    <cellStyle name="Vírgula 7 2 3 10 3 2" xfId="6423"/>
    <cellStyle name="Vírgula 7 2 3 10 3 2 2" xfId="16334"/>
    <cellStyle name="Vírgula 7 2 3 10 3 3" xfId="18407"/>
    <cellStyle name="Vírgula 7 2 3 10 4" xfId="6831"/>
    <cellStyle name="Vírgula 7 2 3 10 4 2" xfId="25043"/>
    <cellStyle name="Vírgula 7 2 3 10 5" xfId="5149"/>
    <cellStyle name="Vírgula 7 2 3 10 5 2" xfId="19284"/>
    <cellStyle name="Vírgula 7 2 3 10 6" xfId="16108"/>
    <cellStyle name="Vírgula 7 2 3 11" xfId="2397"/>
    <cellStyle name="Vírgula 7 2 3 11 2" xfId="2398"/>
    <cellStyle name="Vírgula 7 2 3 11 2 2" xfId="3526"/>
    <cellStyle name="Vírgula 7 2 3 11 2 2 2" xfId="4385"/>
    <cellStyle name="Vírgula 7 2 3 11 2 2 2 2" xfId="6641"/>
    <cellStyle name="Vírgula 7 2 3 11 2 2 2 2 2" xfId="24873"/>
    <cellStyle name="Vírgula 7 2 3 11 2 2 2 3" xfId="17481"/>
    <cellStyle name="Vírgula 7 2 3 11 2 2 3" xfId="5695"/>
    <cellStyle name="Vírgula 7 2 3 11 2 2 3 2" xfId="15938"/>
    <cellStyle name="Vírgula 7 2 3 11 2 2 4" xfId="19184"/>
    <cellStyle name="Vírgula 7 2 3 11 2 3" xfId="4282"/>
    <cellStyle name="Vírgula 7 2 3 11 2 3 2" xfId="6425"/>
    <cellStyle name="Vírgula 7 2 3 11 2 3 2 2" xfId="15916"/>
    <cellStyle name="Vírgula 7 2 3 11 2 3 3" xfId="15897"/>
    <cellStyle name="Vírgula 7 2 3 11 2 4" xfId="6833"/>
    <cellStyle name="Vírgula 7 2 3 11 2 4 2" xfId="25045"/>
    <cellStyle name="Vírgula 7 2 3 11 2 5" xfId="5151"/>
    <cellStyle name="Vírgula 7 2 3 11 2 5 2" xfId="19178"/>
    <cellStyle name="Vírgula 7 2 3 11 2 6" xfId="19425"/>
    <cellStyle name="Vírgula 7 2 3 11 3" xfId="3525"/>
    <cellStyle name="Vírgula 7 2 3 11 3 2" xfId="4047"/>
    <cellStyle name="Vírgula 7 2 3 11 3 2 2" xfId="6640"/>
    <cellStyle name="Vírgula 7 2 3 11 3 2 2 2" xfId="24872"/>
    <cellStyle name="Vírgula 7 2 3 11 3 2 3" xfId="17380"/>
    <cellStyle name="Vírgula 7 2 3 11 3 3" xfId="5694"/>
    <cellStyle name="Vírgula 7 2 3 11 3 3 2" xfId="15939"/>
    <cellStyle name="Vírgula 7 2 3 11 3 4" xfId="19367"/>
    <cellStyle name="Vírgula 7 2 3 11 4" xfId="4281"/>
    <cellStyle name="Vírgula 7 2 3 11 4 2" xfId="6424"/>
    <cellStyle name="Vírgula 7 2 3 11 4 2 2" xfId="15917"/>
    <cellStyle name="Vírgula 7 2 3 11 4 3" xfId="18406"/>
    <cellStyle name="Vírgula 7 2 3 11 5" xfId="6832"/>
    <cellStyle name="Vírgula 7 2 3 11 5 2" xfId="25044"/>
    <cellStyle name="Vírgula 7 2 3 11 6" xfId="5150"/>
    <cellStyle name="Vírgula 7 2 3 11 6 2" xfId="18197"/>
    <cellStyle name="Vírgula 7 2 3 11 7" xfId="19044"/>
    <cellStyle name="Vírgula 7 2 3 12" xfId="2399"/>
    <cellStyle name="Vírgula 7 2 3 12 2" xfId="3527"/>
    <cellStyle name="Vírgula 7 2 3 12 2 2" xfId="4332"/>
    <cellStyle name="Vírgula 7 2 3 12 2 2 2" xfId="6642"/>
    <cellStyle name="Vírgula 7 2 3 12 2 2 2 2" xfId="24874"/>
    <cellStyle name="Vírgula 7 2 3 12 2 2 3" xfId="16963"/>
    <cellStyle name="Vírgula 7 2 3 12 2 3" xfId="5696"/>
    <cellStyle name="Vírgula 7 2 3 12 2 3 2" xfId="15844"/>
    <cellStyle name="Vírgula 7 2 3 12 2 4" xfId="19587"/>
    <cellStyle name="Vírgula 7 2 3 12 3" xfId="4283"/>
    <cellStyle name="Vírgula 7 2 3 12 3 2" xfId="6426"/>
    <cellStyle name="Vírgula 7 2 3 12 3 2 2" xfId="21472"/>
    <cellStyle name="Vírgula 7 2 3 12 3 2 3" xfId="19966"/>
    <cellStyle name="Vírgula 7 2 3 12 3 3" xfId="18405"/>
    <cellStyle name="Vírgula 7 2 3 12 4" xfId="6834"/>
    <cellStyle name="Vírgula 7 2 3 12 4 2" xfId="22012"/>
    <cellStyle name="Vírgula 7 2 3 12 4 2 2" xfId="25046"/>
    <cellStyle name="Vírgula 7 2 3 12 5" xfId="5152"/>
    <cellStyle name="Vírgula 7 2 3 12 5 2" xfId="17265"/>
    <cellStyle name="Vírgula 7 2 3 12 6" xfId="19664"/>
    <cellStyle name="Vírgula 7 2 3 13" xfId="2400"/>
    <cellStyle name="Vírgula 7 2 3 13 2" xfId="3528"/>
    <cellStyle name="Vírgula 7 2 3 13 2 2" xfId="3734"/>
    <cellStyle name="Vírgula 7 2 3 13 2 2 2" xfId="6643"/>
    <cellStyle name="Vírgula 7 2 3 13 2 2 2 2" xfId="24875"/>
    <cellStyle name="Vírgula 7 2 3 13 2 2 3" xfId="16288"/>
    <cellStyle name="Vírgula 7 2 3 13 2 3" xfId="5697"/>
    <cellStyle name="Vírgula 7 2 3 13 2 3 2" xfId="16094"/>
    <cellStyle name="Vírgula 7 2 3 13 2 4" xfId="19588"/>
    <cellStyle name="Vírgula 7 2 3 13 3" xfId="4284"/>
    <cellStyle name="Vírgula 7 2 3 13 3 2" xfId="6427"/>
    <cellStyle name="Vírgula 7 2 3 13 3 2 2" xfId="15915"/>
    <cellStyle name="Vírgula 7 2 3 13 3 3" xfId="18404"/>
    <cellStyle name="Vírgula 7 2 3 13 4" xfId="6835"/>
    <cellStyle name="Vírgula 7 2 3 13 4 2" xfId="25047"/>
    <cellStyle name="Vírgula 7 2 3 13 5" xfId="5153"/>
    <cellStyle name="Vírgula 7 2 3 13 5 2" xfId="17286"/>
    <cellStyle name="Vírgula 7 2 3 13 6" xfId="19242"/>
    <cellStyle name="Vírgula 7 2 3 14" xfId="3053"/>
    <cellStyle name="Vírgula 7 2 3 14 2" xfId="3979"/>
    <cellStyle name="Vírgula 7 2 3 14 2 2" xfId="6504"/>
    <cellStyle name="Vírgula 7 2 3 14 2 2 2" xfId="16063"/>
    <cellStyle name="Vírgula 7 2 3 14 2 3" xfId="17081"/>
    <cellStyle name="Vírgula 7 2 3 14 3" xfId="5222"/>
    <cellStyle name="Vírgula 7 2 3 14 3 2" xfId="19500"/>
    <cellStyle name="Vírgula 7 2 3 14 4" xfId="19220"/>
    <cellStyle name="Vírgula 7 2 3 15" xfId="3770"/>
    <cellStyle name="Vírgula 7 2 3 15 2" xfId="5920"/>
    <cellStyle name="Vírgula 7 2 3 15 2 2" xfId="18062"/>
    <cellStyle name="Vírgula 7 2 3 15 3" xfId="15986"/>
    <cellStyle name="Vírgula 7 2 3 16" xfId="6682"/>
    <cellStyle name="Vírgula 7 2 3 16 2" xfId="24910"/>
    <cellStyle name="Vírgula 7 2 3 17" xfId="5000"/>
    <cellStyle name="Vírgula 7 2 3 17 2" xfId="16766"/>
    <cellStyle name="Vírgula 7 2 3 18" xfId="19682"/>
    <cellStyle name="Vírgula 7 2 3 2" xfId="600"/>
    <cellStyle name="Vírgula 7 2 3 2 2" xfId="884"/>
    <cellStyle name="Vírgula 7 2 3 2 2 2" xfId="3169"/>
    <cellStyle name="Vírgula 7 2 3 2 2 2 2" xfId="4340"/>
    <cellStyle name="Vírgula 7 2 3 2 2 2 2 2" xfId="6569"/>
    <cellStyle name="Vírgula 7 2 3 2 2 2 2 2 2" xfId="17964"/>
    <cellStyle name="Vírgula 7 2 3 2 2 2 2 3" xfId="18390"/>
    <cellStyle name="Vírgula 7 2 3 2 2 2 3" xfId="5338"/>
    <cellStyle name="Vírgula 7 2 3 2 2 2 3 2" xfId="18186"/>
    <cellStyle name="Vírgula 7 2 3 2 2 2 4" xfId="10470"/>
    <cellStyle name="Vírgula 7 2 3 2 2 2 4 2" xfId="15903"/>
    <cellStyle name="Vírgula 7 2 3 2 2 3" xfId="3918"/>
    <cellStyle name="Vírgula 7 2 3 2 2 3 2" xfId="6059"/>
    <cellStyle name="Vírgula 7 2 3 2 2 3 2 2" xfId="17790"/>
    <cellStyle name="Vírgula 7 2 3 2 2 3 3" xfId="16429"/>
    <cellStyle name="Vírgula 7 2 3 2 2 4" xfId="6754"/>
    <cellStyle name="Vírgula 7 2 3 2 2 4 2" xfId="24973"/>
    <cellStyle name="Vírgula 7 2 3 2 2 5" xfId="5072"/>
    <cellStyle name="Vírgula 7 2 3 2 2 5 2" xfId="17227"/>
    <cellStyle name="Vírgula 7 2 3 2 2 6" xfId="9838"/>
    <cellStyle name="Vírgula 7 2 3 2 2 6 2" xfId="19106"/>
    <cellStyle name="Vírgula 7 2 3 2 3" xfId="3066"/>
    <cellStyle name="Vírgula 7 2 3 2 3 2" xfId="4321"/>
    <cellStyle name="Vírgula 7 2 3 2 3 2 2" xfId="6511"/>
    <cellStyle name="Vírgula 7 2 3 2 3 2 2 2" xfId="19745"/>
    <cellStyle name="Vírgula 7 2 3 2 3 2 3" xfId="16973"/>
    <cellStyle name="Vírgula 7 2 3 2 3 3" xfId="5235"/>
    <cellStyle name="Vírgula 7 2 3 2 3 3 2" xfId="18194"/>
    <cellStyle name="Vírgula 7 2 3 2 3 4" xfId="10469"/>
    <cellStyle name="Vírgula 7 2 3 2 3 4 2" xfId="19835"/>
    <cellStyle name="Vírgula 7 2 3 2 4" xfId="3812"/>
    <cellStyle name="Vírgula 7 2 3 2 4 2" xfId="5946"/>
    <cellStyle name="Vírgula 7 2 3 2 4 2 2" xfId="16100"/>
    <cellStyle name="Vírgula 7 2 3 2 4 3" xfId="18519"/>
    <cellStyle name="Vírgula 7 2 3 2 5" xfId="6690"/>
    <cellStyle name="Vírgula 7 2 3 2 5 2" xfId="24916"/>
    <cellStyle name="Vírgula 7 2 3 2 6" xfId="5008"/>
    <cellStyle name="Vírgula 7 2 3 2 6 2" xfId="17337"/>
    <cellStyle name="Vírgula 7 2 3 2 7" xfId="9417"/>
    <cellStyle name="Vírgula 7 2 3 2 7 2" xfId="19158"/>
    <cellStyle name="Vírgula 7 2 3 3" xfId="601"/>
    <cellStyle name="Vírgula 7 2 3 3 2" xfId="602"/>
    <cellStyle name="Vírgula 7 2 3 3 2 2" xfId="885"/>
    <cellStyle name="Vírgula 7 2 3 3 2 2 2" xfId="3170"/>
    <cellStyle name="Vírgula 7 2 3 3 2 2 2 2" xfId="4349"/>
    <cellStyle name="Vírgula 7 2 3 3 2 2 2 2 2" xfId="6570"/>
    <cellStyle name="Vírgula 7 2 3 3 2 2 2 2 2 2" xfId="17714"/>
    <cellStyle name="Vírgula 7 2 3 3 2 2 2 2 3" xfId="16957"/>
    <cellStyle name="Vírgula 7 2 3 3 2 2 2 3" xfId="5339"/>
    <cellStyle name="Vírgula 7 2 3 3 2 2 2 3 2" xfId="19112"/>
    <cellStyle name="Vírgula 7 2 3 3 2 2 2 4" xfId="19043"/>
    <cellStyle name="Vírgula 7 2 3 3 2 2 3" xfId="3919"/>
    <cellStyle name="Vírgula 7 2 3 3 2 2 3 2" xfId="6060"/>
    <cellStyle name="Vírgula 7 2 3 3 2 2 3 2 2" xfId="17731"/>
    <cellStyle name="Vírgula 7 2 3 3 2 2 3 3" xfId="16428"/>
    <cellStyle name="Vírgula 7 2 3 3 2 2 4" xfId="6755"/>
    <cellStyle name="Vírgula 7 2 3 3 2 2 4 2" xfId="24974"/>
    <cellStyle name="Vírgula 7 2 3 3 2 2 5" xfId="5073"/>
    <cellStyle name="Vírgula 7 2 3 3 2 2 5 2" xfId="16740"/>
    <cellStyle name="Vírgula 7 2 3 3 2 2 6" xfId="19353"/>
    <cellStyle name="Vírgula 7 2 3 3 2 3" xfId="3068"/>
    <cellStyle name="Vírgula 7 2 3 3 2 3 2" xfId="3744"/>
    <cellStyle name="Vírgula 7 2 3 3 2 3 2 2" xfId="6513"/>
    <cellStyle name="Vírgula 7 2 3 3 2 3 2 2 2" xfId="16060"/>
    <cellStyle name="Vírgula 7 2 3 3 2 3 2 3" xfId="16224"/>
    <cellStyle name="Vírgula 7 2 3 3 2 3 3" xfId="5237"/>
    <cellStyle name="Vírgula 7 2 3 3 2 3 3 2" xfId="19498"/>
    <cellStyle name="Vírgula 7 2 3 3 2 3 4" xfId="19778"/>
    <cellStyle name="Vírgula 7 2 3 3 2 4" xfId="3814"/>
    <cellStyle name="Vírgula 7 2 3 3 2 4 2" xfId="5948"/>
    <cellStyle name="Vírgula 7 2 3 3 2 4 2 2" xfId="16637"/>
    <cellStyle name="Vírgula 7 2 3 3 2 4 3" xfId="18517"/>
    <cellStyle name="Vírgula 7 2 3 3 2 5" xfId="6692"/>
    <cellStyle name="Vírgula 7 2 3 3 2 5 2" xfId="24918"/>
    <cellStyle name="Vírgula 7 2 3 3 2 6" xfId="5010"/>
    <cellStyle name="Vírgula 7 2 3 3 2 6 2" xfId="16763"/>
    <cellStyle name="Vírgula 7 2 3 3 2 7" xfId="10471"/>
    <cellStyle name="Vírgula 7 2 3 3 2 7 2" xfId="19782"/>
    <cellStyle name="Vírgula 7 2 3 3 3" xfId="886"/>
    <cellStyle name="Vírgula 7 2 3 3 3 2" xfId="3171"/>
    <cellStyle name="Vírgula 7 2 3 3 3 2 2" xfId="3745"/>
    <cellStyle name="Vírgula 7 2 3 3 3 2 2 2" xfId="6571"/>
    <cellStyle name="Vírgula 7 2 3 3 3 2 2 2 2" xfId="17634"/>
    <cellStyle name="Vírgula 7 2 3 3 3 2 2 3" xfId="17094"/>
    <cellStyle name="Vírgula 7 2 3 3 3 2 3" xfId="5340"/>
    <cellStyle name="Vírgula 7 2 3 3 3 2 3 2" xfId="17264"/>
    <cellStyle name="Vírgula 7 2 3 3 3 2 4" xfId="17132"/>
    <cellStyle name="Vírgula 7 2 3 3 3 3" xfId="3920"/>
    <cellStyle name="Vírgula 7 2 3 3 3 3 2" xfId="6061"/>
    <cellStyle name="Vírgula 7 2 3 3 3 3 2 2" xfId="17545"/>
    <cellStyle name="Vírgula 7 2 3 3 3 3 3" xfId="16427"/>
    <cellStyle name="Vírgula 7 2 3 3 3 4" xfId="6756"/>
    <cellStyle name="Vírgula 7 2 3 3 3 4 2" xfId="24975"/>
    <cellStyle name="Vírgula 7 2 3 3 3 5" xfId="5074"/>
    <cellStyle name="Vírgula 7 2 3 3 3 5 2" xfId="16739"/>
    <cellStyle name="Vírgula 7 2 3 3 3 6" xfId="19152"/>
    <cellStyle name="Vírgula 7 2 3 3 4" xfId="3067"/>
    <cellStyle name="Vírgula 7 2 3 3 4 2" xfId="4482"/>
    <cellStyle name="Vírgula 7 2 3 3 4 2 2" xfId="6512"/>
    <cellStyle name="Vírgula 7 2 3 3 4 2 2 2" xfId="17431"/>
    <cellStyle name="Vírgula 7 2 3 3 4 2 3" xfId="18348"/>
    <cellStyle name="Vírgula 7 2 3 3 4 3" xfId="5236"/>
    <cellStyle name="Vírgula 7 2 3 3 4 3 2" xfId="19231"/>
    <cellStyle name="Vírgula 7 2 3 3 4 4" xfId="18788"/>
    <cellStyle name="Vírgula 7 2 3 3 5" xfId="3813"/>
    <cellStyle name="Vírgula 7 2 3 3 5 2" xfId="5947"/>
    <cellStyle name="Vírgula 7 2 3 3 5 2 2" xfId="16638"/>
    <cellStyle name="Vírgula 7 2 3 3 5 3" xfId="18518"/>
    <cellStyle name="Vírgula 7 2 3 3 6" xfId="6691"/>
    <cellStyle name="Vírgula 7 2 3 3 6 2" xfId="24917"/>
    <cellStyle name="Vírgula 7 2 3 3 7" xfId="5009"/>
    <cellStyle name="Vírgula 7 2 3 3 7 2" xfId="17222"/>
    <cellStyle name="Vírgula 7 2 3 3 8" xfId="9557"/>
    <cellStyle name="Vírgula 7 2 3 3 8 2" xfId="19839"/>
    <cellStyle name="Vírgula 7 2 3 4" xfId="603"/>
    <cellStyle name="Vírgula 7 2 3 4 2" xfId="887"/>
    <cellStyle name="Vírgula 7 2 3 4 2 2" xfId="3172"/>
    <cellStyle name="Vírgula 7 2 3 4 2 2 2" xfId="4226"/>
    <cellStyle name="Vírgula 7 2 3 4 2 2 2 2" xfId="6572"/>
    <cellStyle name="Vírgula 7 2 3 4 2 2 2 2 2" xfId="17528"/>
    <cellStyle name="Vírgula 7 2 3 4 2 2 2 3" xfId="16260"/>
    <cellStyle name="Vírgula 7 2 3 4 2 2 3" xfId="5341"/>
    <cellStyle name="Vírgula 7 2 3 4 2 2 3 2" xfId="17285"/>
    <cellStyle name="Vírgula 7 2 3 4 2 2 4" xfId="19424"/>
    <cellStyle name="Vírgula 7 2 3 4 2 3" xfId="3921"/>
    <cellStyle name="Vírgula 7 2 3 4 2 3 2" xfId="6062"/>
    <cellStyle name="Vírgula 7 2 3 4 2 3 2 2" xfId="18046"/>
    <cellStyle name="Vírgula 7 2 3 4 2 3 3" xfId="18479"/>
    <cellStyle name="Vírgula 7 2 3 4 2 4" xfId="6757"/>
    <cellStyle name="Vírgula 7 2 3 4 2 4 2" xfId="24976"/>
    <cellStyle name="Vírgula 7 2 3 4 2 5" xfId="5075"/>
    <cellStyle name="Vírgula 7 2 3 4 2 5 2" xfId="18215"/>
    <cellStyle name="Vírgula 7 2 3 4 2 6" xfId="16016"/>
    <cellStyle name="Vírgula 7 2 3 4 3" xfId="3069"/>
    <cellStyle name="Vírgula 7 2 3 4 3 2" xfId="4380"/>
    <cellStyle name="Vírgula 7 2 3 4 3 2 2" xfId="6514"/>
    <cellStyle name="Vírgula 7 2 3 4 3 2 2 2" xfId="16059"/>
    <cellStyle name="Vírgula 7 2 3 4 3 2 3" xfId="16206"/>
    <cellStyle name="Vírgula 7 2 3 4 3 3" xfId="5238"/>
    <cellStyle name="Vírgula 7 2 3 4 3 3 2" xfId="18193"/>
    <cellStyle name="Vírgula 7 2 3 4 3 4" xfId="17139"/>
    <cellStyle name="Vírgula 7 2 3 4 4" xfId="3815"/>
    <cellStyle name="Vírgula 7 2 3 4 4 2" xfId="5949"/>
    <cellStyle name="Vírgula 7 2 3 4 4 2 2" xfId="16636"/>
    <cellStyle name="Vírgula 7 2 3 4 4 3" xfId="18516"/>
    <cellStyle name="Vírgula 7 2 3 4 5" xfId="6693"/>
    <cellStyle name="Vírgula 7 2 3 4 5 2" xfId="24919"/>
    <cellStyle name="Vírgula 7 2 3 4 6" xfId="5011"/>
    <cellStyle name="Vírgula 7 2 3 4 6 2" xfId="18232"/>
    <cellStyle name="Vírgula 7 2 3 4 7" xfId="10468"/>
    <cellStyle name="Vírgula 7 2 3 4 7 2" xfId="16022"/>
    <cellStyle name="Vírgula 7 2 3 5" xfId="604"/>
    <cellStyle name="Vírgula 7 2 3 5 2" xfId="888"/>
    <cellStyle name="Vírgula 7 2 3 5 2 2" xfId="3173"/>
    <cellStyle name="Vírgula 7 2 3 5 2 2 2" xfId="4201"/>
    <cellStyle name="Vírgula 7 2 3 5 2 2 2 2" xfId="6573"/>
    <cellStyle name="Vírgula 7 2 3 5 2 2 2 2 2" xfId="17418"/>
    <cellStyle name="Vírgula 7 2 3 5 2 2 2 3" xfId="18430"/>
    <cellStyle name="Vírgula 7 2 3 5 2 2 3" xfId="5342"/>
    <cellStyle name="Vírgula 7 2 3 5 2 2 3 2" xfId="19485"/>
    <cellStyle name="Vírgula 7 2 3 5 2 2 4" xfId="17131"/>
    <cellStyle name="Vírgula 7 2 3 5 2 3" xfId="3922"/>
    <cellStyle name="Vírgula 7 2 3 5 2 3 2" xfId="6063"/>
    <cellStyle name="Vírgula 7 2 3 5 2 3 2 2" xfId="16586"/>
    <cellStyle name="Vírgula 7 2 3 5 2 3 3" xfId="16426"/>
    <cellStyle name="Vírgula 7 2 3 5 2 4" xfId="6758"/>
    <cellStyle name="Vírgula 7 2 3 5 2 4 2" xfId="24977"/>
    <cellStyle name="Vírgula 7 2 3 5 2 5" xfId="5076"/>
    <cellStyle name="Vírgula 7 2 3 5 2 5 2" xfId="16738"/>
    <cellStyle name="Vírgula 7 2 3 5 2 6" xfId="19006"/>
    <cellStyle name="Vírgula 7 2 3 5 3" xfId="3070"/>
    <cellStyle name="Vírgula 7 2 3 5 3 2" xfId="4397"/>
    <cellStyle name="Vírgula 7 2 3 5 3 2 2" xfId="6515"/>
    <cellStyle name="Vírgula 7 2 3 5 3 2 2 2" xfId="16058"/>
    <cellStyle name="Vírgula 7 2 3 5 3 2 3" xfId="16941"/>
    <cellStyle name="Vírgula 7 2 3 5 3 3" xfId="5239"/>
    <cellStyle name="Vírgula 7 2 3 5 3 3 2" xfId="19075"/>
    <cellStyle name="Vírgula 7 2 3 5 3 4" xfId="15884"/>
    <cellStyle name="Vírgula 7 2 3 5 4" xfId="3816"/>
    <cellStyle name="Vírgula 7 2 3 5 4 2" xfId="5950"/>
    <cellStyle name="Vírgula 7 2 3 5 4 2 2" xfId="16635"/>
    <cellStyle name="Vírgula 7 2 3 5 4 3" xfId="17484"/>
    <cellStyle name="Vírgula 7 2 3 5 5" xfId="6694"/>
    <cellStyle name="Vírgula 7 2 3 5 5 2" xfId="24920"/>
    <cellStyle name="Vírgula 7 2 3 5 6" xfId="5012"/>
    <cellStyle name="Vírgula 7 2 3 5 6 2" xfId="18231"/>
    <cellStyle name="Vírgula 7 2 3 5 7" xfId="10767"/>
    <cellStyle name="Vírgula 7 2 3 5 7 2" xfId="19838"/>
    <cellStyle name="Vírgula 7 2 3 6" xfId="605"/>
    <cellStyle name="Vírgula 7 2 3 6 2" xfId="889"/>
    <cellStyle name="Vírgula 7 2 3 6 2 2" xfId="3174"/>
    <cellStyle name="Vírgula 7 2 3 6 2 2 2" xfId="4167"/>
    <cellStyle name="Vírgula 7 2 3 6 2 2 2 2" xfId="6574"/>
    <cellStyle name="Vírgula 7 2 3 6 2 2 2 2 2" xfId="17963"/>
    <cellStyle name="Vírgula 7 2 3 6 2 2 2 3" xfId="16304"/>
    <cellStyle name="Vírgula 7 2 3 6 2 2 3" xfId="5343"/>
    <cellStyle name="Vírgula 7 2 3 6 2 2 3 2" xfId="17321"/>
    <cellStyle name="Vírgula 7 2 3 6 2 2 4" xfId="19240"/>
    <cellStyle name="Vírgula 7 2 3 6 2 3" xfId="3923"/>
    <cellStyle name="Vírgula 7 2 3 6 2 3 2" xfId="6064"/>
    <cellStyle name="Vírgula 7 2 3 6 2 3 2 2" xfId="16269"/>
    <cellStyle name="Vírgula 7 2 3 6 2 3 3" xfId="16425"/>
    <cellStyle name="Vírgula 7 2 3 6 2 4" xfId="6759"/>
    <cellStyle name="Vírgula 7 2 3 6 2 4 2" xfId="24978"/>
    <cellStyle name="Vírgula 7 2 3 6 2 5" xfId="5077"/>
    <cellStyle name="Vírgula 7 2 3 6 2 5 2" xfId="16147"/>
    <cellStyle name="Vírgula 7 2 3 6 2 6" xfId="19027"/>
    <cellStyle name="Vírgula 7 2 3 6 3" xfId="3071"/>
    <cellStyle name="Vírgula 7 2 3 6 3 2" xfId="4457"/>
    <cellStyle name="Vírgula 7 2 3 6 3 2 2" xfId="6516"/>
    <cellStyle name="Vírgula 7 2 3 6 3 2 2 2" xfId="16057"/>
    <cellStyle name="Vírgula 7 2 3 6 3 2 3" xfId="16195"/>
    <cellStyle name="Vírgula 7 2 3 6 3 3" xfId="5240"/>
    <cellStyle name="Vírgula 7 2 3 6 3 3 2" xfId="19496"/>
    <cellStyle name="Vírgula 7 2 3 6 3 4" xfId="19646"/>
    <cellStyle name="Vírgula 7 2 3 6 4" xfId="3817"/>
    <cellStyle name="Vírgula 7 2 3 6 4 2" xfId="5951"/>
    <cellStyle name="Vírgula 7 2 3 6 4 2 2" xfId="16634"/>
    <cellStyle name="Vírgula 7 2 3 6 4 3" xfId="17454"/>
    <cellStyle name="Vírgula 7 2 3 6 5" xfId="6695"/>
    <cellStyle name="Vírgula 7 2 3 6 5 2" xfId="24921"/>
    <cellStyle name="Vírgula 7 2 3 6 6" xfId="5013"/>
    <cellStyle name="Vírgula 7 2 3 6 6 2" xfId="18230"/>
    <cellStyle name="Vírgula 7 2 3 6 7" xfId="10897"/>
    <cellStyle name="Vírgula 7 2 3 6 7 2" xfId="19781"/>
    <cellStyle name="Vírgula 7 2 3 7" xfId="606"/>
    <cellStyle name="Vírgula 7 2 3 7 2" xfId="890"/>
    <cellStyle name="Vírgula 7 2 3 7 2 2" xfId="3175"/>
    <cellStyle name="Vírgula 7 2 3 7 2 2 2" xfId="4134"/>
    <cellStyle name="Vírgula 7 2 3 7 2 2 2 2" xfId="6575"/>
    <cellStyle name="Vírgula 7 2 3 7 2 2 2 2 2" xfId="17417"/>
    <cellStyle name="Vírgula 7 2 3 7 2 2 2 3" xfId="16234"/>
    <cellStyle name="Vírgula 7 2 3 7 2 2 3" xfId="5344"/>
    <cellStyle name="Vírgula 7 2 3 7 2 2 3 2" xfId="19298"/>
    <cellStyle name="Vírgula 7 2 3 7 2 2 4" xfId="19622"/>
    <cellStyle name="Vírgula 7 2 3 7 2 3" xfId="3924"/>
    <cellStyle name="Vírgula 7 2 3 7 2 3 2" xfId="6065"/>
    <cellStyle name="Vírgula 7 2 3 7 2 3 2 2" xfId="15937"/>
    <cellStyle name="Vírgula 7 2 3 7 2 3 3" xfId="17248"/>
    <cellStyle name="Vírgula 7 2 3 7 2 4" xfId="6760"/>
    <cellStyle name="Vírgula 7 2 3 7 2 4 2" xfId="24979"/>
    <cellStyle name="Vírgula 7 2 3 7 2 5" xfId="5078"/>
    <cellStyle name="Vírgula 7 2 3 7 2 5 2" xfId="16734"/>
    <cellStyle name="Vírgula 7 2 3 7 2 6" xfId="19065"/>
    <cellStyle name="Vírgula 7 2 3 7 3" xfId="3072"/>
    <cellStyle name="Vírgula 7 2 3 7 3 2" xfId="4195"/>
    <cellStyle name="Vírgula 7 2 3 7 3 2 2" xfId="6517"/>
    <cellStyle name="Vírgula 7 2 3 7 3 2 2 2" xfId="16056"/>
    <cellStyle name="Vírgula 7 2 3 7 3 2 3" xfId="17032"/>
    <cellStyle name="Vírgula 7 2 3 7 3 3" xfId="5241"/>
    <cellStyle name="Vírgula 7 2 3 7 3 3 2" xfId="19497"/>
    <cellStyle name="Vírgula 7 2 3 7 3 4" xfId="19239"/>
    <cellStyle name="Vírgula 7 2 3 7 4" xfId="3818"/>
    <cellStyle name="Vírgula 7 2 3 7 4 2" xfId="5952"/>
    <cellStyle name="Vírgula 7 2 3 7 4 2 2" xfId="16633"/>
    <cellStyle name="Vírgula 7 2 3 7 4 3" xfId="18515"/>
    <cellStyle name="Vírgula 7 2 3 7 5" xfId="6696"/>
    <cellStyle name="Vírgula 7 2 3 7 5 2" xfId="24922"/>
    <cellStyle name="Vírgula 7 2 3 7 6" xfId="5014"/>
    <cellStyle name="Vírgula 7 2 3 7 6 2" xfId="18229"/>
    <cellStyle name="Vírgula 7 2 3 7 7" xfId="19046"/>
    <cellStyle name="Vírgula 7 2 3 8" xfId="891"/>
    <cellStyle name="Vírgula 7 2 3 8 2" xfId="2402"/>
    <cellStyle name="Vírgula 7 2 3 8 2 2" xfId="3530"/>
    <cellStyle name="Vírgula 7 2 3 8 2 2 2" xfId="4365"/>
    <cellStyle name="Vírgula 7 2 3 8 2 2 2 2" xfId="6645"/>
    <cellStyle name="Vírgula 7 2 3 8 2 2 2 2 2" xfId="24877"/>
    <cellStyle name="Vírgula 7 2 3 8 2 2 2 3" xfId="17462"/>
    <cellStyle name="Vírgula 7 2 3 8 2 2 3" xfId="5699"/>
    <cellStyle name="Vírgula 7 2 3 8 2 2 3 2" xfId="17458"/>
    <cellStyle name="Vírgula 7 2 3 8 2 2 4" xfId="19120"/>
    <cellStyle name="Vírgula 7 2 3 8 2 3" xfId="4286"/>
    <cellStyle name="Vírgula 7 2 3 8 2 3 2" xfId="6429"/>
    <cellStyle name="Vírgula 7 2 3 8 2 3 2 2" xfId="17446"/>
    <cellStyle name="Vírgula 7 2 3 8 2 3 3" xfId="18403"/>
    <cellStyle name="Vírgula 7 2 3 8 2 4" xfId="6837"/>
    <cellStyle name="Vírgula 7 2 3 8 2 4 2" xfId="25049"/>
    <cellStyle name="Vírgula 7 2 3 8 2 5" xfId="5155"/>
    <cellStyle name="Vírgula 7 2 3 8 2 5 2" xfId="17324"/>
    <cellStyle name="Vírgula 7 2 3 8 2 6" xfId="19663"/>
    <cellStyle name="Vírgula 7 2 3 8 3" xfId="2401"/>
    <cellStyle name="Vírgula 7 2 3 8 3 2" xfId="3529"/>
    <cellStyle name="Vírgula 7 2 3 8 3 2 2" xfId="4407"/>
    <cellStyle name="Vírgula 7 2 3 8 3 2 2 2" xfId="6644"/>
    <cellStyle name="Vírgula 7 2 3 8 3 2 2 2 2" xfId="24876"/>
    <cellStyle name="Vírgula 7 2 3 8 3 2 2 3" xfId="18369"/>
    <cellStyle name="Vírgula 7 2 3 8 3 2 3" xfId="5698"/>
    <cellStyle name="Vírgula 7 2 3 8 3 2 3 2" xfId="19759"/>
    <cellStyle name="Vírgula 7 2 3 8 3 2 4" xfId="19305"/>
    <cellStyle name="Vírgula 7 2 3 8 3 3" xfId="4285"/>
    <cellStyle name="Vírgula 7 2 3 8 3 3 2" xfId="6428"/>
    <cellStyle name="Vírgula 7 2 3 8 3 3 2 2" xfId="15914"/>
    <cellStyle name="Vírgula 7 2 3 8 3 3 3" xfId="16991"/>
    <cellStyle name="Vírgula 7 2 3 8 3 4" xfId="6836"/>
    <cellStyle name="Vírgula 7 2 3 8 3 4 2" xfId="25048"/>
    <cellStyle name="Vírgula 7 2 3 8 3 5" xfId="5154"/>
    <cellStyle name="Vírgula 7 2 3 8 3 5 2" xfId="19514"/>
    <cellStyle name="Vírgula 7 2 3 8 3 6" xfId="19662"/>
    <cellStyle name="Vírgula 7 2 3 8 4" xfId="3176"/>
    <cellStyle name="Vírgula 7 2 3 8 4 2" xfId="4146"/>
    <cellStyle name="Vírgula 7 2 3 8 4 2 2" xfId="6576"/>
    <cellStyle name="Vírgula 7 2 3 8 4 2 2 2" xfId="17962"/>
    <cellStyle name="Vírgula 7 2 3 8 4 2 3" xfId="18443"/>
    <cellStyle name="Vírgula 7 2 3 8 4 3" xfId="5345"/>
    <cellStyle name="Vírgula 7 2 3 8 4 3 2" xfId="20151"/>
    <cellStyle name="Vírgula 7 2 3 8 4 3 3" xfId="20684"/>
    <cellStyle name="Vírgula 7 2 3 8 4 4" xfId="17130"/>
    <cellStyle name="Vírgula 7 2 3 8 5" xfId="3925"/>
    <cellStyle name="Vírgula 7 2 3 8 5 2" xfId="6066"/>
    <cellStyle name="Vírgula 7 2 3 8 5 2 2" xfId="20756"/>
    <cellStyle name="Vírgula 7 2 3 8 5 2 3" xfId="21906"/>
    <cellStyle name="Vírgula 7 2 3 8 5 3" xfId="16424"/>
    <cellStyle name="Vírgula 7 2 3 8 6" xfId="6761"/>
    <cellStyle name="Vírgula 7 2 3 8 6 2" xfId="24980"/>
    <cellStyle name="Vírgula 7 2 3 8 7" xfId="5079"/>
    <cellStyle name="Vírgula 7 2 3 8 7 2" xfId="16737"/>
    <cellStyle name="Vírgula 7 2 3 8 8" xfId="19105"/>
    <cellStyle name="Vírgula 7 2 3 9" xfId="2403"/>
    <cellStyle name="Vírgula 7 2 3 9 2" xfId="2404"/>
    <cellStyle name="Vírgula 7 2 3 9 2 2" xfId="3532"/>
    <cellStyle name="Vírgula 7 2 3 9 2 2 2" xfId="4209"/>
    <cellStyle name="Vírgula 7 2 3 9 2 2 2 2" xfId="6647"/>
    <cellStyle name="Vírgula 7 2 3 9 2 2 2 2 2" xfId="24879"/>
    <cellStyle name="Vírgula 7 2 3 9 2 2 2 3" xfId="18427"/>
    <cellStyle name="Vírgula 7 2 3 9 2 2 3" xfId="5701"/>
    <cellStyle name="Vírgula 7 2 3 9 2 2 3 2" xfId="17261"/>
    <cellStyle name="Vírgula 7 2 3 9 2 2 4" xfId="19810"/>
    <cellStyle name="Vírgula 7 2 3 9 2 3" xfId="4288"/>
    <cellStyle name="Vírgula 7 2 3 9 2 3 2" xfId="6431"/>
    <cellStyle name="Vírgula 7 2 3 9 2 3 2 2" xfId="17451"/>
    <cellStyle name="Vírgula 7 2 3 9 2 3 3" xfId="15883"/>
    <cellStyle name="Vírgula 7 2 3 9 2 4" xfId="6839"/>
    <cellStyle name="Vírgula 7 2 3 9 2 4 2" xfId="25051"/>
    <cellStyle name="Vírgula 7 2 3 9 2 5" xfId="5157"/>
    <cellStyle name="Vírgula 7 2 3 9 2 5 2" xfId="19515"/>
    <cellStyle name="Vírgula 7 2 3 9 2 6" xfId="19087"/>
    <cellStyle name="Vírgula 7 2 3 9 3" xfId="3531"/>
    <cellStyle name="Vírgula 7 2 3 9 3 2" xfId="3729"/>
    <cellStyle name="Vírgula 7 2 3 9 3 2 2" xfId="6646"/>
    <cellStyle name="Vírgula 7 2 3 9 3 2 2 2" xfId="24878"/>
    <cellStyle name="Vírgula 7 2 3 9 3 2 3" xfId="18555"/>
    <cellStyle name="Vírgula 7 2 3 9 3 3" xfId="5700"/>
    <cellStyle name="Vírgula 7 2 3 9 3 3 2" xfId="16093"/>
    <cellStyle name="Vírgula 7 2 3 9 3 4" xfId="19871"/>
    <cellStyle name="Vírgula 7 2 3 9 4" xfId="4287"/>
    <cellStyle name="Vírgula 7 2 3 9 4 2" xfId="6430"/>
    <cellStyle name="Vírgula 7 2 3 9 4 2 2" xfId="17452"/>
    <cellStyle name="Vírgula 7 2 3 9 4 3" xfId="16990"/>
    <cellStyle name="Vírgula 7 2 3 9 5" xfId="6838"/>
    <cellStyle name="Vírgula 7 2 3 9 5 2" xfId="25050"/>
    <cellStyle name="Vírgula 7 2 3 9 6" xfId="5156"/>
    <cellStyle name="Vírgula 7 2 3 9 6 2" xfId="19363"/>
    <cellStyle name="Vírgula 7 2 3 9 7" xfId="19295"/>
    <cellStyle name="Vírgula 7 2 4" xfId="454"/>
    <cellStyle name="Vírgula 7 2 4 2" xfId="607"/>
    <cellStyle name="Vírgula 7 2 4 2 2" xfId="892"/>
    <cellStyle name="Vírgula 7 2 4 2 2 2" xfId="3177"/>
    <cellStyle name="Vírgula 7 2 4 2 2 2 2" xfId="3739"/>
    <cellStyle name="Vírgula 7 2 4 2 2 2 2 2" xfId="6577"/>
    <cellStyle name="Vírgula 7 2 4 2 2 2 2 2 2" xfId="17416"/>
    <cellStyle name="Vírgula 7 2 4 2 2 2 2 3" xfId="17097"/>
    <cellStyle name="Vírgula 7 2 4 2 2 2 3" xfId="5346"/>
    <cellStyle name="Vírgula 7 2 4 2 2 2 3 2" xfId="17404"/>
    <cellStyle name="Vírgula 7 2 4 2 2 2 4" xfId="19085"/>
    <cellStyle name="Vírgula 7 2 4 2 2 3" xfId="3926"/>
    <cellStyle name="Vírgula 7 2 4 2 2 3 2" xfId="6067"/>
    <cellStyle name="Vírgula 7 2 4 2 2 3 2 2" xfId="17719"/>
    <cellStyle name="Vírgula 7 2 4 2 2 3 3" xfId="18478"/>
    <cellStyle name="Vírgula 7 2 4 2 2 4" xfId="6762"/>
    <cellStyle name="Vírgula 7 2 4 2 2 4 2" xfId="24981"/>
    <cellStyle name="Vírgula 7 2 4 2 2 5" xfId="5080"/>
    <cellStyle name="Vírgula 7 2 4 2 2 5 2" xfId="17330"/>
    <cellStyle name="Vírgula 7 2 4 2 2 6" xfId="10473"/>
    <cellStyle name="Vírgula 7 2 4 2 2 6 2" xfId="19352"/>
    <cellStyle name="Vírgula 7 2 4 2 3" xfId="3073"/>
    <cellStyle name="Vírgula 7 2 4 2 3 2" xfId="4224"/>
    <cellStyle name="Vírgula 7 2 4 2 3 2 2" xfId="6518"/>
    <cellStyle name="Vírgula 7 2 4 2 3 2 2 2" xfId="16055"/>
    <cellStyle name="Vírgula 7 2 4 2 3 2 3" xfId="18424"/>
    <cellStyle name="Vírgula 7 2 4 2 3 3" xfId="5242"/>
    <cellStyle name="Vírgula 7 2 4 2 3 3 2" xfId="19285"/>
    <cellStyle name="Vírgula 7 2 4 2 3 4" xfId="19084"/>
    <cellStyle name="Vírgula 7 2 4 2 4" xfId="3819"/>
    <cellStyle name="Vírgula 7 2 4 2 4 2" xfId="5953"/>
    <cellStyle name="Vírgula 7 2 4 2 4 2 2" xfId="16632"/>
    <cellStyle name="Vírgula 7 2 4 2 4 3" xfId="18514"/>
    <cellStyle name="Vírgula 7 2 4 2 5" xfId="6697"/>
    <cellStyle name="Vírgula 7 2 4 2 5 2" xfId="24923"/>
    <cellStyle name="Vírgula 7 2 4 2 6" xfId="5015"/>
    <cellStyle name="Vírgula 7 2 4 2 6 2" xfId="16762"/>
    <cellStyle name="Vírgula 7 2 4 2 7" xfId="9652"/>
    <cellStyle name="Vírgula 7 2 4 2 7 2" xfId="19427"/>
    <cellStyle name="Vírgula 7 2 4 3" xfId="893"/>
    <cellStyle name="Vírgula 7 2 4 3 2" xfId="3178"/>
    <cellStyle name="Vírgula 7 2 4 3 2 2" xfId="4364"/>
    <cellStyle name="Vírgula 7 2 4 3 2 2 2" xfId="6578"/>
    <cellStyle name="Vírgula 7 2 4 3 2 2 2 2" xfId="15906"/>
    <cellStyle name="Vírgula 7 2 4 3 2 2 3" xfId="16952"/>
    <cellStyle name="Vírgula 7 2 4 3 2 3" xfId="5347"/>
    <cellStyle name="Vírgula 7 2 4 3 2 3 2" xfId="16693"/>
    <cellStyle name="Vírgula 7 2 4 3 2 4" xfId="19620"/>
    <cellStyle name="Vírgula 7 2 4 3 3" xfId="3927"/>
    <cellStyle name="Vírgula 7 2 4 3 3 2" xfId="6068"/>
    <cellStyle name="Vírgula 7 2 4 3 3 2 2" xfId="17561"/>
    <cellStyle name="Vírgula 7 2 4 3 3 3" xfId="16423"/>
    <cellStyle name="Vírgula 7 2 4 3 4" xfId="6763"/>
    <cellStyle name="Vírgula 7 2 4 3 4 2" xfId="24982"/>
    <cellStyle name="Vírgula 7 2 4 3 5" xfId="5081"/>
    <cellStyle name="Vírgula 7 2 4 3 5 2" xfId="17228"/>
    <cellStyle name="Vírgula 7 2 4 3 6" xfId="10472"/>
    <cellStyle name="Vírgula 7 2 4 3 6 2" xfId="19151"/>
    <cellStyle name="Vírgula 7 2 4 4" xfId="3054"/>
    <cellStyle name="Vírgula 7 2 4 4 2" xfId="4090"/>
    <cellStyle name="Vírgula 7 2 4 4 2 2" xfId="6505"/>
    <cellStyle name="Vírgula 7 2 4 4 2 2 2" xfId="19747"/>
    <cellStyle name="Vírgula 7 2 4 4 2 3" xfId="16353"/>
    <cellStyle name="Vírgula 7 2 4 4 3" xfId="5223"/>
    <cellStyle name="Vírgula 7 2 4 4 3 2" xfId="19250"/>
    <cellStyle name="Vírgula 7 2 4 4 4" xfId="16249"/>
    <cellStyle name="Vírgula 7 2 4 5" xfId="3771"/>
    <cellStyle name="Vírgula 7 2 4 5 2" xfId="5921"/>
    <cellStyle name="Vírgula 7 2 4 5 2 2" xfId="18061"/>
    <cellStyle name="Vírgula 7 2 4 5 3" xfId="18545"/>
    <cellStyle name="Vírgula 7 2 4 6" xfId="6683"/>
    <cellStyle name="Vírgula 7 2 4 6 2" xfId="24911"/>
    <cellStyle name="Vírgula 7 2 4 7" xfId="5001"/>
    <cellStyle name="Vírgula 7 2 4 7 2" xfId="16765"/>
    <cellStyle name="Vírgula 7 2 4 8" xfId="9199"/>
    <cellStyle name="Vírgula 7 2 4 8 2" xfId="19685"/>
    <cellStyle name="Vírgula 7 2 5" xfId="455"/>
    <cellStyle name="Vírgula 7 2 5 10" xfId="5002"/>
    <cellStyle name="Vírgula 7 2 5 10 2" xfId="8606"/>
    <cellStyle name="Vírgula 7 2 5 10 2 2" xfId="18233"/>
    <cellStyle name="Vírgula 7 2 5 10 3" xfId="20077"/>
    <cellStyle name="Vírgula 7 2 5 11" xfId="8607"/>
    <cellStyle name="Vírgula 7 2 5 11 2" xfId="8608"/>
    <cellStyle name="Vírgula 7 2 5 11 3" xfId="19262"/>
    <cellStyle name="Vírgula 7 2 5 12" xfId="8609"/>
    <cellStyle name="Vírgula 7 2 5 12 2" xfId="8610"/>
    <cellStyle name="Vírgula 7 2 5 12 2 2" xfId="8611"/>
    <cellStyle name="Vírgula 7 2 5 12 3" xfId="8612"/>
    <cellStyle name="Vírgula 7 2 5 13" xfId="8613"/>
    <cellStyle name="Vírgula 7 2 5 13 2" xfId="8614"/>
    <cellStyle name="Vírgula 7 2 5 13 2 2" xfId="8615"/>
    <cellStyle name="Vírgula 7 2 5 13 3" xfId="8616"/>
    <cellStyle name="Vírgula 7 2 5 14" xfId="8617"/>
    <cellStyle name="Vírgula 7 2 5 14 2" xfId="8618"/>
    <cellStyle name="Vírgula 7 2 5 15" xfId="8619"/>
    <cellStyle name="Vírgula 7 2 5 15 2" xfId="8620"/>
    <cellStyle name="Vírgula 7 2 5 16" xfId="8621"/>
    <cellStyle name="Vírgula 7 2 5 17" xfId="8622"/>
    <cellStyle name="Vírgula 7 2 5 18" xfId="8623"/>
    <cellStyle name="Vírgula 7 2 5 2" xfId="894"/>
    <cellStyle name="Vírgula 7 2 5 2 2" xfId="2406"/>
    <cellStyle name="Vírgula 7 2 5 2 2 2" xfId="3534"/>
    <cellStyle name="Vírgula 7 2 5 2 2 2 2" xfId="4117"/>
    <cellStyle name="Vírgula 7 2 5 2 2 2 2 2" xfId="6649"/>
    <cellStyle name="Vírgula 7 2 5 2 2 2 2 2 2" xfId="24881"/>
    <cellStyle name="Vírgula 7 2 5 2 2 2 2 3" xfId="17063"/>
    <cellStyle name="Vírgula 7 2 5 2 2 2 3" xfId="5703"/>
    <cellStyle name="Vírgula 7 2 5 2 2 2 3 2" xfId="17318"/>
    <cellStyle name="Vírgula 7 2 5 2 2 2 4" xfId="19586"/>
    <cellStyle name="Vírgula 7 2 5 2 2 3" xfId="4290"/>
    <cellStyle name="Vírgula 7 2 5 2 2 3 2" xfId="6433"/>
    <cellStyle name="Vírgula 7 2 5 2 2 3 2 2" xfId="17449"/>
    <cellStyle name="Vírgula 7 2 5 2 2 3 3" xfId="18401"/>
    <cellStyle name="Vírgula 7 2 5 2 2 4" xfId="6841"/>
    <cellStyle name="Vírgula 7 2 5 2 2 4 2" xfId="25053"/>
    <cellStyle name="Vírgula 7 2 5 2 2 5" xfId="5159"/>
    <cellStyle name="Vírgula 7 2 5 2 2 5 2" xfId="16708"/>
    <cellStyle name="Vírgula 7 2 5 2 2 6" xfId="10475"/>
    <cellStyle name="Vírgula 7 2 5 2 2 6 2" xfId="19661"/>
    <cellStyle name="Vírgula 7 2 5 2 3" xfId="3179"/>
    <cellStyle name="Vírgula 7 2 5 2 3 2" xfId="4180"/>
    <cellStyle name="Vírgula 7 2 5 2 3 2 2" xfId="6579"/>
    <cellStyle name="Vírgula 7 2 5 2 3 2 2 2" xfId="24811"/>
    <cellStyle name="Vírgula 7 2 5 2 3 2 3" xfId="17040"/>
    <cellStyle name="Vírgula 7 2 5 2 3 3" xfId="5348"/>
    <cellStyle name="Vírgula 7 2 5 2 3 3 2" xfId="20527"/>
    <cellStyle name="Vírgula 7 2 5 2 3 3 3" xfId="20165"/>
    <cellStyle name="Vírgula 7 2 5 2 3 4" xfId="19621"/>
    <cellStyle name="Vírgula 7 2 5 2 4" xfId="3928"/>
    <cellStyle name="Vírgula 7 2 5 2 4 2" xfId="6069"/>
    <cellStyle name="Vírgula 7 2 5 2 4 2 2" xfId="20800"/>
    <cellStyle name="Vírgula 7 2 5 2 4 2 3" xfId="20459"/>
    <cellStyle name="Vírgula 7 2 5 2 4 3" xfId="16422"/>
    <cellStyle name="Vírgula 7 2 5 2 5" xfId="6764"/>
    <cellStyle name="Vírgula 7 2 5 2 5 2" xfId="24983"/>
    <cellStyle name="Vírgula 7 2 5 2 6" xfId="5082"/>
    <cellStyle name="Vírgula 7 2 5 2 6 2" xfId="16736"/>
    <cellStyle name="Vírgula 7 2 5 2 7" xfId="16015"/>
    <cellStyle name="Vírgula 7 2 5 3" xfId="1085"/>
    <cellStyle name="Vírgula 7 2 5 3 2" xfId="3217"/>
    <cellStyle name="Vírgula 7 2 5 3 2 2" xfId="3854"/>
    <cellStyle name="Vírgula 7 2 5 3 2 2 2" xfId="6611"/>
    <cellStyle name="Vírgula 7 2 5 3 2 2 2 2" xfId="24843"/>
    <cellStyle name="Vírgula 7 2 5 3 2 2 3" xfId="16454"/>
    <cellStyle name="Vírgula 7 2 5 3 2 3" xfId="5386"/>
    <cellStyle name="Vírgula 7 2 5 3 2 3 2" xfId="19472"/>
    <cellStyle name="Vírgula 7 2 5 3 2 4" xfId="19612"/>
    <cellStyle name="Vírgula 7 2 5 3 3" xfId="3994"/>
    <cellStyle name="Vírgula 7 2 5 3 3 2" xfId="6110"/>
    <cellStyle name="Vírgula 7 2 5 3 3 2 2" xfId="16564"/>
    <cellStyle name="Vírgula 7 2 5 3 3 3" xfId="18464"/>
    <cellStyle name="Vírgula 7 2 5 3 4" xfId="6797"/>
    <cellStyle name="Vírgula 7 2 5 3 4 2" xfId="25015"/>
    <cellStyle name="Vírgula 7 2 5 3 5" xfId="5115"/>
    <cellStyle name="Vírgula 7 2 5 3 5 2" xfId="18204"/>
    <cellStyle name="Vírgula 7 2 5 3 6" xfId="10474"/>
    <cellStyle name="Vírgula 7 2 5 3 6 2" xfId="19083"/>
    <cellStyle name="Vírgula 7 2 5 4" xfId="2407"/>
    <cellStyle name="Vírgula 7 2 5 4 2" xfId="3535"/>
    <cellStyle name="Vírgula 7 2 5 4 2 2" xfId="4451"/>
    <cellStyle name="Vírgula 7 2 5 4 2 2 2" xfId="6650"/>
    <cellStyle name="Vírgula 7 2 5 4 2 2 2 2" xfId="24882"/>
    <cellStyle name="Vírgula 7 2 5 4 2 2 3" xfId="18355"/>
    <cellStyle name="Vírgula 7 2 5 4 2 3" xfId="5704"/>
    <cellStyle name="Vírgula 7 2 5 4 2 3 2" xfId="17401"/>
    <cellStyle name="Vírgula 7 2 5 4 2 4" xfId="19271"/>
    <cellStyle name="Vírgula 7 2 5 4 3" xfId="4291"/>
    <cellStyle name="Vírgula 7 2 5 4 3 2" xfId="6434"/>
    <cellStyle name="Vírgula 7 2 5 4 3 2 2" xfId="17448"/>
    <cellStyle name="Vírgula 7 2 5 4 3 3" xfId="18400"/>
    <cellStyle name="Vírgula 7 2 5 4 4" xfId="6842"/>
    <cellStyle name="Vírgula 7 2 5 4 4 2" xfId="25054"/>
    <cellStyle name="Vírgula 7 2 5 4 5" xfId="5160"/>
    <cellStyle name="Vírgula 7 2 5 4 5 2" xfId="19115"/>
    <cellStyle name="Vírgula 7 2 5 4 6" xfId="19372"/>
    <cellStyle name="Vírgula 7 2 5 5" xfId="2408"/>
    <cellStyle name="Vírgula 7 2 5 5 2" xfId="3536"/>
    <cellStyle name="Vírgula 7 2 5 5 2 2" xfId="4410"/>
    <cellStyle name="Vírgula 7 2 5 5 2 2 2" xfId="6651"/>
    <cellStyle name="Vírgula 7 2 5 5 2 2 2 2" xfId="24883"/>
    <cellStyle name="Vírgula 7 2 5 5 2 2 3" xfId="15867"/>
    <cellStyle name="Vírgula 7 2 5 5 2 3" xfId="5705"/>
    <cellStyle name="Vírgula 7 2 5 5 2 3 2" xfId="16667"/>
    <cellStyle name="Vírgula 7 2 5 5 2 4" xfId="19584"/>
    <cellStyle name="Vírgula 7 2 5 5 3" xfId="4292"/>
    <cellStyle name="Vírgula 7 2 5 5 3 2" xfId="6435"/>
    <cellStyle name="Vírgula 7 2 5 5 3 2 2" xfId="17447"/>
    <cellStyle name="Vírgula 7 2 5 5 3 3" xfId="16989"/>
    <cellStyle name="Vírgula 7 2 5 5 4" xfId="6843"/>
    <cellStyle name="Vírgula 7 2 5 5 4 2" xfId="25055"/>
    <cellStyle name="Vírgula 7 2 5 5 5" xfId="5161"/>
    <cellStyle name="Vírgula 7 2 5 5 5 2" xfId="19512"/>
    <cellStyle name="Vírgula 7 2 5 5 6" xfId="19189"/>
    <cellStyle name="Vírgula 7 2 5 6" xfId="2405"/>
    <cellStyle name="Vírgula 7 2 5 6 2" xfId="3533"/>
    <cellStyle name="Vírgula 7 2 5 6 2 2" xfId="4210"/>
    <cellStyle name="Vírgula 7 2 5 6 2 2 2" xfId="6648"/>
    <cellStyle name="Vírgula 7 2 5 6 2 2 2 2" xfId="24880"/>
    <cellStyle name="Vírgula 7 2 5 6 2 2 3" xfId="17027"/>
    <cellStyle name="Vírgula 7 2 5 6 2 3" xfId="5702"/>
    <cellStyle name="Vírgula 7 2 5 6 2 3 2" xfId="17282"/>
    <cellStyle name="Vírgula 7 2 5 6 2 4" xfId="19583"/>
    <cellStyle name="Vírgula 7 2 5 6 3" xfId="4289"/>
    <cellStyle name="Vírgula 7 2 5 6 3 2" xfId="6432"/>
    <cellStyle name="Vírgula 7 2 5 6 3 2 2" xfId="17450"/>
    <cellStyle name="Vírgula 7 2 5 6 3 3" xfId="18402"/>
    <cellStyle name="Vírgula 7 2 5 6 4" xfId="6840"/>
    <cellStyle name="Vírgula 7 2 5 6 4 2" xfId="25052"/>
    <cellStyle name="Vírgula 7 2 5 6 5" xfId="5158"/>
    <cellStyle name="Vírgula 7 2 5 6 5 2" xfId="17405"/>
    <cellStyle name="Vírgula 7 2 5 6 6" xfId="19660"/>
    <cellStyle name="Vírgula 7 2 5 7" xfId="3055"/>
    <cellStyle name="Vírgula 7 2 5 7 2" xfId="3757"/>
    <cellStyle name="Vírgula 7 2 5 7 2 2" xfId="6506"/>
    <cellStyle name="Vírgula 7 2 5 7 2 2 2" xfId="21308"/>
    <cellStyle name="Vírgula 7 2 5 7 2 2 3" xfId="20285"/>
    <cellStyle name="Vírgula 7 2 5 7 2 3" xfId="18549"/>
    <cellStyle name="Vírgula 7 2 5 7 3" xfId="5224"/>
    <cellStyle name="Vírgula 7 2 5 7 3 2" xfId="20270"/>
    <cellStyle name="Vírgula 7 2 5 7 3 3" xfId="22083"/>
    <cellStyle name="Vírgula 7 2 5 7 4" xfId="22556"/>
    <cellStyle name="Vírgula 7 2 5 8" xfId="3772"/>
    <cellStyle name="Vírgula 7 2 5 8 2" xfId="5922"/>
    <cellStyle name="Vírgula 7 2 5 8 2 2" xfId="8624"/>
    <cellStyle name="Vírgula 7 2 5 8 2 2 2" xfId="18060"/>
    <cellStyle name="Vírgula 7 2 5 8 2 3" xfId="20973"/>
    <cellStyle name="Vírgula 7 2 5 8 3" xfId="8625"/>
    <cellStyle name="Vírgula 7 2 5 8 3 2" xfId="18544"/>
    <cellStyle name="Vírgula 7 2 5 8 4" xfId="22623"/>
    <cellStyle name="Vírgula 7 2 5 9" xfId="6684"/>
    <cellStyle name="Vírgula 7 2 5 9 2" xfId="8626"/>
    <cellStyle name="Vírgula 7 2 5 9 2 2" xfId="8627"/>
    <cellStyle name="Vírgula 7 2 5 9 2 3" xfId="24912"/>
    <cellStyle name="Vírgula 7 2 5 9 3" xfId="8628"/>
    <cellStyle name="Vírgula 7 2 5 9 4" xfId="22018"/>
    <cellStyle name="Vírgula 7 2 6" xfId="608"/>
    <cellStyle name="Vírgula 7 2 6 2" xfId="609"/>
    <cellStyle name="Vírgula 7 2 6 2 2" xfId="895"/>
    <cellStyle name="Vírgula 7 2 6 2 2 2" xfId="3180"/>
    <cellStyle name="Vírgula 7 2 6 2 2 2 2" xfId="4227"/>
    <cellStyle name="Vírgula 7 2 6 2 2 2 2 2" xfId="6580"/>
    <cellStyle name="Vírgula 7 2 6 2 2 2 2 2 2" xfId="24812"/>
    <cellStyle name="Vírgula 7 2 6 2 2 2 2 3" xfId="18423"/>
    <cellStyle name="Vírgula 7 2 6 2 2 2 3" xfId="5349"/>
    <cellStyle name="Vírgula 7 2 6 2 2 2 3 2" xfId="19844"/>
    <cellStyle name="Vírgula 7 2 6 2 2 2 4" xfId="19293"/>
    <cellStyle name="Vírgula 7 2 6 2 2 3" xfId="3929"/>
    <cellStyle name="Vírgula 7 2 6 2 2 3 2" xfId="6070"/>
    <cellStyle name="Vírgula 7 2 6 2 2 3 2 2" xfId="18045"/>
    <cellStyle name="Vírgula 7 2 6 2 2 3 3" xfId="17247"/>
    <cellStyle name="Vírgula 7 2 6 2 2 4" xfId="6765"/>
    <cellStyle name="Vírgula 7 2 6 2 2 4 2" xfId="24984"/>
    <cellStyle name="Vírgula 7 2 6 2 2 5" xfId="5083"/>
    <cellStyle name="Vírgula 7 2 6 2 2 5 2" xfId="18214"/>
    <cellStyle name="Vírgula 7 2 6 2 2 6" xfId="10477"/>
    <cellStyle name="Vírgula 7 2 6 2 2 6 2" xfId="19005"/>
    <cellStyle name="Vírgula 7 2 6 2 3" xfId="3075"/>
    <cellStyle name="Vírgula 7 2 6 2 3 2" xfId="4113"/>
    <cellStyle name="Vírgula 7 2 6 2 3 2 2" xfId="6520"/>
    <cellStyle name="Vírgula 7 2 6 2 3 2 2 2" xfId="19744"/>
    <cellStyle name="Vírgula 7 2 6 2 3 2 3" xfId="18447"/>
    <cellStyle name="Vírgula 7 2 6 2 3 3" xfId="5244"/>
    <cellStyle name="Vírgula 7 2 6 2 3 3 2" xfId="19179"/>
    <cellStyle name="Vírgula 7 2 6 2 3 4" xfId="19645"/>
    <cellStyle name="Vírgula 7 2 6 2 4" xfId="3821"/>
    <cellStyle name="Vírgula 7 2 6 2 4 2" xfId="5955"/>
    <cellStyle name="Vírgula 7 2 6 2 4 2 2" xfId="18057"/>
    <cellStyle name="Vírgula 7 2 6 2 4 3" xfId="18512"/>
    <cellStyle name="Vírgula 7 2 6 2 5" xfId="6699"/>
    <cellStyle name="Vírgula 7 2 6 2 5 2" xfId="24925"/>
    <cellStyle name="Vírgula 7 2 6 2 6" xfId="5017"/>
    <cellStyle name="Vírgula 7 2 6 2 6 2" xfId="16758"/>
    <cellStyle name="Vírgula 7 2 6 2 7" xfId="9604"/>
    <cellStyle name="Vírgula 7 2 6 2 7 2" xfId="19837"/>
    <cellStyle name="Vírgula 7 2 6 3" xfId="896"/>
    <cellStyle name="Vírgula 7 2 6 3 2" xfId="3181"/>
    <cellStyle name="Vírgula 7 2 6 3 2 2" xfId="4250"/>
    <cellStyle name="Vírgula 7 2 6 3 2 2 2" xfId="6581"/>
    <cellStyle name="Vírgula 7 2 6 3 2 2 2 2" xfId="24813"/>
    <cellStyle name="Vírgula 7 2 6 3 2 2 3" xfId="18415"/>
    <cellStyle name="Vírgula 7 2 6 3 2 3" xfId="5350"/>
    <cellStyle name="Vírgula 7 2 6 3 2 3 2" xfId="19785"/>
    <cellStyle name="Vírgula 7 2 6 3 2 4" xfId="17129"/>
    <cellStyle name="Vírgula 7 2 6 3 3" xfId="3930"/>
    <cellStyle name="Vírgula 7 2 6 3 3 2" xfId="6071"/>
    <cellStyle name="Vírgula 7 2 6 3 3 2 2" xfId="18044"/>
    <cellStyle name="Vírgula 7 2 6 3 3 3" xfId="16421"/>
    <cellStyle name="Vírgula 7 2 6 3 4" xfId="6766"/>
    <cellStyle name="Vírgula 7 2 6 3 4 2" xfId="24985"/>
    <cellStyle name="Vírgula 7 2 6 3 5" xfId="5084"/>
    <cellStyle name="Vírgula 7 2 6 3 5 2" xfId="18213"/>
    <cellStyle name="Vírgula 7 2 6 3 6" xfId="10476"/>
    <cellStyle name="Vírgula 7 2 6 3 6 2" xfId="19026"/>
    <cellStyle name="Vírgula 7 2 6 4" xfId="3074"/>
    <cellStyle name="Vírgula 7 2 6 4 2" xfId="4048"/>
    <cellStyle name="Vírgula 7 2 6 4 2 2" xfId="6519"/>
    <cellStyle name="Vírgula 7 2 6 4 2 2 2" xfId="16054"/>
    <cellStyle name="Vírgula 7 2 6 4 2 3" xfId="17410"/>
    <cellStyle name="Vírgula 7 2 6 4 3" xfId="5243"/>
    <cellStyle name="Vírgula 7 2 6 4 3 2" xfId="18192"/>
    <cellStyle name="Vírgula 7 2 6 4 4" xfId="19644"/>
    <cellStyle name="Vírgula 7 2 6 5" xfId="3820"/>
    <cellStyle name="Vírgula 7 2 6 5 2" xfId="5954"/>
    <cellStyle name="Vírgula 7 2 6 5 2 2" xfId="16255"/>
    <cellStyle name="Vírgula 7 2 6 5 3" xfId="18513"/>
    <cellStyle name="Vírgula 7 2 6 6" xfId="6698"/>
    <cellStyle name="Vírgula 7 2 6 6 2" xfId="24924"/>
    <cellStyle name="Vírgula 7 2 6 7" xfId="5016"/>
    <cellStyle name="Vírgula 7 2 6 7 2" xfId="16152"/>
    <cellStyle name="Vírgula 7 2 6 8" xfId="9123"/>
    <cellStyle name="Vírgula 7 2 6 8 2" xfId="16021"/>
    <cellStyle name="Vírgula 7 2 7" xfId="610"/>
    <cellStyle name="Vírgula 7 2 7 2" xfId="897"/>
    <cellStyle name="Vírgula 7 2 7 2 2" xfId="3182"/>
    <cellStyle name="Vírgula 7 2 7 2 2 2" xfId="4479"/>
    <cellStyle name="Vírgula 7 2 7 2 2 2 2" xfId="6582"/>
    <cellStyle name="Vírgula 7 2 7 2 2 2 2 2" xfId="24814"/>
    <cellStyle name="Vírgula 7 2 7 2 2 2 3" xfId="16910"/>
    <cellStyle name="Vírgula 7 2 7 2 2 3" xfId="5351"/>
    <cellStyle name="Vírgula 7 2 7 2 2 3 2" xfId="19477"/>
    <cellStyle name="Vírgula 7 2 7 2 2 4" xfId="19618"/>
    <cellStyle name="Vírgula 7 2 7 2 3" xfId="3931"/>
    <cellStyle name="Vírgula 7 2 7 2 3 2" xfId="6072"/>
    <cellStyle name="Vírgula 7 2 7 2 3 2 2" xfId="16584"/>
    <cellStyle name="Vírgula 7 2 7 2 3 3" xfId="18477"/>
    <cellStyle name="Vírgula 7 2 7 2 4" xfId="6767"/>
    <cellStyle name="Vírgula 7 2 7 2 4 2" xfId="24986"/>
    <cellStyle name="Vírgula 7 2 7 2 5" xfId="5085"/>
    <cellStyle name="Vírgula 7 2 7 2 5 2" xfId="18212"/>
    <cellStyle name="Vírgula 7 2 7 2 6" xfId="10478"/>
    <cellStyle name="Vírgula 7 2 7 2 6 2" xfId="19064"/>
    <cellStyle name="Vírgula 7 2 7 3" xfId="3076"/>
    <cellStyle name="Vírgula 7 2 7 3 2" xfId="3848"/>
    <cellStyle name="Vírgula 7 2 7 3 2 2" xfId="6521"/>
    <cellStyle name="Vírgula 7 2 7 3 2 2 2" xfId="17430"/>
    <cellStyle name="Vírgula 7 2 7 3 2 3" xfId="16284"/>
    <cellStyle name="Vírgula 7 2 7 3 3" xfId="5245"/>
    <cellStyle name="Vírgula 7 2 7 3 3 2" xfId="19495"/>
    <cellStyle name="Vírgula 7 2 7 3 4" xfId="19292"/>
    <cellStyle name="Vírgula 7 2 7 4" xfId="3822"/>
    <cellStyle name="Vírgula 7 2 7 4 2" xfId="5956"/>
    <cellStyle name="Vírgula 7 2 7 4 2 2" xfId="18056"/>
    <cellStyle name="Vírgula 7 2 7 4 3" xfId="18511"/>
    <cellStyle name="Vírgula 7 2 7 5" xfId="6700"/>
    <cellStyle name="Vírgula 7 2 7 5 2" xfId="24926"/>
    <cellStyle name="Vírgula 7 2 7 6" xfId="5018"/>
    <cellStyle name="Vírgula 7 2 7 6 2" xfId="16760"/>
    <cellStyle name="Vírgula 7 2 7 7" xfId="9473"/>
    <cellStyle name="Vírgula 7 2 7 7 2" xfId="19780"/>
    <cellStyle name="Vírgula 7 2 8" xfId="733"/>
    <cellStyle name="Vírgula 7 2 8 2" xfId="2409"/>
    <cellStyle name="Vírgula 7 2 8 2 2" xfId="3537"/>
    <cellStyle name="Vírgula 7 2 8 2 2 2" xfId="4240"/>
    <cellStyle name="Vírgula 7 2 8 2 2 2 2" xfId="6652"/>
    <cellStyle name="Vírgula 7 2 8 2 2 2 2 2" xfId="24884"/>
    <cellStyle name="Vírgula 7 2 8 2 2 2 3" xfId="17014"/>
    <cellStyle name="Vírgula 7 2 8 2 2 3" xfId="5706"/>
    <cellStyle name="Vírgula 7 2 8 2 2 3 2" xfId="16126"/>
    <cellStyle name="Vírgula 7 2 8 2 2 4" xfId="19585"/>
    <cellStyle name="Vírgula 7 2 8 2 3" xfId="4293"/>
    <cellStyle name="Vírgula 7 2 8 2 3 2" xfId="6436"/>
    <cellStyle name="Vírgula 7 2 8 2 3 2 2" xfId="16333"/>
    <cellStyle name="Vírgula 7 2 8 2 3 3" xfId="18399"/>
    <cellStyle name="Vírgula 7 2 8 2 4" xfId="6844"/>
    <cellStyle name="Vírgula 7 2 8 2 4 2" xfId="25056"/>
    <cellStyle name="Vírgula 7 2 8 2 5" xfId="5162"/>
    <cellStyle name="Vírgula 7 2 8 2 5 2" xfId="17326"/>
    <cellStyle name="Vírgula 7 2 8 2 6" xfId="19658"/>
    <cellStyle name="Vírgula 7 2 8 3" xfId="3118"/>
    <cellStyle name="Vírgula 7 2 8 3 2" xfId="4533"/>
    <cellStyle name="Vírgula 7 2 8 3 2 2" xfId="18333"/>
    <cellStyle name="Vírgula 7 2 8 3 3" xfId="5287"/>
    <cellStyle name="Vírgula 7 2 8 3 3 2" xfId="20678"/>
    <cellStyle name="Vírgula 7 2 8 3 3 3" xfId="19967"/>
    <cellStyle name="Vírgula 7 2 8 3 4" xfId="22575"/>
    <cellStyle name="Vírgula 7 2 8 4" xfId="4217"/>
    <cellStyle name="Vírgula 7 2 8 4 2" xfId="6003"/>
    <cellStyle name="Vírgula 7 2 8 4 2 2" xfId="16607"/>
    <cellStyle name="Vírgula 7 2 8 4 3" xfId="16243"/>
    <cellStyle name="Vírgula 7 2 8 5" xfId="8629"/>
    <cellStyle name="Vírgula 7 2 8 6" xfId="9897"/>
    <cellStyle name="Vírgula 7 2 9" xfId="2410"/>
    <cellStyle name="Vírgula 7 2 9 2" xfId="3538"/>
    <cellStyle name="Vírgula 7 2 9 2 2" xfId="4042"/>
    <cellStyle name="Vírgula 7 2 9 2 2 2" xfId="6653"/>
    <cellStyle name="Vírgula 7 2 9 2 2 2 2" xfId="24885"/>
    <cellStyle name="Vírgula 7 2 9 2 2 3" xfId="16401"/>
    <cellStyle name="Vírgula 7 2 9 2 3" xfId="5707"/>
    <cellStyle name="Vírgula 7 2 9 2 3 2" xfId="16666"/>
    <cellStyle name="Vírgula 7 2 9 2 4" xfId="19398"/>
    <cellStyle name="Vírgula 7 2 9 3" xfId="4294"/>
    <cellStyle name="Vírgula 7 2 9 3 2" xfId="6437"/>
    <cellStyle name="Vírgula 7 2 9 3 2 2" xfId="19757"/>
    <cellStyle name="Vírgula 7 2 9 3 3" xfId="16988"/>
    <cellStyle name="Vírgula 7 2 9 4" xfId="6845"/>
    <cellStyle name="Vírgula 7 2 9 4 2" xfId="25057"/>
    <cellStyle name="Vírgula 7 2 9 5" xfId="5163"/>
    <cellStyle name="Vírgula 7 2 9 5 2" xfId="19300"/>
    <cellStyle name="Vírgula 7 2 9 6" xfId="9057"/>
    <cellStyle name="Vírgula 7 2 9 6 2" xfId="19659"/>
    <cellStyle name="Vírgula 7 20" xfId="2411"/>
    <cellStyle name="Vírgula 7 20 2" xfId="3539"/>
    <cellStyle name="Vírgula 7 20 2 2" xfId="4100"/>
    <cellStyle name="Vírgula 7 20 2 2 2" xfId="6654"/>
    <cellStyle name="Vírgula 7 20 2 2 2 2" xfId="24886"/>
    <cellStyle name="Vírgula 7 20 2 2 3" xfId="17408"/>
    <cellStyle name="Vírgula 7 20 2 3" xfId="5708"/>
    <cellStyle name="Vírgula 7 20 2 3 2" xfId="17317"/>
    <cellStyle name="Vírgula 7 20 2 4" xfId="19213"/>
    <cellStyle name="Vírgula 7 20 3" xfId="4295"/>
    <cellStyle name="Vírgula 7 20 3 2" xfId="6438"/>
    <cellStyle name="Vírgula 7 20 3 2 2" xfId="17444"/>
    <cellStyle name="Vírgula 7 20 3 3" xfId="15872"/>
    <cellStyle name="Vírgula 7 20 4" xfId="6846"/>
    <cellStyle name="Vírgula 7 20 4 2" xfId="25058"/>
    <cellStyle name="Vírgula 7 20 5" xfId="5164"/>
    <cellStyle name="Vírgula 7 20 5 2" xfId="19513"/>
    <cellStyle name="Vírgula 7 20 6" xfId="19312"/>
    <cellStyle name="Vírgula 7 21" xfId="2358"/>
    <cellStyle name="Vírgula 7 21 2" xfId="2884"/>
    <cellStyle name="Vírgula 7 21 2 2" xfId="3661"/>
    <cellStyle name="Vírgula 7 21 2 2 2" xfId="4939"/>
    <cellStyle name="Vírgula 7 21 2 2 2 2" xfId="17218"/>
    <cellStyle name="Vírgula 7 21 2 2 3" xfId="5830"/>
    <cellStyle name="Vírgula 7 21 2 2 3 2" xfId="16646"/>
    <cellStyle name="Vírgula 7 21 2 2 4" xfId="18601"/>
    <cellStyle name="Vírgula 7 21 3" xfId="2809"/>
    <cellStyle name="Vírgula 7 21 3 2" xfId="3637"/>
    <cellStyle name="Vírgula 7 21 3 2 2" xfId="4915"/>
    <cellStyle name="Vírgula 7 21 3 2 2 2" xfId="18251"/>
    <cellStyle name="Vírgula 7 21 3 2 3" xfId="5806"/>
    <cellStyle name="Vírgula 7 21 3 2 3 2" xfId="16101"/>
    <cellStyle name="Vírgula 7 21 3 2 4" xfId="15993"/>
    <cellStyle name="Vírgula 7 21 4" xfId="2662"/>
    <cellStyle name="Vírgula 7 21 4 2" xfId="3617"/>
    <cellStyle name="Vírgula 7 21 4 2 2" xfId="4895"/>
    <cellStyle name="Vírgula 7 21 4 2 2 2" xfId="19826"/>
    <cellStyle name="Vírgula 7 21 4 2 3" xfId="5786"/>
    <cellStyle name="Vírgula 7 21 4 2 3 2" xfId="17310"/>
    <cellStyle name="Vírgula 7 21 4 2 4" xfId="18639"/>
    <cellStyle name="Vírgula 7 21 5" xfId="2595"/>
    <cellStyle name="Vírgula 7 21 5 2" xfId="3601"/>
    <cellStyle name="Vírgula 7 21 5 2 2" xfId="4879"/>
    <cellStyle name="Vírgula 7 21 5 2 2 2" xfId="19396"/>
    <cellStyle name="Vírgula 7 21 5 2 3" xfId="5770"/>
    <cellStyle name="Vírgula 7 21 5 2 3 2" xfId="16303"/>
    <cellStyle name="Vírgula 7 21 5 2 4" xfId="18652"/>
    <cellStyle name="Vírgula 7 21 6" xfId="3486"/>
    <cellStyle name="Vírgula 7 21 6 2" xfId="4816"/>
    <cellStyle name="Vírgula 7 21 6 2 2" xfId="19130"/>
    <cellStyle name="Vírgula 7 21 6 3" xfId="5655"/>
    <cellStyle name="Vírgula 7 21 6 3 2" xfId="15947"/>
    <cellStyle name="Vírgula 7 21 6 4" xfId="19598"/>
    <cellStyle name="Vírgula 7 21 7" xfId="3694"/>
    <cellStyle name="Vírgula 7 21 7 2" xfId="6385"/>
    <cellStyle name="Vírgula 7 21 7 2 2" xfId="17908"/>
    <cellStyle name="Vírgula 7 21 7 3" xfId="15990"/>
    <cellStyle name="Vírgula 7 22" xfId="3034"/>
    <cellStyle name="Vírgula 7 22 2" xfId="4019"/>
    <cellStyle name="Vírgula 7 22 2 2" xfId="5886"/>
    <cellStyle name="Vírgula 7 22 2 2 2" xfId="16116"/>
    <cellStyle name="Vírgula 7 22 2 3" xfId="16402"/>
    <cellStyle name="Vírgula 7 22 3" xfId="5203"/>
    <cellStyle name="Vírgula 7 22 3 2" xfId="19180"/>
    <cellStyle name="Vírgula 7 22 4" xfId="19188"/>
    <cellStyle name="Vírgula 7 23" xfId="3704"/>
    <cellStyle name="Vírgula 7 23 2" xfId="6493"/>
    <cellStyle name="Vírgula 7 23 2 2" xfId="16065"/>
    <cellStyle name="Vírgula 7 23 3" xfId="18573"/>
    <cellStyle name="Vírgula 7 24" xfId="4066"/>
    <cellStyle name="Vírgula 7 24 2" xfId="6497"/>
    <cellStyle name="Vírgula 7 24 2 2" xfId="17435"/>
    <cellStyle name="Vírgula 7 24 3" xfId="16399"/>
    <cellStyle name="Vírgula 7 25" xfId="5863"/>
    <cellStyle name="Vírgula 7 25 2" xfId="18079"/>
    <cellStyle name="Vírgula 7 26" xfId="6672"/>
    <cellStyle name="Vírgula 7 26 2" xfId="24904"/>
    <cellStyle name="Vírgula 7 27" xfId="4989"/>
    <cellStyle name="Vírgula 7 27 2" xfId="18235"/>
    <cellStyle name="Vírgula 7 28" xfId="19278"/>
    <cellStyle name="Vírgula 7 3" xfId="123"/>
    <cellStyle name="Vírgula 7 3 10" xfId="898"/>
    <cellStyle name="Vírgula 7 3 10 2" xfId="3183"/>
    <cellStyle name="Vírgula 7 3 10 2 2" xfId="4254"/>
    <cellStyle name="Vírgula 7 3 10 2 2 2" xfId="6583"/>
    <cellStyle name="Vírgula 7 3 10 2 2 2 2" xfId="24815"/>
    <cellStyle name="Vírgula 7 3 10 2 2 3" xfId="18414"/>
    <cellStyle name="Vírgula 7 3 10 2 3" xfId="5352"/>
    <cellStyle name="Vírgula 7 3 10 2 3 2" xfId="19484"/>
    <cellStyle name="Vírgula 7 3 10 2 4" xfId="19619"/>
    <cellStyle name="Vírgula 7 3 10 3" xfId="3932"/>
    <cellStyle name="Vírgula 7 3 10 3 2" xfId="6073"/>
    <cellStyle name="Vírgula 7 3 10 3 2 2" xfId="15862"/>
    <cellStyle name="Vírgula 7 3 10 3 3" xfId="16420"/>
    <cellStyle name="Vírgula 7 3 10 4" xfId="6768"/>
    <cellStyle name="Vírgula 7 3 10 4 2" xfId="24987"/>
    <cellStyle name="Vírgula 7 3 10 5" xfId="5086"/>
    <cellStyle name="Vírgula 7 3 10 5 2" xfId="18211"/>
    <cellStyle name="Vírgula 7 3 10 6" xfId="10685"/>
    <cellStyle name="Vírgula 7 3 10 6 2" xfId="19104"/>
    <cellStyle name="Vírgula 7 3 11" xfId="5903"/>
    <cellStyle name="Vírgula 7 3 11 2" xfId="10816"/>
    <cellStyle name="Vírgula 7 3 11 2 2" xfId="18067"/>
    <cellStyle name="Vírgula 7 3 12" xfId="8966"/>
    <cellStyle name="Vírgula 7 3 2" xfId="456"/>
    <cellStyle name="Vírgula 7 3 2 10" xfId="8630"/>
    <cellStyle name="Vírgula 7 3 2 10 2" xfId="20036"/>
    <cellStyle name="Vírgula 7 3 2 10 3" xfId="20453"/>
    <cellStyle name="Vírgula 7 3 2 11" xfId="8631"/>
    <cellStyle name="Vírgula 7 3 2 12" xfId="8632"/>
    <cellStyle name="Vírgula 7 3 2 13" xfId="8633"/>
    <cellStyle name="Vírgula 7 3 2 14" xfId="9260"/>
    <cellStyle name="Vírgula 7 3 2 2" xfId="611"/>
    <cellStyle name="Vírgula 7 3 2 2 10" xfId="8634"/>
    <cellStyle name="Vírgula 7 3 2 2 11" xfId="9378"/>
    <cellStyle name="Vírgula 7 3 2 2 2" xfId="833"/>
    <cellStyle name="Vírgula 7 3 2 2 2 2" xfId="3129"/>
    <cellStyle name="Vírgula 7 3 2 2 2 2 2" xfId="4544"/>
    <cellStyle name="Vírgula 7 3 2 2 2 2 2 2" xfId="18329"/>
    <cellStyle name="Vírgula 7 3 2 2 2 2 3" xfId="5298"/>
    <cellStyle name="Vírgula 7 3 2 2 2 2 3 2" xfId="16342"/>
    <cellStyle name="Vírgula 7 3 2 2 2 2 4" xfId="10481"/>
    <cellStyle name="Vírgula 7 3 2 2 2 2 4 2" xfId="19371"/>
    <cellStyle name="Vírgula 7 3 2 2 2 3" xfId="4016"/>
    <cellStyle name="Vírgula 7 3 2 2 2 3 2" xfId="6015"/>
    <cellStyle name="Vírgula 7 3 2 2 2 3 2 2" xfId="18048"/>
    <cellStyle name="Vírgula 7 3 2 2 2 3 3" xfId="17076"/>
    <cellStyle name="Vírgula 7 3 2 2 2 4" xfId="9797"/>
    <cellStyle name="Vírgula 7 3 2 2 3" xfId="3077"/>
    <cellStyle name="Vírgula 7 3 2 2 3 2" xfId="4504"/>
    <cellStyle name="Vírgula 7 3 2 2 3 2 2" xfId="16902"/>
    <cellStyle name="Vírgula 7 3 2 2 3 3" xfId="5246"/>
    <cellStyle name="Vírgula 7 3 2 2 3 3 2" xfId="20259"/>
    <cellStyle name="Vírgula 7 3 2 2 3 3 3" xfId="21394"/>
    <cellStyle name="Vírgula 7 3 2 2 3 4" xfId="10480"/>
    <cellStyle name="Vírgula 7 3 2 2 3 4 2" xfId="23876"/>
    <cellStyle name="Vírgula 7 3 2 2 3 4 3" xfId="22563"/>
    <cellStyle name="Vírgula 7 3 2 2 4" xfId="4437"/>
    <cellStyle name="Vírgula 7 3 2 2 4 2" xfId="5957"/>
    <cellStyle name="Vírgula 7 3 2 2 4 2 2" xfId="20651"/>
    <cellStyle name="Vírgula 7 3 2 2 4 2 3" xfId="19968"/>
    <cellStyle name="Vírgula 7 3 2 2 4 3" xfId="22696"/>
    <cellStyle name="Vírgula 7 3 2 2 5" xfId="8635"/>
    <cellStyle name="Vírgula 7 3 2 2 5 2" xfId="22080"/>
    <cellStyle name="Vírgula 7 3 2 2 5 3" xfId="22084"/>
    <cellStyle name="Vírgula 7 3 2 2 6" xfId="8636"/>
    <cellStyle name="Vírgula 7 3 2 2 6 2" xfId="21006"/>
    <cellStyle name="Vírgula 7 3 2 2 6 3" xfId="20494"/>
    <cellStyle name="Vírgula 7 3 2 2 7" xfId="8637"/>
    <cellStyle name="Vírgula 7 3 2 2 7 2" xfId="20929"/>
    <cellStyle name="Vírgula 7 3 2 2 7 3" xfId="21979"/>
    <cellStyle name="Vírgula 7 3 2 2 8" xfId="8638"/>
    <cellStyle name="Vírgula 7 3 2 2 8 2" xfId="20031"/>
    <cellStyle name="Vírgula 7 3 2 2 8 3" xfId="22317"/>
    <cellStyle name="Vírgula 7 3 2 2 9" xfId="8639"/>
    <cellStyle name="Vírgula 7 3 2 3" xfId="899"/>
    <cellStyle name="Vírgula 7 3 2 3 2" xfId="3184"/>
    <cellStyle name="Vírgula 7 3 2 3 2 2" xfId="4403"/>
    <cellStyle name="Vírgula 7 3 2 3 2 2 2" xfId="6584"/>
    <cellStyle name="Vírgula 7 3 2 3 2 2 2 2" xfId="24816"/>
    <cellStyle name="Vírgula 7 3 2 3 2 2 3" xfId="16207"/>
    <cellStyle name="Vírgula 7 3 2 3 2 3" xfId="5353"/>
    <cellStyle name="Vírgula 7 3 2 3 2 3 2" xfId="20485"/>
    <cellStyle name="Vírgula 7 3 2 3 2 3 3" xfId="22254"/>
    <cellStyle name="Vírgula 7 3 2 3 2 4" xfId="10482"/>
    <cellStyle name="Vírgula 7 3 2 3 2 4 2" xfId="22326"/>
    <cellStyle name="Vírgula 7 3 2 3 2 4 3" xfId="20026"/>
    <cellStyle name="Vírgula 7 3 2 3 2 4 4" xfId="23877"/>
    <cellStyle name="Vírgula 7 3 2 3 2 4 5" xfId="22589"/>
    <cellStyle name="Vírgula 7 3 2 3 3" xfId="3933"/>
    <cellStyle name="Vírgula 7 3 2 3 3 2" xfId="6074"/>
    <cellStyle name="Vírgula 7 3 2 3 3 2 2" xfId="16583"/>
    <cellStyle name="Vírgula 7 3 2 3 3 3" xfId="16419"/>
    <cellStyle name="Vírgula 7 3 2 3 4" xfId="6769"/>
    <cellStyle name="Vírgula 7 3 2 3 4 2" xfId="24988"/>
    <cellStyle name="Vírgula 7 3 2 3 5" xfId="5087"/>
    <cellStyle name="Vírgula 7 3 2 3 5 2" xfId="16735"/>
    <cellStyle name="Vírgula 7 3 2 3 6" xfId="9516"/>
    <cellStyle name="Vírgula 7 3 2 3 6 2" xfId="19351"/>
    <cellStyle name="Vírgula 7 3 2 4" xfId="3056"/>
    <cellStyle name="Vírgula 7 3 2 4 2" xfId="4023"/>
    <cellStyle name="Vírgula 7 3 2 4 2 2" xfId="6507"/>
    <cellStyle name="Vírgula 7 3 2 4 2 2 2" xfId="16062"/>
    <cellStyle name="Vírgula 7 3 2 4 2 3" xfId="16376"/>
    <cellStyle name="Vírgula 7 3 2 4 3" xfId="5225"/>
    <cellStyle name="Vírgula 7 3 2 4 3 2" xfId="19499"/>
    <cellStyle name="Vírgula 7 3 2 4 4" xfId="10479"/>
    <cellStyle name="Vírgula 7 3 2 4 4 2" xfId="19798"/>
    <cellStyle name="Vírgula 7 3 2 5" xfId="3773"/>
    <cellStyle name="Vírgula 7 3 2 5 2" xfId="5923"/>
    <cellStyle name="Vírgula 7 3 2 5 2 2" xfId="20382"/>
    <cellStyle name="Vírgula 7 3 2 5 2 3" xfId="20533"/>
    <cellStyle name="Vírgula 7 3 2 5 3" xfId="10729"/>
    <cellStyle name="Vírgula 7 3 2 5 3 2" xfId="22333"/>
    <cellStyle name="Vírgula 7 3 2 5 3 3" xfId="20670"/>
    <cellStyle name="Vírgula 7 3 2 5 3 4" xfId="23881"/>
    <cellStyle name="Vírgula 7 3 2 5 3 5" xfId="22624"/>
    <cellStyle name="Vírgula 7 3 2 6" xfId="6685"/>
    <cellStyle name="Vírgula 7 3 2 6 2" xfId="10859"/>
    <cellStyle name="Vírgula 7 3 2 6 2 2" xfId="22335"/>
    <cellStyle name="Vírgula 7 3 2 6 2 3" xfId="20816"/>
    <cellStyle name="Vírgula 7 3 2 6 2 4" xfId="23886"/>
    <cellStyle name="Vírgula 7 3 2 6 2 5" xfId="22732"/>
    <cellStyle name="Vírgula 7 3 2 6 3" xfId="22017"/>
    <cellStyle name="Vírgula 7 3 2 6 4" xfId="20532"/>
    <cellStyle name="Vírgula 7 3 2 7" xfId="5003"/>
    <cellStyle name="Vírgula 7 3 2 7 2" xfId="20251"/>
    <cellStyle name="Vírgula 7 3 2 7 2 2" xfId="23947"/>
    <cellStyle name="Vírgula 7 3 2 7 2 3" xfId="22721"/>
    <cellStyle name="Vírgula 7 3 2 7 3" xfId="20372"/>
    <cellStyle name="Vírgula 7 3 2 7 4" xfId="20476"/>
    <cellStyle name="Vírgula 7 3 2 8" xfId="8640"/>
    <cellStyle name="Vírgula 7 3 2 8 2" xfId="20997"/>
    <cellStyle name="Vírgula 7 3 2 8 3" xfId="19969"/>
    <cellStyle name="Vírgula 7 3 2 8 4" xfId="19683"/>
    <cellStyle name="Vírgula 7 3 2 9" xfId="8641"/>
    <cellStyle name="Vírgula 7 3 2 9 2" xfId="21859"/>
    <cellStyle name="Vírgula 7 3 2 9 3" xfId="22085"/>
    <cellStyle name="Vírgula 7 3 3" xfId="457"/>
    <cellStyle name="Vírgula 7 3 3 10" xfId="8642"/>
    <cellStyle name="Vírgula 7 3 3 11" xfId="9295"/>
    <cellStyle name="Vírgula 7 3 3 2" xfId="799"/>
    <cellStyle name="Vírgula 7 3 3 2 2" xfId="3123"/>
    <cellStyle name="Vírgula 7 3 3 2 2 2" xfId="4538"/>
    <cellStyle name="Vírgula 7 3 3 2 2 2 2" xfId="10485"/>
    <cellStyle name="Vírgula 7 3 3 2 2 2 2 2" xfId="17368"/>
    <cellStyle name="Vírgula 7 3 3 2 2 3" xfId="5292"/>
    <cellStyle name="Vírgula 7 3 3 2 2 3 2" xfId="16706"/>
    <cellStyle name="Vírgula 7 3 3 2 2 4" xfId="9839"/>
    <cellStyle name="Vírgula 7 3 3 2 2 4 2" xfId="19633"/>
    <cellStyle name="Vírgula 7 3 3 2 3" xfId="4353"/>
    <cellStyle name="Vírgula 7 3 3 2 3 2" xfId="6009"/>
    <cellStyle name="Vírgula 7 3 3 2 3 2 2" xfId="16602"/>
    <cellStyle name="Vírgula 7 3 3 2 3 3" xfId="10484"/>
    <cellStyle name="Vírgula 7 3 3 2 3 3 2" xfId="16956"/>
    <cellStyle name="Vírgula 7 3 3 2 4" xfId="9418"/>
    <cellStyle name="Vírgula 7 3 3 3" xfId="3057"/>
    <cellStyle name="Vírgula 7 3 3 3 2" xfId="4498"/>
    <cellStyle name="Vírgula 7 3 3 3 2 2" xfId="10486"/>
    <cellStyle name="Vírgula 7 3 3 3 2 2 2" xfId="18340"/>
    <cellStyle name="Vírgula 7 3 3 3 3" xfId="5226"/>
    <cellStyle name="Vírgula 7 3 3 3 3 2" xfId="22002"/>
    <cellStyle name="Vírgula 7 3 3 3 3 3" xfId="21325"/>
    <cellStyle name="Vírgula 7 3 3 3 4" xfId="9558"/>
    <cellStyle name="Vírgula 7 3 3 3 4 2" xfId="23868"/>
    <cellStyle name="Vírgula 7 3 3 3 4 3" xfId="22557"/>
    <cellStyle name="Vírgula 7 3 3 4" xfId="3845"/>
    <cellStyle name="Vírgula 7 3 3 4 2" xfId="5924"/>
    <cellStyle name="Vírgula 7 3 3 4 2 2" xfId="20847"/>
    <cellStyle name="Vírgula 7 3 3 4 2 3" xfId="20520"/>
    <cellStyle name="Vírgula 7 3 3 4 3" xfId="10483"/>
    <cellStyle name="Vírgula 7 3 3 4 3 2" xfId="23878"/>
    <cellStyle name="Vírgula 7 3 3 4 3 3" xfId="22656"/>
    <cellStyle name="Vírgula 7 3 3 5" xfId="8643"/>
    <cellStyle name="Vírgula 7 3 3 5 2" xfId="10768"/>
    <cellStyle name="Vírgula 7 3 3 5 2 2" xfId="22334"/>
    <cellStyle name="Vírgula 7 3 3 5 2 3" xfId="21443"/>
    <cellStyle name="Vírgula 7 3 3 5 2 4" xfId="23882"/>
    <cellStyle name="Vírgula 7 3 3 5 3" xfId="22131"/>
    <cellStyle name="Vírgula 7 3 3 6" xfId="8644"/>
    <cellStyle name="Vírgula 7 3 3 6 2" xfId="10898"/>
    <cellStyle name="Vírgula 7 3 3 6 2 2" xfId="22336"/>
    <cellStyle name="Vírgula 7 3 3 6 2 3" xfId="21444"/>
    <cellStyle name="Vírgula 7 3 3 6 2 4" xfId="23887"/>
    <cellStyle name="Vírgula 7 3 3 6 3" xfId="22297"/>
    <cellStyle name="Vírgula 7 3 3 7" xfId="8645"/>
    <cellStyle name="Vírgula 7 3 3 7 2" xfId="22306"/>
    <cellStyle name="Vírgula 7 3 3 7 3" xfId="22235"/>
    <cellStyle name="Vírgula 7 3 3 8" xfId="8646"/>
    <cellStyle name="Vírgula 7 3 3 8 2" xfId="20105"/>
    <cellStyle name="Vírgula 7 3 3 8 3" xfId="19972"/>
    <cellStyle name="Vírgula 7 3 3 9" xfId="8647"/>
    <cellStyle name="Vírgula 7 3 4" xfId="612"/>
    <cellStyle name="Vírgula 7 3 4 2" xfId="613"/>
    <cellStyle name="Vírgula 7 3 4 2 10" xfId="8648"/>
    <cellStyle name="Vírgula 7 3 4 2 11" xfId="9653"/>
    <cellStyle name="Vírgula 7 3 4 2 2" xfId="834"/>
    <cellStyle name="Vírgula 7 3 4 2 2 2" xfId="3130"/>
    <cellStyle name="Vírgula 7 3 4 2 2 2 2" xfId="4545"/>
    <cellStyle name="Vírgula 7 3 4 2 2 2 2 2" xfId="16884"/>
    <cellStyle name="Vírgula 7 3 4 2 2 2 3" xfId="5299"/>
    <cellStyle name="Vírgula 7 3 4 2 2 2 3 2" xfId="16138"/>
    <cellStyle name="Vírgula 7 3 4 2 2 2 4" xfId="18782"/>
    <cellStyle name="Vírgula 7 3 4 2 2 3" xfId="4125"/>
    <cellStyle name="Vírgula 7 3 4 2 2 3 2" xfId="6016"/>
    <cellStyle name="Vírgula 7 3 4 2 2 3 2 2" xfId="16601"/>
    <cellStyle name="Vírgula 7 3 4 2 2 3 3" xfId="17059"/>
    <cellStyle name="Vírgula 7 3 4 2 2 4" xfId="10488"/>
    <cellStyle name="Vírgula 7 3 4 2 3" xfId="3078"/>
    <cellStyle name="Vírgula 7 3 4 2 3 2" xfId="4505"/>
    <cellStyle name="Vírgula 7 3 4 2 3 2 2" xfId="16901"/>
    <cellStyle name="Vírgula 7 3 4 2 3 3" xfId="5247"/>
    <cellStyle name="Vírgula 7 3 4 2 3 3 2" xfId="20177"/>
    <cellStyle name="Vírgula 7 3 4 2 3 3 3" xfId="22086"/>
    <cellStyle name="Vírgula 7 3 4 2 3 4" xfId="22564"/>
    <cellStyle name="Vírgula 7 3 4 2 4" xfId="3696"/>
    <cellStyle name="Vírgula 7 3 4 2 4 2" xfId="5959"/>
    <cellStyle name="Vírgula 7 3 4 2 4 2 2" xfId="20848"/>
    <cellStyle name="Vírgula 7 3 4 2 4 2 3" xfId="21367"/>
    <cellStyle name="Vírgula 7 3 4 2 4 3" xfId="22647"/>
    <cellStyle name="Vírgula 7 3 4 2 5" xfId="8649"/>
    <cellStyle name="Vírgula 7 3 4 2 5 2" xfId="22242"/>
    <cellStyle name="Vírgula 7 3 4 2 5 3" xfId="19971"/>
    <cellStyle name="Vírgula 7 3 4 2 6" xfId="8650"/>
    <cellStyle name="Vírgula 7 3 4 2 6 2" xfId="20359"/>
    <cellStyle name="Vírgula 7 3 4 2 6 3" xfId="19970"/>
    <cellStyle name="Vírgula 7 3 4 2 7" xfId="8651"/>
    <cellStyle name="Vírgula 7 3 4 2 7 2" xfId="20167"/>
    <cellStyle name="Vírgula 7 3 4 2 7 3" xfId="20238"/>
    <cellStyle name="Vírgula 7 3 4 2 8" xfId="8652"/>
    <cellStyle name="Vírgula 7 3 4 2 8 2" xfId="20360"/>
    <cellStyle name="Vírgula 7 3 4 2 8 3" xfId="20267"/>
    <cellStyle name="Vírgula 7 3 4 2 9" xfId="8653"/>
    <cellStyle name="Vírgula 7 3 4 3" xfId="900"/>
    <cellStyle name="Vírgula 7 3 4 3 2" xfId="2412"/>
    <cellStyle name="Vírgula 7 3 4 3 2 2" xfId="2885"/>
    <cellStyle name="Vírgula 7 3 4 3 2 2 2" xfId="3662"/>
    <cellStyle name="Vírgula 7 3 4 3 2 2 2 2" xfId="4940"/>
    <cellStyle name="Vírgula 7 3 4 3 2 2 2 2 2" xfId="16779"/>
    <cellStyle name="Vírgula 7 3 4 3 2 2 2 3" xfId="5831"/>
    <cellStyle name="Vírgula 7 3 4 3 2 2 2 3 2" xfId="20967"/>
    <cellStyle name="Vírgula 7 3 4 3 2 2 2 3 3" xfId="20595"/>
    <cellStyle name="Vírgula 7 3 4 3 2 2 2 4" xfId="18600"/>
    <cellStyle name="Vírgula 7 3 4 3 2 2 3" xfId="8654"/>
    <cellStyle name="Vírgula 7 3 4 3 2 3" xfId="2814"/>
    <cellStyle name="Vírgula 7 3 4 3 2 3 2" xfId="3642"/>
    <cellStyle name="Vírgula 7 3 4 3 2 3 2 2" xfId="4920"/>
    <cellStyle name="Vírgula 7 3 4 3 2 3 2 2 2" xfId="17216"/>
    <cellStyle name="Vírgula 7 3 4 3 2 3 2 3" xfId="5811"/>
    <cellStyle name="Vírgula 7 3 4 3 2 3 2 3 2" xfId="16652"/>
    <cellStyle name="Vírgula 7 3 4 3 2 3 2 4" xfId="18617"/>
    <cellStyle name="Vírgula 7 3 4 3 2 4" xfId="2663"/>
    <cellStyle name="Vírgula 7 3 4 3 2 4 2" xfId="3618"/>
    <cellStyle name="Vírgula 7 3 4 3 2 4 2 2" xfId="4896"/>
    <cellStyle name="Vírgula 7 3 4 3 2 4 2 2 2" xfId="19769"/>
    <cellStyle name="Vírgula 7 3 4 3 2 4 2 3" xfId="5787"/>
    <cellStyle name="Vírgula 7 3 4 3 2 4 2 3 2" xfId="17395"/>
    <cellStyle name="Vírgula 7 3 4 3 2 4 2 4" xfId="18638"/>
    <cellStyle name="Vírgula 7 3 4 3 2 5" xfId="2596"/>
    <cellStyle name="Vírgula 7 3 4 3 2 5 2" xfId="3602"/>
    <cellStyle name="Vírgula 7 3 4 3 2 5 2 2" xfId="4880"/>
    <cellStyle name="Vírgula 7 3 4 3 2 5 2 2 2" xfId="19211"/>
    <cellStyle name="Vírgula 7 3 4 3 2 5 2 3" xfId="5771"/>
    <cellStyle name="Vírgula 7 3 4 3 2 5 2 3 2" xfId="18097"/>
    <cellStyle name="Vírgula 7 3 4 3 2 5 2 4" xfId="18651"/>
    <cellStyle name="Vírgula 7 3 4 3 2 6" xfId="3540"/>
    <cellStyle name="Vírgula 7 3 4 3 2 6 2" xfId="4835"/>
    <cellStyle name="Vírgula 7 3 4 3 2 6 2 2" xfId="19538"/>
    <cellStyle name="Vírgula 7 3 4 3 2 6 3" xfId="5709"/>
    <cellStyle name="Vírgula 7 3 4 3 2 6 3 2" xfId="17236"/>
    <cellStyle name="Vírgula 7 3 4 3 2 6 4" xfId="19167"/>
    <cellStyle name="Vírgula 7 3 4 3 2 7" xfId="4017"/>
    <cellStyle name="Vírgula 7 3 4 3 2 7 2" xfId="6439"/>
    <cellStyle name="Vírgula 7 3 4 3 2 7 2 2" xfId="16081"/>
    <cellStyle name="Vírgula 7 3 4 3 2 7 3" xfId="16380"/>
    <cellStyle name="Vírgula 7 3 4 3 3" xfId="2524"/>
    <cellStyle name="Vírgula 7 3 4 3 3 2" xfId="3585"/>
    <cellStyle name="Vírgula 7 3 4 3 3 2 2" xfId="4863"/>
    <cellStyle name="Vírgula 7 3 4 3 3 2 2 2" xfId="19078"/>
    <cellStyle name="Vírgula 7 3 4 3 3 2 3" xfId="5754"/>
    <cellStyle name="Vírgula 7 3 4 3 3 2 3 2" xfId="16657"/>
    <cellStyle name="Vírgula 7 3 4 3 3 2 4" xfId="19200"/>
    <cellStyle name="Vírgula 7 3 4 3 3 3" xfId="3764"/>
    <cellStyle name="Vírgula 7 3 4 3 3 3 2" xfId="6484"/>
    <cellStyle name="Vírgula 7 3 4 3 3 3 2 2" xfId="15846"/>
    <cellStyle name="Vírgula 7 3 4 3 3 3 3" xfId="18547"/>
    <cellStyle name="Vírgula 7 3 4 3 4" xfId="3185"/>
    <cellStyle name="Vírgula 7 3 4 3 4 2" xfId="4345"/>
    <cellStyle name="Vírgula 7 3 4 3 4 2 2" xfId="6585"/>
    <cellStyle name="Vírgula 7 3 4 3 4 2 2 2" xfId="24817"/>
    <cellStyle name="Vírgula 7 3 4 3 4 2 3" xfId="16959"/>
    <cellStyle name="Vírgula 7 3 4 3 4 3" xfId="5354"/>
    <cellStyle name="Vírgula 7 3 4 3 4 3 2" xfId="19482"/>
    <cellStyle name="Vírgula 7 3 4 3 4 4" xfId="16465"/>
    <cellStyle name="Vírgula 7 3 4 3 5" xfId="3934"/>
    <cellStyle name="Vírgula 7 3 4 3 5 2" xfId="6075"/>
    <cellStyle name="Vírgula 7 3 4 3 5 2 2" xfId="16582"/>
    <cellStyle name="Vírgula 7 3 4 3 5 3" xfId="17246"/>
    <cellStyle name="Vírgula 7 3 4 3 6" xfId="6770"/>
    <cellStyle name="Vírgula 7 3 4 3 6 2" xfId="24989"/>
    <cellStyle name="Vírgula 7 3 4 3 7" xfId="5088"/>
    <cellStyle name="Vírgula 7 3 4 3 7 2" xfId="16146"/>
    <cellStyle name="Vírgula 7 3 4 3 8" xfId="10487"/>
    <cellStyle name="Vírgula 7 3 4 3 8 2" xfId="19150"/>
    <cellStyle name="Vírgula 7 3 4 4" xfId="5958"/>
    <cellStyle name="Vírgula 7 3 4 4 2" xfId="17252"/>
    <cellStyle name="Vírgula 7 3 4 5" xfId="9200"/>
    <cellStyle name="Vírgula 7 3 5" xfId="614"/>
    <cellStyle name="Vírgula 7 3 5 2" xfId="615"/>
    <cellStyle name="Vírgula 7 3 5 2 10" xfId="8655"/>
    <cellStyle name="Vírgula 7 3 5 2 11" xfId="9753"/>
    <cellStyle name="Vírgula 7 3 5 2 2" xfId="835"/>
    <cellStyle name="Vírgula 7 3 5 2 2 2" xfId="3131"/>
    <cellStyle name="Vírgula 7 3 5 2 2 2 2" xfId="4546"/>
    <cellStyle name="Vírgula 7 3 5 2 2 2 2 2" xfId="16184"/>
    <cellStyle name="Vírgula 7 3 5 2 2 2 3" xfId="5300"/>
    <cellStyle name="Vírgula 7 3 5 2 2 2 3 2" xfId="19728"/>
    <cellStyle name="Vírgula 7 3 5 2 2 2 4" xfId="19629"/>
    <cellStyle name="Vírgula 7 3 5 2 2 3" xfId="4149"/>
    <cellStyle name="Vírgula 7 3 5 2 2 3 2" xfId="6017"/>
    <cellStyle name="Vírgula 7 3 5 2 2 3 2 2" xfId="15863"/>
    <cellStyle name="Vírgula 7 3 5 2 2 3 3" xfId="18442"/>
    <cellStyle name="Vírgula 7 3 5 2 2 4" xfId="10490"/>
    <cellStyle name="Vírgula 7 3 5 2 3" xfId="3079"/>
    <cellStyle name="Vírgula 7 3 5 2 3 2" xfId="4506"/>
    <cellStyle name="Vírgula 7 3 5 2 3 2 2" xfId="16900"/>
    <cellStyle name="Vírgula 7 3 5 2 3 3" xfId="5248"/>
    <cellStyle name="Vírgula 7 3 5 2 3 3 2" xfId="20176"/>
    <cellStyle name="Vírgula 7 3 5 2 3 3 3" xfId="20886"/>
    <cellStyle name="Vírgula 7 3 5 2 3 4" xfId="22565"/>
    <cellStyle name="Vírgula 7 3 5 2 4" xfId="4473"/>
    <cellStyle name="Vírgula 7 3 5 2 4 2" xfId="5961"/>
    <cellStyle name="Vírgula 7 3 5 2 4 2 2" xfId="20923"/>
    <cellStyle name="Vírgula 7 3 5 2 4 2 3" xfId="22274"/>
    <cellStyle name="Vírgula 7 3 5 2 4 3" xfId="22698"/>
    <cellStyle name="Vírgula 7 3 5 2 5" xfId="8656"/>
    <cellStyle name="Vírgula 7 3 5 2 5 2" xfId="20463"/>
    <cellStyle name="Vírgula 7 3 5 2 5 3" xfId="22211"/>
    <cellStyle name="Vírgula 7 3 5 2 6" xfId="8657"/>
    <cellStyle name="Vírgula 7 3 5 2 6 2" xfId="20917"/>
    <cellStyle name="Vírgula 7 3 5 2 6 3" xfId="20754"/>
    <cellStyle name="Vírgula 7 3 5 2 7" xfId="8658"/>
    <cellStyle name="Vírgula 7 3 5 2 7 2" xfId="20361"/>
    <cellStyle name="Vírgula 7 3 5 2 7 3" xfId="21403"/>
    <cellStyle name="Vírgula 7 3 5 2 8" xfId="8659"/>
    <cellStyle name="Vírgula 7 3 5 2 8 2" xfId="21386"/>
    <cellStyle name="Vírgula 7 3 5 2 8 3" xfId="21540"/>
    <cellStyle name="Vírgula 7 3 5 2 9" xfId="8660"/>
    <cellStyle name="Vírgula 7 3 5 3" xfId="901"/>
    <cellStyle name="Vírgula 7 3 5 3 2" xfId="2413"/>
    <cellStyle name="Vírgula 7 3 5 3 2 2" xfId="2886"/>
    <cellStyle name="Vírgula 7 3 5 3 2 2 2" xfId="3663"/>
    <cellStyle name="Vírgula 7 3 5 3 2 2 2 2" xfId="4941"/>
    <cellStyle name="Vírgula 7 3 5 3 2 2 2 2 2" xfId="16778"/>
    <cellStyle name="Vírgula 7 3 5 3 2 2 2 3" xfId="5832"/>
    <cellStyle name="Vírgula 7 3 5 3 2 2 2 3 2" xfId="20616"/>
    <cellStyle name="Vírgula 7 3 5 3 2 2 2 3 3" xfId="20729"/>
    <cellStyle name="Vírgula 7 3 5 3 2 2 2 4" xfId="18599"/>
    <cellStyle name="Vírgula 7 3 5 3 2 2 3" xfId="8661"/>
    <cellStyle name="Vírgula 7 3 5 3 2 3" xfId="2815"/>
    <cellStyle name="Vírgula 7 3 5 3 2 3 2" xfId="3643"/>
    <cellStyle name="Vírgula 7 3 5 3 2 3 2 2" xfId="4921"/>
    <cellStyle name="Vírgula 7 3 5 3 2 3 2 2 2" xfId="16786"/>
    <cellStyle name="Vírgula 7 3 5 3 2 3 2 3" xfId="5812"/>
    <cellStyle name="Vírgula 7 3 5 3 2 3 2 3 2" xfId="16651"/>
    <cellStyle name="Vírgula 7 3 5 3 2 3 2 4" xfId="18616"/>
    <cellStyle name="Vírgula 7 3 5 3 2 4" xfId="2664"/>
    <cellStyle name="Vírgula 7 3 5 3 2 4 2" xfId="3619"/>
    <cellStyle name="Vírgula 7 3 5 3 2 4 2 2" xfId="4897"/>
    <cellStyle name="Vírgula 7 3 5 3 2 4 2 2 2" xfId="19035"/>
    <cellStyle name="Vírgula 7 3 5 3 2 4 2 3" xfId="5788"/>
    <cellStyle name="Vírgula 7 3 5 3 2 4 2 3 2" xfId="16654"/>
    <cellStyle name="Vírgula 7 3 5 3 2 4 2 4" xfId="18637"/>
    <cellStyle name="Vírgula 7 3 5 3 2 5" xfId="2597"/>
    <cellStyle name="Vírgula 7 3 5 3 2 5 2" xfId="3603"/>
    <cellStyle name="Vírgula 7 3 5 3 2 5 2 2" xfId="4881"/>
    <cellStyle name="Vírgula 7 3 5 3 2 5 2 2 2" xfId="19165"/>
    <cellStyle name="Vírgula 7 3 5 3 2 5 2 3" xfId="5772"/>
    <cellStyle name="Vírgula 7 3 5 3 2 5 2 3 2" xfId="18096"/>
    <cellStyle name="Vírgula 7 3 5 3 2 5 2 4" xfId="18650"/>
    <cellStyle name="Vírgula 7 3 5 3 2 6" xfId="3541"/>
    <cellStyle name="Vírgula 7 3 5 3 2 6 2" xfId="4836"/>
    <cellStyle name="Vírgula 7 3 5 3 2 6 2 2" xfId="19541"/>
    <cellStyle name="Vírgula 7 3 5 3 2 6 3" xfId="5710"/>
    <cellStyle name="Vírgula 7 3 5 3 2 6 3 2" xfId="16665"/>
    <cellStyle name="Vírgula 7 3 5 3 2 6 4" xfId="19853"/>
    <cellStyle name="Vírgula 7 3 5 3 2 7" xfId="4063"/>
    <cellStyle name="Vírgula 7 3 5 3 2 7 2" xfId="6440"/>
    <cellStyle name="Vírgula 7 3 5 3 2 7 2 2" xfId="19756"/>
    <cellStyle name="Vírgula 7 3 5 3 2 7 3" xfId="17070"/>
    <cellStyle name="Vírgula 7 3 5 3 3" xfId="2525"/>
    <cellStyle name="Vírgula 7 3 5 3 3 2" xfId="3586"/>
    <cellStyle name="Vírgula 7 3 5 3 3 2 2" xfId="4864"/>
    <cellStyle name="Vírgula 7 3 5 3 3 2 2 2" xfId="19529"/>
    <cellStyle name="Vírgula 7 3 5 3 3 2 3" xfId="5755"/>
    <cellStyle name="Vírgula 7 3 5 3 3 2 3 2" xfId="18109"/>
    <cellStyle name="Vírgula 7 3 5 3 3 2 4" xfId="19134"/>
    <cellStyle name="Vírgula 7 3 5 3 3 3" xfId="4065"/>
    <cellStyle name="Vírgula 7 3 5 3 3 3 2" xfId="6485"/>
    <cellStyle name="Vírgula 7 3 5 3 3 3 2 2" xfId="19748"/>
    <cellStyle name="Vírgula 7 3 5 3 3 3 3" xfId="16363"/>
    <cellStyle name="Vírgula 7 3 5 3 4" xfId="3186"/>
    <cellStyle name="Vírgula 7 3 5 3 4 2" xfId="4181"/>
    <cellStyle name="Vírgula 7 3 5 3 4 2 2" xfId="6586"/>
    <cellStyle name="Vírgula 7 3 5 3 4 2 2 2" xfId="24818"/>
    <cellStyle name="Vírgula 7 3 5 3 4 2 3" xfId="17039"/>
    <cellStyle name="Vírgula 7 3 5 3 4 3" xfId="5355"/>
    <cellStyle name="Vírgula 7 3 5 3 4 3 2" xfId="19483"/>
    <cellStyle name="Vírgula 7 3 5 3 4 4" xfId="18775"/>
    <cellStyle name="Vírgula 7 3 5 3 5" xfId="3935"/>
    <cellStyle name="Vírgula 7 3 5 3 5 2" xfId="6076"/>
    <cellStyle name="Vírgula 7 3 5 3 5 2 2" xfId="16581"/>
    <cellStyle name="Vírgula 7 3 5 3 5 3" xfId="16418"/>
    <cellStyle name="Vírgula 7 3 5 3 6" xfId="6771"/>
    <cellStyle name="Vírgula 7 3 5 3 6 2" xfId="24990"/>
    <cellStyle name="Vírgula 7 3 5 3 7" xfId="5089"/>
    <cellStyle name="Vírgula 7 3 5 3 7 2" xfId="16730"/>
    <cellStyle name="Vírgula 7 3 5 3 8" xfId="10489"/>
    <cellStyle name="Vírgula 7 3 5 3 8 2" xfId="16014"/>
    <cellStyle name="Vírgula 7 3 5 4" xfId="5960"/>
    <cellStyle name="Vírgula 7 3 5 4 2" xfId="17300"/>
    <cellStyle name="Vírgula 7 3 5 5" xfId="9339"/>
    <cellStyle name="Vírgula 7 3 6" xfId="616"/>
    <cellStyle name="Vírgula 7 3 6 10" xfId="8662"/>
    <cellStyle name="Vírgula 7 3 6 11" xfId="8663"/>
    <cellStyle name="Vírgula 7 3 6 12" xfId="9124"/>
    <cellStyle name="Vírgula 7 3 6 2" xfId="617"/>
    <cellStyle name="Vírgula 7 3 6 2 10" xfId="8664"/>
    <cellStyle name="Vírgula 7 3 6 2 11" xfId="9605"/>
    <cellStyle name="Vírgula 7 3 6 2 2" xfId="837"/>
    <cellStyle name="Vírgula 7 3 6 2 2 2" xfId="3133"/>
    <cellStyle name="Vírgula 7 3 6 2 2 2 2" xfId="4548"/>
    <cellStyle name="Vírgula 7 3 6 2 2 2 2 2" xfId="17367"/>
    <cellStyle name="Vírgula 7 3 6 2 2 2 3" xfId="5302"/>
    <cellStyle name="Vírgula 7 3 6 2 2 2 3 2" xfId="16137"/>
    <cellStyle name="Vírgula 7 3 6 2 2 2 4" xfId="19310"/>
    <cellStyle name="Vírgula 7 3 6 2 2 3" xfId="4211"/>
    <cellStyle name="Vírgula 7 3 6 2 2 3 2" xfId="6019"/>
    <cellStyle name="Vírgula 7 3 6 2 2 3 2 2" xfId="16599"/>
    <cellStyle name="Vírgula 7 3 6 2 2 3 3" xfId="18426"/>
    <cellStyle name="Vírgula 7 3 6 2 2 4" xfId="10492"/>
    <cellStyle name="Vírgula 7 3 6 2 3" xfId="3081"/>
    <cellStyle name="Vírgula 7 3 6 2 3 2" xfId="4508"/>
    <cellStyle name="Vírgula 7 3 6 2 3 2 2" xfId="16188"/>
    <cellStyle name="Vírgula 7 3 6 2 3 3" xfId="5250"/>
    <cellStyle name="Vírgula 7 3 6 2 3 3 2" xfId="19942"/>
    <cellStyle name="Vírgula 7 3 6 2 3 3 3" xfId="20067"/>
    <cellStyle name="Vírgula 7 3 6 2 3 4" xfId="22567"/>
    <cellStyle name="Vírgula 7 3 6 2 4" xfId="4038"/>
    <cellStyle name="Vírgula 7 3 6 2 4 2" xfId="5963"/>
    <cellStyle name="Vírgula 7 3 6 2 4 2 2" xfId="20862"/>
    <cellStyle name="Vírgula 7 3 6 2 4 2 3" xfId="21541"/>
    <cellStyle name="Vírgula 7 3 6 2 4 3" xfId="22680"/>
    <cellStyle name="Vírgula 7 3 6 2 5" xfId="8665"/>
    <cellStyle name="Vírgula 7 3 6 2 5 2" xfId="20804"/>
    <cellStyle name="Vírgula 7 3 6 2 5 3" xfId="20041"/>
    <cellStyle name="Vírgula 7 3 6 2 6" xfId="8666"/>
    <cellStyle name="Vírgula 7 3 6 2 6 2" xfId="20995"/>
    <cellStyle name="Vírgula 7 3 6 2 6 3" xfId="19973"/>
    <cellStyle name="Vírgula 7 3 6 2 7" xfId="8667"/>
    <cellStyle name="Vírgula 7 3 6 2 7 2" xfId="20068"/>
    <cellStyle name="Vírgula 7 3 6 2 7 3" xfId="20430"/>
    <cellStyle name="Vírgula 7 3 6 2 8" xfId="8668"/>
    <cellStyle name="Vírgula 7 3 6 2 8 2" xfId="22118"/>
    <cellStyle name="Vírgula 7 3 6 2 8 3" xfId="20135"/>
    <cellStyle name="Vírgula 7 3 6 2 9" xfId="8669"/>
    <cellStyle name="Vírgula 7 3 6 3" xfId="836"/>
    <cellStyle name="Vírgula 7 3 6 3 2" xfId="3132"/>
    <cellStyle name="Vírgula 7 3 6 3 2 2" xfId="4547"/>
    <cellStyle name="Vírgula 7 3 6 3 2 2 2" xfId="16882"/>
    <cellStyle name="Vírgula 7 3 6 3 2 3" xfId="5301"/>
    <cellStyle name="Vírgula 7 3 6 3 2 3 2" xfId="16341"/>
    <cellStyle name="Vírgula 7 3 6 3 2 4" xfId="19630"/>
    <cellStyle name="Vírgula 7 3 6 3 3" xfId="3731"/>
    <cellStyle name="Vírgula 7 3 6 3 3 2" xfId="6018"/>
    <cellStyle name="Vírgula 7 3 6 3 3 2 2" xfId="16600"/>
    <cellStyle name="Vírgula 7 3 6 3 3 3" xfId="18553"/>
    <cellStyle name="Vírgula 7 3 6 3 4" xfId="10491"/>
    <cellStyle name="Vírgula 7 3 6 4" xfId="3080"/>
    <cellStyle name="Vírgula 7 3 6 4 2" xfId="4507"/>
    <cellStyle name="Vírgula 7 3 6 4 2 2" xfId="16189"/>
    <cellStyle name="Vírgula 7 3 6 4 3" xfId="5249"/>
    <cellStyle name="Vírgula 7 3 6 4 3 2" xfId="20232"/>
    <cellStyle name="Vírgula 7 3 6 4 3 3" xfId="19975"/>
    <cellStyle name="Vírgula 7 3 6 4 4" xfId="22566"/>
    <cellStyle name="Vírgula 7 3 6 5" xfId="4192"/>
    <cellStyle name="Vírgula 7 3 6 5 2" xfId="5962"/>
    <cellStyle name="Vírgula 7 3 6 5 2 2" xfId="20385"/>
    <cellStyle name="Vírgula 7 3 6 5 2 3" xfId="19974"/>
    <cellStyle name="Vírgula 7 3 6 5 3" xfId="22687"/>
    <cellStyle name="Vírgula 7 3 6 6" xfId="8670"/>
    <cellStyle name="Vírgula 7 3 6 6 2" xfId="20722"/>
    <cellStyle name="Vírgula 7 3 6 6 3" xfId="21348"/>
    <cellStyle name="Vírgula 7 3 6 7" xfId="8671"/>
    <cellStyle name="Vírgula 7 3 6 7 2" xfId="20362"/>
    <cellStyle name="Vírgula 7 3 6 7 3" xfId="20611"/>
    <cellStyle name="Vírgula 7 3 6 8" xfId="8672"/>
    <cellStyle name="Vírgula 7 3 6 8 2" xfId="20363"/>
    <cellStyle name="Vírgula 7 3 6 8 3" xfId="21929"/>
    <cellStyle name="Vírgula 7 3 6 9" xfId="8673"/>
    <cellStyle name="Vírgula 7 3 6 9 2" xfId="20364"/>
    <cellStyle name="Vírgula 7 3 6 9 3" xfId="20534"/>
    <cellStyle name="Vírgula 7 3 7" xfId="618"/>
    <cellStyle name="Vírgula 7 3 7 2" xfId="902"/>
    <cellStyle name="Vírgula 7 3 7 2 2" xfId="2414"/>
    <cellStyle name="Vírgula 7 3 7 2 2 2" xfId="3542"/>
    <cellStyle name="Vírgula 7 3 7 2 2 2 2" xfId="4837"/>
    <cellStyle name="Vírgula 7 3 7 2 2 2 2 2" xfId="19270"/>
    <cellStyle name="Vírgula 7 3 7 2 2 2 3" xfId="5711"/>
    <cellStyle name="Vírgula 7 3 7 2 2 2 3 2" xfId="16664"/>
    <cellStyle name="Vírgula 7 3 7 2 2 2 4" xfId="19793"/>
    <cellStyle name="Vírgula 7 3 7 2 2 3" xfId="4261"/>
    <cellStyle name="Vírgula 7 3 7 2 2 3 2" xfId="6441"/>
    <cellStyle name="Vírgula 7 3 7 2 2 3 2 2" xfId="17443"/>
    <cellStyle name="Vírgula 7 3 7 2 2 3 3" xfId="18411"/>
    <cellStyle name="Vírgula 7 3 7 2 3" xfId="3187"/>
    <cellStyle name="Vírgula 7 3 7 2 3 2" xfId="4348"/>
    <cellStyle name="Vírgula 7 3 7 2 3 2 2" xfId="6587"/>
    <cellStyle name="Vírgula 7 3 7 2 3 2 2 2" xfId="24819"/>
    <cellStyle name="Vírgula 7 3 7 2 3 2 3" xfId="18387"/>
    <cellStyle name="Vírgula 7 3 7 2 3 3" xfId="5356"/>
    <cellStyle name="Vírgula 7 3 7 2 3 3 2" xfId="19374"/>
    <cellStyle name="Vírgula 7 3 7 2 3 4" xfId="22590"/>
    <cellStyle name="Vírgula 7 3 7 2 3 5" xfId="22388"/>
    <cellStyle name="Vírgula 7 3 7 2 4" xfId="3936"/>
    <cellStyle name="Vírgula 7 3 7 2 4 2" xfId="6077"/>
    <cellStyle name="Vírgula 7 3 7 2 4 2 2" xfId="16580"/>
    <cellStyle name="Vírgula 7 3 7 2 4 3" xfId="18476"/>
    <cellStyle name="Vírgula 7 3 7 2 5" xfId="6772"/>
    <cellStyle name="Vírgula 7 3 7 2 5 2" xfId="24991"/>
    <cellStyle name="Vírgula 7 3 7 2 6" xfId="5090"/>
    <cellStyle name="Vírgula 7 3 7 2 6 2" xfId="16733"/>
    <cellStyle name="Vírgula 7 3 7 2 7" xfId="10493"/>
    <cellStyle name="Vírgula 7 3 7 2 7 2" xfId="19004"/>
    <cellStyle name="Vírgula 7 3 7 3" xfId="2415"/>
    <cellStyle name="Vírgula 7 3 7 3 2" xfId="2526"/>
    <cellStyle name="Vírgula 7 3 7 3 2 2" xfId="3587"/>
    <cellStyle name="Vírgula 7 3 7 3 2 2 2" xfId="4865"/>
    <cellStyle name="Vírgula 7 3 7 3 2 2 2 2" xfId="19530"/>
    <cellStyle name="Vírgula 7 3 7 3 2 2 3" xfId="5756"/>
    <cellStyle name="Vírgula 7 3 7 3 2 2 3 2" xfId="18108"/>
    <cellStyle name="Vírgula 7 3 7 3 2 2 4" xfId="19830"/>
    <cellStyle name="Vírgula 7 3 7 3 2 3" xfId="3708"/>
    <cellStyle name="Vírgula 7 3 7 3 2 3 2" xfId="6486"/>
    <cellStyle name="Vírgula 7 3 7 3 2 3 2 2" xfId="17436"/>
    <cellStyle name="Vírgula 7 3 7 3 2 3 3" xfId="18569"/>
    <cellStyle name="Vírgula 7 3 7 3 3" xfId="2816"/>
    <cellStyle name="Vírgula 7 3 7 3 3 2" xfId="3644"/>
    <cellStyle name="Vírgula 7 3 7 3 3 2 2" xfId="4922"/>
    <cellStyle name="Vírgula 7 3 7 3 3 2 2 2" xfId="18250"/>
    <cellStyle name="Vírgula 7 3 7 3 3 2 3" xfId="5813"/>
    <cellStyle name="Vírgula 7 3 7 3 3 2 3 2" xfId="16650"/>
    <cellStyle name="Vírgula 7 3 7 3 3 2 4" xfId="18615"/>
    <cellStyle name="Vírgula 7 3 7 3 4" xfId="3543"/>
    <cellStyle name="Vírgula 7 3 7 3 4 2" xfId="4838"/>
    <cellStyle name="Vírgula 7 3 7 3 4 2 2" xfId="19539"/>
    <cellStyle name="Vírgula 7 3 7 3 4 3" xfId="5712"/>
    <cellStyle name="Vírgula 7 3 7 3 4 3 2" xfId="18121"/>
    <cellStyle name="Vírgula 7 3 7 3 4 4" xfId="19579"/>
    <cellStyle name="Vírgula 7 3 7 3 5" xfId="3983"/>
    <cellStyle name="Vírgula 7 3 7 3 5 2" xfId="6442"/>
    <cellStyle name="Vírgula 7 3 7 3 5 2 2" xfId="16080"/>
    <cellStyle name="Vírgula 7 3 7 3 5 3" xfId="16389"/>
    <cellStyle name="Vírgula 7 3 7 4" xfId="2416"/>
    <cellStyle name="Vírgula 7 3 7 4 2" xfId="3544"/>
    <cellStyle name="Vírgula 7 3 7 4 2 2" xfId="4839"/>
    <cellStyle name="Vírgula 7 3 7 4 2 2 2" xfId="19540"/>
    <cellStyle name="Vírgula 7 3 7 4 2 3" xfId="5713"/>
    <cellStyle name="Vírgula 7 3 7 4 2 3 2" xfId="16663"/>
    <cellStyle name="Vírgula 7 3 7 4 2 4" xfId="19582"/>
    <cellStyle name="Vírgula 7 3 7 4 3" xfId="3997"/>
    <cellStyle name="Vírgula 7 3 7 4 3 2" xfId="6443"/>
    <cellStyle name="Vírgula 7 3 7 4 3 2 2" xfId="19755"/>
    <cellStyle name="Vírgula 7 3 7 4 3 3" xfId="18461"/>
    <cellStyle name="Vírgula 7 3 7 5" xfId="5964"/>
    <cellStyle name="Vírgula 7 3 7 5 2" xfId="17242"/>
    <cellStyle name="Vírgula 7 3 7 6" xfId="9474"/>
    <cellStyle name="Vírgula 7 3 8" xfId="619"/>
    <cellStyle name="Vírgula 7 3 8 2" xfId="903"/>
    <cellStyle name="Vírgula 7 3 8 2 2" xfId="2417"/>
    <cellStyle name="Vírgula 7 3 8 2 2 2" xfId="3545"/>
    <cellStyle name="Vírgula 7 3 8 2 2 2 2" xfId="4840"/>
    <cellStyle name="Vírgula 7 3 8 2 2 2 2 2" xfId="19397"/>
    <cellStyle name="Vírgula 7 3 8 2 2 2 3" xfId="5714"/>
    <cellStyle name="Vírgula 7 3 8 2 2 2 3 2" xfId="16125"/>
    <cellStyle name="Vírgula 7 3 8 2 2 2 4" xfId="19254"/>
    <cellStyle name="Vírgula 7 3 8 2 2 3" xfId="4228"/>
    <cellStyle name="Vírgula 7 3 8 2 2 3 2" xfId="6444"/>
    <cellStyle name="Vírgula 7 3 8 2 2 3 2 2" xfId="17442"/>
    <cellStyle name="Vírgula 7 3 8 2 2 3 3" xfId="18422"/>
    <cellStyle name="Vírgula 7 3 8 2 3" xfId="3188"/>
    <cellStyle name="Vírgula 7 3 8 2 3 2" xfId="3806"/>
    <cellStyle name="Vírgula 7 3 8 2 3 2 2" xfId="6588"/>
    <cellStyle name="Vírgula 7 3 8 2 3 2 2 2" xfId="24820"/>
    <cellStyle name="Vírgula 7 3 8 2 3 2 3" xfId="18524"/>
    <cellStyle name="Vírgula 7 3 8 2 3 3" xfId="5357"/>
    <cellStyle name="Vírgula 7 3 8 2 3 3 2" xfId="19191"/>
    <cellStyle name="Vírgula 7 3 8 2 3 4" xfId="22591"/>
    <cellStyle name="Vírgula 7 3 8 2 3 5" xfId="22389"/>
    <cellStyle name="Vírgula 7 3 8 2 4" xfId="3937"/>
    <cellStyle name="Vírgula 7 3 8 2 4 2" xfId="6078"/>
    <cellStyle name="Vírgula 7 3 8 2 4 2 2" xfId="16579"/>
    <cellStyle name="Vírgula 7 3 8 2 4 3" xfId="16417"/>
    <cellStyle name="Vírgula 7 3 8 2 5" xfId="6773"/>
    <cellStyle name="Vírgula 7 3 8 2 5 2" xfId="24992"/>
    <cellStyle name="Vírgula 7 3 8 2 6" xfId="5091"/>
    <cellStyle name="Vírgula 7 3 8 2 6 2" xfId="17329"/>
    <cellStyle name="Vírgula 7 3 8 2 7" xfId="19025"/>
    <cellStyle name="Vírgula 7 3 8 3" xfId="2418"/>
    <cellStyle name="Vírgula 7 3 8 3 2" xfId="2527"/>
    <cellStyle name="Vírgula 7 3 8 3 2 2" xfId="3588"/>
    <cellStyle name="Vírgula 7 3 8 3 2 2 2" xfId="4866"/>
    <cellStyle name="Vírgula 7 3 8 3 2 2 2 2" xfId="19365"/>
    <cellStyle name="Vírgula 7 3 8 3 2 2 3" xfId="5757"/>
    <cellStyle name="Vírgula 7 3 8 3 2 2 3 2" xfId="18107"/>
    <cellStyle name="Vírgula 7 3 8 3 2 2 4" xfId="19773"/>
    <cellStyle name="Vírgula 7 3 8 3 2 3" xfId="4006"/>
    <cellStyle name="Vírgula 7 3 8 3 2 3 2" xfId="6487"/>
    <cellStyle name="Vírgula 7 3 8 3 2 3 2 2" xfId="16070"/>
    <cellStyle name="Vírgula 7 3 8 3 2 3 3" xfId="16384"/>
    <cellStyle name="Vírgula 7 3 8 3 3" xfId="2817"/>
    <cellStyle name="Vírgula 7 3 8 3 3 2" xfId="3645"/>
    <cellStyle name="Vírgula 7 3 8 3 3 2 2" xfId="4923"/>
    <cellStyle name="Vírgula 7 3 8 3 3 2 2 2" xfId="16785"/>
    <cellStyle name="Vírgula 7 3 8 3 3 2 3" xfId="5814"/>
    <cellStyle name="Vírgula 7 3 8 3 3 2 3 2" xfId="16256"/>
    <cellStyle name="Vírgula 7 3 8 3 3 2 4" xfId="18614"/>
    <cellStyle name="Vírgula 7 3 8 3 4" xfId="3546"/>
    <cellStyle name="Vírgula 7 3 8 3 4 2" xfId="4841"/>
    <cellStyle name="Vírgula 7 3 8 3 4 2 2" xfId="19212"/>
    <cellStyle name="Vírgula 7 3 8 3 4 3" xfId="5715"/>
    <cellStyle name="Vírgula 7 3 8 3 4 3 2" xfId="17260"/>
    <cellStyle name="Vírgula 7 3 8 3 4 4" xfId="19580"/>
    <cellStyle name="Vírgula 7 3 8 3 5" xfId="4194"/>
    <cellStyle name="Vírgula 7 3 8 3 5 2" xfId="6445"/>
    <cellStyle name="Vírgula 7 3 8 3 5 2 2" xfId="16079"/>
    <cellStyle name="Vírgula 7 3 8 3 5 3" xfId="17033"/>
    <cellStyle name="Vírgula 7 3 8 4" xfId="2419"/>
    <cellStyle name="Vírgula 7 3 8 4 2" xfId="3547"/>
    <cellStyle name="Vírgula 7 3 8 4 2 2" xfId="4842"/>
    <cellStyle name="Vírgula 7 3 8 4 2 2 2" xfId="19166"/>
    <cellStyle name="Vírgula 7 3 8 4 2 3" xfId="5716"/>
    <cellStyle name="Vírgula 7 3 8 4 2 3 2" xfId="17281"/>
    <cellStyle name="Vírgula 7 3 8 4 2 4" xfId="19581"/>
    <cellStyle name="Vírgula 7 3 8 4 3" xfId="4443"/>
    <cellStyle name="Vírgula 7 3 8 4 3 2" xfId="6446"/>
    <cellStyle name="Vírgula 7 3 8 4 3 2 2" xfId="19754"/>
    <cellStyle name="Vírgula 7 3 8 4 3 3" xfId="16926"/>
    <cellStyle name="Vírgula 7 3 8 5" xfId="5965"/>
    <cellStyle name="Vírgula 7 3 8 5 2" xfId="16631"/>
    <cellStyle name="Vírgula 7 3 8 6" xfId="9898"/>
    <cellStyle name="Vírgula 7 3 9" xfId="620"/>
    <cellStyle name="Vírgula 7 3 9 2" xfId="904"/>
    <cellStyle name="Vírgula 7 3 9 2 2" xfId="2420"/>
    <cellStyle name="Vírgula 7 3 9 2 2 2" xfId="3548"/>
    <cellStyle name="Vírgula 7 3 9 2 2 2 2" xfId="4843"/>
    <cellStyle name="Vírgula 7 3 9 2 2 2 2 2" xfId="19852"/>
    <cellStyle name="Vírgula 7 3 9 2 2 2 3" xfId="5717"/>
    <cellStyle name="Vírgula 7 3 9 2 2 2 3 2" xfId="17316"/>
    <cellStyle name="Vírgula 7 3 9 2 2 2 4" xfId="19382"/>
    <cellStyle name="Vírgula 7 3 9 2 2 3" xfId="3725"/>
    <cellStyle name="Vírgula 7 3 9 2 2 3 2" xfId="6447"/>
    <cellStyle name="Vírgula 7 3 9 2 2 3 2 2" xfId="17441"/>
    <cellStyle name="Vírgula 7 3 9 2 2 3 3" xfId="18558"/>
    <cellStyle name="Vírgula 7 3 9 2 3" xfId="3189"/>
    <cellStyle name="Vírgula 7 3 9 2 3 2" xfId="4185"/>
    <cellStyle name="Vírgula 7 3 9 2 3 2 2" xfId="6589"/>
    <cellStyle name="Vírgula 7 3 9 2 3 2 2 2" xfId="24821"/>
    <cellStyle name="Vírgula 7 3 9 2 3 2 3" xfId="16261"/>
    <cellStyle name="Vírgula 7 3 9 2 3 3" xfId="5358"/>
    <cellStyle name="Vírgula 7 3 9 2 3 3 2" xfId="19126"/>
    <cellStyle name="Vírgula 7 3 9 2 3 4" xfId="22592"/>
    <cellStyle name="Vírgula 7 3 9 2 3 5" xfId="22390"/>
    <cellStyle name="Vírgula 7 3 9 2 4" xfId="3938"/>
    <cellStyle name="Vírgula 7 3 9 2 4 2" xfId="6079"/>
    <cellStyle name="Vírgula 7 3 9 2 4 2 2" xfId="16218"/>
    <cellStyle name="Vírgula 7 3 9 2 4 3" xfId="16416"/>
    <cellStyle name="Vírgula 7 3 9 2 5" xfId="6774"/>
    <cellStyle name="Vírgula 7 3 9 2 5 2" xfId="24993"/>
    <cellStyle name="Vírgula 7 3 9 2 6" xfId="5092"/>
    <cellStyle name="Vírgula 7 3 9 2 6 2" xfId="17229"/>
    <cellStyle name="Vírgula 7 3 9 2 7" xfId="19063"/>
    <cellStyle name="Vírgula 7 3 9 3" xfId="2421"/>
    <cellStyle name="Vírgula 7 3 9 3 2" xfId="2528"/>
    <cellStyle name="Vírgula 7 3 9 3 2 2" xfId="3589"/>
    <cellStyle name="Vírgula 7 3 9 3 2 2 2" xfId="4867"/>
    <cellStyle name="Vírgula 7 3 9 3 2 2 2 2" xfId="19182"/>
    <cellStyle name="Vírgula 7 3 9 3 2 2 3" xfId="5758"/>
    <cellStyle name="Vírgula 7 3 9 3 2 2 3 2" xfId="18106"/>
    <cellStyle name="Vírgula 7 3 9 3 2 2 4" xfId="15996"/>
    <cellStyle name="Vírgula 7 3 9 3 2 3" xfId="4039"/>
    <cellStyle name="Vírgula 7 3 9 3 2 3 2" xfId="6488"/>
    <cellStyle name="Vírgula 7 3 9 3 2 3 2 2" xfId="16069"/>
    <cellStyle name="Vírgula 7 3 9 3 2 3 3" xfId="17072"/>
    <cellStyle name="Vírgula 7 3 9 3 3" xfId="2818"/>
    <cellStyle name="Vírgula 7 3 9 3 3 2" xfId="3646"/>
    <cellStyle name="Vírgula 7 3 9 3 3 2 2" xfId="4924"/>
    <cellStyle name="Vírgula 7 3 9 3 3 2 2 2" xfId="16158"/>
    <cellStyle name="Vírgula 7 3 9 3 3 2 3" xfId="5815"/>
    <cellStyle name="Vírgula 7 3 9 3 3 2 3 2" xfId="18083"/>
    <cellStyle name="Vírgula 7 3 9 3 3 2 4" xfId="18613"/>
    <cellStyle name="Vírgula 7 3 9 3 4" xfId="3549"/>
    <cellStyle name="Vírgula 7 3 9 3 4 2" xfId="4844"/>
    <cellStyle name="Vírgula 7 3 9 3 4 2 2" xfId="19792"/>
    <cellStyle name="Vírgula 7 3 9 3 4 3" xfId="5718"/>
    <cellStyle name="Vírgula 7 3 9 3 4 3 2" xfId="17400"/>
    <cellStyle name="Vírgula 7 3 9 3 4 4" xfId="19199"/>
    <cellStyle name="Vírgula 7 3 9 3 5" xfId="3761"/>
    <cellStyle name="Vírgula 7 3 9 3 5 2" xfId="6448"/>
    <cellStyle name="Vírgula 7 3 9 3 5 2 2" xfId="16078"/>
    <cellStyle name="Vírgula 7 3 9 3 5 3" xfId="17086"/>
    <cellStyle name="Vírgula 7 3 9 4" xfId="2422"/>
    <cellStyle name="Vírgula 7 3 9 4 2" xfId="3550"/>
    <cellStyle name="Vírgula 7 3 9 4 2 2" xfId="4845"/>
    <cellStyle name="Vírgula 7 3 9 4 2 2 2" xfId="19534"/>
    <cellStyle name="Vírgula 7 3 9 4 2 3" xfId="5719"/>
    <cellStyle name="Vírgula 7 3 9 4 2 3 2" xfId="16661"/>
    <cellStyle name="Vírgula 7 3 9 4 2 4" xfId="19133"/>
    <cellStyle name="Vírgula 7 3 9 4 3" xfId="4436"/>
    <cellStyle name="Vírgula 7 3 9 4 3 2" xfId="6449"/>
    <cellStyle name="Vírgula 7 3 9 4 3 2 2" xfId="19753"/>
    <cellStyle name="Vírgula 7 3 9 4 3 3" xfId="18356"/>
    <cellStyle name="Vírgula 7 3 9 5" xfId="5966"/>
    <cellStyle name="Vírgula 7 3 9 5 2" xfId="17301"/>
    <cellStyle name="Vírgula 7 3 9 6" xfId="9058"/>
    <cellStyle name="Vírgula 7 4" xfId="121"/>
    <cellStyle name="Vírgula 7 4 10" xfId="10820"/>
    <cellStyle name="Vírgula 7 4 11" xfId="9060"/>
    <cellStyle name="Vírgula 7 4 2" xfId="905"/>
    <cellStyle name="Vírgula 7 4 2 2" xfId="3190"/>
    <cellStyle name="Vírgula 7 4 2 2 2" xfId="3797"/>
    <cellStyle name="Vírgula 7 4 2 2 2 2" xfId="6590"/>
    <cellStyle name="Vírgula 7 4 2 2 2 2 2" xfId="10497"/>
    <cellStyle name="Vírgula 7 4 2 2 2 2 2 2" xfId="24822"/>
    <cellStyle name="Vírgula 7 4 2 2 2 2 3" xfId="9846"/>
    <cellStyle name="Vírgula 7 4 2 2 2 3" xfId="10496"/>
    <cellStyle name="Vírgula 7 4 2 2 2 3 2" xfId="18529"/>
    <cellStyle name="Vírgula 7 4 2 2 2 4" xfId="9425"/>
    <cellStyle name="Vírgula 7 4 2 2 3" xfId="5359"/>
    <cellStyle name="Vírgula 7 4 2 2 3 2" xfId="9850"/>
    <cellStyle name="Vírgula 7 4 2 2 3 2 2" xfId="10499"/>
    <cellStyle name="Vírgula 7 4 2 2 3 2 3" xfId="19480"/>
    <cellStyle name="Vírgula 7 4 2 2 3 3" xfId="10498"/>
    <cellStyle name="Vírgula 7 4 2 2 3 4" xfId="9431"/>
    <cellStyle name="Vírgula 7 4 2 2 4" xfId="9565"/>
    <cellStyle name="Vírgula 7 4 2 2 4 2" xfId="10500"/>
    <cellStyle name="Vírgula 7 4 2 2 4 3" xfId="17125"/>
    <cellStyle name="Vírgula 7 4 2 2 5" xfId="10495"/>
    <cellStyle name="Vírgula 7 4 2 2 6" xfId="10774"/>
    <cellStyle name="Vírgula 7 4 2 2 7" xfId="10904"/>
    <cellStyle name="Vírgula 7 4 2 2 8" xfId="9301"/>
    <cellStyle name="Vírgula 7 4 2 3" xfId="3939"/>
    <cellStyle name="Vírgula 7 4 2 3 2" xfId="6080"/>
    <cellStyle name="Vírgula 7 4 2 3 2 2" xfId="10502"/>
    <cellStyle name="Vírgula 7 4 2 3 2 2 2" xfId="16578"/>
    <cellStyle name="Vírgula 7 4 2 3 2 3" xfId="9660"/>
    <cellStyle name="Vírgula 7 4 2 3 3" xfId="10501"/>
    <cellStyle name="Vírgula 7 4 2 3 3 2" xfId="18475"/>
    <cellStyle name="Vírgula 7 4 2 3 4" xfId="9208"/>
    <cellStyle name="Vírgula 7 4 2 4" xfId="6775"/>
    <cellStyle name="Vírgula 7 4 2 4 2" xfId="9759"/>
    <cellStyle name="Vírgula 7 4 2 4 2 2" xfId="10504"/>
    <cellStyle name="Vírgula 7 4 2 4 2 3" xfId="24994"/>
    <cellStyle name="Vírgula 7 4 2 4 3" xfId="10503"/>
    <cellStyle name="Vírgula 7 4 2 4 4" xfId="9345"/>
    <cellStyle name="Vírgula 7 4 2 5" xfId="5093"/>
    <cellStyle name="Vírgula 7 4 2 5 2" xfId="10505"/>
    <cellStyle name="Vírgula 7 4 2 5 2 2" xfId="16732"/>
    <cellStyle name="Vírgula 7 4 2 5 3" xfId="9479"/>
    <cellStyle name="Vírgula 7 4 2 6" xfId="10494"/>
    <cellStyle name="Vírgula 7 4 2 6 2" xfId="19103"/>
    <cellStyle name="Vírgula 7 4 2 7" xfId="10690"/>
    <cellStyle name="Vírgula 7 4 2 8" xfId="10822"/>
    <cellStyle name="Vírgula 7 4 2 9" xfId="9135"/>
    <cellStyle name="Vírgula 7 4 3" xfId="3042"/>
    <cellStyle name="Vírgula 7 4 3 2" xfId="4363"/>
    <cellStyle name="Vírgula 7 4 3 2 2" xfId="6498"/>
    <cellStyle name="Vírgula 7 4 3 2 2 2" xfId="10508"/>
    <cellStyle name="Vírgula 7 4 3 2 2 2 2" xfId="16064"/>
    <cellStyle name="Vírgula 7 4 3 2 2 3" xfId="9840"/>
    <cellStyle name="Vírgula 7 4 3 2 3" xfId="10507"/>
    <cellStyle name="Vírgula 7 4 3 2 3 2" xfId="17463"/>
    <cellStyle name="Vírgula 7 4 3 2 4" xfId="9419"/>
    <cellStyle name="Vírgula 7 4 3 3" xfId="5211"/>
    <cellStyle name="Vírgula 7 4 3 3 2" xfId="10509"/>
    <cellStyle name="Vírgula 7 4 3 3 2 2" xfId="19503"/>
    <cellStyle name="Vírgula 7 4 3 3 3" xfId="9559"/>
    <cellStyle name="Vírgula 7 4 3 4" xfId="10506"/>
    <cellStyle name="Vírgula 7 4 3 4 2" xfId="19311"/>
    <cellStyle name="Vírgula 7 4 3 5" xfId="10769"/>
    <cellStyle name="Vírgula 7 4 3 6" xfId="10899"/>
    <cellStyle name="Vírgula 7 4 3 7" xfId="9296"/>
    <cellStyle name="Vírgula 7 4 4" xfId="3709"/>
    <cellStyle name="Vírgula 7 4 4 2" xfId="5901"/>
    <cellStyle name="Vírgula 7 4 4 2 2" xfId="10511"/>
    <cellStyle name="Vírgula 7 4 4 2 2 2" xfId="16115"/>
    <cellStyle name="Vírgula 7 4 4 2 3" xfId="9658"/>
    <cellStyle name="Vírgula 7 4 4 3" xfId="10510"/>
    <cellStyle name="Vírgula 7 4 4 3 2" xfId="18568"/>
    <cellStyle name="Vírgula 7 4 4 4" xfId="9206"/>
    <cellStyle name="Vírgula 7 4 5" xfId="6673"/>
    <cellStyle name="Vírgula 7 4 5 2" xfId="9757"/>
    <cellStyle name="Vírgula 7 4 5 2 2" xfId="10513"/>
    <cellStyle name="Vírgula 7 4 5 2 3" xfId="24905"/>
    <cellStyle name="Vírgula 7 4 5 3" xfId="10512"/>
    <cellStyle name="Vírgula 7 4 5 4" xfId="9343"/>
    <cellStyle name="Vírgula 7 4 6" xfId="4990"/>
    <cellStyle name="Vírgula 7 4 6 2" xfId="9611"/>
    <cellStyle name="Vírgula 7 4 6 2 2" xfId="10515"/>
    <cellStyle name="Vírgula 7 4 6 2 3" xfId="18234"/>
    <cellStyle name="Vírgula 7 4 6 3" xfId="10514"/>
    <cellStyle name="Vírgula 7 4 6 4" xfId="9129"/>
    <cellStyle name="Vírgula 7 4 7" xfId="9477"/>
    <cellStyle name="Vírgula 7 4 7 2" xfId="10516"/>
    <cellStyle name="Vírgula 7 4 7 3" xfId="19686"/>
    <cellStyle name="Vírgula 7 4 8" xfId="9901"/>
    <cellStyle name="Vírgula 7 4 9" xfId="10688"/>
    <cellStyle name="Vírgula 7 5" xfId="458"/>
    <cellStyle name="Vírgula 7 5 10" xfId="2423"/>
    <cellStyle name="Vírgula 7 5 10 2" xfId="3551"/>
    <cellStyle name="Vírgula 7 5 10 2 2" xfId="3966"/>
    <cellStyle name="Vírgula 7 5 10 2 2 2" xfId="6655"/>
    <cellStyle name="Vírgula 7 5 10 2 2 2 2" xfId="24887"/>
    <cellStyle name="Vírgula 7 5 10 2 2 3" xfId="17299"/>
    <cellStyle name="Vírgula 7 5 10 2 3" xfId="5720"/>
    <cellStyle name="Vírgula 7 5 10 2 3 2" xfId="18120"/>
    <cellStyle name="Vírgula 7 5 10 2 4" xfId="19039"/>
    <cellStyle name="Vírgula 7 5 10 3" xfId="4297"/>
    <cellStyle name="Vírgula 7 5 10 3 2" xfId="6450"/>
    <cellStyle name="Vírgula 7 5 10 3 2 2" xfId="17440"/>
    <cellStyle name="Vírgula 7 5 10 3 3" xfId="16986"/>
    <cellStyle name="Vírgula 7 5 10 4" xfId="6847"/>
    <cellStyle name="Vírgula 7 5 10 4 2" xfId="25059"/>
    <cellStyle name="Vírgula 7 5 10 5" xfId="5165"/>
    <cellStyle name="Vírgula 7 5 10 5 2" xfId="17232"/>
    <cellStyle name="Vírgula 7 5 10 6" xfId="19125"/>
    <cellStyle name="Vírgula 7 5 11" xfId="2424"/>
    <cellStyle name="Vírgula 7 5 11 2" xfId="2425"/>
    <cellStyle name="Vírgula 7 5 11 2 2" xfId="3553"/>
    <cellStyle name="Vírgula 7 5 11 2 2 2" xfId="4381"/>
    <cellStyle name="Vírgula 7 5 11 2 2 2 2" xfId="6657"/>
    <cellStyle name="Vírgula 7 5 11 2 2 2 2 2" xfId="24889"/>
    <cellStyle name="Vírgula 7 5 11 2 2 2 3" xfId="15886"/>
    <cellStyle name="Vírgula 7 5 11 2 2 3" xfId="5722"/>
    <cellStyle name="Vírgula 7 5 11 2 2 3 2" xfId="16124"/>
    <cellStyle name="Vírgula 7 5 11 2 2 4" xfId="19578"/>
    <cellStyle name="Vírgula 7 5 11 2 3" xfId="4299"/>
    <cellStyle name="Vírgula 7 5 11 2 3 2" xfId="6452"/>
    <cellStyle name="Vírgula 7 5 11 2 3 2 2" xfId="19752"/>
    <cellStyle name="Vírgula 7 5 11 2 3 3" xfId="16984"/>
    <cellStyle name="Vírgula 7 5 11 2 4" xfId="6849"/>
    <cellStyle name="Vírgula 7 5 11 2 4 2" xfId="25061"/>
    <cellStyle name="Vírgula 7 5 11 2 5" xfId="5167"/>
    <cellStyle name="Vírgula 7 5 11 2 5 2" xfId="19163"/>
    <cellStyle name="Vírgula 7 5 11 2 6" xfId="19816"/>
    <cellStyle name="Vírgula 7 5 11 3" xfId="3552"/>
    <cellStyle name="Vírgula 7 5 11 3 2" xfId="3695"/>
    <cellStyle name="Vírgula 7 5 11 3 2 2" xfId="6656"/>
    <cellStyle name="Vírgula 7 5 11 3 2 2 2" xfId="24888"/>
    <cellStyle name="Vírgula 7 5 11 3 2 3" xfId="18581"/>
    <cellStyle name="Vírgula 7 5 11 3 3" xfId="5721"/>
    <cellStyle name="Vírgula 7 5 11 3 3 2" xfId="16662"/>
    <cellStyle name="Vírgula 7 5 11 3 4" xfId="19420"/>
    <cellStyle name="Vírgula 7 5 11 4" xfId="4298"/>
    <cellStyle name="Vírgula 7 5 11 4 2" xfId="6451"/>
    <cellStyle name="Vírgula 7 5 11 4 2 2" xfId="16077"/>
    <cellStyle name="Vírgula 7 5 11 4 3" xfId="16985"/>
    <cellStyle name="Vírgula 7 5 11 5" xfId="6848"/>
    <cellStyle name="Vírgula 7 5 11 5 2" xfId="25060"/>
    <cellStyle name="Vírgula 7 5 11 6" xfId="5166"/>
    <cellStyle name="Vírgula 7 5 11 6 2" xfId="16711"/>
    <cellStyle name="Vírgula 7 5 11 7" xfId="19877"/>
    <cellStyle name="Vírgula 7 5 12" xfId="2426"/>
    <cellStyle name="Vírgula 7 5 12 2" xfId="3554"/>
    <cellStyle name="Vírgula 7 5 12 2 2" xfId="4156"/>
    <cellStyle name="Vírgula 7 5 12 2 2 2" xfId="6658"/>
    <cellStyle name="Vírgula 7 5 12 2 2 2 2" xfId="24890"/>
    <cellStyle name="Vírgula 7 5 12 2 2 3" xfId="15975"/>
    <cellStyle name="Vírgula 7 5 12 2 3" xfId="5723"/>
    <cellStyle name="Vírgula 7 5 12 2 3 2" xfId="18119"/>
    <cellStyle name="Vírgula 7 5 12 2 4" xfId="19236"/>
    <cellStyle name="Vírgula 7 5 12 3" xfId="4300"/>
    <cellStyle name="Vírgula 7 5 12 3 2" xfId="6453"/>
    <cellStyle name="Vírgula 7 5 12 3 2 2" xfId="21346"/>
    <cellStyle name="Vírgula 7 5 12 3 2 3" xfId="19976"/>
    <cellStyle name="Vírgula 7 5 12 3 3" xfId="16983"/>
    <cellStyle name="Vírgula 7 5 12 4" xfId="6850"/>
    <cellStyle name="Vírgula 7 5 12 4 2" xfId="21445"/>
    <cellStyle name="Vírgula 7 5 12 4 2 2" xfId="25062"/>
    <cellStyle name="Vírgula 7 5 12 5" xfId="5168"/>
    <cellStyle name="Vírgula 7 5 12 5 2" xfId="19866"/>
    <cellStyle name="Vírgula 7 5 12 6" xfId="19654"/>
    <cellStyle name="Vírgula 7 5 13" xfId="2427"/>
    <cellStyle name="Vírgula 7 5 13 2" xfId="3555"/>
    <cellStyle name="Vírgula 7 5 13 2 2" xfId="4021"/>
    <cellStyle name="Vírgula 7 5 13 2 2 2" xfId="6659"/>
    <cellStyle name="Vírgula 7 5 13 2 2 2 2" xfId="24891"/>
    <cellStyle name="Vírgula 7 5 13 2 2 3" xfId="16377"/>
    <cellStyle name="Vírgula 7 5 13 2 3" xfId="5724"/>
    <cellStyle name="Vírgula 7 5 13 2 3 2" xfId="18118"/>
    <cellStyle name="Vírgula 7 5 13 2 4" xfId="19576"/>
    <cellStyle name="Vírgula 7 5 13 3" xfId="4301"/>
    <cellStyle name="Vírgula 7 5 13 3 2" xfId="6454"/>
    <cellStyle name="Vírgula 7 5 13 3 2 2" xfId="16076"/>
    <cellStyle name="Vírgula 7 5 13 3 3" xfId="16982"/>
    <cellStyle name="Vírgula 7 5 13 4" xfId="6851"/>
    <cellStyle name="Vírgula 7 5 13 4 2" xfId="25063"/>
    <cellStyle name="Vírgula 7 5 13 5" xfId="5169"/>
    <cellStyle name="Vírgula 7 5 13 5 2" xfId="19805"/>
    <cellStyle name="Vírgula 7 5 13 6" xfId="19657"/>
    <cellStyle name="Vírgula 7 5 14" xfId="3058"/>
    <cellStyle name="Vírgula 7 5 14 2" xfId="3965"/>
    <cellStyle name="Vírgula 7 5 14 2 2" xfId="6508"/>
    <cellStyle name="Vírgula 7 5 14 2 2 2" xfId="19746"/>
    <cellStyle name="Vírgula 7 5 14 2 3" xfId="17272"/>
    <cellStyle name="Vírgula 7 5 14 3" xfId="5227"/>
    <cellStyle name="Vírgula 7 5 14 3 2" xfId="19195"/>
    <cellStyle name="Vírgula 7 5 14 4" xfId="19648"/>
    <cellStyle name="Vírgula 7 5 15" xfId="3774"/>
    <cellStyle name="Vírgula 7 5 15 2" xfId="5925"/>
    <cellStyle name="Vírgula 7 5 15 2 2" xfId="17303"/>
    <cellStyle name="Vírgula 7 5 15 3" xfId="18543"/>
    <cellStyle name="Vírgula 7 5 16" xfId="6686"/>
    <cellStyle name="Vírgula 7 5 16 2" xfId="24913"/>
    <cellStyle name="Vírgula 7 5 17" xfId="5004"/>
    <cellStyle name="Vírgula 7 5 17 2" xfId="16153"/>
    <cellStyle name="Vírgula 7 5 18" xfId="19684"/>
    <cellStyle name="Vírgula 7 5 2" xfId="621"/>
    <cellStyle name="Vírgula 7 5 2 2" xfId="906"/>
    <cellStyle name="Vírgula 7 5 2 2 2" xfId="3191"/>
    <cellStyle name="Vírgula 7 5 2 2 2 2" xfId="4446"/>
    <cellStyle name="Vírgula 7 5 2 2 2 2 2" xfId="6591"/>
    <cellStyle name="Vírgula 7 5 2 2 2 2 2 2" xfId="24823"/>
    <cellStyle name="Vírgula 7 5 2 2 2 2 3" xfId="10520"/>
    <cellStyle name="Vírgula 7 5 2 2 2 2 3 2" xfId="16924"/>
    <cellStyle name="Vírgula 7 5 2 2 2 3" xfId="5360"/>
    <cellStyle name="Vírgula 7 5 2 2 2 3 2" xfId="19481"/>
    <cellStyle name="Vírgula 7 5 2 2 2 4" xfId="9845"/>
    <cellStyle name="Vírgula 7 5 2 2 2 4 2" xfId="17128"/>
    <cellStyle name="Vírgula 7 5 2 2 3" xfId="3940"/>
    <cellStyle name="Vírgula 7 5 2 2 3 2" xfId="6081"/>
    <cellStyle name="Vírgula 7 5 2 2 3 2 2" xfId="16577"/>
    <cellStyle name="Vírgula 7 5 2 2 3 3" xfId="10519"/>
    <cellStyle name="Vírgula 7 5 2 2 3 3 2" xfId="18474"/>
    <cellStyle name="Vírgula 7 5 2 2 4" xfId="6776"/>
    <cellStyle name="Vírgula 7 5 2 2 4 2" xfId="24995"/>
    <cellStyle name="Vírgula 7 5 2 2 5" xfId="5094"/>
    <cellStyle name="Vírgula 7 5 2 2 5 2" xfId="18210"/>
    <cellStyle name="Vírgula 7 5 2 2 6" xfId="9424"/>
    <cellStyle name="Vírgula 7 5 2 2 6 2" xfId="19350"/>
    <cellStyle name="Vírgula 7 5 2 3" xfId="3082"/>
    <cellStyle name="Vírgula 7 5 2 3 2" xfId="4078"/>
    <cellStyle name="Vírgula 7 5 2 3 2 2" xfId="6522"/>
    <cellStyle name="Vírgula 7 5 2 3 2 2 2" xfId="16053"/>
    <cellStyle name="Vírgula 7 5 2 3 2 3" xfId="10521"/>
    <cellStyle name="Vírgula 7 5 2 3 2 3 2" xfId="16358"/>
    <cellStyle name="Vírgula 7 5 2 3 3" xfId="5251"/>
    <cellStyle name="Vírgula 7 5 2 3 3 2" xfId="19494"/>
    <cellStyle name="Vírgula 7 5 2 3 4" xfId="9564"/>
    <cellStyle name="Vírgula 7 5 2 3 4 2" xfId="18787"/>
    <cellStyle name="Vírgula 7 5 2 4" xfId="3825"/>
    <cellStyle name="Vírgula 7 5 2 4 2" xfId="5967"/>
    <cellStyle name="Vírgula 7 5 2 4 2 2" xfId="17243"/>
    <cellStyle name="Vírgula 7 5 2 4 3" xfId="10518"/>
    <cellStyle name="Vírgula 7 5 2 4 3 2" xfId="16285"/>
    <cellStyle name="Vírgula 7 5 2 5" xfId="6701"/>
    <cellStyle name="Vírgula 7 5 2 5 2" xfId="10773"/>
    <cellStyle name="Vírgula 7 5 2 5 2 2" xfId="24927"/>
    <cellStyle name="Vírgula 7 5 2 6" xfId="5019"/>
    <cellStyle name="Vírgula 7 5 2 6 2" xfId="10903"/>
    <cellStyle name="Vírgula 7 5 2 6 2 2" xfId="17336"/>
    <cellStyle name="Vírgula 7 5 2 7" xfId="9300"/>
    <cellStyle name="Vírgula 7 5 2 7 2" xfId="19045"/>
    <cellStyle name="Vírgula 7 5 3" xfId="622"/>
    <cellStyle name="Vírgula 7 5 3 2" xfId="623"/>
    <cellStyle name="Vírgula 7 5 3 2 2" xfId="907"/>
    <cellStyle name="Vírgula 7 5 3 2 2 2" xfId="3192"/>
    <cellStyle name="Vírgula 7 5 3 2 2 2 2" xfId="4234"/>
    <cellStyle name="Vírgula 7 5 3 2 2 2 2 2" xfId="6592"/>
    <cellStyle name="Vírgula 7 5 3 2 2 2 2 2 2" xfId="24824"/>
    <cellStyle name="Vírgula 7 5 3 2 2 2 2 3" xfId="16199"/>
    <cellStyle name="Vírgula 7 5 3 2 2 2 3" xfId="5361"/>
    <cellStyle name="Vírgula 7 5 3 2 2 2 3 2" xfId="19317"/>
    <cellStyle name="Vírgula 7 5 3 2 2 2 4" xfId="17127"/>
    <cellStyle name="Vírgula 7 5 3 2 2 3" xfId="3941"/>
    <cellStyle name="Vírgula 7 5 3 2 2 3 2" xfId="6082"/>
    <cellStyle name="Vírgula 7 5 3 2 2 3 2 2" xfId="16576"/>
    <cellStyle name="Vírgula 7 5 3 2 2 3 3" xfId="18473"/>
    <cellStyle name="Vírgula 7 5 3 2 2 4" xfId="6777"/>
    <cellStyle name="Vírgula 7 5 3 2 2 4 2" xfId="24996"/>
    <cellStyle name="Vírgula 7 5 3 2 2 5" xfId="5095"/>
    <cellStyle name="Vírgula 7 5 3 2 2 5 2" xfId="18209"/>
    <cellStyle name="Vírgula 7 5 3 2 2 6" xfId="10523"/>
    <cellStyle name="Vírgula 7 5 3 2 2 6 2" xfId="19149"/>
    <cellStyle name="Vírgula 7 5 3 2 3" xfId="3084"/>
    <cellStyle name="Vírgula 7 5 3 2 3 2" xfId="4041"/>
    <cellStyle name="Vírgula 7 5 3 2 3 2 2" xfId="6524"/>
    <cellStyle name="Vírgula 7 5 3 2 3 2 2 2" xfId="17429"/>
    <cellStyle name="Vírgula 7 5 3 2 3 2 3" xfId="16369"/>
    <cellStyle name="Vírgula 7 5 3 2 3 3" xfId="5253"/>
    <cellStyle name="Vírgula 7 5 3 2 3 3 2" xfId="18191"/>
    <cellStyle name="Vírgula 7 5 3 2 3 4" xfId="19642"/>
    <cellStyle name="Vírgula 7 5 3 2 4" xfId="3827"/>
    <cellStyle name="Vírgula 7 5 3 2 4 2" xfId="5969"/>
    <cellStyle name="Vírgula 7 5 3 2 4 2 2" xfId="15892"/>
    <cellStyle name="Vírgula 7 5 3 2 4 3" xfId="18509"/>
    <cellStyle name="Vírgula 7 5 3 2 5" xfId="6703"/>
    <cellStyle name="Vírgula 7 5 3 2 5 2" xfId="24929"/>
    <cellStyle name="Vírgula 7 5 3 2 6" xfId="5021"/>
    <cellStyle name="Vírgula 7 5 3 2 6 2" xfId="16759"/>
    <cellStyle name="Vírgula 7 5 3 2 7" xfId="9716"/>
    <cellStyle name="Vírgula 7 5 3 2 7 2" xfId="19681"/>
    <cellStyle name="Vírgula 7 5 3 3" xfId="908"/>
    <cellStyle name="Vírgula 7 5 3 3 2" xfId="3193"/>
    <cellStyle name="Vírgula 7 5 3 3 2 2" xfId="4461"/>
    <cellStyle name="Vírgula 7 5 3 3 2 2 2" xfId="6593"/>
    <cellStyle name="Vírgula 7 5 3 3 2 2 2 2" xfId="24825"/>
    <cellStyle name="Vírgula 7 5 3 3 2 2 3" xfId="16918"/>
    <cellStyle name="Vírgula 7 5 3 3 2 3" xfId="5362"/>
    <cellStyle name="Vírgula 7 5 3 3 2 3 2" xfId="17323"/>
    <cellStyle name="Vírgula 7 5 3 3 2 4" xfId="19309"/>
    <cellStyle name="Vírgula 7 5 3 3 3" xfId="3942"/>
    <cellStyle name="Vírgula 7 5 3 3 3 2" xfId="6083"/>
    <cellStyle name="Vírgula 7 5 3 3 3 2 2" xfId="16575"/>
    <cellStyle name="Vírgula 7 5 3 3 3 3" xfId="18472"/>
    <cellStyle name="Vírgula 7 5 3 3 4" xfId="6778"/>
    <cellStyle name="Vírgula 7 5 3 3 4 2" xfId="24997"/>
    <cellStyle name="Vírgula 7 5 3 3 5" xfId="5096"/>
    <cellStyle name="Vírgula 7 5 3 3 5 2" xfId="18208"/>
    <cellStyle name="Vírgula 7 5 3 3 6" xfId="10522"/>
    <cellStyle name="Vírgula 7 5 3 3 6 2" xfId="16013"/>
    <cellStyle name="Vírgula 7 5 3 4" xfId="3083"/>
    <cellStyle name="Vírgula 7 5 3 4 2" xfId="4341"/>
    <cellStyle name="Vírgula 7 5 3 4 2 2" xfId="6523"/>
    <cellStyle name="Vírgula 7 5 3 4 2 2 2" xfId="19743"/>
    <cellStyle name="Vírgula 7 5 3 4 2 3" xfId="16960"/>
    <cellStyle name="Vírgula 7 5 3 4 3" xfId="5252"/>
    <cellStyle name="Vírgula 7 5 3 4 3 2" xfId="19301"/>
    <cellStyle name="Vírgula 7 5 3 4 4" xfId="19124"/>
    <cellStyle name="Vírgula 7 5 3 5" xfId="3826"/>
    <cellStyle name="Vírgula 7 5 3 5 2" xfId="5968"/>
    <cellStyle name="Vírgula 7 5 3 5 2 2" xfId="16630"/>
    <cellStyle name="Vírgula 7 5 3 5 3" xfId="15983"/>
    <cellStyle name="Vírgula 7 5 3 6" xfId="6702"/>
    <cellStyle name="Vírgula 7 5 3 6 2" xfId="24928"/>
    <cellStyle name="Vírgula 7 5 3 7" xfId="5020"/>
    <cellStyle name="Vírgula 7 5 3 7 2" xfId="17223"/>
    <cellStyle name="Vírgula 7 5 3 8" xfId="9259"/>
    <cellStyle name="Vírgula 7 5 3 8 2" xfId="19426"/>
    <cellStyle name="Vírgula 7 5 4" xfId="624"/>
    <cellStyle name="Vírgula 7 5 4 2" xfId="909"/>
    <cellStyle name="Vírgula 7 5 4 2 2" xfId="3194"/>
    <cellStyle name="Vírgula 7 5 4 2 2 2" xfId="3748"/>
    <cellStyle name="Vírgula 7 5 4 2 2 2 2" xfId="6594"/>
    <cellStyle name="Vírgula 7 5 4 2 2 2 2 2" xfId="24826"/>
    <cellStyle name="Vírgula 7 5 4 2 2 2 3" xfId="17091"/>
    <cellStyle name="Vírgula 7 5 4 2 2 3" xfId="5363"/>
    <cellStyle name="Vírgula 7 5 4 2 2 3 2" xfId="19174"/>
    <cellStyle name="Vírgula 7 5 4 2 2 4" xfId="10525"/>
    <cellStyle name="Vírgula 7 5 4 2 2 4 2" xfId="19617"/>
    <cellStyle name="Vírgula 7 5 4 2 3" xfId="3943"/>
    <cellStyle name="Vírgula 7 5 4 2 3 2" xfId="6084"/>
    <cellStyle name="Vírgula 7 5 4 2 3 2 2" xfId="16574"/>
    <cellStyle name="Vírgula 7 5 4 2 3 3" xfId="18471"/>
    <cellStyle name="Vírgula 7 5 4 2 4" xfId="6779"/>
    <cellStyle name="Vírgula 7 5 4 2 4 2" xfId="24998"/>
    <cellStyle name="Vírgula 7 5 4 2 5" xfId="5097"/>
    <cellStyle name="Vírgula 7 5 4 2 5 2" xfId="18207"/>
    <cellStyle name="Vírgula 7 5 4 2 6" xfId="9795"/>
    <cellStyle name="Vírgula 7 5 4 2 6 2" xfId="19003"/>
    <cellStyle name="Vírgula 7 5 4 3" xfId="3085"/>
    <cellStyle name="Vírgula 7 5 4 3 2" xfId="4110"/>
    <cellStyle name="Vírgula 7 5 4 3 2 2" xfId="6525"/>
    <cellStyle name="Vírgula 7 5 4 3 2 2 2" xfId="16052"/>
    <cellStyle name="Vírgula 7 5 4 3 2 3" xfId="18450"/>
    <cellStyle name="Vírgula 7 5 4 3 3" xfId="5254"/>
    <cellStyle name="Vírgula 7 5 4 3 3 2" xfId="19867"/>
    <cellStyle name="Vírgula 7 5 4 3 4" xfId="10524"/>
    <cellStyle name="Vírgula 7 5 4 3 4 2" xfId="19643"/>
    <cellStyle name="Vírgula 7 5 4 4" xfId="3828"/>
    <cellStyle name="Vírgula 7 5 4 4 2" xfId="5970"/>
    <cellStyle name="Vírgula 7 5 4 4 2 2" xfId="16629"/>
    <cellStyle name="Vírgula 7 5 4 4 3" xfId="17483"/>
    <cellStyle name="Vírgula 7 5 4 5" xfId="6704"/>
    <cellStyle name="Vírgula 7 5 4 5 2" xfId="24930"/>
    <cellStyle name="Vírgula 7 5 4 6" xfId="5022"/>
    <cellStyle name="Vírgula 7 5 4 6 2" xfId="18228"/>
    <cellStyle name="Vírgula 7 5 4 7" xfId="9377"/>
    <cellStyle name="Vírgula 7 5 4 7 2" xfId="19243"/>
    <cellStyle name="Vírgula 7 5 5" xfId="625"/>
    <cellStyle name="Vírgula 7 5 5 2" xfId="910"/>
    <cellStyle name="Vírgula 7 5 5 2 2" xfId="3195"/>
    <cellStyle name="Vírgula 7 5 5 2 2 2" xfId="4384"/>
    <cellStyle name="Vírgula 7 5 5 2 2 2 2" xfId="6595"/>
    <cellStyle name="Vírgula 7 5 5 2 2 2 2 2" xfId="24827"/>
    <cellStyle name="Vírgula 7 5 5 2 2 2 3" xfId="18373"/>
    <cellStyle name="Vírgula 7 5 5 2 2 3" xfId="5364"/>
    <cellStyle name="Vírgula 7 5 5 2 2 3 2" xfId="19880"/>
    <cellStyle name="Vírgula 7 5 5 2 2 4" xfId="17126"/>
    <cellStyle name="Vírgula 7 5 5 2 3" xfId="3944"/>
    <cellStyle name="Vírgula 7 5 5 2 3 2" xfId="6085"/>
    <cellStyle name="Vírgula 7 5 5 2 3 2 2" xfId="18043"/>
    <cellStyle name="Vírgula 7 5 5 2 3 3" xfId="18470"/>
    <cellStyle name="Vírgula 7 5 5 2 4" xfId="6780"/>
    <cellStyle name="Vírgula 7 5 5 2 4 2" xfId="24999"/>
    <cellStyle name="Vírgula 7 5 5 2 5" xfId="5098"/>
    <cellStyle name="Vírgula 7 5 5 2 5 2" xfId="16731"/>
    <cellStyle name="Vírgula 7 5 5 2 6" xfId="10526"/>
    <cellStyle name="Vírgula 7 5 5 2 6 2" xfId="19024"/>
    <cellStyle name="Vírgula 7 5 5 3" xfId="3086"/>
    <cellStyle name="Vírgula 7 5 5 3 2" xfId="4361"/>
    <cellStyle name="Vírgula 7 5 5 3 2 2" xfId="6526"/>
    <cellStyle name="Vírgula 7 5 5 3 2 2 2" xfId="19742"/>
    <cellStyle name="Vírgula 7 5 5 3 2 3" xfId="17464"/>
    <cellStyle name="Vírgula 7 5 5 3 3" xfId="5255"/>
    <cellStyle name="Vírgula 7 5 5 3 3 2" xfId="19806"/>
    <cellStyle name="Vírgula 7 5 5 3 4" xfId="19308"/>
    <cellStyle name="Vírgula 7 5 5 4" xfId="3829"/>
    <cellStyle name="Vírgula 7 5 5 4 2" xfId="5971"/>
    <cellStyle name="Vírgula 7 5 5 4 2 2" xfId="16628"/>
    <cellStyle name="Vírgula 7 5 5 4 3" xfId="16466"/>
    <cellStyle name="Vírgula 7 5 5 5" xfId="6705"/>
    <cellStyle name="Vírgula 7 5 5 5 2" xfId="24931"/>
    <cellStyle name="Vírgula 7 5 5 6" xfId="5023"/>
    <cellStyle name="Vírgula 7 5 5 6 2" xfId="18227"/>
    <cellStyle name="Vírgula 7 5 5 7" xfId="9514"/>
    <cellStyle name="Vírgula 7 5 5 7 2" xfId="15904"/>
    <cellStyle name="Vírgula 7 5 6" xfId="626"/>
    <cellStyle name="Vírgula 7 5 6 2" xfId="911"/>
    <cellStyle name="Vírgula 7 5 6 2 2" xfId="3196"/>
    <cellStyle name="Vírgula 7 5 6 2 2 2" xfId="3792"/>
    <cellStyle name="Vírgula 7 5 6 2 2 2 2" xfId="6596"/>
    <cellStyle name="Vírgula 7 5 6 2 2 2 2 2" xfId="24828"/>
    <cellStyle name="Vírgula 7 5 6 2 2 2 3" xfId="18534"/>
    <cellStyle name="Vírgula 7 5 6 2 2 3" xfId="5365"/>
    <cellStyle name="Vírgula 7 5 6 2 2 3 2" xfId="19818"/>
    <cellStyle name="Vírgula 7 5 6 2 2 4" xfId="16105"/>
    <cellStyle name="Vírgula 7 5 6 2 3" xfId="3945"/>
    <cellStyle name="Vírgula 7 5 6 2 3 2" xfId="6086"/>
    <cellStyle name="Vírgula 7 5 6 2 3 2 2" xfId="16573"/>
    <cellStyle name="Vírgula 7 5 6 2 3 3" xfId="19325"/>
    <cellStyle name="Vírgula 7 5 6 2 4" xfId="6781"/>
    <cellStyle name="Vírgula 7 5 6 2 4 2" xfId="25000"/>
    <cellStyle name="Vírgula 7 5 6 2 5" xfId="5099"/>
    <cellStyle name="Vírgula 7 5 6 2 5 2" xfId="16145"/>
    <cellStyle name="Vírgula 7 5 6 2 6" xfId="19062"/>
    <cellStyle name="Vírgula 7 5 6 3" xfId="3087"/>
    <cellStyle name="Vírgula 7 5 6 3 2" xfId="4435"/>
    <cellStyle name="Vírgula 7 5 6 3 2 2" xfId="6527"/>
    <cellStyle name="Vírgula 7 5 6 3 2 2 2" xfId="17428"/>
    <cellStyle name="Vírgula 7 5 6 3 2 3" xfId="18357"/>
    <cellStyle name="Vírgula 7 5 6 3 3" xfId="5256"/>
    <cellStyle name="Vírgula 7 5 6 3 3 2" xfId="19490"/>
    <cellStyle name="Vírgula 7 5 6 3 4" xfId="16244"/>
    <cellStyle name="Vírgula 7 5 6 4" xfId="3830"/>
    <cellStyle name="Vírgula 7 5 6 4 2" xfId="5972"/>
    <cellStyle name="Vírgula 7 5 6 4 2 2" xfId="16627"/>
    <cellStyle name="Vírgula 7 5 6 4 3" xfId="16391"/>
    <cellStyle name="Vírgula 7 5 6 5" xfId="6706"/>
    <cellStyle name="Vírgula 7 5 6 5 2" xfId="24932"/>
    <cellStyle name="Vírgula 7 5 6 6" xfId="5024"/>
    <cellStyle name="Vírgula 7 5 6 6 2" xfId="18226"/>
    <cellStyle name="Vírgula 7 5 6 7" xfId="10517"/>
    <cellStyle name="Vírgula 7 5 6 7 2" xfId="19820"/>
    <cellStyle name="Vírgula 7 5 7" xfId="627"/>
    <cellStyle name="Vírgula 7 5 7 2" xfId="912"/>
    <cellStyle name="Vírgula 7 5 7 2 2" xfId="3197"/>
    <cellStyle name="Vírgula 7 5 7 2 2 2" xfId="3964"/>
    <cellStyle name="Vírgula 7 5 7 2 2 2 2" xfId="6597"/>
    <cellStyle name="Vírgula 7 5 7 2 2 2 2 2" xfId="24829"/>
    <cellStyle name="Vírgula 7 5 7 2 2 2 3" xfId="17251"/>
    <cellStyle name="Vírgula 7 5 7 2 2 3" xfId="5366"/>
    <cellStyle name="Vírgula 7 5 7 2 2 3 2" xfId="19478"/>
    <cellStyle name="Vírgula 7 5 7 2 2 4" xfId="19875"/>
    <cellStyle name="Vírgula 7 5 7 2 3" xfId="3946"/>
    <cellStyle name="Vírgula 7 5 7 2 3 2" xfId="6087"/>
    <cellStyle name="Vírgula 7 5 7 2 3 2 2" xfId="16572"/>
    <cellStyle name="Vírgula 7 5 7 2 3 3" xfId="16282"/>
    <cellStyle name="Vírgula 7 5 7 2 4" xfId="6782"/>
    <cellStyle name="Vírgula 7 5 7 2 4 2" xfId="25001"/>
    <cellStyle name="Vírgula 7 5 7 2 5" xfId="5100"/>
    <cellStyle name="Vírgula 7 5 7 2 5 2" xfId="16725"/>
    <cellStyle name="Vírgula 7 5 7 2 6" xfId="19102"/>
    <cellStyle name="Vírgula 7 5 7 3" xfId="3088"/>
    <cellStyle name="Vírgula 7 5 7 3 2" xfId="4243"/>
    <cellStyle name="Vírgula 7 5 7 3 2 2" xfId="6528"/>
    <cellStyle name="Vírgula 7 5 7 3 2 2 2" xfId="16051"/>
    <cellStyle name="Vírgula 7 5 7 3 2 3" xfId="18416"/>
    <cellStyle name="Vírgula 7 5 7 3 3" xfId="5257"/>
    <cellStyle name="Vírgula 7 5 7 3 3 2" xfId="19493"/>
    <cellStyle name="Vírgula 7 5 7 3 4" xfId="19874"/>
    <cellStyle name="Vírgula 7 5 7 4" xfId="3831"/>
    <cellStyle name="Vírgula 7 5 7 4 2" xfId="5973"/>
    <cellStyle name="Vírgula 7 5 7 4 2 2" xfId="16626"/>
    <cellStyle name="Vírgula 7 5 7 4 3" xfId="16464"/>
    <cellStyle name="Vírgula 7 5 7 5" xfId="6707"/>
    <cellStyle name="Vírgula 7 5 7 5 2" xfId="24933"/>
    <cellStyle name="Vírgula 7 5 7 6" xfId="5025"/>
    <cellStyle name="Vírgula 7 5 7 6 2" xfId="18225"/>
    <cellStyle name="Vírgula 7 5 7 7" xfId="10727"/>
    <cellStyle name="Vírgula 7 5 7 7 2" xfId="19764"/>
    <cellStyle name="Vírgula 7 5 8" xfId="913"/>
    <cellStyle name="Vírgula 7 5 8 2" xfId="2429"/>
    <cellStyle name="Vírgula 7 5 8 2 2" xfId="3557"/>
    <cellStyle name="Vírgula 7 5 8 2 2 2" xfId="3765"/>
    <cellStyle name="Vírgula 7 5 8 2 2 2 2" xfId="6661"/>
    <cellStyle name="Vírgula 7 5 8 2 2 2 2 2" xfId="24893"/>
    <cellStyle name="Vírgula 7 5 8 2 2 2 3" xfId="17538"/>
    <cellStyle name="Vírgula 7 5 8 2 2 3" xfId="5726"/>
    <cellStyle name="Vírgula 7 5 8 2 2 3 2" xfId="18116"/>
    <cellStyle name="Vírgula 7 5 8 2 2 4" xfId="19289"/>
    <cellStyle name="Vírgula 7 5 8 2 3" xfId="4303"/>
    <cellStyle name="Vírgula 7 5 8 2 3 2" xfId="6456"/>
    <cellStyle name="Vírgula 7 5 8 2 3 2 2" xfId="15912"/>
    <cellStyle name="Vírgula 7 5 8 2 3 3" xfId="17468"/>
    <cellStyle name="Vírgula 7 5 8 2 4" xfId="6853"/>
    <cellStyle name="Vírgula 7 5 8 2 4 2" xfId="25065"/>
    <cellStyle name="Vírgula 7 5 8 2 5" xfId="5171"/>
    <cellStyle name="Vírgula 7 5 8 2 5 2" xfId="19267"/>
    <cellStyle name="Vírgula 7 5 8 2 6" xfId="19655"/>
    <cellStyle name="Vírgula 7 5 8 3" xfId="2428"/>
    <cellStyle name="Vírgula 7 5 8 3 2" xfId="3556"/>
    <cellStyle name="Vírgula 7 5 8 3 2 2" xfId="4216"/>
    <cellStyle name="Vírgula 7 5 8 3 2 2 2" xfId="6660"/>
    <cellStyle name="Vírgula 7 5 8 3 2 2 2 2" xfId="24892"/>
    <cellStyle name="Vírgula 7 5 8 3 2 2 3" xfId="17024"/>
    <cellStyle name="Vírgula 7 5 8 3 2 3" xfId="5725"/>
    <cellStyle name="Vírgula 7 5 8 3 2 3 2" xfId="18117"/>
    <cellStyle name="Vírgula 7 5 8 3 2 4" xfId="19577"/>
    <cellStyle name="Vírgula 7 5 8 3 3" xfId="4302"/>
    <cellStyle name="Vírgula 7 5 8 3 3 2" xfId="6455"/>
    <cellStyle name="Vírgula 7 5 8 3 3 2 2" xfId="15913"/>
    <cellStyle name="Vírgula 7 5 8 3 3 3" xfId="18398"/>
    <cellStyle name="Vírgula 7 5 8 3 4" xfId="6852"/>
    <cellStyle name="Vírgula 7 5 8 3 4 2" xfId="25064"/>
    <cellStyle name="Vírgula 7 5 8 3 5" xfId="5170"/>
    <cellStyle name="Vírgula 7 5 8 3 5 2" xfId="19508"/>
    <cellStyle name="Vírgula 7 5 8 3 6" xfId="19277"/>
    <cellStyle name="Vírgula 7 5 8 4" xfId="3198"/>
    <cellStyle name="Vírgula 7 5 8 4 2" xfId="3798"/>
    <cellStyle name="Vírgula 7 5 8 4 2 2" xfId="6598"/>
    <cellStyle name="Vírgula 7 5 8 4 2 2 2" xfId="24830"/>
    <cellStyle name="Vírgula 7 5 8 4 2 3" xfId="18528"/>
    <cellStyle name="Vírgula 7 5 8 4 3" xfId="5367"/>
    <cellStyle name="Vírgula 7 5 8 4 3 2" xfId="21450"/>
    <cellStyle name="Vírgula 7 5 8 4 3 3" xfId="20365"/>
    <cellStyle name="Vírgula 7 5 8 4 4" xfId="19814"/>
    <cellStyle name="Vírgula 7 5 8 5" xfId="3947"/>
    <cellStyle name="Vírgula 7 5 8 5 2" xfId="6088"/>
    <cellStyle name="Vírgula 7 5 8 5 2 2" xfId="21468"/>
    <cellStyle name="Vírgula 7 5 8 5 2 3" xfId="22141"/>
    <cellStyle name="Vírgula 7 5 8 5 3" xfId="15979"/>
    <cellStyle name="Vírgula 7 5 8 6" xfId="6783"/>
    <cellStyle name="Vírgula 7 5 8 6 2" xfId="25002"/>
    <cellStyle name="Vírgula 7 5 8 7" xfId="5101"/>
    <cellStyle name="Vírgula 7 5 8 7 2" xfId="16729"/>
    <cellStyle name="Vírgula 7 5 8 8" xfId="19349"/>
    <cellStyle name="Vírgula 7 5 9" xfId="2430"/>
    <cellStyle name="Vírgula 7 5 9 2" xfId="2431"/>
    <cellStyle name="Vírgula 7 5 9 2 2" xfId="3559"/>
    <cellStyle name="Vírgula 7 5 9 2 2 2" xfId="4150"/>
    <cellStyle name="Vírgula 7 5 9 2 2 2 2" xfId="6663"/>
    <cellStyle name="Vírgula 7 5 9 2 2 2 2 2" xfId="24895"/>
    <cellStyle name="Vírgula 7 5 9 2 2 2 3" xfId="18441"/>
    <cellStyle name="Vírgula 7 5 9 2 2 3" xfId="5728"/>
    <cellStyle name="Vírgula 7 5 9 2 2 3 2" xfId="17279"/>
    <cellStyle name="Vírgula 7 5 9 2 2 4" xfId="19574"/>
    <cellStyle name="Vírgula 7 5 9 2 3" xfId="4305"/>
    <cellStyle name="Vírgula 7 5 9 2 3 2" xfId="6458"/>
    <cellStyle name="Vírgula 7 5 9 2 3 2 2" xfId="17666"/>
    <cellStyle name="Vírgula 7 5 9 2 3 3" xfId="16981"/>
    <cellStyle name="Vírgula 7 5 9 2 4" xfId="6855"/>
    <cellStyle name="Vírgula 7 5 9 2 4 2" xfId="25067"/>
    <cellStyle name="Vírgula 7 5 9 2 5" xfId="5173"/>
    <cellStyle name="Vírgula 7 5 9 2 5 2" xfId="17325"/>
    <cellStyle name="Vírgula 7 5 9 2 6" xfId="19405"/>
    <cellStyle name="Vírgula 7 5 9 3" xfId="3558"/>
    <cellStyle name="Vírgula 7 5 9 3 2" xfId="4141"/>
    <cellStyle name="Vírgula 7 5 9 3 2 2" xfId="6662"/>
    <cellStyle name="Vírgula 7 5 9 3 2 2 2" xfId="24894"/>
    <cellStyle name="Vírgula 7 5 9 3 2 3" xfId="17055"/>
    <cellStyle name="Vírgula 7 5 9 3 3" xfId="5727"/>
    <cellStyle name="Vírgula 7 5 9 3 3 2" xfId="17258"/>
    <cellStyle name="Vírgula 7 5 9 3 4" xfId="19081"/>
    <cellStyle name="Vírgula 7 5 9 4" xfId="4304"/>
    <cellStyle name="Vírgula 7 5 9 4 2" xfId="6457"/>
    <cellStyle name="Vírgula 7 5 9 4 2 2" xfId="15911"/>
    <cellStyle name="Vírgula 7 5 9 4 3" xfId="16223"/>
    <cellStyle name="Vírgula 7 5 9 5" xfId="6854"/>
    <cellStyle name="Vírgula 7 5 9 5 2" xfId="25066"/>
    <cellStyle name="Vírgula 7 5 9 6" xfId="5172"/>
    <cellStyle name="Vírgula 7 5 9 6 2" xfId="19511"/>
    <cellStyle name="Vírgula 7 5 9 7" xfId="19656"/>
    <cellStyle name="Vírgula 7 6" xfId="628"/>
    <cellStyle name="Vírgula 7 6 10" xfId="5026"/>
    <cellStyle name="Vírgula 7 6 10 2" xfId="20162"/>
    <cellStyle name="Vírgula 7 6 10 2 2" xfId="23932"/>
    <cellStyle name="Vírgula 7 6 10 2 3" xfId="22722"/>
    <cellStyle name="Vírgula 7 6 10 3" xfId="20513"/>
    <cellStyle name="Vírgula 7 6 10 4" xfId="20490"/>
    <cellStyle name="Vírgula 7 6 11" xfId="8674"/>
    <cellStyle name="Vírgula 7 6 12" xfId="8675"/>
    <cellStyle name="Vírgula 7 6 13" xfId="8676"/>
    <cellStyle name="Vírgula 7 6 14" xfId="9294"/>
    <cellStyle name="Vírgula 7 6 2" xfId="629"/>
    <cellStyle name="Vírgula 7 6 2 10" xfId="9416"/>
    <cellStyle name="Vírgula 7 6 2 10 2" xfId="19412"/>
    <cellStyle name="Vírgula 7 6 2 2" xfId="914"/>
    <cellStyle name="Vírgula 7 6 2 2 2" xfId="2434"/>
    <cellStyle name="Vírgula 7 6 2 2 2 2" xfId="3562"/>
    <cellStyle name="Vírgula 7 6 2 2 2 2 2" xfId="4848"/>
    <cellStyle name="Vírgula 7 6 2 2 2 2 2 2" xfId="19535"/>
    <cellStyle name="Vírgula 7 6 2 2 2 2 3" xfId="5731"/>
    <cellStyle name="Vírgula 7 6 2 2 2 2 3 2" xfId="16658"/>
    <cellStyle name="Vírgula 7 6 2 2 2 2 4" xfId="19185"/>
    <cellStyle name="Vírgula 7 6 2 2 2 3" xfId="4368"/>
    <cellStyle name="Vírgula 7 6 2 2 2 3 2" xfId="6461"/>
    <cellStyle name="Vírgula 7 6 2 2 2 3 2 2" xfId="17556"/>
    <cellStyle name="Vírgula 7 6 2 2 2 3 3" xfId="16950"/>
    <cellStyle name="Vírgula 7 6 2 2 2 4" xfId="10529"/>
    <cellStyle name="Vírgula 7 6 2 2 3" xfId="3199"/>
    <cellStyle name="Vírgula 7 6 2 2 3 2" xfId="4277"/>
    <cellStyle name="Vírgula 7 6 2 2 3 2 2" xfId="6599"/>
    <cellStyle name="Vírgula 7 6 2 2 3 2 2 2" xfId="24831"/>
    <cellStyle name="Vírgula 7 6 2 2 3 2 3" xfId="16993"/>
    <cellStyle name="Vírgula 7 6 2 2 3 3" xfId="5368"/>
    <cellStyle name="Vírgula 7 6 2 2 3 3 2" xfId="19279"/>
    <cellStyle name="Vírgula 7 6 2 2 3 4" xfId="19613"/>
    <cellStyle name="Vírgula 7 6 2 2 4" xfId="3948"/>
    <cellStyle name="Vírgula 7 6 2 2 4 2" xfId="6089"/>
    <cellStyle name="Vírgula 7 6 2 2 4 2 2" xfId="16251"/>
    <cellStyle name="Vírgula 7 6 2 2 4 3" xfId="17245"/>
    <cellStyle name="Vírgula 7 6 2 2 5" xfId="6784"/>
    <cellStyle name="Vírgula 7 6 2 2 5 2" xfId="25003"/>
    <cellStyle name="Vírgula 7 6 2 2 6" xfId="5102"/>
    <cellStyle name="Vírgula 7 6 2 2 6 2" xfId="16728"/>
    <cellStyle name="Vírgula 7 6 2 2 7" xfId="9837"/>
    <cellStyle name="Vírgula 7 6 2 2 7 2" xfId="19148"/>
    <cellStyle name="Vírgula 7 6 2 3" xfId="2435"/>
    <cellStyle name="Vírgula 7 6 2 3 2" xfId="3563"/>
    <cellStyle name="Vírgula 7 6 2 3 2 2" xfId="4055"/>
    <cellStyle name="Vírgula 7 6 2 3 2 2 2" xfId="6664"/>
    <cellStyle name="Vírgula 7 6 2 3 2 2 2 2" xfId="24896"/>
    <cellStyle name="Vírgula 7 6 2 3 2 2 3" xfId="18457"/>
    <cellStyle name="Vírgula 7 6 2 3 2 3" xfId="5732"/>
    <cellStyle name="Vírgula 7 6 2 3 2 3 2" xfId="17315"/>
    <cellStyle name="Vírgula 7 6 2 3 2 4" xfId="19572"/>
    <cellStyle name="Vírgula 7 6 2 3 3" xfId="4306"/>
    <cellStyle name="Vírgula 7 6 2 3 3 2" xfId="6462"/>
    <cellStyle name="Vírgula 7 6 2 3 3 2 2" xfId="16332"/>
    <cellStyle name="Vírgula 7 6 2 3 3 3" xfId="16980"/>
    <cellStyle name="Vírgula 7 6 2 3 4" xfId="6856"/>
    <cellStyle name="Vírgula 7 6 2 3 4 2" xfId="25068"/>
    <cellStyle name="Vírgula 7 6 2 3 5" xfId="5174"/>
    <cellStyle name="Vírgula 7 6 2 3 5 2" xfId="19208"/>
    <cellStyle name="Vírgula 7 6 2 3 6" xfId="10528"/>
    <cellStyle name="Vírgula 7 6 2 3 6 2" xfId="19221"/>
    <cellStyle name="Vírgula 7 6 2 4" xfId="2436"/>
    <cellStyle name="Vírgula 7 6 2 4 2" xfId="3564"/>
    <cellStyle name="Vírgula 7 6 2 4 2 2" xfId="4849"/>
    <cellStyle name="Vírgula 7 6 2 4 2 2 2" xfId="19536"/>
    <cellStyle name="Vírgula 7 6 2 4 2 3" xfId="5733"/>
    <cellStyle name="Vírgula 7 6 2 4 2 3 2" xfId="17237"/>
    <cellStyle name="Vírgula 7 6 2 4 2 4" xfId="19573"/>
    <cellStyle name="Vírgula 7 6 2 4 3" xfId="4050"/>
    <cellStyle name="Vírgula 7 6 2 4 3 2" xfId="6463"/>
    <cellStyle name="Vírgula 7 6 2 4 3 2 2" xfId="17900"/>
    <cellStyle name="Vírgula 7 6 2 4 3 3" xfId="16400"/>
    <cellStyle name="Vírgula 7 6 2 5" xfId="2433"/>
    <cellStyle name="Vírgula 7 6 2 5 2" xfId="3561"/>
    <cellStyle name="Vírgula 7 6 2 5 2 2" xfId="4847"/>
    <cellStyle name="Vírgula 7 6 2 5 2 2 2" xfId="19253"/>
    <cellStyle name="Vírgula 7 6 2 5 2 3" xfId="5730"/>
    <cellStyle name="Vírgula 7 6 2 5 2 3 2" xfId="17398"/>
    <cellStyle name="Vírgula 7 6 2 5 2 4" xfId="19368"/>
    <cellStyle name="Vírgula 7 6 2 5 3" xfId="4395"/>
    <cellStyle name="Vírgula 7 6 2 5 3 2" xfId="6460"/>
    <cellStyle name="Vírgula 7 6 2 5 3 2 2" xfId="17739"/>
    <cellStyle name="Vírgula 7 6 2 5 3 3" xfId="16943"/>
    <cellStyle name="Vírgula 7 6 2 6" xfId="3090"/>
    <cellStyle name="Vírgula 7 6 2 6 2" xfId="3961"/>
    <cellStyle name="Vírgula 7 6 2 6 2 2" xfId="6530"/>
    <cellStyle name="Vírgula 7 6 2 6 2 2 2" xfId="17427"/>
    <cellStyle name="Vírgula 7 6 2 6 2 3" xfId="16411"/>
    <cellStyle name="Vírgula 7 6 2 6 3" xfId="5259"/>
    <cellStyle name="Vírgula 7 6 2 6 3 2" xfId="19491"/>
    <cellStyle name="Vírgula 7 6 2 6 4" xfId="19638"/>
    <cellStyle name="Vírgula 7 6 2 7" xfId="3833"/>
    <cellStyle name="Vírgula 7 6 2 7 2" xfId="5975"/>
    <cellStyle name="Vírgula 7 6 2 7 2 2" xfId="16625"/>
    <cellStyle name="Vírgula 7 6 2 7 3" xfId="16463"/>
    <cellStyle name="Vírgula 7 6 2 8" xfId="6709"/>
    <cellStyle name="Vírgula 7 6 2 8 2" xfId="24934"/>
    <cellStyle name="Vírgula 7 6 2 9" xfId="5027"/>
    <cellStyle name="Vírgula 7 6 2 9 2" xfId="16151"/>
    <cellStyle name="Vírgula 7 6 3" xfId="915"/>
    <cellStyle name="Vírgula 7 6 3 2" xfId="2437"/>
    <cellStyle name="Vírgula 7 6 3 2 2" xfId="2888"/>
    <cellStyle name="Vírgula 7 6 3 2 2 2" xfId="3665"/>
    <cellStyle name="Vírgula 7 6 3 2 2 2 2" xfId="4943"/>
    <cellStyle name="Vírgula 7 6 3 2 2 2 2 2" xfId="18245"/>
    <cellStyle name="Vírgula 7 6 3 2 2 2 3" xfId="5834"/>
    <cellStyle name="Vírgula 7 6 3 2 2 2 3 2" xfId="16645"/>
    <cellStyle name="Vírgula 7 6 3 2 2 2 4" xfId="18597"/>
    <cellStyle name="Vírgula 7 6 3 2 3" xfId="2820"/>
    <cellStyle name="Vírgula 7 6 3 2 3 2" xfId="3648"/>
    <cellStyle name="Vírgula 7 6 3 2 3 2 2" xfId="4926"/>
    <cellStyle name="Vírgula 7 6 3 2 3 2 2 2" xfId="16784"/>
    <cellStyle name="Vírgula 7 6 3 2 3 2 3" xfId="5817"/>
    <cellStyle name="Vírgula 7 6 3 2 3 2 3 2" xfId="15894"/>
    <cellStyle name="Vírgula 7 6 3 2 3 2 4" xfId="18611"/>
    <cellStyle name="Vírgula 7 6 3 2 4" xfId="2666"/>
    <cellStyle name="Vírgula 7 6 3 2 4 2" xfId="3621"/>
    <cellStyle name="Vírgula 7 6 3 2 4 2 2" xfId="4899"/>
    <cellStyle name="Vírgula 7 6 3 2 4 2 2 2" xfId="15969"/>
    <cellStyle name="Vírgula 7 6 3 2 4 2 3" xfId="5790"/>
    <cellStyle name="Vírgula 7 6 3 2 4 2 3 2" xfId="17238"/>
    <cellStyle name="Vírgula 7 6 3 2 4 2 4" xfId="18635"/>
    <cellStyle name="Vírgula 7 6 3 2 5" xfId="2599"/>
    <cellStyle name="Vírgula 7 6 3 2 5 2" xfId="3605"/>
    <cellStyle name="Vírgula 7 6 3 2 5 2 2" xfId="4883"/>
    <cellStyle name="Vírgula 7 6 3 2 5 2 2 2" xfId="19791"/>
    <cellStyle name="Vírgula 7 6 3 2 5 2 3" xfId="5774"/>
    <cellStyle name="Vírgula 7 6 3 2 5 2 3 2" xfId="18094"/>
    <cellStyle name="Vírgula 7 6 3 2 5 2 4" xfId="18648"/>
    <cellStyle name="Vírgula 7 6 3 2 6" xfId="3565"/>
    <cellStyle name="Vírgula 7 6 3 2 6 2" xfId="4850"/>
    <cellStyle name="Vírgula 7 6 3 2 6 2 2" xfId="19381"/>
    <cellStyle name="Vírgula 7 6 3 2 6 3" xfId="5734"/>
    <cellStyle name="Vírgula 7 6 3 2 6 3 2" xfId="16660"/>
    <cellStyle name="Vírgula 7 6 3 2 6 4" xfId="19306"/>
    <cellStyle name="Vírgula 7 6 3 2 7" xfId="4445"/>
    <cellStyle name="Vírgula 7 6 3 2 7 2" xfId="6464"/>
    <cellStyle name="Vírgula 7 6 3 2 7 2 2" xfId="17863"/>
    <cellStyle name="Vírgula 7 6 3 2 7 3" xfId="16921"/>
    <cellStyle name="Vírgula 7 6 3 2 8" xfId="10530"/>
    <cellStyle name="Vírgula 7 6 3 3" xfId="2529"/>
    <cellStyle name="Vírgula 7 6 3 3 2" xfId="3590"/>
    <cellStyle name="Vírgula 7 6 3 3 2 2" xfId="4868"/>
    <cellStyle name="Vírgula 7 6 3 3 2 2 2" xfId="19527"/>
    <cellStyle name="Vírgula 7 6 3 3 2 3" xfId="5759"/>
    <cellStyle name="Vírgula 7 6 3 3 2 3 2" xfId="18105"/>
    <cellStyle name="Vírgula 7 6 3 3 2 4" xfId="19829"/>
    <cellStyle name="Vírgula 7 6 3 3 3" xfId="3727"/>
    <cellStyle name="Vírgula 7 6 3 3 3 2" xfId="6489"/>
    <cellStyle name="Vírgula 7 6 3 3 3 2 2" xfId="16068"/>
    <cellStyle name="Vírgula 7 6 3 3 3 3" xfId="18557"/>
    <cellStyle name="Vírgula 7 6 3 4" xfId="3200"/>
    <cellStyle name="Vírgula 7 6 3 4 2" xfId="3862"/>
    <cellStyle name="Vírgula 7 6 3 4 2 2" xfId="6600"/>
    <cellStyle name="Vírgula 7 6 3 4 2 2 2" xfId="24832"/>
    <cellStyle name="Vírgula 7 6 3 4 2 3" xfId="16450"/>
    <cellStyle name="Vírgula 7 6 3 4 3" xfId="5369"/>
    <cellStyle name="Vírgula 7 6 3 4 3 2" xfId="20910"/>
    <cellStyle name="Vírgula 7 6 3 4 3 3" xfId="20998"/>
    <cellStyle name="Vírgula 7 6 3 4 4" xfId="19616"/>
    <cellStyle name="Vírgula 7 6 3 5" xfId="3949"/>
    <cellStyle name="Vírgula 7 6 3 5 2" xfId="6090"/>
    <cellStyle name="Vírgula 7 6 3 5 2 2" xfId="18042"/>
    <cellStyle name="Vírgula 7 6 3 5 3" xfId="16415"/>
    <cellStyle name="Vírgula 7 6 3 6" xfId="6785"/>
    <cellStyle name="Vírgula 7 6 3 6 2" xfId="25004"/>
    <cellStyle name="Vírgula 7 6 3 7" xfId="5103"/>
    <cellStyle name="Vírgula 7 6 3 7 2" xfId="16727"/>
    <cellStyle name="Vírgula 7 6 3 8" xfId="9556"/>
    <cellStyle name="Vírgula 7 6 3 8 2" xfId="16012"/>
    <cellStyle name="Vírgula 7 6 4" xfId="2438"/>
    <cellStyle name="Vírgula 7 6 4 2" xfId="3566"/>
    <cellStyle name="Vírgula 7 6 4 2 2" xfId="3858"/>
    <cellStyle name="Vírgula 7 6 4 2 2 2" xfId="6665"/>
    <cellStyle name="Vírgula 7 6 4 2 2 2 2" xfId="24897"/>
    <cellStyle name="Vírgula 7 6 4 2 2 3" xfId="16452"/>
    <cellStyle name="Vírgula 7 6 4 2 3" xfId="5735"/>
    <cellStyle name="Vírgula 7 6 4 2 3 2" xfId="17259"/>
    <cellStyle name="Vírgula 7 6 4 2 4" xfId="19121"/>
    <cellStyle name="Vírgula 7 6 4 3" xfId="4308"/>
    <cellStyle name="Vírgula 7 6 4 3 2" xfId="6465"/>
    <cellStyle name="Vírgula 7 6 4 3 2 2" xfId="17852"/>
    <cellStyle name="Vírgula 7 6 4 3 3" xfId="16978"/>
    <cellStyle name="Vírgula 7 6 4 4" xfId="6857"/>
    <cellStyle name="Vírgula 7 6 4 4 2" xfId="22281"/>
    <cellStyle name="Vírgula 7 6 4 4 3" xfId="20843"/>
    <cellStyle name="Vírgula 7 6 4 5" xfId="5175"/>
    <cellStyle name="Vírgula 7 6 4 5 2" xfId="19509"/>
    <cellStyle name="Vírgula 7 6 4 6" xfId="10527"/>
    <cellStyle name="Vírgula 7 6 4 6 2" xfId="19171"/>
    <cellStyle name="Vírgula 7 6 5" xfId="2439"/>
    <cellStyle name="Vírgula 7 6 5 2" xfId="2530"/>
    <cellStyle name="Vírgula 7 6 5 2 2" xfId="3591"/>
    <cellStyle name="Vírgula 7 6 5 2 2 2" xfId="4869"/>
    <cellStyle name="Vírgula 7 6 5 2 2 2 2" xfId="19528"/>
    <cellStyle name="Vírgula 7 6 5 2 2 3" xfId="5760"/>
    <cellStyle name="Vírgula 7 6 5 2 2 3 2" xfId="18104"/>
    <cellStyle name="Vírgula 7 6 5 2 2 4" xfId="19772"/>
    <cellStyle name="Vírgula 7 6 5 2 3" xfId="4158"/>
    <cellStyle name="Vírgula 7 6 5 2 3 2" xfId="6490"/>
    <cellStyle name="Vírgula 7 6 5 2 3 2 2" xfId="16067"/>
    <cellStyle name="Vírgula 7 6 5 2 3 3" xfId="16221"/>
    <cellStyle name="Vírgula 7 6 5 3" xfId="2821"/>
    <cellStyle name="Vírgula 7 6 5 3 2" xfId="3649"/>
    <cellStyle name="Vírgula 7 6 5 3 2 2" xfId="4927"/>
    <cellStyle name="Vírgula 7 6 5 3 2 2 2" xfId="17342"/>
    <cellStyle name="Vírgula 7 6 5 3 2 3" xfId="5818"/>
    <cellStyle name="Vírgula 7 6 5 3 2 3 2" xfId="20615"/>
    <cellStyle name="Vírgula 7 6 5 3 2 3 3" xfId="20069"/>
    <cellStyle name="Vírgula 7 6 5 3 2 4" xfId="18610"/>
    <cellStyle name="Vírgula 7 6 5 3 3" xfId="8677"/>
    <cellStyle name="Vírgula 7 6 5 4" xfId="3567"/>
    <cellStyle name="Vírgula 7 6 5 4 2" xfId="4851"/>
    <cellStyle name="Vírgula 7 6 5 4 2 2" xfId="19198"/>
    <cellStyle name="Vírgula 7 6 5 4 3" xfId="5736"/>
    <cellStyle name="Vírgula 7 6 5 4 3 2" xfId="17280"/>
    <cellStyle name="Vírgula 7 6 5 4 4" xfId="19872"/>
    <cellStyle name="Vírgula 7 6 5 5" xfId="4413"/>
    <cellStyle name="Vírgula 7 6 5 5 2" xfId="6466"/>
    <cellStyle name="Vírgula 7 6 5 5 2 2" xfId="17883"/>
    <cellStyle name="Vírgula 7 6 5 5 3" xfId="16935"/>
    <cellStyle name="Vírgula 7 6 5 6" xfId="10766"/>
    <cellStyle name="Vírgula 7 6 6" xfId="2432"/>
    <cellStyle name="Vírgula 7 6 6 2" xfId="2887"/>
    <cellStyle name="Vírgula 7 6 6 2 2" xfId="3664"/>
    <cellStyle name="Vírgula 7 6 6 2 2 2" xfId="4942"/>
    <cellStyle name="Vírgula 7 6 6 2 2 2 2" xfId="16777"/>
    <cellStyle name="Vírgula 7 6 6 2 2 3" xfId="5833"/>
    <cellStyle name="Vírgula 7 6 6 2 2 3 2" xfId="20650"/>
    <cellStyle name="Vírgula 7 6 6 2 2 3 3" xfId="20950"/>
    <cellStyle name="Vírgula 7 6 6 2 2 4" xfId="18598"/>
    <cellStyle name="Vírgula 7 6 6 2 3" xfId="8678"/>
    <cellStyle name="Vírgula 7 6 6 3" xfId="2819"/>
    <cellStyle name="Vírgula 7 6 6 3 2" xfId="3647"/>
    <cellStyle name="Vírgula 7 6 6 3 2 2" xfId="4925"/>
    <cellStyle name="Vírgula 7 6 6 3 2 2 2" xfId="16781"/>
    <cellStyle name="Vírgula 7 6 6 3 2 3" xfId="5816"/>
    <cellStyle name="Vírgula 7 6 6 3 2 3 2" xfId="18082"/>
    <cellStyle name="Vírgula 7 6 6 3 2 4" xfId="18612"/>
    <cellStyle name="Vírgula 7 6 6 4" xfId="2665"/>
    <cellStyle name="Vírgula 7 6 6 4 2" xfId="3620"/>
    <cellStyle name="Vírgula 7 6 6 4 2 2" xfId="4898"/>
    <cellStyle name="Vírgula 7 6 6 4 2 2 2" xfId="19416"/>
    <cellStyle name="Vírgula 7 6 6 4 2 3" xfId="5789"/>
    <cellStyle name="Vírgula 7 6 6 4 2 3 2" xfId="17312"/>
    <cellStyle name="Vírgula 7 6 6 4 2 4" xfId="18636"/>
    <cellStyle name="Vírgula 7 6 6 5" xfId="2598"/>
    <cellStyle name="Vírgula 7 6 6 5 2" xfId="3604"/>
    <cellStyle name="Vírgula 7 6 6 5 2 2" xfId="4882"/>
    <cellStyle name="Vírgula 7 6 6 5 2 2 2" xfId="19851"/>
    <cellStyle name="Vírgula 7 6 6 5 2 3" xfId="5773"/>
    <cellStyle name="Vírgula 7 6 6 5 2 3 2" xfId="18095"/>
    <cellStyle name="Vírgula 7 6 6 5 2 4" xfId="18649"/>
    <cellStyle name="Vírgula 7 6 6 6" xfId="3560"/>
    <cellStyle name="Vírgula 7 6 6 6 2" xfId="4846"/>
    <cellStyle name="Vírgula 7 6 6 6 2 2" xfId="19537"/>
    <cellStyle name="Vírgula 7 6 6 6 3" xfId="5729"/>
    <cellStyle name="Vírgula 7 6 6 6 3 2" xfId="17313"/>
    <cellStyle name="Vírgula 7 6 6 6 4" xfId="19575"/>
    <cellStyle name="Vírgula 7 6 6 7" xfId="4094"/>
    <cellStyle name="Vírgula 7 6 6 7 2" xfId="6459"/>
    <cellStyle name="Vírgula 7 6 6 7 2 2" xfId="17799"/>
    <cellStyle name="Vírgula 7 6 6 7 3" xfId="16396"/>
    <cellStyle name="Vírgula 7 6 6 8" xfId="10896"/>
    <cellStyle name="Vírgula 7 6 7" xfId="3089"/>
    <cellStyle name="Vírgula 7 6 7 2" xfId="4079"/>
    <cellStyle name="Vírgula 7 6 7 2 2" xfId="6529"/>
    <cellStyle name="Vírgula 7 6 7 2 2 2" xfId="19741"/>
    <cellStyle name="Vírgula 7 6 7 2 3" xfId="16357"/>
    <cellStyle name="Vírgula 7 6 7 3" xfId="5258"/>
    <cellStyle name="Vírgula 7 6 7 3 2" xfId="20178"/>
    <cellStyle name="Vírgula 7 6 7 3 3" xfId="20655"/>
    <cellStyle name="Vírgula 7 6 7 4" xfId="19936"/>
    <cellStyle name="Vírgula 7 6 7 4 2" xfId="23894"/>
    <cellStyle name="Vírgula 7 6 7 4 3" xfId="22568"/>
    <cellStyle name="Vírgula 7 6 8" xfId="3832"/>
    <cellStyle name="Vírgula 7 6 8 2" xfId="5974"/>
    <cellStyle name="Vírgula 7 6 8 2 2" xfId="19951"/>
    <cellStyle name="Vírgula 7 6 8 2 3" xfId="21893"/>
    <cellStyle name="Vírgula 7 6 8 3" xfId="21298"/>
    <cellStyle name="Vírgula 7 6 8 3 2" xfId="24355"/>
    <cellStyle name="Vírgula 7 6 8 3 3" xfId="22628"/>
    <cellStyle name="Vírgula 7 6 9" xfId="6708"/>
    <cellStyle name="Vírgula 7 6 9 2" xfId="20807"/>
    <cellStyle name="Vírgula 7 6 9 2 2" xfId="24069"/>
    <cellStyle name="Vírgula 7 6 9 2 3" xfId="22733"/>
    <cellStyle name="Vírgula 7 6 9 3" xfId="20634"/>
    <cellStyle name="Vírgula 7 6 9 4" xfId="21437"/>
    <cellStyle name="Vírgula 7 7" xfId="630"/>
    <cellStyle name="Vírgula 7 7 2" xfId="916"/>
    <cellStyle name="Vírgula 7 7 2 2" xfId="3201"/>
    <cellStyle name="Vírgula 7 7 2 2 2" xfId="4145"/>
    <cellStyle name="Vírgula 7 7 2 2 2 2" xfId="6601"/>
    <cellStyle name="Vírgula 7 7 2 2 2 2 2" xfId="24833"/>
    <cellStyle name="Vírgula 7 7 2 2 2 3" xfId="18444"/>
    <cellStyle name="Vírgula 7 7 2 2 3" xfId="5370"/>
    <cellStyle name="Vírgula 7 7 2 2 3 2" xfId="19479"/>
    <cellStyle name="Vírgula 7 7 2 2 4" xfId="10532"/>
    <cellStyle name="Vírgula 7 7 2 2 4 2" xfId="19276"/>
    <cellStyle name="Vírgula 7 7 2 3" xfId="3950"/>
    <cellStyle name="Vírgula 7 7 2 3 2" xfId="6091"/>
    <cellStyle name="Vírgula 7 7 2 3 2 2" xfId="17674"/>
    <cellStyle name="Vírgula 7 7 2 3 3" xfId="18469"/>
    <cellStyle name="Vírgula 7 7 2 4" xfId="6786"/>
    <cellStyle name="Vírgula 7 7 2 4 2" xfId="25005"/>
    <cellStyle name="Vírgula 7 7 2 5" xfId="5104"/>
    <cellStyle name="Vírgula 7 7 2 5 2" xfId="16726"/>
    <cellStyle name="Vírgula 7 7 2 6" xfId="9651"/>
    <cellStyle name="Vírgula 7 7 2 6 2" xfId="19002"/>
    <cellStyle name="Vírgula 7 7 3" xfId="3091"/>
    <cellStyle name="Vírgula 7 7 3 2" xfId="4404"/>
    <cellStyle name="Vírgula 7 7 3 2 2" xfId="6531"/>
    <cellStyle name="Vírgula 7 7 3 2 2 2" xfId="16050"/>
    <cellStyle name="Vírgula 7 7 3 2 3" xfId="18371"/>
    <cellStyle name="Vírgula 7 7 3 3" xfId="5260"/>
    <cellStyle name="Vírgula 7 7 3 3 2" xfId="19492"/>
    <cellStyle name="Vírgula 7 7 3 4" xfId="10531"/>
    <cellStyle name="Vírgula 7 7 3 4 2" xfId="19641"/>
    <cellStyle name="Vírgula 7 7 4" xfId="3834"/>
    <cellStyle name="Vírgula 7 7 4 2" xfId="5976"/>
    <cellStyle name="Vírgula 7 7 4 2 2" xfId="16624"/>
    <cellStyle name="Vírgula 7 7 4 3" xfId="16462"/>
    <cellStyle name="Vírgula 7 7 5" xfId="6710"/>
    <cellStyle name="Vírgula 7 7 5 2" xfId="24935"/>
    <cellStyle name="Vírgula 7 7 6" xfId="5028"/>
    <cellStyle name="Vírgula 7 7 6 2" xfId="16757"/>
    <cellStyle name="Vírgula 7 7 7" xfId="9198"/>
    <cellStyle name="Vírgula 7 7 7 2" xfId="19680"/>
    <cellStyle name="Vírgula 7 8" xfId="917"/>
    <cellStyle name="Vírgula 7 8 2" xfId="1086"/>
    <cellStyle name="Vírgula 7 8 2 2" xfId="2441"/>
    <cellStyle name="Vírgula 7 8 2 2 2" xfId="3569"/>
    <cellStyle name="Vírgula 7 8 2 2 2 2" xfId="4853"/>
    <cellStyle name="Vírgula 7 8 2 2 2 2 2" xfId="19828"/>
    <cellStyle name="Vírgula 7 8 2 2 2 3" xfId="5738"/>
    <cellStyle name="Vírgula 7 8 2 2 2 3 2" xfId="17399"/>
    <cellStyle name="Vírgula 7 8 2 2 2 4" xfId="19568"/>
    <cellStyle name="Vírgula 7 8 2 2 3" xfId="4138"/>
    <cellStyle name="Vírgula 7 8 2 2 3 2" xfId="6468"/>
    <cellStyle name="Vírgula 7 8 2 2 3 2 2" xfId="17955"/>
    <cellStyle name="Vírgula 7 8 2 2 3 3" xfId="17287"/>
    <cellStyle name="Vírgula 7 8 2 2 4" xfId="10534"/>
    <cellStyle name="Vírgula 7 8 2 3" xfId="3218"/>
    <cellStyle name="Vírgula 7 8 2 3 2" xfId="3981"/>
    <cellStyle name="Vírgula 7 8 2 3 2 2" xfId="6612"/>
    <cellStyle name="Vírgula 7 8 2 3 2 2 2" xfId="24844"/>
    <cellStyle name="Vírgula 7 8 2 3 2 3" xfId="16405"/>
    <cellStyle name="Vírgula 7 8 2 3 3" xfId="5387"/>
    <cellStyle name="Vírgula 7 8 2 3 3 2" xfId="19473"/>
    <cellStyle name="Vírgula 7 8 2 3 4" xfId="17119"/>
    <cellStyle name="Vírgula 7 8 2 4" xfId="3995"/>
    <cellStyle name="Vírgula 7 8 2 4 2" xfId="6111"/>
    <cellStyle name="Vírgula 7 8 2 4 2 2" xfId="16563"/>
    <cellStyle name="Vírgula 7 8 2 4 3" xfId="18463"/>
    <cellStyle name="Vírgula 7 8 2 5" xfId="6798"/>
    <cellStyle name="Vírgula 7 8 2 5 2" xfId="25016"/>
    <cellStyle name="Vírgula 7 8 2 6" xfId="5116"/>
    <cellStyle name="Vírgula 7 8 2 6 2" xfId="18203"/>
    <cellStyle name="Vírgula 7 8 2 7" xfId="9752"/>
    <cellStyle name="Vírgula 7 8 2 7 2" xfId="19674"/>
    <cellStyle name="Vírgula 7 8 3" xfId="2440"/>
    <cellStyle name="Vírgula 7 8 3 2" xfId="2889"/>
    <cellStyle name="Vírgula 7 8 3 2 2" xfId="3666"/>
    <cellStyle name="Vírgula 7 8 3 2 2 2" xfId="4944"/>
    <cellStyle name="Vírgula 7 8 3 2 2 2 2" xfId="18244"/>
    <cellStyle name="Vírgula 7 8 3 2 2 3" xfId="5835"/>
    <cellStyle name="Vírgula 7 8 3 2 2 3 2" xfId="16644"/>
    <cellStyle name="Vírgula 7 8 3 2 2 4" xfId="18596"/>
    <cellStyle name="Vírgula 7 8 3 3" xfId="2822"/>
    <cellStyle name="Vírgula 7 8 3 3 2" xfId="3650"/>
    <cellStyle name="Vírgula 7 8 3 3 2 2" xfId="4928"/>
    <cellStyle name="Vírgula 7 8 3 3 2 2 2" xfId="17217"/>
    <cellStyle name="Vírgula 7 8 3 3 2 3" xfId="5819"/>
    <cellStyle name="Vírgula 7 8 3 3 2 3 2" xfId="17275"/>
    <cellStyle name="Vírgula 7 8 3 3 2 4" xfId="18609"/>
    <cellStyle name="Vírgula 7 8 3 4" xfId="2667"/>
    <cellStyle name="Vírgula 7 8 3 4 2" xfId="3622"/>
    <cellStyle name="Vírgula 7 8 3 4 2 2" xfId="4900"/>
    <cellStyle name="Vírgula 7 8 3 4 2 2 2" xfId="16791"/>
    <cellStyle name="Vírgula 7 8 3 4 2 3" xfId="5791"/>
    <cellStyle name="Vírgula 7 8 3 4 2 3 2" xfId="16656"/>
    <cellStyle name="Vírgula 7 8 3 4 2 4" xfId="18634"/>
    <cellStyle name="Vírgula 7 8 3 5" xfId="2600"/>
    <cellStyle name="Vírgula 7 8 3 5 2" xfId="3606"/>
    <cellStyle name="Vírgula 7 8 3 5 2 2" xfId="4884"/>
    <cellStyle name="Vírgula 7 8 3 5 2 2 2" xfId="19519"/>
    <cellStyle name="Vírgula 7 8 3 5 2 3" xfId="5775"/>
    <cellStyle name="Vírgula 7 8 3 5 2 3 2" xfId="18093"/>
    <cellStyle name="Vírgula 7 8 3 5 2 4" xfId="18647"/>
    <cellStyle name="Vírgula 7 8 3 6" xfId="3568"/>
    <cellStyle name="Vírgula 7 8 3 6 2" xfId="4852"/>
    <cellStyle name="Vírgula 7 8 3 6 2 2" xfId="19132"/>
    <cellStyle name="Vírgula 7 8 3 6 3" xfId="5737"/>
    <cellStyle name="Vírgula 7 8 3 6 3 2" xfId="17314"/>
    <cellStyle name="Vírgula 7 8 3 6 4" xfId="19811"/>
    <cellStyle name="Vírgula 7 8 3 7" xfId="4214"/>
    <cellStyle name="Vírgula 7 8 3 7 2" xfId="6467"/>
    <cellStyle name="Vírgula 7 8 3 7 2 2" xfId="17813"/>
    <cellStyle name="Vírgula 7 8 3 7 3" xfId="17025"/>
    <cellStyle name="Vírgula 7 8 3 8" xfId="10533"/>
    <cellStyle name="Vírgula 7 8 4" xfId="3202"/>
    <cellStyle name="Vírgula 7 8 4 2" xfId="3736"/>
    <cellStyle name="Vírgula 7 8 4 2 2" xfId="6602"/>
    <cellStyle name="Vírgula 7 8 4 2 2 2" xfId="24834"/>
    <cellStyle name="Vírgula 7 8 4 2 3" xfId="17099"/>
    <cellStyle name="Vírgula 7 8 4 3" xfId="5371"/>
    <cellStyle name="Vírgula 7 8 4 3 2" xfId="21451"/>
    <cellStyle name="Vírgula 7 8 4 3 3" xfId="20168"/>
    <cellStyle name="Vírgula 7 8 4 4" xfId="19614"/>
    <cellStyle name="Vírgula 7 8 5" xfId="3951"/>
    <cellStyle name="Vírgula 7 8 5 2" xfId="6092"/>
    <cellStyle name="Vírgula 7 8 5 2 2" xfId="19952"/>
    <cellStyle name="Vírgula 7 8 5 2 3" xfId="20246"/>
    <cellStyle name="Vírgula 7 8 5 3" xfId="16414"/>
    <cellStyle name="Vírgula 7 8 6" xfId="6787"/>
    <cellStyle name="Vírgula 7 8 6 2" xfId="25006"/>
    <cellStyle name="Vírgula 7 8 7" xfId="5105"/>
    <cellStyle name="Vírgula 7 8 7 2" xfId="16345"/>
    <cellStyle name="Vírgula 7 8 8" xfId="19023"/>
    <cellStyle name="Vírgula 7 9" xfId="1087"/>
    <cellStyle name="Vírgula 7 9 2" xfId="2443"/>
    <cellStyle name="Vírgula 7 9 2 2" xfId="3571"/>
    <cellStyle name="Vírgula 7 9 2 2 2" xfId="4855"/>
    <cellStyle name="Vírgula 7 9 2 2 2 2" xfId="18991"/>
    <cellStyle name="Vírgula 7 9 2 2 3" xfId="5740"/>
    <cellStyle name="Vírgula 7 9 2 2 3 2" xfId="16311"/>
    <cellStyle name="Vírgula 7 9 2 2 4" xfId="10536"/>
    <cellStyle name="Vírgula 7 9 2 2 4 2" xfId="19272"/>
    <cellStyle name="Vírgula 7 9 2 3" xfId="4082"/>
    <cellStyle name="Vírgula 7 9 2 3 2" xfId="6470"/>
    <cellStyle name="Vírgula 7 9 2 3 2 2" xfId="17891"/>
    <cellStyle name="Vírgula 7 9 2 3 3" xfId="16355"/>
    <cellStyle name="Vírgula 7 9 2 4" xfId="9603"/>
    <cellStyle name="Vírgula 7 9 3" xfId="2442"/>
    <cellStyle name="Vírgula 7 9 3 2" xfId="2890"/>
    <cellStyle name="Vírgula 7 9 3 2 2" xfId="3667"/>
    <cellStyle name="Vírgula 7 9 3 2 2 2" xfId="4945"/>
    <cellStyle name="Vírgula 7 9 3 2 2 2 2" xfId="18243"/>
    <cellStyle name="Vírgula 7 9 3 2 2 3" xfId="5836"/>
    <cellStyle name="Vírgula 7 9 3 2 2 3 2" xfId="17254"/>
    <cellStyle name="Vírgula 7 9 3 2 2 4" xfId="18595"/>
    <cellStyle name="Vírgula 7 9 3 3" xfId="2823"/>
    <cellStyle name="Vírgula 7 9 3 3 2" xfId="3651"/>
    <cellStyle name="Vírgula 7 9 3 3 2 2" xfId="4929"/>
    <cellStyle name="Vírgula 7 9 3 3 2 2 2" xfId="16783"/>
    <cellStyle name="Vírgula 7 9 3 3 2 3" xfId="5820"/>
    <cellStyle name="Vírgula 7 9 3 3 2 3 2" xfId="17309"/>
    <cellStyle name="Vírgula 7 9 3 3 2 4" xfId="18608"/>
    <cellStyle name="Vírgula 7 9 3 4" xfId="2668"/>
    <cellStyle name="Vírgula 7 9 3 4 2" xfId="3623"/>
    <cellStyle name="Vírgula 7 9 3 4 2 2" xfId="4901"/>
    <cellStyle name="Vírgula 7 9 3 4 2 2 2" xfId="16794"/>
    <cellStyle name="Vírgula 7 9 3 4 2 3" xfId="5792"/>
    <cellStyle name="Vírgula 7 9 3 4 2 3 2" xfId="17256"/>
    <cellStyle name="Vírgula 7 9 3 4 2 4" xfId="18633"/>
    <cellStyle name="Vírgula 7 9 3 5" xfId="2601"/>
    <cellStyle name="Vírgula 7 9 3 5 2" xfId="3607"/>
    <cellStyle name="Vírgula 7 9 3 5 2 2" xfId="4885"/>
    <cellStyle name="Vírgula 7 9 3 5 2 2 2" xfId="19522"/>
    <cellStyle name="Vírgula 7 9 3 5 2 3" xfId="5776"/>
    <cellStyle name="Vírgula 7 9 3 5 2 3 2" xfId="18092"/>
    <cellStyle name="Vírgula 7 9 3 5 2 4" xfId="18646"/>
    <cellStyle name="Vírgula 7 9 3 6" xfId="3570"/>
    <cellStyle name="Vírgula 7 9 3 6 2" xfId="4854"/>
    <cellStyle name="Vírgula 7 9 3 6 2 2" xfId="19771"/>
    <cellStyle name="Vírgula 7 9 3 6 3" xfId="5739"/>
    <cellStyle name="Vírgula 7 9 3 6 3 2" xfId="16659"/>
    <cellStyle name="Vírgula 7 9 3 6 4" xfId="19571"/>
    <cellStyle name="Vírgula 7 9 3 7" xfId="4067"/>
    <cellStyle name="Vírgula 7 9 3 7 2" xfId="6469"/>
    <cellStyle name="Vírgula 7 9 3 7 2 2" xfId="17942"/>
    <cellStyle name="Vírgula 7 9 3 7 3" xfId="16362"/>
    <cellStyle name="Vírgula 7 9 3 8" xfId="10535"/>
    <cellStyle name="Vírgula 7 9 4" xfId="3219"/>
    <cellStyle name="Vírgula 7 9 4 2" xfId="4054"/>
    <cellStyle name="Vírgula 7 9 4 2 2" xfId="6613"/>
    <cellStyle name="Vírgula 7 9 4 2 2 2" xfId="24845"/>
    <cellStyle name="Vírgula 7 9 4 2 3" xfId="18458"/>
    <cellStyle name="Vírgula 7 9 4 3" xfId="5388"/>
    <cellStyle name="Vírgula 7 9 4 3 2" xfId="20989"/>
    <cellStyle name="Vírgula 7 9 4 3 3" xfId="21299"/>
    <cellStyle name="Vírgula 7 9 4 4" xfId="19202"/>
    <cellStyle name="Vírgula 7 9 5" xfId="3996"/>
    <cellStyle name="Vírgula 7 9 5 2" xfId="6112"/>
    <cellStyle name="Vírgula 7 9 5 2 2" xfId="15860"/>
    <cellStyle name="Vírgula 7 9 5 3" xfId="18462"/>
    <cellStyle name="Vírgula 7 9 6" xfId="6799"/>
    <cellStyle name="Vírgula 7 9 6 2" xfId="25017"/>
    <cellStyle name="Vírgula 7 9 7" xfId="5117"/>
    <cellStyle name="Vírgula 7 9 7 2" xfId="16722"/>
    <cellStyle name="Vírgula 7 9 8" xfId="19675"/>
    <cellStyle name="Vírgula 8" xfId="342"/>
    <cellStyle name="Vírgula 8 10" xfId="3753"/>
    <cellStyle name="Vírgula 8 10 2" xfId="6495"/>
    <cellStyle name="Vírgula 8 10 2 2" xfId="8679"/>
    <cellStyle name="Vírgula 8 10 2 2 2" xfId="15908"/>
    <cellStyle name="Vírgula 8 10 2 3" xfId="20497"/>
    <cellStyle name="Vírgula 8 10 3" xfId="8680"/>
    <cellStyle name="Vírgula 8 10 3 2" xfId="16262"/>
    <cellStyle name="Vírgula 8 10 4" xfId="22621"/>
    <cellStyle name="Vírgula 8 11" xfId="3852"/>
    <cellStyle name="Vírgula 8 11 2" xfId="6502"/>
    <cellStyle name="Vírgula 8 11 2 2" xfId="22220"/>
    <cellStyle name="Vírgula 8 11 2 3" xfId="20341"/>
    <cellStyle name="Vírgula 8 11 3" xfId="21546"/>
    <cellStyle name="Vírgula 8 11 3 2" xfId="24414"/>
    <cellStyle name="Vírgula 8 11 3 3" xfId="22658"/>
    <cellStyle name="Vírgula 8 12" xfId="5865"/>
    <cellStyle name="Vírgula 8 12 2" xfId="21015"/>
    <cellStyle name="Vírgula 8 12 2 2" xfId="24101"/>
    <cellStyle name="Vírgula 8 12 2 3" xfId="22724"/>
    <cellStyle name="Vírgula 8 12 3" xfId="21465"/>
    <cellStyle name="Vírgula 8 12 4" xfId="21438"/>
    <cellStyle name="Vírgula 8 13" xfId="6680"/>
    <cellStyle name="Vírgula 8 13 2" xfId="8681"/>
    <cellStyle name="Vírgula 8 13 2 2" xfId="8682"/>
    <cellStyle name="Vírgula 8 13 2 3" xfId="24908"/>
    <cellStyle name="Vírgula 8 13 3" xfId="8683"/>
    <cellStyle name="Vírgula 8 13 4" xfId="20704"/>
    <cellStyle name="Vírgula 8 14" xfId="4997"/>
    <cellStyle name="Vírgula 8 14 2" xfId="8684"/>
    <cellStyle name="Vírgula 8 14 2 2" xfId="8685"/>
    <cellStyle name="Vírgula 8 14 2 3" xfId="17338"/>
    <cellStyle name="Vírgula 8 14 3" xfId="8686"/>
    <cellStyle name="Vírgula 8 15" xfId="8687"/>
    <cellStyle name="Vírgula 8 15 2" xfId="20887"/>
    <cellStyle name="Vírgula 8 15 3" xfId="21954"/>
    <cellStyle name="Vírgula 8 15 4" xfId="19172"/>
    <cellStyle name="Vírgula 8 16" xfId="8688"/>
    <cellStyle name="Vírgula 8 16 2" xfId="22265"/>
    <cellStyle name="Vírgula 8 16 3" xfId="20753"/>
    <cellStyle name="Vírgula 8 17" xfId="8689"/>
    <cellStyle name="Vírgula 8 18" xfId="8690"/>
    <cellStyle name="Vírgula 8 19" xfId="8691"/>
    <cellStyle name="Vírgula 8 2" xfId="343"/>
    <cellStyle name="Vírgula 8 2 10" xfId="4998"/>
    <cellStyle name="Vírgula 8 2 10 2" xfId="17221"/>
    <cellStyle name="Vírgula 8 2 11" xfId="10817"/>
    <cellStyle name="Vírgula 8 2 2" xfId="631"/>
    <cellStyle name="Vírgula 8 2 2 2" xfId="918"/>
    <cellStyle name="Vírgula 8 2 2 2 2" xfId="3203"/>
    <cellStyle name="Vírgula 8 2 2 2 2 2" xfId="4320"/>
    <cellStyle name="Vírgula 8 2 2 2 2 2 2" xfId="6603"/>
    <cellStyle name="Vírgula 8 2 2 2 2 2 2 2" xfId="24835"/>
    <cellStyle name="Vírgula 8 2 2 2 2 2 3" xfId="10539"/>
    <cellStyle name="Vírgula 8 2 2 2 2 2 3 2" xfId="15871"/>
    <cellStyle name="Vírgula 8 2 2 2 2 3" xfId="5372"/>
    <cellStyle name="Vírgula 8 2 2 2 2 3 2" xfId="19223"/>
    <cellStyle name="Vírgula 8 2 2 2 2 4" xfId="9799"/>
    <cellStyle name="Vírgula 8 2 2 2 2 4 2" xfId="19615"/>
    <cellStyle name="Vírgula 8 2 2 2 3" xfId="3952"/>
    <cellStyle name="Vírgula 8 2 2 2 3 2" xfId="6093"/>
    <cellStyle name="Vírgula 8 2 2 2 3 2 2" xfId="17595"/>
    <cellStyle name="Vírgula 8 2 2 2 3 3" xfId="10538"/>
    <cellStyle name="Vírgula 8 2 2 2 3 3 2" xfId="16413"/>
    <cellStyle name="Vírgula 8 2 2 2 4" xfId="6788"/>
    <cellStyle name="Vírgula 8 2 2 2 4 2" xfId="25007"/>
    <cellStyle name="Vírgula 8 2 2 2 5" xfId="5106"/>
    <cellStyle name="Vírgula 8 2 2 2 5 2" xfId="16144"/>
    <cellStyle name="Vírgula 8 2 2 2 6" xfId="9380"/>
    <cellStyle name="Vírgula 8 2 2 2 6 2" xfId="19061"/>
    <cellStyle name="Vírgula 8 2 2 3" xfId="3092"/>
    <cellStyle name="Vírgula 8 2 2 3 2" xfId="3733"/>
    <cellStyle name="Vírgula 8 2 2 3 2 2" xfId="6532"/>
    <cellStyle name="Vírgula 8 2 2 3 2 2 2" xfId="19740"/>
    <cellStyle name="Vírgula 8 2 2 3 2 3" xfId="10540"/>
    <cellStyle name="Vírgula 8 2 2 3 2 3 2" xfId="19331"/>
    <cellStyle name="Vírgula 8 2 2 3 3" xfId="5261"/>
    <cellStyle name="Vírgula 8 2 2 3 3 2" xfId="19394"/>
    <cellStyle name="Vírgula 8 2 2 3 4" xfId="9518"/>
    <cellStyle name="Vírgula 8 2 2 3 4 2" xfId="19275"/>
    <cellStyle name="Vírgula 8 2 2 4" xfId="3835"/>
    <cellStyle name="Vírgula 8 2 2 4 2" xfId="5977"/>
    <cellStyle name="Vírgula 8 2 2 4 2 2" xfId="16254"/>
    <cellStyle name="Vírgula 8 2 2 4 3" xfId="10537"/>
    <cellStyle name="Vírgula 8 2 2 4 3 2" xfId="16461"/>
    <cellStyle name="Vírgula 8 2 2 5" xfId="6711"/>
    <cellStyle name="Vírgula 8 2 2 5 2" xfId="10730"/>
    <cellStyle name="Vírgula 8 2 2 5 2 2" xfId="24936"/>
    <cellStyle name="Vírgula 8 2 2 6" xfId="5029"/>
    <cellStyle name="Vírgula 8 2 2 6 2" xfId="10860"/>
    <cellStyle name="Vírgula 8 2 2 6 2 2" xfId="17335"/>
    <cellStyle name="Vírgula 8 2 2 7" xfId="9261"/>
    <cellStyle name="Vírgula 8 2 2 7 2" xfId="19226"/>
    <cellStyle name="Vírgula 8 2 3" xfId="919"/>
    <cellStyle name="Vírgula 8 2 3 2" xfId="2446"/>
    <cellStyle name="Vírgula 8 2 3 2 2" xfId="3574"/>
    <cellStyle name="Vírgula 8 2 3 2 2 2" xfId="4378"/>
    <cellStyle name="Vírgula 8 2 3 2 2 2 2" xfId="6667"/>
    <cellStyle name="Vírgula 8 2 3 2 2 2 2 2" xfId="24899"/>
    <cellStyle name="Vírgula 8 2 3 2 2 2 3" xfId="10542"/>
    <cellStyle name="Vírgula 8 2 3 2 2 2 3 2" xfId="17459"/>
    <cellStyle name="Vírgula 8 2 3 2 2 3" xfId="5743"/>
    <cellStyle name="Vírgula 8 2 3 2 2 3 2" xfId="18113"/>
    <cellStyle name="Vírgula 8 2 3 2 2 4" xfId="9842"/>
    <cellStyle name="Vírgula 8 2 3 2 2 4 2" xfId="19399"/>
    <cellStyle name="Vírgula 8 2 3 2 3" xfId="4311"/>
    <cellStyle name="Vírgula 8 2 3 2 3 2" xfId="6473"/>
    <cellStyle name="Vírgula 8 2 3 2 3 2 2" xfId="17644"/>
    <cellStyle name="Vírgula 8 2 3 2 3 3" xfId="10541"/>
    <cellStyle name="Vírgula 8 2 3 2 3 3 2" xfId="16975"/>
    <cellStyle name="Vírgula 8 2 3 2 4" xfId="6859"/>
    <cellStyle name="Vírgula 8 2 3 2 4 2" xfId="25070"/>
    <cellStyle name="Vírgula 8 2 3 2 5" xfId="5177"/>
    <cellStyle name="Vírgula 8 2 3 2 5 2" xfId="19393"/>
    <cellStyle name="Vírgula 8 2 3 2 6" xfId="9421"/>
    <cellStyle name="Vírgula 8 2 3 2 6 2" xfId="19799"/>
    <cellStyle name="Vírgula 8 2 3 3" xfId="2445"/>
    <cellStyle name="Vírgula 8 2 3 3 2" xfId="3573"/>
    <cellStyle name="Vírgula 8 2 3 3 2 2" xfId="4040"/>
    <cellStyle name="Vírgula 8 2 3 3 2 2 2" xfId="6666"/>
    <cellStyle name="Vírgula 8 2 3 3 2 2 2 2" xfId="24898"/>
    <cellStyle name="Vírgula 8 2 3 3 2 2 3" xfId="16370"/>
    <cellStyle name="Vírgula 8 2 3 3 2 3" xfId="5742"/>
    <cellStyle name="Vírgula 8 2 3 3 2 3 2" xfId="18114"/>
    <cellStyle name="Vírgula 8 2 3 3 2 4" xfId="10543"/>
    <cellStyle name="Vírgula 8 2 3 3 2 4 2" xfId="19570"/>
    <cellStyle name="Vírgula 8 2 3 3 3" xfId="4310"/>
    <cellStyle name="Vírgula 8 2 3 3 3 2" xfId="6472"/>
    <cellStyle name="Vírgula 8 2 3 3 3 2 2" xfId="17913"/>
    <cellStyle name="Vírgula 8 2 3 3 3 3" xfId="16976"/>
    <cellStyle name="Vírgula 8 2 3 3 4" xfId="6858"/>
    <cellStyle name="Vírgula 8 2 3 3 4 2" xfId="25069"/>
    <cellStyle name="Vírgula 8 2 3 3 5" xfId="5176"/>
    <cellStyle name="Vírgula 8 2 3 3 5 2" xfId="19510"/>
    <cellStyle name="Vírgula 8 2 3 3 6" xfId="9561"/>
    <cellStyle name="Vírgula 8 2 3 3 6 2" xfId="19859"/>
    <cellStyle name="Vírgula 8 2 3 4" xfId="3204"/>
    <cellStyle name="Vírgula 8 2 3 4 2" xfId="4031"/>
    <cellStyle name="Vírgula 8 2 3 4 2 2" xfId="6604"/>
    <cellStyle name="Vírgula 8 2 3 4 2 2 2" xfId="24836"/>
    <cellStyle name="Vírgula 8 2 3 4 2 3" xfId="18460"/>
    <cellStyle name="Vírgula 8 2 3 4 3" xfId="5373"/>
    <cellStyle name="Vírgula 8 2 3 4 3 2" xfId="21452"/>
    <cellStyle name="Vírgula 8 2 3 4 3 3" xfId="22202"/>
    <cellStyle name="Vírgula 8 2 3 4 4" xfId="19403"/>
    <cellStyle name="Vírgula 8 2 3 5" xfId="3953"/>
    <cellStyle name="Vírgula 8 2 3 5 2" xfId="6094"/>
    <cellStyle name="Vírgula 8 2 3 5 2 2" xfId="21916"/>
    <cellStyle name="Vírgula 8 2 3 5 2 3" xfId="20074"/>
    <cellStyle name="Vírgula 8 2 3 5 3" xfId="17244"/>
    <cellStyle name="Vírgula 8 2 3 6" xfId="6789"/>
    <cellStyle name="Vírgula 8 2 3 6 2" xfId="25008"/>
    <cellStyle name="Vírgula 8 2 3 7" xfId="5107"/>
    <cellStyle name="Vírgula 8 2 3 7 2" xfId="16721"/>
    <cellStyle name="Vírgula 8 2 3 8" xfId="19101"/>
    <cellStyle name="Vírgula 8 2 4" xfId="2447"/>
    <cellStyle name="Vírgula 8 2 4 2" xfId="3575"/>
    <cellStyle name="Vírgula 8 2 4 2 2" xfId="3882"/>
    <cellStyle name="Vírgula 8 2 4 2 2 2" xfId="6668"/>
    <cellStyle name="Vírgula 8 2 4 2 2 2 2" xfId="24900"/>
    <cellStyle name="Vírgula 8 2 4 2 2 3" xfId="10545"/>
    <cellStyle name="Vírgula 8 2 4 2 2 3 2" xfId="16446"/>
    <cellStyle name="Vírgula 8 2 4 2 3" xfId="5744"/>
    <cellStyle name="Vírgula 8 2 4 2 3 2" xfId="18112"/>
    <cellStyle name="Vírgula 8 2 4 2 4" xfId="9655"/>
    <cellStyle name="Vírgula 8 2 4 2 4 2" xfId="19214"/>
    <cellStyle name="Vírgula 8 2 4 3" xfId="4312"/>
    <cellStyle name="Vírgula 8 2 4 3 2" xfId="6474"/>
    <cellStyle name="Vírgula 8 2 4 3 2 2" xfId="15910"/>
    <cellStyle name="Vírgula 8 2 4 3 3" xfId="10544"/>
    <cellStyle name="Vírgula 8 2 4 3 3 2" xfId="16258"/>
    <cellStyle name="Vírgula 8 2 4 4" xfId="6860"/>
    <cellStyle name="Vírgula 8 2 4 4 2" xfId="25071"/>
    <cellStyle name="Vírgula 8 2 4 5" xfId="5178"/>
    <cellStyle name="Vírgula 8 2 4 5 2" xfId="17233"/>
    <cellStyle name="Vírgula 8 2 4 6" xfId="9202"/>
    <cellStyle name="Vírgula 8 2 4 6 2" xfId="19650"/>
    <cellStyle name="Vírgula 8 2 5" xfId="3050"/>
    <cellStyle name="Vírgula 8 2 5 2" xfId="4008"/>
    <cellStyle name="Vírgula 8 2 5 2 2" xfId="5916"/>
    <cellStyle name="Vírgula 8 2 5 2 2 2" xfId="20640"/>
    <cellStyle name="Vírgula 8 2 5 2 2 3" xfId="20872"/>
    <cellStyle name="Vírgula 8 2 5 2 3" xfId="22675"/>
    <cellStyle name="Vírgula 8 2 5 3" xfId="5219"/>
    <cellStyle name="Vírgula 8 2 5 3 2" xfId="20522"/>
    <cellStyle name="Vírgula 8 2 5 3 2 2" xfId="19849"/>
    <cellStyle name="Vírgula 8 2 5 4" xfId="20980"/>
    <cellStyle name="Vírgula 8 2 5 4 2" xfId="24099"/>
    <cellStyle name="Vírgula 8 2 5 4 3" xfId="22553"/>
    <cellStyle name="Vírgula 8 2 6" xfId="3754"/>
    <cellStyle name="Vírgula 8 2 6 2" xfId="6496"/>
    <cellStyle name="Vírgula 8 2 6 2 2" xfId="8692"/>
    <cellStyle name="Vírgula 8 2 6 2 2 2" xfId="10547"/>
    <cellStyle name="Vírgula 8 2 6 2 3" xfId="21307"/>
    <cellStyle name="Vírgula 8 2 6 3" xfId="8693"/>
    <cellStyle name="Vírgula 8 2 6 3 2" xfId="10546"/>
    <cellStyle name="Vírgula 8 2 6 4" xfId="22622"/>
    <cellStyle name="Vírgula 8 2 7" xfId="3975"/>
    <cellStyle name="Vírgula 8 2 7 2" xfId="6503"/>
    <cellStyle name="Vírgula 8 2 7 2 2" xfId="8694"/>
    <cellStyle name="Vírgula 8 2 7 2 2 2" xfId="17433"/>
    <cellStyle name="Vírgula 8 2 7 2 3" xfId="19935"/>
    <cellStyle name="Vírgula 8 2 7 3" xfId="8695"/>
    <cellStyle name="Vírgula 8 2 8" xfId="5866"/>
    <cellStyle name="Vírgula 8 2 8 2" xfId="17274"/>
    <cellStyle name="Vírgula 8 2 9" xfId="6681"/>
    <cellStyle name="Vírgula 8 2 9 2" xfId="24909"/>
    <cellStyle name="Vírgula 8 3" xfId="632"/>
    <cellStyle name="Vírgula 8 3 10" xfId="10686"/>
    <cellStyle name="Vírgula 8 3 11" xfId="10818"/>
    <cellStyle name="Vírgula 8 3 12" xfId="8967"/>
    <cellStyle name="Vírgula 8 3 2" xfId="920"/>
    <cellStyle name="Vírgula 8 3 2 2" xfId="3205"/>
    <cellStyle name="Vírgula 8 3 2 2 2" xfId="4091"/>
    <cellStyle name="Vírgula 8 3 2 2 2 2" xfId="6605"/>
    <cellStyle name="Vírgula 8 3 2 2 2 2 2" xfId="10550"/>
    <cellStyle name="Vírgula 8 3 2 2 2 2 2 2" xfId="24837"/>
    <cellStyle name="Vírgula 8 3 2 2 2 3" xfId="9800"/>
    <cellStyle name="Vírgula 8 3 2 2 2 3 2" xfId="17066"/>
    <cellStyle name="Vírgula 8 3 2 2 3" xfId="5374"/>
    <cellStyle name="Vírgula 8 3 2 2 3 2" xfId="10549"/>
    <cellStyle name="Vírgula 8 3 2 2 3 2 2" xfId="16698"/>
    <cellStyle name="Vírgula 8 3 2 2 4" xfId="9381"/>
    <cellStyle name="Vírgula 8 3 2 2 4 2" xfId="19218"/>
    <cellStyle name="Vírgula 8 3 2 3" xfId="3954"/>
    <cellStyle name="Vírgula 8 3 2 3 2" xfId="6095"/>
    <cellStyle name="Vírgula 8 3 2 3 2 2" xfId="10551"/>
    <cellStyle name="Vírgula 8 3 2 3 2 2 2" xfId="15889"/>
    <cellStyle name="Vírgula 8 3 2 3 3" xfId="9519"/>
    <cellStyle name="Vírgula 8 3 2 3 3 2" xfId="16412"/>
    <cellStyle name="Vírgula 8 3 2 4" xfId="6790"/>
    <cellStyle name="Vírgula 8 3 2 4 2" xfId="10548"/>
    <cellStyle name="Vírgula 8 3 2 4 2 2" xfId="25009"/>
    <cellStyle name="Vírgula 8 3 2 5" xfId="5108"/>
    <cellStyle name="Vírgula 8 3 2 5 2" xfId="10731"/>
    <cellStyle name="Vírgula 8 3 2 5 2 2" xfId="16724"/>
    <cellStyle name="Vírgula 8 3 2 6" xfId="10861"/>
    <cellStyle name="Vírgula 8 3 2 6 2" xfId="19348"/>
    <cellStyle name="Vírgula 8 3 2 7" xfId="9262"/>
    <cellStyle name="Vírgula 8 3 3" xfId="3093"/>
    <cellStyle name="Vírgula 8 3 3 2" xfId="4170"/>
    <cellStyle name="Vírgula 8 3 3 2 2" xfId="6533"/>
    <cellStyle name="Vírgula 8 3 3 2 2 2" xfId="10554"/>
    <cellStyle name="Vírgula 8 3 3 2 2 2 2" xfId="17426"/>
    <cellStyle name="Vírgula 8 3 3 2 2 3" xfId="9843"/>
    <cellStyle name="Vírgula 8 3 3 2 3" xfId="10553"/>
    <cellStyle name="Vírgula 8 3 3 2 3 2" xfId="16103"/>
    <cellStyle name="Vírgula 8 3 3 2 4" xfId="9422"/>
    <cellStyle name="Vírgula 8 3 3 3" xfId="5262"/>
    <cellStyle name="Vírgula 8 3 3 3 2" xfId="10555"/>
    <cellStyle name="Vírgula 8 3 3 3 2 2" xfId="19209"/>
    <cellStyle name="Vírgula 8 3 3 3 3" xfId="9562"/>
    <cellStyle name="Vírgula 8 3 3 4" xfId="10552"/>
    <cellStyle name="Vírgula 8 3 3 4 2" xfId="19639"/>
    <cellStyle name="Vírgula 8 3 3 5" xfId="10771"/>
    <cellStyle name="Vírgula 8 3 3 6" xfId="10901"/>
    <cellStyle name="Vírgula 8 3 3 7" xfId="9298"/>
    <cellStyle name="Vírgula 8 3 4" xfId="3836"/>
    <cellStyle name="Vírgula 8 3 4 2" xfId="5978"/>
    <cellStyle name="Vírgula 8 3 4 2 2" xfId="10557"/>
    <cellStyle name="Vírgula 8 3 4 2 2 2" xfId="18055"/>
    <cellStyle name="Vírgula 8 3 4 2 3" xfId="9656"/>
    <cellStyle name="Vírgula 8 3 4 3" xfId="10556"/>
    <cellStyle name="Vírgula 8 3 4 3 2" xfId="18508"/>
    <cellStyle name="Vírgula 8 3 4 4" xfId="9203"/>
    <cellStyle name="Vírgula 8 3 5" xfId="6712"/>
    <cellStyle name="Vírgula 8 3 5 2" xfId="9755"/>
    <cellStyle name="Vírgula 8 3 5 2 2" xfId="10559"/>
    <cellStyle name="Vírgula 8 3 5 2 3" xfId="24937"/>
    <cellStyle name="Vírgula 8 3 5 3" xfId="10558"/>
    <cellStyle name="Vírgula 8 3 5 4" xfId="9341"/>
    <cellStyle name="Vírgula 8 3 6" xfId="5030"/>
    <cellStyle name="Vírgula 8 3 6 2" xfId="9607"/>
    <cellStyle name="Vírgula 8 3 6 2 2" xfId="10561"/>
    <cellStyle name="Vírgula 8 3 6 2 3" xfId="16756"/>
    <cellStyle name="Vírgula 8 3 6 3" xfId="10560"/>
    <cellStyle name="Vírgula 8 3 6 4" xfId="9126"/>
    <cellStyle name="Vírgula 8 3 7" xfId="9475"/>
    <cellStyle name="Vírgula 8 3 7 2" xfId="10562"/>
    <cellStyle name="Vírgula 8 3 7 3" xfId="19678"/>
    <cellStyle name="Vírgula 8 3 8" xfId="9899"/>
    <cellStyle name="Vírgula 8 3 9" xfId="9059"/>
    <cellStyle name="Vírgula 8 4" xfId="921"/>
    <cellStyle name="Vírgula 8 4 2" xfId="2450"/>
    <cellStyle name="Vírgula 8 4 2 2" xfId="3577"/>
    <cellStyle name="Vírgula 8 4 2 2 2" xfId="4367"/>
    <cellStyle name="Vírgula 8 4 2 2 2 2" xfId="6670"/>
    <cellStyle name="Vírgula 8 4 2 2 2 2 2" xfId="24902"/>
    <cellStyle name="Vírgula 8 4 2 2 2 3" xfId="10564"/>
    <cellStyle name="Vírgula 8 4 2 2 2 3 2" xfId="17461"/>
    <cellStyle name="Vírgula 8 4 2 2 3" xfId="5746"/>
    <cellStyle name="Vírgula 8 4 2 2 3 2" xfId="18110"/>
    <cellStyle name="Vírgula 8 4 2 2 4" xfId="9798"/>
    <cellStyle name="Vírgula 8 4 2 2 4 2" xfId="19854"/>
    <cellStyle name="Vírgula 8 4 2 3" xfId="4314"/>
    <cellStyle name="Vírgula 8 4 2 3 2" xfId="6476"/>
    <cellStyle name="Vírgula 8 4 2 3 2 2" xfId="16075"/>
    <cellStyle name="Vírgula 8 4 2 3 3" xfId="10563"/>
    <cellStyle name="Vírgula 8 4 2 3 3 2" xfId="18396"/>
    <cellStyle name="Vírgula 8 4 2 4" xfId="6862"/>
    <cellStyle name="Vírgula 8 4 2 4 2" xfId="25073"/>
    <cellStyle name="Vírgula 8 4 2 5" xfId="5180"/>
    <cellStyle name="Vírgula 8 4 2 5 2" xfId="19847"/>
    <cellStyle name="Vírgula 8 4 2 6" xfId="9379"/>
    <cellStyle name="Vírgula 8 4 2 6 2" xfId="23862"/>
    <cellStyle name="Vírgula 8 4 2 6 3" xfId="22505"/>
    <cellStyle name="Vírgula 8 4 2 7" xfId="22391"/>
    <cellStyle name="Vírgula 8 4 3" xfId="2449"/>
    <cellStyle name="Vírgula 8 4 3 2" xfId="3576"/>
    <cellStyle name="Vírgula 8 4 3 2 2" xfId="3967"/>
    <cellStyle name="Vírgula 8 4 3 2 2 2" xfId="6669"/>
    <cellStyle name="Vírgula 8 4 3 2 2 2 2" xfId="24901"/>
    <cellStyle name="Vírgula 8 4 3 2 2 3" xfId="17389"/>
    <cellStyle name="Vírgula 8 4 3 2 3" xfId="5745"/>
    <cellStyle name="Vírgula 8 4 3 2 3 2" xfId="18111"/>
    <cellStyle name="Vírgula 8 4 3 2 4" xfId="10565"/>
    <cellStyle name="Vírgula 8 4 3 2 4 2" xfId="19168"/>
    <cellStyle name="Vírgula 8 4 3 3" xfId="4313"/>
    <cellStyle name="Vírgula 8 4 3 3 2" xfId="6475"/>
    <cellStyle name="Vírgula 8 4 3 3 2 2" xfId="15909"/>
    <cellStyle name="Vírgula 8 4 3 3 3" xfId="18397"/>
    <cellStyle name="Vírgula 8 4 3 4" xfId="6861"/>
    <cellStyle name="Vírgula 8 4 3 4 2" xfId="25072"/>
    <cellStyle name="Vírgula 8 4 3 5" xfId="5179"/>
    <cellStyle name="Vírgula 8 4 3 5 2" xfId="16710"/>
    <cellStyle name="Vírgula 8 4 3 6" xfId="9517"/>
    <cellStyle name="Vírgula 8 4 3 6 2" xfId="19653"/>
    <cellStyle name="Vírgula 8 4 4" xfId="3206"/>
    <cellStyle name="Vírgula 8 4 4 2" xfId="3706"/>
    <cellStyle name="Vírgula 8 4 4 2 2" xfId="6606"/>
    <cellStyle name="Vírgula 8 4 4 2 2 2" xfId="24838"/>
    <cellStyle name="Vírgula 8 4 4 2 3" xfId="18571"/>
    <cellStyle name="Vírgula 8 4 4 3" xfId="5375"/>
    <cellStyle name="Vírgula 8 4 4 3 2" xfId="20152"/>
    <cellStyle name="Vírgula 8 4 4 3 3" xfId="22253"/>
    <cellStyle name="Vírgula 8 4 4 4" xfId="21942"/>
    <cellStyle name="Vírgula 8 4 4 4 2" xfId="16104"/>
    <cellStyle name="Vírgula 8 4 5" xfId="3955"/>
    <cellStyle name="Vírgula 8 4 5 2" xfId="6096"/>
    <cellStyle name="Vírgula 8 4 5 2 2" xfId="16571"/>
    <cellStyle name="Vírgula 8 4 5 3" xfId="17271"/>
    <cellStyle name="Vírgula 8 4 6" xfId="6791"/>
    <cellStyle name="Vírgula 8 4 6 2" xfId="25010"/>
    <cellStyle name="Vírgula 8 4 7" xfId="5109"/>
    <cellStyle name="Vírgula 8 4 7 2" xfId="17328"/>
    <cellStyle name="Vírgula 8 4 8" xfId="19147"/>
    <cellStyle name="Vírgula 8 5" xfId="2451"/>
    <cellStyle name="Vírgula 8 5 2" xfId="3578"/>
    <cellStyle name="Vírgula 8 5 2 2" xfId="4857"/>
    <cellStyle name="Vírgula 8 5 2 2 2" xfId="10568"/>
    <cellStyle name="Vírgula 8 5 2 2 2 2" xfId="22328"/>
    <cellStyle name="Vírgula 8 5 2 2 2 3" xfId="21848"/>
    <cellStyle name="Vírgula 8 5 2 2 2 4" xfId="19417"/>
    <cellStyle name="Vírgula 8 5 2 2 3" xfId="9841"/>
    <cellStyle name="Vírgula 8 5 2 3" xfId="5747"/>
    <cellStyle name="Vírgula 8 5 2 3 2" xfId="10567"/>
    <cellStyle name="Vírgula 8 5 2 3 2 2" xfId="16312"/>
    <cellStyle name="Vírgula 8 5 2 3 3" xfId="20725"/>
    <cellStyle name="Vírgula 8 5 2 3 4" xfId="20536"/>
    <cellStyle name="Vírgula 8 5 2 4" xfId="9420"/>
    <cellStyle name="Vírgula 8 5 2 4 2" xfId="23864"/>
    <cellStyle name="Vírgula 8 5 2 4 3" xfId="22609"/>
    <cellStyle name="Vírgula 8 5 3" xfId="4262"/>
    <cellStyle name="Vírgula 8 5 3 2" xfId="6477"/>
    <cellStyle name="Vírgula 8 5 3 2 2" xfId="10569"/>
    <cellStyle name="Vírgula 8 5 3 2 2 2" xfId="19751"/>
    <cellStyle name="Vírgula 8 5 3 2 3" xfId="20179"/>
    <cellStyle name="Vírgula 8 5 3 2 4" xfId="21011"/>
    <cellStyle name="Vírgula 8 5 3 3" xfId="9560"/>
    <cellStyle name="Vírgula 8 5 3 3 2" xfId="17003"/>
    <cellStyle name="Vírgula 8 5 4" xfId="8696"/>
    <cellStyle name="Vírgula 8 5 4 2" xfId="10566"/>
    <cellStyle name="Vírgula 8 5 4 2 2" xfId="22327"/>
    <cellStyle name="Vírgula 8 5 4 2 3" xfId="20073"/>
    <cellStyle name="Vírgula 8 5 4 3" xfId="19884"/>
    <cellStyle name="Vírgula 8 5 5" xfId="8697"/>
    <cellStyle name="Vírgula 8 5 5 2" xfId="10770"/>
    <cellStyle name="Vírgula 8 5 6" xfId="10900"/>
    <cellStyle name="Vírgula 8 5 6 2" xfId="23888"/>
    <cellStyle name="Vírgula 8 5 6 3" xfId="22506"/>
    <cellStyle name="Vírgula 8 5 7" xfId="9297"/>
    <cellStyle name="Vírgula 8 6" xfId="2452"/>
    <cellStyle name="Vírgula 8 6 2" xfId="3579"/>
    <cellStyle name="Vírgula 8 6 2 2" xfId="3958"/>
    <cellStyle name="Vírgula 8 6 2 2 2" xfId="6671"/>
    <cellStyle name="Vírgula 8 6 2 2 2 2" xfId="24903"/>
    <cellStyle name="Vírgula 8 6 2 2 3" xfId="10571"/>
    <cellStyle name="Vírgula 8 6 2 2 3 2" xfId="17388"/>
    <cellStyle name="Vírgula 8 6 2 3" xfId="5748"/>
    <cellStyle name="Vírgula 8 6 2 3 2" xfId="16123"/>
    <cellStyle name="Vírgula 8 6 2 4" xfId="9654"/>
    <cellStyle name="Vírgula 8 6 2 4 2" xfId="19564"/>
    <cellStyle name="Vírgula 8 6 3" xfId="4315"/>
    <cellStyle name="Vírgula 8 6 3 2" xfId="6478"/>
    <cellStyle name="Vírgula 8 6 3 2 2" xfId="17439"/>
    <cellStyle name="Vírgula 8 6 3 3" xfId="10570"/>
    <cellStyle name="Vírgula 8 6 3 3 2" xfId="15896"/>
    <cellStyle name="Vírgula 8 6 4" xfId="6863"/>
    <cellStyle name="Vírgula 8 6 4 2" xfId="25074"/>
    <cellStyle name="Vírgula 8 6 5" xfId="5181"/>
    <cellStyle name="Vírgula 8 6 5 2" xfId="19788"/>
    <cellStyle name="Vírgula 8 6 6" xfId="9201"/>
    <cellStyle name="Vírgula 8 6 6 2" xfId="19651"/>
    <cellStyle name="Vírgula 8 7" xfId="2453"/>
    <cellStyle name="Vírgula 8 7 2" xfId="3580"/>
    <cellStyle name="Vírgula 8 7 2 2" xfId="4858"/>
    <cellStyle name="Vírgula 8 7 2 2 2" xfId="10573"/>
    <cellStyle name="Vírgula 8 7 2 2 2 2" xfId="19533"/>
    <cellStyle name="Vírgula 8 7 2 3" xfId="5749"/>
    <cellStyle name="Vírgula 8 7 2 3 2" xfId="16122"/>
    <cellStyle name="Vírgula 8 7 2 4" xfId="9754"/>
    <cellStyle name="Vírgula 8 7 2 4 2" xfId="19567"/>
    <cellStyle name="Vírgula 8 7 3" xfId="4080"/>
    <cellStyle name="Vírgula 8 7 3 2" xfId="6479"/>
    <cellStyle name="Vírgula 8 7 3 2 2" xfId="16074"/>
    <cellStyle name="Vírgula 8 7 3 3" xfId="10572"/>
    <cellStyle name="Vírgula 8 7 3 3 2" xfId="17068"/>
    <cellStyle name="Vírgula 8 7 4" xfId="9340"/>
    <cellStyle name="Vírgula 8 8" xfId="2444"/>
    <cellStyle name="Vírgula 8 8 2" xfId="3572"/>
    <cellStyle name="Vírgula 8 8 2 2" xfId="4856"/>
    <cellStyle name="Vírgula 8 8 2 2 2" xfId="10575"/>
    <cellStyle name="Vírgula 8 8 2 2 2 2" xfId="19036"/>
    <cellStyle name="Vírgula 8 8 2 3" xfId="5741"/>
    <cellStyle name="Vírgula 8 8 2 3 2" xfId="18115"/>
    <cellStyle name="Vírgula 8 8 2 4" xfId="9606"/>
    <cellStyle name="Vírgula 8 8 2 4 2" xfId="19569"/>
    <cellStyle name="Vírgula 8 8 3" xfId="4137"/>
    <cellStyle name="Vírgula 8 8 3 2" xfId="6471"/>
    <cellStyle name="Vírgula 8 8 3 2 2" xfId="17929"/>
    <cellStyle name="Vírgula 8 8 3 3" xfId="10574"/>
    <cellStyle name="Vírgula 8 8 3 3 2" xfId="17266"/>
    <cellStyle name="Vírgula 8 8 4" xfId="9125"/>
    <cellStyle name="Vírgula 8 9" xfId="3049"/>
    <cellStyle name="Vírgula 8 9 2" xfId="3726"/>
    <cellStyle name="Vírgula 8 9 2 2" xfId="5915"/>
    <cellStyle name="Vírgula 8 9 2 2 2" xfId="20088"/>
    <cellStyle name="Vírgula 8 9 2 2 3" xfId="20462"/>
    <cellStyle name="Vírgula 8 9 2 3" xfId="22651"/>
    <cellStyle name="Vírgula 8 9 3" xfId="5218"/>
    <cellStyle name="Vírgula 8 9 3 2" xfId="21824"/>
    <cellStyle name="Vírgula 8 9 3 2 2" xfId="19129"/>
    <cellStyle name="Vírgula 8 9 4" xfId="20823"/>
    <cellStyle name="Vírgula 8 9 4 2" xfId="24073"/>
    <cellStyle name="Vírgula 8 9 4 3" xfId="22552"/>
    <cellStyle name="Vírgula 9" xfId="344"/>
    <cellStyle name="Vírgula 9 2" xfId="922"/>
    <cellStyle name="Vírgula 9 2 2" xfId="2455"/>
    <cellStyle name="Vírgula 9 2 2 2" xfId="3582"/>
    <cellStyle name="Vírgula 9 2 2 2 2" xfId="4860"/>
    <cellStyle name="Vírgula 9 2 2 2 2 2" xfId="19531"/>
    <cellStyle name="Vírgula 9 2 2 2 3" xfId="5751"/>
    <cellStyle name="Vírgula 9 2 2 2 3 2" xfId="17278"/>
    <cellStyle name="Vírgula 9 2 2 2 4" xfId="19565"/>
    <cellStyle name="Vírgula 9 2 2 3" xfId="4056"/>
    <cellStyle name="Vírgula 9 2 2 3 2" xfId="6481"/>
    <cellStyle name="Vírgula 9 2 2 3 2 2" xfId="17438"/>
    <cellStyle name="Vírgula 9 2 2 3 3" xfId="18456"/>
    <cellStyle name="Vírgula 9 2 2 4" xfId="22507"/>
    <cellStyle name="Vírgula 9 2 2 5" xfId="22392"/>
    <cellStyle name="Vírgula 9 2 3" xfId="3207"/>
    <cellStyle name="Vírgula 9 2 3 2" xfId="4379"/>
    <cellStyle name="Vírgula 9 2 3 2 2" xfId="6607"/>
    <cellStyle name="Vírgula 9 2 3 2 2 2" xfId="24839"/>
    <cellStyle name="Vírgula 9 2 3 2 3" xfId="18375"/>
    <cellStyle name="Vírgula 9 2 3 3" xfId="5376"/>
    <cellStyle name="Vírgula 9 2 3 3 2" xfId="21453"/>
    <cellStyle name="Vírgula 9 2 3 3 3" xfId="20535"/>
    <cellStyle name="Vírgula 9 2 3 4" xfId="21939"/>
    <cellStyle name="Vírgula 9 2 3 4 2" xfId="17124"/>
    <cellStyle name="Vírgula 9 2 4" xfId="3956"/>
    <cellStyle name="Vírgula 9 2 4 2" xfId="6097"/>
    <cellStyle name="Vírgula 9 2 4 2 2" xfId="16570"/>
    <cellStyle name="Vírgula 9 2 4 3" xfId="17298"/>
    <cellStyle name="Vírgula 9 2 5" xfId="6792"/>
    <cellStyle name="Vírgula 9 2 5 2" xfId="25011"/>
    <cellStyle name="Vírgula 9 2 6" xfId="5110"/>
    <cellStyle name="Vírgula 9 2 6 2" xfId="17230"/>
    <cellStyle name="Vírgula 9 2 7" xfId="16011"/>
    <cellStyle name="Vírgula 9 3" xfId="2456"/>
    <cellStyle name="Vírgula 9 3 2" xfId="3583"/>
    <cellStyle name="Vírgula 9 3 2 2" xfId="4861"/>
    <cellStyle name="Vírgula 9 3 2 2 2" xfId="19532"/>
    <cellStyle name="Vírgula 9 3 2 3" xfId="5752"/>
    <cellStyle name="Vírgula 9 3 2 3 2" xfId="20687"/>
    <cellStyle name="Vírgula 9 3 2 3 3" xfId="20431"/>
    <cellStyle name="Vírgula 9 3 2 4" xfId="20433"/>
    <cellStyle name="Vírgula 9 3 2 4 2" xfId="19566"/>
    <cellStyle name="Vírgula 9 3 3" xfId="3690"/>
    <cellStyle name="Vírgula 9 3 3 2" xfId="6482"/>
    <cellStyle name="Vírgula 9 3 3 2 2" xfId="16073"/>
    <cellStyle name="Vírgula 9 3 3 3" xfId="18583"/>
    <cellStyle name="Vírgula 9 3 4" xfId="22508"/>
    <cellStyle name="Vírgula 9 4" xfId="2457"/>
    <cellStyle name="Vírgula 9 4 2" xfId="3584"/>
    <cellStyle name="Vírgula 9 4 2 2" xfId="4862"/>
    <cellStyle name="Vírgula 9 4 2 2 2" xfId="19287"/>
    <cellStyle name="Vírgula 9 4 2 3" xfId="5753"/>
    <cellStyle name="Vírgula 9 4 2 3 2" xfId="17397"/>
    <cellStyle name="Vírgula 9 4 2 4" xfId="19383"/>
    <cellStyle name="Vírgula 9 4 3" xfId="4111"/>
    <cellStyle name="Vírgula 9 4 3 2" xfId="6483"/>
    <cellStyle name="Vírgula 9 4 3 2 2" xfId="15847"/>
    <cellStyle name="Vírgula 9 4 3 3" xfId="18449"/>
    <cellStyle name="Vírgula 9 5" xfId="2454"/>
    <cellStyle name="Vírgula 9 5 2" xfId="3581"/>
    <cellStyle name="Vírgula 9 5 2 2" xfId="4859"/>
    <cellStyle name="Vírgula 9 5 2 2 2" xfId="19233"/>
    <cellStyle name="Vírgula 9 5 2 3" xfId="5750"/>
    <cellStyle name="Vírgula 9 5 2 3 2" xfId="17257"/>
    <cellStyle name="Vírgula 9 5 2 4" xfId="19255"/>
    <cellStyle name="Vírgula 9 5 3" xfId="4406"/>
    <cellStyle name="Vírgula 9 5 3 2" xfId="6480"/>
    <cellStyle name="Vírgula 9 5 3 2 2" xfId="19750"/>
    <cellStyle name="Vírgula 9 5 3 3" xfId="15868"/>
    <cellStyle name="Vírgula 9 6" xfId="4032"/>
    <cellStyle name="Vírgula 9 6 2" xfId="5917"/>
    <cellStyle name="Vírgula 9 6 2 2" xfId="20591"/>
    <cellStyle name="Vírgula 9 6 2 3" xfId="20499"/>
    <cellStyle name="Vírgula 9 6 3" xfId="21324"/>
    <cellStyle name="Vírgula 9 6 3 2" xfId="24362"/>
    <cellStyle name="Vírgula 9 6 3 3" xfId="22679"/>
    <cellStyle name="Vírgula 9 7" xfId="8698"/>
    <cellStyle name="Vírgula 9 7 2" xfId="20613"/>
    <cellStyle name="Vírgula 9 7 3" xfId="19977"/>
    <cellStyle name="Vírgula 9 8" xfId="8699"/>
    <cellStyle name="Vírgula 9 8 2" xfId="20263"/>
    <cellStyle name="Vírgula 9 8 3" xfId="22087"/>
    <cellStyle name="Vírgula 9 9" xfId="8700"/>
    <cellStyle name="Vírgula 9 9 2" xfId="20686"/>
    <cellStyle name="Vírgula 9 9 3" xfId="21326"/>
    <cellStyle name="Währung" xfId="3014"/>
    <cellStyle name="Währung 2" xfId="3015"/>
    <cellStyle name="Währung 2 2" xfId="8701"/>
    <cellStyle name="Währung 3" xfId="8702"/>
    <cellStyle name="Warning Text" xfId="429"/>
  </cellStyles>
  <dxfs count="108">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s>
  <tableStyles count="0" defaultTableStyle="TableStyleMedium2" defaultPivotStyle="PivotStyleLight16"/>
  <colors>
    <mruColors>
      <color rgb="FFFFCCFF"/>
      <color rgb="FFCC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342901</xdr:rowOff>
    </xdr:to>
    <xdr:pic>
      <xdr:nvPicPr>
        <xdr:cNvPr id="3" name="Imagem 2"/>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733426</xdr:colOff>
      <xdr:row>3</xdr:row>
      <xdr:rowOff>419476</xdr:rowOff>
    </xdr:to>
    <xdr:pic>
      <xdr:nvPicPr>
        <xdr:cNvPr id="4"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26</xdr:col>
      <xdr:colOff>231321</xdr:colOff>
      <xdr:row>2</xdr:row>
      <xdr:rowOff>231321</xdr:rowOff>
    </xdr:from>
    <xdr:to>
      <xdr:col>28</xdr:col>
      <xdr:colOff>260936</xdr:colOff>
      <xdr:row>5</xdr:row>
      <xdr:rowOff>10405</xdr:rowOff>
    </xdr:to>
    <xdr:pic>
      <xdr:nvPicPr>
        <xdr:cNvPr id="3" name="Imagem 2"/>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016107" y="489857"/>
          <a:ext cx="1934615" cy="854048"/>
        </a:xfrm>
        <a:prstGeom prst="rect">
          <a:avLst/>
        </a:prstGeom>
        <a:noFill/>
        <a:ln>
          <a:noFill/>
        </a:ln>
      </xdr:spPr>
    </xdr:pic>
    <xdr:clientData/>
  </xdr:twoCellAnchor>
  <xdr:twoCellAnchor editAs="oneCell">
    <xdr:from>
      <xdr:col>2</xdr:col>
      <xdr:colOff>301392</xdr:colOff>
      <xdr:row>2</xdr:row>
      <xdr:rowOff>96851</xdr:rowOff>
    </xdr:from>
    <xdr:to>
      <xdr:col>2</xdr:col>
      <xdr:colOff>1932392</xdr:colOff>
      <xdr:row>5</xdr:row>
      <xdr:rowOff>122464</xdr:rowOff>
    </xdr:to>
    <xdr:pic>
      <xdr:nvPicPr>
        <xdr:cNvPr id="4"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85856" y="355387"/>
          <a:ext cx="1631000" cy="11005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4" name="Imagem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438398" y="932329"/>
          <a:ext cx="1614127" cy="1095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5" name="Imagem 4"/>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53315" y="1153645"/>
          <a:ext cx="1836324" cy="747592"/>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10" name="CaixaDeTexto 9"/>
        <xdr:cNvSpPr txBox="1"/>
      </xdr:nvSpPr>
      <xdr:spPr>
        <a:xfrm>
          <a:off x="7026088" y="10970558"/>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208981</xdr:colOff>
      <xdr:row>2</xdr:row>
      <xdr:rowOff>231913</xdr:rowOff>
    </xdr:from>
    <xdr:to>
      <xdr:col>2</xdr:col>
      <xdr:colOff>1636059</xdr:colOff>
      <xdr:row>3</xdr:row>
      <xdr:rowOff>398153</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438952" y="523266"/>
          <a:ext cx="1427078" cy="9282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529930</xdr:colOff>
      <xdr:row>2</xdr:row>
      <xdr:rowOff>381001</xdr:rowOff>
    </xdr:from>
    <xdr:to>
      <xdr:col>7</xdr:col>
      <xdr:colOff>1042147</xdr:colOff>
      <xdr:row>3</xdr:row>
      <xdr:rowOff>358588</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643489" y="672354"/>
          <a:ext cx="1890540" cy="73958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40891</xdr:colOff>
      <xdr:row>4</xdr:row>
      <xdr:rowOff>231911</xdr:rowOff>
    </xdr:from>
    <xdr:to>
      <xdr:col>3</xdr:col>
      <xdr:colOff>695364</xdr:colOff>
      <xdr:row>5</xdr:row>
      <xdr:rowOff>430694</xdr:rowOff>
    </xdr:to>
    <xdr:pic>
      <xdr:nvPicPr>
        <xdr:cNvPr id="3"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75000" y="1606824"/>
          <a:ext cx="1435523" cy="96078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311944</xdr:colOff>
      <xdr:row>4</xdr:row>
      <xdr:rowOff>397668</xdr:rowOff>
    </xdr:from>
    <xdr:to>
      <xdr:col>9</xdr:col>
      <xdr:colOff>748437</xdr:colOff>
      <xdr:row>5</xdr:row>
      <xdr:rowOff>378618</xdr:rowOff>
    </xdr:to>
    <xdr:pic>
      <xdr:nvPicPr>
        <xdr:cNvPr id="4"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094494" y="1769268"/>
          <a:ext cx="15049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325065</xdr:rowOff>
    </xdr:to>
    <xdr:pic>
      <xdr:nvPicPr>
        <xdr:cNvPr id="3"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25198" y="403411"/>
          <a:ext cx="1436685" cy="9615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330574</xdr:rowOff>
    </xdr:to>
    <xdr:pic>
      <xdr:nvPicPr>
        <xdr:cNvPr id="4"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150229" y="537883"/>
          <a:ext cx="1686545" cy="83259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458919</xdr:colOff>
      <xdr:row>2</xdr:row>
      <xdr:rowOff>171450</xdr:rowOff>
    </xdr:from>
    <xdr:to>
      <xdr:col>6</xdr:col>
      <xdr:colOff>570211</xdr:colOff>
      <xdr:row>2</xdr:row>
      <xdr:rowOff>692100</xdr:rowOff>
    </xdr:to>
    <xdr:pic>
      <xdr:nvPicPr>
        <xdr:cNvPr id="2" name="Imagem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736144" y="438150"/>
          <a:ext cx="1311442" cy="520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19050</xdr:colOff>
      <xdr:row>2</xdr:row>
      <xdr:rowOff>190501</xdr:rowOff>
    </xdr:from>
    <xdr:to>
      <xdr:col>1</xdr:col>
      <xdr:colOff>1069409</xdr:colOff>
      <xdr:row>3</xdr:row>
      <xdr:rowOff>9526</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28775" y="457201"/>
          <a:ext cx="1050359"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1581150</xdr:colOff>
      <xdr:row>346</xdr:row>
      <xdr:rowOff>0</xdr:rowOff>
    </xdr:from>
    <xdr:ext cx="184731" cy="264560"/>
    <xdr:sp macro="" textlink="">
      <xdr:nvSpPr>
        <xdr:cNvPr id="2" name="CaixaDeTexto 1"/>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3" name="CaixaDeTexto 2"/>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346</xdr:row>
      <xdr:rowOff>0</xdr:rowOff>
    </xdr:from>
    <xdr:ext cx="184731" cy="264560"/>
    <xdr:sp macro="" textlink="">
      <xdr:nvSpPr>
        <xdr:cNvPr id="4" name="CaixaDeTexto 3"/>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5" name="CaixaDeTexto 4"/>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346</xdr:row>
      <xdr:rowOff>0</xdr:rowOff>
    </xdr:from>
    <xdr:ext cx="184731" cy="264560"/>
    <xdr:sp macro="" textlink="">
      <xdr:nvSpPr>
        <xdr:cNvPr id="6" name="CaixaDeTexto 5"/>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7" name="CaixaDeTexto 6"/>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8" name="CaixaDeTexto 7"/>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twoCellAnchor editAs="oneCell">
    <xdr:from>
      <xdr:col>1</xdr:col>
      <xdr:colOff>34146</xdr:colOff>
      <xdr:row>4</xdr:row>
      <xdr:rowOff>268941</xdr:rowOff>
    </xdr:from>
    <xdr:to>
      <xdr:col>1</xdr:col>
      <xdr:colOff>1541008</xdr:colOff>
      <xdr:row>5</xdr:row>
      <xdr:rowOff>515471</xdr:rowOff>
    </xdr:to>
    <xdr:pic>
      <xdr:nvPicPr>
        <xdr:cNvPr id="9"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05721" y="869016"/>
          <a:ext cx="1506862" cy="10085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437029</xdr:colOff>
      <xdr:row>4</xdr:row>
      <xdr:rowOff>437029</xdr:rowOff>
    </xdr:from>
    <xdr:to>
      <xdr:col>6</xdr:col>
      <xdr:colOff>978272</xdr:colOff>
      <xdr:row>5</xdr:row>
      <xdr:rowOff>417979</xdr:rowOff>
    </xdr:to>
    <xdr:pic>
      <xdr:nvPicPr>
        <xdr:cNvPr id="10"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076454" y="1037104"/>
          <a:ext cx="1665194"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2</xdr:col>
      <xdr:colOff>1581150</xdr:colOff>
      <xdr:row>323</xdr:row>
      <xdr:rowOff>0</xdr:rowOff>
    </xdr:from>
    <xdr:ext cx="184731" cy="264560"/>
    <xdr:sp macro="" textlink="">
      <xdr:nvSpPr>
        <xdr:cNvPr id="11" name="CaixaDeTexto 10"/>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12" name="CaixaDeTexto 11"/>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13" name="CaixaDeTexto 12"/>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14" name="CaixaDeTexto 13"/>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15" name="CaixaDeTexto 14"/>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16" name="CaixaDeTexto 15"/>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17" name="CaixaDeTexto 16"/>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18" name="CaixaDeTexto 17"/>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19" name="CaixaDeTexto 18"/>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20" name="CaixaDeTexto 19"/>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21" name="CaixaDeTexto 20"/>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22" name="CaixaDeTexto 21"/>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23" name="CaixaDeTexto 22"/>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24" name="CaixaDeTexto 23"/>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25" name="CaixaDeTexto 24"/>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26" name="CaixaDeTexto 25"/>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27" name="CaixaDeTexto 26"/>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28" name="CaixaDeTexto 27"/>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29" name="CaixaDeTexto 28"/>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30" name="CaixaDeTexto 29"/>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31" name="CaixaDeTexto 30"/>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297</xdr:row>
      <xdr:rowOff>0</xdr:rowOff>
    </xdr:from>
    <xdr:ext cx="184731" cy="264560"/>
    <xdr:sp macro="" textlink="">
      <xdr:nvSpPr>
        <xdr:cNvPr id="32" name="CaixaDeTexto 31"/>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297</xdr:row>
      <xdr:rowOff>0</xdr:rowOff>
    </xdr:from>
    <xdr:ext cx="184731" cy="264560"/>
    <xdr:sp macro="" textlink="">
      <xdr:nvSpPr>
        <xdr:cNvPr id="33" name="CaixaDeTexto 32"/>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297</xdr:row>
      <xdr:rowOff>0</xdr:rowOff>
    </xdr:from>
    <xdr:ext cx="184731" cy="264560"/>
    <xdr:sp macro="" textlink="">
      <xdr:nvSpPr>
        <xdr:cNvPr id="34" name="CaixaDeTexto 33"/>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297</xdr:row>
      <xdr:rowOff>0</xdr:rowOff>
    </xdr:from>
    <xdr:ext cx="184731" cy="264560"/>
    <xdr:sp macro="" textlink="">
      <xdr:nvSpPr>
        <xdr:cNvPr id="35" name="CaixaDeTexto 34"/>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297</xdr:row>
      <xdr:rowOff>0</xdr:rowOff>
    </xdr:from>
    <xdr:ext cx="184731" cy="264560"/>
    <xdr:sp macro="" textlink="">
      <xdr:nvSpPr>
        <xdr:cNvPr id="36" name="CaixaDeTexto 35"/>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297</xdr:row>
      <xdr:rowOff>0</xdr:rowOff>
    </xdr:from>
    <xdr:ext cx="184731" cy="264560"/>
    <xdr:sp macro="" textlink="">
      <xdr:nvSpPr>
        <xdr:cNvPr id="37" name="CaixaDeTexto 36"/>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297</xdr:row>
      <xdr:rowOff>0</xdr:rowOff>
    </xdr:from>
    <xdr:ext cx="184731" cy="264560"/>
    <xdr:sp macro="" textlink="">
      <xdr:nvSpPr>
        <xdr:cNvPr id="38" name="CaixaDeTexto 37"/>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297</xdr:row>
      <xdr:rowOff>0</xdr:rowOff>
    </xdr:from>
    <xdr:ext cx="184731" cy="264560"/>
    <xdr:sp macro="" textlink="">
      <xdr:nvSpPr>
        <xdr:cNvPr id="39" name="CaixaDeTexto 38"/>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297</xdr:row>
      <xdr:rowOff>0</xdr:rowOff>
    </xdr:from>
    <xdr:ext cx="184731" cy="264560"/>
    <xdr:sp macro="" textlink="">
      <xdr:nvSpPr>
        <xdr:cNvPr id="40" name="CaixaDeTexto 39"/>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297</xdr:row>
      <xdr:rowOff>0</xdr:rowOff>
    </xdr:from>
    <xdr:ext cx="184731" cy="264560"/>
    <xdr:sp macro="" textlink="">
      <xdr:nvSpPr>
        <xdr:cNvPr id="41" name="CaixaDeTexto 40"/>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297</xdr:row>
      <xdr:rowOff>0</xdr:rowOff>
    </xdr:from>
    <xdr:ext cx="184731" cy="264560"/>
    <xdr:sp macro="" textlink="">
      <xdr:nvSpPr>
        <xdr:cNvPr id="42" name="CaixaDeTexto 41"/>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297</xdr:row>
      <xdr:rowOff>0</xdr:rowOff>
    </xdr:from>
    <xdr:ext cx="184731" cy="264560"/>
    <xdr:sp macro="" textlink="">
      <xdr:nvSpPr>
        <xdr:cNvPr id="43" name="CaixaDeTexto 42"/>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297</xdr:row>
      <xdr:rowOff>0</xdr:rowOff>
    </xdr:from>
    <xdr:ext cx="184731" cy="264560"/>
    <xdr:sp macro="" textlink="">
      <xdr:nvSpPr>
        <xdr:cNvPr id="44" name="CaixaDeTexto 43"/>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297</xdr:row>
      <xdr:rowOff>0</xdr:rowOff>
    </xdr:from>
    <xdr:ext cx="184731" cy="264560"/>
    <xdr:sp macro="" textlink="">
      <xdr:nvSpPr>
        <xdr:cNvPr id="45" name="CaixaDeTexto 44"/>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46" name="CaixaDeTexto 45"/>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47" name="CaixaDeTexto 46"/>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48" name="CaixaDeTexto 47"/>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49" name="CaixaDeTexto 48"/>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50" name="CaixaDeTexto 49"/>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51" name="CaixaDeTexto 50"/>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52" name="CaixaDeTexto 51"/>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53" name="CaixaDeTexto 52"/>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54" name="CaixaDeTexto 53"/>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55" name="CaixaDeTexto 54"/>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56" name="CaixaDeTexto 55"/>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57" name="CaixaDeTexto 56"/>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58" name="CaixaDeTexto 57"/>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59" name="CaixaDeTexto 58"/>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60" name="CaixaDeTexto 59"/>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61" name="CaixaDeTexto 60"/>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62" name="CaixaDeTexto 61"/>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63" name="CaixaDeTexto 62"/>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64" name="CaixaDeTexto 63"/>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65" name="CaixaDeTexto 64"/>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66" name="CaixaDeTexto 65"/>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67" name="CaixaDeTexto 66"/>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68" name="CaixaDeTexto 67"/>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69" name="CaixaDeTexto 68"/>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70" name="CaixaDeTexto 69"/>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71" name="CaixaDeTexto 70"/>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72" name="CaixaDeTexto 71"/>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73" name="CaixaDeTexto 72"/>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74" name="CaixaDeTexto 73"/>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75" name="CaixaDeTexto 74"/>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76" name="CaixaDeTexto 75"/>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77" name="CaixaDeTexto 76"/>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78" name="CaixaDeTexto 77"/>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79" name="CaixaDeTexto 78"/>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80" name="CaixaDeTexto 79"/>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81" name="CaixaDeTexto 80"/>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82" name="CaixaDeTexto 81"/>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83" name="CaixaDeTexto 82"/>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84" name="CaixaDeTexto 83"/>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310</xdr:row>
      <xdr:rowOff>0</xdr:rowOff>
    </xdr:from>
    <xdr:ext cx="184731" cy="264560"/>
    <xdr:sp macro="" textlink="">
      <xdr:nvSpPr>
        <xdr:cNvPr id="85" name="CaixaDeTexto 84"/>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86" name="CaixaDeTexto 85"/>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310</xdr:row>
      <xdr:rowOff>0</xdr:rowOff>
    </xdr:from>
    <xdr:ext cx="184731" cy="264560"/>
    <xdr:sp macro="" textlink="">
      <xdr:nvSpPr>
        <xdr:cNvPr id="87" name="CaixaDeTexto 86"/>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88" name="CaixaDeTexto 87"/>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89" name="CaixaDeTexto 88"/>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90" name="CaixaDeTexto 89"/>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91" name="CaixaDeTexto 90"/>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92" name="CaixaDeTexto 91"/>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93" name="CaixaDeTexto 92"/>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94" name="CaixaDeTexto 93"/>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95" name="CaixaDeTexto 94"/>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96" name="CaixaDeTexto 95"/>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97" name="CaixaDeTexto 96"/>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98" name="CaixaDeTexto 97"/>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99" name="CaixaDeTexto 98"/>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100" name="CaixaDeTexto 99"/>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101" name="CaixaDeTexto 100"/>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102" name="CaixaDeTexto 101"/>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103" name="CaixaDeTexto 102"/>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104" name="CaixaDeTexto 103"/>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105" name="CaixaDeTexto 104"/>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323</xdr:row>
      <xdr:rowOff>0</xdr:rowOff>
    </xdr:from>
    <xdr:ext cx="184731" cy="264560"/>
    <xdr:sp macro="" textlink="">
      <xdr:nvSpPr>
        <xdr:cNvPr id="106" name="CaixaDeTexto 105"/>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107" name="CaixaDeTexto 106"/>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323</xdr:row>
      <xdr:rowOff>0</xdr:rowOff>
    </xdr:from>
    <xdr:ext cx="184731" cy="264560"/>
    <xdr:sp macro="" textlink="">
      <xdr:nvSpPr>
        <xdr:cNvPr id="108" name="CaixaDeTexto 107"/>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09" name="CaixaDeTexto 108"/>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10" name="CaixaDeTexto 109"/>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11" name="CaixaDeTexto 110"/>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12" name="CaixaDeTexto 111"/>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13" name="CaixaDeTexto 112"/>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14" name="CaixaDeTexto 113"/>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15" name="CaixaDeTexto 114"/>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16" name="CaixaDeTexto 115"/>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17" name="CaixaDeTexto 116"/>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18" name="CaixaDeTexto 117"/>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19" name="CaixaDeTexto 118"/>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20" name="CaixaDeTexto 119"/>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21" name="CaixaDeTexto 120"/>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22" name="CaixaDeTexto 121"/>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23" name="CaixaDeTexto 122"/>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24" name="CaixaDeTexto 123"/>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25" name="CaixaDeTexto 124"/>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26" name="CaixaDeTexto 125"/>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27" name="CaixaDeTexto 126"/>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28" name="CaixaDeTexto 127"/>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29" name="CaixaDeTexto 128"/>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30" name="CaixaDeTexto 129"/>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31" name="CaixaDeTexto 130"/>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32" name="CaixaDeTexto 131"/>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33" name="CaixaDeTexto 132"/>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34" name="CaixaDeTexto 133"/>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35" name="CaixaDeTexto 134"/>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36" name="CaixaDeTexto 135"/>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37" name="CaixaDeTexto 136"/>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38" name="CaixaDeTexto 137"/>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39" name="CaixaDeTexto 138"/>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40" name="CaixaDeTexto 139"/>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41" name="CaixaDeTexto 140"/>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42" name="CaixaDeTexto 141"/>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43" name="CaixaDeTexto 142"/>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44" name="CaixaDeTexto 143"/>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45" name="CaixaDeTexto 144"/>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46" name="CaixaDeTexto 145"/>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47" name="CaixaDeTexto 146"/>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48" name="CaixaDeTexto 147"/>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49" name="CaixaDeTexto 148"/>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50" name="CaixaDeTexto 149"/>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51" name="CaixaDeTexto 150"/>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52" name="CaixaDeTexto 151"/>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53" name="CaixaDeTexto 152"/>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54" name="CaixaDeTexto 153"/>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55" name="CaixaDeTexto 154"/>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56" name="CaixaDeTexto 155"/>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57" name="CaixaDeTexto 156"/>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58" name="CaixaDeTexto 157"/>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59" name="CaixaDeTexto 158"/>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60" name="CaixaDeTexto 159"/>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61" name="CaixaDeTexto 160"/>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62" name="CaixaDeTexto 161"/>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63" name="CaixaDeTexto 162"/>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64" name="CaixaDeTexto 163"/>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65" name="CaixaDeTexto 164"/>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66" name="CaixaDeTexto 165"/>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67" name="CaixaDeTexto 166"/>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68" name="CaixaDeTexto 167"/>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337</xdr:row>
      <xdr:rowOff>0</xdr:rowOff>
    </xdr:from>
    <xdr:ext cx="184731" cy="264560"/>
    <xdr:sp macro="" textlink="">
      <xdr:nvSpPr>
        <xdr:cNvPr id="169" name="CaixaDeTexto 168"/>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70" name="CaixaDeTexto 169"/>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337</xdr:row>
      <xdr:rowOff>0</xdr:rowOff>
    </xdr:from>
    <xdr:ext cx="184731" cy="264560"/>
    <xdr:sp macro="" textlink="">
      <xdr:nvSpPr>
        <xdr:cNvPr id="171" name="CaixaDeTexto 170"/>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346</xdr:row>
      <xdr:rowOff>0</xdr:rowOff>
    </xdr:from>
    <xdr:ext cx="184731" cy="264560"/>
    <xdr:sp macro="" textlink="">
      <xdr:nvSpPr>
        <xdr:cNvPr id="172" name="CaixaDeTexto 171"/>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73" name="CaixaDeTexto 172"/>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346</xdr:row>
      <xdr:rowOff>0</xdr:rowOff>
    </xdr:from>
    <xdr:ext cx="184731" cy="264560"/>
    <xdr:sp macro="" textlink="">
      <xdr:nvSpPr>
        <xdr:cNvPr id="174" name="CaixaDeTexto 173"/>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75" name="CaixaDeTexto 174"/>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346</xdr:row>
      <xdr:rowOff>0</xdr:rowOff>
    </xdr:from>
    <xdr:ext cx="184731" cy="264560"/>
    <xdr:sp macro="" textlink="">
      <xdr:nvSpPr>
        <xdr:cNvPr id="176" name="CaixaDeTexto 175"/>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77" name="CaixaDeTexto 176"/>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78" name="CaixaDeTexto 177"/>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346</xdr:row>
      <xdr:rowOff>0</xdr:rowOff>
    </xdr:from>
    <xdr:ext cx="184731" cy="264560"/>
    <xdr:sp macro="" textlink="">
      <xdr:nvSpPr>
        <xdr:cNvPr id="179" name="CaixaDeTexto 178"/>
        <xdr:cNvSpPr txBox="1"/>
      </xdr:nvSpPr>
      <xdr:spPr>
        <a:xfrm>
          <a:off x="43910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80" name="CaixaDeTexto 179"/>
        <xdr:cNvSpPr txBox="1"/>
      </xdr:nvSpPr>
      <xdr:spPr>
        <a:xfrm>
          <a:off x="34385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346</xdr:row>
      <xdr:rowOff>0</xdr:rowOff>
    </xdr:from>
    <xdr:ext cx="184731" cy="264560"/>
    <xdr:sp macro="" textlink="">
      <xdr:nvSpPr>
        <xdr:cNvPr id="181" name="CaixaDeTexto 180"/>
        <xdr:cNvSpPr txBox="1"/>
      </xdr:nvSpPr>
      <xdr:spPr>
        <a:xfrm>
          <a:off x="43910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82" name="CaixaDeTexto 181"/>
        <xdr:cNvSpPr txBox="1"/>
      </xdr:nvSpPr>
      <xdr:spPr>
        <a:xfrm>
          <a:off x="34385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346</xdr:row>
      <xdr:rowOff>0</xdr:rowOff>
    </xdr:from>
    <xdr:ext cx="184731" cy="264560"/>
    <xdr:sp macro="" textlink="">
      <xdr:nvSpPr>
        <xdr:cNvPr id="183" name="CaixaDeTexto 182"/>
        <xdr:cNvSpPr txBox="1"/>
      </xdr:nvSpPr>
      <xdr:spPr>
        <a:xfrm>
          <a:off x="43910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84" name="CaixaDeTexto 183"/>
        <xdr:cNvSpPr txBox="1"/>
      </xdr:nvSpPr>
      <xdr:spPr>
        <a:xfrm>
          <a:off x="34385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85" name="CaixaDeTexto 184"/>
        <xdr:cNvSpPr txBox="1"/>
      </xdr:nvSpPr>
      <xdr:spPr>
        <a:xfrm>
          <a:off x="34385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346</xdr:row>
      <xdr:rowOff>0</xdr:rowOff>
    </xdr:from>
    <xdr:ext cx="184731" cy="264560"/>
    <xdr:sp macro="" textlink="">
      <xdr:nvSpPr>
        <xdr:cNvPr id="186" name="CaixaDeTexto 185"/>
        <xdr:cNvSpPr txBox="1"/>
      </xdr:nvSpPr>
      <xdr:spPr>
        <a:xfrm>
          <a:off x="43910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87" name="CaixaDeTexto 186"/>
        <xdr:cNvSpPr txBox="1"/>
      </xdr:nvSpPr>
      <xdr:spPr>
        <a:xfrm>
          <a:off x="34385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346</xdr:row>
      <xdr:rowOff>0</xdr:rowOff>
    </xdr:from>
    <xdr:ext cx="184731" cy="264560"/>
    <xdr:sp macro="" textlink="">
      <xdr:nvSpPr>
        <xdr:cNvPr id="188" name="CaixaDeTexto 187"/>
        <xdr:cNvSpPr txBox="1"/>
      </xdr:nvSpPr>
      <xdr:spPr>
        <a:xfrm>
          <a:off x="43910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89" name="CaixaDeTexto 188"/>
        <xdr:cNvSpPr txBox="1"/>
      </xdr:nvSpPr>
      <xdr:spPr>
        <a:xfrm>
          <a:off x="34385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346</xdr:row>
      <xdr:rowOff>0</xdr:rowOff>
    </xdr:from>
    <xdr:ext cx="184731" cy="264560"/>
    <xdr:sp macro="" textlink="">
      <xdr:nvSpPr>
        <xdr:cNvPr id="190" name="CaixaDeTexto 189"/>
        <xdr:cNvSpPr txBox="1"/>
      </xdr:nvSpPr>
      <xdr:spPr>
        <a:xfrm>
          <a:off x="43910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91" name="CaixaDeTexto 190"/>
        <xdr:cNvSpPr txBox="1"/>
      </xdr:nvSpPr>
      <xdr:spPr>
        <a:xfrm>
          <a:off x="34385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346</xdr:row>
      <xdr:rowOff>0</xdr:rowOff>
    </xdr:from>
    <xdr:ext cx="184731" cy="264560"/>
    <xdr:sp macro="" textlink="">
      <xdr:nvSpPr>
        <xdr:cNvPr id="192" name="CaixaDeTexto 191"/>
        <xdr:cNvSpPr txBox="1"/>
      </xdr:nvSpPr>
      <xdr:spPr>
        <a:xfrm>
          <a:off x="34385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1581150</xdr:colOff>
      <xdr:row>22</xdr:row>
      <xdr:rowOff>0</xdr:rowOff>
    </xdr:from>
    <xdr:ext cx="184731" cy="264560"/>
    <xdr:sp macro="" textlink="">
      <xdr:nvSpPr>
        <xdr:cNvPr id="2" name="CaixaDeTexto 1"/>
        <xdr:cNvSpPr txBox="1"/>
      </xdr:nvSpPr>
      <xdr:spPr>
        <a:xfrm>
          <a:off x="4381500"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22</xdr:row>
      <xdr:rowOff>0</xdr:rowOff>
    </xdr:from>
    <xdr:ext cx="184731" cy="264560"/>
    <xdr:sp macro="" textlink="">
      <xdr:nvSpPr>
        <xdr:cNvPr id="3" name="CaixaDeTexto 2"/>
        <xdr:cNvSpPr txBox="1"/>
      </xdr:nvSpPr>
      <xdr:spPr>
        <a:xfrm>
          <a:off x="3429000"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22</xdr:row>
      <xdr:rowOff>0</xdr:rowOff>
    </xdr:from>
    <xdr:ext cx="184731" cy="264560"/>
    <xdr:sp macro="" textlink="">
      <xdr:nvSpPr>
        <xdr:cNvPr id="4" name="CaixaDeTexto 3"/>
        <xdr:cNvSpPr txBox="1"/>
      </xdr:nvSpPr>
      <xdr:spPr>
        <a:xfrm>
          <a:off x="4381500"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22</xdr:row>
      <xdr:rowOff>0</xdr:rowOff>
    </xdr:from>
    <xdr:ext cx="184731" cy="264560"/>
    <xdr:sp macro="" textlink="">
      <xdr:nvSpPr>
        <xdr:cNvPr id="5" name="CaixaDeTexto 4"/>
        <xdr:cNvSpPr txBox="1"/>
      </xdr:nvSpPr>
      <xdr:spPr>
        <a:xfrm>
          <a:off x="3429000"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22</xdr:row>
      <xdr:rowOff>0</xdr:rowOff>
    </xdr:from>
    <xdr:ext cx="184731" cy="264560"/>
    <xdr:sp macro="" textlink="">
      <xdr:nvSpPr>
        <xdr:cNvPr id="6" name="CaixaDeTexto 5"/>
        <xdr:cNvSpPr txBox="1"/>
      </xdr:nvSpPr>
      <xdr:spPr>
        <a:xfrm>
          <a:off x="4381500"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22</xdr:row>
      <xdr:rowOff>0</xdr:rowOff>
    </xdr:from>
    <xdr:ext cx="184731" cy="264560"/>
    <xdr:sp macro="" textlink="">
      <xdr:nvSpPr>
        <xdr:cNvPr id="7" name="CaixaDeTexto 6"/>
        <xdr:cNvSpPr txBox="1"/>
      </xdr:nvSpPr>
      <xdr:spPr>
        <a:xfrm>
          <a:off x="3429000"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22</xdr:row>
      <xdr:rowOff>0</xdr:rowOff>
    </xdr:from>
    <xdr:ext cx="184731" cy="264560"/>
    <xdr:sp macro="" textlink="">
      <xdr:nvSpPr>
        <xdr:cNvPr id="8" name="CaixaDeTexto 7"/>
        <xdr:cNvSpPr txBox="1"/>
      </xdr:nvSpPr>
      <xdr:spPr>
        <a:xfrm>
          <a:off x="3429000"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twoCellAnchor editAs="oneCell">
    <xdr:from>
      <xdr:col>5</xdr:col>
      <xdr:colOff>347381</xdr:colOff>
      <xdr:row>2</xdr:row>
      <xdr:rowOff>437030</xdr:rowOff>
    </xdr:from>
    <xdr:to>
      <xdr:col>6</xdr:col>
      <xdr:colOff>1008529</xdr:colOff>
      <xdr:row>3</xdr:row>
      <xdr:rowOff>417980</xdr:rowOff>
    </xdr:to>
    <xdr:pic>
      <xdr:nvPicPr>
        <xdr:cNvPr id="9" name="Imagem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2</xdr:col>
      <xdr:colOff>1581150</xdr:colOff>
      <xdr:row>93</xdr:row>
      <xdr:rowOff>0</xdr:rowOff>
    </xdr:from>
    <xdr:ext cx="184731" cy="264560"/>
    <xdr:sp macro="" textlink="">
      <xdr:nvSpPr>
        <xdr:cNvPr id="11" name="CaixaDeTexto 10"/>
        <xdr:cNvSpPr txBox="1"/>
      </xdr:nvSpPr>
      <xdr:spPr>
        <a:xfrm>
          <a:off x="4381500" y="11546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93</xdr:row>
      <xdr:rowOff>0</xdr:rowOff>
    </xdr:from>
    <xdr:ext cx="184731" cy="264560"/>
    <xdr:sp macro="" textlink="">
      <xdr:nvSpPr>
        <xdr:cNvPr id="12" name="CaixaDeTexto 11"/>
        <xdr:cNvSpPr txBox="1"/>
      </xdr:nvSpPr>
      <xdr:spPr>
        <a:xfrm>
          <a:off x="3429000" y="11546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93</xdr:row>
      <xdr:rowOff>0</xdr:rowOff>
    </xdr:from>
    <xdr:ext cx="184731" cy="264560"/>
    <xdr:sp macro="" textlink="">
      <xdr:nvSpPr>
        <xdr:cNvPr id="13" name="CaixaDeTexto 12"/>
        <xdr:cNvSpPr txBox="1"/>
      </xdr:nvSpPr>
      <xdr:spPr>
        <a:xfrm>
          <a:off x="4381500" y="11546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93</xdr:row>
      <xdr:rowOff>0</xdr:rowOff>
    </xdr:from>
    <xdr:ext cx="184731" cy="264560"/>
    <xdr:sp macro="" textlink="">
      <xdr:nvSpPr>
        <xdr:cNvPr id="14" name="CaixaDeTexto 13"/>
        <xdr:cNvSpPr txBox="1"/>
      </xdr:nvSpPr>
      <xdr:spPr>
        <a:xfrm>
          <a:off x="3429000" y="11546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93</xdr:row>
      <xdr:rowOff>0</xdr:rowOff>
    </xdr:from>
    <xdr:ext cx="184731" cy="264560"/>
    <xdr:sp macro="" textlink="">
      <xdr:nvSpPr>
        <xdr:cNvPr id="15" name="CaixaDeTexto 14"/>
        <xdr:cNvSpPr txBox="1"/>
      </xdr:nvSpPr>
      <xdr:spPr>
        <a:xfrm>
          <a:off x="4381500" y="11546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93</xdr:row>
      <xdr:rowOff>0</xdr:rowOff>
    </xdr:from>
    <xdr:ext cx="184731" cy="264560"/>
    <xdr:sp macro="" textlink="">
      <xdr:nvSpPr>
        <xdr:cNvPr id="16" name="CaixaDeTexto 15"/>
        <xdr:cNvSpPr txBox="1"/>
      </xdr:nvSpPr>
      <xdr:spPr>
        <a:xfrm>
          <a:off x="3429000" y="11546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93</xdr:row>
      <xdr:rowOff>0</xdr:rowOff>
    </xdr:from>
    <xdr:ext cx="184731" cy="264560"/>
    <xdr:sp macro="" textlink="">
      <xdr:nvSpPr>
        <xdr:cNvPr id="17" name="CaixaDeTexto 16"/>
        <xdr:cNvSpPr txBox="1"/>
      </xdr:nvSpPr>
      <xdr:spPr>
        <a:xfrm>
          <a:off x="3429000" y="11546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1581150</xdr:colOff>
      <xdr:row>47</xdr:row>
      <xdr:rowOff>0</xdr:rowOff>
    </xdr:from>
    <xdr:ext cx="184731" cy="264560"/>
    <xdr:sp macro="" textlink="">
      <xdr:nvSpPr>
        <xdr:cNvPr id="2" name="CaixaDeTexto 1"/>
        <xdr:cNvSpPr txBox="1"/>
      </xdr:nvSpPr>
      <xdr:spPr>
        <a:xfrm>
          <a:off x="45243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47</xdr:row>
      <xdr:rowOff>0</xdr:rowOff>
    </xdr:from>
    <xdr:ext cx="184731" cy="264560"/>
    <xdr:sp macro="" textlink="">
      <xdr:nvSpPr>
        <xdr:cNvPr id="3" name="CaixaDeTexto 2"/>
        <xdr:cNvSpPr txBox="1"/>
      </xdr:nvSpPr>
      <xdr:spPr>
        <a:xfrm>
          <a:off x="35718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47</xdr:row>
      <xdr:rowOff>0</xdr:rowOff>
    </xdr:from>
    <xdr:ext cx="184731" cy="264560"/>
    <xdr:sp macro="" textlink="">
      <xdr:nvSpPr>
        <xdr:cNvPr id="4" name="CaixaDeTexto 3"/>
        <xdr:cNvSpPr txBox="1"/>
      </xdr:nvSpPr>
      <xdr:spPr>
        <a:xfrm>
          <a:off x="45243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47</xdr:row>
      <xdr:rowOff>0</xdr:rowOff>
    </xdr:from>
    <xdr:ext cx="184731" cy="264560"/>
    <xdr:sp macro="" textlink="">
      <xdr:nvSpPr>
        <xdr:cNvPr id="5" name="CaixaDeTexto 4"/>
        <xdr:cNvSpPr txBox="1"/>
      </xdr:nvSpPr>
      <xdr:spPr>
        <a:xfrm>
          <a:off x="35718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47</xdr:row>
      <xdr:rowOff>0</xdr:rowOff>
    </xdr:from>
    <xdr:ext cx="184731" cy="264560"/>
    <xdr:sp macro="" textlink="">
      <xdr:nvSpPr>
        <xdr:cNvPr id="6" name="CaixaDeTexto 5"/>
        <xdr:cNvSpPr txBox="1"/>
      </xdr:nvSpPr>
      <xdr:spPr>
        <a:xfrm>
          <a:off x="45243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47</xdr:row>
      <xdr:rowOff>0</xdr:rowOff>
    </xdr:from>
    <xdr:ext cx="184731" cy="264560"/>
    <xdr:sp macro="" textlink="">
      <xdr:nvSpPr>
        <xdr:cNvPr id="7" name="CaixaDeTexto 6"/>
        <xdr:cNvSpPr txBox="1"/>
      </xdr:nvSpPr>
      <xdr:spPr>
        <a:xfrm>
          <a:off x="35718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47</xdr:row>
      <xdr:rowOff>0</xdr:rowOff>
    </xdr:from>
    <xdr:ext cx="184731" cy="264560"/>
    <xdr:sp macro="" textlink="">
      <xdr:nvSpPr>
        <xdr:cNvPr id="8" name="CaixaDeTexto 7"/>
        <xdr:cNvSpPr txBox="1"/>
      </xdr:nvSpPr>
      <xdr:spPr>
        <a:xfrm>
          <a:off x="35718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twoCellAnchor editAs="oneCell">
    <xdr:from>
      <xdr:col>1</xdr:col>
      <xdr:colOff>52107</xdr:colOff>
      <xdr:row>5</xdr:row>
      <xdr:rowOff>273424</xdr:rowOff>
    </xdr:from>
    <xdr:to>
      <xdr:col>1</xdr:col>
      <xdr:colOff>1557033</xdr:colOff>
      <xdr:row>6</xdr:row>
      <xdr:rowOff>466725</xdr:rowOff>
    </xdr:to>
    <xdr:pic>
      <xdr:nvPicPr>
        <xdr:cNvPr id="9"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1581150</xdr:colOff>
      <xdr:row>32</xdr:row>
      <xdr:rowOff>0</xdr:rowOff>
    </xdr:from>
    <xdr:ext cx="184731" cy="264560"/>
    <xdr:sp macro="" textlink="">
      <xdr:nvSpPr>
        <xdr:cNvPr id="3" name="CaixaDeTexto 2"/>
        <xdr:cNvSpPr txBox="1"/>
      </xdr:nvSpPr>
      <xdr:spPr>
        <a:xfrm>
          <a:off x="3829050" y="1150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xdr:row>
      <xdr:rowOff>0</xdr:rowOff>
    </xdr:from>
    <xdr:ext cx="184731" cy="264560"/>
    <xdr:sp macro="" textlink="">
      <xdr:nvSpPr>
        <xdr:cNvPr id="4" name="CaixaDeTexto 3"/>
        <xdr:cNvSpPr txBox="1"/>
      </xdr:nvSpPr>
      <xdr:spPr>
        <a:xfrm>
          <a:off x="2876550" y="1150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xdr:row>
      <xdr:rowOff>0</xdr:rowOff>
    </xdr:from>
    <xdr:ext cx="184731" cy="264560"/>
    <xdr:sp macro="" textlink="">
      <xdr:nvSpPr>
        <xdr:cNvPr id="5" name="CaixaDeTexto 4"/>
        <xdr:cNvSpPr txBox="1"/>
      </xdr:nvSpPr>
      <xdr:spPr>
        <a:xfrm>
          <a:off x="3829050" y="1150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xdr:row>
      <xdr:rowOff>0</xdr:rowOff>
    </xdr:from>
    <xdr:ext cx="184731" cy="264560"/>
    <xdr:sp macro="" textlink="">
      <xdr:nvSpPr>
        <xdr:cNvPr id="6" name="CaixaDeTexto 5"/>
        <xdr:cNvSpPr txBox="1"/>
      </xdr:nvSpPr>
      <xdr:spPr>
        <a:xfrm>
          <a:off x="2876550" y="1150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32</xdr:row>
      <xdr:rowOff>0</xdr:rowOff>
    </xdr:from>
    <xdr:ext cx="184731" cy="264560"/>
    <xdr:sp macro="" textlink="">
      <xdr:nvSpPr>
        <xdr:cNvPr id="7" name="CaixaDeTexto 6"/>
        <xdr:cNvSpPr txBox="1"/>
      </xdr:nvSpPr>
      <xdr:spPr>
        <a:xfrm>
          <a:off x="3829050" y="1150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xdr:row>
      <xdr:rowOff>0</xdr:rowOff>
    </xdr:from>
    <xdr:ext cx="184731" cy="264560"/>
    <xdr:sp macro="" textlink="">
      <xdr:nvSpPr>
        <xdr:cNvPr id="8" name="CaixaDeTexto 7"/>
        <xdr:cNvSpPr txBox="1"/>
      </xdr:nvSpPr>
      <xdr:spPr>
        <a:xfrm>
          <a:off x="2876550" y="1150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32</xdr:row>
      <xdr:rowOff>0</xdr:rowOff>
    </xdr:from>
    <xdr:ext cx="184731" cy="264560"/>
    <xdr:sp macro="" textlink="">
      <xdr:nvSpPr>
        <xdr:cNvPr id="9" name="CaixaDeTexto 8"/>
        <xdr:cNvSpPr txBox="1"/>
      </xdr:nvSpPr>
      <xdr:spPr>
        <a:xfrm>
          <a:off x="2876550" y="1150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twoCellAnchor editAs="oneCell">
    <xdr:from>
      <xdr:col>1</xdr:col>
      <xdr:colOff>27215</xdr:colOff>
      <xdr:row>5</xdr:row>
      <xdr:rowOff>257175</xdr:rowOff>
    </xdr:from>
    <xdr:to>
      <xdr:col>1</xdr:col>
      <xdr:colOff>1569575</xdr:colOff>
      <xdr:row>6</xdr:row>
      <xdr:rowOff>476250</xdr:rowOff>
    </xdr:to>
    <xdr:pic>
      <xdr:nvPicPr>
        <xdr:cNvPr id="10"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36815" y="990600"/>
          <a:ext cx="154236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165653</xdr:colOff>
      <xdr:row>2</xdr:row>
      <xdr:rowOff>157372</xdr:rowOff>
    </xdr:from>
    <xdr:to>
      <xdr:col>5</xdr:col>
      <xdr:colOff>737153</xdr:colOff>
      <xdr:row>2</xdr:row>
      <xdr:rowOff>753720</xdr:rowOff>
    </xdr:to>
    <xdr:pic>
      <xdr:nvPicPr>
        <xdr:cNvPr id="3" name="Imagem 2"/>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578588" y="546655"/>
          <a:ext cx="1283804" cy="596348"/>
        </a:xfrm>
        <a:prstGeom prst="rect">
          <a:avLst/>
        </a:prstGeom>
        <a:noFill/>
        <a:ln>
          <a:noFill/>
        </a:ln>
      </xdr:spPr>
    </xdr:pic>
    <xdr:clientData/>
  </xdr:twoCellAnchor>
  <xdr:twoCellAnchor editAs="oneCell">
    <xdr:from>
      <xdr:col>1</xdr:col>
      <xdr:colOff>33132</xdr:colOff>
      <xdr:row>2</xdr:row>
      <xdr:rowOff>82827</xdr:rowOff>
    </xdr:from>
    <xdr:to>
      <xdr:col>1</xdr:col>
      <xdr:colOff>1085022</xdr:colOff>
      <xdr:row>2</xdr:row>
      <xdr:rowOff>786848</xdr:rowOff>
    </xdr:to>
    <xdr:pic>
      <xdr:nvPicPr>
        <xdr:cNvPr id="4"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46045" y="472110"/>
          <a:ext cx="1051890" cy="7040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vendas@jweletrica.com" TargetMode="External"/><Relationship Id="rId7" Type="http://schemas.openxmlformats.org/officeDocument/2006/relationships/vmlDrawing" Target="../drawings/vmlDrawing7.vml"/><Relationship Id="rId2" Type="http://schemas.openxmlformats.org/officeDocument/2006/relationships/hyperlink" Target="mailto:vendas@jweletrica.com" TargetMode="External"/><Relationship Id="rId1" Type="http://schemas.openxmlformats.org/officeDocument/2006/relationships/hyperlink" Target="http://www.ferramentaskennedy.com.br/" TargetMode="External"/><Relationship Id="rId6" Type="http://schemas.openxmlformats.org/officeDocument/2006/relationships/drawing" Target="../drawings/drawing8.xml"/><Relationship Id="rId5" Type="http://schemas.openxmlformats.org/officeDocument/2006/relationships/printerSettings" Target="../printerSettings/printerSettings10.bin"/><Relationship Id="rId4" Type="http://schemas.openxmlformats.org/officeDocument/2006/relationships/hyperlink" Target="mailto:vendas@jweletrica.co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vendas@solucenter.com.br" TargetMode="External"/><Relationship Id="rId7" Type="http://schemas.openxmlformats.org/officeDocument/2006/relationships/vmlDrawing" Target="../drawings/vmlDrawing2.vml"/><Relationship Id="rId2" Type="http://schemas.openxmlformats.org/officeDocument/2006/relationships/hyperlink" Target="mailto:vendasonline@agromata.com.br" TargetMode="External"/><Relationship Id="rId1" Type="http://schemas.openxmlformats.org/officeDocument/2006/relationships/hyperlink" Target="mailto:vendasonline@agromata.com.br"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mailto:vendas@solucenter.com.b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file:///C:\Users\Mirna\AppData\Local\Microsoft\AppData\Roaming\Microsoft\Excel\COTA&#199;&#213;ES%20DIGITALIZADAS\COTA&#199;&#213;ES%20ATUALIZADAS\PADR&#195;O%20DE%20ENTRADA%20DE%20ENERGIA%20T6\RA%20%20ELETRICA.pdf" TargetMode="External"/><Relationship Id="rId7" Type="http://schemas.openxmlformats.org/officeDocument/2006/relationships/vmlDrawing" Target="../drawings/vmlDrawing5.vml"/><Relationship Id="rId2" Type="http://schemas.openxmlformats.org/officeDocument/2006/relationships/hyperlink" Target="file:///C:\Users\Mirna\AppData\Local\Microsoft\AppData\Downloads\COTA&#199;&#213;ES%20DIGITALIZADAS\COTA&#199;&#213;ES%20ATUALIZADAS\LAMPADA%20%20DE%20VAPOR%20METALICO%2070%20W\LAMPADA%20DE%20VAPOR%20METALICA%2070%20W.pdf" TargetMode="External"/><Relationship Id="rId1" Type="http://schemas.openxmlformats.org/officeDocument/2006/relationships/hyperlink" Target="file:///C:\Users\Mirna\AppData\Local\Microsoft\AppData\Downloads\COTA&#199;&#213;ES%20DIGITALIZADAS\COTA&#199;&#213;ES%20ATUALIZADAS\CABO%20FLEX%20HEPR%201%20KV%2095,0%20MM2%20PT\CABO%20FLEX%20HEPR%201%20KV%2095,0%20MM2%20PT.pdf" TargetMode="External"/><Relationship Id="rId6" Type="http://schemas.openxmlformats.org/officeDocument/2006/relationships/drawing" Target="../drawings/drawing6.xml"/><Relationship Id="rId5" Type="http://schemas.openxmlformats.org/officeDocument/2006/relationships/printerSettings" Target="../printerSettings/printerSettings8.bin"/><Relationship Id="rId4" Type="http://schemas.openxmlformats.org/officeDocument/2006/relationships/hyperlink" Target="file:///C:\Users\Mirna\AppData\Local\Microsoft\AppData\Roaming\Microsoft\Excel\COTA&#199;&#213;ES%20DIGITALIZADAS\COTA&#199;&#213;ES%20ATUALIZADAS\TOMADA%20PISO%202P+%20T%2010A\TOMADA%20PISO%202P+%20T%2010A.pdf"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B1:N119"/>
  <sheetViews>
    <sheetView tabSelected="1" view="pageBreakPreview" zoomScaleNormal="100" zoomScaleSheetLayoutView="100" workbookViewId="0">
      <selection activeCell="B11" sqref="B11:I11"/>
    </sheetView>
  </sheetViews>
  <sheetFormatPr defaultRowHeight="12.75"/>
  <cols>
    <col min="1" max="1" width="9.140625" style="182"/>
    <col min="2" max="2" width="10.5703125" style="178" customWidth="1"/>
    <col min="3" max="3" width="14.42578125" style="178" bestFit="1" customWidth="1"/>
    <col min="4" max="4" width="81.42578125" style="178" customWidth="1"/>
    <col min="5" max="5" width="9.7109375" style="179" customWidth="1"/>
    <col min="6" max="6" width="10" style="178" customWidth="1"/>
    <col min="7" max="7" width="10.5703125" style="180" bestFit="1" customWidth="1"/>
    <col min="8" max="8" width="14.140625" style="123" bestFit="1" customWidth="1"/>
    <col min="9" max="9" width="18.140625" style="181" customWidth="1"/>
    <col min="10" max="10" width="11" style="182" bestFit="1" customWidth="1"/>
    <col min="11" max="13" width="9.140625" style="182"/>
    <col min="14" max="14" width="11.7109375" style="182" bestFit="1" customWidth="1"/>
    <col min="15" max="257" width="9.140625" style="182"/>
    <col min="258" max="258" width="8.5703125" style="182" customWidth="1"/>
    <col min="259" max="259" width="14.42578125" style="182" bestFit="1" customWidth="1"/>
    <col min="260" max="260" width="81.42578125" style="182" customWidth="1"/>
    <col min="261" max="261" width="9.7109375" style="182" customWidth="1"/>
    <col min="262" max="262" width="10" style="182" customWidth="1"/>
    <col min="263" max="263" width="10.5703125" style="182" bestFit="1" customWidth="1"/>
    <col min="264" max="264" width="14.140625" style="182" bestFit="1" customWidth="1"/>
    <col min="265" max="265" width="15.5703125" style="182" bestFit="1" customWidth="1"/>
    <col min="266" max="266" width="11" style="182" bestFit="1" customWidth="1"/>
    <col min="267" max="269" width="9.140625" style="182"/>
    <col min="270" max="270" width="11.7109375" style="182" bestFit="1" customWidth="1"/>
    <col min="271" max="513" width="9.140625" style="182"/>
    <col min="514" max="514" width="8.5703125" style="182" customWidth="1"/>
    <col min="515" max="515" width="14.42578125" style="182" bestFit="1" customWidth="1"/>
    <col min="516" max="516" width="81.42578125" style="182" customWidth="1"/>
    <col min="517" max="517" width="9.7109375" style="182" customWidth="1"/>
    <col min="518" max="518" width="10" style="182" customWidth="1"/>
    <col min="519" max="519" width="10.5703125" style="182" bestFit="1" customWidth="1"/>
    <col min="520" max="520" width="14.140625" style="182" bestFit="1" customWidth="1"/>
    <col min="521" max="521" width="15.5703125" style="182" bestFit="1" customWidth="1"/>
    <col min="522" max="522" width="11" style="182" bestFit="1" customWidth="1"/>
    <col min="523" max="525" width="9.140625" style="182"/>
    <col min="526" max="526" width="11.7109375" style="182" bestFit="1" customWidth="1"/>
    <col min="527" max="769" width="9.140625" style="182"/>
    <col min="770" max="770" width="8.5703125" style="182" customWidth="1"/>
    <col min="771" max="771" width="14.42578125" style="182" bestFit="1" customWidth="1"/>
    <col min="772" max="772" width="81.42578125" style="182" customWidth="1"/>
    <col min="773" max="773" width="9.7109375" style="182" customWidth="1"/>
    <col min="774" max="774" width="10" style="182" customWidth="1"/>
    <col min="775" max="775" width="10.5703125" style="182" bestFit="1" customWidth="1"/>
    <col min="776" max="776" width="14.140625" style="182" bestFit="1" customWidth="1"/>
    <col min="777" max="777" width="15.5703125" style="182" bestFit="1" customWidth="1"/>
    <col min="778" max="778" width="11" style="182" bestFit="1" customWidth="1"/>
    <col min="779" max="781" width="9.140625" style="182"/>
    <col min="782" max="782" width="11.7109375" style="182" bestFit="1" customWidth="1"/>
    <col min="783" max="1025" width="9.140625" style="182"/>
    <col min="1026" max="1026" width="8.5703125" style="182" customWidth="1"/>
    <col min="1027" max="1027" width="14.42578125" style="182" bestFit="1" customWidth="1"/>
    <col min="1028" max="1028" width="81.42578125" style="182" customWidth="1"/>
    <col min="1029" max="1029" width="9.7109375" style="182" customWidth="1"/>
    <col min="1030" max="1030" width="10" style="182" customWidth="1"/>
    <col min="1031" max="1031" width="10.5703125" style="182" bestFit="1" customWidth="1"/>
    <col min="1032" max="1032" width="14.140625" style="182" bestFit="1" customWidth="1"/>
    <col min="1033" max="1033" width="15.5703125" style="182" bestFit="1" customWidth="1"/>
    <col min="1034" max="1034" width="11" style="182" bestFit="1" customWidth="1"/>
    <col min="1035" max="1037" width="9.140625" style="182"/>
    <col min="1038" max="1038" width="11.7109375" style="182" bestFit="1" customWidth="1"/>
    <col min="1039" max="1281" width="9.140625" style="182"/>
    <col min="1282" max="1282" width="8.5703125" style="182" customWidth="1"/>
    <col min="1283" max="1283" width="14.42578125" style="182" bestFit="1" customWidth="1"/>
    <col min="1284" max="1284" width="81.42578125" style="182" customWidth="1"/>
    <col min="1285" max="1285" width="9.7109375" style="182" customWidth="1"/>
    <col min="1286" max="1286" width="10" style="182" customWidth="1"/>
    <col min="1287" max="1287" width="10.5703125" style="182" bestFit="1" customWidth="1"/>
    <col min="1288" max="1288" width="14.140625" style="182" bestFit="1" customWidth="1"/>
    <col min="1289" max="1289" width="15.5703125" style="182" bestFit="1" customWidth="1"/>
    <col min="1290" max="1290" width="11" style="182" bestFit="1" customWidth="1"/>
    <col min="1291" max="1293" width="9.140625" style="182"/>
    <col min="1294" max="1294" width="11.7109375" style="182" bestFit="1" customWidth="1"/>
    <col min="1295" max="1537" width="9.140625" style="182"/>
    <col min="1538" max="1538" width="8.5703125" style="182" customWidth="1"/>
    <col min="1539" max="1539" width="14.42578125" style="182" bestFit="1" customWidth="1"/>
    <col min="1540" max="1540" width="81.42578125" style="182" customWidth="1"/>
    <col min="1541" max="1541" width="9.7109375" style="182" customWidth="1"/>
    <col min="1542" max="1542" width="10" style="182" customWidth="1"/>
    <col min="1543" max="1543" width="10.5703125" style="182" bestFit="1" customWidth="1"/>
    <col min="1544" max="1544" width="14.140625" style="182" bestFit="1" customWidth="1"/>
    <col min="1545" max="1545" width="15.5703125" style="182" bestFit="1" customWidth="1"/>
    <col min="1546" max="1546" width="11" style="182" bestFit="1" customWidth="1"/>
    <col min="1547" max="1549" width="9.140625" style="182"/>
    <col min="1550" max="1550" width="11.7109375" style="182" bestFit="1" customWidth="1"/>
    <col min="1551" max="1793" width="9.140625" style="182"/>
    <col min="1794" max="1794" width="8.5703125" style="182" customWidth="1"/>
    <col min="1795" max="1795" width="14.42578125" style="182" bestFit="1" customWidth="1"/>
    <col min="1796" max="1796" width="81.42578125" style="182" customWidth="1"/>
    <col min="1797" max="1797" width="9.7109375" style="182" customWidth="1"/>
    <col min="1798" max="1798" width="10" style="182" customWidth="1"/>
    <col min="1799" max="1799" width="10.5703125" style="182" bestFit="1" customWidth="1"/>
    <col min="1800" max="1800" width="14.140625" style="182" bestFit="1" customWidth="1"/>
    <col min="1801" max="1801" width="15.5703125" style="182" bestFit="1" customWidth="1"/>
    <col min="1802" max="1802" width="11" style="182" bestFit="1" customWidth="1"/>
    <col min="1803" max="1805" width="9.140625" style="182"/>
    <col min="1806" max="1806" width="11.7109375" style="182" bestFit="1" customWidth="1"/>
    <col min="1807" max="2049" width="9.140625" style="182"/>
    <col min="2050" max="2050" width="8.5703125" style="182" customWidth="1"/>
    <col min="2051" max="2051" width="14.42578125" style="182" bestFit="1" customWidth="1"/>
    <col min="2052" max="2052" width="81.42578125" style="182" customWidth="1"/>
    <col min="2053" max="2053" width="9.7109375" style="182" customWidth="1"/>
    <col min="2054" max="2054" width="10" style="182" customWidth="1"/>
    <col min="2055" max="2055" width="10.5703125" style="182" bestFit="1" customWidth="1"/>
    <col min="2056" max="2056" width="14.140625" style="182" bestFit="1" customWidth="1"/>
    <col min="2057" max="2057" width="15.5703125" style="182" bestFit="1" customWidth="1"/>
    <col min="2058" max="2058" width="11" style="182" bestFit="1" customWidth="1"/>
    <col min="2059" max="2061" width="9.140625" style="182"/>
    <col min="2062" max="2062" width="11.7109375" style="182" bestFit="1" customWidth="1"/>
    <col min="2063" max="2305" width="9.140625" style="182"/>
    <col min="2306" max="2306" width="8.5703125" style="182" customWidth="1"/>
    <col min="2307" max="2307" width="14.42578125" style="182" bestFit="1" customWidth="1"/>
    <col min="2308" max="2308" width="81.42578125" style="182" customWidth="1"/>
    <col min="2309" max="2309" width="9.7109375" style="182" customWidth="1"/>
    <col min="2310" max="2310" width="10" style="182" customWidth="1"/>
    <col min="2311" max="2311" width="10.5703125" style="182" bestFit="1" customWidth="1"/>
    <col min="2312" max="2312" width="14.140625" style="182" bestFit="1" customWidth="1"/>
    <col min="2313" max="2313" width="15.5703125" style="182" bestFit="1" customWidth="1"/>
    <col min="2314" max="2314" width="11" style="182" bestFit="1" customWidth="1"/>
    <col min="2315" max="2317" width="9.140625" style="182"/>
    <col min="2318" max="2318" width="11.7109375" style="182" bestFit="1" customWidth="1"/>
    <col min="2319" max="2561" width="9.140625" style="182"/>
    <col min="2562" max="2562" width="8.5703125" style="182" customWidth="1"/>
    <col min="2563" max="2563" width="14.42578125" style="182" bestFit="1" customWidth="1"/>
    <col min="2564" max="2564" width="81.42578125" style="182" customWidth="1"/>
    <col min="2565" max="2565" width="9.7109375" style="182" customWidth="1"/>
    <col min="2566" max="2566" width="10" style="182" customWidth="1"/>
    <col min="2567" max="2567" width="10.5703125" style="182" bestFit="1" customWidth="1"/>
    <col min="2568" max="2568" width="14.140625" style="182" bestFit="1" customWidth="1"/>
    <col min="2569" max="2569" width="15.5703125" style="182" bestFit="1" customWidth="1"/>
    <col min="2570" max="2570" width="11" style="182" bestFit="1" customWidth="1"/>
    <col min="2571" max="2573" width="9.140625" style="182"/>
    <col min="2574" max="2574" width="11.7109375" style="182" bestFit="1" customWidth="1"/>
    <col min="2575" max="2817" width="9.140625" style="182"/>
    <col min="2818" max="2818" width="8.5703125" style="182" customWidth="1"/>
    <col min="2819" max="2819" width="14.42578125" style="182" bestFit="1" customWidth="1"/>
    <col min="2820" max="2820" width="81.42578125" style="182" customWidth="1"/>
    <col min="2821" max="2821" width="9.7109375" style="182" customWidth="1"/>
    <col min="2822" max="2822" width="10" style="182" customWidth="1"/>
    <col min="2823" max="2823" width="10.5703125" style="182" bestFit="1" customWidth="1"/>
    <col min="2824" max="2824" width="14.140625" style="182" bestFit="1" customWidth="1"/>
    <col min="2825" max="2825" width="15.5703125" style="182" bestFit="1" customWidth="1"/>
    <col min="2826" max="2826" width="11" style="182" bestFit="1" customWidth="1"/>
    <col min="2827" max="2829" width="9.140625" style="182"/>
    <col min="2830" max="2830" width="11.7109375" style="182" bestFit="1" customWidth="1"/>
    <col min="2831" max="3073" width="9.140625" style="182"/>
    <col min="3074" max="3074" width="8.5703125" style="182" customWidth="1"/>
    <col min="3075" max="3075" width="14.42578125" style="182" bestFit="1" customWidth="1"/>
    <col min="3076" max="3076" width="81.42578125" style="182" customWidth="1"/>
    <col min="3077" max="3077" width="9.7109375" style="182" customWidth="1"/>
    <col min="3078" max="3078" width="10" style="182" customWidth="1"/>
    <col min="3079" max="3079" width="10.5703125" style="182" bestFit="1" customWidth="1"/>
    <col min="3080" max="3080" width="14.140625" style="182" bestFit="1" customWidth="1"/>
    <col min="3081" max="3081" width="15.5703125" style="182" bestFit="1" customWidth="1"/>
    <col min="3082" max="3082" width="11" style="182" bestFit="1" customWidth="1"/>
    <col min="3083" max="3085" width="9.140625" style="182"/>
    <col min="3086" max="3086" width="11.7109375" style="182" bestFit="1" customWidth="1"/>
    <col min="3087" max="3329" width="9.140625" style="182"/>
    <col min="3330" max="3330" width="8.5703125" style="182" customWidth="1"/>
    <col min="3331" max="3331" width="14.42578125" style="182" bestFit="1" customWidth="1"/>
    <col min="3332" max="3332" width="81.42578125" style="182" customWidth="1"/>
    <col min="3333" max="3333" width="9.7109375" style="182" customWidth="1"/>
    <col min="3334" max="3334" width="10" style="182" customWidth="1"/>
    <col min="3335" max="3335" width="10.5703125" style="182" bestFit="1" customWidth="1"/>
    <col min="3336" max="3336" width="14.140625" style="182" bestFit="1" customWidth="1"/>
    <col min="3337" max="3337" width="15.5703125" style="182" bestFit="1" customWidth="1"/>
    <col min="3338" max="3338" width="11" style="182" bestFit="1" customWidth="1"/>
    <col min="3339" max="3341" width="9.140625" style="182"/>
    <col min="3342" max="3342" width="11.7109375" style="182" bestFit="1" customWidth="1"/>
    <col min="3343" max="3585" width="9.140625" style="182"/>
    <col min="3586" max="3586" width="8.5703125" style="182" customWidth="1"/>
    <col min="3587" max="3587" width="14.42578125" style="182" bestFit="1" customWidth="1"/>
    <col min="3588" max="3588" width="81.42578125" style="182" customWidth="1"/>
    <col min="3589" max="3589" width="9.7109375" style="182" customWidth="1"/>
    <col min="3590" max="3590" width="10" style="182" customWidth="1"/>
    <col min="3591" max="3591" width="10.5703125" style="182" bestFit="1" customWidth="1"/>
    <col min="3592" max="3592" width="14.140625" style="182" bestFit="1" customWidth="1"/>
    <col min="3593" max="3593" width="15.5703125" style="182" bestFit="1" customWidth="1"/>
    <col min="3594" max="3594" width="11" style="182" bestFit="1" customWidth="1"/>
    <col min="3595" max="3597" width="9.140625" style="182"/>
    <col min="3598" max="3598" width="11.7109375" style="182" bestFit="1" customWidth="1"/>
    <col min="3599" max="3841" width="9.140625" style="182"/>
    <col min="3842" max="3842" width="8.5703125" style="182" customWidth="1"/>
    <col min="3843" max="3843" width="14.42578125" style="182" bestFit="1" customWidth="1"/>
    <col min="3844" max="3844" width="81.42578125" style="182" customWidth="1"/>
    <col min="3845" max="3845" width="9.7109375" style="182" customWidth="1"/>
    <col min="3846" max="3846" width="10" style="182" customWidth="1"/>
    <col min="3847" max="3847" width="10.5703125" style="182" bestFit="1" customWidth="1"/>
    <col min="3848" max="3848" width="14.140625" style="182" bestFit="1" customWidth="1"/>
    <col min="3849" max="3849" width="15.5703125" style="182" bestFit="1" customWidth="1"/>
    <col min="3850" max="3850" width="11" style="182" bestFit="1" customWidth="1"/>
    <col min="3851" max="3853" width="9.140625" style="182"/>
    <col min="3854" max="3854" width="11.7109375" style="182" bestFit="1" customWidth="1"/>
    <col min="3855" max="4097" width="9.140625" style="182"/>
    <col min="4098" max="4098" width="8.5703125" style="182" customWidth="1"/>
    <col min="4099" max="4099" width="14.42578125" style="182" bestFit="1" customWidth="1"/>
    <col min="4100" max="4100" width="81.42578125" style="182" customWidth="1"/>
    <col min="4101" max="4101" width="9.7109375" style="182" customWidth="1"/>
    <col min="4102" max="4102" width="10" style="182" customWidth="1"/>
    <col min="4103" max="4103" width="10.5703125" style="182" bestFit="1" customWidth="1"/>
    <col min="4104" max="4104" width="14.140625" style="182" bestFit="1" customWidth="1"/>
    <col min="4105" max="4105" width="15.5703125" style="182" bestFit="1" customWidth="1"/>
    <col min="4106" max="4106" width="11" style="182" bestFit="1" customWidth="1"/>
    <col min="4107" max="4109" width="9.140625" style="182"/>
    <col min="4110" max="4110" width="11.7109375" style="182" bestFit="1" customWidth="1"/>
    <col min="4111" max="4353" width="9.140625" style="182"/>
    <col min="4354" max="4354" width="8.5703125" style="182" customWidth="1"/>
    <col min="4355" max="4355" width="14.42578125" style="182" bestFit="1" customWidth="1"/>
    <col min="4356" max="4356" width="81.42578125" style="182" customWidth="1"/>
    <col min="4357" max="4357" width="9.7109375" style="182" customWidth="1"/>
    <col min="4358" max="4358" width="10" style="182" customWidth="1"/>
    <col min="4359" max="4359" width="10.5703125" style="182" bestFit="1" customWidth="1"/>
    <col min="4360" max="4360" width="14.140625" style="182" bestFit="1" customWidth="1"/>
    <col min="4361" max="4361" width="15.5703125" style="182" bestFit="1" customWidth="1"/>
    <col min="4362" max="4362" width="11" style="182" bestFit="1" customWidth="1"/>
    <col min="4363" max="4365" width="9.140625" style="182"/>
    <col min="4366" max="4366" width="11.7109375" style="182" bestFit="1" customWidth="1"/>
    <col min="4367" max="4609" width="9.140625" style="182"/>
    <col min="4610" max="4610" width="8.5703125" style="182" customWidth="1"/>
    <col min="4611" max="4611" width="14.42578125" style="182" bestFit="1" customWidth="1"/>
    <col min="4612" max="4612" width="81.42578125" style="182" customWidth="1"/>
    <col min="4613" max="4613" width="9.7109375" style="182" customWidth="1"/>
    <col min="4614" max="4614" width="10" style="182" customWidth="1"/>
    <col min="4615" max="4615" width="10.5703125" style="182" bestFit="1" customWidth="1"/>
    <col min="4616" max="4616" width="14.140625" style="182" bestFit="1" customWidth="1"/>
    <col min="4617" max="4617" width="15.5703125" style="182" bestFit="1" customWidth="1"/>
    <col min="4618" max="4618" width="11" style="182" bestFit="1" customWidth="1"/>
    <col min="4619" max="4621" width="9.140625" style="182"/>
    <col min="4622" max="4622" width="11.7109375" style="182" bestFit="1" customWidth="1"/>
    <col min="4623" max="4865" width="9.140625" style="182"/>
    <col min="4866" max="4866" width="8.5703125" style="182" customWidth="1"/>
    <col min="4867" max="4867" width="14.42578125" style="182" bestFit="1" customWidth="1"/>
    <col min="4868" max="4868" width="81.42578125" style="182" customWidth="1"/>
    <col min="4869" max="4869" width="9.7109375" style="182" customWidth="1"/>
    <col min="4870" max="4870" width="10" style="182" customWidth="1"/>
    <col min="4871" max="4871" width="10.5703125" style="182" bestFit="1" customWidth="1"/>
    <col min="4872" max="4872" width="14.140625" style="182" bestFit="1" customWidth="1"/>
    <col min="4873" max="4873" width="15.5703125" style="182" bestFit="1" customWidth="1"/>
    <col min="4874" max="4874" width="11" style="182" bestFit="1" customWidth="1"/>
    <col min="4875" max="4877" width="9.140625" style="182"/>
    <col min="4878" max="4878" width="11.7109375" style="182" bestFit="1" customWidth="1"/>
    <col min="4879" max="5121" width="9.140625" style="182"/>
    <col min="5122" max="5122" width="8.5703125" style="182" customWidth="1"/>
    <col min="5123" max="5123" width="14.42578125" style="182" bestFit="1" customWidth="1"/>
    <col min="5124" max="5124" width="81.42578125" style="182" customWidth="1"/>
    <col min="5125" max="5125" width="9.7109375" style="182" customWidth="1"/>
    <col min="5126" max="5126" width="10" style="182" customWidth="1"/>
    <col min="5127" max="5127" width="10.5703125" style="182" bestFit="1" customWidth="1"/>
    <col min="5128" max="5128" width="14.140625" style="182" bestFit="1" customWidth="1"/>
    <col min="5129" max="5129" width="15.5703125" style="182" bestFit="1" customWidth="1"/>
    <col min="5130" max="5130" width="11" style="182" bestFit="1" customWidth="1"/>
    <col min="5131" max="5133" width="9.140625" style="182"/>
    <col min="5134" max="5134" width="11.7109375" style="182" bestFit="1" customWidth="1"/>
    <col min="5135" max="5377" width="9.140625" style="182"/>
    <col min="5378" max="5378" width="8.5703125" style="182" customWidth="1"/>
    <col min="5379" max="5379" width="14.42578125" style="182" bestFit="1" customWidth="1"/>
    <col min="5380" max="5380" width="81.42578125" style="182" customWidth="1"/>
    <col min="5381" max="5381" width="9.7109375" style="182" customWidth="1"/>
    <col min="5382" max="5382" width="10" style="182" customWidth="1"/>
    <col min="5383" max="5383" width="10.5703125" style="182" bestFit="1" customWidth="1"/>
    <col min="5384" max="5384" width="14.140625" style="182" bestFit="1" customWidth="1"/>
    <col min="5385" max="5385" width="15.5703125" style="182" bestFit="1" customWidth="1"/>
    <col min="5386" max="5386" width="11" style="182" bestFit="1" customWidth="1"/>
    <col min="5387" max="5389" width="9.140625" style="182"/>
    <col min="5390" max="5390" width="11.7109375" style="182" bestFit="1" customWidth="1"/>
    <col min="5391" max="5633" width="9.140625" style="182"/>
    <col min="5634" max="5634" width="8.5703125" style="182" customWidth="1"/>
    <col min="5635" max="5635" width="14.42578125" style="182" bestFit="1" customWidth="1"/>
    <col min="5636" max="5636" width="81.42578125" style="182" customWidth="1"/>
    <col min="5637" max="5637" width="9.7109375" style="182" customWidth="1"/>
    <col min="5638" max="5638" width="10" style="182" customWidth="1"/>
    <col min="5639" max="5639" width="10.5703125" style="182" bestFit="1" customWidth="1"/>
    <col min="5640" max="5640" width="14.140625" style="182" bestFit="1" customWidth="1"/>
    <col min="5641" max="5641" width="15.5703125" style="182" bestFit="1" customWidth="1"/>
    <col min="5642" max="5642" width="11" style="182" bestFit="1" customWidth="1"/>
    <col min="5643" max="5645" width="9.140625" style="182"/>
    <col min="5646" max="5646" width="11.7109375" style="182" bestFit="1" customWidth="1"/>
    <col min="5647" max="5889" width="9.140625" style="182"/>
    <col min="5890" max="5890" width="8.5703125" style="182" customWidth="1"/>
    <col min="5891" max="5891" width="14.42578125" style="182" bestFit="1" customWidth="1"/>
    <col min="5892" max="5892" width="81.42578125" style="182" customWidth="1"/>
    <col min="5893" max="5893" width="9.7109375" style="182" customWidth="1"/>
    <col min="5894" max="5894" width="10" style="182" customWidth="1"/>
    <col min="5895" max="5895" width="10.5703125" style="182" bestFit="1" customWidth="1"/>
    <col min="5896" max="5896" width="14.140625" style="182" bestFit="1" customWidth="1"/>
    <col min="5897" max="5897" width="15.5703125" style="182" bestFit="1" customWidth="1"/>
    <col min="5898" max="5898" width="11" style="182" bestFit="1" customWidth="1"/>
    <col min="5899" max="5901" width="9.140625" style="182"/>
    <col min="5902" max="5902" width="11.7109375" style="182" bestFit="1" customWidth="1"/>
    <col min="5903" max="6145" width="9.140625" style="182"/>
    <col min="6146" max="6146" width="8.5703125" style="182" customWidth="1"/>
    <col min="6147" max="6147" width="14.42578125" style="182" bestFit="1" customWidth="1"/>
    <col min="6148" max="6148" width="81.42578125" style="182" customWidth="1"/>
    <col min="6149" max="6149" width="9.7109375" style="182" customWidth="1"/>
    <col min="6150" max="6150" width="10" style="182" customWidth="1"/>
    <col min="6151" max="6151" width="10.5703125" style="182" bestFit="1" customWidth="1"/>
    <col min="6152" max="6152" width="14.140625" style="182" bestFit="1" customWidth="1"/>
    <col min="6153" max="6153" width="15.5703125" style="182" bestFit="1" customWidth="1"/>
    <col min="6154" max="6154" width="11" style="182" bestFit="1" customWidth="1"/>
    <col min="6155" max="6157" width="9.140625" style="182"/>
    <col min="6158" max="6158" width="11.7109375" style="182" bestFit="1" customWidth="1"/>
    <col min="6159" max="6401" width="9.140625" style="182"/>
    <col min="6402" max="6402" width="8.5703125" style="182" customWidth="1"/>
    <col min="6403" max="6403" width="14.42578125" style="182" bestFit="1" customWidth="1"/>
    <col min="6404" max="6404" width="81.42578125" style="182" customWidth="1"/>
    <col min="6405" max="6405" width="9.7109375" style="182" customWidth="1"/>
    <col min="6406" max="6406" width="10" style="182" customWidth="1"/>
    <col min="6407" max="6407" width="10.5703125" style="182" bestFit="1" customWidth="1"/>
    <col min="6408" max="6408" width="14.140625" style="182" bestFit="1" customWidth="1"/>
    <col min="6409" max="6409" width="15.5703125" style="182" bestFit="1" customWidth="1"/>
    <col min="6410" max="6410" width="11" style="182" bestFit="1" customWidth="1"/>
    <col min="6411" max="6413" width="9.140625" style="182"/>
    <col min="6414" max="6414" width="11.7109375" style="182" bestFit="1" customWidth="1"/>
    <col min="6415" max="6657" width="9.140625" style="182"/>
    <col min="6658" max="6658" width="8.5703125" style="182" customWidth="1"/>
    <col min="6659" max="6659" width="14.42578125" style="182" bestFit="1" customWidth="1"/>
    <col min="6660" max="6660" width="81.42578125" style="182" customWidth="1"/>
    <col min="6661" max="6661" width="9.7109375" style="182" customWidth="1"/>
    <col min="6662" max="6662" width="10" style="182" customWidth="1"/>
    <col min="6663" max="6663" width="10.5703125" style="182" bestFit="1" customWidth="1"/>
    <col min="6664" max="6664" width="14.140625" style="182" bestFit="1" customWidth="1"/>
    <col min="6665" max="6665" width="15.5703125" style="182" bestFit="1" customWidth="1"/>
    <col min="6666" max="6666" width="11" style="182" bestFit="1" customWidth="1"/>
    <col min="6667" max="6669" width="9.140625" style="182"/>
    <col min="6670" max="6670" width="11.7109375" style="182" bestFit="1" customWidth="1"/>
    <col min="6671" max="6913" width="9.140625" style="182"/>
    <col min="6914" max="6914" width="8.5703125" style="182" customWidth="1"/>
    <col min="6915" max="6915" width="14.42578125" style="182" bestFit="1" customWidth="1"/>
    <col min="6916" max="6916" width="81.42578125" style="182" customWidth="1"/>
    <col min="6917" max="6917" width="9.7109375" style="182" customWidth="1"/>
    <col min="6918" max="6918" width="10" style="182" customWidth="1"/>
    <col min="6919" max="6919" width="10.5703125" style="182" bestFit="1" customWidth="1"/>
    <col min="6920" max="6920" width="14.140625" style="182" bestFit="1" customWidth="1"/>
    <col min="6921" max="6921" width="15.5703125" style="182" bestFit="1" customWidth="1"/>
    <col min="6922" max="6922" width="11" style="182" bestFit="1" customWidth="1"/>
    <col min="6923" max="6925" width="9.140625" style="182"/>
    <col min="6926" max="6926" width="11.7109375" style="182" bestFit="1" customWidth="1"/>
    <col min="6927" max="7169" width="9.140625" style="182"/>
    <col min="7170" max="7170" width="8.5703125" style="182" customWidth="1"/>
    <col min="7171" max="7171" width="14.42578125" style="182" bestFit="1" customWidth="1"/>
    <col min="7172" max="7172" width="81.42578125" style="182" customWidth="1"/>
    <col min="7173" max="7173" width="9.7109375" style="182" customWidth="1"/>
    <col min="7174" max="7174" width="10" style="182" customWidth="1"/>
    <col min="7175" max="7175" width="10.5703125" style="182" bestFit="1" customWidth="1"/>
    <col min="7176" max="7176" width="14.140625" style="182" bestFit="1" customWidth="1"/>
    <col min="7177" max="7177" width="15.5703125" style="182" bestFit="1" customWidth="1"/>
    <col min="7178" max="7178" width="11" style="182" bestFit="1" customWidth="1"/>
    <col min="7179" max="7181" width="9.140625" style="182"/>
    <col min="7182" max="7182" width="11.7109375" style="182" bestFit="1" customWidth="1"/>
    <col min="7183" max="7425" width="9.140625" style="182"/>
    <col min="7426" max="7426" width="8.5703125" style="182" customWidth="1"/>
    <col min="7427" max="7427" width="14.42578125" style="182" bestFit="1" customWidth="1"/>
    <col min="7428" max="7428" width="81.42578125" style="182" customWidth="1"/>
    <col min="7429" max="7429" width="9.7109375" style="182" customWidth="1"/>
    <col min="7430" max="7430" width="10" style="182" customWidth="1"/>
    <col min="7431" max="7431" width="10.5703125" style="182" bestFit="1" customWidth="1"/>
    <col min="7432" max="7432" width="14.140625" style="182" bestFit="1" customWidth="1"/>
    <col min="7433" max="7433" width="15.5703125" style="182" bestFit="1" customWidth="1"/>
    <col min="7434" max="7434" width="11" style="182" bestFit="1" customWidth="1"/>
    <col min="7435" max="7437" width="9.140625" style="182"/>
    <col min="7438" max="7438" width="11.7109375" style="182" bestFit="1" customWidth="1"/>
    <col min="7439" max="7681" width="9.140625" style="182"/>
    <col min="7682" max="7682" width="8.5703125" style="182" customWidth="1"/>
    <col min="7683" max="7683" width="14.42578125" style="182" bestFit="1" customWidth="1"/>
    <col min="7684" max="7684" width="81.42578125" style="182" customWidth="1"/>
    <col min="7685" max="7685" width="9.7109375" style="182" customWidth="1"/>
    <col min="7686" max="7686" width="10" style="182" customWidth="1"/>
    <col min="7687" max="7687" width="10.5703125" style="182" bestFit="1" customWidth="1"/>
    <col min="7688" max="7688" width="14.140625" style="182" bestFit="1" customWidth="1"/>
    <col min="7689" max="7689" width="15.5703125" style="182" bestFit="1" customWidth="1"/>
    <col min="7690" max="7690" width="11" style="182" bestFit="1" customWidth="1"/>
    <col min="7691" max="7693" width="9.140625" style="182"/>
    <col min="7694" max="7694" width="11.7109375" style="182" bestFit="1" customWidth="1"/>
    <col min="7695" max="7937" width="9.140625" style="182"/>
    <col min="7938" max="7938" width="8.5703125" style="182" customWidth="1"/>
    <col min="7939" max="7939" width="14.42578125" style="182" bestFit="1" customWidth="1"/>
    <col min="7940" max="7940" width="81.42578125" style="182" customWidth="1"/>
    <col min="7941" max="7941" width="9.7109375" style="182" customWidth="1"/>
    <col min="7942" max="7942" width="10" style="182" customWidth="1"/>
    <col min="7943" max="7943" width="10.5703125" style="182" bestFit="1" customWidth="1"/>
    <col min="7944" max="7944" width="14.140625" style="182" bestFit="1" customWidth="1"/>
    <col min="7945" max="7945" width="15.5703125" style="182" bestFit="1" customWidth="1"/>
    <col min="7946" max="7946" width="11" style="182" bestFit="1" customWidth="1"/>
    <col min="7947" max="7949" width="9.140625" style="182"/>
    <col min="7950" max="7950" width="11.7109375" style="182" bestFit="1" customWidth="1"/>
    <col min="7951" max="8193" width="9.140625" style="182"/>
    <col min="8194" max="8194" width="8.5703125" style="182" customWidth="1"/>
    <col min="8195" max="8195" width="14.42578125" style="182" bestFit="1" customWidth="1"/>
    <col min="8196" max="8196" width="81.42578125" style="182" customWidth="1"/>
    <col min="8197" max="8197" width="9.7109375" style="182" customWidth="1"/>
    <col min="8198" max="8198" width="10" style="182" customWidth="1"/>
    <col min="8199" max="8199" width="10.5703125" style="182" bestFit="1" customWidth="1"/>
    <col min="8200" max="8200" width="14.140625" style="182" bestFit="1" customWidth="1"/>
    <col min="8201" max="8201" width="15.5703125" style="182" bestFit="1" customWidth="1"/>
    <col min="8202" max="8202" width="11" style="182" bestFit="1" customWidth="1"/>
    <col min="8203" max="8205" width="9.140625" style="182"/>
    <col min="8206" max="8206" width="11.7109375" style="182" bestFit="1" customWidth="1"/>
    <col min="8207" max="8449" width="9.140625" style="182"/>
    <col min="8450" max="8450" width="8.5703125" style="182" customWidth="1"/>
    <col min="8451" max="8451" width="14.42578125" style="182" bestFit="1" customWidth="1"/>
    <col min="8452" max="8452" width="81.42578125" style="182" customWidth="1"/>
    <col min="8453" max="8453" width="9.7109375" style="182" customWidth="1"/>
    <col min="8454" max="8454" width="10" style="182" customWidth="1"/>
    <col min="8455" max="8455" width="10.5703125" style="182" bestFit="1" customWidth="1"/>
    <col min="8456" max="8456" width="14.140625" style="182" bestFit="1" customWidth="1"/>
    <col min="8457" max="8457" width="15.5703125" style="182" bestFit="1" customWidth="1"/>
    <col min="8458" max="8458" width="11" style="182" bestFit="1" customWidth="1"/>
    <col min="8459" max="8461" width="9.140625" style="182"/>
    <col min="8462" max="8462" width="11.7109375" style="182" bestFit="1" customWidth="1"/>
    <col min="8463" max="8705" width="9.140625" style="182"/>
    <col min="8706" max="8706" width="8.5703125" style="182" customWidth="1"/>
    <col min="8707" max="8707" width="14.42578125" style="182" bestFit="1" customWidth="1"/>
    <col min="8708" max="8708" width="81.42578125" style="182" customWidth="1"/>
    <col min="8709" max="8709" width="9.7109375" style="182" customWidth="1"/>
    <col min="8710" max="8710" width="10" style="182" customWidth="1"/>
    <col min="8711" max="8711" width="10.5703125" style="182" bestFit="1" customWidth="1"/>
    <col min="8712" max="8712" width="14.140625" style="182" bestFit="1" customWidth="1"/>
    <col min="8713" max="8713" width="15.5703125" style="182" bestFit="1" customWidth="1"/>
    <col min="8714" max="8714" width="11" style="182" bestFit="1" customWidth="1"/>
    <col min="8715" max="8717" width="9.140625" style="182"/>
    <col min="8718" max="8718" width="11.7109375" style="182" bestFit="1" customWidth="1"/>
    <col min="8719" max="8961" width="9.140625" style="182"/>
    <col min="8962" max="8962" width="8.5703125" style="182" customWidth="1"/>
    <col min="8963" max="8963" width="14.42578125" style="182" bestFit="1" customWidth="1"/>
    <col min="8964" max="8964" width="81.42578125" style="182" customWidth="1"/>
    <col min="8965" max="8965" width="9.7109375" style="182" customWidth="1"/>
    <col min="8966" max="8966" width="10" style="182" customWidth="1"/>
    <col min="8967" max="8967" width="10.5703125" style="182" bestFit="1" customWidth="1"/>
    <col min="8968" max="8968" width="14.140625" style="182" bestFit="1" customWidth="1"/>
    <col min="8969" max="8969" width="15.5703125" style="182" bestFit="1" customWidth="1"/>
    <col min="8970" max="8970" width="11" style="182" bestFit="1" customWidth="1"/>
    <col min="8971" max="8973" width="9.140625" style="182"/>
    <col min="8974" max="8974" width="11.7109375" style="182" bestFit="1" customWidth="1"/>
    <col min="8975" max="9217" width="9.140625" style="182"/>
    <col min="9218" max="9218" width="8.5703125" style="182" customWidth="1"/>
    <col min="9219" max="9219" width="14.42578125" style="182" bestFit="1" customWidth="1"/>
    <col min="9220" max="9220" width="81.42578125" style="182" customWidth="1"/>
    <col min="9221" max="9221" width="9.7109375" style="182" customWidth="1"/>
    <col min="9222" max="9222" width="10" style="182" customWidth="1"/>
    <col min="9223" max="9223" width="10.5703125" style="182" bestFit="1" customWidth="1"/>
    <col min="9224" max="9224" width="14.140625" style="182" bestFit="1" customWidth="1"/>
    <col min="9225" max="9225" width="15.5703125" style="182" bestFit="1" customWidth="1"/>
    <col min="9226" max="9226" width="11" style="182" bestFit="1" customWidth="1"/>
    <col min="9227" max="9229" width="9.140625" style="182"/>
    <col min="9230" max="9230" width="11.7109375" style="182" bestFit="1" customWidth="1"/>
    <col min="9231" max="9473" width="9.140625" style="182"/>
    <col min="9474" max="9474" width="8.5703125" style="182" customWidth="1"/>
    <col min="9475" max="9475" width="14.42578125" style="182" bestFit="1" customWidth="1"/>
    <col min="9476" max="9476" width="81.42578125" style="182" customWidth="1"/>
    <col min="9477" max="9477" width="9.7109375" style="182" customWidth="1"/>
    <col min="9478" max="9478" width="10" style="182" customWidth="1"/>
    <col min="9479" max="9479" width="10.5703125" style="182" bestFit="1" customWidth="1"/>
    <col min="9480" max="9480" width="14.140625" style="182" bestFit="1" customWidth="1"/>
    <col min="9481" max="9481" width="15.5703125" style="182" bestFit="1" customWidth="1"/>
    <col min="9482" max="9482" width="11" style="182" bestFit="1" customWidth="1"/>
    <col min="9483" max="9485" width="9.140625" style="182"/>
    <col min="9486" max="9486" width="11.7109375" style="182" bestFit="1" customWidth="1"/>
    <col min="9487" max="9729" width="9.140625" style="182"/>
    <col min="9730" max="9730" width="8.5703125" style="182" customWidth="1"/>
    <col min="9731" max="9731" width="14.42578125" style="182" bestFit="1" customWidth="1"/>
    <col min="9732" max="9732" width="81.42578125" style="182" customWidth="1"/>
    <col min="9733" max="9733" width="9.7109375" style="182" customWidth="1"/>
    <col min="9734" max="9734" width="10" style="182" customWidth="1"/>
    <col min="9735" max="9735" width="10.5703125" style="182" bestFit="1" customWidth="1"/>
    <col min="9736" max="9736" width="14.140625" style="182" bestFit="1" customWidth="1"/>
    <col min="9737" max="9737" width="15.5703125" style="182" bestFit="1" customWidth="1"/>
    <col min="9738" max="9738" width="11" style="182" bestFit="1" customWidth="1"/>
    <col min="9739" max="9741" width="9.140625" style="182"/>
    <col min="9742" max="9742" width="11.7109375" style="182" bestFit="1" customWidth="1"/>
    <col min="9743" max="9985" width="9.140625" style="182"/>
    <col min="9986" max="9986" width="8.5703125" style="182" customWidth="1"/>
    <col min="9987" max="9987" width="14.42578125" style="182" bestFit="1" customWidth="1"/>
    <col min="9988" max="9988" width="81.42578125" style="182" customWidth="1"/>
    <col min="9989" max="9989" width="9.7109375" style="182" customWidth="1"/>
    <col min="9990" max="9990" width="10" style="182" customWidth="1"/>
    <col min="9991" max="9991" width="10.5703125" style="182" bestFit="1" customWidth="1"/>
    <col min="9992" max="9992" width="14.140625" style="182" bestFit="1" customWidth="1"/>
    <col min="9993" max="9993" width="15.5703125" style="182" bestFit="1" customWidth="1"/>
    <col min="9994" max="9994" width="11" style="182" bestFit="1" customWidth="1"/>
    <col min="9995" max="9997" width="9.140625" style="182"/>
    <col min="9998" max="9998" width="11.7109375" style="182" bestFit="1" customWidth="1"/>
    <col min="9999" max="10241" width="9.140625" style="182"/>
    <col min="10242" max="10242" width="8.5703125" style="182" customWidth="1"/>
    <col min="10243" max="10243" width="14.42578125" style="182" bestFit="1" customWidth="1"/>
    <col min="10244" max="10244" width="81.42578125" style="182" customWidth="1"/>
    <col min="10245" max="10245" width="9.7109375" style="182" customWidth="1"/>
    <col min="10246" max="10246" width="10" style="182" customWidth="1"/>
    <col min="10247" max="10247" width="10.5703125" style="182" bestFit="1" customWidth="1"/>
    <col min="10248" max="10248" width="14.140625" style="182" bestFit="1" customWidth="1"/>
    <col min="10249" max="10249" width="15.5703125" style="182" bestFit="1" customWidth="1"/>
    <col min="10250" max="10250" width="11" style="182" bestFit="1" customWidth="1"/>
    <col min="10251" max="10253" width="9.140625" style="182"/>
    <col min="10254" max="10254" width="11.7109375" style="182" bestFit="1" customWidth="1"/>
    <col min="10255" max="10497" width="9.140625" style="182"/>
    <col min="10498" max="10498" width="8.5703125" style="182" customWidth="1"/>
    <col min="10499" max="10499" width="14.42578125" style="182" bestFit="1" customWidth="1"/>
    <col min="10500" max="10500" width="81.42578125" style="182" customWidth="1"/>
    <col min="10501" max="10501" width="9.7109375" style="182" customWidth="1"/>
    <col min="10502" max="10502" width="10" style="182" customWidth="1"/>
    <col min="10503" max="10503" width="10.5703125" style="182" bestFit="1" customWidth="1"/>
    <col min="10504" max="10504" width="14.140625" style="182" bestFit="1" customWidth="1"/>
    <col min="10505" max="10505" width="15.5703125" style="182" bestFit="1" customWidth="1"/>
    <col min="10506" max="10506" width="11" style="182" bestFit="1" customWidth="1"/>
    <col min="10507" max="10509" width="9.140625" style="182"/>
    <col min="10510" max="10510" width="11.7109375" style="182" bestFit="1" customWidth="1"/>
    <col min="10511" max="10753" width="9.140625" style="182"/>
    <col min="10754" max="10754" width="8.5703125" style="182" customWidth="1"/>
    <col min="10755" max="10755" width="14.42578125" style="182" bestFit="1" customWidth="1"/>
    <col min="10756" max="10756" width="81.42578125" style="182" customWidth="1"/>
    <col min="10757" max="10757" width="9.7109375" style="182" customWidth="1"/>
    <col min="10758" max="10758" width="10" style="182" customWidth="1"/>
    <col min="10759" max="10759" width="10.5703125" style="182" bestFit="1" customWidth="1"/>
    <col min="10760" max="10760" width="14.140625" style="182" bestFit="1" customWidth="1"/>
    <col min="10761" max="10761" width="15.5703125" style="182" bestFit="1" customWidth="1"/>
    <col min="10762" max="10762" width="11" style="182" bestFit="1" customWidth="1"/>
    <col min="10763" max="10765" width="9.140625" style="182"/>
    <col min="10766" max="10766" width="11.7109375" style="182" bestFit="1" customWidth="1"/>
    <col min="10767" max="11009" width="9.140625" style="182"/>
    <col min="11010" max="11010" width="8.5703125" style="182" customWidth="1"/>
    <col min="11011" max="11011" width="14.42578125" style="182" bestFit="1" customWidth="1"/>
    <col min="11012" max="11012" width="81.42578125" style="182" customWidth="1"/>
    <col min="11013" max="11013" width="9.7109375" style="182" customWidth="1"/>
    <col min="11014" max="11014" width="10" style="182" customWidth="1"/>
    <col min="11015" max="11015" width="10.5703125" style="182" bestFit="1" customWidth="1"/>
    <col min="11016" max="11016" width="14.140625" style="182" bestFit="1" customWidth="1"/>
    <col min="11017" max="11017" width="15.5703125" style="182" bestFit="1" customWidth="1"/>
    <col min="11018" max="11018" width="11" style="182" bestFit="1" customWidth="1"/>
    <col min="11019" max="11021" width="9.140625" style="182"/>
    <col min="11022" max="11022" width="11.7109375" style="182" bestFit="1" customWidth="1"/>
    <col min="11023" max="11265" width="9.140625" style="182"/>
    <col min="11266" max="11266" width="8.5703125" style="182" customWidth="1"/>
    <col min="11267" max="11267" width="14.42578125" style="182" bestFit="1" customWidth="1"/>
    <col min="11268" max="11268" width="81.42578125" style="182" customWidth="1"/>
    <col min="11269" max="11269" width="9.7109375" style="182" customWidth="1"/>
    <col min="11270" max="11270" width="10" style="182" customWidth="1"/>
    <col min="11271" max="11271" width="10.5703125" style="182" bestFit="1" customWidth="1"/>
    <col min="11272" max="11272" width="14.140625" style="182" bestFit="1" customWidth="1"/>
    <col min="11273" max="11273" width="15.5703125" style="182" bestFit="1" customWidth="1"/>
    <col min="11274" max="11274" width="11" style="182" bestFit="1" customWidth="1"/>
    <col min="11275" max="11277" width="9.140625" style="182"/>
    <col min="11278" max="11278" width="11.7109375" style="182" bestFit="1" customWidth="1"/>
    <col min="11279" max="11521" width="9.140625" style="182"/>
    <col min="11522" max="11522" width="8.5703125" style="182" customWidth="1"/>
    <col min="11523" max="11523" width="14.42578125" style="182" bestFit="1" customWidth="1"/>
    <col min="11524" max="11524" width="81.42578125" style="182" customWidth="1"/>
    <col min="11525" max="11525" width="9.7109375" style="182" customWidth="1"/>
    <col min="11526" max="11526" width="10" style="182" customWidth="1"/>
    <col min="11527" max="11527" width="10.5703125" style="182" bestFit="1" customWidth="1"/>
    <col min="11528" max="11528" width="14.140625" style="182" bestFit="1" customWidth="1"/>
    <col min="11529" max="11529" width="15.5703125" style="182" bestFit="1" customWidth="1"/>
    <col min="11530" max="11530" width="11" style="182" bestFit="1" customWidth="1"/>
    <col min="11531" max="11533" width="9.140625" style="182"/>
    <col min="11534" max="11534" width="11.7109375" style="182" bestFit="1" customWidth="1"/>
    <col min="11535" max="11777" width="9.140625" style="182"/>
    <col min="11778" max="11778" width="8.5703125" style="182" customWidth="1"/>
    <col min="11779" max="11779" width="14.42578125" style="182" bestFit="1" customWidth="1"/>
    <col min="11780" max="11780" width="81.42578125" style="182" customWidth="1"/>
    <col min="11781" max="11781" width="9.7109375" style="182" customWidth="1"/>
    <col min="11782" max="11782" width="10" style="182" customWidth="1"/>
    <col min="11783" max="11783" width="10.5703125" style="182" bestFit="1" customWidth="1"/>
    <col min="11784" max="11784" width="14.140625" style="182" bestFit="1" customWidth="1"/>
    <col min="11785" max="11785" width="15.5703125" style="182" bestFit="1" customWidth="1"/>
    <col min="11786" max="11786" width="11" style="182" bestFit="1" customWidth="1"/>
    <col min="11787" max="11789" width="9.140625" style="182"/>
    <col min="11790" max="11790" width="11.7109375" style="182" bestFit="1" customWidth="1"/>
    <col min="11791" max="12033" width="9.140625" style="182"/>
    <col min="12034" max="12034" width="8.5703125" style="182" customWidth="1"/>
    <col min="12035" max="12035" width="14.42578125" style="182" bestFit="1" customWidth="1"/>
    <col min="12036" max="12036" width="81.42578125" style="182" customWidth="1"/>
    <col min="12037" max="12037" width="9.7109375" style="182" customWidth="1"/>
    <col min="12038" max="12038" width="10" style="182" customWidth="1"/>
    <col min="12039" max="12039" width="10.5703125" style="182" bestFit="1" customWidth="1"/>
    <col min="12040" max="12040" width="14.140625" style="182" bestFit="1" customWidth="1"/>
    <col min="12041" max="12041" width="15.5703125" style="182" bestFit="1" customWidth="1"/>
    <col min="12042" max="12042" width="11" style="182" bestFit="1" customWidth="1"/>
    <col min="12043" max="12045" width="9.140625" style="182"/>
    <col min="12046" max="12046" width="11.7109375" style="182" bestFit="1" customWidth="1"/>
    <col min="12047" max="12289" width="9.140625" style="182"/>
    <col min="12290" max="12290" width="8.5703125" style="182" customWidth="1"/>
    <col min="12291" max="12291" width="14.42578125" style="182" bestFit="1" customWidth="1"/>
    <col min="12292" max="12292" width="81.42578125" style="182" customWidth="1"/>
    <col min="12293" max="12293" width="9.7109375" style="182" customWidth="1"/>
    <col min="12294" max="12294" width="10" style="182" customWidth="1"/>
    <col min="12295" max="12295" width="10.5703125" style="182" bestFit="1" customWidth="1"/>
    <col min="12296" max="12296" width="14.140625" style="182" bestFit="1" customWidth="1"/>
    <col min="12297" max="12297" width="15.5703125" style="182" bestFit="1" customWidth="1"/>
    <col min="12298" max="12298" width="11" style="182" bestFit="1" customWidth="1"/>
    <col min="12299" max="12301" width="9.140625" style="182"/>
    <col min="12302" max="12302" width="11.7109375" style="182" bestFit="1" customWidth="1"/>
    <col min="12303" max="12545" width="9.140625" style="182"/>
    <col min="12546" max="12546" width="8.5703125" style="182" customWidth="1"/>
    <col min="12547" max="12547" width="14.42578125" style="182" bestFit="1" customWidth="1"/>
    <col min="12548" max="12548" width="81.42578125" style="182" customWidth="1"/>
    <col min="12549" max="12549" width="9.7109375" style="182" customWidth="1"/>
    <col min="12550" max="12550" width="10" style="182" customWidth="1"/>
    <col min="12551" max="12551" width="10.5703125" style="182" bestFit="1" customWidth="1"/>
    <col min="12552" max="12552" width="14.140625" style="182" bestFit="1" customWidth="1"/>
    <col min="12553" max="12553" width="15.5703125" style="182" bestFit="1" customWidth="1"/>
    <col min="12554" max="12554" width="11" style="182" bestFit="1" customWidth="1"/>
    <col min="12555" max="12557" width="9.140625" style="182"/>
    <col min="12558" max="12558" width="11.7109375" style="182" bestFit="1" customWidth="1"/>
    <col min="12559" max="12801" width="9.140625" style="182"/>
    <col min="12802" max="12802" width="8.5703125" style="182" customWidth="1"/>
    <col min="12803" max="12803" width="14.42578125" style="182" bestFit="1" customWidth="1"/>
    <col min="12804" max="12804" width="81.42578125" style="182" customWidth="1"/>
    <col min="12805" max="12805" width="9.7109375" style="182" customWidth="1"/>
    <col min="12806" max="12806" width="10" style="182" customWidth="1"/>
    <col min="12807" max="12807" width="10.5703125" style="182" bestFit="1" customWidth="1"/>
    <col min="12808" max="12808" width="14.140625" style="182" bestFit="1" customWidth="1"/>
    <col min="12809" max="12809" width="15.5703125" style="182" bestFit="1" customWidth="1"/>
    <col min="12810" max="12810" width="11" style="182" bestFit="1" customWidth="1"/>
    <col min="12811" max="12813" width="9.140625" style="182"/>
    <col min="12814" max="12814" width="11.7109375" style="182" bestFit="1" customWidth="1"/>
    <col min="12815" max="13057" width="9.140625" style="182"/>
    <col min="13058" max="13058" width="8.5703125" style="182" customWidth="1"/>
    <col min="13059" max="13059" width="14.42578125" style="182" bestFit="1" customWidth="1"/>
    <col min="13060" max="13060" width="81.42578125" style="182" customWidth="1"/>
    <col min="13061" max="13061" width="9.7109375" style="182" customWidth="1"/>
    <col min="13062" max="13062" width="10" style="182" customWidth="1"/>
    <col min="13063" max="13063" width="10.5703125" style="182" bestFit="1" customWidth="1"/>
    <col min="13064" max="13064" width="14.140625" style="182" bestFit="1" customWidth="1"/>
    <col min="13065" max="13065" width="15.5703125" style="182" bestFit="1" customWidth="1"/>
    <col min="13066" max="13066" width="11" style="182" bestFit="1" customWidth="1"/>
    <col min="13067" max="13069" width="9.140625" style="182"/>
    <col min="13070" max="13070" width="11.7109375" style="182" bestFit="1" customWidth="1"/>
    <col min="13071" max="13313" width="9.140625" style="182"/>
    <col min="13314" max="13314" width="8.5703125" style="182" customWidth="1"/>
    <col min="13315" max="13315" width="14.42578125" style="182" bestFit="1" customWidth="1"/>
    <col min="13316" max="13316" width="81.42578125" style="182" customWidth="1"/>
    <col min="13317" max="13317" width="9.7109375" style="182" customWidth="1"/>
    <col min="13318" max="13318" width="10" style="182" customWidth="1"/>
    <col min="13319" max="13319" width="10.5703125" style="182" bestFit="1" customWidth="1"/>
    <col min="13320" max="13320" width="14.140625" style="182" bestFit="1" customWidth="1"/>
    <col min="13321" max="13321" width="15.5703125" style="182" bestFit="1" customWidth="1"/>
    <col min="13322" max="13322" width="11" style="182" bestFit="1" customWidth="1"/>
    <col min="13323" max="13325" width="9.140625" style="182"/>
    <col min="13326" max="13326" width="11.7109375" style="182" bestFit="1" customWidth="1"/>
    <col min="13327" max="13569" width="9.140625" style="182"/>
    <col min="13570" max="13570" width="8.5703125" style="182" customWidth="1"/>
    <col min="13571" max="13571" width="14.42578125" style="182" bestFit="1" customWidth="1"/>
    <col min="13572" max="13572" width="81.42578125" style="182" customWidth="1"/>
    <col min="13573" max="13573" width="9.7109375" style="182" customWidth="1"/>
    <col min="13574" max="13574" width="10" style="182" customWidth="1"/>
    <col min="13575" max="13575" width="10.5703125" style="182" bestFit="1" customWidth="1"/>
    <col min="13576" max="13576" width="14.140625" style="182" bestFit="1" customWidth="1"/>
    <col min="13577" max="13577" width="15.5703125" style="182" bestFit="1" customWidth="1"/>
    <col min="13578" max="13578" width="11" style="182" bestFit="1" customWidth="1"/>
    <col min="13579" max="13581" width="9.140625" style="182"/>
    <col min="13582" max="13582" width="11.7109375" style="182" bestFit="1" customWidth="1"/>
    <col min="13583" max="13825" width="9.140625" style="182"/>
    <col min="13826" max="13826" width="8.5703125" style="182" customWidth="1"/>
    <col min="13827" max="13827" width="14.42578125" style="182" bestFit="1" customWidth="1"/>
    <col min="13828" max="13828" width="81.42578125" style="182" customWidth="1"/>
    <col min="13829" max="13829" width="9.7109375" style="182" customWidth="1"/>
    <col min="13830" max="13830" width="10" style="182" customWidth="1"/>
    <col min="13831" max="13831" width="10.5703125" style="182" bestFit="1" customWidth="1"/>
    <col min="13832" max="13832" width="14.140625" style="182" bestFit="1" customWidth="1"/>
    <col min="13833" max="13833" width="15.5703125" style="182" bestFit="1" customWidth="1"/>
    <col min="13834" max="13834" width="11" style="182" bestFit="1" customWidth="1"/>
    <col min="13835" max="13837" width="9.140625" style="182"/>
    <col min="13838" max="13838" width="11.7109375" style="182" bestFit="1" customWidth="1"/>
    <col min="13839" max="14081" width="9.140625" style="182"/>
    <col min="14082" max="14082" width="8.5703125" style="182" customWidth="1"/>
    <col min="14083" max="14083" width="14.42578125" style="182" bestFit="1" customWidth="1"/>
    <col min="14084" max="14084" width="81.42578125" style="182" customWidth="1"/>
    <col min="14085" max="14085" width="9.7109375" style="182" customWidth="1"/>
    <col min="14086" max="14086" width="10" style="182" customWidth="1"/>
    <col min="14087" max="14087" width="10.5703125" style="182" bestFit="1" customWidth="1"/>
    <col min="14088" max="14088" width="14.140625" style="182" bestFit="1" customWidth="1"/>
    <col min="14089" max="14089" width="15.5703125" style="182" bestFit="1" customWidth="1"/>
    <col min="14090" max="14090" width="11" style="182" bestFit="1" customWidth="1"/>
    <col min="14091" max="14093" width="9.140625" style="182"/>
    <col min="14094" max="14094" width="11.7109375" style="182" bestFit="1" customWidth="1"/>
    <col min="14095" max="14337" width="9.140625" style="182"/>
    <col min="14338" max="14338" width="8.5703125" style="182" customWidth="1"/>
    <col min="14339" max="14339" width="14.42578125" style="182" bestFit="1" customWidth="1"/>
    <col min="14340" max="14340" width="81.42578125" style="182" customWidth="1"/>
    <col min="14341" max="14341" width="9.7109375" style="182" customWidth="1"/>
    <col min="14342" max="14342" width="10" style="182" customWidth="1"/>
    <col min="14343" max="14343" width="10.5703125" style="182" bestFit="1" customWidth="1"/>
    <col min="14344" max="14344" width="14.140625" style="182" bestFit="1" customWidth="1"/>
    <col min="14345" max="14345" width="15.5703125" style="182" bestFit="1" customWidth="1"/>
    <col min="14346" max="14346" width="11" style="182" bestFit="1" customWidth="1"/>
    <col min="14347" max="14349" width="9.140625" style="182"/>
    <col min="14350" max="14350" width="11.7109375" style="182" bestFit="1" customWidth="1"/>
    <col min="14351" max="14593" width="9.140625" style="182"/>
    <col min="14594" max="14594" width="8.5703125" style="182" customWidth="1"/>
    <col min="14595" max="14595" width="14.42578125" style="182" bestFit="1" customWidth="1"/>
    <col min="14596" max="14596" width="81.42578125" style="182" customWidth="1"/>
    <col min="14597" max="14597" width="9.7109375" style="182" customWidth="1"/>
    <col min="14598" max="14598" width="10" style="182" customWidth="1"/>
    <col min="14599" max="14599" width="10.5703125" style="182" bestFit="1" customWidth="1"/>
    <col min="14600" max="14600" width="14.140625" style="182" bestFit="1" customWidth="1"/>
    <col min="14601" max="14601" width="15.5703125" style="182" bestFit="1" customWidth="1"/>
    <col min="14602" max="14602" width="11" style="182" bestFit="1" customWidth="1"/>
    <col min="14603" max="14605" width="9.140625" style="182"/>
    <col min="14606" max="14606" width="11.7109375" style="182" bestFit="1" customWidth="1"/>
    <col min="14607" max="14849" width="9.140625" style="182"/>
    <col min="14850" max="14850" width="8.5703125" style="182" customWidth="1"/>
    <col min="14851" max="14851" width="14.42578125" style="182" bestFit="1" customWidth="1"/>
    <col min="14852" max="14852" width="81.42578125" style="182" customWidth="1"/>
    <col min="14853" max="14853" width="9.7109375" style="182" customWidth="1"/>
    <col min="14854" max="14854" width="10" style="182" customWidth="1"/>
    <col min="14855" max="14855" width="10.5703125" style="182" bestFit="1" customWidth="1"/>
    <col min="14856" max="14856" width="14.140625" style="182" bestFit="1" customWidth="1"/>
    <col min="14857" max="14857" width="15.5703125" style="182" bestFit="1" customWidth="1"/>
    <col min="14858" max="14858" width="11" style="182" bestFit="1" customWidth="1"/>
    <col min="14859" max="14861" width="9.140625" style="182"/>
    <col min="14862" max="14862" width="11.7109375" style="182" bestFit="1" customWidth="1"/>
    <col min="14863" max="15105" width="9.140625" style="182"/>
    <col min="15106" max="15106" width="8.5703125" style="182" customWidth="1"/>
    <col min="15107" max="15107" width="14.42578125" style="182" bestFit="1" customWidth="1"/>
    <col min="15108" max="15108" width="81.42578125" style="182" customWidth="1"/>
    <col min="15109" max="15109" width="9.7109375" style="182" customWidth="1"/>
    <col min="15110" max="15110" width="10" style="182" customWidth="1"/>
    <col min="15111" max="15111" width="10.5703125" style="182" bestFit="1" customWidth="1"/>
    <col min="15112" max="15112" width="14.140625" style="182" bestFit="1" customWidth="1"/>
    <col min="15113" max="15113" width="15.5703125" style="182" bestFit="1" customWidth="1"/>
    <col min="15114" max="15114" width="11" style="182" bestFit="1" customWidth="1"/>
    <col min="15115" max="15117" width="9.140625" style="182"/>
    <col min="15118" max="15118" width="11.7109375" style="182" bestFit="1" customWidth="1"/>
    <col min="15119" max="15361" width="9.140625" style="182"/>
    <col min="15362" max="15362" width="8.5703125" style="182" customWidth="1"/>
    <col min="15363" max="15363" width="14.42578125" style="182" bestFit="1" customWidth="1"/>
    <col min="15364" max="15364" width="81.42578125" style="182" customWidth="1"/>
    <col min="15365" max="15365" width="9.7109375" style="182" customWidth="1"/>
    <col min="15366" max="15366" width="10" style="182" customWidth="1"/>
    <col min="15367" max="15367" width="10.5703125" style="182" bestFit="1" customWidth="1"/>
    <col min="15368" max="15368" width="14.140625" style="182" bestFit="1" customWidth="1"/>
    <col min="15369" max="15369" width="15.5703125" style="182" bestFit="1" customWidth="1"/>
    <col min="15370" max="15370" width="11" style="182" bestFit="1" customWidth="1"/>
    <col min="15371" max="15373" width="9.140625" style="182"/>
    <col min="15374" max="15374" width="11.7109375" style="182" bestFit="1" customWidth="1"/>
    <col min="15375" max="15617" width="9.140625" style="182"/>
    <col min="15618" max="15618" width="8.5703125" style="182" customWidth="1"/>
    <col min="15619" max="15619" width="14.42578125" style="182" bestFit="1" customWidth="1"/>
    <col min="15620" max="15620" width="81.42578125" style="182" customWidth="1"/>
    <col min="15621" max="15621" width="9.7109375" style="182" customWidth="1"/>
    <col min="15622" max="15622" width="10" style="182" customWidth="1"/>
    <col min="15623" max="15623" width="10.5703125" style="182" bestFit="1" customWidth="1"/>
    <col min="15624" max="15624" width="14.140625" style="182" bestFit="1" customWidth="1"/>
    <col min="15625" max="15625" width="15.5703125" style="182" bestFit="1" customWidth="1"/>
    <col min="15626" max="15626" width="11" style="182" bestFit="1" customWidth="1"/>
    <col min="15627" max="15629" width="9.140625" style="182"/>
    <col min="15630" max="15630" width="11.7109375" style="182" bestFit="1" customWidth="1"/>
    <col min="15631" max="15873" width="9.140625" style="182"/>
    <col min="15874" max="15874" width="8.5703125" style="182" customWidth="1"/>
    <col min="15875" max="15875" width="14.42578125" style="182" bestFit="1" customWidth="1"/>
    <col min="15876" max="15876" width="81.42578125" style="182" customWidth="1"/>
    <col min="15877" max="15877" width="9.7109375" style="182" customWidth="1"/>
    <col min="15878" max="15878" width="10" style="182" customWidth="1"/>
    <col min="15879" max="15879" width="10.5703125" style="182" bestFit="1" customWidth="1"/>
    <col min="15880" max="15880" width="14.140625" style="182" bestFit="1" customWidth="1"/>
    <col min="15881" max="15881" width="15.5703125" style="182" bestFit="1" customWidth="1"/>
    <col min="15882" max="15882" width="11" style="182" bestFit="1" customWidth="1"/>
    <col min="15883" max="15885" width="9.140625" style="182"/>
    <col min="15886" max="15886" width="11.7109375" style="182" bestFit="1" customWidth="1"/>
    <col min="15887" max="16129" width="9.140625" style="182"/>
    <col min="16130" max="16130" width="8.5703125" style="182" customWidth="1"/>
    <col min="16131" max="16131" width="14.42578125" style="182" bestFit="1" customWidth="1"/>
    <col min="16132" max="16132" width="81.42578125" style="182" customWidth="1"/>
    <col min="16133" max="16133" width="9.7109375" style="182" customWidth="1"/>
    <col min="16134" max="16134" width="10" style="182" customWidth="1"/>
    <col min="16135" max="16135" width="10.5703125" style="182" bestFit="1" customWidth="1"/>
    <col min="16136" max="16136" width="14.140625" style="182" bestFit="1" customWidth="1"/>
    <col min="16137" max="16137" width="15.5703125" style="182" bestFit="1" customWidth="1"/>
    <col min="16138" max="16138" width="11" style="182" bestFit="1" customWidth="1"/>
    <col min="16139" max="16141" width="9.140625" style="182"/>
    <col min="16142" max="16142" width="11.7109375" style="182" bestFit="1" customWidth="1"/>
    <col min="16143" max="16384" width="9.140625" style="182"/>
  </cols>
  <sheetData>
    <row r="1" spans="2:9" ht="13.5" thickBot="1"/>
    <row r="2" spans="2:9" s="188" customFormat="1" ht="6" thickBot="1">
      <c r="B2" s="183"/>
      <c r="C2" s="184"/>
      <c r="D2" s="185"/>
      <c r="E2" s="184"/>
      <c r="F2" s="186"/>
      <c r="G2" s="186"/>
      <c r="H2" s="186"/>
      <c r="I2" s="187"/>
    </row>
    <row r="3" spans="2:9" s="192" customFormat="1" ht="55.5">
      <c r="B3" s="189"/>
      <c r="C3" s="190"/>
      <c r="D3" s="191" t="s">
        <v>3</v>
      </c>
      <c r="E3" s="1747" t="str">
        <f>'ORÇAMENTO '!F5</f>
        <v>Ref.: Tabela de Serviços
SINAPI (MAIO/2018)                                                           COM DESONERAÇÃO
e/ou composições PiniTCPO</v>
      </c>
      <c r="F3" s="1748"/>
      <c r="G3" s="1749"/>
      <c r="H3" s="1750"/>
      <c r="I3" s="1751"/>
    </row>
    <row r="4" spans="2:9" s="192" customFormat="1" ht="45.75" customHeight="1" thickBot="1">
      <c r="B4" s="193"/>
      <c r="C4" s="194"/>
      <c r="D4" s="195" t="s">
        <v>13787</v>
      </c>
      <c r="E4" s="1274" t="s">
        <v>7</v>
      </c>
      <c r="F4" s="1754">
        <f>'ORÇAMENTO '!G6</f>
        <v>0.26369999999999999</v>
      </c>
      <c r="G4" s="1754"/>
      <c r="H4" s="1752"/>
      <c r="I4" s="1753"/>
    </row>
    <row r="5" spans="2:9" s="196" customFormat="1" ht="15" customHeight="1" thickBot="1">
      <c r="B5" s="1755" t="s">
        <v>2089</v>
      </c>
      <c r="C5" s="1756"/>
      <c r="D5" s="1756"/>
      <c r="E5" s="1756"/>
      <c r="F5" s="1756"/>
      <c r="G5" s="1756"/>
      <c r="H5" s="1756"/>
      <c r="I5" s="1757"/>
    </row>
    <row r="6" spans="2:9" s="188" customFormat="1" ht="6" thickBot="1">
      <c r="B6" s="183"/>
      <c r="C6" s="184"/>
      <c r="D6" s="185"/>
      <c r="E6" s="184"/>
      <c r="F6" s="186"/>
      <c r="G6" s="186"/>
      <c r="H6" s="186"/>
      <c r="I6" s="187"/>
    </row>
    <row r="7" spans="2:9" s="197" customFormat="1" ht="15.75">
      <c r="B7" s="411" t="s">
        <v>8</v>
      </c>
      <c r="C7" s="412" t="str">
        <f>'ORÇAMENTO '!D9</f>
        <v>UNIDADE BÁSICA DE SAÚDE DO GUTIERREZ</v>
      </c>
      <c r="D7" s="413"/>
      <c r="E7" s="414"/>
      <c r="F7" s="414"/>
      <c r="G7" s="415"/>
      <c r="H7" s="416" t="s">
        <v>9</v>
      </c>
      <c r="I7" s="417">
        <f ca="1">'ORÇAMENTO '!J9</f>
        <v>43395</v>
      </c>
    </row>
    <row r="8" spans="2:9" s="198" customFormat="1" ht="33" customHeight="1">
      <c r="B8" s="1275" t="s">
        <v>10</v>
      </c>
      <c r="C8" s="1765" t="str">
        <f>'ORÇAMENTO '!D10</f>
        <v>RUA ARARAS, ESQ. DIREITA COM RUA BIGUÁ, ESQ. ESQUERDA COM ARUA ARAPONGAS, S/Nº, BAIRRO CONJUNTO HABITACIONAL GUTIERREZ, PRIMAVERA DO LESTE -MT</v>
      </c>
      <c r="D8" s="1765"/>
      <c r="E8" s="1765"/>
      <c r="F8" s="1765"/>
      <c r="G8" s="412"/>
      <c r="H8" s="1276" t="s">
        <v>11</v>
      </c>
      <c r="I8" s="432">
        <f>'ORÇAMENTO '!J10</f>
        <v>0.88800000000000012</v>
      </c>
    </row>
    <row r="9" spans="2:9" s="198" customFormat="1" ht="16.5" thickBot="1">
      <c r="B9" s="418"/>
      <c r="C9" s="419"/>
      <c r="D9" s="420"/>
      <c r="E9" s="421"/>
      <c r="F9" s="421"/>
      <c r="G9" s="422"/>
      <c r="H9" s="423" t="s">
        <v>2504</v>
      </c>
      <c r="I9" s="424" t="str">
        <f>'ORÇAMENTO '!J11</f>
        <v>CONSTRUÇÃO</v>
      </c>
    </row>
    <row r="10" spans="2:9" s="204" customFormat="1" ht="6" thickBot="1">
      <c r="B10" s="199"/>
      <c r="C10" s="200"/>
      <c r="D10" s="201"/>
      <c r="E10" s="200"/>
      <c r="F10" s="202"/>
      <c r="G10" s="202"/>
      <c r="H10" s="202"/>
      <c r="I10" s="203"/>
    </row>
    <row r="11" spans="2:9" s="198" customFormat="1" ht="18.75" thickBot="1">
      <c r="B11" s="1758" t="str">
        <f>C7</f>
        <v>UNIDADE BÁSICA DE SAÚDE DO GUTIERREZ</v>
      </c>
      <c r="C11" s="1759"/>
      <c r="D11" s="1759"/>
      <c r="E11" s="1759"/>
      <c r="F11" s="1759"/>
      <c r="G11" s="1759"/>
      <c r="H11" s="1759"/>
      <c r="I11" s="1760"/>
    </row>
    <row r="12" spans="2:9" s="204" customFormat="1" ht="6" thickBot="1">
      <c r="B12" s="205"/>
      <c r="C12" s="206"/>
      <c r="D12" s="207"/>
      <c r="E12" s="206"/>
      <c r="F12" s="208"/>
      <c r="G12" s="208"/>
      <c r="H12" s="208"/>
      <c r="I12" s="209"/>
    </row>
    <row r="13" spans="2:9" s="204" customFormat="1" ht="6" thickBot="1">
      <c r="B13" s="210"/>
      <c r="C13" s="211"/>
      <c r="D13" s="211"/>
      <c r="E13" s="211"/>
      <c r="F13" s="211"/>
      <c r="G13" s="211"/>
      <c r="H13" s="211"/>
      <c r="I13" s="212"/>
    </row>
    <row r="14" spans="2:9" s="213" customFormat="1" ht="5.25" customHeight="1">
      <c r="B14" s="1761"/>
      <c r="C14" s="1762"/>
      <c r="D14" s="1762"/>
      <c r="E14" s="1762"/>
      <c r="F14" s="1762"/>
      <c r="G14" s="1762"/>
      <c r="H14" s="1763"/>
      <c r="I14" s="1764"/>
    </row>
    <row r="15" spans="2:9" s="402" customFormat="1" ht="15">
      <c r="B15" s="395" t="s">
        <v>2</v>
      </c>
      <c r="C15" s="396"/>
      <c r="D15" s="397" t="str">
        <f>VLOOKUP($B15,'ORÇAMENTO '!$C$10:$J$1325,3,FALSE)</f>
        <v xml:space="preserve">A D M I  N I S T R A Ç Ã O    L O C A L    D A   O B R A </v>
      </c>
      <c r="E15" s="398"/>
      <c r="F15" s="398"/>
      <c r="G15" s="399">
        <f>I15/$H$119</f>
        <v>4.9023233156244031E-2</v>
      </c>
      <c r="H15" s="400"/>
      <c r="I15" s="401">
        <f>VLOOKUP($B15,'ORÇAMENTO '!$C$10:$J$1325,8,FALSE)</f>
        <v>47014.49</v>
      </c>
    </row>
    <row r="16" spans="2:9" s="406" customFormat="1" ht="5.25" customHeight="1">
      <c r="B16" s="403"/>
      <c r="C16" s="404"/>
      <c r="D16" s="404"/>
      <c r="E16" s="404"/>
      <c r="F16" s="404"/>
      <c r="G16" s="404"/>
      <c r="H16" s="404"/>
      <c r="I16" s="405"/>
    </row>
    <row r="17" spans="2:14" s="402" customFormat="1" ht="15">
      <c r="B17" s="395" t="s">
        <v>1853</v>
      </c>
      <c r="C17" s="396"/>
      <c r="D17" s="397" t="str">
        <f>VLOOKUP($B17,'ORÇAMENTO '!$C$22:$J$1325,3,FALSE)</f>
        <v>S E R V I Ç O S   I N I C I A I S</v>
      </c>
      <c r="E17" s="398"/>
      <c r="F17" s="398"/>
      <c r="G17" s="399">
        <f>I17/$H$119</f>
        <v>3.6667211073934093E-2</v>
      </c>
      <c r="H17" s="400"/>
      <c r="I17" s="401">
        <f>VLOOKUP($B17,'ORÇAMENTO '!$C$22:$J$1325,8,FALSE)</f>
        <v>35164.759999999995</v>
      </c>
      <c r="J17" s="407"/>
    </row>
    <row r="18" spans="2:14" s="406" customFormat="1" ht="5.25" customHeight="1" thickBot="1">
      <c r="B18" s="403"/>
      <c r="C18" s="404"/>
      <c r="D18" s="404"/>
      <c r="E18" s="404"/>
      <c r="F18" s="404"/>
      <c r="G18" s="404"/>
      <c r="H18" s="404"/>
      <c r="I18" s="405"/>
    </row>
    <row r="19" spans="2:14" s="198" customFormat="1" ht="18.75" thickBot="1">
      <c r="B19" s="1758" t="str">
        <f>'ORÇAMENTO '!C32</f>
        <v>UBS - BLOCO PRINCIPAL</v>
      </c>
      <c r="C19" s="1759"/>
      <c r="D19" s="1759"/>
      <c r="E19" s="1759"/>
      <c r="F19" s="1759"/>
      <c r="G19" s="1759"/>
      <c r="H19" s="1759"/>
      <c r="I19" s="1760"/>
    </row>
    <row r="20" spans="2:14" s="406" customFormat="1" ht="5.25" customHeight="1">
      <c r="B20" s="403"/>
      <c r="C20" s="404"/>
      <c r="D20" s="404"/>
      <c r="E20" s="404"/>
      <c r="F20" s="404"/>
      <c r="G20" s="404"/>
      <c r="H20" s="404"/>
      <c r="I20" s="405"/>
    </row>
    <row r="21" spans="2:14" s="408" customFormat="1" ht="15">
      <c r="B21" s="395" t="s">
        <v>1794</v>
      </c>
      <c r="C21" s="396"/>
      <c r="D21" s="397" t="str">
        <f>VLOOKUP($B21,'ORÇAMENTO '!$C$22:$J$1325,3,FALSE)</f>
        <v>M O V I M E N T O  D E   T E R R A</v>
      </c>
      <c r="E21" s="398"/>
      <c r="F21" s="398"/>
      <c r="G21" s="399">
        <f>I21/$H$119</f>
        <v>6.5315108108741343E-3</v>
      </c>
      <c r="H21" s="400"/>
      <c r="I21" s="401">
        <f>VLOOKUP($B21,'ORÇAMENTO '!$C$22:$J$1325,8,FALSE)</f>
        <v>6263.88</v>
      </c>
    </row>
    <row r="22" spans="2:14" s="406" customFormat="1" ht="5.25" customHeight="1">
      <c r="B22" s="403"/>
      <c r="C22" s="404"/>
      <c r="D22" s="404"/>
      <c r="E22" s="404"/>
      <c r="F22" s="404"/>
      <c r="G22" s="404"/>
      <c r="H22" s="404"/>
      <c r="I22" s="405"/>
    </row>
    <row r="23" spans="2:14" s="408" customFormat="1" ht="15">
      <c r="B23" s="395" t="s">
        <v>1795</v>
      </c>
      <c r="C23" s="396"/>
      <c r="D23" s="397" t="str">
        <f>VLOOKUP($B23,'ORÇAMENTO '!$C$22:$J$1325,3,FALSE)</f>
        <v>F U N D A Ç Ã O</v>
      </c>
      <c r="E23" s="398"/>
      <c r="F23" s="398"/>
      <c r="G23" s="399">
        <f>I23/$H$119</f>
        <v>4.1138316076895068E-2</v>
      </c>
      <c r="H23" s="400"/>
      <c r="I23" s="401">
        <f>VLOOKUP($B23,'ORÇAMENTO '!$C$22:$J$1325,8,FALSE)</f>
        <v>39452.659999999996</v>
      </c>
    </row>
    <row r="24" spans="2:14" s="406" customFormat="1" ht="5.25" customHeight="1">
      <c r="B24" s="403"/>
      <c r="C24" s="404"/>
      <c r="D24" s="404"/>
      <c r="E24" s="404"/>
      <c r="F24" s="404"/>
      <c r="G24" s="404"/>
      <c r="H24" s="404"/>
      <c r="I24" s="405"/>
    </row>
    <row r="25" spans="2:14" s="408" customFormat="1" ht="15">
      <c r="B25" s="395" t="s">
        <v>1796</v>
      </c>
      <c r="C25" s="396"/>
      <c r="D25" s="397" t="str">
        <f>VLOOKUP($B25,'ORÇAMENTO '!$C$22:$J$1325,3,FALSE)</f>
        <v>E S T R U T U R A</v>
      </c>
      <c r="E25" s="398"/>
      <c r="F25" s="398"/>
      <c r="G25" s="399">
        <f>I25/$H$119</f>
        <v>0.13374154389584159</v>
      </c>
      <c r="H25" s="400"/>
      <c r="I25" s="401">
        <f>VLOOKUP($B25,'ORÇAMENTO '!$C$22:$J$1325,8,FALSE)</f>
        <v>128261.44</v>
      </c>
      <c r="N25" s="409"/>
    </row>
    <row r="26" spans="2:14" s="406" customFormat="1" ht="5.25" customHeight="1">
      <c r="B26" s="403"/>
      <c r="C26" s="404"/>
      <c r="D26" s="404"/>
      <c r="E26" s="404"/>
      <c r="F26" s="404"/>
      <c r="G26" s="404"/>
      <c r="H26" s="404"/>
      <c r="I26" s="405"/>
    </row>
    <row r="27" spans="2:14" s="402" customFormat="1" ht="15">
      <c r="B27" s="395" t="s">
        <v>1801</v>
      </c>
      <c r="C27" s="396"/>
      <c r="D27" s="397" t="str">
        <f>VLOOKUP($B27,'ORÇAMENTO '!$C$22:$J$1325,3,FALSE)</f>
        <v xml:space="preserve">I M P E R M E A B I L I Z A Ç Ã O </v>
      </c>
      <c r="E27" s="398"/>
      <c r="F27" s="398"/>
      <c r="G27" s="399">
        <f>I27/$H$119</f>
        <v>1.5317687291610546E-2</v>
      </c>
      <c r="H27" s="400"/>
      <c r="I27" s="401">
        <f>VLOOKUP($B27,'ORÇAMENTO '!$C$22:$J$1325,8,FALSE)</f>
        <v>14690.04</v>
      </c>
    </row>
    <row r="28" spans="2:14" s="406" customFormat="1" ht="5.25" customHeight="1">
      <c r="B28" s="403"/>
      <c r="C28" s="404"/>
      <c r="D28" s="404"/>
      <c r="E28" s="404"/>
      <c r="F28" s="404"/>
      <c r="G28" s="404"/>
      <c r="H28" s="404"/>
      <c r="I28" s="405"/>
    </row>
    <row r="29" spans="2:14" s="402" customFormat="1" ht="15">
      <c r="B29" s="395" t="s">
        <v>1803</v>
      </c>
      <c r="C29" s="396"/>
      <c r="D29" s="397" t="str">
        <f>VLOOKUP($B29,'ORÇAMENTO '!$C$22:$J$1325,3,FALSE)</f>
        <v>E S T R U T U R A    M E T Á L I C A</v>
      </c>
      <c r="E29" s="398"/>
      <c r="F29" s="398"/>
      <c r="G29" s="399">
        <f>I29/$H$119</f>
        <v>3.1065728475994257E-3</v>
      </c>
      <c r="H29" s="400"/>
      <c r="I29" s="401">
        <f>VLOOKUP($B29,'ORÇAMENTO '!$C$22:$J$1325,8,FALSE)</f>
        <v>2979.28</v>
      </c>
      <c r="J29" s="407"/>
      <c r="N29" s="410"/>
    </row>
    <row r="30" spans="2:14" s="406" customFormat="1" ht="5.25" customHeight="1">
      <c r="B30" s="403"/>
      <c r="C30" s="404"/>
      <c r="D30" s="404"/>
      <c r="E30" s="404"/>
      <c r="F30" s="404"/>
      <c r="G30" s="404"/>
      <c r="H30" s="404"/>
      <c r="I30" s="405"/>
    </row>
    <row r="31" spans="2:14" s="408" customFormat="1" ht="15">
      <c r="B31" s="395" t="s">
        <v>1999</v>
      </c>
      <c r="C31" s="396"/>
      <c r="D31" s="397" t="str">
        <f>VLOOKUP($B31,'ORÇAMENTO '!$C$22:$J$1325,3,FALSE)</f>
        <v>A L V E N A R I A S ,   F E C H A M E N T O S   E   D I V I S Ó R I A S</v>
      </c>
      <c r="E31" s="398"/>
      <c r="F31" s="398"/>
      <c r="G31" s="399">
        <f>I31/$H$119</f>
        <v>6.0231120019050184E-2</v>
      </c>
      <c r="H31" s="400"/>
      <c r="I31" s="401">
        <f>VLOOKUP($B31,'ORÇAMENTO '!$C$22:$J$1325,8,FALSE)</f>
        <v>57763.130000000005</v>
      </c>
    </row>
    <row r="32" spans="2:14" s="406" customFormat="1" ht="5.25" customHeight="1">
      <c r="B32" s="403"/>
      <c r="C32" s="404"/>
      <c r="D32" s="404"/>
      <c r="E32" s="404"/>
      <c r="F32" s="404"/>
      <c r="G32" s="404"/>
      <c r="H32" s="404"/>
      <c r="I32" s="405"/>
    </row>
    <row r="33" spans="2:10" s="408" customFormat="1" ht="15">
      <c r="B33" s="395" t="s">
        <v>2000</v>
      </c>
      <c r="C33" s="396"/>
      <c r="D33" s="397" t="str">
        <f>VLOOKUP($B33,'ORÇAMENTO '!$C$22:$J$1325,3,FALSE)</f>
        <v>E S Q U A D R I A S</v>
      </c>
      <c r="E33" s="398"/>
      <c r="F33" s="398"/>
      <c r="G33" s="399">
        <f>I33/$H$119</f>
        <v>7.8432528748191635E-2</v>
      </c>
      <c r="H33" s="400"/>
      <c r="I33" s="401">
        <f>VLOOKUP($B33,'ORÇAMENTO '!$C$22:$J$1325,8,FALSE)</f>
        <v>75218.73000000001</v>
      </c>
    </row>
    <row r="34" spans="2:10" s="406" customFormat="1" ht="5.25" customHeight="1">
      <c r="B34" s="403"/>
      <c r="C34" s="404"/>
      <c r="D34" s="404"/>
      <c r="E34" s="404"/>
      <c r="F34" s="404"/>
      <c r="G34" s="404"/>
      <c r="H34" s="404"/>
      <c r="I34" s="405"/>
    </row>
    <row r="35" spans="2:10" s="408" customFormat="1" ht="15">
      <c r="B35" s="395" t="s">
        <v>2002</v>
      </c>
      <c r="C35" s="396"/>
      <c r="D35" s="397" t="str">
        <f>VLOOKUP($B35,'ORÇAMENTO '!$C$22:$J$1325,3,FALSE)</f>
        <v>C O B E R T U R A S</v>
      </c>
      <c r="E35" s="398"/>
      <c r="F35" s="398"/>
      <c r="G35" s="399">
        <f>I35/$H$119</f>
        <v>5.478164602376704E-2</v>
      </c>
      <c r="H35" s="400"/>
      <c r="I35" s="401">
        <f>VLOOKUP($B35,'ORÇAMENTO '!$C$22:$J$1325,8,FALSE)</f>
        <v>52536.950000000004</v>
      </c>
    </row>
    <row r="36" spans="2:10" s="406" customFormat="1" ht="5.25" customHeight="1">
      <c r="B36" s="403"/>
      <c r="C36" s="404"/>
      <c r="D36" s="404"/>
      <c r="E36" s="404"/>
      <c r="F36" s="404"/>
      <c r="G36" s="404"/>
      <c r="H36" s="404"/>
      <c r="I36" s="405"/>
    </row>
    <row r="37" spans="2:10" s="402" customFormat="1" ht="15">
      <c r="B37" s="395" t="s">
        <v>2003</v>
      </c>
      <c r="C37" s="396"/>
      <c r="D37" s="397" t="str">
        <f>VLOOKUP($B37,'ORÇAMENTO '!$C$22:$J$1325,3,FALSE)</f>
        <v>R E V E S T I M E N T O</v>
      </c>
      <c r="E37" s="398"/>
      <c r="F37" s="398"/>
      <c r="G37" s="399">
        <f>I37/$H$119</f>
        <v>7.9247575560282502E-2</v>
      </c>
      <c r="H37" s="400"/>
      <c r="I37" s="401">
        <f>VLOOKUP($B37,'ORÇAMENTO '!$C$22:$J$1325,8,FALSE)</f>
        <v>76000.38</v>
      </c>
    </row>
    <row r="38" spans="2:10" s="406" customFormat="1" ht="5.25" customHeight="1">
      <c r="B38" s="403"/>
      <c r="C38" s="404"/>
      <c r="D38" s="404"/>
      <c r="E38" s="404"/>
      <c r="F38" s="404"/>
      <c r="G38" s="404"/>
      <c r="H38" s="404"/>
      <c r="I38" s="405"/>
    </row>
    <row r="39" spans="2:10" s="402" customFormat="1" ht="15">
      <c r="B39" s="395" t="s">
        <v>2005</v>
      </c>
      <c r="C39" s="396"/>
      <c r="D39" s="397" t="str">
        <f>VLOOKUP($B39,'ORÇAMENTO '!$C$22:$J$1325,3,FALSE)</f>
        <v>P I S O S</v>
      </c>
      <c r="E39" s="398"/>
      <c r="F39" s="398"/>
      <c r="G39" s="399">
        <f>I39/$H$119</f>
        <v>2.4705673108492608E-2</v>
      </c>
      <c r="H39" s="400"/>
      <c r="I39" s="401">
        <f>VLOOKUP($B39,'ORÇAMENTO '!$C$22:$J$1325,8,FALSE)</f>
        <v>23693.350000000002</v>
      </c>
      <c r="J39" s="407"/>
    </row>
    <row r="40" spans="2:10" s="406" customFormat="1" ht="5.25" customHeight="1">
      <c r="B40" s="403"/>
      <c r="C40" s="404"/>
      <c r="D40" s="404"/>
      <c r="E40" s="404"/>
      <c r="F40" s="404"/>
      <c r="G40" s="404"/>
      <c r="H40" s="404"/>
      <c r="I40" s="405"/>
    </row>
    <row r="41" spans="2:10" s="408" customFormat="1" ht="15">
      <c r="B41" s="395" t="s">
        <v>2008</v>
      </c>
      <c r="C41" s="396"/>
      <c r="D41" s="397" t="str">
        <f>VLOOKUP($B41,'ORÇAMENTO '!$C$22:$J$1325,3,FALSE)</f>
        <v>F O R R O</v>
      </c>
      <c r="E41" s="398"/>
      <c r="F41" s="398"/>
      <c r="G41" s="399">
        <f>I41/$H$119</f>
        <v>2.6794931146036105E-4</v>
      </c>
      <c r="H41" s="400"/>
      <c r="I41" s="401">
        <f>VLOOKUP($B41,'ORÇAMENTO '!$C$22:$J$1325,8,FALSE)</f>
        <v>256.97000000000003</v>
      </c>
    </row>
    <row r="42" spans="2:10" s="406" customFormat="1" ht="5.25" customHeight="1">
      <c r="B42" s="403"/>
      <c r="C42" s="404"/>
      <c r="D42" s="404"/>
      <c r="E42" s="404"/>
      <c r="F42" s="404"/>
      <c r="G42" s="404"/>
      <c r="H42" s="404"/>
      <c r="I42" s="405"/>
    </row>
    <row r="43" spans="2:10" s="408" customFormat="1" ht="15">
      <c r="B43" s="395" t="s">
        <v>2009</v>
      </c>
      <c r="C43" s="396"/>
      <c r="D43" s="397" t="str">
        <f>VLOOKUP($B43,'ORÇAMENTO '!$C$22:$J$1325,3,FALSE)</f>
        <v xml:space="preserve">I N S T A L A Ç Õ E S   H I D R O S S A N I T Á R I A S </v>
      </c>
      <c r="E43" s="398"/>
      <c r="F43" s="398"/>
      <c r="G43" s="399">
        <f>I43/$H$119</f>
        <v>9.0797268020227265E-2</v>
      </c>
      <c r="H43" s="400"/>
      <c r="I43" s="401">
        <f>VLOOKUP($B43,'ORÇAMENTO '!$C$22:$J$1325,8,FALSE)</f>
        <v>87076.820000000022</v>
      </c>
    </row>
    <row r="44" spans="2:10" s="406" customFormat="1" ht="5.25" customHeight="1">
      <c r="B44" s="403"/>
      <c r="C44" s="404"/>
      <c r="D44" s="404"/>
      <c r="E44" s="404"/>
      <c r="F44" s="404"/>
      <c r="G44" s="404"/>
      <c r="H44" s="404"/>
      <c r="I44" s="405"/>
    </row>
    <row r="45" spans="2:10" s="402" customFormat="1" ht="15">
      <c r="B45" s="395" t="s">
        <v>2015</v>
      </c>
      <c r="C45" s="396"/>
      <c r="D45" s="397" t="str">
        <f>VLOOKUP($B45,'ORÇAMENTO '!$C$22:$J$1325,3,FALSE)</f>
        <v xml:space="preserve">I N S T A L A Ç Õ E S   E L É T R I C A S </v>
      </c>
      <c r="E45" s="398"/>
      <c r="F45" s="398"/>
      <c r="G45" s="399">
        <f>I45/$H$119</f>
        <v>6.0698052741437809E-2</v>
      </c>
      <c r="H45" s="400"/>
      <c r="I45" s="401">
        <f>VLOOKUP($B45,'ORÇAMENTO '!$C$22:$J$1325,8,FALSE)</f>
        <v>58210.93</v>
      </c>
    </row>
    <row r="46" spans="2:10" s="406" customFormat="1" ht="5.25" customHeight="1">
      <c r="B46" s="403"/>
      <c r="C46" s="404"/>
      <c r="D46" s="404"/>
      <c r="E46" s="404"/>
      <c r="F46" s="404"/>
      <c r="G46" s="404"/>
      <c r="H46" s="404"/>
      <c r="I46" s="405"/>
    </row>
    <row r="47" spans="2:10" s="402" customFormat="1" ht="15">
      <c r="B47" s="395" t="s">
        <v>2016</v>
      </c>
      <c r="C47" s="396"/>
      <c r="D47" s="397" t="str">
        <f>VLOOKUP($B47,'ORÇAMENTO '!$C$22:$J$1325,3,FALSE)</f>
        <v>S P D A</v>
      </c>
      <c r="E47" s="398"/>
      <c r="F47" s="398"/>
      <c r="G47" s="399">
        <f>I47/$H$119</f>
        <v>1.9912918402818565E-2</v>
      </c>
      <c r="H47" s="400"/>
      <c r="I47" s="401">
        <f>VLOOKUP($B47,'ORÇAMENTO '!$C$22:$J$1325,8,FALSE)</f>
        <v>19096.980000000003</v>
      </c>
      <c r="J47" s="407"/>
    </row>
    <row r="48" spans="2:10" s="406" customFormat="1" ht="5.25" customHeight="1">
      <c r="B48" s="403"/>
      <c r="C48" s="404"/>
      <c r="D48" s="404"/>
      <c r="E48" s="404"/>
      <c r="F48" s="404"/>
      <c r="G48" s="404"/>
      <c r="H48" s="404"/>
      <c r="I48" s="405"/>
    </row>
    <row r="49" spans="2:14" s="408" customFormat="1" ht="15">
      <c r="B49" s="395" t="s">
        <v>2734</v>
      </c>
      <c r="C49" s="396"/>
      <c r="D49" s="397" t="str">
        <f>VLOOKUP($B49,'ORÇAMENTO '!$C$22:$J$1325,3,FALSE)</f>
        <v>P R E V E N Ç Ã O   E   C O M B A T E   À   I N C Ê N D I O</v>
      </c>
      <c r="E49" s="398"/>
      <c r="F49" s="398"/>
      <c r="G49" s="399">
        <f>I49/$H$119</f>
        <v>8.2703399068972845E-3</v>
      </c>
      <c r="H49" s="400"/>
      <c r="I49" s="401">
        <f>VLOOKUP($B49,'ORÇAMENTO '!$C$22:$J$1325,8,FALSE)</f>
        <v>7931.4600000000009</v>
      </c>
    </row>
    <row r="50" spans="2:14" s="406" customFormat="1" ht="5.25" customHeight="1">
      <c r="B50" s="403"/>
      <c r="C50" s="404"/>
      <c r="D50" s="404"/>
      <c r="E50" s="404"/>
      <c r="F50" s="404"/>
      <c r="G50" s="404"/>
      <c r="H50" s="404"/>
      <c r="I50" s="405"/>
    </row>
    <row r="51" spans="2:14" s="408" customFormat="1" ht="15">
      <c r="B51" s="395" t="s">
        <v>2017</v>
      </c>
      <c r="C51" s="396"/>
      <c r="D51" s="397" t="str">
        <f>VLOOKUP($B51,'ORÇAMENTO '!$C$22:$J$1325,3,FALSE)</f>
        <v>P I N T U R A S</v>
      </c>
      <c r="E51" s="398"/>
      <c r="F51" s="398"/>
      <c r="G51" s="399">
        <f>I51/$H$119</f>
        <v>4.9652747723371901E-2</v>
      </c>
      <c r="H51" s="400"/>
      <c r="I51" s="401">
        <f>VLOOKUP($B51,'ORÇAMENTO '!$C$22:$J$1325,8,FALSE)</f>
        <v>47618.21</v>
      </c>
    </row>
    <row r="52" spans="2:14" s="406" customFormat="1" ht="5.25" customHeight="1">
      <c r="B52" s="403"/>
      <c r="C52" s="404"/>
      <c r="D52" s="404"/>
      <c r="E52" s="404"/>
      <c r="F52" s="404"/>
      <c r="G52" s="404"/>
      <c r="H52" s="404"/>
      <c r="I52" s="405"/>
    </row>
    <row r="53" spans="2:14" s="408" customFormat="1" ht="15">
      <c r="B53" s="395" t="s">
        <v>2018</v>
      </c>
      <c r="C53" s="396"/>
      <c r="D53" s="397" t="str">
        <f>VLOOKUP($B53,'ORÇAMENTO '!$C$22:$J$1325,3,FALSE)</f>
        <v>A C E S S I B I L I D A D E</v>
      </c>
      <c r="E53" s="398"/>
      <c r="F53" s="398"/>
      <c r="G53" s="399">
        <f>I53/$H$119</f>
        <v>7.6092828769462198E-3</v>
      </c>
      <c r="H53" s="400"/>
      <c r="I53" s="401">
        <f>VLOOKUP($B53,'ORÇAMENTO '!$C$22:$J$1325,8,FALSE)</f>
        <v>7297.4900000000007</v>
      </c>
      <c r="N53" s="409"/>
    </row>
    <row r="54" spans="2:14" s="406" customFormat="1" ht="5.25" customHeight="1">
      <c r="B54" s="403"/>
      <c r="C54" s="404"/>
      <c r="D54" s="404"/>
      <c r="E54" s="404"/>
      <c r="F54" s="404"/>
      <c r="G54" s="404"/>
      <c r="H54" s="404"/>
      <c r="I54" s="405"/>
    </row>
    <row r="55" spans="2:14" s="402" customFormat="1" ht="15">
      <c r="B55" s="395" t="s">
        <v>2753</v>
      </c>
      <c r="C55" s="396"/>
      <c r="D55" s="397" t="str">
        <f>VLOOKUP($B55,'ORÇAMENTO '!$C$22:$J$1325,3,FALSE)</f>
        <v xml:space="preserve">S E R V I Ç O S   C O M P L E M E N T A R E S </v>
      </c>
      <c r="E55" s="398"/>
      <c r="F55" s="398"/>
      <c r="G55" s="399">
        <f>I55/$H$119</f>
        <v>2.5372340004559003E-3</v>
      </c>
      <c r="H55" s="400"/>
      <c r="I55" s="401">
        <f>VLOOKUP($B55,'ORÇAMENTO '!$C$22:$J$1325,8,FALSE)</f>
        <v>2433.27</v>
      </c>
    </row>
    <row r="56" spans="2:14" s="406" customFormat="1" ht="5.25" customHeight="1" thickBot="1">
      <c r="B56" s="403"/>
      <c r="C56" s="404"/>
      <c r="D56" s="404"/>
      <c r="E56" s="404"/>
      <c r="F56" s="404"/>
      <c r="G56" s="404"/>
      <c r="H56" s="404"/>
      <c r="I56" s="405"/>
    </row>
    <row r="57" spans="2:14" s="198" customFormat="1" ht="18.75" thickBot="1">
      <c r="B57" s="1758" t="str">
        <f>'ORÇAMENTO '!C449</f>
        <v>ABRIGO DE RESÍDUOS</v>
      </c>
      <c r="C57" s="1759"/>
      <c r="D57" s="1759"/>
      <c r="E57" s="1759"/>
      <c r="F57" s="1759"/>
      <c r="G57" s="1759"/>
      <c r="H57" s="1759"/>
      <c r="I57" s="1760"/>
    </row>
    <row r="58" spans="2:14" s="406" customFormat="1" ht="5.25" customHeight="1">
      <c r="B58" s="403"/>
      <c r="C58" s="404"/>
      <c r="D58" s="404"/>
      <c r="E58" s="404"/>
      <c r="F58" s="404"/>
      <c r="G58" s="404"/>
      <c r="H58" s="404"/>
      <c r="I58" s="405"/>
    </row>
    <row r="59" spans="2:14" s="402" customFormat="1" ht="15">
      <c r="B59" s="395" t="s">
        <v>2756</v>
      </c>
      <c r="C59" s="396"/>
      <c r="D59" s="397" t="str">
        <f>VLOOKUP($B59,'ORÇAMENTO '!$C$22:$J$1325,3,FALSE)</f>
        <v>M O V I M E N T O  D E   T E R R A</v>
      </c>
      <c r="E59" s="398"/>
      <c r="F59" s="398"/>
      <c r="G59" s="399">
        <f>I59/$H$119</f>
        <v>3.4369293127777407E-4</v>
      </c>
      <c r="H59" s="400"/>
      <c r="I59" s="401">
        <f>VLOOKUP($B59,'ORÇAMENTO '!$C$22:$J$1325,8,FALSE)</f>
        <v>329.61</v>
      </c>
      <c r="J59" s="407"/>
      <c r="N59" s="410"/>
    </row>
    <row r="60" spans="2:14" s="406" customFormat="1" ht="5.25" customHeight="1">
      <c r="B60" s="403"/>
      <c r="C60" s="404"/>
      <c r="D60" s="404"/>
      <c r="E60" s="404"/>
      <c r="F60" s="404"/>
      <c r="G60" s="404"/>
      <c r="H60" s="404"/>
      <c r="I60" s="405"/>
    </row>
    <row r="61" spans="2:14" s="408" customFormat="1" ht="15">
      <c r="B61" s="395" t="s">
        <v>2760</v>
      </c>
      <c r="C61" s="396"/>
      <c r="D61" s="397" t="str">
        <f>VLOOKUP($B61,'ORÇAMENTO '!$C$22:$J$1325,3,FALSE)</f>
        <v>F U N D A Ç Ã O</v>
      </c>
      <c r="E61" s="398"/>
      <c r="F61" s="398"/>
      <c r="G61" s="399">
        <f>I61/$H$119</f>
        <v>2.6120913031361325E-3</v>
      </c>
      <c r="H61" s="400"/>
      <c r="I61" s="401">
        <f>VLOOKUP($B61,'ORÇAMENTO '!$C$22:$J$1325,8,FALSE)</f>
        <v>2505.06</v>
      </c>
    </row>
    <row r="62" spans="2:14" s="406" customFormat="1" ht="5.25" customHeight="1">
      <c r="B62" s="403"/>
      <c r="C62" s="404"/>
      <c r="D62" s="404"/>
      <c r="E62" s="404"/>
      <c r="F62" s="404"/>
      <c r="G62" s="404"/>
      <c r="H62" s="404"/>
      <c r="I62" s="405"/>
    </row>
    <row r="63" spans="2:14" s="408" customFormat="1" ht="15">
      <c r="B63" s="395" t="s">
        <v>2761</v>
      </c>
      <c r="C63" s="396"/>
      <c r="D63" s="397" t="str">
        <f>VLOOKUP($B63,'ORÇAMENTO '!$C$22:$J$1325,3,FALSE)</f>
        <v>E S T R U T U R A</v>
      </c>
      <c r="E63" s="398"/>
      <c r="F63" s="398"/>
      <c r="G63" s="399">
        <f>I63/$H$119</f>
        <v>5.9977810581243948E-3</v>
      </c>
      <c r="H63" s="400"/>
      <c r="I63" s="401">
        <f>VLOOKUP($B63,'ORÇAMENTO '!$C$22:$J$1325,8,FALSE)</f>
        <v>5752.0199999999995</v>
      </c>
    </row>
    <row r="64" spans="2:14" s="406" customFormat="1" ht="5.25" customHeight="1">
      <c r="B64" s="403"/>
      <c r="C64" s="404"/>
      <c r="D64" s="404"/>
      <c r="E64" s="404"/>
      <c r="F64" s="404"/>
      <c r="G64" s="404"/>
      <c r="H64" s="404"/>
      <c r="I64" s="405"/>
    </row>
    <row r="65" spans="2:10" s="408" customFormat="1" ht="15">
      <c r="B65" s="395" t="s">
        <v>2762</v>
      </c>
      <c r="C65" s="396"/>
      <c r="D65" s="397" t="str">
        <f>VLOOKUP($B65,'ORÇAMENTO '!$C$22:$J$1325,3,FALSE)</f>
        <v xml:space="preserve">I M P E R M E A B I L I Z A Ç Ã O </v>
      </c>
      <c r="E65" s="398"/>
      <c r="F65" s="398"/>
      <c r="G65" s="399">
        <f>I65/$H$119</f>
        <v>4.4220968789051061E-4</v>
      </c>
      <c r="H65" s="400"/>
      <c r="I65" s="401">
        <f>VLOOKUP($B65,'ORÇAMENTO '!$C$22:$J$1325,8,FALSE)</f>
        <v>424.09</v>
      </c>
    </row>
    <row r="66" spans="2:10" s="406" customFormat="1" ht="5.25" customHeight="1">
      <c r="B66" s="403"/>
      <c r="C66" s="404"/>
      <c r="D66" s="404"/>
      <c r="E66" s="404"/>
      <c r="F66" s="404"/>
      <c r="G66" s="404"/>
      <c r="H66" s="404"/>
      <c r="I66" s="405"/>
    </row>
    <row r="67" spans="2:10" s="402" customFormat="1" ht="15">
      <c r="B67" s="395" t="s">
        <v>2763</v>
      </c>
      <c r="C67" s="396"/>
      <c r="D67" s="397" t="str">
        <f>VLOOKUP($B67,'ORÇAMENTO '!$C$22:$J$1325,3,FALSE)</f>
        <v>A L V E N A R I A S ,   F E C H A M E N T O S   E   D I V I S Ó R I A S</v>
      </c>
      <c r="E67" s="398"/>
      <c r="F67" s="398"/>
      <c r="G67" s="399">
        <f>I67/$H$119</f>
        <v>2.9413946150102679E-3</v>
      </c>
      <c r="H67" s="400"/>
      <c r="I67" s="401">
        <f>VLOOKUP($B67,'ORÇAMENTO '!$C$22:$J$1325,8,FALSE)</f>
        <v>2820.87</v>
      </c>
    </row>
    <row r="68" spans="2:10" s="406" customFormat="1" ht="5.25" customHeight="1">
      <c r="B68" s="403"/>
      <c r="C68" s="404"/>
      <c r="D68" s="404"/>
      <c r="E68" s="404"/>
      <c r="F68" s="404"/>
      <c r="G68" s="404"/>
      <c r="H68" s="404"/>
      <c r="I68" s="405"/>
    </row>
    <row r="69" spans="2:10" s="402" customFormat="1" ht="15">
      <c r="B69" s="395" t="s">
        <v>2764</v>
      </c>
      <c r="C69" s="396"/>
      <c r="D69" s="397" t="str">
        <f>VLOOKUP($B69,'ORÇAMENTO '!$C$22:$J$1325,3,FALSE)</f>
        <v>E S Q U A D R I A S</v>
      </c>
      <c r="E69" s="398"/>
      <c r="F69" s="398"/>
      <c r="G69" s="399">
        <f>I69/$H$119</f>
        <v>5.6961934044929196E-3</v>
      </c>
      <c r="H69" s="400"/>
      <c r="I69" s="401">
        <f>VLOOKUP($B69,'ORÇAMENTO '!$C$22:$J$1325,8,FALSE)</f>
        <v>5462.79</v>
      </c>
      <c r="J69" s="407"/>
    </row>
    <row r="70" spans="2:10" s="406" customFormat="1" ht="5.25" customHeight="1">
      <c r="B70" s="403"/>
      <c r="C70" s="404"/>
      <c r="D70" s="404"/>
      <c r="E70" s="404"/>
      <c r="F70" s="404"/>
      <c r="G70" s="404"/>
      <c r="H70" s="404"/>
      <c r="I70" s="405"/>
    </row>
    <row r="71" spans="2:10" s="408" customFormat="1" ht="15">
      <c r="B71" s="395" t="s">
        <v>2765</v>
      </c>
      <c r="C71" s="396"/>
      <c r="D71" s="397" t="str">
        <f>VLOOKUP($B71,'ORÇAMENTO '!$C$22:$J$1325,3,FALSE)</f>
        <v>R E V E S T I M E N T O</v>
      </c>
      <c r="E71" s="398"/>
      <c r="F71" s="398"/>
      <c r="G71" s="399">
        <f>I71/$H$119</f>
        <v>5.7338253874115661E-3</v>
      </c>
      <c r="H71" s="400"/>
      <c r="I71" s="401">
        <f>VLOOKUP($B71,'ORÇAMENTO '!$C$22:$J$1325,8,FALSE)</f>
        <v>5498.88</v>
      </c>
    </row>
    <row r="72" spans="2:10" s="406" customFormat="1" ht="5.25" customHeight="1">
      <c r="B72" s="403"/>
      <c r="C72" s="404"/>
      <c r="D72" s="404"/>
      <c r="E72" s="404"/>
      <c r="F72" s="404"/>
      <c r="G72" s="404"/>
      <c r="H72" s="404"/>
      <c r="I72" s="405"/>
    </row>
    <row r="73" spans="2:10" s="408" customFormat="1" ht="15">
      <c r="B73" s="395" t="s">
        <v>2775</v>
      </c>
      <c r="C73" s="396"/>
      <c r="D73" s="397" t="str">
        <f>VLOOKUP($B73,'ORÇAMENTO '!$C$22:$J$1325,3,FALSE)</f>
        <v>P I S O S</v>
      </c>
      <c r="E73" s="398"/>
      <c r="F73" s="398"/>
      <c r="G73" s="399">
        <f>I73/$H$119</f>
        <v>3.7551693013277744E-4</v>
      </c>
      <c r="H73" s="400"/>
      <c r="I73" s="401">
        <f>VLOOKUP($B73,'ORÇAMENTO '!$C$22:$J$1325,8,FALSE)</f>
        <v>360.13</v>
      </c>
    </row>
    <row r="74" spans="2:10" s="213" customFormat="1" ht="5.25" customHeight="1">
      <c r="B74" s="214"/>
      <c r="C74" s="215"/>
      <c r="D74" s="215"/>
      <c r="E74" s="215"/>
      <c r="F74" s="215"/>
      <c r="G74" s="215"/>
      <c r="H74" s="215"/>
      <c r="I74" s="216"/>
    </row>
    <row r="75" spans="2:10" s="408" customFormat="1" ht="15">
      <c r="B75" s="395" t="s">
        <v>2779</v>
      </c>
      <c r="C75" s="396"/>
      <c r="D75" s="397" t="str">
        <f>VLOOKUP($B75,'ORÇAMENTO '!$C$22:$J$1325,3,FALSE)</f>
        <v>P I N T U R A S</v>
      </c>
      <c r="E75" s="398"/>
      <c r="F75" s="398"/>
      <c r="G75" s="399">
        <f>I75/$H$119</f>
        <v>9.6997504767004574E-4</v>
      </c>
      <c r="H75" s="400"/>
      <c r="I75" s="401">
        <f>VLOOKUP($B75,'ORÇAMENTO '!$C$22:$J$1325,8,FALSE)</f>
        <v>930.23</v>
      </c>
    </row>
    <row r="76" spans="2:10" s="406" customFormat="1" ht="5.25" customHeight="1">
      <c r="B76" s="403"/>
      <c r="C76" s="404"/>
      <c r="D76" s="404"/>
      <c r="E76" s="404"/>
      <c r="F76" s="404"/>
      <c r="G76" s="404"/>
      <c r="H76" s="404"/>
      <c r="I76" s="405"/>
    </row>
    <row r="77" spans="2:10" s="402" customFormat="1" ht="15">
      <c r="B77" s="395" t="s">
        <v>2786</v>
      </c>
      <c r="C77" s="396"/>
      <c r="D77" s="397" t="str">
        <f>VLOOKUP($B77,'ORÇAMENTO '!$C$22:$J$1325,3,FALSE)</f>
        <v xml:space="preserve">S E R V I Ç O S   C O M P L E M E N T A R E S </v>
      </c>
      <c r="E77" s="398"/>
      <c r="F77" s="398"/>
      <c r="G77" s="399">
        <f>I77/$H$119</f>
        <v>1.8664796182980357E-5</v>
      </c>
      <c r="H77" s="400"/>
      <c r="I77" s="401">
        <f>VLOOKUP($B77,'ORÇAMENTO '!$C$22:$J$1325,8,FALSE)</f>
        <v>17.899999999999999</v>
      </c>
    </row>
    <row r="78" spans="2:10" s="406" customFormat="1" ht="5.25" customHeight="1" thickBot="1">
      <c r="B78" s="403"/>
      <c r="C78" s="404"/>
      <c r="D78" s="404"/>
      <c r="E78" s="404"/>
      <c r="F78" s="404"/>
      <c r="G78" s="404"/>
      <c r="H78" s="404"/>
      <c r="I78" s="405"/>
    </row>
    <row r="79" spans="2:10" s="198" customFormat="1" ht="18.75" thickBot="1">
      <c r="B79" s="1758" t="str">
        <f>'ORÇAMENTO '!C539</f>
        <v>MURO</v>
      </c>
      <c r="C79" s="1759"/>
      <c r="D79" s="1759"/>
      <c r="E79" s="1759"/>
      <c r="F79" s="1759"/>
      <c r="G79" s="1759"/>
      <c r="H79" s="1759"/>
      <c r="I79" s="1760"/>
    </row>
    <row r="80" spans="2:10" s="406" customFormat="1" ht="5.25" customHeight="1">
      <c r="B80" s="403"/>
      <c r="C80" s="404"/>
      <c r="D80" s="404"/>
      <c r="E80" s="404"/>
      <c r="F80" s="404"/>
      <c r="G80" s="404"/>
      <c r="H80" s="404"/>
      <c r="I80" s="405"/>
    </row>
    <row r="81" spans="2:10" s="402" customFormat="1" ht="15">
      <c r="B81" s="395" t="s">
        <v>2788</v>
      </c>
      <c r="C81" s="396"/>
      <c r="D81" s="397" t="str">
        <f>VLOOKUP($B81,'ORÇAMENTO '!$C$22:$J$1325,3,FALSE)</f>
        <v>M O V I M E N T O  D E   T E R R A</v>
      </c>
      <c r="E81" s="398"/>
      <c r="F81" s="398"/>
      <c r="G81" s="399">
        <f>I81/$H$119</f>
        <v>1.5904178982173627E-3</v>
      </c>
      <c r="H81" s="400"/>
      <c r="I81" s="401">
        <f>VLOOKUP($B81,'ORÇAMENTO '!$C$22:$J$1325,8,FALSE)</f>
        <v>1525.25</v>
      </c>
      <c r="J81" s="407"/>
    </row>
    <row r="82" spans="2:10" s="406" customFormat="1" ht="5.25" customHeight="1">
      <c r="B82" s="403"/>
      <c r="C82" s="404"/>
      <c r="D82" s="404"/>
      <c r="E82" s="404"/>
      <c r="F82" s="404"/>
      <c r="G82" s="404"/>
      <c r="H82" s="404"/>
      <c r="I82" s="405"/>
    </row>
    <row r="83" spans="2:10" s="408" customFormat="1" ht="15">
      <c r="B83" s="395" t="s">
        <v>2791</v>
      </c>
      <c r="C83" s="396"/>
      <c r="D83" s="397" t="str">
        <f>VLOOKUP($B83,'ORÇAMENTO '!$C$22:$J$1325,3,FALSE)</f>
        <v>F U N D A Ç Ã O</v>
      </c>
      <c r="E83" s="398"/>
      <c r="F83" s="398"/>
      <c r="G83" s="399">
        <f>I83/$H$119</f>
        <v>3.3568500380704483E-2</v>
      </c>
      <c r="H83" s="400"/>
      <c r="I83" s="401">
        <f>VLOOKUP($B83,'ORÇAMENTO '!$C$22:$J$1325,8,FALSE)</f>
        <v>32193.019999999997</v>
      </c>
    </row>
    <row r="84" spans="2:10" s="406" customFormat="1" ht="5.25" customHeight="1">
      <c r="B84" s="403"/>
      <c r="C84" s="404"/>
      <c r="D84" s="404"/>
      <c r="E84" s="404"/>
      <c r="F84" s="404"/>
      <c r="G84" s="404"/>
      <c r="H84" s="404"/>
      <c r="I84" s="405"/>
    </row>
    <row r="85" spans="2:10" s="408" customFormat="1" ht="15">
      <c r="B85" s="395" t="s">
        <v>2794</v>
      </c>
      <c r="C85" s="396"/>
      <c r="D85" s="397" t="str">
        <f>VLOOKUP($B85,'ORÇAMENTO '!$C$22:$J$1325,3,FALSE)</f>
        <v>E S T R U T U R A</v>
      </c>
      <c r="E85" s="398"/>
      <c r="F85" s="398"/>
      <c r="G85" s="399">
        <f>I85/$H$119</f>
        <v>7.0152314225660102E-3</v>
      </c>
      <c r="H85" s="400"/>
      <c r="I85" s="401">
        <f>VLOOKUP($B85,'ORÇAMENTO '!$C$22:$J$1325,8,FALSE)</f>
        <v>6727.78</v>
      </c>
    </row>
    <row r="86" spans="2:10" s="213" customFormat="1" ht="5.25" customHeight="1">
      <c r="B86" s="214"/>
      <c r="C86" s="215"/>
      <c r="D86" s="215"/>
      <c r="E86" s="215"/>
      <c r="F86" s="215"/>
      <c r="G86" s="215"/>
      <c r="H86" s="215"/>
      <c r="I86" s="216"/>
    </row>
    <row r="87" spans="2:10" s="408" customFormat="1" ht="15">
      <c r="B87" s="395" t="s">
        <v>2795</v>
      </c>
      <c r="C87" s="396"/>
      <c r="D87" s="397" t="str">
        <f>VLOOKUP($B87,'ORÇAMENTO '!$C$22:$J$1325,3,FALSE)</f>
        <v xml:space="preserve">I M P E R M E A B I L I Z A Ç Ã O </v>
      </c>
      <c r="E87" s="398"/>
      <c r="F87" s="398"/>
      <c r="G87" s="399">
        <f>I87/$H$119</f>
        <v>7.9264905667129481E-4</v>
      </c>
      <c r="H87" s="400"/>
      <c r="I87" s="401">
        <f>VLOOKUP($B87,'ORÇAMENTO '!$C$22:$J$1325,8,FALSE)</f>
        <v>760.17</v>
      </c>
    </row>
    <row r="88" spans="2:10" s="406" customFormat="1" ht="5.25" customHeight="1">
      <c r="B88" s="403"/>
      <c r="C88" s="404"/>
      <c r="D88" s="404"/>
      <c r="E88" s="404"/>
      <c r="F88" s="404"/>
      <c r="G88" s="404"/>
      <c r="H88" s="404"/>
      <c r="I88" s="405"/>
    </row>
    <row r="89" spans="2:10" s="402" customFormat="1" ht="15">
      <c r="B89" s="395" t="s">
        <v>2796</v>
      </c>
      <c r="C89" s="396"/>
      <c r="D89" s="397" t="str">
        <f>VLOOKUP($B89,'ORÇAMENTO '!$C$22:$J$1325,3,FALSE)</f>
        <v>A L V E N A R I A S ,   F E C H A M E N T O S   E   D I V I S Ó R I A S</v>
      </c>
      <c r="E89" s="398"/>
      <c r="F89" s="398"/>
      <c r="G89" s="399">
        <f>I89/$H$119</f>
        <v>1.4944683331243186E-2</v>
      </c>
      <c r="H89" s="400"/>
      <c r="I89" s="401">
        <f>VLOOKUP($B89,'ORÇAMENTO '!$C$22:$J$1325,8,FALSE)</f>
        <v>14332.32</v>
      </c>
    </row>
    <row r="90" spans="2:10" s="406" customFormat="1" ht="5.25" customHeight="1">
      <c r="B90" s="403"/>
      <c r="C90" s="404"/>
      <c r="D90" s="404"/>
      <c r="E90" s="404"/>
      <c r="F90" s="404"/>
      <c r="G90" s="404"/>
      <c r="H90" s="404"/>
      <c r="I90" s="405"/>
    </row>
    <row r="91" spans="2:10" s="402" customFormat="1" ht="15">
      <c r="B91" s="395" t="s">
        <v>2797</v>
      </c>
      <c r="C91" s="396"/>
      <c r="D91" s="397" t="str">
        <f>VLOOKUP($B91,'ORÇAMENTO '!$C$22:$J$1325,3,FALSE)</f>
        <v>E S Q U A D R I A S</v>
      </c>
      <c r="E91" s="398"/>
      <c r="F91" s="398"/>
      <c r="G91" s="399">
        <f>I91/$H$119</f>
        <v>1.399515614129092E-3</v>
      </c>
      <c r="H91" s="400"/>
      <c r="I91" s="401">
        <f>VLOOKUP($B91,'ORÇAMENTO '!$C$22:$J$1325,8,FALSE)</f>
        <v>1342.17</v>
      </c>
      <c r="J91" s="407"/>
    </row>
    <row r="92" spans="2:10" s="406" customFormat="1" ht="5.25" customHeight="1">
      <c r="B92" s="403"/>
      <c r="C92" s="404"/>
      <c r="D92" s="404"/>
      <c r="E92" s="404"/>
      <c r="F92" s="404"/>
      <c r="G92" s="404"/>
      <c r="H92" s="404"/>
      <c r="I92" s="405"/>
    </row>
    <row r="93" spans="2:10" s="408" customFormat="1" ht="15">
      <c r="B93" s="395" t="s">
        <v>2971</v>
      </c>
      <c r="C93" s="396"/>
      <c r="D93" s="397" t="str">
        <f>VLOOKUP($B93,'ORÇAMENTO '!$C$22:$J$1325,3,FALSE)</f>
        <v xml:space="preserve">P I N T U R A </v>
      </c>
      <c r="E93" s="398"/>
      <c r="F93" s="398"/>
      <c r="G93" s="399">
        <f>I93/$H$119</f>
        <v>5.8348655410501576E-3</v>
      </c>
      <c r="H93" s="400"/>
      <c r="I93" s="401">
        <f>VLOOKUP($B93,'ORÇAMENTO '!$C$22:$J$1325,8,FALSE)</f>
        <v>5595.78</v>
      </c>
    </row>
    <row r="94" spans="2:10" s="406" customFormat="1" ht="5.25" customHeight="1" thickBot="1">
      <c r="B94" s="403"/>
      <c r="C94" s="404"/>
      <c r="D94" s="404"/>
      <c r="E94" s="404"/>
      <c r="F94" s="404"/>
      <c r="G94" s="404"/>
      <c r="H94" s="404"/>
      <c r="I94" s="405"/>
    </row>
    <row r="95" spans="2:10" s="198" customFormat="1" ht="18.75" thickBot="1">
      <c r="B95" s="1758" t="str">
        <f>'ORÇAMENTO '!C592</f>
        <v>PÓRTICO E BANCO</v>
      </c>
      <c r="C95" s="1759"/>
      <c r="D95" s="1759"/>
      <c r="E95" s="1759"/>
      <c r="F95" s="1759"/>
      <c r="G95" s="1759"/>
      <c r="H95" s="1759"/>
      <c r="I95" s="1760"/>
    </row>
    <row r="96" spans="2:10" s="406" customFormat="1" ht="5.25" customHeight="1">
      <c r="B96" s="403"/>
      <c r="C96" s="404"/>
      <c r="D96" s="404"/>
      <c r="E96" s="404"/>
      <c r="F96" s="404"/>
      <c r="G96" s="404"/>
      <c r="H96" s="404"/>
      <c r="I96" s="405"/>
    </row>
    <row r="97" spans="2:10" s="408" customFormat="1" ht="15">
      <c r="B97" s="395" t="s">
        <v>2798</v>
      </c>
      <c r="C97" s="396"/>
      <c r="D97" s="397" t="str">
        <f>VLOOKUP($B97,'ORÇAMENTO '!$C$22:$J$1325,3,FALSE)</f>
        <v>M O V I M E N T O  D E   T E R R A</v>
      </c>
      <c r="E97" s="398"/>
      <c r="F97" s="398"/>
      <c r="G97" s="399">
        <f>I97/$H$119</f>
        <v>2.2411310858145076E-4</v>
      </c>
      <c r="H97" s="400"/>
      <c r="I97" s="401">
        <f>VLOOKUP($B97,'ORÇAMENTO '!$C$22:$J$1325,8,FALSE)</f>
        <v>214.93</v>
      </c>
    </row>
    <row r="98" spans="2:10" s="213" customFormat="1" ht="5.25" customHeight="1">
      <c r="B98" s="214"/>
      <c r="C98" s="215"/>
      <c r="D98" s="215"/>
      <c r="E98" s="215"/>
      <c r="F98" s="215"/>
      <c r="G98" s="215"/>
      <c r="H98" s="215"/>
      <c r="I98" s="216"/>
    </row>
    <row r="99" spans="2:10" s="408" customFormat="1" ht="15">
      <c r="B99" s="395" t="s">
        <v>2799</v>
      </c>
      <c r="C99" s="396"/>
      <c r="D99" s="397" t="str">
        <f>VLOOKUP($B99,'ORÇAMENTO '!$C$22:$J$1325,3,FALSE)</f>
        <v>F U N D A Ç Ã O</v>
      </c>
      <c r="E99" s="398"/>
      <c r="F99" s="398"/>
      <c r="G99" s="399">
        <f>I99/$H$119</f>
        <v>1.1817735616749042E-3</v>
      </c>
      <c r="H99" s="400"/>
      <c r="I99" s="401">
        <f>VLOOKUP($B99,'ORÇAMENTO '!$C$22:$J$1325,8,FALSE)</f>
        <v>1133.3499999999999</v>
      </c>
    </row>
    <row r="100" spans="2:10" s="406" customFormat="1" ht="5.25" customHeight="1">
      <c r="B100" s="403"/>
      <c r="C100" s="404"/>
      <c r="D100" s="404"/>
      <c r="E100" s="404"/>
      <c r="F100" s="404"/>
      <c r="G100" s="404"/>
      <c r="H100" s="404"/>
      <c r="I100" s="405"/>
    </row>
    <row r="101" spans="2:10" s="402" customFormat="1" ht="15">
      <c r="B101" s="395" t="s">
        <v>2800</v>
      </c>
      <c r="C101" s="396"/>
      <c r="D101" s="397" t="str">
        <f>VLOOKUP($B101,'ORÇAMENTO '!$C$22:$J$1325,3,FALSE)</f>
        <v>E S T R U T U R A</v>
      </c>
      <c r="E101" s="398"/>
      <c r="F101" s="398"/>
      <c r="G101" s="399">
        <f>I101/$H$119</f>
        <v>3.1127353585179403E-3</v>
      </c>
      <c r="H101" s="400"/>
      <c r="I101" s="401">
        <f>VLOOKUP($B101,'ORÇAMENTO '!$C$22:$J$1325,8,FALSE)</f>
        <v>2985.19</v>
      </c>
    </row>
    <row r="102" spans="2:10" s="406" customFormat="1" ht="5.25" customHeight="1">
      <c r="B102" s="403"/>
      <c r="C102" s="404"/>
      <c r="D102" s="404"/>
      <c r="E102" s="404"/>
      <c r="F102" s="404"/>
      <c r="G102" s="404"/>
      <c r="H102" s="404"/>
      <c r="I102" s="405"/>
    </row>
    <row r="103" spans="2:10" s="402" customFormat="1" ht="15">
      <c r="B103" s="395" t="s">
        <v>2801</v>
      </c>
      <c r="C103" s="396"/>
      <c r="D103" s="397" t="str">
        <f>VLOOKUP($B103,'ORÇAMENTO '!$C$22:$J$1325,3,FALSE)</f>
        <v>A L V E N A R I A S ,   F E C H A M E N T O S   E   D I V I S Ó R I A S</v>
      </c>
      <c r="E103" s="398"/>
      <c r="F103" s="398"/>
      <c r="G103" s="399">
        <f>I103/$H$119</f>
        <v>3.6755050315858919E-4</v>
      </c>
      <c r="H103" s="400"/>
      <c r="I103" s="401">
        <f>VLOOKUP($B103,'ORÇAMENTO '!$C$22:$J$1325,8,FALSE)</f>
        <v>352.49</v>
      </c>
      <c r="J103" s="407"/>
    </row>
    <row r="104" spans="2:10" s="406" customFormat="1" ht="5.25" customHeight="1">
      <c r="B104" s="403"/>
      <c r="C104" s="404"/>
      <c r="D104" s="404"/>
      <c r="E104" s="404"/>
      <c r="F104" s="404"/>
      <c r="G104" s="404"/>
      <c r="H104" s="404"/>
      <c r="I104" s="405"/>
    </row>
    <row r="105" spans="2:10" s="408" customFormat="1" ht="15">
      <c r="B105" s="395" t="s">
        <v>2998</v>
      </c>
      <c r="C105" s="396"/>
      <c r="D105" s="397" t="str">
        <f>VLOOKUP($B105,'ORÇAMENTO '!$C$22:$J$1325,3,FALSE)</f>
        <v>R E V E S T I M E N T O</v>
      </c>
      <c r="E105" s="398"/>
      <c r="F105" s="398"/>
      <c r="G105" s="399">
        <f>I105/$H$119</f>
        <v>6.3407127993902383E-4</v>
      </c>
      <c r="H105" s="400"/>
      <c r="I105" s="401">
        <f>VLOOKUP($B105,'ORÇAMENTO '!$C$22:$J$1325,8,FALSE)</f>
        <v>608.09</v>
      </c>
    </row>
    <row r="106" spans="2:10" s="406" customFormat="1" ht="5.25" customHeight="1">
      <c r="B106" s="403"/>
      <c r="C106" s="404"/>
      <c r="D106" s="404"/>
      <c r="E106" s="404"/>
      <c r="F106" s="404"/>
      <c r="G106" s="404"/>
      <c r="H106" s="404"/>
      <c r="I106" s="405"/>
    </row>
    <row r="107" spans="2:10" s="408" customFormat="1" ht="15">
      <c r="B107" s="395" t="s">
        <v>3001</v>
      </c>
      <c r="C107" s="396"/>
      <c r="D107" s="397" t="str">
        <f>VLOOKUP($B107,'ORÇAMENTO '!$C$22:$J$1325,3,FALSE)</f>
        <v xml:space="preserve">P I N T U R A </v>
      </c>
      <c r="E107" s="398"/>
      <c r="F107" s="398"/>
      <c r="G107" s="399">
        <f>I107/$H$119</f>
        <v>1.6535549601659361E-4</v>
      </c>
      <c r="H107" s="400"/>
      <c r="I107" s="401">
        <f>VLOOKUP($B107,'ORÇAMENTO '!$C$22:$J$1325,8,FALSE)</f>
        <v>158.58000000000001</v>
      </c>
    </row>
    <row r="108" spans="2:10" s="213" customFormat="1" ht="5.25" customHeight="1" thickBot="1">
      <c r="B108" s="214"/>
      <c r="C108" s="215"/>
      <c r="D108" s="215"/>
      <c r="E108" s="215"/>
      <c r="F108" s="215"/>
      <c r="G108" s="215"/>
      <c r="H108" s="215"/>
      <c r="I108" s="216"/>
    </row>
    <row r="109" spans="2:10" s="198" customFormat="1" ht="18.75" thickBot="1">
      <c r="B109" s="1758" t="str">
        <f>'ORÇAMENTO '!C642</f>
        <v>URBANIZAÇÃO E SERVIÇOS EXTERNOS</v>
      </c>
      <c r="C109" s="1759"/>
      <c r="D109" s="1759"/>
      <c r="E109" s="1759"/>
      <c r="F109" s="1759"/>
      <c r="G109" s="1759"/>
      <c r="H109" s="1759"/>
      <c r="I109" s="1760"/>
    </row>
    <row r="110" spans="2:10" s="406" customFormat="1" ht="5.25" customHeight="1">
      <c r="B110" s="403"/>
      <c r="C110" s="404"/>
      <c r="D110" s="404"/>
      <c r="E110" s="404"/>
      <c r="F110" s="404"/>
      <c r="G110" s="404"/>
      <c r="H110" s="404"/>
      <c r="I110" s="405"/>
    </row>
    <row r="111" spans="2:10" s="408" customFormat="1" ht="15">
      <c r="B111" s="395" t="s">
        <v>3004</v>
      </c>
      <c r="C111" s="396"/>
      <c r="D111" s="397" t="str">
        <f>VLOOKUP($B111,'ORÇAMENTO '!$C$22:$J$1325,3,FALSE)</f>
        <v xml:space="preserve">P I S O </v>
      </c>
      <c r="E111" s="398"/>
      <c r="F111" s="398"/>
      <c r="G111" s="399">
        <f>I111/$H$119</f>
        <v>4.3047839426278781E-2</v>
      </c>
      <c r="H111" s="400"/>
      <c r="I111" s="401">
        <f>VLOOKUP($B111,'ORÇAMENTO '!$C$22:$J$1325,8,FALSE)</f>
        <v>41283.94</v>
      </c>
    </row>
    <row r="112" spans="2:10" s="213" customFormat="1" ht="5.25" customHeight="1">
      <c r="B112" s="214"/>
      <c r="C112" s="215"/>
      <c r="D112" s="215"/>
      <c r="E112" s="215"/>
      <c r="F112" s="215"/>
      <c r="G112" s="215"/>
      <c r="H112" s="215"/>
      <c r="I112" s="216"/>
    </row>
    <row r="113" spans="2:10" s="408" customFormat="1" ht="15">
      <c r="B113" s="395" t="s">
        <v>3008</v>
      </c>
      <c r="C113" s="396"/>
      <c r="D113" s="397" t="str">
        <f>VLOOKUP($B113,'ORÇAMENTO '!$C$22:$J$1325,3,FALSE)</f>
        <v xml:space="preserve">A C E S S I B I L I D A D E </v>
      </c>
      <c r="E113" s="398"/>
      <c r="F113" s="398"/>
      <c r="G113" s="399">
        <f>I113/$H$119</f>
        <v>1.8627831544729707E-2</v>
      </c>
      <c r="H113" s="400"/>
      <c r="I113" s="401">
        <f>VLOOKUP($B113,'ORÇAMENTO '!$C$22:$J$1325,8,FALSE)</f>
        <v>17864.55</v>
      </c>
    </row>
    <row r="114" spans="2:10" s="406" customFormat="1" ht="5.25" customHeight="1">
      <c r="B114" s="403"/>
      <c r="C114" s="404"/>
      <c r="D114" s="404"/>
      <c r="E114" s="404"/>
      <c r="F114" s="404"/>
      <c r="G114" s="404"/>
      <c r="H114" s="404"/>
      <c r="I114" s="405"/>
    </row>
    <row r="115" spans="2:10" s="402" customFormat="1" ht="15">
      <c r="B115" s="395" t="s">
        <v>3010</v>
      </c>
      <c r="C115" s="396"/>
      <c r="D115" s="397" t="str">
        <f>VLOOKUP($B115,'ORÇAMENTO '!$C$22:$J$1325,3,FALSE)</f>
        <v xml:space="preserve">P A I S A G I S M O </v>
      </c>
      <c r="E115" s="398"/>
      <c r="F115" s="398"/>
      <c r="G115" s="399">
        <f>I115/$H$119</f>
        <v>1.0326074302134478E-2</v>
      </c>
      <c r="H115" s="400"/>
      <c r="I115" s="401">
        <f>VLOOKUP($B115,'ORÇAMENTO '!$C$22:$J$1325,8,FALSE)</f>
        <v>9902.9599999999991</v>
      </c>
    </row>
    <row r="116" spans="2:10" s="406" customFormat="1" ht="5.25" customHeight="1">
      <c r="B116" s="403"/>
      <c r="C116" s="404"/>
      <c r="D116" s="404"/>
      <c r="E116" s="404"/>
      <c r="F116" s="404"/>
      <c r="G116" s="404"/>
      <c r="H116" s="404"/>
      <c r="I116" s="405"/>
    </row>
    <row r="117" spans="2:10" s="402" customFormat="1" ht="15">
      <c r="B117" s="395" t="s">
        <v>3012</v>
      </c>
      <c r="C117" s="396"/>
      <c r="D117" s="397" t="str">
        <f>VLOOKUP($B117,'ORÇAMENTO '!$C$22:$J$1325,3,FALSE)</f>
        <v>S E R V I Ç O S    C O M P L E M E N T A R E S</v>
      </c>
      <c r="E117" s="398"/>
      <c r="F117" s="398"/>
      <c r="G117" s="399">
        <f>I117/$H$119</f>
        <v>9.3650354166592998E-3</v>
      </c>
      <c r="H117" s="400"/>
      <c r="I117" s="401">
        <f>VLOOKUP($B117,'ORÇAMENTO '!$C$22:$J$1325,8,FALSE)</f>
        <v>8981.2999999999993</v>
      </c>
      <c r="J117" s="407"/>
    </row>
    <row r="118" spans="2:10" s="406" customFormat="1" ht="5.25" customHeight="1">
      <c r="B118" s="403"/>
      <c r="C118" s="404"/>
      <c r="D118" s="404"/>
      <c r="E118" s="404"/>
      <c r="F118" s="404"/>
      <c r="G118" s="404"/>
      <c r="H118" s="404"/>
      <c r="I118" s="405"/>
    </row>
    <row r="119" spans="2:10" ht="24" thickBot="1">
      <c r="B119" s="1743" t="s">
        <v>1854</v>
      </c>
      <c r="C119" s="1744"/>
      <c r="D119" s="1744"/>
      <c r="E119" s="1744"/>
      <c r="F119" s="1744"/>
      <c r="G119" s="217">
        <f>SUM(G15:G117)</f>
        <v>1</v>
      </c>
      <c r="H119" s="1745">
        <f>SUM(I15:I117)</f>
        <v>959024.67000000016</v>
      </c>
      <c r="I119" s="1746"/>
    </row>
  </sheetData>
  <mergeCells count="14">
    <mergeCell ref="B119:F119"/>
    <mergeCell ref="H119:I119"/>
    <mergeCell ref="E3:G3"/>
    <mergeCell ref="H3:I4"/>
    <mergeCell ref="F4:G4"/>
    <mergeCell ref="B5:I5"/>
    <mergeCell ref="B11:I11"/>
    <mergeCell ref="B14:I14"/>
    <mergeCell ref="B19:I19"/>
    <mergeCell ref="B57:I57"/>
    <mergeCell ref="B79:I79"/>
    <mergeCell ref="B95:I95"/>
    <mergeCell ref="B109:I109"/>
    <mergeCell ref="C8:F8"/>
  </mergeCells>
  <printOptions horizontalCentered="1"/>
  <pageMargins left="0.78740157480314965" right="0.19685039370078741" top="0.39370078740157483" bottom="0.78740157480314965" header="0.19685039370078741" footer="0.19685039370078741"/>
  <pageSetup paperSize="9" scale="54" fitToHeight="100" orientation="portrait" r:id="rId1"/>
  <headerFooter scaleWithDoc="0" alignWithMargins="0">
    <oddHeader>&amp;RPágina &amp;P de &amp;N</oddHeader>
    <oddFooter>&amp;R&amp;G</oddFooter>
  </headerFooter>
  <drawing r:id="rId2"/>
  <legacyDrawingHF r:id="rId3"/>
</worksheet>
</file>

<file path=xl/worksheets/sheet10.xml><?xml version="1.0" encoding="utf-8"?>
<worksheet xmlns="http://schemas.openxmlformats.org/spreadsheetml/2006/main" xmlns:r="http://schemas.openxmlformats.org/officeDocument/2006/relationships">
  <sheetPr>
    <tabColor theme="5" tint="0.39997558519241921"/>
  </sheetPr>
  <dimension ref="A2:J219"/>
  <sheetViews>
    <sheetView tabSelected="1" view="pageBreakPreview" zoomScale="85" zoomScaleNormal="100" zoomScaleSheetLayoutView="85" workbookViewId="0">
      <selection activeCell="B11" sqref="B11:I11"/>
    </sheetView>
  </sheetViews>
  <sheetFormatPr defaultRowHeight="12.75"/>
  <cols>
    <col min="1" max="1" width="18.140625" style="122" customWidth="1"/>
    <col min="2" max="2" width="24.5703125" style="121" customWidth="1"/>
    <col min="3" max="3" width="76.140625" style="121" customWidth="1"/>
    <col min="4" max="4" width="17.140625" style="121" bestFit="1" customWidth="1"/>
    <col min="5" max="5" width="24.5703125" style="121" customWidth="1"/>
    <col min="6" max="6" width="18.140625" style="121" customWidth="1"/>
    <col min="7" max="7" width="21.42578125" style="121" customWidth="1"/>
    <col min="8" max="8" width="9.140625" style="122"/>
    <col min="9" max="9" width="16.5703125" style="121" bestFit="1" customWidth="1"/>
    <col min="10" max="257" width="9.140625" style="121"/>
    <col min="258" max="258" width="24.5703125" style="121" customWidth="1"/>
    <col min="259" max="259" width="71.7109375" style="121" customWidth="1"/>
    <col min="260" max="260" width="17.140625" style="121" bestFit="1" customWidth="1"/>
    <col min="261" max="261" width="16.7109375" style="121" bestFit="1" customWidth="1"/>
    <col min="262" max="262" width="16.85546875" style="121" bestFit="1" customWidth="1"/>
    <col min="263" max="263" width="21.42578125" style="121" customWidth="1"/>
    <col min="264" max="264" width="9.140625" style="121"/>
    <col min="265" max="265" width="16.5703125" style="121" bestFit="1" customWidth="1"/>
    <col min="266" max="513" width="9.140625" style="121"/>
    <col min="514" max="514" width="24.5703125" style="121" customWidth="1"/>
    <col min="515" max="515" width="71.7109375" style="121" customWidth="1"/>
    <col min="516" max="516" width="17.140625" style="121" bestFit="1" customWidth="1"/>
    <col min="517" max="517" width="16.7109375" style="121" bestFit="1" customWidth="1"/>
    <col min="518" max="518" width="16.85546875" style="121" bestFit="1" customWidth="1"/>
    <col min="519" max="519" width="21.42578125" style="121" customWidth="1"/>
    <col min="520" max="520" width="9.140625" style="121"/>
    <col min="521" max="521" width="16.5703125" style="121" bestFit="1" customWidth="1"/>
    <col min="522" max="769" width="9.140625" style="121"/>
    <col min="770" max="770" width="24.5703125" style="121" customWidth="1"/>
    <col min="771" max="771" width="71.7109375" style="121" customWidth="1"/>
    <col min="772" max="772" width="17.140625" style="121" bestFit="1" customWidth="1"/>
    <col min="773" max="773" width="16.7109375" style="121" bestFit="1" customWidth="1"/>
    <col min="774" max="774" width="16.85546875" style="121" bestFit="1" customWidth="1"/>
    <col min="775" max="775" width="21.42578125" style="121" customWidth="1"/>
    <col min="776" max="776" width="9.140625" style="121"/>
    <col min="777" max="777" width="16.5703125" style="121" bestFit="1" customWidth="1"/>
    <col min="778" max="1025" width="9.140625" style="121"/>
    <col min="1026" max="1026" width="24.5703125" style="121" customWidth="1"/>
    <col min="1027" max="1027" width="71.7109375" style="121" customWidth="1"/>
    <col min="1028" max="1028" width="17.140625" style="121" bestFit="1" customWidth="1"/>
    <col min="1029" max="1029" width="16.7109375" style="121" bestFit="1" customWidth="1"/>
    <col min="1030" max="1030" width="16.85546875" style="121" bestFit="1" customWidth="1"/>
    <col min="1031" max="1031" width="21.42578125" style="121" customWidth="1"/>
    <col min="1032" max="1032" width="9.140625" style="121"/>
    <col min="1033" max="1033" width="16.5703125" style="121" bestFit="1" customWidth="1"/>
    <col min="1034" max="1281" width="9.140625" style="121"/>
    <col min="1282" max="1282" width="24.5703125" style="121" customWidth="1"/>
    <col min="1283" max="1283" width="71.7109375" style="121" customWidth="1"/>
    <col min="1284" max="1284" width="17.140625" style="121" bestFit="1" customWidth="1"/>
    <col min="1285" max="1285" width="16.7109375" style="121" bestFit="1" customWidth="1"/>
    <col min="1286" max="1286" width="16.85546875" style="121" bestFit="1" customWidth="1"/>
    <col min="1287" max="1287" width="21.42578125" style="121" customWidth="1"/>
    <col min="1288" max="1288" width="9.140625" style="121"/>
    <col min="1289" max="1289" width="16.5703125" style="121" bestFit="1" customWidth="1"/>
    <col min="1290" max="1537" width="9.140625" style="121"/>
    <col min="1538" max="1538" width="24.5703125" style="121" customWidth="1"/>
    <col min="1539" max="1539" width="71.7109375" style="121" customWidth="1"/>
    <col min="1540" max="1540" width="17.140625" style="121" bestFit="1" customWidth="1"/>
    <col min="1541" max="1541" width="16.7109375" style="121" bestFit="1" customWidth="1"/>
    <col min="1542" max="1542" width="16.85546875" style="121" bestFit="1" customWidth="1"/>
    <col min="1543" max="1543" width="21.42578125" style="121" customWidth="1"/>
    <col min="1544" max="1544" width="9.140625" style="121"/>
    <col min="1545" max="1545" width="16.5703125" style="121" bestFit="1" customWidth="1"/>
    <col min="1546" max="1793" width="9.140625" style="121"/>
    <col min="1794" max="1794" width="24.5703125" style="121" customWidth="1"/>
    <col min="1795" max="1795" width="71.7109375" style="121" customWidth="1"/>
    <col min="1796" max="1796" width="17.140625" style="121" bestFit="1" customWidth="1"/>
    <col min="1797" max="1797" width="16.7109375" style="121" bestFit="1" customWidth="1"/>
    <col min="1798" max="1798" width="16.85546875" style="121" bestFit="1" customWidth="1"/>
    <col min="1799" max="1799" width="21.42578125" style="121" customWidth="1"/>
    <col min="1800" max="1800" width="9.140625" style="121"/>
    <col min="1801" max="1801" width="16.5703125" style="121" bestFit="1" customWidth="1"/>
    <col min="1802" max="2049" width="9.140625" style="121"/>
    <col min="2050" max="2050" width="24.5703125" style="121" customWidth="1"/>
    <col min="2051" max="2051" width="71.7109375" style="121" customWidth="1"/>
    <col min="2052" max="2052" width="17.140625" style="121" bestFit="1" customWidth="1"/>
    <col min="2053" max="2053" width="16.7109375" style="121" bestFit="1" customWidth="1"/>
    <col min="2054" max="2054" width="16.85546875" style="121" bestFit="1" customWidth="1"/>
    <col min="2055" max="2055" width="21.42578125" style="121" customWidth="1"/>
    <col min="2056" max="2056" width="9.140625" style="121"/>
    <col min="2057" max="2057" width="16.5703125" style="121" bestFit="1" customWidth="1"/>
    <col min="2058" max="2305" width="9.140625" style="121"/>
    <col min="2306" max="2306" width="24.5703125" style="121" customWidth="1"/>
    <col min="2307" max="2307" width="71.7109375" style="121" customWidth="1"/>
    <col min="2308" max="2308" width="17.140625" style="121" bestFit="1" customWidth="1"/>
    <col min="2309" max="2309" width="16.7109375" style="121" bestFit="1" customWidth="1"/>
    <col min="2310" max="2310" width="16.85546875" style="121" bestFit="1" customWidth="1"/>
    <col min="2311" max="2311" width="21.42578125" style="121" customWidth="1"/>
    <col min="2312" max="2312" width="9.140625" style="121"/>
    <col min="2313" max="2313" width="16.5703125" style="121" bestFit="1" customWidth="1"/>
    <col min="2314" max="2561" width="9.140625" style="121"/>
    <col min="2562" max="2562" width="24.5703125" style="121" customWidth="1"/>
    <col min="2563" max="2563" width="71.7109375" style="121" customWidth="1"/>
    <col min="2564" max="2564" width="17.140625" style="121" bestFit="1" customWidth="1"/>
    <col min="2565" max="2565" width="16.7109375" style="121" bestFit="1" customWidth="1"/>
    <col min="2566" max="2566" width="16.85546875" style="121" bestFit="1" customWidth="1"/>
    <col min="2567" max="2567" width="21.42578125" style="121" customWidth="1"/>
    <col min="2568" max="2568" width="9.140625" style="121"/>
    <col min="2569" max="2569" width="16.5703125" style="121" bestFit="1" customWidth="1"/>
    <col min="2570" max="2817" width="9.140625" style="121"/>
    <col min="2818" max="2818" width="24.5703125" style="121" customWidth="1"/>
    <col min="2819" max="2819" width="71.7109375" style="121" customWidth="1"/>
    <col min="2820" max="2820" width="17.140625" style="121" bestFit="1" customWidth="1"/>
    <col min="2821" max="2821" width="16.7109375" style="121" bestFit="1" customWidth="1"/>
    <col min="2822" max="2822" width="16.85546875" style="121" bestFit="1" customWidth="1"/>
    <col min="2823" max="2823" width="21.42578125" style="121" customWidth="1"/>
    <col min="2824" max="2824" width="9.140625" style="121"/>
    <col min="2825" max="2825" width="16.5703125" style="121" bestFit="1" customWidth="1"/>
    <col min="2826" max="3073" width="9.140625" style="121"/>
    <col min="3074" max="3074" width="24.5703125" style="121" customWidth="1"/>
    <col min="3075" max="3075" width="71.7109375" style="121" customWidth="1"/>
    <col min="3076" max="3076" width="17.140625" style="121" bestFit="1" customWidth="1"/>
    <col min="3077" max="3077" width="16.7109375" style="121" bestFit="1" customWidth="1"/>
    <col min="3078" max="3078" width="16.85546875" style="121" bestFit="1" customWidth="1"/>
    <col min="3079" max="3079" width="21.42578125" style="121" customWidth="1"/>
    <col min="3080" max="3080" width="9.140625" style="121"/>
    <col min="3081" max="3081" width="16.5703125" style="121" bestFit="1" customWidth="1"/>
    <col min="3082" max="3329" width="9.140625" style="121"/>
    <col min="3330" max="3330" width="24.5703125" style="121" customWidth="1"/>
    <col min="3331" max="3331" width="71.7109375" style="121" customWidth="1"/>
    <col min="3332" max="3332" width="17.140625" style="121" bestFit="1" customWidth="1"/>
    <col min="3333" max="3333" width="16.7109375" style="121" bestFit="1" customWidth="1"/>
    <col min="3334" max="3334" width="16.85546875" style="121" bestFit="1" customWidth="1"/>
    <col min="3335" max="3335" width="21.42578125" style="121" customWidth="1"/>
    <col min="3336" max="3336" width="9.140625" style="121"/>
    <col min="3337" max="3337" width="16.5703125" style="121" bestFit="1" customWidth="1"/>
    <col min="3338" max="3585" width="9.140625" style="121"/>
    <col min="3586" max="3586" width="24.5703125" style="121" customWidth="1"/>
    <col min="3587" max="3587" width="71.7109375" style="121" customWidth="1"/>
    <col min="3588" max="3588" width="17.140625" style="121" bestFit="1" customWidth="1"/>
    <col min="3589" max="3589" width="16.7109375" style="121" bestFit="1" customWidth="1"/>
    <col min="3590" max="3590" width="16.85546875" style="121" bestFit="1" customWidth="1"/>
    <col min="3591" max="3591" width="21.42578125" style="121" customWidth="1"/>
    <col min="3592" max="3592" width="9.140625" style="121"/>
    <col min="3593" max="3593" width="16.5703125" style="121" bestFit="1" customWidth="1"/>
    <col min="3594" max="3841" width="9.140625" style="121"/>
    <col min="3842" max="3842" width="24.5703125" style="121" customWidth="1"/>
    <col min="3843" max="3843" width="71.7109375" style="121" customWidth="1"/>
    <col min="3844" max="3844" width="17.140625" style="121" bestFit="1" customWidth="1"/>
    <col min="3845" max="3845" width="16.7109375" style="121" bestFit="1" customWidth="1"/>
    <col min="3846" max="3846" width="16.85546875" style="121" bestFit="1" customWidth="1"/>
    <col min="3847" max="3847" width="21.42578125" style="121" customWidth="1"/>
    <col min="3848" max="3848" width="9.140625" style="121"/>
    <col min="3849" max="3849" width="16.5703125" style="121" bestFit="1" customWidth="1"/>
    <col min="3850" max="4097" width="9.140625" style="121"/>
    <col min="4098" max="4098" width="24.5703125" style="121" customWidth="1"/>
    <col min="4099" max="4099" width="71.7109375" style="121" customWidth="1"/>
    <col min="4100" max="4100" width="17.140625" style="121" bestFit="1" customWidth="1"/>
    <col min="4101" max="4101" width="16.7109375" style="121" bestFit="1" customWidth="1"/>
    <col min="4102" max="4102" width="16.85546875" style="121" bestFit="1" customWidth="1"/>
    <col min="4103" max="4103" width="21.42578125" style="121" customWidth="1"/>
    <col min="4104" max="4104" width="9.140625" style="121"/>
    <col min="4105" max="4105" width="16.5703125" style="121" bestFit="1" customWidth="1"/>
    <col min="4106" max="4353" width="9.140625" style="121"/>
    <col min="4354" max="4354" width="24.5703125" style="121" customWidth="1"/>
    <col min="4355" max="4355" width="71.7109375" style="121" customWidth="1"/>
    <col min="4356" max="4356" width="17.140625" style="121" bestFit="1" customWidth="1"/>
    <col min="4357" max="4357" width="16.7109375" style="121" bestFit="1" customWidth="1"/>
    <col min="4358" max="4358" width="16.85546875" style="121" bestFit="1" customWidth="1"/>
    <col min="4359" max="4359" width="21.42578125" style="121" customWidth="1"/>
    <col min="4360" max="4360" width="9.140625" style="121"/>
    <col min="4361" max="4361" width="16.5703125" style="121" bestFit="1" customWidth="1"/>
    <col min="4362" max="4609" width="9.140625" style="121"/>
    <col min="4610" max="4610" width="24.5703125" style="121" customWidth="1"/>
    <col min="4611" max="4611" width="71.7109375" style="121" customWidth="1"/>
    <col min="4612" max="4612" width="17.140625" style="121" bestFit="1" customWidth="1"/>
    <col min="4613" max="4613" width="16.7109375" style="121" bestFit="1" customWidth="1"/>
    <col min="4614" max="4614" width="16.85546875" style="121" bestFit="1" customWidth="1"/>
    <col min="4615" max="4615" width="21.42578125" style="121" customWidth="1"/>
    <col min="4616" max="4616" width="9.140625" style="121"/>
    <col min="4617" max="4617" width="16.5703125" style="121" bestFit="1" customWidth="1"/>
    <col min="4618" max="4865" width="9.140625" style="121"/>
    <col min="4866" max="4866" width="24.5703125" style="121" customWidth="1"/>
    <col min="4867" max="4867" width="71.7109375" style="121" customWidth="1"/>
    <col min="4868" max="4868" width="17.140625" style="121" bestFit="1" customWidth="1"/>
    <col min="4869" max="4869" width="16.7109375" style="121" bestFit="1" customWidth="1"/>
    <col min="4870" max="4870" width="16.85546875" style="121" bestFit="1" customWidth="1"/>
    <col min="4871" max="4871" width="21.42578125" style="121" customWidth="1"/>
    <col min="4872" max="4872" width="9.140625" style="121"/>
    <col min="4873" max="4873" width="16.5703125" style="121" bestFit="1" customWidth="1"/>
    <col min="4874" max="5121" width="9.140625" style="121"/>
    <col min="5122" max="5122" width="24.5703125" style="121" customWidth="1"/>
    <col min="5123" max="5123" width="71.7109375" style="121" customWidth="1"/>
    <col min="5124" max="5124" width="17.140625" style="121" bestFit="1" customWidth="1"/>
    <col min="5125" max="5125" width="16.7109375" style="121" bestFit="1" customWidth="1"/>
    <col min="5126" max="5126" width="16.85546875" style="121" bestFit="1" customWidth="1"/>
    <col min="5127" max="5127" width="21.42578125" style="121" customWidth="1"/>
    <col min="5128" max="5128" width="9.140625" style="121"/>
    <col min="5129" max="5129" width="16.5703125" style="121" bestFit="1" customWidth="1"/>
    <col min="5130" max="5377" width="9.140625" style="121"/>
    <col min="5378" max="5378" width="24.5703125" style="121" customWidth="1"/>
    <col min="5379" max="5379" width="71.7109375" style="121" customWidth="1"/>
    <col min="5380" max="5380" width="17.140625" style="121" bestFit="1" customWidth="1"/>
    <col min="5381" max="5381" width="16.7109375" style="121" bestFit="1" customWidth="1"/>
    <col min="5382" max="5382" width="16.85546875" style="121" bestFit="1" customWidth="1"/>
    <col min="5383" max="5383" width="21.42578125" style="121" customWidth="1"/>
    <col min="5384" max="5384" width="9.140625" style="121"/>
    <col min="5385" max="5385" width="16.5703125" style="121" bestFit="1" customWidth="1"/>
    <col min="5386" max="5633" width="9.140625" style="121"/>
    <col min="5634" max="5634" width="24.5703125" style="121" customWidth="1"/>
    <col min="5635" max="5635" width="71.7109375" style="121" customWidth="1"/>
    <col min="5636" max="5636" width="17.140625" style="121" bestFit="1" customWidth="1"/>
    <col min="5637" max="5637" width="16.7109375" style="121" bestFit="1" customWidth="1"/>
    <col min="5638" max="5638" width="16.85546875" style="121" bestFit="1" customWidth="1"/>
    <col min="5639" max="5639" width="21.42578125" style="121" customWidth="1"/>
    <col min="5640" max="5640" width="9.140625" style="121"/>
    <col min="5641" max="5641" width="16.5703125" style="121" bestFit="1" customWidth="1"/>
    <col min="5642" max="5889" width="9.140625" style="121"/>
    <col min="5890" max="5890" width="24.5703125" style="121" customWidth="1"/>
    <col min="5891" max="5891" width="71.7109375" style="121" customWidth="1"/>
    <col min="5892" max="5892" width="17.140625" style="121" bestFit="1" customWidth="1"/>
    <col min="5893" max="5893" width="16.7109375" style="121" bestFit="1" customWidth="1"/>
    <col min="5894" max="5894" width="16.85546875" style="121" bestFit="1" customWidth="1"/>
    <col min="5895" max="5895" width="21.42578125" style="121" customWidth="1"/>
    <col min="5896" max="5896" width="9.140625" style="121"/>
    <col min="5897" max="5897" width="16.5703125" style="121" bestFit="1" customWidth="1"/>
    <col min="5898" max="6145" width="9.140625" style="121"/>
    <col min="6146" max="6146" width="24.5703125" style="121" customWidth="1"/>
    <col min="6147" max="6147" width="71.7109375" style="121" customWidth="1"/>
    <col min="6148" max="6148" width="17.140625" style="121" bestFit="1" customWidth="1"/>
    <col min="6149" max="6149" width="16.7109375" style="121" bestFit="1" customWidth="1"/>
    <col min="6150" max="6150" width="16.85546875" style="121" bestFit="1" customWidth="1"/>
    <col min="6151" max="6151" width="21.42578125" style="121" customWidth="1"/>
    <col min="6152" max="6152" width="9.140625" style="121"/>
    <col min="6153" max="6153" width="16.5703125" style="121" bestFit="1" customWidth="1"/>
    <col min="6154" max="6401" width="9.140625" style="121"/>
    <col min="6402" max="6402" width="24.5703125" style="121" customWidth="1"/>
    <col min="6403" max="6403" width="71.7109375" style="121" customWidth="1"/>
    <col min="6404" max="6404" width="17.140625" style="121" bestFit="1" customWidth="1"/>
    <col min="6405" max="6405" width="16.7109375" style="121" bestFit="1" customWidth="1"/>
    <col min="6406" max="6406" width="16.85546875" style="121" bestFit="1" customWidth="1"/>
    <col min="6407" max="6407" width="21.42578125" style="121" customWidth="1"/>
    <col min="6408" max="6408" width="9.140625" style="121"/>
    <col min="6409" max="6409" width="16.5703125" style="121" bestFit="1" customWidth="1"/>
    <col min="6410" max="6657" width="9.140625" style="121"/>
    <col min="6658" max="6658" width="24.5703125" style="121" customWidth="1"/>
    <col min="6659" max="6659" width="71.7109375" style="121" customWidth="1"/>
    <col min="6660" max="6660" width="17.140625" style="121" bestFit="1" customWidth="1"/>
    <col min="6661" max="6661" width="16.7109375" style="121" bestFit="1" customWidth="1"/>
    <col min="6662" max="6662" width="16.85546875" style="121" bestFit="1" customWidth="1"/>
    <col min="6663" max="6663" width="21.42578125" style="121" customWidth="1"/>
    <col min="6664" max="6664" width="9.140625" style="121"/>
    <col min="6665" max="6665" width="16.5703125" style="121" bestFit="1" customWidth="1"/>
    <col min="6666" max="6913" width="9.140625" style="121"/>
    <col min="6914" max="6914" width="24.5703125" style="121" customWidth="1"/>
    <col min="6915" max="6915" width="71.7109375" style="121" customWidth="1"/>
    <col min="6916" max="6916" width="17.140625" style="121" bestFit="1" customWidth="1"/>
    <col min="6917" max="6917" width="16.7109375" style="121" bestFit="1" customWidth="1"/>
    <col min="6918" max="6918" width="16.85546875" style="121" bestFit="1" customWidth="1"/>
    <col min="6919" max="6919" width="21.42578125" style="121" customWidth="1"/>
    <col min="6920" max="6920" width="9.140625" style="121"/>
    <col min="6921" max="6921" width="16.5703125" style="121" bestFit="1" customWidth="1"/>
    <col min="6922" max="7169" width="9.140625" style="121"/>
    <col min="7170" max="7170" width="24.5703125" style="121" customWidth="1"/>
    <col min="7171" max="7171" width="71.7109375" style="121" customWidth="1"/>
    <col min="7172" max="7172" width="17.140625" style="121" bestFit="1" customWidth="1"/>
    <col min="7173" max="7173" width="16.7109375" style="121" bestFit="1" customWidth="1"/>
    <col min="7174" max="7174" width="16.85546875" style="121" bestFit="1" customWidth="1"/>
    <col min="7175" max="7175" width="21.42578125" style="121" customWidth="1"/>
    <col min="7176" max="7176" width="9.140625" style="121"/>
    <col min="7177" max="7177" width="16.5703125" style="121" bestFit="1" customWidth="1"/>
    <col min="7178" max="7425" width="9.140625" style="121"/>
    <col min="7426" max="7426" width="24.5703125" style="121" customWidth="1"/>
    <col min="7427" max="7427" width="71.7109375" style="121" customWidth="1"/>
    <col min="7428" max="7428" width="17.140625" style="121" bestFit="1" customWidth="1"/>
    <col min="7429" max="7429" width="16.7109375" style="121" bestFit="1" customWidth="1"/>
    <col min="7430" max="7430" width="16.85546875" style="121" bestFit="1" customWidth="1"/>
    <col min="7431" max="7431" width="21.42578125" style="121" customWidth="1"/>
    <col min="7432" max="7432" width="9.140625" style="121"/>
    <col min="7433" max="7433" width="16.5703125" style="121" bestFit="1" customWidth="1"/>
    <col min="7434" max="7681" width="9.140625" style="121"/>
    <col min="7682" max="7682" width="24.5703125" style="121" customWidth="1"/>
    <col min="7683" max="7683" width="71.7109375" style="121" customWidth="1"/>
    <col min="7684" max="7684" width="17.140625" style="121" bestFit="1" customWidth="1"/>
    <col min="7685" max="7685" width="16.7109375" style="121" bestFit="1" customWidth="1"/>
    <col min="7686" max="7686" width="16.85546875" style="121" bestFit="1" customWidth="1"/>
    <col min="7687" max="7687" width="21.42578125" style="121" customWidth="1"/>
    <col min="7688" max="7688" width="9.140625" style="121"/>
    <col min="7689" max="7689" width="16.5703125" style="121" bestFit="1" customWidth="1"/>
    <col min="7690" max="7937" width="9.140625" style="121"/>
    <col min="7938" max="7938" width="24.5703125" style="121" customWidth="1"/>
    <col min="7939" max="7939" width="71.7109375" style="121" customWidth="1"/>
    <col min="7940" max="7940" width="17.140625" style="121" bestFit="1" customWidth="1"/>
    <col min="7941" max="7941" width="16.7109375" style="121" bestFit="1" customWidth="1"/>
    <col min="7942" max="7942" width="16.85546875" style="121" bestFit="1" customWidth="1"/>
    <col min="7943" max="7943" width="21.42578125" style="121" customWidth="1"/>
    <col min="7944" max="7944" width="9.140625" style="121"/>
    <col min="7945" max="7945" width="16.5703125" style="121" bestFit="1" customWidth="1"/>
    <col min="7946" max="8193" width="9.140625" style="121"/>
    <col min="8194" max="8194" width="24.5703125" style="121" customWidth="1"/>
    <col min="8195" max="8195" width="71.7109375" style="121" customWidth="1"/>
    <col min="8196" max="8196" width="17.140625" style="121" bestFit="1" customWidth="1"/>
    <col min="8197" max="8197" width="16.7109375" style="121" bestFit="1" customWidth="1"/>
    <col min="8198" max="8198" width="16.85546875" style="121" bestFit="1" customWidth="1"/>
    <col min="8199" max="8199" width="21.42578125" style="121" customWidth="1"/>
    <col min="8200" max="8200" width="9.140625" style="121"/>
    <col min="8201" max="8201" width="16.5703125" style="121" bestFit="1" customWidth="1"/>
    <col min="8202" max="8449" width="9.140625" style="121"/>
    <col min="8450" max="8450" width="24.5703125" style="121" customWidth="1"/>
    <col min="8451" max="8451" width="71.7109375" style="121" customWidth="1"/>
    <col min="8452" max="8452" width="17.140625" style="121" bestFit="1" customWidth="1"/>
    <col min="8453" max="8453" width="16.7109375" style="121" bestFit="1" customWidth="1"/>
    <col min="8454" max="8454" width="16.85546875" style="121" bestFit="1" customWidth="1"/>
    <col min="8455" max="8455" width="21.42578125" style="121" customWidth="1"/>
    <col min="8456" max="8456" width="9.140625" style="121"/>
    <col min="8457" max="8457" width="16.5703125" style="121" bestFit="1" customWidth="1"/>
    <col min="8458" max="8705" width="9.140625" style="121"/>
    <col min="8706" max="8706" width="24.5703125" style="121" customWidth="1"/>
    <col min="8707" max="8707" width="71.7109375" style="121" customWidth="1"/>
    <col min="8708" max="8708" width="17.140625" style="121" bestFit="1" customWidth="1"/>
    <col min="8709" max="8709" width="16.7109375" style="121" bestFit="1" customWidth="1"/>
    <col min="8710" max="8710" width="16.85546875" style="121" bestFit="1" customWidth="1"/>
    <col min="8711" max="8711" width="21.42578125" style="121" customWidth="1"/>
    <col min="8712" max="8712" width="9.140625" style="121"/>
    <col min="8713" max="8713" width="16.5703125" style="121" bestFit="1" customWidth="1"/>
    <col min="8714" max="8961" width="9.140625" style="121"/>
    <col min="8962" max="8962" width="24.5703125" style="121" customWidth="1"/>
    <col min="8963" max="8963" width="71.7109375" style="121" customWidth="1"/>
    <col min="8964" max="8964" width="17.140625" style="121" bestFit="1" customWidth="1"/>
    <col min="8965" max="8965" width="16.7109375" style="121" bestFit="1" customWidth="1"/>
    <col min="8966" max="8966" width="16.85546875" style="121" bestFit="1" customWidth="1"/>
    <col min="8967" max="8967" width="21.42578125" style="121" customWidth="1"/>
    <col min="8968" max="8968" width="9.140625" style="121"/>
    <col min="8969" max="8969" width="16.5703125" style="121" bestFit="1" customWidth="1"/>
    <col min="8970" max="9217" width="9.140625" style="121"/>
    <col min="9218" max="9218" width="24.5703125" style="121" customWidth="1"/>
    <col min="9219" max="9219" width="71.7109375" style="121" customWidth="1"/>
    <col min="9220" max="9220" width="17.140625" style="121" bestFit="1" customWidth="1"/>
    <col min="9221" max="9221" width="16.7109375" style="121" bestFit="1" customWidth="1"/>
    <col min="9222" max="9222" width="16.85546875" style="121" bestFit="1" customWidth="1"/>
    <col min="9223" max="9223" width="21.42578125" style="121" customWidth="1"/>
    <col min="9224" max="9224" width="9.140625" style="121"/>
    <col min="9225" max="9225" width="16.5703125" style="121" bestFit="1" customWidth="1"/>
    <col min="9226" max="9473" width="9.140625" style="121"/>
    <col min="9474" max="9474" width="24.5703125" style="121" customWidth="1"/>
    <col min="9475" max="9475" width="71.7109375" style="121" customWidth="1"/>
    <col min="9476" max="9476" width="17.140625" style="121" bestFit="1" customWidth="1"/>
    <col min="9477" max="9477" width="16.7109375" style="121" bestFit="1" customWidth="1"/>
    <col min="9478" max="9478" width="16.85546875" style="121" bestFit="1" customWidth="1"/>
    <col min="9479" max="9479" width="21.42578125" style="121" customWidth="1"/>
    <col min="9480" max="9480" width="9.140625" style="121"/>
    <col min="9481" max="9481" width="16.5703125" style="121" bestFit="1" customWidth="1"/>
    <col min="9482" max="9729" width="9.140625" style="121"/>
    <col min="9730" max="9730" width="24.5703125" style="121" customWidth="1"/>
    <col min="9731" max="9731" width="71.7109375" style="121" customWidth="1"/>
    <col min="9732" max="9732" width="17.140625" style="121" bestFit="1" customWidth="1"/>
    <col min="9733" max="9733" width="16.7109375" style="121" bestFit="1" customWidth="1"/>
    <col min="9734" max="9734" width="16.85546875" style="121" bestFit="1" customWidth="1"/>
    <col min="9735" max="9735" width="21.42578125" style="121" customWidth="1"/>
    <col min="9736" max="9736" width="9.140625" style="121"/>
    <col min="9737" max="9737" width="16.5703125" style="121" bestFit="1" customWidth="1"/>
    <col min="9738" max="9985" width="9.140625" style="121"/>
    <col min="9986" max="9986" width="24.5703125" style="121" customWidth="1"/>
    <col min="9987" max="9987" width="71.7109375" style="121" customWidth="1"/>
    <col min="9988" max="9988" width="17.140625" style="121" bestFit="1" customWidth="1"/>
    <col min="9989" max="9989" width="16.7109375" style="121" bestFit="1" customWidth="1"/>
    <col min="9990" max="9990" width="16.85546875" style="121" bestFit="1" customWidth="1"/>
    <col min="9991" max="9991" width="21.42578125" style="121" customWidth="1"/>
    <col min="9992" max="9992" width="9.140625" style="121"/>
    <col min="9993" max="9993" width="16.5703125" style="121" bestFit="1" customWidth="1"/>
    <col min="9994" max="10241" width="9.140625" style="121"/>
    <col min="10242" max="10242" width="24.5703125" style="121" customWidth="1"/>
    <col min="10243" max="10243" width="71.7109375" style="121" customWidth="1"/>
    <col min="10244" max="10244" width="17.140625" style="121" bestFit="1" customWidth="1"/>
    <col min="10245" max="10245" width="16.7109375" style="121" bestFit="1" customWidth="1"/>
    <col min="10246" max="10246" width="16.85546875" style="121" bestFit="1" customWidth="1"/>
    <col min="10247" max="10247" width="21.42578125" style="121" customWidth="1"/>
    <col min="10248" max="10248" width="9.140625" style="121"/>
    <col min="10249" max="10249" width="16.5703125" style="121" bestFit="1" customWidth="1"/>
    <col min="10250" max="10497" width="9.140625" style="121"/>
    <col min="10498" max="10498" width="24.5703125" style="121" customWidth="1"/>
    <col min="10499" max="10499" width="71.7109375" style="121" customWidth="1"/>
    <col min="10500" max="10500" width="17.140625" style="121" bestFit="1" customWidth="1"/>
    <col min="10501" max="10501" width="16.7109375" style="121" bestFit="1" customWidth="1"/>
    <col min="10502" max="10502" width="16.85546875" style="121" bestFit="1" customWidth="1"/>
    <col min="10503" max="10503" width="21.42578125" style="121" customWidth="1"/>
    <col min="10504" max="10504" width="9.140625" style="121"/>
    <col min="10505" max="10505" width="16.5703125" style="121" bestFit="1" customWidth="1"/>
    <col min="10506" max="10753" width="9.140625" style="121"/>
    <col min="10754" max="10754" width="24.5703125" style="121" customWidth="1"/>
    <col min="10755" max="10755" width="71.7109375" style="121" customWidth="1"/>
    <col min="10756" max="10756" width="17.140625" style="121" bestFit="1" customWidth="1"/>
    <col min="10757" max="10757" width="16.7109375" style="121" bestFit="1" customWidth="1"/>
    <col min="10758" max="10758" width="16.85546875" style="121" bestFit="1" customWidth="1"/>
    <col min="10759" max="10759" width="21.42578125" style="121" customWidth="1"/>
    <col min="10760" max="10760" width="9.140625" style="121"/>
    <col min="10761" max="10761" width="16.5703125" style="121" bestFit="1" customWidth="1"/>
    <col min="10762" max="11009" width="9.140625" style="121"/>
    <col min="11010" max="11010" width="24.5703125" style="121" customWidth="1"/>
    <col min="11011" max="11011" width="71.7109375" style="121" customWidth="1"/>
    <col min="11012" max="11012" width="17.140625" style="121" bestFit="1" customWidth="1"/>
    <col min="11013" max="11013" width="16.7109375" style="121" bestFit="1" customWidth="1"/>
    <col min="11014" max="11014" width="16.85546875" style="121" bestFit="1" customWidth="1"/>
    <col min="11015" max="11015" width="21.42578125" style="121" customWidth="1"/>
    <col min="11016" max="11016" width="9.140625" style="121"/>
    <col min="11017" max="11017" width="16.5703125" style="121" bestFit="1" customWidth="1"/>
    <col min="11018" max="11265" width="9.140625" style="121"/>
    <col min="11266" max="11266" width="24.5703125" style="121" customWidth="1"/>
    <col min="11267" max="11267" width="71.7109375" style="121" customWidth="1"/>
    <col min="11268" max="11268" width="17.140625" style="121" bestFit="1" customWidth="1"/>
    <col min="11269" max="11269" width="16.7109375" style="121" bestFit="1" customWidth="1"/>
    <col min="11270" max="11270" width="16.85546875" style="121" bestFit="1" customWidth="1"/>
    <col min="11271" max="11271" width="21.42578125" style="121" customWidth="1"/>
    <col min="11272" max="11272" width="9.140625" style="121"/>
    <col min="11273" max="11273" width="16.5703125" style="121" bestFit="1" customWidth="1"/>
    <col min="11274" max="11521" width="9.140625" style="121"/>
    <col min="11522" max="11522" width="24.5703125" style="121" customWidth="1"/>
    <col min="11523" max="11523" width="71.7109375" style="121" customWidth="1"/>
    <col min="11524" max="11524" width="17.140625" style="121" bestFit="1" customWidth="1"/>
    <col min="11525" max="11525" width="16.7109375" style="121" bestFit="1" customWidth="1"/>
    <col min="11526" max="11526" width="16.85546875" style="121" bestFit="1" customWidth="1"/>
    <col min="11527" max="11527" width="21.42578125" style="121" customWidth="1"/>
    <col min="11528" max="11528" width="9.140625" style="121"/>
    <col min="11529" max="11529" width="16.5703125" style="121" bestFit="1" customWidth="1"/>
    <col min="11530" max="11777" width="9.140625" style="121"/>
    <col min="11778" max="11778" width="24.5703125" style="121" customWidth="1"/>
    <col min="11779" max="11779" width="71.7109375" style="121" customWidth="1"/>
    <col min="11780" max="11780" width="17.140625" style="121" bestFit="1" customWidth="1"/>
    <col min="11781" max="11781" width="16.7109375" style="121" bestFit="1" customWidth="1"/>
    <col min="11782" max="11782" width="16.85546875" style="121" bestFit="1" customWidth="1"/>
    <col min="11783" max="11783" width="21.42578125" style="121" customWidth="1"/>
    <col min="11784" max="11784" width="9.140625" style="121"/>
    <col min="11785" max="11785" width="16.5703125" style="121" bestFit="1" customWidth="1"/>
    <col min="11786" max="12033" width="9.140625" style="121"/>
    <col min="12034" max="12034" width="24.5703125" style="121" customWidth="1"/>
    <col min="12035" max="12035" width="71.7109375" style="121" customWidth="1"/>
    <col min="12036" max="12036" width="17.140625" style="121" bestFit="1" customWidth="1"/>
    <col min="12037" max="12037" width="16.7109375" style="121" bestFit="1" customWidth="1"/>
    <col min="12038" max="12038" width="16.85546875" style="121" bestFit="1" customWidth="1"/>
    <col min="12039" max="12039" width="21.42578125" style="121" customWidth="1"/>
    <col min="12040" max="12040" width="9.140625" style="121"/>
    <col min="12041" max="12041" width="16.5703125" style="121" bestFit="1" customWidth="1"/>
    <col min="12042" max="12289" width="9.140625" style="121"/>
    <col min="12290" max="12290" width="24.5703125" style="121" customWidth="1"/>
    <col min="12291" max="12291" width="71.7109375" style="121" customWidth="1"/>
    <col min="12292" max="12292" width="17.140625" style="121" bestFit="1" customWidth="1"/>
    <col min="12293" max="12293" width="16.7109375" style="121" bestFit="1" customWidth="1"/>
    <col min="12294" max="12294" width="16.85546875" style="121" bestFit="1" customWidth="1"/>
    <col min="12295" max="12295" width="21.42578125" style="121" customWidth="1"/>
    <col min="12296" max="12296" width="9.140625" style="121"/>
    <col min="12297" max="12297" width="16.5703125" style="121" bestFit="1" customWidth="1"/>
    <col min="12298" max="12545" width="9.140625" style="121"/>
    <col min="12546" max="12546" width="24.5703125" style="121" customWidth="1"/>
    <col min="12547" max="12547" width="71.7109375" style="121" customWidth="1"/>
    <col min="12548" max="12548" width="17.140625" style="121" bestFit="1" customWidth="1"/>
    <col min="12549" max="12549" width="16.7109375" style="121" bestFit="1" customWidth="1"/>
    <col min="12550" max="12550" width="16.85546875" style="121" bestFit="1" customWidth="1"/>
    <col min="12551" max="12551" width="21.42578125" style="121" customWidth="1"/>
    <col min="12552" max="12552" width="9.140625" style="121"/>
    <col min="12553" max="12553" width="16.5703125" style="121" bestFit="1" customWidth="1"/>
    <col min="12554" max="12801" width="9.140625" style="121"/>
    <col min="12802" max="12802" width="24.5703125" style="121" customWidth="1"/>
    <col min="12803" max="12803" width="71.7109375" style="121" customWidth="1"/>
    <col min="12804" max="12804" width="17.140625" style="121" bestFit="1" customWidth="1"/>
    <col min="12805" max="12805" width="16.7109375" style="121" bestFit="1" customWidth="1"/>
    <col min="12806" max="12806" width="16.85546875" style="121" bestFit="1" customWidth="1"/>
    <col min="12807" max="12807" width="21.42578125" style="121" customWidth="1"/>
    <col min="12808" max="12808" width="9.140625" style="121"/>
    <col min="12809" max="12809" width="16.5703125" style="121" bestFit="1" customWidth="1"/>
    <col min="12810" max="13057" width="9.140625" style="121"/>
    <col min="13058" max="13058" width="24.5703125" style="121" customWidth="1"/>
    <col min="13059" max="13059" width="71.7109375" style="121" customWidth="1"/>
    <col min="13060" max="13060" width="17.140625" style="121" bestFit="1" customWidth="1"/>
    <col min="13061" max="13061" width="16.7109375" style="121" bestFit="1" customWidth="1"/>
    <col min="13062" max="13062" width="16.85546875" style="121" bestFit="1" customWidth="1"/>
    <col min="13063" max="13063" width="21.42578125" style="121" customWidth="1"/>
    <col min="13064" max="13064" width="9.140625" style="121"/>
    <col min="13065" max="13065" width="16.5703125" style="121" bestFit="1" customWidth="1"/>
    <col min="13066" max="13313" width="9.140625" style="121"/>
    <col min="13314" max="13314" width="24.5703125" style="121" customWidth="1"/>
    <col min="13315" max="13315" width="71.7109375" style="121" customWidth="1"/>
    <col min="13316" max="13316" width="17.140625" style="121" bestFit="1" customWidth="1"/>
    <col min="13317" max="13317" width="16.7109375" style="121" bestFit="1" customWidth="1"/>
    <col min="13318" max="13318" width="16.85546875" style="121" bestFit="1" customWidth="1"/>
    <col min="13319" max="13319" width="21.42578125" style="121" customWidth="1"/>
    <col min="13320" max="13320" width="9.140625" style="121"/>
    <col min="13321" max="13321" width="16.5703125" style="121" bestFit="1" customWidth="1"/>
    <col min="13322" max="13569" width="9.140625" style="121"/>
    <col min="13570" max="13570" width="24.5703125" style="121" customWidth="1"/>
    <col min="13571" max="13571" width="71.7109375" style="121" customWidth="1"/>
    <col min="13572" max="13572" width="17.140625" style="121" bestFit="1" customWidth="1"/>
    <col min="13573" max="13573" width="16.7109375" style="121" bestFit="1" customWidth="1"/>
    <col min="13574" max="13574" width="16.85546875" style="121" bestFit="1" customWidth="1"/>
    <col min="13575" max="13575" width="21.42578125" style="121" customWidth="1"/>
    <col min="13576" max="13576" width="9.140625" style="121"/>
    <col min="13577" max="13577" width="16.5703125" style="121" bestFit="1" customWidth="1"/>
    <col min="13578" max="13825" width="9.140625" style="121"/>
    <col min="13826" max="13826" width="24.5703125" style="121" customWidth="1"/>
    <col min="13827" max="13827" width="71.7109375" style="121" customWidth="1"/>
    <col min="13828" max="13828" width="17.140625" style="121" bestFit="1" customWidth="1"/>
    <col min="13829" max="13829" width="16.7109375" style="121" bestFit="1" customWidth="1"/>
    <col min="13830" max="13830" width="16.85546875" style="121" bestFit="1" customWidth="1"/>
    <col min="13831" max="13831" width="21.42578125" style="121" customWidth="1"/>
    <col min="13832" max="13832" width="9.140625" style="121"/>
    <col min="13833" max="13833" width="16.5703125" style="121" bestFit="1" customWidth="1"/>
    <col min="13834" max="14081" width="9.140625" style="121"/>
    <col min="14082" max="14082" width="24.5703125" style="121" customWidth="1"/>
    <col min="14083" max="14083" width="71.7109375" style="121" customWidth="1"/>
    <col min="14084" max="14084" width="17.140625" style="121" bestFit="1" customWidth="1"/>
    <col min="14085" max="14085" width="16.7109375" style="121" bestFit="1" customWidth="1"/>
    <col min="14086" max="14086" width="16.85546875" style="121" bestFit="1" customWidth="1"/>
    <col min="14087" max="14087" width="21.42578125" style="121" customWidth="1"/>
    <col min="14088" max="14088" width="9.140625" style="121"/>
    <col min="14089" max="14089" width="16.5703125" style="121" bestFit="1" customWidth="1"/>
    <col min="14090" max="14337" width="9.140625" style="121"/>
    <col min="14338" max="14338" width="24.5703125" style="121" customWidth="1"/>
    <col min="14339" max="14339" width="71.7109375" style="121" customWidth="1"/>
    <col min="14340" max="14340" width="17.140625" style="121" bestFit="1" customWidth="1"/>
    <col min="14341" max="14341" width="16.7109375" style="121" bestFit="1" customWidth="1"/>
    <col min="14342" max="14342" width="16.85546875" style="121" bestFit="1" customWidth="1"/>
    <col min="14343" max="14343" width="21.42578125" style="121" customWidth="1"/>
    <col min="14344" max="14344" width="9.140625" style="121"/>
    <col min="14345" max="14345" width="16.5703125" style="121" bestFit="1" customWidth="1"/>
    <col min="14346" max="14593" width="9.140625" style="121"/>
    <col min="14594" max="14594" width="24.5703125" style="121" customWidth="1"/>
    <col min="14595" max="14595" width="71.7109375" style="121" customWidth="1"/>
    <col min="14596" max="14596" width="17.140625" style="121" bestFit="1" customWidth="1"/>
    <col min="14597" max="14597" width="16.7109375" style="121" bestFit="1" customWidth="1"/>
    <col min="14598" max="14598" width="16.85546875" style="121" bestFit="1" customWidth="1"/>
    <col min="14599" max="14599" width="21.42578125" style="121" customWidth="1"/>
    <col min="14600" max="14600" width="9.140625" style="121"/>
    <col min="14601" max="14601" width="16.5703125" style="121" bestFit="1" customWidth="1"/>
    <col min="14602" max="14849" width="9.140625" style="121"/>
    <col min="14850" max="14850" width="24.5703125" style="121" customWidth="1"/>
    <col min="14851" max="14851" width="71.7109375" style="121" customWidth="1"/>
    <col min="14852" max="14852" width="17.140625" style="121" bestFit="1" customWidth="1"/>
    <col min="14853" max="14853" width="16.7109375" style="121" bestFit="1" customWidth="1"/>
    <col min="14854" max="14854" width="16.85546875" style="121" bestFit="1" customWidth="1"/>
    <col min="14855" max="14855" width="21.42578125" style="121" customWidth="1"/>
    <col min="14856" max="14856" width="9.140625" style="121"/>
    <col min="14857" max="14857" width="16.5703125" style="121" bestFit="1" customWidth="1"/>
    <col min="14858" max="15105" width="9.140625" style="121"/>
    <col min="15106" max="15106" width="24.5703125" style="121" customWidth="1"/>
    <col min="15107" max="15107" width="71.7109375" style="121" customWidth="1"/>
    <col min="15108" max="15108" width="17.140625" style="121" bestFit="1" customWidth="1"/>
    <col min="15109" max="15109" width="16.7109375" style="121" bestFit="1" customWidth="1"/>
    <col min="15110" max="15110" width="16.85546875" style="121" bestFit="1" customWidth="1"/>
    <col min="15111" max="15111" width="21.42578125" style="121" customWidth="1"/>
    <col min="15112" max="15112" width="9.140625" style="121"/>
    <col min="15113" max="15113" width="16.5703125" style="121" bestFit="1" customWidth="1"/>
    <col min="15114" max="15361" width="9.140625" style="121"/>
    <col min="15362" max="15362" width="24.5703125" style="121" customWidth="1"/>
    <col min="15363" max="15363" width="71.7109375" style="121" customWidth="1"/>
    <col min="15364" max="15364" width="17.140625" style="121" bestFit="1" customWidth="1"/>
    <col min="15365" max="15365" width="16.7109375" style="121" bestFit="1" customWidth="1"/>
    <col min="15366" max="15366" width="16.85546875" style="121" bestFit="1" customWidth="1"/>
    <col min="15367" max="15367" width="21.42578125" style="121" customWidth="1"/>
    <col min="15368" max="15368" width="9.140625" style="121"/>
    <col min="15369" max="15369" width="16.5703125" style="121" bestFit="1" customWidth="1"/>
    <col min="15370" max="15617" width="9.140625" style="121"/>
    <col min="15618" max="15618" width="24.5703125" style="121" customWidth="1"/>
    <col min="15619" max="15619" width="71.7109375" style="121" customWidth="1"/>
    <col min="15620" max="15620" width="17.140625" style="121" bestFit="1" customWidth="1"/>
    <col min="15621" max="15621" width="16.7109375" style="121" bestFit="1" customWidth="1"/>
    <col min="15622" max="15622" width="16.85546875" style="121" bestFit="1" customWidth="1"/>
    <col min="15623" max="15623" width="21.42578125" style="121" customWidth="1"/>
    <col min="15624" max="15624" width="9.140625" style="121"/>
    <col min="15625" max="15625" width="16.5703125" style="121" bestFit="1" customWidth="1"/>
    <col min="15626" max="15873" width="9.140625" style="121"/>
    <col min="15874" max="15874" width="24.5703125" style="121" customWidth="1"/>
    <col min="15875" max="15875" width="71.7109375" style="121" customWidth="1"/>
    <col min="15876" max="15876" width="17.140625" style="121" bestFit="1" customWidth="1"/>
    <col min="15877" max="15877" width="16.7109375" style="121" bestFit="1" customWidth="1"/>
    <col min="15878" max="15878" width="16.85546875" style="121" bestFit="1" customWidth="1"/>
    <col min="15879" max="15879" width="21.42578125" style="121" customWidth="1"/>
    <col min="15880" max="15880" width="9.140625" style="121"/>
    <col min="15881" max="15881" width="16.5703125" style="121" bestFit="1" customWidth="1"/>
    <col min="15882" max="16129" width="9.140625" style="121"/>
    <col min="16130" max="16130" width="24.5703125" style="121" customWidth="1"/>
    <col min="16131" max="16131" width="71.7109375" style="121" customWidth="1"/>
    <col min="16132" max="16132" width="17.140625" style="121" bestFit="1" customWidth="1"/>
    <col min="16133" max="16133" width="16.7109375" style="121" bestFit="1" customWidth="1"/>
    <col min="16134" max="16134" width="16.85546875" style="121" bestFit="1" customWidth="1"/>
    <col min="16135" max="16135" width="21.42578125" style="121" customWidth="1"/>
    <col min="16136" max="16136" width="9.140625" style="121"/>
    <col min="16137" max="16137" width="16.5703125" style="121" bestFit="1" customWidth="1"/>
    <col min="16138" max="16384" width="9.140625" style="121"/>
  </cols>
  <sheetData>
    <row r="2" spans="1:8" s="151" customFormat="1">
      <c r="A2" s="150"/>
      <c r="H2" s="150"/>
    </row>
    <row r="3" spans="1:8" s="151" customFormat="1" ht="15">
      <c r="A3" s="719" t="s">
        <v>1971</v>
      </c>
      <c r="H3" s="150"/>
    </row>
    <row r="4" spans="1:8" s="120" customFormat="1" ht="15.75" thickBot="1">
      <c r="A4" s="719" t="s">
        <v>1972</v>
      </c>
      <c r="B4" s="111"/>
      <c r="C4" s="112"/>
      <c r="D4" s="113"/>
      <c r="E4" s="114"/>
      <c r="F4" s="115"/>
      <c r="G4" s="113"/>
    </row>
    <row r="5" spans="1:8" s="91" customFormat="1" ht="6" thickBot="1">
      <c r="B5" s="92"/>
      <c r="C5" s="330"/>
      <c r="D5" s="93"/>
      <c r="E5" s="94"/>
      <c r="F5" s="94"/>
      <c r="G5" s="95"/>
    </row>
    <row r="6" spans="1:8" s="97" customFormat="1" ht="60" customHeight="1">
      <c r="A6" s="96"/>
      <c r="B6" s="331"/>
      <c r="C6" s="1153" t="s">
        <v>3</v>
      </c>
      <c r="D6" s="1904" t="s">
        <v>13729</v>
      </c>
      <c r="E6" s="1905"/>
      <c r="F6" s="1956"/>
      <c r="G6" s="1957"/>
    </row>
    <row r="7" spans="1:8" s="149" customFormat="1" ht="52.5" customHeight="1" thickBot="1">
      <c r="A7" s="148"/>
      <c r="B7" s="332"/>
      <c r="C7" s="1154" t="s">
        <v>4</v>
      </c>
      <c r="D7" s="1152" t="s">
        <v>7</v>
      </c>
      <c r="E7" s="1151">
        <f>'BDI '!K31</f>
        <v>0.26369999999999999</v>
      </c>
      <c r="F7" s="1958"/>
      <c r="G7" s="1959"/>
    </row>
    <row r="8" spans="1:8" s="98" customFormat="1" ht="15" customHeight="1" thickBot="1">
      <c r="B8" s="1823" t="s">
        <v>2089</v>
      </c>
      <c r="C8" s="1824"/>
      <c r="D8" s="1824"/>
      <c r="E8" s="1824"/>
      <c r="F8" s="1824"/>
      <c r="G8" s="1825"/>
    </row>
    <row r="9" spans="1:8" s="91" customFormat="1" ht="6" thickBot="1">
      <c r="B9" s="92"/>
      <c r="C9" s="330"/>
      <c r="D9" s="93"/>
      <c r="E9" s="94"/>
      <c r="F9" s="94"/>
      <c r="G9" s="95"/>
    </row>
    <row r="10" spans="1:8" s="99" customFormat="1" ht="15" customHeight="1">
      <c r="B10" s="429" t="s">
        <v>8</v>
      </c>
      <c r="C10" s="1955" t="str">
        <f>'ORÇAMENTO '!D9</f>
        <v>UNIDADE BÁSICA DE SAÚDE DO GUTIERREZ</v>
      </c>
      <c r="D10" s="1955"/>
      <c r="E10" s="1955"/>
      <c r="F10" s="492" t="s">
        <v>9</v>
      </c>
      <c r="G10" s="493">
        <f ca="1">'ORÇAMENTO '!J9</f>
        <v>43395</v>
      </c>
    </row>
    <row r="11" spans="1:8" s="124" customFormat="1" ht="31.5" customHeight="1">
      <c r="B11" s="429" t="s">
        <v>10</v>
      </c>
      <c r="C11" s="1790" t="str">
        <f>'ORÇAMENTO '!D10</f>
        <v>RUA ARARAS, ESQ. DIREITA COM RUA BIGUÁ, ESQ. ESQUERDA COM ARUA ARAPONGAS, S/Nº, BAIRRO CONJUNTO HABITACIONAL GUTIERREZ, PRIMAVERA DO LESTE -MT</v>
      </c>
      <c r="D11" s="1790"/>
      <c r="E11" s="1790"/>
      <c r="F11" s="431" t="s">
        <v>11</v>
      </c>
      <c r="G11" s="432">
        <f>'ENCARGOS SOCIAIS'!E46</f>
        <v>0.88800000000000012</v>
      </c>
    </row>
    <row r="12" spans="1:8" s="124" customFormat="1" ht="31.5" customHeight="1" thickBot="1">
      <c r="B12" s="429"/>
      <c r="C12" s="1790"/>
      <c r="D12" s="1790"/>
      <c r="E12" s="1790"/>
      <c r="F12" s="431" t="s">
        <v>2504</v>
      </c>
      <c r="G12" s="432" t="str">
        <f>'ORÇAMENTO '!J11</f>
        <v>CONSTRUÇÃO</v>
      </c>
    </row>
    <row r="13" spans="1:8" s="101" customFormat="1" ht="6" thickBot="1">
      <c r="B13" s="102"/>
      <c r="C13" s="103"/>
      <c r="D13" s="104"/>
      <c r="E13" s="105"/>
      <c r="F13" s="105"/>
      <c r="G13" s="106"/>
    </row>
    <row r="14" spans="1:8" s="124" customFormat="1" ht="18.75" thickBot="1">
      <c r="B14" s="1832" t="s">
        <v>1906</v>
      </c>
      <c r="C14" s="1833"/>
      <c r="D14" s="1833"/>
      <c r="E14" s="1833"/>
      <c r="F14" s="1833"/>
      <c r="G14" s="1834"/>
    </row>
    <row r="15" spans="1:8" s="101" customFormat="1" ht="6" thickBot="1">
      <c r="B15" s="102"/>
      <c r="C15" s="103"/>
      <c r="D15" s="104"/>
      <c r="E15" s="105"/>
      <c r="F15" s="105"/>
      <c r="G15" s="106"/>
    </row>
    <row r="16" spans="1:8" s="117" customFormat="1" ht="9.9499999999999993" customHeight="1" thickBot="1">
      <c r="B16" s="125"/>
      <c r="C16" s="116"/>
      <c r="D16" s="116"/>
      <c r="E16" s="116"/>
      <c r="F16" s="116"/>
      <c r="G16" s="126"/>
    </row>
    <row r="17" spans="1:10" s="327" customFormat="1" ht="56.25" customHeight="1">
      <c r="B17" s="478" t="s">
        <v>1264</v>
      </c>
      <c r="C17" s="1822" t="str">
        <f>CONCATENATE("FORNECIMENTO E INSTALAÇÃO DE ",C20)</f>
        <v>FORNECIMENTO E INSTALAÇÃO DE PLACA DE SINALIZACAO DE SEGURANCA CONTRA INCENDIO, FOTOLUMINESCENTE, RETANGULAR, *13 X 26* CM, EM PVC *2* MM ANTI-CHAMAS (SIMBOLOS, CORES E PICTOGRAMAS CONFORME NBR 13434)</v>
      </c>
      <c r="D17" s="1928"/>
      <c r="E17" s="1928"/>
      <c r="F17" s="1928"/>
      <c r="G17" s="437" t="s">
        <v>30</v>
      </c>
      <c r="I17" s="499"/>
    </row>
    <row r="18" spans="1:10" s="327" customFormat="1" ht="31.5">
      <c r="B18" s="438" t="s">
        <v>2334</v>
      </c>
      <c r="C18" s="1016" t="s">
        <v>1169</v>
      </c>
      <c r="D18" s="1016" t="s">
        <v>30</v>
      </c>
      <c r="E18" s="1016" t="s">
        <v>1170</v>
      </c>
      <c r="F18" s="1017" t="s">
        <v>1171</v>
      </c>
      <c r="G18" s="1018" t="s">
        <v>1172</v>
      </c>
      <c r="I18" s="499"/>
    </row>
    <row r="19" spans="1:10" s="327" customFormat="1" ht="15.75">
      <c r="B19" s="1795" t="s">
        <v>1173</v>
      </c>
      <c r="C19" s="1796"/>
      <c r="D19" s="1796"/>
      <c r="E19" s="1796"/>
      <c r="F19" s="1796"/>
      <c r="G19" s="1797"/>
      <c r="I19" s="499"/>
      <c r="J19" s="327" t="s">
        <v>1233</v>
      </c>
    </row>
    <row r="20" spans="1:10" s="327" customFormat="1" ht="60">
      <c r="A20" s="720" t="s">
        <v>1971</v>
      </c>
      <c r="B20" s="1150">
        <v>37539</v>
      </c>
      <c r="C20" s="554" t="str">
        <f>IF($A20="INSUMO",VLOOKUP($B20,'BANCO DE DADOS MAIO INSUMOS'!$A:$D,2,FALSE),VLOOKUP($B20,'BANCO DE DADOS MAIO SERVIÇOS'!$A:$D,2,FALSE))</f>
        <v>PLACA DE SINALIZACAO DE SEGURANCA CONTRA INCENDIO, FOTOLUMINESCENTE, RETANGULAR, *13 X 26* CM, EM PVC *2* MM ANTI-CHAMAS (SIMBOLOS, CORES E PICTOGRAMAS CONFORME NBR 13434)</v>
      </c>
      <c r="D20" s="977" t="str">
        <f>IF($A20="INSUMO",VLOOKUP($B20,'BANCO DE DADOS MAIO INSUMOS'!$A:$D,3,FALSE),VLOOKUP($B20,'BANCO DE DADOS MAIO SERVIÇOS'!$A:$D,3,FALSE))</f>
        <v xml:space="preserve">UN    </v>
      </c>
      <c r="E20" s="515">
        <v>1</v>
      </c>
      <c r="F20" s="991">
        <f>IF($A20="INSUMO",VLOOKUP($B20,'BANCO DE DADOS MAIO INSUMOS'!$A:$D,4,FALSE),VLOOKUP($B20,'BANCO DE DADOS MAIO SERVIÇOS'!$A:$D,4,FALSE))</f>
        <v>15</v>
      </c>
      <c r="G20" s="997">
        <f>TRUNC(F20*E20,2)</f>
        <v>15</v>
      </c>
      <c r="I20" s="499"/>
    </row>
    <row r="21" spans="1:10" s="327" customFormat="1" ht="15.75">
      <c r="B21" s="1795" t="s">
        <v>1174</v>
      </c>
      <c r="C21" s="1796"/>
      <c r="D21" s="1796"/>
      <c r="E21" s="1796"/>
      <c r="F21" s="1796"/>
      <c r="G21" s="1797"/>
      <c r="I21" s="499"/>
    </row>
    <row r="22" spans="1:10" s="327" customFormat="1" ht="16.5" thickBot="1">
      <c r="A22" s="720" t="s">
        <v>1972</v>
      </c>
      <c r="B22" s="476">
        <v>88316</v>
      </c>
      <c r="C22" s="555" t="str">
        <f>IF($A22="INSUMO",VLOOKUP($B22,'BANCO DE DADOS MAIO INSUMOS'!$A:$D,2,FALSE),VLOOKUP($B22,'BANCO DE DADOS MAIO SERVIÇOS'!$A:$D,2,FALSE))</f>
        <v>SERVENTE COM ENCARGOS COMPLEMENTARES</v>
      </c>
      <c r="D22" s="981" t="str">
        <f>IF($A22="INSUMO",VLOOKUP($B22,'BANCO DE DADOS MAIO INSUMOS'!$A:$D,3,FALSE),VLOOKUP($B22,'BANCO DE DADOS MAIO SERVIÇOS'!$A:$D,3,FALSE))</f>
        <v>H</v>
      </c>
      <c r="E22" s="497">
        <v>0.2</v>
      </c>
      <c r="F22" s="992">
        <f>IF($A22="INSUMO",VLOOKUP($B22,'BANCO DE DADOS MAIO INSUMOS'!$A:$D,4,FALSE),VLOOKUP($B22,'BANCO DE DADOS MAIO SERVIÇOS'!$A:$D,4,FALSE))</f>
        <v>14.16</v>
      </c>
      <c r="G22" s="498">
        <f>TRUNC(F22*E22,2)</f>
        <v>2.83</v>
      </c>
      <c r="I22" s="499"/>
    </row>
    <row r="23" spans="1:10" s="749" customFormat="1" ht="16.5" thickBot="1">
      <c r="B23" s="656" t="s">
        <v>13771</v>
      </c>
      <c r="C23" s="489"/>
      <c r="D23" s="537"/>
      <c r="E23" s="537"/>
      <c r="F23" s="610" t="s">
        <v>1175</v>
      </c>
      <c r="G23" s="611">
        <f>SUM(G19:G22)</f>
        <v>17.829999999999998</v>
      </c>
      <c r="H23" s="110"/>
    </row>
    <row r="24" spans="1:10" s="468" customFormat="1" ht="16.5" thickBot="1">
      <c r="B24" s="717"/>
      <c r="C24" s="717"/>
      <c r="D24" s="717"/>
      <c r="E24" s="717"/>
      <c r="F24" s="523"/>
      <c r="G24" s="524"/>
    </row>
    <row r="25" spans="1:10" s="327" customFormat="1" ht="55.5" customHeight="1">
      <c r="B25" s="478" t="s">
        <v>1272</v>
      </c>
      <c r="C25" s="1822" t="str">
        <f>CONCATENATE("FORNECIMENTO E INSTALAÇÃO DE ",C28)</f>
        <v>FORNECIMENTO E INSTALAÇÃO DE PLACA DE SINALIZACAO DE SEGURANCA CONTRA INCENDIO, FOTOLUMINESCENTE, QUADRADA, *20 X 20* CM, EM PVC *2* MM ANTI-CHAMAS (SIMBOLOS, CORES E PICTOGRAMAS CONFORME NBR 13434)</v>
      </c>
      <c r="D25" s="1928"/>
      <c r="E25" s="1928"/>
      <c r="F25" s="1928"/>
      <c r="G25" s="437" t="s">
        <v>30</v>
      </c>
      <c r="I25" s="499"/>
    </row>
    <row r="26" spans="1:10" s="327" customFormat="1" ht="31.5">
      <c r="B26" s="438" t="s">
        <v>2334</v>
      </c>
      <c r="C26" s="1016" t="s">
        <v>1169</v>
      </c>
      <c r="D26" s="1016" t="s">
        <v>30</v>
      </c>
      <c r="E26" s="1016" t="s">
        <v>1170</v>
      </c>
      <c r="F26" s="1017" t="s">
        <v>1171</v>
      </c>
      <c r="G26" s="1018" t="s">
        <v>1172</v>
      </c>
      <c r="I26" s="499"/>
    </row>
    <row r="27" spans="1:10" s="327" customFormat="1" ht="15.75">
      <c r="B27" s="1795" t="s">
        <v>1173</v>
      </c>
      <c r="C27" s="1796"/>
      <c r="D27" s="1796"/>
      <c r="E27" s="1796"/>
      <c r="F27" s="1796"/>
      <c r="G27" s="1797"/>
      <c r="I27" s="499"/>
    </row>
    <row r="28" spans="1:10" s="327" customFormat="1" ht="60">
      <c r="A28" s="720" t="s">
        <v>1971</v>
      </c>
      <c r="B28" s="1150">
        <v>37556</v>
      </c>
      <c r="C28" s="554" t="str">
        <f>IF($A28="INSUMO",VLOOKUP($B28,'BANCO DE DADOS MAIO INSUMOS'!$A:$D,2,FALSE),VLOOKUP($B28,'BANCO DE DADOS MAIO SERVIÇOS'!$A:$D,2,FALSE))</f>
        <v>PLACA DE SINALIZACAO DE SEGURANCA CONTRA INCENDIO, FOTOLUMINESCENTE, QUADRADA, *20 X 20* CM, EM PVC *2* MM ANTI-CHAMAS (SIMBOLOS, CORES E PICTOGRAMAS CONFORME NBR 13434)</v>
      </c>
      <c r="D28" s="977" t="str">
        <f>IF($A28="INSUMO",VLOOKUP($B28,'BANCO DE DADOS MAIO INSUMOS'!$A:$D,3,FALSE),VLOOKUP($B28,'BANCO DE DADOS MAIO SERVIÇOS'!$A:$D,3,FALSE))</f>
        <v xml:space="preserve">UN    </v>
      </c>
      <c r="E28" s="515">
        <v>1</v>
      </c>
      <c r="F28" s="991">
        <f>IF($A28="INSUMO",VLOOKUP($B28,'BANCO DE DADOS MAIO INSUMOS'!$A:$D,4,FALSE),VLOOKUP($B28,'BANCO DE DADOS MAIO SERVIÇOS'!$A:$D,4,FALSE))</f>
        <v>17.350000000000001</v>
      </c>
      <c r="G28" s="997">
        <f>TRUNC(F28*E28,2)</f>
        <v>17.350000000000001</v>
      </c>
      <c r="I28" s="499"/>
    </row>
    <row r="29" spans="1:10" s="327" customFormat="1" ht="15.75">
      <c r="B29" s="1795" t="s">
        <v>1174</v>
      </c>
      <c r="C29" s="1796"/>
      <c r="D29" s="1796"/>
      <c r="E29" s="1796"/>
      <c r="F29" s="1796"/>
      <c r="G29" s="1797"/>
      <c r="I29" s="499"/>
    </row>
    <row r="30" spans="1:10" s="327" customFormat="1" ht="16.5" thickBot="1">
      <c r="A30" s="720" t="s">
        <v>1972</v>
      </c>
      <c r="B30" s="476">
        <v>88316</v>
      </c>
      <c r="C30" s="555" t="str">
        <f>IF($A30="INSUMO",VLOOKUP($B30,'BANCO DE DADOS MAIO INSUMOS'!$A:$D,2,FALSE),VLOOKUP($B30,'BANCO DE DADOS MAIO SERVIÇOS'!$A:$D,2,FALSE))</f>
        <v>SERVENTE COM ENCARGOS COMPLEMENTARES</v>
      </c>
      <c r="D30" s="981" t="str">
        <f>IF($A30="INSUMO",VLOOKUP($B30,'BANCO DE DADOS MAIO INSUMOS'!$A:$D,3,FALSE),VLOOKUP($B30,'BANCO DE DADOS MAIO SERVIÇOS'!$A:$D,3,FALSE))</f>
        <v>H</v>
      </c>
      <c r="E30" s="497">
        <v>0.2</v>
      </c>
      <c r="F30" s="992">
        <f>IF($A30="INSUMO",VLOOKUP($B30,'BANCO DE DADOS MAIO INSUMOS'!$A:$D,4,FALSE),VLOOKUP($B30,'BANCO DE DADOS MAIO SERVIÇOS'!$A:$D,4,FALSE))</f>
        <v>14.16</v>
      </c>
      <c r="G30" s="498">
        <f>TRUNC(F30*E30,2)</f>
        <v>2.83</v>
      </c>
      <c r="I30" s="499"/>
    </row>
    <row r="31" spans="1:10" s="468" customFormat="1" ht="16.5" thickBot="1">
      <c r="B31" s="489" t="s">
        <v>13771</v>
      </c>
      <c r="C31" s="537"/>
      <c r="D31" s="537"/>
      <c r="E31" s="537"/>
      <c r="F31" s="610" t="s">
        <v>1175</v>
      </c>
      <c r="G31" s="611">
        <f>SUM(G27:G30)</f>
        <v>20.18</v>
      </c>
    </row>
    <row r="32" spans="1:10" s="468" customFormat="1" ht="15.75" thickBot="1">
      <c r="B32" s="521"/>
      <c r="C32" s="537"/>
      <c r="D32" s="537"/>
      <c r="E32" s="537"/>
      <c r="F32" s="537"/>
      <c r="G32" s="537"/>
    </row>
    <row r="33" spans="1:10" s="499" customFormat="1" ht="38.25" customHeight="1">
      <c r="A33" s="327"/>
      <c r="B33" s="478" t="s">
        <v>1274</v>
      </c>
      <c r="C33" s="1822" t="str">
        <f>CONCATENATE("FORNECIMENTO E INSTALAÇÃO DE ",C36)</f>
        <v>FORNECIMENTO E INSTALAÇÃO DE LUMINARIA DE EMERGENCIA 30 LEDS, POTENCIA 2 W, BATERIA DE LITIO, AUTONOMIA DE 6 HORAS</v>
      </c>
      <c r="D33" s="1928"/>
      <c r="E33" s="1928"/>
      <c r="F33" s="1928"/>
      <c r="G33" s="437" t="s">
        <v>30</v>
      </c>
      <c r="H33" s="327" t="s">
        <v>2034</v>
      </c>
    </row>
    <row r="34" spans="1:10" s="499" customFormat="1" ht="31.5">
      <c r="A34" s="327"/>
      <c r="B34" s="438" t="s">
        <v>2334</v>
      </c>
      <c r="C34" s="707" t="s">
        <v>1169</v>
      </c>
      <c r="D34" s="707" t="s">
        <v>30</v>
      </c>
      <c r="E34" s="707" t="s">
        <v>1170</v>
      </c>
      <c r="F34" s="708" t="s">
        <v>1171</v>
      </c>
      <c r="G34" s="709" t="s">
        <v>1172</v>
      </c>
      <c r="H34" s="327"/>
    </row>
    <row r="35" spans="1:10" s="499" customFormat="1" ht="15.75">
      <c r="A35" s="327"/>
      <c r="B35" s="1795" t="s">
        <v>1173</v>
      </c>
      <c r="C35" s="1796"/>
      <c r="D35" s="1796"/>
      <c r="E35" s="1796"/>
      <c r="F35" s="1796"/>
      <c r="G35" s="1797"/>
      <c r="H35" s="327"/>
    </row>
    <row r="36" spans="1:10" s="499" customFormat="1" ht="38.25" customHeight="1">
      <c r="A36" s="720" t="s">
        <v>1971</v>
      </c>
      <c r="B36" s="475">
        <v>38774</v>
      </c>
      <c r="C36" s="554" t="str">
        <f>IF($A36="INSUMO",VLOOKUP($B36,'BANCO DE DADOS MAIO INSUMOS'!$A:$D,2,FALSE),VLOOKUP($B36,'BANCO DE DADOS MAIO SERVIÇOS'!$A:$D,2,FALSE))</f>
        <v>LUMINARIA DE EMERGENCIA 30 LEDS, POTENCIA 2 W, BATERIA DE LITIO, AUTONOMIA DE 6 HORAS</v>
      </c>
      <c r="D36" s="1338" t="str">
        <f>IF($A36="INSUMO",VLOOKUP($B36,'BANCO DE DADOS MAIO INSUMOS'!$A:$D,3,FALSE),VLOOKUP($B36,'BANCO DE DADOS MAIO SERVIÇOS'!$A:$D,3,FALSE))</f>
        <v xml:space="preserve">UN    </v>
      </c>
      <c r="E36" s="621">
        <v>1</v>
      </c>
      <c r="F36" s="991">
        <f>IF($A36="INSUMO",VLOOKUP($B36,'BANCO DE DADOS MAIO INSUMOS'!$A:$D,4,FALSE),VLOOKUP($B36,'BANCO DE DADOS MAIO SERVIÇOS'!$A:$D,4,FALSE))</f>
        <v>30.79</v>
      </c>
      <c r="G36" s="495">
        <f>TRUNC(F36*E36,2)</f>
        <v>30.79</v>
      </c>
      <c r="H36" s="750"/>
    </row>
    <row r="37" spans="1:10" s="499" customFormat="1" ht="15.75">
      <c r="A37" s="327"/>
      <c r="B37" s="1952" t="s">
        <v>1174</v>
      </c>
      <c r="C37" s="1953"/>
      <c r="D37" s="1953"/>
      <c r="E37" s="1953"/>
      <c r="F37" s="1953"/>
      <c r="G37" s="1954"/>
      <c r="H37" s="327"/>
    </row>
    <row r="38" spans="1:10" s="499" customFormat="1" ht="15.75">
      <c r="A38" s="720" t="s">
        <v>1972</v>
      </c>
      <c r="B38" s="475">
        <v>88264</v>
      </c>
      <c r="C38" s="554" t="str">
        <f>IF($A38="INSUMO",VLOOKUP($B38,'BANCO DE DADOS MAIO INSUMOS'!$A:$D,2,FALSE),VLOOKUP($B38,'BANCO DE DADOS MAIO SERVIÇOS'!$A:$D,2,FALSE))</f>
        <v>ELETRICISTA COM ENCARGOS COMPLEMENTARES</v>
      </c>
      <c r="D38" s="357" t="str">
        <f>IF($A38="INSUMO",VLOOKUP($B38,'BANCO DE DADOS MAIO INSUMOS'!$A:$D,3,FALSE),VLOOKUP($B38,'BANCO DE DADOS MAIO SERVIÇOS'!$A:$D,3,FALSE))</f>
        <v>H</v>
      </c>
      <c r="E38" s="621">
        <v>0.5</v>
      </c>
      <c r="F38" s="439">
        <f>IF($A38="INSUMO",VLOOKUP($B38,'BANCO DE DADOS MAIO INSUMOS'!$A:$D,4,FALSE),VLOOKUP($B38,'BANCO DE DADOS MAIO SERVIÇOS'!$A:$D,4,FALSE))</f>
        <v>18.07</v>
      </c>
      <c r="G38" s="495">
        <f>TRUNC(F38*E38,2)</f>
        <v>9.0299999999999994</v>
      </c>
      <c r="H38" s="750"/>
    </row>
    <row r="39" spans="1:10" s="499" customFormat="1" ht="16.5" thickBot="1">
      <c r="A39" s="720" t="s">
        <v>1972</v>
      </c>
      <c r="B39" s="476">
        <v>88247</v>
      </c>
      <c r="C39" s="555" t="str">
        <f>IF($A39="INSUMO",VLOOKUP($B39,'BANCO DE DADOS MAIO INSUMOS'!$A:$D,2,FALSE),VLOOKUP($B39,'BANCO DE DADOS MAIO SERVIÇOS'!$A:$D,2,FALSE))</f>
        <v>AUXILIAR DE ELETRICISTA COM ENCARGOS COMPLEMENTARES</v>
      </c>
      <c r="D39" s="366" t="str">
        <f>IF($A39="INSUMO",VLOOKUP($B39,'BANCO DE DADOS MAIO INSUMOS'!$A:$D,3,FALSE),VLOOKUP($B39,'BANCO DE DADOS MAIO SERVIÇOS'!$A:$D,3,FALSE))</f>
        <v>H</v>
      </c>
      <c r="E39" s="622">
        <v>0.5</v>
      </c>
      <c r="F39" s="441">
        <f>IF($A39="INSUMO",VLOOKUP($B39,'BANCO DE DADOS MAIO INSUMOS'!$A:$D,4,FALSE),VLOOKUP($B39,'BANCO DE DADOS MAIO SERVIÇOS'!$A:$D,4,FALSE))</f>
        <v>14.04</v>
      </c>
      <c r="G39" s="498">
        <f>TRUNC(F39*E39,2)</f>
        <v>7.02</v>
      </c>
      <c r="H39" s="750"/>
    </row>
    <row r="40" spans="1:10" s="327" customFormat="1" ht="16.5" thickBot="1">
      <c r="B40" s="1926" t="s">
        <v>2036</v>
      </c>
      <c r="C40" s="1926"/>
      <c r="D40" s="1926"/>
      <c r="E40" s="1926"/>
      <c r="F40" s="610" t="s">
        <v>1175</v>
      </c>
      <c r="G40" s="611">
        <f>SUM(G35:G39)</f>
        <v>46.84</v>
      </c>
    </row>
    <row r="41" spans="1:10" s="327" customFormat="1" ht="15.75" thickBot="1">
      <c r="B41" s="494"/>
      <c r="C41" s="118"/>
      <c r="D41" s="118"/>
      <c r="E41" s="118"/>
    </row>
    <row r="42" spans="1:10" s="327" customFormat="1" ht="15.75">
      <c r="B42" s="478" t="s">
        <v>1275</v>
      </c>
      <c r="C42" s="1822" t="str">
        <f>CONCATENATE("FORNECIMENTO E INSTALAÇÃO DE ",C45)</f>
        <v>FORNECIMENTO E INSTALAÇÃO DE BARRA ANTIPANICO DUPLA, PARA PORTA DE VIDRO, COR CINZA</v>
      </c>
      <c r="D42" s="1928"/>
      <c r="E42" s="1928"/>
      <c r="F42" s="1928"/>
      <c r="G42" s="437" t="s">
        <v>30</v>
      </c>
      <c r="I42" s="499"/>
      <c r="J42" s="499"/>
    </row>
    <row r="43" spans="1:10" s="327" customFormat="1" ht="31.5">
      <c r="B43" s="438" t="s">
        <v>2334</v>
      </c>
      <c r="C43" s="1016" t="s">
        <v>1169</v>
      </c>
      <c r="D43" s="1016" t="s">
        <v>30</v>
      </c>
      <c r="E43" s="1016" t="s">
        <v>1170</v>
      </c>
      <c r="F43" s="1017" t="s">
        <v>1171</v>
      </c>
      <c r="G43" s="1018" t="s">
        <v>1172</v>
      </c>
      <c r="I43" s="499"/>
      <c r="J43" s="499"/>
    </row>
    <row r="44" spans="1:10" s="327" customFormat="1" ht="15.75">
      <c r="B44" s="1795" t="s">
        <v>1173</v>
      </c>
      <c r="C44" s="1796"/>
      <c r="D44" s="1796"/>
      <c r="E44" s="1796"/>
      <c r="F44" s="1796"/>
      <c r="G44" s="1797"/>
      <c r="I44" s="499"/>
      <c r="J44" s="499"/>
    </row>
    <row r="45" spans="1:10" s="499" customFormat="1" ht="15.75">
      <c r="A45" s="720" t="s">
        <v>1971</v>
      </c>
      <c r="B45" s="475">
        <v>39624</v>
      </c>
      <c r="C45" s="554" t="str">
        <f>IF($A45="INSUMO",VLOOKUP($B45,'BANCO DE DADOS MAIO INSUMOS'!$A:$D,2,FALSE),VLOOKUP($B45,'BANCO DE DADOS MAIO SERVIÇOS'!$A:$D,2,FALSE))</f>
        <v>BARRA ANTIPANICO DUPLA, PARA PORTA DE VIDRO, COR CINZA</v>
      </c>
      <c r="D45" s="977" t="str">
        <f>IF($A45="INSUMO",VLOOKUP($B45,'BANCO DE DADOS MAIO INSUMOS'!$A:$D,3,FALSE),VLOOKUP($B45,'BANCO DE DADOS MAIO SERVIÇOS'!$A:$D,3,FALSE))</f>
        <v xml:space="preserve">PAR   </v>
      </c>
      <c r="E45" s="621">
        <v>1</v>
      </c>
      <c r="F45" s="991">
        <f>IF($A45="INSUMO",VLOOKUP($B45,'BANCO DE DADOS MAIO INSUMOS'!$A:$D,4,FALSE),VLOOKUP($B45,'BANCO DE DADOS MAIO SERVIÇOS'!$A:$D,4,FALSE))</f>
        <v>1235.8900000000001</v>
      </c>
      <c r="G45" s="495">
        <f>TRUNC(F45*E45,2)</f>
        <v>1235.8900000000001</v>
      </c>
      <c r="H45" s="750"/>
    </row>
    <row r="46" spans="1:10" s="327" customFormat="1" ht="15.75">
      <c r="B46" s="1795" t="s">
        <v>1174</v>
      </c>
      <c r="C46" s="1796"/>
      <c r="D46" s="1796"/>
      <c r="E46" s="1796"/>
      <c r="F46" s="1796"/>
      <c r="G46" s="1797"/>
      <c r="I46" s="499"/>
      <c r="J46" s="499"/>
    </row>
    <row r="47" spans="1:10" s="327" customFormat="1" ht="16.5" thickBot="1">
      <c r="A47" s="720" t="s">
        <v>1972</v>
      </c>
      <c r="B47" s="476">
        <v>88262</v>
      </c>
      <c r="C47" s="555" t="str">
        <f>IF($A47="INSUMO",VLOOKUP($B47,'BANCO DE DADOS MAIO INSUMOS'!$A:$D,2,FALSE),VLOOKUP($B47,'BANCO DE DADOS MAIO SERVIÇOS'!$A:$D,2,FALSE))</f>
        <v>CARPINTEIRO DE FORMAS COM ENCARGOS COMPLEMENTARES</v>
      </c>
      <c r="D47" s="981" t="str">
        <f>IF($A47="INSUMO",VLOOKUP($B47,'BANCO DE DADOS MAIO INSUMOS'!$A:$D,3,FALSE),VLOOKUP($B47,'BANCO DE DADOS MAIO SERVIÇOS'!$A:$D,3,FALSE))</f>
        <v>H</v>
      </c>
      <c r="E47" s="622">
        <v>0.6</v>
      </c>
      <c r="F47" s="992">
        <f>IF($A47="INSUMO",VLOOKUP($B47,'BANCO DE DADOS MAIO INSUMOS'!$A:$D,4,FALSE),VLOOKUP($B47,'BANCO DE DADOS MAIO SERVIÇOS'!$A:$D,4,FALSE))</f>
        <v>17.350000000000001</v>
      </c>
      <c r="G47" s="498">
        <f>TRUNC(F47*E47,2)</f>
        <v>10.41</v>
      </c>
      <c r="I47" s="499"/>
      <c r="J47" s="499"/>
    </row>
    <row r="48" spans="1:10" s="499" customFormat="1" ht="16.5" customHeight="1" thickBot="1">
      <c r="A48" s="327"/>
      <c r="B48" s="1798" t="s">
        <v>2590</v>
      </c>
      <c r="C48" s="1798"/>
      <c r="D48" s="1798"/>
      <c r="E48" s="1798"/>
      <c r="F48" s="610" t="s">
        <v>1175</v>
      </c>
      <c r="G48" s="611">
        <f>SUM(G44:G47)</f>
        <v>1246.3000000000002</v>
      </c>
      <c r="H48" s="327"/>
    </row>
    <row r="49" spans="1:8" s="499" customFormat="1" ht="15">
      <c r="A49" s="327"/>
      <c r="B49" s="717"/>
      <c r="C49" s="717"/>
      <c r="D49" s="717"/>
      <c r="E49" s="717"/>
      <c r="F49" s="717"/>
      <c r="G49" s="717"/>
      <c r="H49" s="327"/>
    </row>
    <row r="50" spans="1:8" s="499" customFormat="1" ht="15.75" hidden="1">
      <c r="A50" s="327"/>
      <c r="B50" s="478" t="s">
        <v>1280</v>
      </c>
      <c r="C50" s="1822" t="str">
        <f>CONCATENATE("FORNECIMENTO E INSTALAÇÃO DE ",C53)</f>
        <v>FORNECIMENTO E INSTALAÇÃO DE ILUMINAÇAO EMERGENCIA E SAIDA LED BIVOLT SEGURIMAX 24149 </v>
      </c>
      <c r="D50" s="1928"/>
      <c r="E50" s="1928"/>
      <c r="F50" s="1928"/>
      <c r="G50" s="437" t="s">
        <v>30</v>
      </c>
      <c r="H50" s="327"/>
    </row>
    <row r="51" spans="1:8" s="499" customFormat="1" ht="31.5" hidden="1">
      <c r="A51" s="327"/>
      <c r="B51" s="438" t="s">
        <v>1204</v>
      </c>
      <c r="C51" s="707" t="s">
        <v>1169</v>
      </c>
      <c r="D51" s="707" t="s">
        <v>1179</v>
      </c>
      <c r="E51" s="707" t="s">
        <v>1170</v>
      </c>
      <c r="F51" s="708" t="s">
        <v>1171</v>
      </c>
      <c r="G51" s="709" t="s">
        <v>1172</v>
      </c>
      <c r="H51" s="327"/>
    </row>
    <row r="52" spans="1:8" s="499" customFormat="1" ht="15.75" hidden="1">
      <c r="A52" s="327"/>
      <c r="B52" s="1795" t="s">
        <v>1173</v>
      </c>
      <c r="C52" s="1796"/>
      <c r="D52" s="1796"/>
      <c r="E52" s="1796"/>
      <c r="F52" s="1796"/>
      <c r="G52" s="1797"/>
      <c r="H52" s="327"/>
    </row>
    <row r="53" spans="1:8" s="499" customFormat="1" ht="30" hidden="1">
      <c r="A53" s="327"/>
      <c r="B53" s="525" t="s">
        <v>1213</v>
      </c>
      <c r="C53" s="561" t="s">
        <v>1281</v>
      </c>
      <c r="D53" s="446" t="s">
        <v>30</v>
      </c>
      <c r="E53" s="515">
        <v>1</v>
      </c>
      <c r="F53" s="515">
        <f>D64</f>
        <v>37.872</v>
      </c>
      <c r="G53" s="520">
        <f>TRUNC(F53*E53,2)</f>
        <v>37.869999999999997</v>
      </c>
      <c r="H53" s="327"/>
    </row>
    <row r="54" spans="1:8" s="499" customFormat="1" ht="15.75" hidden="1">
      <c r="A54" s="327"/>
      <c r="B54" s="1795" t="s">
        <v>1174</v>
      </c>
      <c r="C54" s="1796"/>
      <c r="D54" s="1796"/>
      <c r="E54" s="1796"/>
      <c r="F54" s="1796"/>
      <c r="G54" s="1797"/>
      <c r="H54" s="327"/>
    </row>
    <row r="55" spans="1:8" s="499" customFormat="1" ht="15.75" hidden="1">
      <c r="A55" s="720" t="s">
        <v>1972</v>
      </c>
      <c r="B55" s="475">
        <v>88264</v>
      </c>
      <c r="C55" s="554" t="str">
        <f>IF($A55="INSUMO",VLOOKUP($B55,'BANCO DE DADOS MAIO INSUMOS'!$A:$D,2,FALSE),VLOOKUP($B55,'BANCO DE DADOS MAIO SERVIÇOS'!$A:$D,2,FALSE))</f>
        <v>ELETRICISTA COM ENCARGOS COMPLEMENTARES</v>
      </c>
      <c r="D55" s="357" t="str">
        <f>IF($A55="INSUMO",VLOOKUP($B55,'BANCO DE DADOS MAIO INSUMOS'!$A:$D,3,FALSE),VLOOKUP($B55,'BANCO DE DADOS MAIO SERVIÇOS'!$A:$D,3,FALSE))</f>
        <v>H</v>
      </c>
      <c r="E55" s="496">
        <v>0.5</v>
      </c>
      <c r="F55" s="439">
        <f>IF($A55="INSUMO",VLOOKUP($B55,'BANCO DE DADOS MAIO INSUMOS'!$A:$D,4,FALSE),VLOOKUP($B55,'BANCO DE DADOS MAIO SERVIÇOS'!$A:$D,4,FALSE))</f>
        <v>18.07</v>
      </c>
      <c r="G55" s="495">
        <f>TRUNC(F55*E55,2)</f>
        <v>9.0299999999999994</v>
      </c>
      <c r="H55" s="327"/>
    </row>
    <row r="56" spans="1:8" s="499" customFormat="1" ht="16.5" hidden="1" thickBot="1">
      <c r="A56" s="720" t="s">
        <v>1972</v>
      </c>
      <c r="B56" s="476">
        <v>88247</v>
      </c>
      <c r="C56" s="555" t="str">
        <f>IF($A56="INSUMO",VLOOKUP($B56,'BANCO DE DADOS MAIO INSUMOS'!$A:$D,2,FALSE),VLOOKUP($B56,'BANCO DE DADOS MAIO SERVIÇOS'!$A:$D,2,FALSE))</f>
        <v>AUXILIAR DE ELETRICISTA COM ENCARGOS COMPLEMENTARES</v>
      </c>
      <c r="D56" s="366" t="str">
        <f>IF($A56="INSUMO",VLOOKUP($B56,'BANCO DE DADOS MAIO INSUMOS'!$A:$D,3,FALSE),VLOOKUP($B56,'BANCO DE DADOS MAIO SERVIÇOS'!$A:$D,3,FALSE))</f>
        <v>H</v>
      </c>
      <c r="E56" s="497">
        <v>0.5</v>
      </c>
      <c r="F56" s="441">
        <f>IF($A56="INSUMO",VLOOKUP($B56,'BANCO DE DADOS MAIO INSUMOS'!$A:$D,4,FALSE),VLOOKUP($B56,'BANCO DE DADOS MAIO SERVIÇOS'!$A:$D,4,FALSE))</f>
        <v>14.04</v>
      </c>
      <c r="G56" s="498">
        <f>TRUNC(F56*E56,2)</f>
        <v>7.02</v>
      </c>
      <c r="H56" s="327"/>
    </row>
    <row r="57" spans="1:8" s="499" customFormat="1" ht="16.5" hidden="1" customHeight="1" thickBot="1">
      <c r="A57" s="327"/>
      <c r="B57" s="500" t="s">
        <v>2036</v>
      </c>
      <c r="C57" s="500"/>
      <c r="D57" s="500"/>
      <c r="E57" s="500"/>
      <c r="F57" s="610" t="s">
        <v>1175</v>
      </c>
      <c r="G57" s="611">
        <f>SUM(G52:G56)</f>
        <v>53.92</v>
      </c>
      <c r="H57" s="327"/>
    </row>
    <row r="58" spans="1:8" s="499" customFormat="1" ht="15.75" hidden="1" thickBot="1">
      <c r="A58" s="327"/>
      <c r="B58" s="522"/>
      <c r="C58" s="522"/>
      <c r="D58" s="522"/>
      <c r="E58" s="522"/>
      <c r="F58" s="522"/>
      <c r="G58" s="522"/>
      <c r="H58" s="327"/>
    </row>
    <row r="59" spans="1:8" s="499" customFormat="1" ht="31.5" hidden="1">
      <c r="A59" s="327"/>
      <c r="B59" s="682"/>
      <c r="C59" s="501" t="s">
        <v>1281</v>
      </c>
      <c r="D59" s="683"/>
      <c r="E59" s="684"/>
      <c r="F59" s="449" t="s">
        <v>30</v>
      </c>
      <c r="G59" s="559" t="s">
        <v>30</v>
      </c>
      <c r="H59" s="327"/>
    </row>
    <row r="60" spans="1:8" s="499" customFormat="1" ht="31.5" hidden="1">
      <c r="A60" s="327"/>
      <c r="B60" s="686" t="s">
        <v>1205</v>
      </c>
      <c r="C60" s="687" t="s">
        <v>1206</v>
      </c>
      <c r="D60" s="688" t="s">
        <v>1207</v>
      </c>
      <c r="E60" s="689" t="s">
        <v>1208</v>
      </c>
      <c r="F60" s="450" t="s">
        <v>1209</v>
      </c>
      <c r="G60" s="690" t="s">
        <v>1210</v>
      </c>
      <c r="H60" s="327"/>
    </row>
    <row r="61" spans="1:8" s="499" customFormat="1" ht="15" hidden="1">
      <c r="A61" s="327"/>
      <c r="B61" s="738">
        <v>42569</v>
      </c>
      <c r="C61" s="510" t="s">
        <v>2056</v>
      </c>
      <c r="D61" s="511">
        <v>36.813000000000002</v>
      </c>
      <c r="E61" s="512" t="s">
        <v>2057</v>
      </c>
      <c r="F61" s="752" t="s">
        <v>2058</v>
      </c>
      <c r="G61" s="739" t="s">
        <v>2059</v>
      </c>
      <c r="H61" s="327"/>
    </row>
    <row r="62" spans="1:8" s="499" customFormat="1" ht="15" hidden="1">
      <c r="A62" s="327"/>
      <c r="B62" s="738">
        <v>42566</v>
      </c>
      <c r="C62" s="510" t="s">
        <v>2046</v>
      </c>
      <c r="D62" s="511">
        <v>37.99</v>
      </c>
      <c r="E62" s="512" t="s">
        <v>2051</v>
      </c>
      <c r="F62" s="752" t="s">
        <v>2047</v>
      </c>
      <c r="G62" s="739" t="s">
        <v>2048</v>
      </c>
      <c r="H62" s="327"/>
    </row>
    <row r="63" spans="1:8" s="499" customFormat="1" ht="30" hidden="1">
      <c r="A63" s="327"/>
      <c r="B63" s="738">
        <v>42569</v>
      </c>
      <c r="C63" s="692" t="s">
        <v>2060</v>
      </c>
      <c r="D63" s="693">
        <v>37.872</v>
      </c>
      <c r="E63" s="696" t="s">
        <v>2061</v>
      </c>
      <c r="F63" s="752" t="s">
        <v>2062</v>
      </c>
      <c r="G63" s="511" t="s">
        <v>2063</v>
      </c>
      <c r="H63" s="327"/>
    </row>
    <row r="64" spans="1:8" s="499" customFormat="1" ht="16.5" hidden="1" thickBot="1">
      <c r="A64" s="327"/>
      <c r="B64" s="697"/>
      <c r="C64" s="698" t="s">
        <v>1211</v>
      </c>
      <c r="D64" s="699">
        <f>MEDIAN(D61:D63)</f>
        <v>37.872</v>
      </c>
      <c r="E64" s="700"/>
      <c r="F64" s="453"/>
      <c r="G64" s="701"/>
      <c r="H64" s="327"/>
    </row>
    <row r="65" spans="1:8" s="742" customFormat="1" ht="16.5" hidden="1" thickBot="1">
      <c r="B65" s="502"/>
      <c r="C65" s="503"/>
      <c r="D65" s="503"/>
      <c r="E65" s="503"/>
      <c r="F65" s="503"/>
      <c r="G65" s="503"/>
    </row>
    <row r="66" spans="1:8" s="499" customFormat="1" ht="15.75" hidden="1">
      <c r="A66" s="327"/>
      <c r="B66" s="478" t="s">
        <v>1282</v>
      </c>
      <c r="C66" s="1822" t="str">
        <f>CONCATENATE("FORNECIMENTO E INSTALAÇÃO DE ",C69)</f>
        <v>FORNECIMENTO E INSTALAÇÃO DE SIRENE ELETRONICA BITONAL 24 V DANI 4024</v>
      </c>
      <c r="D66" s="1928"/>
      <c r="E66" s="1928"/>
      <c r="F66" s="1928"/>
      <c r="G66" s="437" t="s">
        <v>30</v>
      </c>
      <c r="H66" s="327"/>
    </row>
    <row r="67" spans="1:8" s="499" customFormat="1" ht="31.5" hidden="1">
      <c r="A67" s="327"/>
      <c r="B67" s="438" t="s">
        <v>1204</v>
      </c>
      <c r="C67" s="707" t="s">
        <v>1169</v>
      </c>
      <c r="D67" s="707" t="s">
        <v>1179</v>
      </c>
      <c r="E67" s="707" t="s">
        <v>1170</v>
      </c>
      <c r="F67" s="708" t="s">
        <v>1171</v>
      </c>
      <c r="G67" s="709" t="s">
        <v>1172</v>
      </c>
      <c r="H67" s="327"/>
    </row>
    <row r="68" spans="1:8" s="499" customFormat="1" ht="15.75" hidden="1">
      <c r="A68" s="327"/>
      <c r="B68" s="1795" t="s">
        <v>1173</v>
      </c>
      <c r="C68" s="1796"/>
      <c r="D68" s="1796"/>
      <c r="E68" s="1796"/>
      <c r="F68" s="1796"/>
      <c r="G68" s="1797"/>
      <c r="H68" s="327"/>
    </row>
    <row r="69" spans="1:8" s="499" customFormat="1" ht="15" hidden="1">
      <c r="A69" s="327"/>
      <c r="B69" s="525" t="s">
        <v>1213</v>
      </c>
      <c r="C69" s="562" t="s">
        <v>1283</v>
      </c>
      <c r="D69" s="446" t="s">
        <v>30</v>
      </c>
      <c r="E69" s="515">
        <v>1</v>
      </c>
      <c r="F69" s="515">
        <f>D80</f>
        <v>54.72</v>
      </c>
      <c r="G69" s="520">
        <f>TRUNC(F69*E69,2)</f>
        <v>54.72</v>
      </c>
      <c r="H69" s="327"/>
    </row>
    <row r="70" spans="1:8" s="499" customFormat="1" ht="15.75" hidden="1">
      <c r="A70" s="327"/>
      <c r="B70" s="1795" t="s">
        <v>1174</v>
      </c>
      <c r="C70" s="1796"/>
      <c r="D70" s="1796"/>
      <c r="E70" s="1796"/>
      <c r="F70" s="1796"/>
      <c r="G70" s="1797"/>
      <c r="H70" s="327"/>
    </row>
    <row r="71" spans="1:8" s="499" customFormat="1" ht="15.75" hidden="1">
      <c r="A71" s="720" t="s">
        <v>1972</v>
      </c>
      <c r="B71" s="475">
        <v>88264</v>
      </c>
      <c r="C71" s="554" t="str">
        <f>IF($A71="INSUMO",VLOOKUP($B71,'BANCO DE DADOS MAIO INSUMOS'!$A:$D,2,FALSE),VLOOKUP($B71,'BANCO DE DADOS MAIO SERVIÇOS'!$A:$D,2,FALSE))</f>
        <v>ELETRICISTA COM ENCARGOS COMPLEMENTARES</v>
      </c>
      <c r="D71" s="357" t="str">
        <f>IF($A71="INSUMO",VLOOKUP($B71,'BANCO DE DADOS MAIO INSUMOS'!$A:$D,3,FALSE),VLOOKUP($B71,'BANCO DE DADOS MAIO SERVIÇOS'!$A:$D,3,FALSE))</f>
        <v>H</v>
      </c>
      <c r="E71" s="496">
        <v>1</v>
      </c>
      <c r="F71" s="439">
        <f>IF($A71="INSUMO",VLOOKUP($B71,'BANCO DE DADOS MAIO INSUMOS'!$A:$D,4,FALSE),VLOOKUP($B71,'BANCO DE DADOS MAIO SERVIÇOS'!$A:$D,4,FALSE))</f>
        <v>18.07</v>
      </c>
      <c r="G71" s="495">
        <f>TRUNC(F71*E71,2)</f>
        <v>18.07</v>
      </c>
      <c r="H71" s="327"/>
    </row>
    <row r="72" spans="1:8" s="499" customFormat="1" ht="16.5" hidden="1" thickBot="1">
      <c r="A72" s="720" t="s">
        <v>1972</v>
      </c>
      <c r="B72" s="476">
        <v>88247</v>
      </c>
      <c r="C72" s="555" t="str">
        <f>IF($A72="INSUMO",VLOOKUP($B72,'BANCO DE DADOS MAIO INSUMOS'!$A:$D,2,FALSE),VLOOKUP($B72,'BANCO DE DADOS MAIO SERVIÇOS'!$A:$D,2,FALSE))</f>
        <v>AUXILIAR DE ELETRICISTA COM ENCARGOS COMPLEMENTARES</v>
      </c>
      <c r="D72" s="366" t="str">
        <f>IF($A72="INSUMO",VLOOKUP($B72,'BANCO DE DADOS MAIO INSUMOS'!$A:$D,3,FALSE),VLOOKUP($B72,'BANCO DE DADOS MAIO SERVIÇOS'!$A:$D,3,FALSE))</f>
        <v>H</v>
      </c>
      <c r="E72" s="497">
        <v>1</v>
      </c>
      <c r="F72" s="441">
        <f>IF($A72="INSUMO",VLOOKUP($B72,'BANCO DE DADOS MAIO INSUMOS'!$A:$D,4,FALSE),VLOOKUP($B72,'BANCO DE DADOS MAIO SERVIÇOS'!$A:$D,4,FALSE))</f>
        <v>14.04</v>
      </c>
      <c r="G72" s="498">
        <f>TRUNC(F72*E72,2)</f>
        <v>14.04</v>
      </c>
      <c r="H72" s="327"/>
    </row>
    <row r="73" spans="1:8" s="499" customFormat="1" ht="16.5" hidden="1" customHeight="1" thickBot="1">
      <c r="A73" s="327"/>
      <c r="B73" s="500" t="s">
        <v>2037</v>
      </c>
      <c r="C73" s="500"/>
      <c r="D73" s="500"/>
      <c r="E73" s="500"/>
      <c r="F73" s="333" t="s">
        <v>1175</v>
      </c>
      <c r="G73" s="334">
        <f>SUM(G68:G72)</f>
        <v>86.829999999999984</v>
      </c>
      <c r="H73" s="327"/>
    </row>
    <row r="74" spans="1:8" s="499" customFormat="1" ht="15.75" hidden="1" thickBot="1">
      <c r="A74" s="327"/>
      <c r="B74" s="1949"/>
      <c r="C74" s="1949"/>
      <c r="D74" s="1949"/>
      <c r="E74" s="1949"/>
      <c r="H74" s="327"/>
    </row>
    <row r="75" spans="1:8" s="499" customFormat="1" ht="15.75" hidden="1">
      <c r="A75" s="327"/>
      <c r="B75" s="682"/>
      <c r="C75" s="501" t="s">
        <v>1283</v>
      </c>
      <c r="D75" s="683"/>
      <c r="E75" s="684"/>
      <c r="F75" s="449" t="s">
        <v>30</v>
      </c>
      <c r="G75" s="559" t="s">
        <v>30</v>
      </c>
      <c r="H75" s="327"/>
    </row>
    <row r="76" spans="1:8" s="499" customFormat="1" ht="31.5" hidden="1">
      <c r="A76" s="327"/>
      <c r="B76" s="686" t="s">
        <v>1205</v>
      </c>
      <c r="C76" s="687" t="s">
        <v>1206</v>
      </c>
      <c r="D76" s="688" t="s">
        <v>1207</v>
      </c>
      <c r="E76" s="689" t="s">
        <v>1208</v>
      </c>
      <c r="F76" s="450" t="s">
        <v>1209</v>
      </c>
      <c r="G76" s="690" t="s">
        <v>1210</v>
      </c>
      <c r="H76" s="327"/>
    </row>
    <row r="77" spans="1:8" s="499" customFormat="1" ht="30" hidden="1">
      <c r="A77" s="327"/>
      <c r="B77" s="738">
        <v>42569</v>
      </c>
      <c r="C77" s="510" t="s">
        <v>2052</v>
      </c>
      <c r="D77" s="511">
        <v>61.4</v>
      </c>
      <c r="E77" s="512" t="s">
        <v>2053</v>
      </c>
      <c r="F77" s="752" t="s">
        <v>2054</v>
      </c>
      <c r="G77" s="511" t="s">
        <v>2055</v>
      </c>
      <c r="H77" s="327"/>
    </row>
    <row r="78" spans="1:8" s="499" customFormat="1" ht="15" hidden="1">
      <c r="A78" s="327"/>
      <c r="B78" s="738">
        <v>42566</v>
      </c>
      <c r="C78" s="510" t="s">
        <v>2046</v>
      </c>
      <c r="D78" s="511">
        <v>54.72</v>
      </c>
      <c r="E78" s="512" t="s">
        <v>2051</v>
      </c>
      <c r="F78" s="752" t="s">
        <v>2047</v>
      </c>
      <c r="G78" s="739" t="s">
        <v>2048</v>
      </c>
      <c r="H78" s="327"/>
    </row>
    <row r="79" spans="1:8" s="499" customFormat="1" ht="15" hidden="1">
      <c r="A79" s="327"/>
      <c r="B79" s="747">
        <v>42459</v>
      </c>
      <c r="C79" s="692" t="s">
        <v>1268</v>
      </c>
      <c r="D79" s="693">
        <v>29.02</v>
      </c>
      <c r="E79" s="696" t="s">
        <v>1269</v>
      </c>
      <c r="F79" s="740" t="s">
        <v>1270</v>
      </c>
      <c r="G79" s="748" t="s">
        <v>1271</v>
      </c>
      <c r="H79" s="327"/>
    </row>
    <row r="80" spans="1:8" s="499" customFormat="1" ht="16.5" hidden="1" thickBot="1">
      <c r="A80" s="327"/>
      <c r="B80" s="697"/>
      <c r="C80" s="698" t="s">
        <v>1211</v>
      </c>
      <c r="D80" s="699">
        <f>MEDIAN(D77:D79)</f>
        <v>54.72</v>
      </c>
      <c r="E80" s="700"/>
      <c r="F80" s="453"/>
      <c r="G80" s="701"/>
      <c r="H80" s="327"/>
    </row>
    <row r="81" spans="1:8" s="742" customFormat="1" ht="16.5" hidden="1" thickBot="1">
      <c r="B81" s="502"/>
      <c r="C81" s="503"/>
      <c r="D81" s="503"/>
      <c r="E81" s="503"/>
      <c r="F81" s="503"/>
      <c r="G81" s="503"/>
    </row>
    <row r="82" spans="1:8" s="499" customFormat="1" ht="15.75" hidden="1">
      <c r="A82" s="327"/>
      <c r="B82" s="478" t="s">
        <v>1284</v>
      </c>
      <c r="C82" s="1822" t="str">
        <f>CONCATENATE("FORNECIMENTO E INSTALAÇÃO DE ",C85)</f>
        <v>FORNECIMENTO E INSTALAÇÃO DE PLACA SAIDA FOTOLUMINESCENTE 20 X 30CM SINALIZE 250BM </v>
      </c>
      <c r="D82" s="1928"/>
      <c r="E82" s="1928"/>
      <c r="F82" s="1928"/>
      <c r="G82" s="437" t="s">
        <v>30</v>
      </c>
      <c r="H82" s="327"/>
    </row>
    <row r="83" spans="1:8" s="499" customFormat="1" ht="31.5" hidden="1">
      <c r="A83" s="327"/>
      <c r="B83" s="438" t="s">
        <v>1204</v>
      </c>
      <c r="C83" s="707" t="s">
        <v>1169</v>
      </c>
      <c r="D83" s="707" t="s">
        <v>1179</v>
      </c>
      <c r="E83" s="707" t="s">
        <v>1170</v>
      </c>
      <c r="F83" s="708" t="s">
        <v>1171</v>
      </c>
      <c r="G83" s="709" t="s">
        <v>1172</v>
      </c>
      <c r="H83" s="327"/>
    </row>
    <row r="84" spans="1:8" s="499" customFormat="1" ht="15.75" hidden="1">
      <c r="A84" s="327"/>
      <c r="B84" s="1795" t="s">
        <v>1173</v>
      </c>
      <c r="C84" s="1796"/>
      <c r="D84" s="1796"/>
      <c r="E84" s="1796"/>
      <c r="F84" s="1796"/>
      <c r="G84" s="1797"/>
      <c r="H84" s="327"/>
    </row>
    <row r="85" spans="1:8" s="499" customFormat="1" ht="15" hidden="1">
      <c r="A85" s="327"/>
      <c r="B85" s="525" t="s">
        <v>1213</v>
      </c>
      <c r="C85" s="558" t="s">
        <v>1285</v>
      </c>
      <c r="D85" s="446" t="s">
        <v>30</v>
      </c>
      <c r="E85" s="515">
        <v>1</v>
      </c>
      <c r="F85" s="515">
        <f>D95</f>
        <v>15</v>
      </c>
      <c r="G85" s="520">
        <f>TRUNC(F85*E85,2)</f>
        <v>15</v>
      </c>
      <c r="H85" s="327"/>
    </row>
    <row r="86" spans="1:8" s="499" customFormat="1" ht="15.75" hidden="1">
      <c r="A86" s="327"/>
      <c r="B86" s="1795" t="s">
        <v>1174</v>
      </c>
      <c r="C86" s="1796"/>
      <c r="D86" s="1796"/>
      <c r="E86" s="1796"/>
      <c r="F86" s="1796"/>
      <c r="G86" s="1797"/>
      <c r="H86" s="327"/>
    </row>
    <row r="87" spans="1:8" s="499" customFormat="1" ht="16.5" hidden="1" thickBot="1">
      <c r="A87" s="720" t="s">
        <v>1972</v>
      </c>
      <c r="B87" s="324">
        <v>88316</v>
      </c>
      <c r="C87" s="555" t="str">
        <f>IF($A87="INSUMO",VLOOKUP($B87,'BANCO DE DADOS MAIO INSUMOS'!$A:$D,2,FALSE),VLOOKUP($B87,'BANCO DE DADOS MAIO SERVIÇOS'!$A:$D,2,FALSE))</f>
        <v>SERVENTE COM ENCARGOS COMPLEMENTARES</v>
      </c>
      <c r="D87" s="366" t="str">
        <f>IF($A87="INSUMO",VLOOKUP($B87,'BANCO DE DADOS MAIO INSUMOS'!$A:$D,3,FALSE),VLOOKUP($B87,'BANCO DE DADOS MAIO SERVIÇOS'!$A:$D,3,FALSE))</f>
        <v>H</v>
      </c>
      <c r="E87" s="497">
        <v>0.2</v>
      </c>
      <c r="F87" s="441">
        <f>IF($A87="INSUMO",VLOOKUP($B87,'BANCO DE DADOS MAIO INSUMOS'!$A:$D,4,FALSE),VLOOKUP($B87,'BANCO DE DADOS MAIO SERVIÇOS'!$A:$D,4,FALSE))</f>
        <v>14.16</v>
      </c>
      <c r="G87" s="498">
        <f>TRUNC(F87*E87,2)</f>
        <v>2.83</v>
      </c>
      <c r="H87" s="327"/>
    </row>
    <row r="88" spans="1:8" s="499" customFormat="1" ht="16.5" hidden="1" customHeight="1" thickBot="1">
      <c r="A88" s="327"/>
      <c r="B88" s="500" t="s">
        <v>2045</v>
      </c>
      <c r="C88" s="500"/>
      <c r="D88" s="500"/>
      <c r="E88" s="500"/>
      <c r="F88" s="333" t="s">
        <v>1175</v>
      </c>
      <c r="G88" s="334">
        <f>SUM(G84:G87)</f>
        <v>17.829999999999998</v>
      </c>
      <c r="H88" s="327"/>
    </row>
    <row r="89" spans="1:8" s="499" customFormat="1" ht="15.75" hidden="1" thickBot="1">
      <c r="A89" s="327"/>
      <c r="B89" s="1949"/>
      <c r="C89" s="1949"/>
      <c r="D89" s="1949"/>
      <c r="E89" s="1949"/>
      <c r="H89" s="327"/>
    </row>
    <row r="90" spans="1:8" s="499" customFormat="1" ht="15.75" hidden="1">
      <c r="A90" s="327"/>
      <c r="B90" s="682"/>
      <c r="C90" s="501" t="s">
        <v>1285</v>
      </c>
      <c r="D90" s="683"/>
      <c r="E90" s="684"/>
      <c r="F90" s="449" t="s">
        <v>30</v>
      </c>
      <c r="G90" s="559" t="s">
        <v>30</v>
      </c>
      <c r="H90" s="327"/>
    </row>
    <row r="91" spans="1:8" s="499" customFormat="1" ht="31.5" hidden="1">
      <c r="A91" s="327"/>
      <c r="B91" s="686" t="s">
        <v>1205</v>
      </c>
      <c r="C91" s="687" t="s">
        <v>1206</v>
      </c>
      <c r="D91" s="688" t="s">
        <v>1207</v>
      </c>
      <c r="E91" s="689" t="s">
        <v>1208</v>
      </c>
      <c r="F91" s="450" t="s">
        <v>1209</v>
      </c>
      <c r="G91" s="690" t="s">
        <v>1210</v>
      </c>
      <c r="H91" s="327"/>
    </row>
    <row r="92" spans="1:8" s="499" customFormat="1" ht="30" hidden="1">
      <c r="A92" s="327"/>
      <c r="B92" s="738">
        <v>42569</v>
      </c>
      <c r="C92" s="510" t="s">
        <v>2052</v>
      </c>
      <c r="D92" s="511">
        <v>8.91</v>
      </c>
      <c r="E92" s="512" t="s">
        <v>2053</v>
      </c>
      <c r="F92" s="752" t="s">
        <v>2054</v>
      </c>
      <c r="G92" s="511" t="s">
        <v>2055</v>
      </c>
      <c r="H92" s="327"/>
    </row>
    <row r="93" spans="1:8" s="499" customFormat="1" ht="15" hidden="1">
      <c r="A93" s="327"/>
      <c r="B93" s="738">
        <v>42566</v>
      </c>
      <c r="C93" s="510" t="s">
        <v>2046</v>
      </c>
      <c r="D93" s="511">
        <v>23</v>
      </c>
      <c r="E93" s="512" t="s">
        <v>2051</v>
      </c>
      <c r="F93" s="752" t="s">
        <v>2047</v>
      </c>
      <c r="G93" s="739" t="s">
        <v>2048</v>
      </c>
      <c r="H93" s="327"/>
    </row>
    <row r="94" spans="1:8" s="499" customFormat="1" ht="15" hidden="1">
      <c r="A94" s="327"/>
      <c r="B94" s="747">
        <v>42459</v>
      </c>
      <c r="C94" s="692" t="s">
        <v>1268</v>
      </c>
      <c r="D94" s="693">
        <v>15</v>
      </c>
      <c r="E94" s="696" t="s">
        <v>1269</v>
      </c>
      <c r="F94" s="740" t="s">
        <v>1270</v>
      </c>
      <c r="G94" s="748" t="s">
        <v>1271</v>
      </c>
      <c r="H94" s="327"/>
    </row>
    <row r="95" spans="1:8" s="499" customFormat="1" ht="16.5" hidden="1" thickBot="1">
      <c r="A95" s="327"/>
      <c r="B95" s="697"/>
      <c r="C95" s="698" t="s">
        <v>1211</v>
      </c>
      <c r="D95" s="699">
        <f>MEDIAN(D92:D94)</f>
        <v>15</v>
      </c>
      <c r="E95" s="700"/>
      <c r="F95" s="453"/>
      <c r="G95" s="701"/>
      <c r="H95" s="327"/>
    </row>
    <row r="96" spans="1:8" s="742" customFormat="1" ht="16.5" hidden="1" thickBot="1">
      <c r="B96" s="502"/>
      <c r="C96" s="503"/>
      <c r="D96" s="503"/>
      <c r="E96" s="503"/>
      <c r="F96" s="503"/>
      <c r="G96" s="503"/>
    </row>
    <row r="97" spans="1:8" s="499" customFormat="1" ht="15.75" hidden="1">
      <c r="A97" s="327"/>
      <c r="B97" s="478" t="s">
        <v>1286</v>
      </c>
      <c r="C97" s="1822" t="str">
        <f>CONCATENATE("FORNECIMENTO E INSTALAÇÃO DE ",C100)</f>
        <v>FORNECIMENTO E INSTALAÇÃO DE BOMBA P/ COMBATE A INCENDIO TRIFASICA VERMELHA 3,0 CV THEBE</v>
      </c>
      <c r="D97" s="1928"/>
      <c r="E97" s="1928"/>
      <c r="F97" s="1928"/>
      <c r="G97" s="437" t="s">
        <v>30</v>
      </c>
      <c r="H97" s="327"/>
    </row>
    <row r="98" spans="1:8" s="499" customFormat="1" ht="31.5" hidden="1">
      <c r="A98" s="327"/>
      <c r="B98" s="438" t="s">
        <v>1204</v>
      </c>
      <c r="C98" s="707" t="s">
        <v>1169</v>
      </c>
      <c r="D98" s="707" t="s">
        <v>1179</v>
      </c>
      <c r="E98" s="707" t="s">
        <v>1170</v>
      </c>
      <c r="F98" s="708" t="s">
        <v>1171</v>
      </c>
      <c r="G98" s="709" t="s">
        <v>1172</v>
      </c>
      <c r="H98" s="327"/>
    </row>
    <row r="99" spans="1:8" s="499" customFormat="1" ht="15.75" hidden="1">
      <c r="A99" s="327"/>
      <c r="B99" s="1795" t="s">
        <v>1173</v>
      </c>
      <c r="C99" s="1796"/>
      <c r="D99" s="1796"/>
      <c r="E99" s="1796"/>
      <c r="F99" s="1796"/>
      <c r="G99" s="1797"/>
      <c r="H99" s="327"/>
    </row>
    <row r="100" spans="1:8" s="499" customFormat="1" ht="30" hidden="1">
      <c r="A100" s="327"/>
      <c r="B100" s="525" t="s">
        <v>1213</v>
      </c>
      <c r="C100" s="561" t="s">
        <v>1287</v>
      </c>
      <c r="D100" s="446" t="s">
        <v>30</v>
      </c>
      <c r="E100" s="515">
        <v>1</v>
      </c>
      <c r="F100" s="515">
        <f>D111</f>
        <v>1420</v>
      </c>
      <c r="G100" s="520">
        <f>TRUNC(F100*E100,2)</f>
        <v>1420</v>
      </c>
      <c r="H100" s="327"/>
    </row>
    <row r="101" spans="1:8" s="499" customFormat="1" ht="15.75" hidden="1">
      <c r="A101" s="327"/>
      <c r="B101" s="1795" t="s">
        <v>1174</v>
      </c>
      <c r="C101" s="1796"/>
      <c r="D101" s="1796"/>
      <c r="E101" s="1796"/>
      <c r="F101" s="1796"/>
      <c r="G101" s="1797"/>
      <c r="H101" s="327"/>
    </row>
    <row r="102" spans="1:8" s="499" customFormat="1" ht="30" hidden="1">
      <c r="A102" s="720" t="s">
        <v>1972</v>
      </c>
      <c r="B102" s="323">
        <v>88243</v>
      </c>
      <c r="C102" s="554" t="str">
        <f>IF($A102="INSUMO",VLOOKUP($B102,'BANCO DE DADOS MAIO INSUMOS'!$A:$D,2,FALSE),VLOOKUP($B102,'BANCO DE DADOS MAIO SERVIÇOS'!$A:$D,2,FALSE))</f>
        <v>AJUDANTE ESPECIALIZADO COM ENCARGOS COMPLEMENTARES</v>
      </c>
      <c r="D102" s="357" t="str">
        <f>IF($A102="INSUMO",VLOOKUP($B102,'BANCO DE DADOS MAIO INSUMOS'!$A:$D,3,FALSE),VLOOKUP($B102,'BANCO DE DADOS MAIO SERVIÇOS'!$A:$D,3,FALSE))</f>
        <v>H</v>
      </c>
      <c r="E102" s="515">
        <v>2.5</v>
      </c>
      <c r="F102" s="439">
        <f>IF($A102="INSUMO",VLOOKUP($B102,'BANCO DE DADOS MAIO INSUMOS'!$A:$D,4,FALSE),VLOOKUP($B102,'BANCO DE DADOS MAIO SERVIÇOS'!$A:$D,4,FALSE))</f>
        <v>21.17</v>
      </c>
      <c r="G102" s="495">
        <f>TRUNC(F102*E102,2)</f>
        <v>52.92</v>
      </c>
      <c r="H102" s="327"/>
    </row>
    <row r="103" spans="1:8" s="499" customFormat="1" ht="30.75" hidden="1" thickBot="1">
      <c r="A103" s="720" t="s">
        <v>1972</v>
      </c>
      <c r="B103" s="736">
        <v>88279</v>
      </c>
      <c r="C103" s="555" t="str">
        <f>IF($A103="INSUMO",VLOOKUP($B103,'BANCO DE DADOS MAIO INSUMOS'!$A:$D,2,FALSE),VLOOKUP($B103,'BANCO DE DADOS MAIO SERVIÇOS'!$A:$D,2,FALSE))</f>
        <v>MONTADOR ELETROMECÃNICO COM ENCARGOS COMPLEMENTARES</v>
      </c>
      <c r="D103" s="366" t="str">
        <f>IF($A103="INSUMO",VLOOKUP($B103,'BANCO DE DADOS MAIO INSUMOS'!$A:$D,3,FALSE),VLOOKUP($B103,'BANCO DE DADOS MAIO SERVIÇOS'!$A:$D,3,FALSE))</f>
        <v>H</v>
      </c>
      <c r="E103" s="516">
        <v>2.5</v>
      </c>
      <c r="F103" s="441">
        <f>IF($A103="INSUMO",VLOOKUP($B103,'BANCO DE DADOS MAIO INSUMOS'!$A:$D,4,FALSE),VLOOKUP($B103,'BANCO DE DADOS MAIO SERVIÇOS'!$A:$D,4,FALSE))</f>
        <v>19.18</v>
      </c>
      <c r="G103" s="498">
        <f>TRUNC(F103*E103,2)</f>
        <v>47.95</v>
      </c>
      <c r="H103" s="327"/>
    </row>
    <row r="104" spans="1:8" s="499" customFormat="1" ht="16.5" hidden="1" thickBot="1">
      <c r="A104" s="327"/>
      <c r="B104" s="500" t="s">
        <v>2039</v>
      </c>
      <c r="C104" s="522"/>
      <c r="D104" s="522"/>
      <c r="E104" s="522"/>
      <c r="F104" s="610" t="s">
        <v>1175</v>
      </c>
      <c r="G104" s="611">
        <f>SUM(G99:G103)</f>
        <v>1520.8700000000001</v>
      </c>
      <c r="H104" s="327"/>
    </row>
    <row r="105" spans="1:8" s="499" customFormat="1" ht="16.5" hidden="1" thickBot="1">
      <c r="A105" s="327"/>
      <c r="B105" s="716"/>
      <c r="C105" s="716"/>
      <c r="D105" s="716"/>
      <c r="E105" s="716"/>
      <c r="F105" s="523"/>
      <c r="G105" s="524"/>
      <c r="H105" s="327"/>
    </row>
    <row r="106" spans="1:8" s="499" customFormat="1" ht="31.5" hidden="1">
      <c r="A106" s="327"/>
      <c r="B106" s="682"/>
      <c r="C106" s="501" t="s">
        <v>1287</v>
      </c>
      <c r="D106" s="683"/>
      <c r="E106" s="684"/>
      <c r="F106" s="449" t="s">
        <v>30</v>
      </c>
      <c r="G106" s="559" t="s">
        <v>30</v>
      </c>
      <c r="H106" s="327"/>
    </row>
    <row r="107" spans="1:8" s="499" customFormat="1" ht="31.5" hidden="1">
      <c r="A107" s="327"/>
      <c r="B107" s="686" t="s">
        <v>1205</v>
      </c>
      <c r="C107" s="687" t="s">
        <v>1206</v>
      </c>
      <c r="D107" s="688" t="s">
        <v>1207</v>
      </c>
      <c r="E107" s="689" t="s">
        <v>1208</v>
      </c>
      <c r="F107" s="450" t="s">
        <v>1209</v>
      </c>
      <c r="G107" s="690" t="s">
        <v>1210</v>
      </c>
      <c r="H107" s="327"/>
    </row>
    <row r="108" spans="1:8" s="499" customFormat="1" ht="15" hidden="1">
      <c r="A108" s="327"/>
      <c r="B108" s="657">
        <v>42500</v>
      </c>
      <c r="C108" s="510" t="s">
        <v>1265</v>
      </c>
      <c r="D108" s="511">
        <v>1349.53</v>
      </c>
      <c r="E108" s="512" t="s">
        <v>1288</v>
      </c>
      <c r="F108" s="513" t="s">
        <v>1289</v>
      </c>
      <c r="G108" s="514" t="s">
        <v>1239</v>
      </c>
      <c r="H108" s="327"/>
    </row>
    <row r="109" spans="1:8" s="499" customFormat="1" ht="15" hidden="1">
      <c r="A109" s="327"/>
      <c r="B109" s="657">
        <v>42499</v>
      </c>
      <c r="C109" s="510" t="s">
        <v>1267</v>
      </c>
      <c r="D109" s="511">
        <v>2276.44</v>
      </c>
      <c r="E109" s="512" t="s">
        <v>1254</v>
      </c>
      <c r="F109" s="513" t="s">
        <v>1255</v>
      </c>
      <c r="G109" s="514" t="s">
        <v>1256</v>
      </c>
      <c r="H109" s="327"/>
    </row>
    <row r="110" spans="1:8" s="499" customFormat="1" ht="15" hidden="1">
      <c r="A110" s="327"/>
      <c r="B110" s="657">
        <v>42499</v>
      </c>
      <c r="C110" s="692" t="s">
        <v>1268</v>
      </c>
      <c r="D110" s="693">
        <v>1420</v>
      </c>
      <c r="E110" s="696" t="s">
        <v>1269</v>
      </c>
      <c r="F110" s="451" t="s">
        <v>1270</v>
      </c>
      <c r="G110" s="695" t="s">
        <v>1271</v>
      </c>
      <c r="H110" s="327"/>
    </row>
    <row r="111" spans="1:8" s="499" customFormat="1" ht="16.5" hidden="1" thickBot="1">
      <c r="A111" s="327"/>
      <c r="B111" s="697"/>
      <c r="C111" s="698" t="s">
        <v>1211</v>
      </c>
      <c r="D111" s="699">
        <f>MEDIAN(D108:D110)</f>
        <v>1420</v>
      </c>
      <c r="E111" s="700"/>
      <c r="F111" s="453"/>
      <c r="G111" s="701"/>
      <c r="H111" s="327"/>
    </row>
    <row r="112" spans="1:8" s="742" customFormat="1" ht="16.5" hidden="1" thickBot="1">
      <c r="B112" s="502"/>
      <c r="C112" s="503"/>
      <c r="D112" s="503"/>
      <c r="E112" s="503"/>
      <c r="F112" s="503"/>
      <c r="G112" s="503"/>
    </row>
    <row r="113" spans="1:8" s="499" customFormat="1" ht="15.75" hidden="1">
      <c r="A113" s="327"/>
      <c r="B113" s="478" t="s">
        <v>1290</v>
      </c>
      <c r="C113" s="1822" t="str">
        <f>CONCATENATE("FORNECIMENTO E INSTALAÇÃO DE ",C116)</f>
        <v>FORNECIMENTO E INSTALAÇÃO DE INC BATERIA SELADA P/ CENTRAL DE ALARME E DETECÇÃO 12V/1,3A</v>
      </c>
      <c r="D113" s="1928"/>
      <c r="E113" s="1928"/>
      <c r="F113" s="1928"/>
      <c r="G113" s="437" t="s">
        <v>30</v>
      </c>
      <c r="H113" s="327"/>
    </row>
    <row r="114" spans="1:8" s="499" customFormat="1" ht="31.5" hidden="1">
      <c r="A114" s="327"/>
      <c r="B114" s="438" t="s">
        <v>1204</v>
      </c>
      <c r="C114" s="707" t="s">
        <v>1169</v>
      </c>
      <c r="D114" s="707" t="s">
        <v>1179</v>
      </c>
      <c r="E114" s="707" t="s">
        <v>1170</v>
      </c>
      <c r="F114" s="708" t="s">
        <v>1171</v>
      </c>
      <c r="G114" s="709" t="s">
        <v>1172</v>
      </c>
      <c r="H114" s="327"/>
    </row>
    <row r="115" spans="1:8" s="499" customFormat="1" ht="15.75" hidden="1">
      <c r="A115" s="327"/>
      <c r="B115" s="1795" t="s">
        <v>1173</v>
      </c>
      <c r="C115" s="1796"/>
      <c r="D115" s="1796"/>
      <c r="E115" s="1796"/>
      <c r="F115" s="1796"/>
      <c r="G115" s="1797"/>
      <c r="H115" s="327"/>
    </row>
    <row r="116" spans="1:8" s="499" customFormat="1" ht="30" hidden="1">
      <c r="A116" s="327"/>
      <c r="B116" s="525" t="s">
        <v>1213</v>
      </c>
      <c r="C116" s="561" t="s">
        <v>1291</v>
      </c>
      <c r="D116" s="446" t="s">
        <v>30</v>
      </c>
      <c r="E116" s="515">
        <v>1</v>
      </c>
      <c r="F116" s="515">
        <f>D126</f>
        <v>80.069999999999993</v>
      </c>
      <c r="G116" s="520">
        <f>TRUNC(F116*E116,2)</f>
        <v>80.069999999999993</v>
      </c>
      <c r="H116" s="327"/>
    </row>
    <row r="117" spans="1:8" s="499" customFormat="1" ht="15.75" hidden="1">
      <c r="A117" s="327"/>
      <c r="B117" s="1795" t="s">
        <v>1174</v>
      </c>
      <c r="C117" s="1796"/>
      <c r="D117" s="1796"/>
      <c r="E117" s="1796"/>
      <c r="F117" s="1796"/>
      <c r="G117" s="1797"/>
      <c r="H117" s="327"/>
    </row>
    <row r="118" spans="1:8" s="499" customFormat="1" ht="16.5" hidden="1" thickBot="1">
      <c r="A118" s="720" t="s">
        <v>1972</v>
      </c>
      <c r="B118" s="475">
        <v>88264</v>
      </c>
      <c r="C118" s="554" t="str">
        <f>IF($A118="INSUMO",VLOOKUP($B118,'BANCO DE DADOS MAIO INSUMOS'!$A:$D,2,FALSE),VLOOKUP($B118,'BANCO DE DADOS MAIO SERVIÇOS'!$A:$D,2,FALSE))</f>
        <v>ELETRICISTA COM ENCARGOS COMPLEMENTARES</v>
      </c>
      <c r="D118" s="357" t="str">
        <f>IF($A118="INSUMO",VLOOKUP($B118,'BANCO DE DADOS MAIO INSUMOS'!$A:$D,3,FALSE),VLOOKUP($B118,'BANCO DE DADOS MAIO SERVIÇOS'!$A:$D,3,FALSE))</f>
        <v>H</v>
      </c>
      <c r="E118" s="496">
        <v>6</v>
      </c>
      <c r="F118" s="439">
        <f>IF($A118="INSUMO",VLOOKUP($B118,'BANCO DE DADOS MAIO INSUMOS'!$A:$D,4,FALSE),VLOOKUP($B118,'BANCO DE DADOS MAIO SERVIÇOS'!$A:$D,4,FALSE))</f>
        <v>18.07</v>
      </c>
      <c r="G118" s="495">
        <f>TRUNC(F118*E118,2)</f>
        <v>108.42</v>
      </c>
      <c r="H118" s="327"/>
    </row>
    <row r="119" spans="1:8" s="499" customFormat="1" ht="16.5" hidden="1" thickBot="1">
      <c r="A119" s="327"/>
      <c r="B119" s="1798" t="s">
        <v>2040</v>
      </c>
      <c r="C119" s="1798"/>
      <c r="D119" s="1798"/>
      <c r="E119" s="1798"/>
      <c r="F119" s="333" t="s">
        <v>1175</v>
      </c>
      <c r="G119" s="334">
        <f>SUM(G115:G118)</f>
        <v>188.49</v>
      </c>
      <c r="H119" s="327"/>
    </row>
    <row r="120" spans="1:8" s="499" customFormat="1" ht="15.75" hidden="1" thickBot="1">
      <c r="A120" s="327"/>
      <c r="B120" s="522"/>
      <c r="C120" s="522"/>
      <c r="D120" s="522"/>
      <c r="E120" s="522"/>
      <c r="F120" s="522"/>
      <c r="G120" s="522"/>
      <c r="H120" s="327"/>
    </row>
    <row r="121" spans="1:8" s="499" customFormat="1" ht="31.5" hidden="1">
      <c r="A121" s="327"/>
      <c r="B121" s="682"/>
      <c r="C121" s="563" t="s">
        <v>1291</v>
      </c>
      <c r="D121" s="683"/>
      <c r="E121" s="684"/>
      <c r="F121" s="449" t="s">
        <v>30</v>
      </c>
      <c r="G121" s="559" t="s">
        <v>30</v>
      </c>
      <c r="H121" s="327"/>
    </row>
    <row r="122" spans="1:8" s="499" customFormat="1" ht="31.5" hidden="1">
      <c r="A122" s="327"/>
      <c r="B122" s="686" t="s">
        <v>1205</v>
      </c>
      <c r="C122" s="687" t="s">
        <v>1206</v>
      </c>
      <c r="D122" s="688" t="s">
        <v>1207</v>
      </c>
      <c r="E122" s="689" t="s">
        <v>1208</v>
      </c>
      <c r="F122" s="450" t="s">
        <v>1209</v>
      </c>
      <c r="G122" s="690" t="s">
        <v>1210</v>
      </c>
      <c r="H122" s="327"/>
    </row>
    <row r="123" spans="1:8" s="499" customFormat="1" ht="15" hidden="1">
      <c r="A123" s="327"/>
      <c r="B123" s="738">
        <v>42573</v>
      </c>
      <c r="C123" s="510" t="s">
        <v>1265</v>
      </c>
      <c r="D123" s="511">
        <v>49.4</v>
      </c>
      <c r="E123" s="512" t="s">
        <v>1266</v>
      </c>
      <c r="F123" s="752" t="s">
        <v>1238</v>
      </c>
      <c r="G123" s="739" t="s">
        <v>1273</v>
      </c>
      <c r="H123" s="327"/>
    </row>
    <row r="124" spans="1:8" s="499" customFormat="1" ht="15" hidden="1">
      <c r="A124" s="327"/>
      <c r="B124" s="738">
        <v>42466</v>
      </c>
      <c r="C124" s="510" t="s">
        <v>1276</v>
      </c>
      <c r="D124" s="511">
        <v>205.3</v>
      </c>
      <c r="E124" s="452" t="s">
        <v>1277</v>
      </c>
      <c r="F124" s="752" t="s">
        <v>1278</v>
      </c>
      <c r="G124" s="752" t="s">
        <v>1279</v>
      </c>
      <c r="H124" s="327"/>
    </row>
    <row r="125" spans="1:8" s="499" customFormat="1" ht="15" hidden="1">
      <c r="A125" s="327"/>
      <c r="B125" s="738">
        <v>42566</v>
      </c>
      <c r="C125" s="510" t="s">
        <v>2046</v>
      </c>
      <c r="D125" s="511">
        <v>80.069999999999993</v>
      </c>
      <c r="E125" s="512" t="s">
        <v>2051</v>
      </c>
      <c r="F125" s="752" t="s">
        <v>2047</v>
      </c>
      <c r="G125" s="739" t="s">
        <v>2048</v>
      </c>
      <c r="H125" s="327"/>
    </row>
    <row r="126" spans="1:8" s="499" customFormat="1" ht="16.5" hidden="1" thickBot="1">
      <c r="A126" s="327"/>
      <c r="B126" s="697"/>
      <c r="C126" s="698" t="s">
        <v>1211</v>
      </c>
      <c r="D126" s="699">
        <f>MEDIAN(D123:D125)</f>
        <v>80.069999999999993</v>
      </c>
      <c r="E126" s="700"/>
      <c r="F126" s="453"/>
      <c r="G126" s="701"/>
      <c r="H126" s="327"/>
    </row>
    <row r="127" spans="1:8" s="742" customFormat="1" ht="16.5" hidden="1" thickBot="1">
      <c r="B127" s="502"/>
      <c r="C127" s="503"/>
      <c r="D127" s="503"/>
      <c r="E127" s="503"/>
      <c r="F127" s="503"/>
      <c r="G127" s="503"/>
    </row>
    <row r="128" spans="1:8" s="499" customFormat="1" ht="15.75" hidden="1">
      <c r="A128" s="327"/>
      <c r="B128" s="478" t="s">
        <v>1293</v>
      </c>
      <c r="C128" s="1822" t="str">
        <f>CONCATENATE("FORNECIMENTO E INSTALAÇÃO DE ",C131)</f>
        <v>FORNECIMENTO E INSTALAÇÃO DE PLACA P/ EXTINTOR FOTOLUMINESCENTE 20 X 30CM SINALIZE 250AE 250BR </v>
      </c>
      <c r="D128" s="1928"/>
      <c r="E128" s="1928"/>
      <c r="F128" s="1928"/>
      <c r="G128" s="437" t="s">
        <v>30</v>
      </c>
      <c r="H128" s="327"/>
    </row>
    <row r="129" spans="1:8" s="499" customFormat="1" ht="31.5" hidden="1">
      <c r="A129" s="327"/>
      <c r="B129" s="438" t="s">
        <v>1204</v>
      </c>
      <c r="C129" s="707" t="s">
        <v>1169</v>
      </c>
      <c r="D129" s="707" t="s">
        <v>1179</v>
      </c>
      <c r="E129" s="707" t="s">
        <v>1170</v>
      </c>
      <c r="F129" s="708" t="s">
        <v>1171</v>
      </c>
      <c r="G129" s="709" t="s">
        <v>1172</v>
      </c>
      <c r="H129" s="327"/>
    </row>
    <row r="130" spans="1:8" s="499" customFormat="1" ht="15.75" hidden="1">
      <c r="A130" s="327"/>
      <c r="B130" s="1795" t="s">
        <v>1173</v>
      </c>
      <c r="C130" s="1796"/>
      <c r="D130" s="1796"/>
      <c r="E130" s="1796"/>
      <c r="F130" s="1796"/>
      <c r="G130" s="1797"/>
      <c r="H130" s="327"/>
    </row>
    <row r="131" spans="1:8" s="499" customFormat="1" ht="30" hidden="1">
      <c r="A131" s="327"/>
      <c r="B131" s="525" t="s">
        <v>1213</v>
      </c>
      <c r="C131" s="558" t="s">
        <v>1292</v>
      </c>
      <c r="D131" s="446" t="s">
        <v>30</v>
      </c>
      <c r="E131" s="515">
        <v>1</v>
      </c>
      <c r="F131" s="515">
        <f>D141</f>
        <v>25.3</v>
      </c>
      <c r="G131" s="520">
        <f>TRUNC(F131*E131,2)</f>
        <v>25.3</v>
      </c>
      <c r="H131" s="327"/>
    </row>
    <row r="132" spans="1:8" s="499" customFormat="1" ht="15.75" hidden="1">
      <c r="A132" s="327"/>
      <c r="B132" s="1795" t="s">
        <v>1174</v>
      </c>
      <c r="C132" s="1796"/>
      <c r="D132" s="1796"/>
      <c r="E132" s="1796"/>
      <c r="F132" s="1796"/>
      <c r="G132" s="1797"/>
      <c r="H132" s="327"/>
    </row>
    <row r="133" spans="1:8" s="499" customFormat="1" ht="16.5" hidden="1" thickBot="1">
      <c r="A133" s="720" t="s">
        <v>1972</v>
      </c>
      <c r="B133" s="324">
        <v>88316</v>
      </c>
      <c r="C133" s="555" t="str">
        <f>IF($A133="INSUMO",VLOOKUP($B133,'BANCO DE DADOS MAIO INSUMOS'!$A:$D,2,FALSE),VLOOKUP($B133,'BANCO DE DADOS MAIO SERVIÇOS'!$A:$D,2,FALSE))</f>
        <v>SERVENTE COM ENCARGOS COMPLEMENTARES</v>
      </c>
      <c r="D133" s="366" t="str">
        <f>IF($A133="INSUMO",VLOOKUP($B133,'BANCO DE DADOS MAIO INSUMOS'!$A:$D,3,FALSE),VLOOKUP($B133,'BANCO DE DADOS MAIO SERVIÇOS'!$A:$D,3,FALSE))</f>
        <v>H</v>
      </c>
      <c r="E133" s="497">
        <v>0.2</v>
      </c>
      <c r="F133" s="441">
        <f>IF($A133="INSUMO",VLOOKUP($B133,'BANCO DE DADOS MAIO INSUMOS'!$A:$D,4,FALSE),VLOOKUP($B133,'BANCO DE DADOS MAIO SERVIÇOS'!$A:$D,4,FALSE))</f>
        <v>14.16</v>
      </c>
      <c r="G133" s="498">
        <f>TRUNC(F133*E133,2)</f>
        <v>2.83</v>
      </c>
      <c r="H133" s="327"/>
    </row>
    <row r="134" spans="1:8" s="499" customFormat="1" ht="16.5" hidden="1" thickBot="1">
      <c r="A134" s="327"/>
      <c r="B134" s="1950" t="s">
        <v>2038</v>
      </c>
      <c r="C134" s="1950"/>
      <c r="D134" s="1950"/>
      <c r="E134" s="1951"/>
      <c r="F134" s="333" t="s">
        <v>1175</v>
      </c>
      <c r="G134" s="334">
        <f>SUM(G130:G133)</f>
        <v>28.130000000000003</v>
      </c>
      <c r="H134" s="327"/>
    </row>
    <row r="135" spans="1:8" s="499" customFormat="1" ht="15.75" hidden="1" thickBot="1">
      <c r="A135" s="327"/>
      <c r="B135" s="564"/>
      <c r="C135" s="564"/>
      <c r="D135" s="564"/>
      <c r="E135" s="564"/>
      <c r="F135" s="564"/>
      <c r="G135" s="564"/>
      <c r="H135" s="327"/>
    </row>
    <row r="136" spans="1:8" s="499" customFormat="1" ht="31.5" hidden="1">
      <c r="A136" s="327"/>
      <c r="B136" s="682"/>
      <c r="C136" s="563" t="s">
        <v>1292</v>
      </c>
      <c r="D136" s="683"/>
      <c r="E136" s="684"/>
      <c r="F136" s="449" t="s">
        <v>30</v>
      </c>
      <c r="G136" s="559" t="s">
        <v>30</v>
      </c>
      <c r="H136" s="327"/>
    </row>
    <row r="137" spans="1:8" s="499" customFormat="1" ht="31.5" hidden="1">
      <c r="A137" s="327"/>
      <c r="B137" s="686" t="s">
        <v>1205</v>
      </c>
      <c r="C137" s="687" t="s">
        <v>1206</v>
      </c>
      <c r="D137" s="688" t="s">
        <v>1207</v>
      </c>
      <c r="E137" s="689" t="s">
        <v>1208</v>
      </c>
      <c r="F137" s="450" t="s">
        <v>1209</v>
      </c>
      <c r="G137" s="690" t="s">
        <v>1210</v>
      </c>
      <c r="H137" s="327"/>
    </row>
    <row r="138" spans="1:8" s="499" customFormat="1" ht="15" hidden="1">
      <c r="A138" s="327"/>
      <c r="B138" s="738">
        <v>42459</v>
      </c>
      <c r="C138" s="510" t="s">
        <v>1265</v>
      </c>
      <c r="D138" s="511">
        <v>10.98</v>
      </c>
      <c r="E138" s="512" t="s">
        <v>1266</v>
      </c>
      <c r="F138" s="752" t="s">
        <v>1238</v>
      </c>
      <c r="G138" s="739" t="s">
        <v>1273</v>
      </c>
      <c r="H138" s="327"/>
    </row>
    <row r="139" spans="1:8" s="499" customFormat="1" ht="30" hidden="1">
      <c r="A139" s="327"/>
      <c r="B139" s="738">
        <v>42569</v>
      </c>
      <c r="C139" s="510" t="s">
        <v>2052</v>
      </c>
      <c r="D139" s="511">
        <v>26.49</v>
      </c>
      <c r="E139" s="512" t="s">
        <v>2053</v>
      </c>
      <c r="F139" s="752" t="s">
        <v>2054</v>
      </c>
      <c r="G139" s="511" t="s">
        <v>2055</v>
      </c>
      <c r="H139" s="327"/>
    </row>
    <row r="140" spans="1:8" s="499" customFormat="1" ht="15" hidden="1">
      <c r="A140" s="327"/>
      <c r="B140" s="738">
        <v>42566</v>
      </c>
      <c r="C140" s="510" t="s">
        <v>2046</v>
      </c>
      <c r="D140" s="511">
        <v>25.3</v>
      </c>
      <c r="E140" s="512" t="s">
        <v>2051</v>
      </c>
      <c r="F140" s="752" t="s">
        <v>2047</v>
      </c>
      <c r="G140" s="739" t="s">
        <v>2048</v>
      </c>
      <c r="H140" s="327"/>
    </row>
    <row r="141" spans="1:8" s="499" customFormat="1" ht="16.5" hidden="1" thickBot="1">
      <c r="A141" s="327"/>
      <c r="B141" s="697"/>
      <c r="C141" s="698" t="s">
        <v>1211</v>
      </c>
      <c r="D141" s="699">
        <f>MEDIAN(D138:D140)</f>
        <v>25.3</v>
      </c>
      <c r="E141" s="700"/>
      <c r="F141" s="453"/>
      <c r="G141" s="701"/>
      <c r="H141" s="327"/>
    </row>
    <row r="142" spans="1:8" s="742" customFormat="1" ht="16.5" hidden="1" thickBot="1">
      <c r="B142" s="502"/>
      <c r="C142" s="503"/>
      <c r="D142" s="503"/>
      <c r="E142" s="503"/>
      <c r="F142" s="503"/>
      <c r="G142" s="503"/>
    </row>
    <row r="143" spans="1:8" s="499" customFormat="1" ht="30" hidden="1" customHeight="1">
      <c r="A143" s="327"/>
      <c r="B143" s="478" t="s">
        <v>1908</v>
      </c>
      <c r="C143" s="1822" t="str">
        <f>CONCATENATE("FORNECIMENTO E INSTALAÇÃO DE ",C146)</f>
        <v>FORNECIMENTO E INSTALAÇÃO DE SUPORTE ISOLADOR SIMPLES DIAMETRO NOMINAL 5/16", COM ROSCA SOBERBA E BUCHA</v>
      </c>
      <c r="D143" s="1928"/>
      <c r="E143" s="1928"/>
      <c r="F143" s="1928"/>
      <c r="G143" s="437" t="s">
        <v>30</v>
      </c>
      <c r="H143" s="327"/>
    </row>
    <row r="144" spans="1:8" s="499" customFormat="1" ht="31.5" hidden="1">
      <c r="A144" s="327"/>
      <c r="B144" s="438" t="s">
        <v>1204</v>
      </c>
      <c r="C144" s="707" t="s">
        <v>1169</v>
      </c>
      <c r="D144" s="707" t="s">
        <v>1179</v>
      </c>
      <c r="E144" s="707" t="s">
        <v>1170</v>
      </c>
      <c r="F144" s="708" t="s">
        <v>1171</v>
      </c>
      <c r="G144" s="709" t="s">
        <v>1172</v>
      </c>
      <c r="H144" s="327"/>
    </row>
    <row r="145" spans="1:8" s="499" customFormat="1" ht="15.75" hidden="1">
      <c r="A145" s="327"/>
      <c r="B145" s="1795" t="s">
        <v>1173</v>
      </c>
      <c r="C145" s="1796"/>
      <c r="D145" s="1796"/>
      <c r="E145" s="1796"/>
      <c r="F145" s="1796"/>
      <c r="G145" s="1797"/>
      <c r="H145" s="327"/>
    </row>
    <row r="146" spans="1:8" s="499" customFormat="1" ht="30" hidden="1">
      <c r="A146" s="720" t="s">
        <v>1971</v>
      </c>
      <c r="B146" s="710">
        <v>3396</v>
      </c>
      <c r="C146" s="554" t="str">
        <f>IF($A146="INSUMO",VLOOKUP($B146,'BANCO DE DADOS MAIO INSUMOS'!$A:$D,2,FALSE),VLOOKUP($B146,'BANCO DE DADOS MAIO SERVIÇOS'!$A:$D,2,FALSE))</f>
        <v>SUPORTE ISOLADOR SIMPLES DIAMETRO NOMINAL 5/16", COM ROSCA SOBERBA E BUCHA</v>
      </c>
      <c r="D146" s="357" t="str">
        <f>IF($A146="INSUMO",VLOOKUP($B146,'BANCO DE DADOS MAIO INSUMOS'!$A:$D,3,FALSE),VLOOKUP($B146,'BANCO DE DADOS MAIO SERVIÇOS'!$A:$D,3,FALSE))</f>
        <v xml:space="preserve">UN    </v>
      </c>
      <c r="E146" s="515">
        <v>1</v>
      </c>
      <c r="F146" s="439">
        <f>IF($A146="INSUMO",VLOOKUP($B146,'BANCO DE DADOS MAIO INSUMOS'!$A:$D,4,FALSE),VLOOKUP($B146,'BANCO DE DADOS MAIO SERVIÇOS'!$A:$D,4,FALSE))</f>
        <v>5.39</v>
      </c>
      <c r="G146" s="520">
        <f>TRUNC(F146*E146,2)</f>
        <v>5.39</v>
      </c>
      <c r="H146" s="327"/>
    </row>
    <row r="147" spans="1:8" s="499" customFormat="1" ht="15.75" hidden="1">
      <c r="A147" s="327"/>
      <c r="B147" s="1795" t="s">
        <v>1174</v>
      </c>
      <c r="C147" s="1796"/>
      <c r="D147" s="1796"/>
      <c r="E147" s="1796"/>
      <c r="F147" s="1796"/>
      <c r="G147" s="1797"/>
      <c r="H147" s="327"/>
    </row>
    <row r="148" spans="1:8" s="499" customFormat="1" ht="15.75" hidden="1">
      <c r="A148" s="720" t="s">
        <v>1972</v>
      </c>
      <c r="B148" s="475">
        <v>88264</v>
      </c>
      <c r="C148" s="554" t="str">
        <f>IF($A148="INSUMO",VLOOKUP($B148,'BANCO DE DADOS MAIO INSUMOS'!$A:$D,2,FALSE),VLOOKUP($B148,'BANCO DE DADOS MAIO SERVIÇOS'!$A:$D,2,FALSE))</f>
        <v>ELETRICISTA COM ENCARGOS COMPLEMENTARES</v>
      </c>
      <c r="D148" s="357" t="str">
        <f>IF($A148="INSUMO",VLOOKUP($B148,'BANCO DE DADOS MAIO INSUMOS'!$A:$D,3,FALSE),VLOOKUP($B148,'BANCO DE DADOS MAIO SERVIÇOS'!$A:$D,3,FALSE))</f>
        <v>H</v>
      </c>
      <c r="E148" s="496">
        <v>0.1</v>
      </c>
      <c r="F148" s="439">
        <f>IF($A148="INSUMO",VLOOKUP($B148,'BANCO DE DADOS MAIO INSUMOS'!$A:$D,4,FALSE),VLOOKUP($B148,'BANCO DE DADOS MAIO SERVIÇOS'!$A:$D,4,FALSE))</f>
        <v>18.07</v>
      </c>
      <c r="G148" s="495">
        <f>TRUNC(F148*E148,2)</f>
        <v>1.8</v>
      </c>
      <c r="H148" s="327"/>
    </row>
    <row r="149" spans="1:8" s="499" customFormat="1" ht="16.5" hidden="1" thickBot="1">
      <c r="A149" s="720" t="s">
        <v>1972</v>
      </c>
      <c r="B149" s="476">
        <v>88316</v>
      </c>
      <c r="C149" s="555" t="str">
        <f>IF($A149="INSUMO",VLOOKUP($B149,'BANCO DE DADOS MAIO INSUMOS'!$A:$D,2,FALSE),VLOOKUP($B149,'BANCO DE DADOS MAIO SERVIÇOS'!$A:$D,2,FALSE))</f>
        <v>SERVENTE COM ENCARGOS COMPLEMENTARES</v>
      </c>
      <c r="D149" s="366" t="str">
        <f>IF($A149="INSUMO",VLOOKUP($B149,'BANCO DE DADOS MAIO INSUMOS'!$A:$D,3,FALSE),VLOOKUP($B149,'BANCO DE DADOS MAIO SERVIÇOS'!$A:$D,3,FALSE))</f>
        <v>H</v>
      </c>
      <c r="E149" s="497">
        <v>0.1</v>
      </c>
      <c r="F149" s="441">
        <f>IF($A149="INSUMO",VLOOKUP($B149,'BANCO DE DADOS MAIO INSUMOS'!$A:$D,4,FALSE),VLOOKUP($B149,'BANCO DE DADOS MAIO SERVIÇOS'!$A:$D,4,FALSE))</f>
        <v>14.16</v>
      </c>
      <c r="G149" s="498">
        <f>TRUNC(F149*E149,2)</f>
        <v>1.41</v>
      </c>
      <c r="H149" s="327"/>
    </row>
    <row r="150" spans="1:8" s="499" customFormat="1" ht="16.5" hidden="1" thickBot="1">
      <c r="A150" s="327"/>
      <c r="B150" s="1926" t="s">
        <v>1262</v>
      </c>
      <c r="C150" s="1926"/>
      <c r="D150" s="1926"/>
      <c r="E150" s="1926"/>
      <c r="F150" s="333" t="s">
        <v>1175</v>
      </c>
      <c r="G150" s="334">
        <f>SUM(G145:G149)</f>
        <v>8.6</v>
      </c>
      <c r="H150" s="327"/>
    </row>
    <row r="151" spans="1:8" s="742" customFormat="1" ht="15.75" hidden="1">
      <c r="B151" s="502"/>
      <c r="C151" s="503"/>
      <c r="D151" s="503"/>
      <c r="E151" s="503"/>
      <c r="F151" s="503"/>
      <c r="G151" s="503"/>
    </row>
    <row r="152" spans="1:8" s="742" customFormat="1" ht="16.5" hidden="1" thickBot="1">
      <c r="B152" s="502"/>
      <c r="C152" s="503"/>
      <c r="D152" s="503"/>
      <c r="E152" s="503"/>
      <c r="F152" s="503"/>
      <c r="G152" s="503"/>
    </row>
    <row r="153" spans="1:8" s="499" customFormat="1" ht="15.75" hidden="1">
      <c r="A153" s="327"/>
      <c r="B153" s="478" t="s">
        <v>1294</v>
      </c>
      <c r="C153" s="1822" t="str">
        <f>CONCATENATE("FORNECIMENTO E INSTALAÇÃO DE ",C156)</f>
        <v>FORNECIMENTO E INSTALAÇÃO DE MARTELO COM SUPORTE C/ CORRENTE ILUMAC 2070</v>
      </c>
      <c r="D153" s="1928"/>
      <c r="E153" s="1928"/>
      <c r="F153" s="1928"/>
      <c r="G153" s="437" t="s">
        <v>30</v>
      </c>
      <c r="H153" s="327"/>
    </row>
    <row r="154" spans="1:8" s="499" customFormat="1" ht="31.5" hidden="1">
      <c r="A154" s="327"/>
      <c r="B154" s="438" t="s">
        <v>1204</v>
      </c>
      <c r="C154" s="707" t="s">
        <v>1169</v>
      </c>
      <c r="D154" s="707" t="s">
        <v>1179</v>
      </c>
      <c r="E154" s="707" t="s">
        <v>1170</v>
      </c>
      <c r="F154" s="708" t="s">
        <v>1171</v>
      </c>
      <c r="G154" s="709" t="s">
        <v>1172</v>
      </c>
      <c r="H154" s="327"/>
    </row>
    <row r="155" spans="1:8" s="499" customFormat="1" ht="15.75" hidden="1">
      <c r="A155" s="327"/>
      <c r="B155" s="1795" t="s">
        <v>1173</v>
      </c>
      <c r="C155" s="1796"/>
      <c r="D155" s="1796"/>
      <c r="E155" s="1796"/>
      <c r="F155" s="1796"/>
      <c r="G155" s="1797"/>
      <c r="H155" s="327"/>
    </row>
    <row r="156" spans="1:8" s="499" customFormat="1" ht="15" hidden="1">
      <c r="A156" s="327"/>
      <c r="B156" s="525" t="s">
        <v>1213</v>
      </c>
      <c r="C156" s="561" t="s">
        <v>1297</v>
      </c>
      <c r="D156" s="446" t="s">
        <v>30</v>
      </c>
      <c r="E156" s="515">
        <v>1</v>
      </c>
      <c r="F156" s="515">
        <f>D167</f>
        <v>11.899999999999999</v>
      </c>
      <c r="G156" s="520">
        <f>TRUNC(F156*E156,2)</f>
        <v>11.9</v>
      </c>
      <c r="H156" s="327"/>
    </row>
    <row r="157" spans="1:8" s="499" customFormat="1" ht="15.75" hidden="1">
      <c r="A157" s="327"/>
      <c r="B157" s="1795" t="s">
        <v>1174</v>
      </c>
      <c r="C157" s="1796"/>
      <c r="D157" s="1796"/>
      <c r="E157" s="1796"/>
      <c r="F157" s="1796"/>
      <c r="G157" s="1797"/>
      <c r="H157" s="327"/>
    </row>
    <row r="158" spans="1:8" s="499" customFormat="1" ht="15.75" hidden="1">
      <c r="A158" s="720" t="s">
        <v>1972</v>
      </c>
      <c r="B158" s="475">
        <v>88264</v>
      </c>
      <c r="C158" s="554" t="str">
        <f>IF($A158="INSUMO",VLOOKUP($B158,'BANCO DE DADOS MAIO INSUMOS'!$A:$D,2,FALSE),VLOOKUP($B158,'BANCO DE DADOS MAIO SERVIÇOS'!$A:$D,2,FALSE))</f>
        <v>ELETRICISTA COM ENCARGOS COMPLEMENTARES</v>
      </c>
      <c r="D158" s="357" t="str">
        <f>IF($A158="INSUMO",VLOOKUP($B158,'BANCO DE DADOS MAIO INSUMOS'!$A:$D,3,FALSE),VLOOKUP($B158,'BANCO DE DADOS MAIO SERVIÇOS'!$A:$D,3,FALSE))</f>
        <v>H</v>
      </c>
      <c r="E158" s="496">
        <v>0.5</v>
      </c>
      <c r="F158" s="439">
        <f>IF($A158="INSUMO",VLOOKUP($B158,'BANCO DE DADOS MAIO INSUMOS'!$A:$D,4,FALSE),VLOOKUP($B158,'BANCO DE DADOS MAIO SERVIÇOS'!$A:$D,4,FALSE))</f>
        <v>18.07</v>
      </c>
      <c r="G158" s="495">
        <f>TRUNC(F158*E158,2)</f>
        <v>9.0299999999999994</v>
      </c>
      <c r="H158" s="327"/>
    </row>
    <row r="159" spans="1:8" s="499" customFormat="1" ht="16.5" hidden="1" thickBot="1">
      <c r="A159" s="720" t="s">
        <v>1972</v>
      </c>
      <c r="B159" s="476">
        <v>88316</v>
      </c>
      <c r="C159" s="555" t="str">
        <f>IF($A159="INSUMO",VLOOKUP($B159,'BANCO DE DADOS MAIO INSUMOS'!$A:$D,2,FALSE),VLOOKUP($B159,'BANCO DE DADOS MAIO SERVIÇOS'!$A:$D,2,FALSE))</f>
        <v>SERVENTE COM ENCARGOS COMPLEMENTARES</v>
      </c>
      <c r="D159" s="366" t="str">
        <f>IF($A159="INSUMO",VLOOKUP($B159,'BANCO DE DADOS MAIO INSUMOS'!$A:$D,3,FALSE),VLOOKUP($B159,'BANCO DE DADOS MAIO SERVIÇOS'!$A:$D,3,FALSE))</f>
        <v>H</v>
      </c>
      <c r="E159" s="497">
        <v>0.5</v>
      </c>
      <c r="F159" s="441">
        <f>IF($A159="INSUMO",VLOOKUP($B159,'BANCO DE DADOS MAIO INSUMOS'!$A:$D,4,FALSE),VLOOKUP($B159,'BANCO DE DADOS MAIO SERVIÇOS'!$A:$D,4,FALSE))</f>
        <v>14.16</v>
      </c>
      <c r="G159" s="498">
        <f>TRUNC(F159*E159,2)</f>
        <v>7.08</v>
      </c>
      <c r="H159" s="327"/>
    </row>
    <row r="160" spans="1:8" s="499" customFormat="1" ht="16.5" hidden="1" customHeight="1" thickBot="1">
      <c r="A160" s="327"/>
      <c r="B160" s="1926" t="s">
        <v>2042</v>
      </c>
      <c r="C160" s="1926"/>
      <c r="D160" s="1926"/>
      <c r="E160" s="1926"/>
      <c r="F160" s="610" t="s">
        <v>1175</v>
      </c>
      <c r="G160" s="611">
        <f>SUM(G155:G159)</f>
        <v>28.009999999999998</v>
      </c>
      <c r="H160" s="327"/>
    </row>
    <row r="161" spans="1:8" s="499" customFormat="1" ht="15.75" hidden="1" thickBot="1">
      <c r="A161" s="327"/>
      <c r="B161" s="715"/>
      <c r="C161" s="715"/>
      <c r="D161" s="715"/>
      <c r="E161" s="715"/>
      <c r="F161" s="715"/>
      <c r="G161" s="715"/>
      <c r="H161" s="327"/>
    </row>
    <row r="162" spans="1:8" s="499" customFormat="1" ht="15.75" hidden="1">
      <c r="A162" s="327"/>
      <c r="B162" s="682"/>
      <c r="C162" s="563" t="s">
        <v>1297</v>
      </c>
      <c r="D162" s="683"/>
      <c r="E162" s="684"/>
      <c r="F162" s="449" t="s">
        <v>30</v>
      </c>
      <c r="G162" s="559" t="s">
        <v>30</v>
      </c>
      <c r="H162" s="327"/>
    </row>
    <row r="163" spans="1:8" s="499" customFormat="1" ht="31.5" hidden="1">
      <c r="A163" s="327"/>
      <c r="B163" s="686" t="s">
        <v>1205</v>
      </c>
      <c r="C163" s="687" t="s">
        <v>1206</v>
      </c>
      <c r="D163" s="688" t="s">
        <v>1207</v>
      </c>
      <c r="E163" s="689" t="s">
        <v>1208</v>
      </c>
      <c r="F163" s="450" t="s">
        <v>1209</v>
      </c>
      <c r="G163" s="690" t="s">
        <v>1210</v>
      </c>
      <c r="H163" s="327"/>
    </row>
    <row r="164" spans="1:8" s="499" customFormat="1" ht="15" hidden="1">
      <c r="A164" s="327"/>
      <c r="B164" s="657">
        <v>42500</v>
      </c>
      <c r="C164" s="510" t="s">
        <v>1265</v>
      </c>
      <c r="D164" s="511">
        <v>13.95</v>
      </c>
      <c r="E164" s="512" t="s">
        <v>1266</v>
      </c>
      <c r="F164" s="513" t="s">
        <v>1238</v>
      </c>
      <c r="G164" s="514" t="s">
        <v>1239</v>
      </c>
      <c r="H164" s="327"/>
    </row>
    <row r="165" spans="1:8" s="499" customFormat="1" ht="15" hidden="1">
      <c r="A165" s="327"/>
      <c r="B165" s="509">
        <v>42466</v>
      </c>
      <c r="C165" s="510" t="s">
        <v>1276</v>
      </c>
      <c r="D165" s="511">
        <v>9.85</v>
      </c>
      <c r="E165" s="452" t="s">
        <v>1277</v>
      </c>
      <c r="F165" s="513" t="s">
        <v>1278</v>
      </c>
      <c r="G165" s="560" t="s">
        <v>1279</v>
      </c>
      <c r="H165" s="327"/>
    </row>
    <row r="166" spans="1:8" s="499" customFormat="1" ht="15" hidden="1">
      <c r="A166" s="327"/>
      <c r="B166" s="691"/>
      <c r="C166" s="692"/>
      <c r="D166" s="693"/>
      <c r="E166" s="696"/>
      <c r="F166" s="451"/>
      <c r="G166" s="695"/>
      <c r="H166" s="327"/>
    </row>
    <row r="167" spans="1:8" s="499" customFormat="1" ht="16.5" hidden="1" thickBot="1">
      <c r="A167" s="327"/>
      <c r="B167" s="697"/>
      <c r="C167" s="698" t="s">
        <v>1211</v>
      </c>
      <c r="D167" s="699">
        <f>MEDIAN(D164:D166)</f>
        <v>11.899999999999999</v>
      </c>
      <c r="E167" s="700"/>
      <c r="F167" s="453"/>
      <c r="G167" s="701"/>
      <c r="H167" s="327"/>
    </row>
    <row r="168" spans="1:8" s="742" customFormat="1" ht="16.5" hidden="1" thickBot="1">
      <c r="B168" s="502"/>
      <c r="C168" s="503"/>
      <c r="D168" s="503"/>
      <c r="E168" s="503"/>
      <c r="F168" s="503"/>
      <c r="G168" s="503"/>
    </row>
    <row r="169" spans="1:8" s="499" customFormat="1" ht="31.5" hidden="1" customHeight="1">
      <c r="A169" s="327"/>
      <c r="B169" s="478" t="s">
        <v>1298</v>
      </c>
      <c r="C169" s="1822" t="str">
        <f>CONCATENATE("FORNECIMENTO E INSTALAÇÃO DE ",C172)</f>
        <v>FORNECIMENTO E INSTALAÇÃO DE CHAVE DE PARTIDA TRIFASICA P/ BOMBA 2 CV 220V (5,6 - 8,0) WEG PDW02-2V25</v>
      </c>
      <c r="D169" s="1928"/>
      <c r="E169" s="1928"/>
      <c r="F169" s="1928"/>
      <c r="G169" s="437" t="s">
        <v>30</v>
      </c>
      <c r="H169" s="327"/>
    </row>
    <row r="170" spans="1:8" s="499" customFormat="1" ht="31.5" hidden="1">
      <c r="A170" s="327"/>
      <c r="B170" s="438" t="s">
        <v>1204</v>
      </c>
      <c r="C170" s="707" t="s">
        <v>1169</v>
      </c>
      <c r="D170" s="707" t="s">
        <v>1179</v>
      </c>
      <c r="E170" s="707" t="s">
        <v>1170</v>
      </c>
      <c r="F170" s="708" t="s">
        <v>1171</v>
      </c>
      <c r="G170" s="709" t="s">
        <v>1172</v>
      </c>
      <c r="H170" s="327"/>
    </row>
    <row r="171" spans="1:8" s="499" customFormat="1" ht="15.75" hidden="1">
      <c r="A171" s="327"/>
      <c r="B171" s="1795" t="s">
        <v>1173</v>
      </c>
      <c r="C171" s="1796"/>
      <c r="D171" s="1796"/>
      <c r="E171" s="1796"/>
      <c r="F171" s="1796"/>
      <c r="G171" s="1797"/>
      <c r="H171" s="327"/>
    </row>
    <row r="172" spans="1:8" s="499" customFormat="1" ht="30" hidden="1">
      <c r="A172" s="327"/>
      <c r="B172" s="525" t="s">
        <v>1213</v>
      </c>
      <c r="C172" s="558" t="s">
        <v>1299</v>
      </c>
      <c r="D172" s="446" t="s">
        <v>30</v>
      </c>
      <c r="E172" s="515">
        <v>1</v>
      </c>
      <c r="F172" s="515">
        <f>D183</f>
        <v>147.41</v>
      </c>
      <c r="G172" s="520">
        <f>TRUNC(F172*E172,2)</f>
        <v>147.41</v>
      </c>
      <c r="H172" s="327"/>
    </row>
    <row r="173" spans="1:8" s="499" customFormat="1" ht="15.75" hidden="1">
      <c r="A173" s="327"/>
      <c r="B173" s="1795" t="s">
        <v>1174</v>
      </c>
      <c r="C173" s="1796"/>
      <c r="D173" s="1796"/>
      <c r="E173" s="1796"/>
      <c r="F173" s="1796"/>
      <c r="G173" s="1797"/>
      <c r="H173" s="327"/>
    </row>
    <row r="174" spans="1:8" s="499" customFormat="1" ht="15.75" hidden="1">
      <c r="A174" s="720" t="s">
        <v>1972</v>
      </c>
      <c r="B174" s="475">
        <v>88264</v>
      </c>
      <c r="C174" s="554" t="str">
        <f>IF($A174="INSUMO",VLOOKUP($B174,'BANCO DE DADOS MAIO INSUMOS'!$A:$D,2,FALSE),VLOOKUP($B174,'BANCO DE DADOS MAIO SERVIÇOS'!$A:$D,2,FALSE))</f>
        <v>ELETRICISTA COM ENCARGOS COMPLEMENTARES</v>
      </c>
      <c r="D174" s="357" t="str">
        <f>IF($A174="INSUMO",VLOOKUP($B174,'BANCO DE DADOS MAIO INSUMOS'!$A:$D,3,FALSE),VLOOKUP($B174,'BANCO DE DADOS MAIO SERVIÇOS'!$A:$D,3,FALSE))</f>
        <v>H</v>
      </c>
      <c r="E174" s="496">
        <v>2</v>
      </c>
      <c r="F174" s="439">
        <f>IF($A174="INSUMO",VLOOKUP($B174,'BANCO DE DADOS MAIO INSUMOS'!$A:$D,4,FALSE),VLOOKUP($B174,'BANCO DE DADOS MAIO SERVIÇOS'!$A:$D,4,FALSE))</f>
        <v>18.07</v>
      </c>
      <c r="G174" s="495">
        <f>TRUNC(F174*E174,2)</f>
        <v>36.14</v>
      </c>
      <c r="H174" s="327"/>
    </row>
    <row r="175" spans="1:8" s="499" customFormat="1" ht="16.5" hidden="1" thickBot="1">
      <c r="A175" s="720" t="s">
        <v>1972</v>
      </c>
      <c r="B175" s="476">
        <v>88247</v>
      </c>
      <c r="C175" s="555" t="str">
        <f>IF($A175="INSUMO",VLOOKUP($B175,'BANCO DE DADOS MAIO INSUMOS'!$A:$D,2,FALSE),VLOOKUP($B175,'BANCO DE DADOS MAIO SERVIÇOS'!$A:$D,2,FALSE))</f>
        <v>AUXILIAR DE ELETRICISTA COM ENCARGOS COMPLEMENTARES</v>
      </c>
      <c r="D175" s="366" t="str">
        <f>IF($A175="INSUMO",VLOOKUP($B175,'BANCO DE DADOS MAIO INSUMOS'!$A:$D,3,FALSE),VLOOKUP($B175,'BANCO DE DADOS MAIO SERVIÇOS'!$A:$D,3,FALSE))</f>
        <v>H</v>
      </c>
      <c r="E175" s="497">
        <v>2</v>
      </c>
      <c r="F175" s="441">
        <f>IF($A175="INSUMO",VLOOKUP($B175,'BANCO DE DADOS MAIO INSUMOS'!$A:$D,4,FALSE),VLOOKUP($B175,'BANCO DE DADOS MAIO SERVIÇOS'!$A:$D,4,FALSE))</f>
        <v>14.04</v>
      </c>
      <c r="G175" s="498">
        <f>TRUNC(F175*E175,2)</f>
        <v>28.08</v>
      </c>
      <c r="H175" s="327"/>
    </row>
    <row r="176" spans="1:8" s="499" customFormat="1" ht="16.5" hidden="1" customHeight="1" thickBot="1">
      <c r="A176" s="327"/>
      <c r="B176" s="1926" t="s">
        <v>2041</v>
      </c>
      <c r="C176" s="1926"/>
      <c r="D176" s="1926"/>
      <c r="E176" s="1926"/>
      <c r="F176" s="333" t="s">
        <v>1175</v>
      </c>
      <c r="G176" s="334">
        <f>SUM(G171:G175)</f>
        <v>211.63</v>
      </c>
      <c r="H176" s="327"/>
    </row>
    <row r="177" spans="1:9" s="499" customFormat="1" ht="15.75" hidden="1" thickBot="1">
      <c r="A177" s="327"/>
      <c r="B177" s="522"/>
      <c r="C177" s="522"/>
      <c r="D177" s="522"/>
      <c r="E177" s="522"/>
      <c r="F177" s="522"/>
      <c r="G177" s="522"/>
      <c r="H177" s="327"/>
    </row>
    <row r="178" spans="1:9" s="499" customFormat="1" ht="15.75" hidden="1">
      <c r="A178" s="327"/>
      <c r="B178" s="682"/>
      <c r="C178" s="563" t="s">
        <v>1300</v>
      </c>
      <c r="D178" s="683"/>
      <c r="E178" s="684"/>
      <c r="F178" s="449" t="s">
        <v>30</v>
      </c>
      <c r="G178" s="559" t="s">
        <v>30</v>
      </c>
      <c r="H178" s="327"/>
    </row>
    <row r="179" spans="1:9" s="499" customFormat="1" ht="31.5" hidden="1">
      <c r="A179" s="327"/>
      <c r="B179" s="686" t="s">
        <v>1205</v>
      </c>
      <c r="C179" s="687" t="s">
        <v>1206</v>
      </c>
      <c r="D179" s="688" t="s">
        <v>1207</v>
      </c>
      <c r="E179" s="689" t="s">
        <v>1208</v>
      </c>
      <c r="F179" s="450" t="s">
        <v>1209</v>
      </c>
      <c r="G179" s="690" t="s">
        <v>1210</v>
      </c>
      <c r="H179" s="327"/>
    </row>
    <row r="180" spans="1:9" s="499" customFormat="1" ht="15" hidden="1">
      <c r="A180" s="327"/>
      <c r="B180" s="509">
        <v>42439</v>
      </c>
      <c r="C180" s="510" t="s">
        <v>1265</v>
      </c>
      <c r="D180" s="511">
        <v>157.85</v>
      </c>
      <c r="E180" s="512" t="s">
        <v>1301</v>
      </c>
      <c r="F180" s="513" t="s">
        <v>1302</v>
      </c>
      <c r="G180" s="514" t="s">
        <v>1239</v>
      </c>
      <c r="H180" s="327"/>
    </row>
    <row r="181" spans="1:9" s="499" customFormat="1" ht="15" hidden="1">
      <c r="A181" s="327"/>
      <c r="B181" s="509">
        <v>42466</v>
      </c>
      <c r="C181" s="510" t="s">
        <v>1243</v>
      </c>
      <c r="D181" s="511">
        <v>136.97</v>
      </c>
      <c r="E181" s="512" t="s">
        <v>1303</v>
      </c>
      <c r="F181" s="513" t="s">
        <v>1304</v>
      </c>
      <c r="G181" s="514" t="s">
        <v>1305</v>
      </c>
      <c r="H181" s="327"/>
    </row>
    <row r="182" spans="1:9" s="499" customFormat="1" ht="15" hidden="1">
      <c r="A182" s="327"/>
      <c r="B182" s="691"/>
      <c r="C182" s="692"/>
      <c r="D182" s="693"/>
      <c r="E182" s="696"/>
      <c r="F182" s="451"/>
      <c r="G182" s="695"/>
      <c r="H182" s="327"/>
    </row>
    <row r="183" spans="1:9" s="499" customFormat="1" ht="16.5" hidden="1" thickBot="1">
      <c r="A183" s="327"/>
      <c r="B183" s="697"/>
      <c r="C183" s="698" t="s">
        <v>1211</v>
      </c>
      <c r="D183" s="699">
        <f>MEDIAN(D180:D182)</f>
        <v>147.41</v>
      </c>
      <c r="E183" s="700"/>
      <c r="F183" s="453"/>
      <c r="G183" s="701"/>
      <c r="H183" s="327"/>
    </row>
    <row r="184" spans="1:9" s="742" customFormat="1" ht="10.5" hidden="1" customHeight="1" thickBot="1">
      <c r="A184" s="741"/>
      <c r="B184" s="502"/>
      <c r="C184" s="503"/>
      <c r="D184" s="503"/>
      <c r="E184" s="503"/>
      <c r="F184" s="503"/>
      <c r="G184" s="503"/>
      <c r="H184" s="741"/>
      <c r="I184" s="741"/>
    </row>
    <row r="185" spans="1:9" s="499" customFormat="1" ht="15.75" hidden="1">
      <c r="A185" s="327"/>
      <c r="B185" s="623" t="s">
        <v>1296</v>
      </c>
      <c r="C185" s="1965" t="str">
        <f>CONCATENATE("FORNECIMENTO E INSTALAÇÃO DE ",C188)</f>
        <v>FORNECIMENTO E INSTALAÇÃO DE CENTRAL DE ALARME ENDERECAVEL 80 END.</v>
      </c>
      <c r="D185" s="1966"/>
      <c r="E185" s="1966"/>
      <c r="F185" s="1966"/>
      <c r="G185" s="618" t="s">
        <v>30</v>
      </c>
      <c r="H185" s="327"/>
    </row>
    <row r="186" spans="1:9" s="499" customFormat="1" ht="31.5" hidden="1">
      <c r="A186" s="327"/>
      <c r="B186" s="619" t="s">
        <v>1204</v>
      </c>
      <c r="C186" s="707" t="s">
        <v>1169</v>
      </c>
      <c r="D186" s="707" t="s">
        <v>1179</v>
      </c>
      <c r="E186" s="707" t="s">
        <v>1170</v>
      </c>
      <c r="F186" s="708" t="s">
        <v>1171</v>
      </c>
      <c r="G186" s="709" t="s">
        <v>1172</v>
      </c>
      <c r="H186" s="327"/>
    </row>
    <row r="187" spans="1:9" s="499" customFormat="1" ht="15.75" hidden="1">
      <c r="A187" s="327"/>
      <c r="B187" s="1795" t="s">
        <v>1173</v>
      </c>
      <c r="C187" s="1796"/>
      <c r="D187" s="1796"/>
      <c r="E187" s="1796"/>
      <c r="F187" s="1796"/>
      <c r="G187" s="1797"/>
      <c r="H187" s="327"/>
    </row>
    <row r="188" spans="1:9" s="499" customFormat="1" ht="15" hidden="1">
      <c r="A188" s="327"/>
      <c r="B188" s="525" t="s">
        <v>1213</v>
      </c>
      <c r="C188" s="558" t="str">
        <f>C194</f>
        <v>CENTRAL DE ALARME ENDERECAVEL 80 END.</v>
      </c>
      <c r="D188" s="446" t="s">
        <v>30</v>
      </c>
      <c r="E188" s="515">
        <v>1</v>
      </c>
      <c r="F188" s="515">
        <f>D199</f>
        <v>1552.01</v>
      </c>
      <c r="G188" s="520">
        <f>TRUNC(F188*E188,2)</f>
        <v>1552.01</v>
      </c>
      <c r="H188" s="327"/>
    </row>
    <row r="189" spans="1:9" s="499" customFormat="1" ht="15.75" hidden="1">
      <c r="A189" s="327"/>
      <c r="B189" s="1795" t="s">
        <v>1174</v>
      </c>
      <c r="C189" s="1796"/>
      <c r="D189" s="1796"/>
      <c r="E189" s="1796"/>
      <c r="F189" s="1796"/>
      <c r="G189" s="1797"/>
      <c r="H189" s="327"/>
    </row>
    <row r="190" spans="1:9" s="499" customFormat="1" ht="15.75" hidden="1">
      <c r="A190" s="720" t="s">
        <v>1972</v>
      </c>
      <c r="B190" s="475">
        <v>88264</v>
      </c>
      <c r="C190" s="554" t="str">
        <f>IF($A190="INSUMO",VLOOKUP($B190,'BANCO DE DADOS MAIO INSUMOS'!$A:$D,2,FALSE),VLOOKUP($B190,'BANCO DE DADOS MAIO SERVIÇOS'!$A:$D,2,FALSE))</f>
        <v>ELETRICISTA COM ENCARGOS COMPLEMENTARES</v>
      </c>
      <c r="D190" s="357" t="str">
        <f>IF($A190="INSUMO",VLOOKUP($B190,'BANCO DE DADOS MAIO INSUMOS'!$A:$D,3,FALSE),VLOOKUP($B190,'BANCO DE DADOS MAIO SERVIÇOS'!$A:$D,3,FALSE))</f>
        <v>H</v>
      </c>
      <c r="E190" s="496">
        <v>1</v>
      </c>
      <c r="F190" s="439">
        <f>IF($A190="INSUMO",VLOOKUP($B190,'BANCO DE DADOS MAIO INSUMOS'!$A:$D,4,FALSE),VLOOKUP($B190,'BANCO DE DADOS MAIO SERVIÇOS'!$A:$D,4,FALSE))</f>
        <v>18.07</v>
      </c>
      <c r="G190" s="624">
        <f>TRUNC(F190*E190,2)</f>
        <v>18.07</v>
      </c>
      <c r="H190" s="327"/>
    </row>
    <row r="191" spans="1:9" s="499" customFormat="1" ht="16.5" hidden="1" thickBot="1">
      <c r="A191" s="720" t="s">
        <v>1972</v>
      </c>
      <c r="B191" s="625">
        <v>88247</v>
      </c>
      <c r="C191" s="555" t="str">
        <f>IF($A191="INSUMO",VLOOKUP($B191,'BANCO DE DADOS MAIO INSUMOS'!$A:$D,2,FALSE),VLOOKUP($B191,'BANCO DE DADOS MAIO SERVIÇOS'!$A:$D,2,FALSE))</f>
        <v>AUXILIAR DE ELETRICISTA COM ENCARGOS COMPLEMENTARES</v>
      </c>
      <c r="D191" s="366" t="str">
        <f>IF($A191="INSUMO",VLOOKUP($B191,'BANCO DE DADOS MAIO INSUMOS'!$A:$D,3,FALSE),VLOOKUP($B191,'BANCO DE DADOS MAIO SERVIÇOS'!$A:$D,3,FALSE))</f>
        <v>H</v>
      </c>
      <c r="E191" s="497">
        <v>1</v>
      </c>
      <c r="F191" s="441">
        <f>IF($A191="INSUMO",VLOOKUP($B191,'BANCO DE DADOS MAIO INSUMOS'!$A:$D,4,FALSE),VLOOKUP($B191,'BANCO DE DADOS MAIO SERVIÇOS'!$A:$D,4,FALSE))</f>
        <v>14.04</v>
      </c>
      <c r="G191" s="626">
        <f>TRUNC(F191*E191,2)</f>
        <v>14.04</v>
      </c>
      <c r="H191" s="327"/>
    </row>
    <row r="192" spans="1:9" s="499" customFormat="1" ht="16.5" hidden="1" thickBot="1">
      <c r="A192" s="327"/>
      <c r="B192" s="656" t="s">
        <v>2031</v>
      </c>
      <c r="C192" s="500"/>
      <c r="D192" s="537"/>
      <c r="E192" s="537"/>
      <c r="F192" s="617" t="s">
        <v>1175</v>
      </c>
      <c r="G192" s="675">
        <f>SUM(G187:G191)</f>
        <v>1584.12</v>
      </c>
      <c r="H192" s="327"/>
    </row>
    <row r="193" spans="1:8" s="499" customFormat="1" ht="16.5" hidden="1" thickBot="1">
      <c r="A193" s="327"/>
      <c r="B193" s="655"/>
      <c r="C193" s="655"/>
      <c r="D193" s="655"/>
      <c r="E193" s="655"/>
      <c r="F193" s="627"/>
      <c r="G193" s="628"/>
      <c r="H193" s="327"/>
    </row>
    <row r="194" spans="1:8" s="499" customFormat="1" ht="15.75" hidden="1">
      <c r="A194" s="327"/>
      <c r="B194" s="682"/>
      <c r="C194" s="654" t="s">
        <v>2032</v>
      </c>
      <c r="D194" s="683"/>
      <c r="E194" s="684"/>
      <c r="F194" s="703" t="s">
        <v>30</v>
      </c>
      <c r="G194" s="653" t="s">
        <v>30</v>
      </c>
      <c r="H194" s="327"/>
    </row>
    <row r="195" spans="1:8" s="499" customFormat="1" ht="31.5" hidden="1">
      <c r="A195" s="327"/>
      <c r="B195" s="686" t="s">
        <v>1205</v>
      </c>
      <c r="C195" s="687" t="s">
        <v>1206</v>
      </c>
      <c r="D195" s="688" t="s">
        <v>1207</v>
      </c>
      <c r="E195" s="689" t="s">
        <v>1208</v>
      </c>
      <c r="F195" s="704" t="s">
        <v>1209</v>
      </c>
      <c r="G195" s="690" t="s">
        <v>1210</v>
      </c>
      <c r="H195" s="327"/>
    </row>
    <row r="196" spans="1:8" s="499" customFormat="1" ht="15" hidden="1">
      <c r="A196" s="327"/>
      <c r="B196" s="738">
        <v>42438</v>
      </c>
      <c r="C196" s="510" t="s">
        <v>1265</v>
      </c>
      <c r="D196" s="511">
        <v>1552.01</v>
      </c>
      <c r="E196" s="512" t="s">
        <v>1266</v>
      </c>
      <c r="F196" s="752" t="s">
        <v>1238</v>
      </c>
      <c r="G196" s="739" t="s">
        <v>1239</v>
      </c>
      <c r="H196" s="327"/>
    </row>
    <row r="197" spans="1:8" s="499" customFormat="1" ht="15" hidden="1">
      <c r="A197" s="327"/>
      <c r="B197" s="738">
        <v>42466</v>
      </c>
      <c r="C197" s="510" t="s">
        <v>1276</v>
      </c>
      <c r="D197" s="511">
        <v>1940.1</v>
      </c>
      <c r="E197" s="452" t="s">
        <v>1277</v>
      </c>
      <c r="F197" s="752" t="s">
        <v>1278</v>
      </c>
      <c r="G197" s="752" t="s">
        <v>1279</v>
      </c>
      <c r="H197" s="327"/>
    </row>
    <row r="198" spans="1:8" s="499" customFormat="1" ht="15" hidden="1">
      <c r="A198" s="327"/>
      <c r="B198" s="738">
        <v>42566</v>
      </c>
      <c r="C198" s="510" t="s">
        <v>2046</v>
      </c>
      <c r="D198" s="511">
        <v>1348.86</v>
      </c>
      <c r="E198" s="512" t="s">
        <v>2051</v>
      </c>
      <c r="F198" s="752" t="s">
        <v>2047</v>
      </c>
      <c r="G198" s="739" t="s">
        <v>2048</v>
      </c>
      <c r="H198" s="327"/>
    </row>
    <row r="199" spans="1:8" s="499" customFormat="1" ht="16.5" hidden="1" thickBot="1">
      <c r="A199" s="327"/>
      <c r="B199" s="697"/>
      <c r="C199" s="698" t="s">
        <v>1211</v>
      </c>
      <c r="D199" s="699">
        <f>MEDIAN(D196:D198)</f>
        <v>1552.01</v>
      </c>
      <c r="E199" s="700"/>
      <c r="F199" s="706"/>
      <c r="G199" s="701"/>
      <c r="H199" s="327"/>
    </row>
    <row r="200" spans="1:8" s="499" customFormat="1" ht="15.75" hidden="1" thickBot="1">
      <c r="A200" s="327"/>
      <c r="H200" s="327"/>
    </row>
    <row r="201" spans="1:8" s="499" customFormat="1" ht="15.75" hidden="1">
      <c r="A201" s="327"/>
      <c r="B201" s="629" t="s">
        <v>2033</v>
      </c>
      <c r="C201" s="1809" t="s">
        <v>2043</v>
      </c>
      <c r="D201" s="1960"/>
      <c r="E201" s="1960"/>
      <c r="F201" s="1960"/>
      <c r="G201" s="630" t="s">
        <v>30</v>
      </c>
      <c r="H201" s="327"/>
    </row>
    <row r="202" spans="1:8" s="499" customFormat="1" ht="31.5" hidden="1">
      <c r="A202" s="327"/>
      <c r="B202" s="631" t="s">
        <v>1204</v>
      </c>
      <c r="C202" s="647" t="s">
        <v>1169</v>
      </c>
      <c r="D202" s="647" t="s">
        <v>1179</v>
      </c>
      <c r="E202" s="647" t="s">
        <v>1170</v>
      </c>
      <c r="F202" s="648" t="s">
        <v>1171</v>
      </c>
      <c r="G202" s="649" t="s">
        <v>1172</v>
      </c>
      <c r="H202" s="327"/>
    </row>
    <row r="203" spans="1:8" s="499" customFormat="1" ht="15.75" hidden="1">
      <c r="A203" s="327"/>
      <c r="B203" s="1961" t="s">
        <v>1173</v>
      </c>
      <c r="C203" s="1962"/>
      <c r="D203" s="1962"/>
      <c r="E203" s="1962"/>
      <c r="F203" s="1962"/>
      <c r="G203" s="1963"/>
      <c r="H203" s="327"/>
    </row>
    <row r="204" spans="1:8" s="499" customFormat="1" ht="30" hidden="1">
      <c r="A204" s="327"/>
      <c r="B204" s="650" t="s">
        <v>1213</v>
      </c>
      <c r="C204" s="651" t="s">
        <v>2044</v>
      </c>
      <c r="D204" s="652" t="s">
        <v>30</v>
      </c>
      <c r="E204" s="658">
        <v>1</v>
      </c>
      <c r="F204" s="658">
        <f>D215</f>
        <v>254.6</v>
      </c>
      <c r="G204" s="520">
        <f>TRUNC(F204*E204,2)</f>
        <v>254.6</v>
      </c>
      <c r="H204" s="327"/>
    </row>
    <row r="205" spans="1:8" s="499" customFormat="1" ht="15.75" hidden="1">
      <c r="A205" s="327"/>
      <c r="B205" s="1961" t="s">
        <v>1174</v>
      </c>
      <c r="C205" s="1962"/>
      <c r="D205" s="1962"/>
      <c r="E205" s="1962"/>
      <c r="F205" s="1962"/>
      <c r="G205" s="1963"/>
      <c r="H205" s="327"/>
    </row>
    <row r="206" spans="1:8" s="499" customFormat="1" ht="15.75" hidden="1">
      <c r="A206" s="720" t="s">
        <v>1972</v>
      </c>
      <c r="B206" s="633">
        <v>88264</v>
      </c>
      <c r="C206" s="554" t="str">
        <f>IF($A206="INSUMO",VLOOKUP($B206,'BANCO DE DADOS MAIO INSUMOS'!$A:$D,2,FALSE),VLOOKUP($B206,'BANCO DE DADOS MAIO SERVIÇOS'!$A:$D,2,FALSE))</f>
        <v>ELETRICISTA COM ENCARGOS COMPLEMENTARES</v>
      </c>
      <c r="D206" s="357" t="str">
        <f>IF($A206="INSUMO",VLOOKUP($B206,'BANCO DE DADOS MAIO INSUMOS'!$A:$D,3,FALSE),VLOOKUP($B206,'BANCO DE DADOS MAIO SERVIÇOS'!$A:$D,3,FALSE))</f>
        <v>H</v>
      </c>
      <c r="E206" s="634">
        <v>0.5</v>
      </c>
      <c r="F206" s="439">
        <f>IF($A206="INSUMO",VLOOKUP($B206,'BANCO DE DADOS MAIO INSUMOS'!$A:$D,4,FALSE),VLOOKUP($B206,'BANCO DE DADOS MAIO SERVIÇOS'!$A:$D,4,FALSE))</f>
        <v>18.07</v>
      </c>
      <c r="G206" s="520">
        <f>TRUNC(F206*E206,2)</f>
        <v>9.0299999999999994</v>
      </c>
      <c r="H206" s="327"/>
    </row>
    <row r="207" spans="1:8" s="499" customFormat="1" ht="16.5" hidden="1" thickBot="1">
      <c r="A207" s="720" t="s">
        <v>1972</v>
      </c>
      <c r="B207" s="636">
        <v>88247</v>
      </c>
      <c r="C207" s="555" t="str">
        <f>IF($A207="INSUMO",VLOOKUP($B207,'BANCO DE DADOS MAIO INSUMOS'!$A:$D,2,FALSE),VLOOKUP($B207,'BANCO DE DADOS MAIO SERVIÇOS'!$A:$D,2,FALSE))</f>
        <v>AUXILIAR DE ELETRICISTA COM ENCARGOS COMPLEMENTARES</v>
      </c>
      <c r="D207" s="366" t="str">
        <f>IF($A207="INSUMO",VLOOKUP($B207,'BANCO DE DADOS MAIO INSUMOS'!$A:$D,3,FALSE),VLOOKUP($B207,'BANCO DE DADOS MAIO SERVIÇOS'!$A:$D,3,FALSE))</f>
        <v>H</v>
      </c>
      <c r="E207" s="637">
        <v>0.5</v>
      </c>
      <c r="F207" s="441">
        <f>IF($A207="INSUMO",VLOOKUP($B207,'BANCO DE DADOS MAIO INSUMOS'!$A:$D,4,FALSE),VLOOKUP($B207,'BANCO DE DADOS MAIO SERVIÇOS'!$A:$D,4,FALSE))</f>
        <v>14.04</v>
      </c>
      <c r="G207" s="520">
        <f>TRUNC(F207*E207,2)</f>
        <v>7.02</v>
      </c>
      <c r="H207" s="327"/>
    </row>
    <row r="208" spans="1:8" s="499" customFormat="1" ht="16.5" hidden="1" thickBot="1">
      <c r="A208" s="327"/>
      <c r="B208" s="1964" t="s">
        <v>2036</v>
      </c>
      <c r="C208" s="1964"/>
      <c r="D208" s="1964"/>
      <c r="E208" s="1964"/>
      <c r="F208" s="638" t="s">
        <v>1175</v>
      </c>
      <c r="G208" s="639">
        <v>262.11</v>
      </c>
      <c r="H208" s="327"/>
    </row>
    <row r="209" spans="1:8" s="499" customFormat="1" ht="15.75" hidden="1" thickBot="1">
      <c r="A209" s="327"/>
      <c r="B209" s="718"/>
      <c r="C209" s="718"/>
      <c r="D209" s="718"/>
      <c r="E209" s="718"/>
      <c r="F209" s="718"/>
      <c r="G209" s="718"/>
      <c r="H209" s="327"/>
    </row>
    <row r="210" spans="1:8" s="499" customFormat="1" ht="31.5" hidden="1">
      <c r="A210" s="327"/>
      <c r="B210" s="659"/>
      <c r="C210" s="660" t="s">
        <v>2044</v>
      </c>
      <c r="D210" s="661"/>
      <c r="E210" s="662"/>
      <c r="F210" s="663" t="s">
        <v>30</v>
      </c>
      <c r="G210" s="664" t="s">
        <v>30</v>
      </c>
      <c r="H210" s="327"/>
    </row>
    <row r="211" spans="1:8" s="499" customFormat="1" ht="31.5" hidden="1">
      <c r="A211" s="327"/>
      <c r="B211" s="665" t="s">
        <v>1205</v>
      </c>
      <c r="C211" s="666" t="s">
        <v>1206</v>
      </c>
      <c r="D211" s="667" t="s">
        <v>1207</v>
      </c>
      <c r="E211" s="668" t="s">
        <v>1208</v>
      </c>
      <c r="F211" s="669" t="s">
        <v>1209</v>
      </c>
      <c r="G211" s="670" t="s">
        <v>1210</v>
      </c>
      <c r="H211" s="327"/>
    </row>
    <row r="212" spans="1:8" s="499" customFormat="1" ht="15" hidden="1">
      <c r="A212" s="327"/>
      <c r="B212" s="738">
        <v>42462</v>
      </c>
      <c r="C212" s="510" t="s">
        <v>1265</v>
      </c>
      <c r="D212" s="511">
        <v>198.11</v>
      </c>
      <c r="E212" s="512" t="s">
        <v>1266</v>
      </c>
      <c r="F212" s="752" t="s">
        <v>1238</v>
      </c>
      <c r="G212" s="739" t="s">
        <v>1239</v>
      </c>
      <c r="H212" s="327"/>
    </row>
    <row r="213" spans="1:8" s="499" customFormat="1" ht="15" hidden="1">
      <c r="A213" s="327"/>
      <c r="B213" s="738">
        <v>42566</v>
      </c>
      <c r="C213" s="510" t="s">
        <v>2046</v>
      </c>
      <c r="D213" s="511">
        <v>321.14</v>
      </c>
      <c r="E213" s="512" t="s">
        <v>2051</v>
      </c>
      <c r="F213" s="752" t="s">
        <v>2047</v>
      </c>
      <c r="G213" s="739" t="s">
        <v>2048</v>
      </c>
      <c r="H213" s="327"/>
    </row>
    <row r="214" spans="1:8" s="499" customFormat="1" ht="15" hidden="1">
      <c r="A214" s="327"/>
      <c r="B214" s="738">
        <v>42452</v>
      </c>
      <c r="C214" s="510" t="s">
        <v>1222</v>
      </c>
      <c r="D214" s="511">
        <v>254.6</v>
      </c>
      <c r="E214" s="512" t="s">
        <v>1223</v>
      </c>
      <c r="F214" s="752" t="s">
        <v>1224</v>
      </c>
      <c r="G214" s="739" t="s">
        <v>1225</v>
      </c>
      <c r="H214" s="327"/>
    </row>
    <row r="215" spans="1:8" s="499" customFormat="1" ht="16.5" hidden="1" thickBot="1">
      <c r="A215" s="327"/>
      <c r="B215" s="671"/>
      <c r="C215" s="672" t="s">
        <v>1211</v>
      </c>
      <c r="D215" s="699">
        <f>MEDIAN(D212:D214)</f>
        <v>254.6</v>
      </c>
      <c r="E215" s="673"/>
      <c r="F215" s="643"/>
      <c r="G215" s="674"/>
      <c r="H215" s="327"/>
    </row>
    <row r="216" spans="1:8" s="499" customFormat="1" ht="15" hidden="1">
      <c r="A216" s="327"/>
      <c r="H216" s="327"/>
    </row>
    <row r="217" spans="1:8" s="499" customFormat="1" ht="15" hidden="1">
      <c r="A217" s="327"/>
      <c r="H217" s="327"/>
    </row>
    <row r="218" spans="1:8" s="499" customFormat="1" ht="15" hidden="1">
      <c r="A218" s="327"/>
      <c r="H218" s="327"/>
    </row>
    <row r="219" spans="1:8" s="499" customFormat="1" ht="15">
      <c r="A219" s="327"/>
      <c r="H219" s="327"/>
    </row>
  </sheetData>
  <mergeCells count="62">
    <mergeCell ref="B176:E176"/>
    <mergeCell ref="C201:F201"/>
    <mergeCell ref="B203:G203"/>
    <mergeCell ref="B205:G205"/>
    <mergeCell ref="B208:E208"/>
    <mergeCell ref="C185:F185"/>
    <mergeCell ref="B187:G187"/>
    <mergeCell ref="B189:G189"/>
    <mergeCell ref="B14:G14"/>
    <mergeCell ref="C10:E10"/>
    <mergeCell ref="C11:E11"/>
    <mergeCell ref="D6:E6"/>
    <mergeCell ref="B8:G8"/>
    <mergeCell ref="F6:G7"/>
    <mergeCell ref="C12:E12"/>
    <mergeCell ref="B29:G29"/>
    <mergeCell ref="C33:F33"/>
    <mergeCell ref="C42:F42"/>
    <mergeCell ref="C50:F50"/>
    <mergeCell ref="C66:F66"/>
    <mergeCell ref="B52:G52"/>
    <mergeCell ref="B54:G54"/>
    <mergeCell ref="B35:G35"/>
    <mergeCell ref="B37:G37"/>
    <mergeCell ref="B44:G44"/>
    <mergeCell ref="B46:G46"/>
    <mergeCell ref="B40:E40"/>
    <mergeCell ref="B48:E48"/>
    <mergeCell ref="C17:F17"/>
    <mergeCell ref="B19:G19"/>
    <mergeCell ref="B21:G21"/>
    <mergeCell ref="C25:F25"/>
    <mergeCell ref="B27:G27"/>
    <mergeCell ref="B70:G70"/>
    <mergeCell ref="B74:E74"/>
    <mergeCell ref="B134:E134"/>
    <mergeCell ref="C143:F143"/>
    <mergeCell ref="B86:G86"/>
    <mergeCell ref="B130:G130"/>
    <mergeCell ref="B132:G132"/>
    <mergeCell ref="B68:G68"/>
    <mergeCell ref="C82:F82"/>
    <mergeCell ref="B84:G84"/>
    <mergeCell ref="B173:G173"/>
    <mergeCell ref="C153:F153"/>
    <mergeCell ref="B155:G155"/>
    <mergeCell ref="B157:G157"/>
    <mergeCell ref="B89:E89"/>
    <mergeCell ref="C97:F97"/>
    <mergeCell ref="B99:G99"/>
    <mergeCell ref="B117:G117"/>
    <mergeCell ref="B119:E119"/>
    <mergeCell ref="B101:G101"/>
    <mergeCell ref="C113:F113"/>
    <mergeCell ref="B115:G115"/>
    <mergeCell ref="C128:F128"/>
    <mergeCell ref="B171:G171"/>
    <mergeCell ref="B160:E160"/>
    <mergeCell ref="B145:G145"/>
    <mergeCell ref="B147:G147"/>
    <mergeCell ref="B150:E150"/>
    <mergeCell ref="C169:F169"/>
  </mergeCells>
  <dataValidations count="1">
    <dataValidation type="list" allowBlank="1" showInputMessage="1" showErrorMessage="1" sqref="A22 A30 A38:A39 A47 A55:A56 A71:A72 A87 A102:A103 A118 A133 A148:A149 A158:A159 A174:A175 A190:A191 A206:A207 A146 A20 A28 A45 A36">
      <formula1>$A$3:$A$4</formula1>
    </dataValidation>
  </dataValidations>
  <hyperlinks>
    <hyperlink ref="G63" r:id="rId1"/>
    <hyperlink ref="G77" r:id="rId2"/>
    <hyperlink ref="G92" r:id="rId3"/>
    <hyperlink ref="G139" r:id="rId4"/>
  </hyperlinks>
  <printOptions horizontalCentered="1"/>
  <pageMargins left="0.78740157480314965" right="0.19685039370078741" top="0.39370078740157483" bottom="0.78740157480314965" header="0.19685039370078741" footer="0.19685039370078741"/>
  <pageSetup paperSize="9" scale="51" orientation="portrait" r:id="rId5"/>
  <headerFooter scaleWithDoc="0" alignWithMargins="0">
    <oddHeader>&amp;RPágina &amp;P de &amp;N</oddHeader>
    <oddFooter>&amp;R&amp;G</oddFooter>
  </headerFooter>
  <drawing r:id="rId6"/>
  <legacyDrawingHF r:id="rId7"/>
</worksheet>
</file>

<file path=xl/worksheets/sheet11.xml><?xml version="1.0" encoding="utf-8"?>
<worksheet xmlns="http://schemas.openxmlformats.org/spreadsheetml/2006/main" xmlns:r="http://schemas.openxmlformats.org/officeDocument/2006/relationships">
  <sheetPr>
    <tabColor theme="5" tint="0.39997558519241921"/>
  </sheetPr>
  <dimension ref="A1:G377"/>
  <sheetViews>
    <sheetView tabSelected="1" view="pageBreakPreview" zoomScale="115" zoomScaleNormal="100" zoomScaleSheetLayoutView="115" workbookViewId="0">
      <selection activeCell="B11" sqref="B11:I11"/>
    </sheetView>
  </sheetViews>
  <sheetFormatPr defaultRowHeight="12.75"/>
  <cols>
    <col min="1" max="1" width="9.140625" style="150"/>
    <col min="2" max="2" width="17.140625" style="151" customWidth="1"/>
    <col min="3" max="3" width="46.42578125" style="151" customWidth="1"/>
    <col min="4" max="4" width="45.5703125" style="151" customWidth="1"/>
    <col min="5" max="5" width="10.7109375" style="151" customWidth="1"/>
    <col min="6" max="6" width="14" style="151" customWidth="1"/>
    <col min="7" max="7" width="9.140625" style="150"/>
    <col min="8" max="13" width="9.140625" style="151"/>
    <col min="14" max="14" width="9.5703125" style="151" bestFit="1" customWidth="1"/>
    <col min="15" max="257" width="9.140625" style="151"/>
    <col min="258" max="258" width="9.28515625" style="151" customWidth="1"/>
    <col min="259" max="259" width="46.42578125" style="151" customWidth="1"/>
    <col min="260" max="260" width="38.42578125" style="151" customWidth="1"/>
    <col min="261" max="261" width="10.7109375" style="151" customWidth="1"/>
    <col min="262" max="262" width="14" style="151" customWidth="1"/>
    <col min="263" max="269" width="9.140625" style="151"/>
    <col min="270" max="270" width="9.5703125" style="151" bestFit="1" customWidth="1"/>
    <col min="271" max="513" width="9.140625" style="151"/>
    <col min="514" max="514" width="9.28515625" style="151" customWidth="1"/>
    <col min="515" max="515" width="46.42578125" style="151" customWidth="1"/>
    <col min="516" max="516" width="38.42578125" style="151" customWidth="1"/>
    <col min="517" max="517" width="10.7109375" style="151" customWidth="1"/>
    <col min="518" max="518" width="14" style="151" customWidth="1"/>
    <col min="519" max="525" width="9.140625" style="151"/>
    <col min="526" max="526" width="9.5703125" style="151" bestFit="1" customWidth="1"/>
    <col min="527" max="769" width="9.140625" style="151"/>
    <col min="770" max="770" width="9.28515625" style="151" customWidth="1"/>
    <col min="771" max="771" width="46.42578125" style="151" customWidth="1"/>
    <col min="772" max="772" width="38.42578125" style="151" customWidth="1"/>
    <col min="773" max="773" width="10.7109375" style="151" customWidth="1"/>
    <col min="774" max="774" width="14" style="151" customWidth="1"/>
    <col min="775" max="781" width="9.140625" style="151"/>
    <col min="782" max="782" width="9.5703125" style="151" bestFit="1" customWidth="1"/>
    <col min="783" max="1025" width="9.140625" style="151"/>
    <col min="1026" max="1026" width="9.28515625" style="151" customWidth="1"/>
    <col min="1027" max="1027" width="46.42578125" style="151" customWidth="1"/>
    <col min="1028" max="1028" width="38.42578125" style="151" customWidth="1"/>
    <col min="1029" max="1029" width="10.7109375" style="151" customWidth="1"/>
    <col min="1030" max="1030" width="14" style="151" customWidth="1"/>
    <col min="1031" max="1037" width="9.140625" style="151"/>
    <col min="1038" max="1038" width="9.5703125" style="151" bestFit="1" customWidth="1"/>
    <col min="1039" max="1281" width="9.140625" style="151"/>
    <col min="1282" max="1282" width="9.28515625" style="151" customWidth="1"/>
    <col min="1283" max="1283" width="46.42578125" style="151" customWidth="1"/>
    <col min="1284" max="1284" width="38.42578125" style="151" customWidth="1"/>
    <col min="1285" max="1285" width="10.7109375" style="151" customWidth="1"/>
    <col min="1286" max="1286" width="14" style="151" customWidth="1"/>
    <col min="1287" max="1293" width="9.140625" style="151"/>
    <col min="1294" max="1294" width="9.5703125" style="151" bestFit="1" customWidth="1"/>
    <col min="1295" max="1537" width="9.140625" style="151"/>
    <col min="1538" max="1538" width="9.28515625" style="151" customWidth="1"/>
    <col min="1539" max="1539" width="46.42578125" style="151" customWidth="1"/>
    <col min="1540" max="1540" width="38.42578125" style="151" customWidth="1"/>
    <col min="1541" max="1541" width="10.7109375" style="151" customWidth="1"/>
    <col min="1542" max="1542" width="14" style="151" customWidth="1"/>
    <col min="1543" max="1549" width="9.140625" style="151"/>
    <col min="1550" max="1550" width="9.5703125" style="151" bestFit="1" customWidth="1"/>
    <col min="1551" max="1793" width="9.140625" style="151"/>
    <col min="1794" max="1794" width="9.28515625" style="151" customWidth="1"/>
    <col min="1795" max="1795" width="46.42578125" style="151" customWidth="1"/>
    <col min="1796" max="1796" width="38.42578125" style="151" customWidth="1"/>
    <col min="1797" max="1797" width="10.7109375" style="151" customWidth="1"/>
    <col min="1798" max="1798" width="14" style="151" customWidth="1"/>
    <col min="1799" max="1805" width="9.140625" style="151"/>
    <col min="1806" max="1806" width="9.5703125" style="151" bestFit="1" customWidth="1"/>
    <col min="1807" max="2049" width="9.140625" style="151"/>
    <col min="2050" max="2050" width="9.28515625" style="151" customWidth="1"/>
    <col min="2051" max="2051" width="46.42578125" style="151" customWidth="1"/>
    <col min="2052" max="2052" width="38.42578125" style="151" customWidth="1"/>
    <col min="2053" max="2053" width="10.7109375" style="151" customWidth="1"/>
    <col min="2054" max="2054" width="14" style="151" customWidth="1"/>
    <col min="2055" max="2061" width="9.140625" style="151"/>
    <col min="2062" max="2062" width="9.5703125" style="151" bestFit="1" customWidth="1"/>
    <col min="2063" max="2305" width="9.140625" style="151"/>
    <col min="2306" max="2306" width="9.28515625" style="151" customWidth="1"/>
    <col min="2307" max="2307" width="46.42578125" style="151" customWidth="1"/>
    <col min="2308" max="2308" width="38.42578125" style="151" customWidth="1"/>
    <col min="2309" max="2309" width="10.7109375" style="151" customWidth="1"/>
    <col min="2310" max="2310" width="14" style="151" customWidth="1"/>
    <col min="2311" max="2317" width="9.140625" style="151"/>
    <col min="2318" max="2318" width="9.5703125" style="151" bestFit="1" customWidth="1"/>
    <col min="2319" max="2561" width="9.140625" style="151"/>
    <col min="2562" max="2562" width="9.28515625" style="151" customWidth="1"/>
    <col min="2563" max="2563" width="46.42578125" style="151" customWidth="1"/>
    <col min="2564" max="2564" width="38.42578125" style="151" customWidth="1"/>
    <col min="2565" max="2565" width="10.7109375" style="151" customWidth="1"/>
    <col min="2566" max="2566" width="14" style="151" customWidth="1"/>
    <col min="2567" max="2573" width="9.140625" style="151"/>
    <col min="2574" max="2574" width="9.5703125" style="151" bestFit="1" customWidth="1"/>
    <col min="2575" max="2817" width="9.140625" style="151"/>
    <col min="2818" max="2818" width="9.28515625" style="151" customWidth="1"/>
    <col min="2819" max="2819" width="46.42578125" style="151" customWidth="1"/>
    <col min="2820" max="2820" width="38.42578125" style="151" customWidth="1"/>
    <col min="2821" max="2821" width="10.7109375" style="151" customWidth="1"/>
    <col min="2822" max="2822" width="14" style="151" customWidth="1"/>
    <col min="2823" max="2829" width="9.140625" style="151"/>
    <col min="2830" max="2830" width="9.5703125" style="151" bestFit="1" customWidth="1"/>
    <col min="2831" max="3073" width="9.140625" style="151"/>
    <col min="3074" max="3074" width="9.28515625" style="151" customWidth="1"/>
    <col min="3075" max="3075" width="46.42578125" style="151" customWidth="1"/>
    <col min="3076" max="3076" width="38.42578125" style="151" customWidth="1"/>
    <col min="3077" max="3077" width="10.7109375" style="151" customWidth="1"/>
    <col min="3078" max="3078" width="14" style="151" customWidth="1"/>
    <col min="3079" max="3085" width="9.140625" style="151"/>
    <col min="3086" max="3086" width="9.5703125" style="151" bestFit="1" customWidth="1"/>
    <col min="3087" max="3329" width="9.140625" style="151"/>
    <col min="3330" max="3330" width="9.28515625" style="151" customWidth="1"/>
    <col min="3331" max="3331" width="46.42578125" style="151" customWidth="1"/>
    <col min="3332" max="3332" width="38.42578125" style="151" customWidth="1"/>
    <col min="3333" max="3333" width="10.7109375" style="151" customWidth="1"/>
    <col min="3334" max="3334" width="14" style="151" customWidth="1"/>
    <col min="3335" max="3341" width="9.140625" style="151"/>
    <col min="3342" max="3342" width="9.5703125" style="151" bestFit="1" customWidth="1"/>
    <col min="3343" max="3585" width="9.140625" style="151"/>
    <col min="3586" max="3586" width="9.28515625" style="151" customWidth="1"/>
    <col min="3587" max="3587" width="46.42578125" style="151" customWidth="1"/>
    <col min="3588" max="3588" width="38.42578125" style="151" customWidth="1"/>
    <col min="3589" max="3589" width="10.7109375" style="151" customWidth="1"/>
    <col min="3590" max="3590" width="14" style="151" customWidth="1"/>
    <col min="3591" max="3597" width="9.140625" style="151"/>
    <col min="3598" max="3598" width="9.5703125" style="151" bestFit="1" customWidth="1"/>
    <col min="3599" max="3841" width="9.140625" style="151"/>
    <col min="3842" max="3842" width="9.28515625" style="151" customWidth="1"/>
    <col min="3843" max="3843" width="46.42578125" style="151" customWidth="1"/>
    <col min="3844" max="3844" width="38.42578125" style="151" customWidth="1"/>
    <col min="3845" max="3845" width="10.7109375" style="151" customWidth="1"/>
    <col min="3846" max="3846" width="14" style="151" customWidth="1"/>
    <col min="3847" max="3853" width="9.140625" style="151"/>
    <col min="3854" max="3854" width="9.5703125" style="151" bestFit="1" customWidth="1"/>
    <col min="3855" max="4097" width="9.140625" style="151"/>
    <col min="4098" max="4098" width="9.28515625" style="151" customWidth="1"/>
    <col min="4099" max="4099" width="46.42578125" style="151" customWidth="1"/>
    <col min="4100" max="4100" width="38.42578125" style="151" customWidth="1"/>
    <col min="4101" max="4101" width="10.7109375" style="151" customWidth="1"/>
    <col min="4102" max="4102" width="14" style="151" customWidth="1"/>
    <col min="4103" max="4109" width="9.140625" style="151"/>
    <col min="4110" max="4110" width="9.5703125" style="151" bestFit="1" customWidth="1"/>
    <col min="4111" max="4353" width="9.140625" style="151"/>
    <col min="4354" max="4354" width="9.28515625" style="151" customWidth="1"/>
    <col min="4355" max="4355" width="46.42578125" style="151" customWidth="1"/>
    <col min="4356" max="4356" width="38.42578125" style="151" customWidth="1"/>
    <col min="4357" max="4357" width="10.7109375" style="151" customWidth="1"/>
    <col min="4358" max="4358" width="14" style="151" customWidth="1"/>
    <col min="4359" max="4365" width="9.140625" style="151"/>
    <col min="4366" max="4366" width="9.5703125" style="151" bestFit="1" customWidth="1"/>
    <col min="4367" max="4609" width="9.140625" style="151"/>
    <col min="4610" max="4610" width="9.28515625" style="151" customWidth="1"/>
    <col min="4611" max="4611" width="46.42578125" style="151" customWidth="1"/>
    <col min="4612" max="4612" width="38.42578125" style="151" customWidth="1"/>
    <col min="4613" max="4613" width="10.7109375" style="151" customWidth="1"/>
    <col min="4614" max="4614" width="14" style="151" customWidth="1"/>
    <col min="4615" max="4621" width="9.140625" style="151"/>
    <col min="4622" max="4622" width="9.5703125" style="151" bestFit="1" customWidth="1"/>
    <col min="4623" max="4865" width="9.140625" style="151"/>
    <col min="4866" max="4866" width="9.28515625" style="151" customWidth="1"/>
    <col min="4867" max="4867" width="46.42578125" style="151" customWidth="1"/>
    <col min="4868" max="4868" width="38.42578125" style="151" customWidth="1"/>
    <col min="4869" max="4869" width="10.7109375" style="151" customWidth="1"/>
    <col min="4870" max="4870" width="14" style="151" customWidth="1"/>
    <col min="4871" max="4877" width="9.140625" style="151"/>
    <col min="4878" max="4878" width="9.5703125" style="151" bestFit="1" customWidth="1"/>
    <col min="4879" max="5121" width="9.140625" style="151"/>
    <col min="5122" max="5122" width="9.28515625" style="151" customWidth="1"/>
    <col min="5123" max="5123" width="46.42578125" style="151" customWidth="1"/>
    <col min="5124" max="5124" width="38.42578125" style="151" customWidth="1"/>
    <col min="5125" max="5125" width="10.7109375" style="151" customWidth="1"/>
    <col min="5126" max="5126" width="14" style="151" customWidth="1"/>
    <col min="5127" max="5133" width="9.140625" style="151"/>
    <col min="5134" max="5134" width="9.5703125" style="151" bestFit="1" customWidth="1"/>
    <col min="5135" max="5377" width="9.140625" style="151"/>
    <col min="5378" max="5378" width="9.28515625" style="151" customWidth="1"/>
    <col min="5379" max="5379" width="46.42578125" style="151" customWidth="1"/>
    <col min="5380" max="5380" width="38.42578125" style="151" customWidth="1"/>
    <col min="5381" max="5381" width="10.7109375" style="151" customWidth="1"/>
    <col min="5382" max="5382" width="14" style="151" customWidth="1"/>
    <col min="5383" max="5389" width="9.140625" style="151"/>
    <col min="5390" max="5390" width="9.5703125" style="151" bestFit="1" customWidth="1"/>
    <col min="5391" max="5633" width="9.140625" style="151"/>
    <col min="5634" max="5634" width="9.28515625" style="151" customWidth="1"/>
    <col min="5635" max="5635" width="46.42578125" style="151" customWidth="1"/>
    <col min="5636" max="5636" width="38.42578125" style="151" customWidth="1"/>
    <col min="5637" max="5637" width="10.7109375" style="151" customWidth="1"/>
    <col min="5638" max="5638" width="14" style="151" customWidth="1"/>
    <col min="5639" max="5645" width="9.140625" style="151"/>
    <col min="5646" max="5646" width="9.5703125" style="151" bestFit="1" customWidth="1"/>
    <col min="5647" max="5889" width="9.140625" style="151"/>
    <col min="5890" max="5890" width="9.28515625" style="151" customWidth="1"/>
    <col min="5891" max="5891" width="46.42578125" style="151" customWidth="1"/>
    <col min="5892" max="5892" width="38.42578125" style="151" customWidth="1"/>
    <col min="5893" max="5893" width="10.7109375" style="151" customWidth="1"/>
    <col min="5894" max="5894" width="14" style="151" customWidth="1"/>
    <col min="5895" max="5901" width="9.140625" style="151"/>
    <col min="5902" max="5902" width="9.5703125" style="151" bestFit="1" customWidth="1"/>
    <col min="5903" max="6145" width="9.140625" style="151"/>
    <col min="6146" max="6146" width="9.28515625" style="151" customWidth="1"/>
    <col min="6147" max="6147" width="46.42578125" style="151" customWidth="1"/>
    <col min="6148" max="6148" width="38.42578125" style="151" customWidth="1"/>
    <col min="6149" max="6149" width="10.7109375" style="151" customWidth="1"/>
    <col min="6150" max="6150" width="14" style="151" customWidth="1"/>
    <col min="6151" max="6157" width="9.140625" style="151"/>
    <col min="6158" max="6158" width="9.5703125" style="151" bestFit="1" customWidth="1"/>
    <col min="6159" max="6401" width="9.140625" style="151"/>
    <col min="6402" max="6402" width="9.28515625" style="151" customWidth="1"/>
    <col min="6403" max="6403" width="46.42578125" style="151" customWidth="1"/>
    <col min="6404" max="6404" width="38.42578125" style="151" customWidth="1"/>
    <col min="6405" max="6405" width="10.7109375" style="151" customWidth="1"/>
    <col min="6406" max="6406" width="14" style="151" customWidth="1"/>
    <col min="6407" max="6413" width="9.140625" style="151"/>
    <col min="6414" max="6414" width="9.5703125" style="151" bestFit="1" customWidth="1"/>
    <col min="6415" max="6657" width="9.140625" style="151"/>
    <col min="6658" max="6658" width="9.28515625" style="151" customWidth="1"/>
    <col min="6659" max="6659" width="46.42578125" style="151" customWidth="1"/>
    <col min="6660" max="6660" width="38.42578125" style="151" customWidth="1"/>
    <col min="6661" max="6661" width="10.7109375" style="151" customWidth="1"/>
    <col min="6662" max="6662" width="14" style="151" customWidth="1"/>
    <col min="6663" max="6669" width="9.140625" style="151"/>
    <col min="6670" max="6670" width="9.5703125" style="151" bestFit="1" customWidth="1"/>
    <col min="6671" max="6913" width="9.140625" style="151"/>
    <col min="6914" max="6914" width="9.28515625" style="151" customWidth="1"/>
    <col min="6915" max="6915" width="46.42578125" style="151" customWidth="1"/>
    <col min="6916" max="6916" width="38.42578125" style="151" customWidth="1"/>
    <col min="6917" max="6917" width="10.7109375" style="151" customWidth="1"/>
    <col min="6918" max="6918" width="14" style="151" customWidth="1"/>
    <col min="6919" max="6925" width="9.140625" style="151"/>
    <col min="6926" max="6926" width="9.5703125" style="151" bestFit="1" customWidth="1"/>
    <col min="6927" max="7169" width="9.140625" style="151"/>
    <col min="7170" max="7170" width="9.28515625" style="151" customWidth="1"/>
    <col min="7171" max="7171" width="46.42578125" style="151" customWidth="1"/>
    <col min="7172" max="7172" width="38.42578125" style="151" customWidth="1"/>
    <col min="7173" max="7173" width="10.7109375" style="151" customWidth="1"/>
    <col min="7174" max="7174" width="14" style="151" customWidth="1"/>
    <col min="7175" max="7181" width="9.140625" style="151"/>
    <col min="7182" max="7182" width="9.5703125" style="151" bestFit="1" customWidth="1"/>
    <col min="7183" max="7425" width="9.140625" style="151"/>
    <col min="7426" max="7426" width="9.28515625" style="151" customWidth="1"/>
    <col min="7427" max="7427" width="46.42578125" style="151" customWidth="1"/>
    <col min="7428" max="7428" width="38.42578125" style="151" customWidth="1"/>
    <col min="7429" max="7429" width="10.7109375" style="151" customWidth="1"/>
    <col min="7430" max="7430" width="14" style="151" customWidth="1"/>
    <col min="7431" max="7437" width="9.140625" style="151"/>
    <col min="7438" max="7438" width="9.5703125" style="151" bestFit="1" customWidth="1"/>
    <col min="7439" max="7681" width="9.140625" style="151"/>
    <col min="7682" max="7682" width="9.28515625" style="151" customWidth="1"/>
    <col min="7683" max="7683" width="46.42578125" style="151" customWidth="1"/>
    <col min="7684" max="7684" width="38.42578125" style="151" customWidth="1"/>
    <col min="7685" max="7685" width="10.7109375" style="151" customWidth="1"/>
    <col min="7686" max="7686" width="14" style="151" customWidth="1"/>
    <col min="7687" max="7693" width="9.140625" style="151"/>
    <col min="7694" max="7694" width="9.5703125" style="151" bestFit="1" customWidth="1"/>
    <col min="7695" max="7937" width="9.140625" style="151"/>
    <col min="7938" max="7938" width="9.28515625" style="151" customWidth="1"/>
    <col min="7939" max="7939" width="46.42578125" style="151" customWidth="1"/>
    <col min="7940" max="7940" width="38.42578125" style="151" customWidth="1"/>
    <col min="7941" max="7941" width="10.7109375" style="151" customWidth="1"/>
    <col min="7942" max="7942" width="14" style="151" customWidth="1"/>
    <col min="7943" max="7949" width="9.140625" style="151"/>
    <col min="7950" max="7950" width="9.5703125" style="151" bestFit="1" customWidth="1"/>
    <col min="7951" max="8193" width="9.140625" style="151"/>
    <col min="8194" max="8194" width="9.28515625" style="151" customWidth="1"/>
    <col min="8195" max="8195" width="46.42578125" style="151" customWidth="1"/>
    <col min="8196" max="8196" width="38.42578125" style="151" customWidth="1"/>
    <col min="8197" max="8197" width="10.7109375" style="151" customWidth="1"/>
    <col min="8198" max="8198" width="14" style="151" customWidth="1"/>
    <col min="8199" max="8205" width="9.140625" style="151"/>
    <col min="8206" max="8206" width="9.5703125" style="151" bestFit="1" customWidth="1"/>
    <col min="8207" max="8449" width="9.140625" style="151"/>
    <col min="8450" max="8450" width="9.28515625" style="151" customWidth="1"/>
    <col min="8451" max="8451" width="46.42578125" style="151" customWidth="1"/>
    <col min="8452" max="8452" width="38.42578125" style="151" customWidth="1"/>
    <col min="8453" max="8453" width="10.7109375" style="151" customWidth="1"/>
    <col min="8454" max="8454" width="14" style="151" customWidth="1"/>
    <col min="8455" max="8461" width="9.140625" style="151"/>
    <col min="8462" max="8462" width="9.5703125" style="151" bestFit="1" customWidth="1"/>
    <col min="8463" max="8705" width="9.140625" style="151"/>
    <col min="8706" max="8706" width="9.28515625" style="151" customWidth="1"/>
    <col min="8707" max="8707" width="46.42578125" style="151" customWidth="1"/>
    <col min="8708" max="8708" width="38.42578125" style="151" customWidth="1"/>
    <col min="8709" max="8709" width="10.7109375" style="151" customWidth="1"/>
    <col min="8710" max="8710" width="14" style="151" customWidth="1"/>
    <col min="8711" max="8717" width="9.140625" style="151"/>
    <col min="8718" max="8718" width="9.5703125" style="151" bestFit="1" customWidth="1"/>
    <col min="8719" max="8961" width="9.140625" style="151"/>
    <col min="8962" max="8962" width="9.28515625" style="151" customWidth="1"/>
    <col min="8963" max="8963" width="46.42578125" style="151" customWidth="1"/>
    <col min="8964" max="8964" width="38.42578125" style="151" customWidth="1"/>
    <col min="8965" max="8965" width="10.7109375" style="151" customWidth="1"/>
    <col min="8966" max="8966" width="14" style="151" customWidth="1"/>
    <col min="8967" max="8973" width="9.140625" style="151"/>
    <col min="8974" max="8974" width="9.5703125" style="151" bestFit="1" customWidth="1"/>
    <col min="8975" max="9217" width="9.140625" style="151"/>
    <col min="9218" max="9218" width="9.28515625" style="151" customWidth="1"/>
    <col min="9219" max="9219" width="46.42578125" style="151" customWidth="1"/>
    <col min="9220" max="9220" width="38.42578125" style="151" customWidth="1"/>
    <col min="9221" max="9221" width="10.7109375" style="151" customWidth="1"/>
    <col min="9222" max="9222" width="14" style="151" customWidth="1"/>
    <col min="9223" max="9229" width="9.140625" style="151"/>
    <col min="9230" max="9230" width="9.5703125" style="151" bestFit="1" customWidth="1"/>
    <col min="9231" max="9473" width="9.140625" style="151"/>
    <col min="9474" max="9474" width="9.28515625" style="151" customWidth="1"/>
    <col min="9475" max="9475" width="46.42578125" style="151" customWidth="1"/>
    <col min="9476" max="9476" width="38.42578125" style="151" customWidth="1"/>
    <col min="9477" max="9477" width="10.7109375" style="151" customWidth="1"/>
    <col min="9478" max="9478" width="14" style="151" customWidth="1"/>
    <col min="9479" max="9485" width="9.140625" style="151"/>
    <col min="9486" max="9486" width="9.5703125" style="151" bestFit="1" customWidth="1"/>
    <col min="9487" max="9729" width="9.140625" style="151"/>
    <col min="9730" max="9730" width="9.28515625" style="151" customWidth="1"/>
    <col min="9731" max="9731" width="46.42578125" style="151" customWidth="1"/>
    <col min="9732" max="9732" width="38.42578125" style="151" customWidth="1"/>
    <col min="9733" max="9733" width="10.7109375" style="151" customWidth="1"/>
    <col min="9734" max="9734" width="14" style="151" customWidth="1"/>
    <col min="9735" max="9741" width="9.140625" style="151"/>
    <col min="9742" max="9742" width="9.5703125" style="151" bestFit="1" customWidth="1"/>
    <col min="9743" max="9985" width="9.140625" style="151"/>
    <col min="9986" max="9986" width="9.28515625" style="151" customWidth="1"/>
    <col min="9987" max="9987" width="46.42578125" style="151" customWidth="1"/>
    <col min="9988" max="9988" width="38.42578125" style="151" customWidth="1"/>
    <col min="9989" max="9989" width="10.7109375" style="151" customWidth="1"/>
    <col min="9990" max="9990" width="14" style="151" customWidth="1"/>
    <col min="9991" max="9997" width="9.140625" style="151"/>
    <col min="9998" max="9998" width="9.5703125" style="151" bestFit="1" customWidth="1"/>
    <col min="9999" max="10241" width="9.140625" style="151"/>
    <col min="10242" max="10242" width="9.28515625" style="151" customWidth="1"/>
    <col min="10243" max="10243" width="46.42578125" style="151" customWidth="1"/>
    <col min="10244" max="10244" width="38.42578125" style="151" customWidth="1"/>
    <col min="10245" max="10245" width="10.7109375" style="151" customWidth="1"/>
    <col min="10246" max="10246" width="14" style="151" customWidth="1"/>
    <col min="10247" max="10253" width="9.140625" style="151"/>
    <col min="10254" max="10254" width="9.5703125" style="151" bestFit="1" customWidth="1"/>
    <col min="10255" max="10497" width="9.140625" style="151"/>
    <col min="10498" max="10498" width="9.28515625" style="151" customWidth="1"/>
    <col min="10499" max="10499" width="46.42578125" style="151" customWidth="1"/>
    <col min="10500" max="10500" width="38.42578125" style="151" customWidth="1"/>
    <col min="10501" max="10501" width="10.7109375" style="151" customWidth="1"/>
    <col min="10502" max="10502" width="14" style="151" customWidth="1"/>
    <col min="10503" max="10509" width="9.140625" style="151"/>
    <col min="10510" max="10510" width="9.5703125" style="151" bestFit="1" customWidth="1"/>
    <col min="10511" max="10753" width="9.140625" style="151"/>
    <col min="10754" max="10754" width="9.28515625" style="151" customWidth="1"/>
    <col min="10755" max="10755" width="46.42578125" style="151" customWidth="1"/>
    <col min="10756" max="10756" width="38.42578125" style="151" customWidth="1"/>
    <col min="10757" max="10757" width="10.7109375" style="151" customWidth="1"/>
    <col min="10758" max="10758" width="14" style="151" customWidth="1"/>
    <col min="10759" max="10765" width="9.140625" style="151"/>
    <col min="10766" max="10766" width="9.5703125" style="151" bestFit="1" customWidth="1"/>
    <col min="10767" max="11009" width="9.140625" style="151"/>
    <col min="11010" max="11010" width="9.28515625" style="151" customWidth="1"/>
    <col min="11011" max="11011" width="46.42578125" style="151" customWidth="1"/>
    <col min="11012" max="11012" width="38.42578125" style="151" customWidth="1"/>
    <col min="11013" max="11013" width="10.7109375" style="151" customWidth="1"/>
    <col min="11014" max="11014" width="14" style="151" customWidth="1"/>
    <col min="11015" max="11021" width="9.140625" style="151"/>
    <col min="11022" max="11022" width="9.5703125" style="151" bestFit="1" customWidth="1"/>
    <col min="11023" max="11265" width="9.140625" style="151"/>
    <col min="11266" max="11266" width="9.28515625" style="151" customWidth="1"/>
    <col min="11267" max="11267" width="46.42578125" style="151" customWidth="1"/>
    <col min="11268" max="11268" width="38.42578125" style="151" customWidth="1"/>
    <col min="11269" max="11269" width="10.7109375" style="151" customWidth="1"/>
    <col min="11270" max="11270" width="14" style="151" customWidth="1"/>
    <col min="11271" max="11277" width="9.140625" style="151"/>
    <col min="11278" max="11278" width="9.5703125" style="151" bestFit="1" customWidth="1"/>
    <col min="11279" max="11521" width="9.140625" style="151"/>
    <col min="11522" max="11522" width="9.28515625" style="151" customWidth="1"/>
    <col min="11523" max="11523" width="46.42578125" style="151" customWidth="1"/>
    <col min="11524" max="11524" width="38.42578125" style="151" customWidth="1"/>
    <col min="11525" max="11525" width="10.7109375" style="151" customWidth="1"/>
    <col min="11526" max="11526" width="14" style="151" customWidth="1"/>
    <col min="11527" max="11533" width="9.140625" style="151"/>
    <col min="11534" max="11534" width="9.5703125" style="151" bestFit="1" customWidth="1"/>
    <col min="11535" max="11777" width="9.140625" style="151"/>
    <col min="11778" max="11778" width="9.28515625" style="151" customWidth="1"/>
    <col min="11779" max="11779" width="46.42578125" style="151" customWidth="1"/>
    <col min="11780" max="11780" width="38.42578125" style="151" customWidth="1"/>
    <col min="11781" max="11781" width="10.7109375" style="151" customWidth="1"/>
    <col min="11782" max="11782" width="14" style="151" customWidth="1"/>
    <col min="11783" max="11789" width="9.140625" style="151"/>
    <col min="11790" max="11790" width="9.5703125" style="151" bestFit="1" customWidth="1"/>
    <col min="11791" max="12033" width="9.140625" style="151"/>
    <col min="12034" max="12034" width="9.28515625" style="151" customWidth="1"/>
    <col min="12035" max="12035" width="46.42578125" style="151" customWidth="1"/>
    <col min="12036" max="12036" width="38.42578125" style="151" customWidth="1"/>
    <col min="12037" max="12037" width="10.7109375" style="151" customWidth="1"/>
    <col min="12038" max="12038" width="14" style="151" customWidth="1"/>
    <col min="12039" max="12045" width="9.140625" style="151"/>
    <col min="12046" max="12046" width="9.5703125" style="151" bestFit="1" customWidth="1"/>
    <col min="12047" max="12289" width="9.140625" style="151"/>
    <col min="12290" max="12290" width="9.28515625" style="151" customWidth="1"/>
    <col min="12291" max="12291" width="46.42578125" style="151" customWidth="1"/>
    <col min="12292" max="12292" width="38.42578125" style="151" customWidth="1"/>
    <col min="12293" max="12293" width="10.7109375" style="151" customWidth="1"/>
    <col min="12294" max="12294" width="14" style="151" customWidth="1"/>
    <col min="12295" max="12301" width="9.140625" style="151"/>
    <col min="12302" max="12302" width="9.5703125" style="151" bestFit="1" customWidth="1"/>
    <col min="12303" max="12545" width="9.140625" style="151"/>
    <col min="12546" max="12546" width="9.28515625" style="151" customWidth="1"/>
    <col min="12547" max="12547" width="46.42578125" style="151" customWidth="1"/>
    <col min="12548" max="12548" width="38.42578125" style="151" customWidth="1"/>
    <col min="12549" max="12549" width="10.7109375" style="151" customWidth="1"/>
    <col min="12550" max="12550" width="14" style="151" customWidth="1"/>
    <col min="12551" max="12557" width="9.140625" style="151"/>
    <col min="12558" max="12558" width="9.5703125" style="151" bestFit="1" customWidth="1"/>
    <col min="12559" max="12801" width="9.140625" style="151"/>
    <col min="12802" max="12802" width="9.28515625" style="151" customWidth="1"/>
    <col min="12803" max="12803" width="46.42578125" style="151" customWidth="1"/>
    <col min="12804" max="12804" width="38.42578125" style="151" customWidth="1"/>
    <col min="12805" max="12805" width="10.7109375" style="151" customWidth="1"/>
    <col min="12806" max="12806" width="14" style="151" customWidth="1"/>
    <col min="12807" max="12813" width="9.140625" style="151"/>
    <col min="12814" max="12814" width="9.5703125" style="151" bestFit="1" customWidth="1"/>
    <col min="12815" max="13057" width="9.140625" style="151"/>
    <col min="13058" max="13058" width="9.28515625" style="151" customWidth="1"/>
    <col min="13059" max="13059" width="46.42578125" style="151" customWidth="1"/>
    <col min="13060" max="13060" width="38.42578125" style="151" customWidth="1"/>
    <col min="13061" max="13061" width="10.7109375" style="151" customWidth="1"/>
    <col min="13062" max="13062" width="14" style="151" customWidth="1"/>
    <col min="13063" max="13069" width="9.140625" style="151"/>
    <col min="13070" max="13070" width="9.5703125" style="151" bestFit="1" customWidth="1"/>
    <col min="13071" max="13313" width="9.140625" style="151"/>
    <col min="13314" max="13314" width="9.28515625" style="151" customWidth="1"/>
    <col min="13315" max="13315" width="46.42578125" style="151" customWidth="1"/>
    <col min="13316" max="13316" width="38.42578125" style="151" customWidth="1"/>
    <col min="13317" max="13317" width="10.7109375" style="151" customWidth="1"/>
    <col min="13318" max="13318" width="14" style="151" customWidth="1"/>
    <col min="13319" max="13325" width="9.140625" style="151"/>
    <col min="13326" max="13326" width="9.5703125" style="151" bestFit="1" customWidth="1"/>
    <col min="13327" max="13569" width="9.140625" style="151"/>
    <col min="13570" max="13570" width="9.28515625" style="151" customWidth="1"/>
    <col min="13571" max="13571" width="46.42578125" style="151" customWidth="1"/>
    <col min="13572" max="13572" width="38.42578125" style="151" customWidth="1"/>
    <col min="13573" max="13573" width="10.7109375" style="151" customWidth="1"/>
    <col min="13574" max="13574" width="14" style="151" customWidth="1"/>
    <col min="13575" max="13581" width="9.140625" style="151"/>
    <col min="13582" max="13582" width="9.5703125" style="151" bestFit="1" customWidth="1"/>
    <col min="13583" max="13825" width="9.140625" style="151"/>
    <col min="13826" max="13826" width="9.28515625" style="151" customWidth="1"/>
    <col min="13827" max="13827" width="46.42578125" style="151" customWidth="1"/>
    <col min="13828" max="13828" width="38.42578125" style="151" customWidth="1"/>
    <col min="13829" max="13829" width="10.7109375" style="151" customWidth="1"/>
    <col min="13830" max="13830" width="14" style="151" customWidth="1"/>
    <col min="13831" max="13837" width="9.140625" style="151"/>
    <col min="13838" max="13838" width="9.5703125" style="151" bestFit="1" customWidth="1"/>
    <col min="13839" max="14081" width="9.140625" style="151"/>
    <col min="14082" max="14082" width="9.28515625" style="151" customWidth="1"/>
    <col min="14083" max="14083" width="46.42578125" style="151" customWidth="1"/>
    <col min="14084" max="14084" width="38.42578125" style="151" customWidth="1"/>
    <col min="14085" max="14085" width="10.7109375" style="151" customWidth="1"/>
    <col min="14086" max="14086" width="14" style="151" customWidth="1"/>
    <col min="14087" max="14093" width="9.140625" style="151"/>
    <col min="14094" max="14094" width="9.5703125" style="151" bestFit="1" customWidth="1"/>
    <col min="14095" max="14337" width="9.140625" style="151"/>
    <col min="14338" max="14338" width="9.28515625" style="151" customWidth="1"/>
    <col min="14339" max="14339" width="46.42578125" style="151" customWidth="1"/>
    <col min="14340" max="14340" width="38.42578125" style="151" customWidth="1"/>
    <col min="14341" max="14341" width="10.7109375" style="151" customWidth="1"/>
    <col min="14342" max="14342" width="14" style="151" customWidth="1"/>
    <col min="14343" max="14349" width="9.140625" style="151"/>
    <col min="14350" max="14350" width="9.5703125" style="151" bestFit="1" customWidth="1"/>
    <col min="14351" max="14593" width="9.140625" style="151"/>
    <col min="14594" max="14594" width="9.28515625" style="151" customWidth="1"/>
    <col min="14595" max="14595" width="46.42578125" style="151" customWidth="1"/>
    <col min="14596" max="14596" width="38.42578125" style="151" customWidth="1"/>
    <col min="14597" max="14597" width="10.7109375" style="151" customWidth="1"/>
    <col min="14598" max="14598" width="14" style="151" customWidth="1"/>
    <col min="14599" max="14605" width="9.140625" style="151"/>
    <col min="14606" max="14606" width="9.5703125" style="151" bestFit="1" customWidth="1"/>
    <col min="14607" max="14849" width="9.140625" style="151"/>
    <col min="14850" max="14850" width="9.28515625" style="151" customWidth="1"/>
    <col min="14851" max="14851" width="46.42578125" style="151" customWidth="1"/>
    <col min="14852" max="14852" width="38.42578125" style="151" customWidth="1"/>
    <col min="14853" max="14853" width="10.7109375" style="151" customWidth="1"/>
    <col min="14854" max="14854" width="14" style="151" customWidth="1"/>
    <col min="14855" max="14861" width="9.140625" style="151"/>
    <col min="14862" max="14862" width="9.5703125" style="151" bestFit="1" customWidth="1"/>
    <col min="14863" max="15105" width="9.140625" style="151"/>
    <col min="15106" max="15106" width="9.28515625" style="151" customWidth="1"/>
    <col min="15107" max="15107" width="46.42578125" style="151" customWidth="1"/>
    <col min="15108" max="15108" width="38.42578125" style="151" customWidth="1"/>
    <col min="15109" max="15109" width="10.7109375" style="151" customWidth="1"/>
    <col min="15110" max="15110" width="14" style="151" customWidth="1"/>
    <col min="15111" max="15117" width="9.140625" style="151"/>
    <col min="15118" max="15118" width="9.5703125" style="151" bestFit="1" customWidth="1"/>
    <col min="15119" max="15361" width="9.140625" style="151"/>
    <col min="15362" max="15362" width="9.28515625" style="151" customWidth="1"/>
    <col min="15363" max="15363" width="46.42578125" style="151" customWidth="1"/>
    <col min="15364" max="15364" width="38.42578125" style="151" customWidth="1"/>
    <col min="15365" max="15365" width="10.7109375" style="151" customWidth="1"/>
    <col min="15366" max="15366" width="14" style="151" customWidth="1"/>
    <col min="15367" max="15373" width="9.140625" style="151"/>
    <col min="15374" max="15374" width="9.5703125" style="151" bestFit="1" customWidth="1"/>
    <col min="15375" max="15617" width="9.140625" style="151"/>
    <col min="15618" max="15618" width="9.28515625" style="151" customWidth="1"/>
    <col min="15619" max="15619" width="46.42578125" style="151" customWidth="1"/>
    <col min="15620" max="15620" width="38.42578125" style="151" customWidth="1"/>
    <col min="15621" max="15621" width="10.7109375" style="151" customWidth="1"/>
    <col min="15622" max="15622" width="14" style="151" customWidth="1"/>
    <col min="15623" max="15629" width="9.140625" style="151"/>
    <col min="15630" max="15630" width="9.5703125" style="151" bestFit="1" customWidth="1"/>
    <col min="15631" max="15873" width="9.140625" style="151"/>
    <col min="15874" max="15874" width="9.28515625" style="151" customWidth="1"/>
    <col min="15875" max="15875" width="46.42578125" style="151" customWidth="1"/>
    <col min="15876" max="15876" width="38.42578125" style="151" customWidth="1"/>
    <col min="15877" max="15877" width="10.7109375" style="151" customWidth="1"/>
    <col min="15878" max="15878" width="14" style="151" customWidth="1"/>
    <col min="15879" max="15885" width="9.140625" style="151"/>
    <col min="15886" max="15886" width="9.5703125" style="151" bestFit="1" customWidth="1"/>
    <col min="15887" max="16129" width="9.140625" style="151"/>
    <col min="16130" max="16130" width="9.28515625" style="151" customWidth="1"/>
    <col min="16131" max="16131" width="46.42578125" style="151" customWidth="1"/>
    <col min="16132" max="16132" width="38.42578125" style="151" customWidth="1"/>
    <col min="16133" max="16133" width="10.7109375" style="151" customWidth="1"/>
    <col min="16134" max="16134" width="14" style="151" customWidth="1"/>
    <col min="16135" max="16141" width="9.140625" style="151"/>
    <col min="16142" max="16142" width="9.5703125" style="151" bestFit="1" customWidth="1"/>
    <col min="16143" max="16384" width="9.140625" style="151"/>
  </cols>
  <sheetData>
    <row r="1" spans="1:7" ht="26.25" thickBot="1">
      <c r="B1" s="218"/>
    </row>
    <row r="2" spans="1:7" s="188" customFormat="1" ht="4.5" customHeight="1" thickBot="1">
      <c r="B2" s="183"/>
      <c r="C2" s="185"/>
      <c r="D2" s="184"/>
      <c r="E2" s="186"/>
      <c r="F2" s="187"/>
    </row>
    <row r="3" spans="1:7" ht="67.5" customHeight="1" thickBot="1">
      <c r="A3" s="219"/>
      <c r="B3" s="220"/>
      <c r="C3" s="1970" t="s">
        <v>3</v>
      </c>
      <c r="D3" s="1970"/>
      <c r="E3" s="1971"/>
      <c r="F3" s="1972"/>
    </row>
    <row r="4" spans="1:7" s="221" customFormat="1" ht="6" thickBot="1">
      <c r="A4" s="119"/>
      <c r="B4" s="183"/>
      <c r="C4" s="185"/>
      <c r="D4" s="184"/>
      <c r="E4" s="186"/>
      <c r="F4" s="187"/>
      <c r="G4" s="119"/>
    </row>
    <row r="5" spans="1:7" ht="15.75">
      <c r="B5" s="565" t="s">
        <v>8</v>
      </c>
      <c r="C5" s="566" t="str">
        <f>'ORÇAMENTO '!D9</f>
        <v>UNIDADE BÁSICA DE SAÚDE DO GUTIERREZ</v>
      </c>
      <c r="D5" s="567"/>
      <c r="E5" s="568"/>
      <c r="F5" s="569"/>
    </row>
    <row r="6" spans="1:7" ht="31.5" customHeight="1">
      <c r="B6" s="570" t="s">
        <v>10</v>
      </c>
      <c r="C6" s="1976" t="str">
        <f>'ORÇAMENTO '!D10</f>
        <v>RUA ARARAS, ESQ. DIREITA COM RUA BIGUÁ, ESQ. ESQUERDA COM ARUA ARAPONGAS, S/Nº, BAIRRO CONJUNTO HABITACIONAL GUTIERREZ, PRIMAVERA DO LESTE -MT</v>
      </c>
      <c r="D6" s="1976"/>
      <c r="E6" s="1976"/>
      <c r="F6" s="1977"/>
    </row>
    <row r="7" spans="1:7" ht="16.5" thickBot="1">
      <c r="B7" s="571" t="s">
        <v>9</v>
      </c>
      <c r="C7" s="572">
        <f ca="1">'ORÇAMENTO '!J9</f>
        <v>43395</v>
      </c>
      <c r="D7" s="573"/>
      <c r="E7" s="574"/>
      <c r="F7" s="575"/>
    </row>
    <row r="8" spans="1:7" s="204" customFormat="1" ht="6" thickBot="1">
      <c r="A8" s="222"/>
      <c r="B8" s="205"/>
      <c r="C8" s="207"/>
      <c r="D8" s="206"/>
      <c r="E8" s="208"/>
      <c r="F8" s="209"/>
      <c r="G8" s="222"/>
    </row>
    <row r="9" spans="1:7" s="198" customFormat="1" ht="28.5" thickBot="1">
      <c r="A9" s="223"/>
      <c r="B9" s="1973" t="s">
        <v>1855</v>
      </c>
      <c r="C9" s="1974"/>
      <c r="D9" s="1974"/>
      <c r="E9" s="1974"/>
      <c r="F9" s="1975"/>
      <c r="G9" s="223"/>
    </row>
    <row r="10" spans="1:7" s="204" customFormat="1" ht="6" thickBot="1">
      <c r="A10" s="222"/>
      <c r="B10" s="205"/>
      <c r="C10" s="207"/>
      <c r="D10" s="206"/>
      <c r="E10" s="208"/>
      <c r="F10" s="209"/>
      <c r="G10" s="222"/>
    </row>
    <row r="11" spans="1:7" s="204" customFormat="1" ht="6" thickBot="1">
      <c r="A11" s="222"/>
      <c r="B11" s="224"/>
      <c r="C11" s="225"/>
      <c r="D11" s="225"/>
      <c r="E11" s="225"/>
      <c r="F11" s="226"/>
      <c r="G11" s="222"/>
    </row>
    <row r="12" spans="1:7" ht="15.75">
      <c r="B12" s="576" t="s">
        <v>2</v>
      </c>
      <c r="C12" s="577" t="str">
        <f>VLOOKUP($B12,'ORÇAMENTO '!$C$10:$J$1325,3,FALSE)</f>
        <v xml:space="preserve">A D M I  N I S T R A Ç Ã O    L O C A L    D A   O B R A </v>
      </c>
      <c r="D12" s="577"/>
      <c r="E12" s="578"/>
      <c r="F12" s="579"/>
    </row>
    <row r="13" spans="1:7" ht="60">
      <c r="B13" s="323" t="s">
        <v>1155</v>
      </c>
      <c r="C13" s="580" t="str">
        <f>VLOOKUP($B13,'ORÇAMENTO '!$C$10:$J$1325,3,FALSE)</f>
        <v>ADMINISTRAÇÃO LOCAL</v>
      </c>
      <c r="D13" s="581" t="s">
        <v>2802</v>
      </c>
      <c r="E13" s="556">
        <f>VLOOKUP($B13,'ORÇAMENTO '!$C$10:$J$1325,5,FALSE)</f>
        <v>1</v>
      </c>
      <c r="F13" s="495" t="str">
        <f>VLOOKUP($B13,'ORÇAMENTO '!$C$10:$J$1325,4,FALSE)</f>
        <v>UN</v>
      </c>
    </row>
    <row r="14" spans="1:7" s="221" customFormat="1" ht="15.75" thickBot="1">
      <c r="A14" s="119"/>
      <c r="B14" s="585"/>
      <c r="C14" s="586"/>
      <c r="D14" s="586"/>
      <c r="E14" s="587"/>
      <c r="F14" s="588"/>
      <c r="G14" s="119"/>
    </row>
    <row r="15" spans="1:7" ht="16.5" thickBot="1">
      <c r="B15" s="1699" t="s">
        <v>1853</v>
      </c>
      <c r="C15" s="1687" t="str">
        <f>VLOOKUP($B15,'ORÇAMENTO '!$C$22:$J$1325,3,FALSE)</f>
        <v>S E R V I Ç O S   I N I C I A I S</v>
      </c>
      <c r="D15" s="1687"/>
      <c r="E15" s="1680"/>
      <c r="F15" s="1694"/>
    </row>
    <row r="16" spans="1:7" ht="30">
      <c r="B16" s="1701" t="str">
        <f>'ORÇAMENTO '!C23</f>
        <v>2.1</v>
      </c>
      <c r="C16" s="1690" t="str">
        <f>VLOOKUP($B16,'ORÇAMENTO '!$C$22:$J$1325,3,FALSE)</f>
        <v>PLACA DE OBRA EM CHAPA DE ACO GALVANIZADO</v>
      </c>
      <c r="D16" s="1683" t="s">
        <v>2803</v>
      </c>
      <c r="E16" s="1697">
        <f>VLOOKUP($B16,'ORÇAMENTO '!$C$22:$J$1325,5,FALSE)</f>
        <v>12.5</v>
      </c>
      <c r="F16" s="1692" t="str">
        <f>VLOOKUP($B16,'ORÇAMENTO '!$C$22:$J$1325,4,FALSE)</f>
        <v>M2</v>
      </c>
    </row>
    <row r="17" spans="1:7" ht="30">
      <c r="B17" s="1688" t="str">
        <f>'ORÇAMENTO '!C24</f>
        <v>2.2</v>
      </c>
      <c r="C17" s="1691" t="str">
        <f>VLOOKUP($B17,'ORÇAMENTO '!$C$22:$J$1325,3,FALSE)</f>
        <v>LIMPEZA MANUAL DO TERRENO (C/ RASPAGEM SUPERFICIAL)</v>
      </c>
      <c r="D17" s="1684" t="s">
        <v>2804</v>
      </c>
      <c r="E17" s="1695">
        <f>VLOOKUP($B17,'ORÇAMENTO '!$C$22:$J$1325,5,FALSE)</f>
        <v>1200</v>
      </c>
      <c r="F17" s="1681" t="str">
        <f>VLOOKUP($B17,'ORÇAMENTO '!$C$22:$J$1325,4,FALSE)</f>
        <v>M2</v>
      </c>
    </row>
    <row r="18" spans="1:7" ht="60">
      <c r="B18" s="1688" t="str">
        <f>'ORÇAMENTO '!C25</f>
        <v>2.3</v>
      </c>
      <c r="C18" s="1691" t="str">
        <f>VLOOKUP($B18,'ORÇAMENTO '!$C$22:$J$1325,3,FALSE)</f>
        <v>LIGAÇÃO PROVISÓRIA DE ÁGUA PARA OBRA E INSTALAÇÃO SANITÁRIA PROVISÓRIA, PEQUENAS OBRAS - INSTALAÇÃO MÍNIMA</v>
      </c>
      <c r="D18" s="1684" t="s">
        <v>2805</v>
      </c>
      <c r="E18" s="1695">
        <f>VLOOKUP($B18,'ORÇAMENTO '!$C$22:$J$1325,5,FALSE)</f>
        <v>1</v>
      </c>
      <c r="F18" s="1681" t="str">
        <f>VLOOKUP($B18,'ORÇAMENTO '!$C$22:$J$1325,4,FALSE)</f>
        <v>UN</v>
      </c>
    </row>
    <row r="19" spans="1:7" ht="45">
      <c r="B19" s="1688" t="str">
        <f>'ORÇAMENTO '!C26</f>
        <v>2.4</v>
      </c>
      <c r="C19" s="1691" t="str">
        <f>VLOOKUP($B19,'ORÇAMENTO '!$C$22:$J$1325,3,FALSE)</f>
        <v>ENTRADA PROVISORIA DE ENERGIA ELETRICA AEREA TRIFASICA 40A EM POSTE MADEIRA</v>
      </c>
      <c r="D19" s="1684" t="s">
        <v>2806</v>
      </c>
      <c r="E19" s="1695">
        <f>VLOOKUP($B19,'ORÇAMENTO '!$C$22:$J$1325,5,FALSE)</f>
        <v>1</v>
      </c>
      <c r="F19" s="1681" t="str">
        <f>VLOOKUP($B19,'ORÇAMENTO '!$C$22:$J$1325,4,FALSE)</f>
        <v>UN</v>
      </c>
    </row>
    <row r="20" spans="1:7" ht="60">
      <c r="B20" s="1688" t="str">
        <f>'ORÇAMENTO '!C27</f>
        <v>2.5</v>
      </c>
      <c r="C20" s="1691" t="str">
        <f>VLOOKUP($B20,'ORÇAMENTO '!$C$22:$J$1325,3,FALSE)</f>
        <v>EXECUÇÃO DE DEPÓSITO EM CANTEIRO DE OBRA EM CHAPA DE MADEIRA COMPENSADA, NÃO INCLUSO MOBILIÁRIO. AF_04/2016</v>
      </c>
      <c r="D20" s="1684" t="s">
        <v>7981</v>
      </c>
      <c r="E20" s="1695">
        <f>VLOOKUP($B20,'ORÇAMENTO '!$C$22:$J$1325,5,FALSE)</f>
        <v>20</v>
      </c>
      <c r="F20" s="1681" t="str">
        <f>VLOOKUP($B20,'ORÇAMENTO '!$C$22:$J$1325,4,FALSE)</f>
        <v>M2</v>
      </c>
    </row>
    <row r="21" spans="1:7" ht="15" customHeight="1">
      <c r="B21" s="1688" t="str">
        <f>'ORÇAMENTO '!C28</f>
        <v>2.6</v>
      </c>
      <c r="C21" s="1691" t="str">
        <f>VLOOKUP($B21,'ORÇAMENTO '!$C$22:$J$1325,3,FALSE)</f>
        <v>TAPUME DE CHAPA DE MADEIRA COMPENSADA, E= 6MM, COM PINTURA A CAL E REAPROVEITAMENTO DE 2X</v>
      </c>
      <c r="D21" s="1684" t="s">
        <v>7982</v>
      </c>
      <c r="E21" s="1695">
        <f>VLOOKUP($B21,'ORÇAMENTO '!$C$22:$J$1325,5,FALSE)</f>
        <v>88</v>
      </c>
      <c r="F21" s="1681" t="str">
        <f>VLOOKUP($B21,'ORÇAMENTO '!$C$22:$J$1325,4,FALSE)</f>
        <v>M2</v>
      </c>
    </row>
    <row r="22" spans="1:7" ht="60.75" thickBot="1">
      <c r="B22" s="1724" t="str">
        <f>'ORÇAMENTO '!C29</f>
        <v>2.7</v>
      </c>
      <c r="C22" s="1689" t="str">
        <f>VLOOKUP($B22,'ORÇAMENTO '!$C$22:$J$1325,3,FALSE)</f>
        <v>LOCACAO CONVENCIONAL DE OBRA, ATRAVÉS DE GABARITO DE TABUAS CORRIDAS PONTALETADAS, COM REAPROVEITAMENTO DE 3 VEZES.</v>
      </c>
      <c r="D22" s="1682" t="s">
        <v>2807</v>
      </c>
      <c r="E22" s="1696">
        <f>VLOOKUP($B22,'ORÇAMENTO '!$C$22:$J$1325,5,FALSE)</f>
        <v>331.14</v>
      </c>
      <c r="F22" s="1700" t="str">
        <f>VLOOKUP($B22,'ORÇAMENTO '!$C$22:$J$1325,4,FALSE)</f>
        <v>M2</v>
      </c>
    </row>
    <row r="23" spans="1:7" s="221" customFormat="1" ht="15.75" thickBot="1">
      <c r="A23" s="119"/>
      <c r="B23" s="585"/>
      <c r="C23" s="586"/>
      <c r="D23" s="586"/>
      <c r="E23" s="587"/>
      <c r="F23" s="588"/>
      <c r="G23" s="119"/>
    </row>
    <row r="24" spans="1:7" s="198" customFormat="1" ht="16.5" thickBot="1">
      <c r="A24" s="223"/>
      <c r="B24" s="1967" t="str">
        <f>'ORÇAMENTO '!C32</f>
        <v>UBS - BLOCO PRINCIPAL</v>
      </c>
      <c r="C24" s="1968"/>
      <c r="D24" s="1968"/>
      <c r="E24" s="1968"/>
      <c r="F24" s="1969"/>
      <c r="G24" s="223"/>
    </row>
    <row r="25" spans="1:7" ht="15.75">
      <c r="B25" s="576" t="s">
        <v>1794</v>
      </c>
      <c r="C25" s="577" t="str">
        <f>VLOOKUP($B25,'ORÇAMENTO '!$C$22:$J$1325,3,FALSE)</f>
        <v>M O V I M E N T O  D E   T E R R A</v>
      </c>
      <c r="D25" s="577"/>
      <c r="E25" s="578"/>
      <c r="F25" s="579"/>
    </row>
    <row r="26" spans="1:7" ht="45">
      <c r="B26" s="323" t="str">
        <f>'ORÇAMENTO '!C37</f>
        <v>3.1</v>
      </c>
      <c r="C26" s="580" t="str">
        <f>VLOOKUP($B26,'ORÇAMENTO '!$C$22:$J$1325,3,FALSE)</f>
        <v>ESCAVAÇÃO MANUAL PARA BLOCO DE COROAMENTO OU SAPATA, COM PREVISÃO DE FÔRMA. AF_06/2017</v>
      </c>
      <c r="D26" s="581" t="s">
        <v>3043</v>
      </c>
      <c r="E26" s="556">
        <f>VLOOKUP($B26,'ORÇAMENTO '!$C$22:$J$1325,5,FALSE)</f>
        <v>35.03</v>
      </c>
      <c r="F26" s="495" t="str">
        <f>VLOOKUP($B26,'ORÇAMENTO '!$C$22:$J$1325,4,FALSE)</f>
        <v>M3</v>
      </c>
    </row>
    <row r="27" spans="1:7" ht="30">
      <c r="B27" s="323" t="str">
        <f>'ORÇAMENTO '!C38</f>
        <v>3.2</v>
      </c>
      <c r="C27" s="580" t="str">
        <f>VLOOKUP($B27,'ORÇAMENTO '!$C$22:$J$1325,3,FALSE)</f>
        <v>REATERRO MANUAL APILOADO COM SOQUETE. AF_10/2017</v>
      </c>
      <c r="D27" s="581" t="s">
        <v>3044</v>
      </c>
      <c r="E27" s="556">
        <f>VLOOKUP($B27,'ORÇAMENTO '!$C$22:$J$1325,5,FALSE)</f>
        <v>18.91</v>
      </c>
      <c r="F27" s="495" t="str">
        <f>VLOOKUP($B27,'ORÇAMENTO '!$C$22:$J$1325,4,FALSE)</f>
        <v>M3</v>
      </c>
    </row>
    <row r="28" spans="1:7" ht="60">
      <c r="B28" s="323" t="str">
        <f>'ORÇAMENTO '!C39</f>
        <v>3.3</v>
      </c>
      <c r="C28" s="580" t="str">
        <f>VLOOKUP($B28,'ORÇAMENTO '!$C$22:$J$1325,3,FALSE)</f>
        <v>PREPARO DE FUNDO DE VALA COM LARGURA MENOR QUE 1,5 M, EM LOCAL COM NÍVEL BAIXO DE INTERFERÊNCIA. AF_06/2016</v>
      </c>
      <c r="D28" s="581" t="s">
        <v>3045</v>
      </c>
      <c r="E28" s="556">
        <f>VLOOKUP($B28,'ORÇAMENTO '!$C$22:$J$1325,5,FALSE)</f>
        <v>35.03</v>
      </c>
      <c r="F28" s="495" t="str">
        <f>VLOOKUP($B28,'ORÇAMENTO '!$C$22:$J$1325,4,FALSE)</f>
        <v>M2</v>
      </c>
    </row>
    <row r="29" spans="1:7" s="221" customFormat="1" ht="15.75" thickBot="1">
      <c r="A29" s="119"/>
      <c r="B29" s="585"/>
      <c r="C29" s="586"/>
      <c r="D29" s="586"/>
      <c r="E29" s="587"/>
      <c r="F29" s="588"/>
      <c r="G29" s="119"/>
    </row>
    <row r="30" spans="1:7" ht="15.75">
      <c r="B30" s="576" t="s">
        <v>1795</v>
      </c>
      <c r="C30" s="577" t="str">
        <f>VLOOKUP($B30,'ORÇAMENTO '!$C$22:$J$1325,3,FALSE)</f>
        <v>F U N D A Ç Ã O</v>
      </c>
      <c r="D30" s="577"/>
      <c r="E30" s="578"/>
      <c r="F30" s="579"/>
    </row>
    <row r="31" spans="1:7" ht="15.75">
      <c r="B31" s="323"/>
      <c r="C31" s="1258" t="str">
        <f>'ORÇAMENTO '!E46</f>
        <v>SAPATA</v>
      </c>
      <c r="D31" s="581"/>
      <c r="E31" s="556"/>
      <c r="F31" s="495"/>
    </row>
    <row r="32" spans="1:7" ht="60">
      <c r="B32" s="323" t="str">
        <f>'ORÇAMENTO '!C47</f>
        <v>4.1</v>
      </c>
      <c r="C32" s="580" t="str">
        <f>VLOOKUP($B32,'ORÇAMENTO '!$C$22:$J$1325,3,FALSE)</f>
        <v>LASTRO DE CONCRETO MAGRO, APLICADO EM BLOCOS DE COROAMENTO OU SAPATAS, ESPESSURA DE 5 CM. AF_08/2017</v>
      </c>
      <c r="D32" s="581" t="s">
        <v>3051</v>
      </c>
      <c r="E32" s="556">
        <f>VLOOKUP($B32,'ORÇAMENTO '!$C$22:$J$1325,5,FALSE)</f>
        <v>35.03</v>
      </c>
      <c r="F32" s="495" t="str">
        <f>VLOOKUP($B32,'ORÇAMENTO '!$C$22:$J$1325,4,FALSE)</f>
        <v>M2</v>
      </c>
    </row>
    <row r="33" spans="1:7" ht="60">
      <c r="B33" s="323" t="str">
        <f>'ORÇAMENTO '!C48</f>
        <v>4.2</v>
      </c>
      <c r="C33" s="580" t="str">
        <f>VLOOKUP($B33,'ORÇAMENTO '!$C$22:$J$1325,3,FALSE)</f>
        <v>CONCRETO FCK = 25MPA, TRAÇO 1:2,3:2,7 (CIMENTO/ AREIA MÉDIA/ BRITA 1)  - PREPARO MECÂNICO COM BETONEIRA 400 L. AF_07/2016</v>
      </c>
      <c r="D33" s="581" t="s">
        <v>3052</v>
      </c>
      <c r="E33" s="556">
        <f>VLOOKUP($B33,'ORÇAMENTO '!$C$22:$J$1325,5,FALSE)</f>
        <v>14.36</v>
      </c>
      <c r="F33" s="495" t="str">
        <f>VLOOKUP($B33,'ORÇAMENTO '!$C$22:$J$1325,4,FALSE)</f>
        <v>M3</v>
      </c>
    </row>
    <row r="34" spans="1:7" ht="30">
      <c r="B34" s="323" t="str">
        <f>'ORÇAMENTO '!C49</f>
        <v>4.3</v>
      </c>
      <c r="C34" s="580" t="str">
        <f>VLOOKUP($B34,'ORÇAMENTO '!$C$22:$J$1325,3,FALSE)</f>
        <v>LANCAMENTO/APLICACAO MANUAL DE CONCRETO EM FUNDACOES</v>
      </c>
      <c r="D34" s="581" t="s">
        <v>3052</v>
      </c>
      <c r="E34" s="556">
        <f>VLOOKUP($B34,'ORÇAMENTO '!$C$22:$J$1325,5,FALSE)</f>
        <v>14.36</v>
      </c>
      <c r="F34" s="495" t="str">
        <f>VLOOKUP($B34,'ORÇAMENTO '!$C$22:$J$1325,4,FALSE)</f>
        <v>M3</v>
      </c>
    </row>
    <row r="35" spans="1:7" ht="60">
      <c r="B35" s="323" t="str">
        <f>'ORÇAMENTO '!C50</f>
        <v>4.4</v>
      </c>
      <c r="C35" s="580" t="str">
        <f>VLOOKUP($B35,'ORÇAMENTO '!$C$22:$J$1325,3,FALSE)</f>
        <v>FABRICAÇÃO, MONTAGEM E DESMONTAGEM DE FÔRMA PARA SAPATA, EM MADEIRA SERRADA, E=25 MM, 4 UTILIZAÇÕES. AF_06/2017</v>
      </c>
      <c r="D35" s="581" t="s">
        <v>3052</v>
      </c>
      <c r="E35" s="556">
        <f>VLOOKUP($B35,'ORÇAMENTO '!$C$22:$J$1325,5,FALSE)</f>
        <v>57.88</v>
      </c>
      <c r="F35" s="495" t="str">
        <f>VLOOKUP($B35,'ORÇAMENTO '!$C$22:$J$1325,4,FALSE)</f>
        <v>M2</v>
      </c>
    </row>
    <row r="36" spans="1:7" ht="45">
      <c r="B36" s="323" t="str">
        <f>'ORÇAMENTO '!C51</f>
        <v>4.5</v>
      </c>
      <c r="C36" s="580" t="str">
        <f>VLOOKUP($B36,'ORÇAMENTO '!$C$22:$J$1325,3,FALSE)</f>
        <v>ARMAÇÃO DE BLOCO, VIGA BALDRAME OU SAPATA UTILIZANDO AÇO CA-50 DE 8 MM - MONTAGEM. AF_06/2017</v>
      </c>
      <c r="D36" s="581" t="s">
        <v>3052</v>
      </c>
      <c r="E36" s="556">
        <f>VLOOKUP($B36,'ORÇAMENTO '!$C$22:$J$1325,5,FALSE)</f>
        <v>251</v>
      </c>
      <c r="F36" s="495" t="str">
        <f>VLOOKUP($B36,'ORÇAMENTO '!$C$22:$J$1325,4,FALSE)</f>
        <v>KG</v>
      </c>
    </row>
    <row r="37" spans="1:7" ht="45.75" thickBot="1">
      <c r="B37" s="324" t="str">
        <f>'ORÇAMENTO '!C52</f>
        <v>4.6</v>
      </c>
      <c r="C37" s="582" t="str">
        <f>VLOOKUP($B37,'ORÇAMENTO '!$C$22:$J$1325,3,FALSE)</f>
        <v>ARMAÇÃO DE BLOCO, VIGA BALDRAME OU SAPATA UTILIZANDO AÇO CA-50 DE 10 MM - MONTAGEM. AF_06/2017</v>
      </c>
      <c r="D37" s="583" t="s">
        <v>3052</v>
      </c>
      <c r="E37" s="584">
        <f>VLOOKUP($B37,'ORÇAMENTO '!$C$22:$J$1325,5,FALSE)</f>
        <v>313.3</v>
      </c>
      <c r="F37" s="498" t="str">
        <f>VLOOKUP($B37,'ORÇAMENTO '!$C$22:$J$1325,4,FALSE)</f>
        <v>KG</v>
      </c>
    </row>
    <row r="38" spans="1:7" ht="15.75">
      <c r="B38" s="1278"/>
      <c r="C38" s="1280" t="str">
        <f>'ORÇAMENTO '!E53</f>
        <v xml:space="preserve">VIGA BALDRAME </v>
      </c>
      <c r="D38" s="1281"/>
      <c r="E38" s="1282"/>
      <c r="F38" s="1283"/>
    </row>
    <row r="39" spans="1:7" ht="60">
      <c r="B39" s="323" t="str">
        <f>'ORÇAMENTO '!C54</f>
        <v>4.7</v>
      </c>
      <c r="C39" s="580" t="str">
        <f>VLOOKUP($B39,'ORÇAMENTO '!$C$22:$J$1325,3,FALSE)</f>
        <v>CONCRETO FCK = 25MPA, TRAÇO 1:2,3:2,7 (CIMENTO/ AREIA MÉDIA/ BRITA 1)  - PREPARO MECÂNICO COM BETONEIRA 400 L. AF_07/2016</v>
      </c>
      <c r="D39" s="581" t="s">
        <v>3052</v>
      </c>
      <c r="E39" s="556">
        <f>VLOOKUP($B39,'ORÇAMENTO '!$C$22:$J$1325,5,FALSE)</f>
        <v>10.199999999999999</v>
      </c>
      <c r="F39" s="495" t="str">
        <f>VLOOKUP($B39,'ORÇAMENTO '!$C$22:$J$1325,4,FALSE)</f>
        <v>M3</v>
      </c>
    </row>
    <row r="40" spans="1:7" ht="30">
      <c r="B40" s="323" t="str">
        <f>'ORÇAMENTO '!C55</f>
        <v>4.8</v>
      </c>
      <c r="C40" s="580" t="str">
        <f>VLOOKUP($B40,'ORÇAMENTO '!$C$22:$J$1325,3,FALSE)</f>
        <v>LANCAMENTO/APLICACAO MANUAL DE CONCRETO EM FUNDACOES</v>
      </c>
      <c r="D40" s="581" t="s">
        <v>3052</v>
      </c>
      <c r="E40" s="556">
        <f>VLOOKUP($B40,'ORÇAMENTO '!$C$22:$J$1325,5,FALSE)</f>
        <v>10.199999999999999</v>
      </c>
      <c r="F40" s="495" t="str">
        <f>VLOOKUP($B40,'ORÇAMENTO '!$C$22:$J$1325,4,FALSE)</f>
        <v>M3</v>
      </c>
    </row>
    <row r="41" spans="1:7" ht="60">
      <c r="B41" s="323" t="str">
        <f>'ORÇAMENTO '!C56</f>
        <v>4.9</v>
      </c>
      <c r="C41" s="580" t="str">
        <f>VLOOKUP($B41,'ORÇAMENTO '!$C$22:$J$1325,3,FALSE)</f>
        <v>FABRICAÇÃO, MONTAGEM E DESMONTAGEM DE FÔRMA PARA VIGA BALDRAME, EM MADEIRA SERRADA, E=25 MM, 4 UTILIZAÇÕES. AF_06/2017</v>
      </c>
      <c r="D41" s="581" t="s">
        <v>3052</v>
      </c>
      <c r="E41" s="556">
        <f>VLOOKUP($B41,'ORÇAMENTO '!$C$22:$J$1325,5,FALSE)</f>
        <v>169.92</v>
      </c>
      <c r="F41" s="495" t="str">
        <f>VLOOKUP($B41,'ORÇAMENTO '!$C$22:$J$1325,4,FALSE)</f>
        <v>M2</v>
      </c>
    </row>
    <row r="42" spans="1:7" ht="45">
      <c r="B42" s="323" t="str">
        <f>'ORÇAMENTO '!C57</f>
        <v>4.10</v>
      </c>
      <c r="C42" s="580" t="str">
        <f>VLOOKUP($B42,'ORÇAMENTO '!$C$22:$J$1325,3,FALSE)</f>
        <v>ARMAÇÃO DE BLOCO, VIGA BALDRAME OU SAPATA UTILIZANDO AÇO CA-50 DE 8 MM - MONTAGEM. AF_06/2017</v>
      </c>
      <c r="D42" s="581" t="s">
        <v>3052</v>
      </c>
      <c r="E42" s="556">
        <f>VLOOKUP($B42,'ORÇAMENTO '!$C$22:$J$1325,5,FALSE)</f>
        <v>347</v>
      </c>
      <c r="F42" s="495" t="str">
        <f>VLOOKUP($B42,'ORÇAMENTO '!$C$22:$J$1325,4,FALSE)</f>
        <v>KG</v>
      </c>
    </row>
    <row r="43" spans="1:7" ht="45">
      <c r="B43" s="323" t="str">
        <f>'ORÇAMENTO '!C58</f>
        <v>4.11</v>
      </c>
      <c r="C43" s="580" t="str">
        <f>VLOOKUP($B43,'ORÇAMENTO '!$C$22:$J$1325,3,FALSE)</f>
        <v>ARMAÇÃO DE BLOCO, VIGA BALDRAME OU SAPATA UTILIZANDO AÇO CA-50 DE 10 MM - MONTAGEM. AF_06/2017</v>
      </c>
      <c r="D43" s="581" t="s">
        <v>3052</v>
      </c>
      <c r="E43" s="556">
        <f>VLOOKUP($B43,'ORÇAMENTO '!$C$22:$J$1325,5,FALSE)</f>
        <v>39.200000000000003</v>
      </c>
      <c r="F43" s="495" t="str">
        <f>VLOOKUP($B43,'ORÇAMENTO '!$C$22:$J$1325,4,FALSE)</f>
        <v>KG</v>
      </c>
    </row>
    <row r="44" spans="1:7" ht="45">
      <c r="B44" s="323" t="str">
        <f>'ORÇAMENTO '!C59</f>
        <v>4.12</v>
      </c>
      <c r="C44" s="580" t="str">
        <f>VLOOKUP($B44,'ORÇAMENTO '!$C$22:$J$1325,3,FALSE)</f>
        <v>ARMAÇÃO DE BLOCO, VIGA BALDRAME E SAPATA UTILIZANDO AÇO CA-60 DE 5 MM - MONTAGEM. AF_06/2017</v>
      </c>
      <c r="D44" s="581" t="s">
        <v>3052</v>
      </c>
      <c r="E44" s="556">
        <f>VLOOKUP($B44,'ORÇAMENTO '!$C$22:$J$1325,5,FALSE)</f>
        <v>165.3</v>
      </c>
      <c r="F44" s="495" t="str">
        <f>VLOOKUP($B44,'ORÇAMENTO '!$C$22:$J$1325,4,FALSE)</f>
        <v>KG</v>
      </c>
    </row>
    <row r="45" spans="1:7" s="221" customFormat="1" ht="15.75" thickBot="1">
      <c r="A45" s="119"/>
      <c r="B45" s="585"/>
      <c r="C45" s="586"/>
      <c r="D45" s="586"/>
      <c r="E45" s="587"/>
      <c r="F45" s="588"/>
      <c r="G45" s="119"/>
    </row>
    <row r="46" spans="1:7" ht="15.75">
      <c r="B46" s="576" t="s">
        <v>1796</v>
      </c>
      <c r="C46" s="577" t="str">
        <f>VLOOKUP($B46,'ORÇAMENTO '!$C$22:$J$1325,3,FALSE)</f>
        <v>E S T R U T U R A</v>
      </c>
      <c r="D46" s="577"/>
      <c r="E46" s="578"/>
      <c r="F46" s="579"/>
    </row>
    <row r="47" spans="1:7" ht="15.75">
      <c r="B47" s="323"/>
      <c r="C47" s="1258" t="str">
        <f>'ORÇAMENTO '!E62</f>
        <v xml:space="preserve">VIGAS </v>
      </c>
      <c r="D47" s="581"/>
      <c r="E47" s="556"/>
      <c r="F47" s="495"/>
    </row>
    <row r="48" spans="1:7" ht="60">
      <c r="B48" s="323" t="str">
        <f>'ORÇAMENTO '!C63</f>
        <v>5.1</v>
      </c>
      <c r="C48" s="580" t="str">
        <f>VLOOKUP($B48,'ORÇAMENTO '!$C$22:$J$1325,3,FALSE)</f>
        <v>CONCRETO FCK = 25MPA, TRAÇO 1:2,3:2,7 (CIMENTO/ AREIA MÉDIA/ BRITA 1)  - PREPARO MECÂNICO COM BETONEIRA 400 L. AF_07/2016</v>
      </c>
      <c r="D48" s="581" t="s">
        <v>3052</v>
      </c>
      <c r="E48" s="556">
        <f>VLOOKUP($B48,'ORÇAMENTO '!$C$22:$J$1325,5,FALSE)</f>
        <v>17.440000000000001</v>
      </c>
      <c r="F48" s="495" t="str">
        <f>VLOOKUP($B48,'ORÇAMENTO '!$C$22:$J$1325,4,FALSE)</f>
        <v>M3</v>
      </c>
    </row>
    <row r="49" spans="2:6" ht="60">
      <c r="B49" s="323" t="str">
        <f>'ORÇAMENTO '!C64</f>
        <v>5.2</v>
      </c>
      <c r="C49" s="580" t="str">
        <f>VLOOKUP($B49,'ORÇAMENTO '!$C$22:$J$1325,3,FALSE)</f>
        <v>LANÇAMENTO COM USO DE BALDES, ADENSAMENTO E ACABAMENTO DE CONCRETO EM ESTRUTURAS. AF_12/2015</v>
      </c>
      <c r="D49" s="581" t="s">
        <v>3052</v>
      </c>
      <c r="E49" s="556">
        <f>VLOOKUP($B49,'ORÇAMENTO '!$C$22:$J$1325,5,FALSE)</f>
        <v>17.440000000000001</v>
      </c>
      <c r="F49" s="495" t="str">
        <f>VLOOKUP($B49,'ORÇAMENTO '!$C$22:$J$1325,4,FALSE)</f>
        <v>M3</v>
      </c>
    </row>
    <row r="50" spans="2:6" ht="75">
      <c r="B50" s="323" t="str">
        <f>'ORÇAMENTO '!C65</f>
        <v>5.3</v>
      </c>
      <c r="C50" s="580" t="str">
        <f>VLOOKUP($B50,'ORÇAMENTO '!$C$22:$J$1325,3,FALSE)</f>
        <v>MONTAGEM E DESMONTAGEM DE FÔRMA DE VIGA, ESCORAMENTO COM PONTALETE DE MADEIRA, PÉ-DIREITO SIMPLES, EM MADEIRA SERRADA, 4 UTILIZAÇÕES. AF_12/2015</v>
      </c>
      <c r="D50" s="581" t="s">
        <v>3052</v>
      </c>
      <c r="E50" s="556">
        <f>VLOOKUP($B50,'ORÇAMENTO '!$C$22:$J$1325,5,FALSE)</f>
        <v>290.42</v>
      </c>
      <c r="F50" s="495" t="str">
        <f>VLOOKUP($B50,'ORÇAMENTO '!$C$22:$J$1325,4,FALSE)</f>
        <v>M2</v>
      </c>
    </row>
    <row r="51" spans="2:6" ht="90">
      <c r="B51" s="323" t="str">
        <f>'ORÇAMENTO '!C66</f>
        <v>5.4</v>
      </c>
      <c r="C51" s="580" t="str">
        <f>VLOOKUP($B51,'ORÇAMENTO '!$C$22:$J$1325,3,FALSE)</f>
        <v>ARMAÇÃO DE PILAR OU VIGA DE UMA ESTRUTURA CONVENCIONAL DE CONCRETO ARMADO EM UMA EDIFICAÇÃO TÉRREA OU SOBRADO UTILIZANDO AÇO CA-50 DE 6,3 MM - MONTAGEM. AF_12/2015</v>
      </c>
      <c r="D51" s="581" t="s">
        <v>3052</v>
      </c>
      <c r="E51" s="556">
        <f>VLOOKUP($B51,'ORÇAMENTO '!$C$22:$J$1325,5,FALSE)</f>
        <v>0.2</v>
      </c>
      <c r="F51" s="495" t="str">
        <f>VLOOKUP($B51,'ORÇAMENTO '!$C$22:$J$1325,4,FALSE)</f>
        <v>KG</v>
      </c>
    </row>
    <row r="52" spans="2:6" ht="90.75" thickBot="1">
      <c r="B52" s="324" t="str">
        <f>'ORÇAMENTO '!C67</f>
        <v>5.5</v>
      </c>
      <c r="C52" s="582" t="str">
        <f>VLOOKUP($B52,'ORÇAMENTO '!$C$22:$J$1325,3,FALSE)</f>
        <v>ARMAÇÃO DE PILAR OU VIGA DE UMA ESTRUTURA CONVENCIONAL DE CONCRETO ARMADO EM UMA EDIFICAÇÃO TÉRREA OU SOBRADO UTILIZANDO AÇO CA-50 DE 8,0 MM - MONTAGEM. AF_12/2015</v>
      </c>
      <c r="D52" s="583" t="s">
        <v>3052</v>
      </c>
      <c r="E52" s="584">
        <f>VLOOKUP($B52,'ORÇAMENTO '!$C$22:$J$1325,5,FALSE)</f>
        <v>655.4</v>
      </c>
      <c r="F52" s="498" t="str">
        <f>VLOOKUP($B52,'ORÇAMENTO '!$C$22:$J$1325,4,FALSE)</f>
        <v>KG</v>
      </c>
    </row>
    <row r="53" spans="2:6" ht="90">
      <c r="B53" s="1278" t="str">
        <f>'ORÇAMENTO '!C68</f>
        <v>5.6</v>
      </c>
      <c r="C53" s="1284" t="str">
        <f>VLOOKUP($B53,'ORÇAMENTO '!$C$22:$J$1325,3,FALSE)</f>
        <v>ARMAÇÃO DE PILAR OU VIGA DE UMA ESTRUTURA CONVENCIONAL DE CONCRETO ARMADO EM UMA EDIFICAÇÃO TÉRREA OU SOBRADO UTILIZANDO AÇO CA-50 DE 10,0 MM - MONTAGEM. AF_12/2015</v>
      </c>
      <c r="D53" s="1281" t="s">
        <v>3052</v>
      </c>
      <c r="E53" s="1282">
        <f>VLOOKUP($B53,'ORÇAMENTO '!$C$22:$J$1325,5,FALSE)</f>
        <v>60.2</v>
      </c>
      <c r="F53" s="1283" t="str">
        <f>VLOOKUP($B53,'ORÇAMENTO '!$C$22:$J$1325,4,FALSE)</f>
        <v>KG</v>
      </c>
    </row>
    <row r="54" spans="2:6" ht="90">
      <c r="B54" s="323" t="str">
        <f>'ORÇAMENTO '!C69</f>
        <v>5.7</v>
      </c>
      <c r="C54" s="580" t="str">
        <f>VLOOKUP($B54,'ORÇAMENTO '!$C$22:$J$1325,3,FALSE)</f>
        <v>ARMAÇÃO DE PILAR OU VIGA DE UMA ESTRUTURA CONVENCIONAL DE CONCRETO ARMADO EM UMA EDIFICAÇÃO TÉRREA OU SOBRADO UTILIZANDO AÇO CA-50 DE 12,5 MM - MONTAGEM. AF_12/2015</v>
      </c>
      <c r="D54" s="581" t="s">
        <v>3052</v>
      </c>
      <c r="E54" s="556">
        <f>VLOOKUP($B54,'ORÇAMENTO '!$C$22:$J$1325,5,FALSE)</f>
        <v>9.6999999999999993</v>
      </c>
      <c r="F54" s="495" t="str">
        <f>VLOOKUP($B54,'ORÇAMENTO '!$C$22:$J$1325,4,FALSE)</f>
        <v>KG</v>
      </c>
    </row>
    <row r="55" spans="2:6" ht="90">
      <c r="B55" s="323" t="str">
        <f>'ORÇAMENTO '!C70</f>
        <v>5.8</v>
      </c>
      <c r="C55" s="580" t="str">
        <f>VLOOKUP($B55,'ORÇAMENTO '!$C$22:$J$1325,3,FALSE)</f>
        <v>ARMAÇÃO DE PILAR OU VIGA DE UMA ESTRUTURA CONVENCIONAL DE CONCRETO ARMADO EM UMA EDIFICAÇÃO TÉRREA OU SOBRADO UTILIZANDO AÇO CA-60 DE 5,0 MM - MONTAGEM. AF_12/2015</v>
      </c>
      <c r="D55" s="581" t="s">
        <v>3052</v>
      </c>
      <c r="E55" s="556">
        <f>VLOOKUP($B55,'ORÇAMENTO '!$C$22:$J$1325,5,FALSE)</f>
        <v>283.10000000000002</v>
      </c>
      <c r="F55" s="495" t="str">
        <f>VLOOKUP($B55,'ORÇAMENTO '!$C$22:$J$1325,4,FALSE)</f>
        <v>KG</v>
      </c>
    </row>
    <row r="56" spans="2:6" ht="15.75">
      <c r="B56" s="323"/>
      <c r="C56" s="1258" t="str">
        <f>'ORÇAMENTO '!E71</f>
        <v>PILAR</v>
      </c>
      <c r="D56" s="581"/>
      <c r="E56" s="556"/>
      <c r="F56" s="495"/>
    </row>
    <row r="57" spans="2:6" ht="90">
      <c r="B57" s="323" t="str">
        <f>'ORÇAMENTO '!C72</f>
        <v>5.9</v>
      </c>
      <c r="C57" s="580" t="str">
        <f>VLOOKUP($B57,'ORÇAMENTO '!$C$22:$J$1325,3,FALSE)</f>
        <v>CONCRETAGEM DE PILARES, FCK = 25 MPA,  COM USO DE BALDES EM EDIFICAÇÃO COM SEÇÃO MÉDIA DE PILARES MENOR OU IGUAL A 0,25 M² - LANÇAMENTO, ADENSAMENTO E ACABAMENTO. AF_12/2015</v>
      </c>
      <c r="D57" s="581" t="s">
        <v>3052</v>
      </c>
      <c r="E57" s="556">
        <f>VLOOKUP($B57,'ORÇAMENTO '!$C$22:$J$1325,5,FALSE)</f>
        <v>11.73</v>
      </c>
      <c r="F57" s="495" t="str">
        <f>VLOOKUP($B57,'ORÇAMENTO '!$C$22:$J$1325,4,FALSE)</f>
        <v>M3</v>
      </c>
    </row>
    <row r="58" spans="2:6" ht="90">
      <c r="B58" s="323" t="str">
        <f>'ORÇAMENTO '!C73</f>
        <v>5.10</v>
      </c>
      <c r="C58" s="580" t="str">
        <f>VLOOKUP($B58,'ORÇAMENTO '!$C$22:$J$1325,3,FALSE)</f>
        <v>MONTAGEM E DESMONTAGEM DE FÔRMA DE PILARES RETANGULARES E ESTRUTURAS SIMILARES COM ÁREA MÉDIA DAS SEÇÕES MAIOR QUE 0,25 M², PÉ-DIREITO SIMPLES, EM MADEIRA SERRADA, 2 UTILIZAÇÕES. AF_12/2015</v>
      </c>
      <c r="D58" s="581" t="s">
        <v>3052</v>
      </c>
      <c r="E58" s="556">
        <f>VLOOKUP($B58,'ORÇAMENTO '!$C$22:$J$1325,5,FALSE)</f>
        <v>234.84</v>
      </c>
      <c r="F58" s="495" t="str">
        <f>VLOOKUP($B58,'ORÇAMENTO '!$C$22:$J$1325,4,FALSE)</f>
        <v>M2</v>
      </c>
    </row>
    <row r="59" spans="2:6" ht="90">
      <c r="B59" s="323" t="str">
        <f>'ORÇAMENTO '!C74</f>
        <v>5.11</v>
      </c>
      <c r="C59" s="580" t="str">
        <f>VLOOKUP($B59,'ORÇAMENTO '!$C$22:$J$1325,3,FALSE)</f>
        <v>ARMAÇÃO DE PILAR OU VIGA DE UMA ESTRUTURA CONVENCIONAL DE CONCRETO ARMADO EM UMA EDIFICAÇÃO TÉRREA OU SOBRADO UTILIZANDO AÇO CA-50 DE 10,0 MM - MONTAGEM. AF_12/2015</v>
      </c>
      <c r="D59" s="581" t="s">
        <v>3052</v>
      </c>
      <c r="E59" s="556">
        <f>VLOOKUP($B59,'ORÇAMENTO '!$C$22:$J$1325,5,FALSE)</f>
        <v>544.20000000000005</v>
      </c>
      <c r="F59" s="495" t="str">
        <f>VLOOKUP($B59,'ORÇAMENTO '!$C$22:$J$1325,4,FALSE)</f>
        <v>KG</v>
      </c>
    </row>
    <row r="60" spans="2:6" ht="90">
      <c r="B60" s="323" t="str">
        <f>'ORÇAMENTO '!C75</f>
        <v>5.12</v>
      </c>
      <c r="C60" s="580" t="str">
        <f>VLOOKUP($B60,'ORÇAMENTO '!$C$22:$J$1325,3,FALSE)</f>
        <v>ARMAÇÃO DE PILAR OU VIGA DE UMA ESTRUTURA CONVENCIONAL DE CONCRETO ARMADO EM UMA EDIFICAÇÃO TÉRREA OU SOBRADO UTILIZANDO AÇO CA-50 DE 12,5 MM - MONTAGEM. AF_12/2015</v>
      </c>
      <c r="D60" s="581" t="s">
        <v>3052</v>
      </c>
      <c r="E60" s="556">
        <f>VLOOKUP($B60,'ORÇAMENTO '!$C$22:$J$1325,5,FALSE)</f>
        <v>350.3</v>
      </c>
      <c r="F60" s="495" t="str">
        <f>VLOOKUP($B60,'ORÇAMENTO '!$C$22:$J$1325,4,FALSE)</f>
        <v>KG</v>
      </c>
    </row>
    <row r="61" spans="2:6" ht="90.75" thickBot="1">
      <c r="B61" s="324" t="str">
        <f>'ORÇAMENTO '!C76</f>
        <v>5.13</v>
      </c>
      <c r="C61" s="582" t="str">
        <f>VLOOKUP($B61,'ORÇAMENTO '!$C$22:$J$1325,3,FALSE)</f>
        <v>ARMAÇÃO DE PILAR OU VIGA DE UMA ESTRUTURA CONVENCIONAL DE CONCRETO ARMADO EM UMA EDIFICAÇÃO TÉRREA OU SOBRADO UTILIZANDO AÇO CA-60 DE 5,0 MM - MONTAGEM. AF_12/2015</v>
      </c>
      <c r="D61" s="583" t="s">
        <v>3052</v>
      </c>
      <c r="E61" s="584">
        <f>VLOOKUP($B61,'ORÇAMENTO '!$C$22:$J$1325,5,FALSE)</f>
        <v>254.9</v>
      </c>
      <c r="F61" s="498" t="str">
        <f>VLOOKUP($B61,'ORÇAMENTO '!$C$22:$J$1325,4,FALSE)</f>
        <v>KG</v>
      </c>
    </row>
    <row r="62" spans="2:6" ht="15.75">
      <c r="B62" s="1278"/>
      <c r="C62" s="1280" t="str">
        <f>'ORÇAMENTO '!E77</f>
        <v>LAJE MACIÇA</v>
      </c>
      <c r="D62" s="1281"/>
      <c r="E62" s="1282"/>
      <c r="F62" s="1283"/>
    </row>
    <row r="63" spans="2:6" ht="60">
      <c r="B63" s="323" t="str">
        <f>'ORÇAMENTO '!C78</f>
        <v>5.14</v>
      </c>
      <c r="C63" s="580" t="str">
        <f>VLOOKUP($B63,'ORÇAMENTO '!$C$22:$J$1325,3,FALSE)</f>
        <v>CONCRETO FCK = 25MPA, TRAÇO 1:2,3:2,7 (CIMENTO/ AREIA MÉDIA/ BRITA 1)  - PREPARO MECÂNICO COM BETONEIRA 400 L. AF_07/2016</v>
      </c>
      <c r="D63" s="581" t="s">
        <v>3052</v>
      </c>
      <c r="E63" s="556">
        <f>VLOOKUP($B63,'ORÇAMENTO '!$C$22:$J$1325,5,FALSE)</f>
        <v>26.93</v>
      </c>
      <c r="F63" s="495" t="str">
        <f>VLOOKUP($B63,'ORÇAMENTO '!$C$22:$J$1325,4,FALSE)</f>
        <v>M3</v>
      </c>
    </row>
    <row r="64" spans="2:6" ht="60">
      <c r="B64" s="323" t="str">
        <f>'ORÇAMENTO '!C79</f>
        <v>5.15</v>
      </c>
      <c r="C64" s="580" t="str">
        <f>VLOOKUP($B64,'ORÇAMENTO '!$C$22:$J$1325,3,FALSE)</f>
        <v>LANÇAMENTO COM USO DE BALDES, ADENSAMENTO E ACABAMENTO DE CONCRETO EM ESTRUTURAS. AF_12/2015</v>
      </c>
      <c r="D64" s="581" t="s">
        <v>3052</v>
      </c>
      <c r="E64" s="556">
        <f>VLOOKUP($B64,'ORÇAMENTO '!$C$22:$J$1325,5,FALSE)</f>
        <v>26.93</v>
      </c>
      <c r="F64" s="495" t="str">
        <f>VLOOKUP($B64,'ORÇAMENTO '!$C$22:$J$1325,4,FALSE)</f>
        <v>M3</v>
      </c>
    </row>
    <row r="65" spans="1:7" ht="90">
      <c r="B65" s="323" t="str">
        <f>'ORÇAMENTO '!C80</f>
        <v>5.16</v>
      </c>
      <c r="C65" s="580" t="str">
        <f>VLOOKUP($B65,'ORÇAMENTO '!$C$22:$J$1325,3,FALSE)</f>
        <v>MONTAGEM E DESMONTAGEM DE FÔRMA DE LAJE MACIÇA COM ÁREA MÉDIA MENOR OU IGUAL A 20 M², PÉ-DIREITO SIMPLES, EM CHAPA DE MADEIRA COMPENSADA RESINADA, 2 UTILIZAÇÕES. AF_12/2015</v>
      </c>
      <c r="D65" s="581" t="s">
        <v>3052</v>
      </c>
      <c r="E65" s="556">
        <f>VLOOKUP($B65,'ORÇAMENTO '!$C$22:$J$1325,5,FALSE)</f>
        <v>269.33</v>
      </c>
      <c r="F65" s="495" t="str">
        <f>VLOOKUP($B65,'ORÇAMENTO '!$C$22:$J$1325,4,FALSE)</f>
        <v>M2</v>
      </c>
    </row>
    <row r="66" spans="1:7" ht="90">
      <c r="B66" s="323" t="str">
        <f>'ORÇAMENTO '!C81</f>
        <v>5.17</v>
      </c>
      <c r="C66" s="580" t="str">
        <f>VLOOKUP($B66,'ORÇAMENTO '!$C$22:$J$1325,3,FALSE)</f>
        <v>ARMAÇÃO DE LAJE DE UMA ESTRUTURA CONVENCIONAL DE CONCRETO ARMADO EM UMA EDIFICAÇÃO TÉRREA OU SOBRADO UTILIZANDO AÇO CA-50 DE 6,3 MM - MONTAGEM. AF_12/2015</v>
      </c>
      <c r="D66" s="581" t="s">
        <v>3052</v>
      </c>
      <c r="E66" s="556">
        <f>VLOOKUP($B66,'ORÇAMENTO '!$C$22:$J$1325,5,FALSE)</f>
        <v>448.9</v>
      </c>
      <c r="F66" s="495" t="str">
        <f>VLOOKUP($B66,'ORÇAMENTO '!$C$22:$J$1325,4,FALSE)</f>
        <v>KG</v>
      </c>
    </row>
    <row r="67" spans="1:7" ht="90">
      <c r="B67" s="323" t="str">
        <f>'ORÇAMENTO '!C82</f>
        <v>5.18</v>
      </c>
      <c r="C67" s="580" t="str">
        <f>VLOOKUP($B67,'ORÇAMENTO '!$C$22:$J$1325,3,FALSE)</f>
        <v>ARMAÇÃO DE LAJE DE UMA ESTRUTURA CONVENCIONAL DE CONCRETO ARMADO EM UMA EDIFICAÇÃO TÉRREA OU SOBRADO UTILIZANDO AÇO CA-50 DE 8,0 MM - MONTAGEM. AF_12/2015</v>
      </c>
      <c r="D67" s="581" t="s">
        <v>3052</v>
      </c>
      <c r="E67" s="556">
        <f>VLOOKUP($B67,'ORÇAMENTO '!$C$22:$J$1325,5,FALSE)</f>
        <v>222.4</v>
      </c>
      <c r="F67" s="495" t="str">
        <f>VLOOKUP($B67,'ORÇAMENTO '!$C$22:$J$1325,4,FALSE)</f>
        <v>KG</v>
      </c>
    </row>
    <row r="68" spans="1:7" ht="90">
      <c r="B68" s="323" t="str">
        <f>'ORÇAMENTO '!C83</f>
        <v>5.19</v>
      </c>
      <c r="C68" s="580" t="str">
        <f>VLOOKUP($B68,'ORÇAMENTO '!$C$22:$J$1325,3,FALSE)</f>
        <v>ARMAÇÃO DE LAJE DE UMA ESTRUTURA CONVENCIONAL DE CONCRETO ARMADO EM UMA EDIFICAÇÃO TÉRREA OU SOBRADO UTILIZANDO AÇO CA-50 DE 10,0 MM - MONTAGEM. AF_12/2015</v>
      </c>
      <c r="D68" s="581" t="s">
        <v>3052</v>
      </c>
      <c r="E68" s="556">
        <f>VLOOKUP($B68,'ORÇAMENTO '!$C$22:$J$1325,5,FALSE)</f>
        <v>65.3</v>
      </c>
      <c r="F68" s="495" t="str">
        <f>VLOOKUP($B68,'ORÇAMENTO '!$C$22:$J$1325,4,FALSE)</f>
        <v>KG</v>
      </c>
    </row>
    <row r="69" spans="1:7" ht="90">
      <c r="B69" s="323" t="str">
        <f>'ORÇAMENTO '!C84</f>
        <v>5.20</v>
      </c>
      <c r="C69" s="580" t="str">
        <f>VLOOKUP($B69,'ORÇAMENTO '!$C$22:$J$1325,3,FALSE)</f>
        <v>ARMAÇÃO DE LAJE DE UMA ESTRUTURA CONVENCIONAL DE CONCRETO ARMADO EM UMA EDIFICAÇÃO TÉRREA OU SOBRADO UTILIZANDO AÇO CA-60 DE 5,0 MM - MONTAGEM. AF_12/2015</v>
      </c>
      <c r="D69" s="581" t="s">
        <v>3052</v>
      </c>
      <c r="E69" s="556">
        <f>VLOOKUP($B69,'ORÇAMENTO '!$C$22:$J$1325,5,FALSE)</f>
        <v>537.29999999999995</v>
      </c>
      <c r="F69" s="495" t="str">
        <f>VLOOKUP($B69,'ORÇAMENTO '!$C$22:$J$1325,4,FALSE)</f>
        <v>KG</v>
      </c>
    </row>
    <row r="70" spans="1:7" s="221" customFormat="1" ht="15.75" thickBot="1">
      <c r="A70" s="119"/>
      <c r="B70" s="585"/>
      <c r="C70" s="586"/>
      <c r="D70" s="586"/>
      <c r="E70" s="587"/>
      <c r="F70" s="588"/>
      <c r="G70" s="119"/>
    </row>
    <row r="71" spans="1:7" ht="15.75">
      <c r="B71" s="576" t="s">
        <v>1801</v>
      </c>
      <c r="C71" s="577" t="str">
        <f>VLOOKUP($B71,'ORÇAMENTO '!$C$22:$J$1325,3,FALSE)</f>
        <v xml:space="preserve">I M P E R M E A B I L I Z A Ç Ã O </v>
      </c>
      <c r="D71" s="577"/>
      <c r="E71" s="578"/>
      <c r="F71" s="579"/>
    </row>
    <row r="72" spans="1:7" ht="45">
      <c r="B72" s="323" t="str">
        <f>'ORÇAMENTO '!C87</f>
        <v>6.1</v>
      </c>
      <c r="C72" s="580" t="str">
        <f>VLOOKUP($B72,'ORÇAMENTO '!$C$22:$J$1325,3,FALSE)</f>
        <v>IMPERMEABILIZACAO DE ESTRUTURAS ENTERRADAS, COM TINTA ASFALTICA, DUAS DEMAOS.</v>
      </c>
      <c r="D72" s="581" t="s">
        <v>3053</v>
      </c>
      <c r="E72" s="556">
        <f>VLOOKUP($B72,'ORÇAMENTO '!$C$22:$J$1325,5,FALSE)</f>
        <v>152.04</v>
      </c>
      <c r="F72" s="495" t="str">
        <f>VLOOKUP($B72,'ORÇAMENTO '!$C$22:$J$1325,4,FALSE)</f>
        <v>M2</v>
      </c>
    </row>
    <row r="73" spans="1:7" ht="15.75">
      <c r="B73" s="323"/>
      <c r="C73" s="1258" t="s">
        <v>3046</v>
      </c>
      <c r="D73" s="581"/>
      <c r="E73" s="556"/>
      <c r="F73" s="495"/>
    </row>
    <row r="74" spans="1:7" ht="60">
      <c r="B74" s="323" t="str">
        <f>'ORÇAMENTO '!C89</f>
        <v>6.2</v>
      </c>
      <c r="C74" s="580" t="str">
        <f>VLOOKUP($B74,'ORÇAMENTO '!$C$22:$J$1325,3,FALSE)</f>
        <v>IMPERMEABILIZACAO DE CALHAS/LAJES DESCOBERTAS, COM EMULSAO ASFALTICA COM ELASTOMEROS, 3 DEMAOS</v>
      </c>
      <c r="D74" s="581" t="s">
        <v>3054</v>
      </c>
      <c r="E74" s="556">
        <f>VLOOKUP($B74,'ORÇAMENTO '!$C$22:$J$1325,5,FALSE)</f>
        <v>268.33999999999997</v>
      </c>
      <c r="F74" s="495" t="str">
        <f>VLOOKUP($B74,'ORÇAMENTO '!$C$22:$J$1325,4,FALSE)</f>
        <v>M2</v>
      </c>
    </row>
    <row r="75" spans="1:7" s="221" customFormat="1" ht="15.75" thickBot="1">
      <c r="A75" s="119"/>
      <c r="B75" s="585"/>
      <c r="C75" s="586"/>
      <c r="D75" s="586"/>
      <c r="E75" s="587"/>
      <c r="F75" s="588"/>
      <c r="G75" s="119"/>
    </row>
    <row r="76" spans="1:7" ht="16.5" thickBot="1">
      <c r="B76" s="1699" t="s">
        <v>1803</v>
      </c>
      <c r="C76" s="1687" t="str">
        <f>VLOOKUP($B76,'ORÇAMENTO '!$C$22:$J$1325,3,FALSE)</f>
        <v>E S T R U T U R A    M E T Á L I C A</v>
      </c>
      <c r="D76" s="1687"/>
      <c r="E76" s="1680"/>
      <c r="F76" s="1694"/>
    </row>
    <row r="77" spans="1:7" ht="90.75" thickBot="1">
      <c r="B77" s="1730" t="str">
        <f>'ORÇAMENTO '!C92</f>
        <v>7.1</v>
      </c>
      <c r="C77" s="1731" t="str">
        <f>VLOOKUP($B77,'ORÇAMENTO '!$C$22:$J$1325,3,FALSE)</f>
        <v>COMPOSIÇÃO DESTINADA AS ESTRUTURAS DAS MARQUISES METÁLICAS, FRONTAL E DOS FUNDOS, PARA A UBS, INCLUSO FORNECIMENTO E INSTALAÇÃO E ANCORAGEM/FIXAÇÃO</v>
      </c>
      <c r="D77" s="1732" t="s">
        <v>3047</v>
      </c>
      <c r="E77" s="1733">
        <f>VLOOKUP($B77,'ORÇAMENTO '!$C$22:$J$1325,5,FALSE)</f>
        <v>1</v>
      </c>
      <c r="F77" s="1734" t="str">
        <f>VLOOKUP($B77,'ORÇAMENTO '!$C$22:$J$1325,4,FALSE)</f>
        <v>UN</v>
      </c>
    </row>
    <row r="78" spans="1:7" s="221" customFormat="1" ht="15.75" thickBot="1">
      <c r="A78" s="119"/>
      <c r="B78" s="585"/>
      <c r="C78" s="586"/>
      <c r="D78" s="586"/>
      <c r="E78" s="587"/>
      <c r="F78" s="588"/>
      <c r="G78" s="119"/>
    </row>
    <row r="79" spans="1:7" ht="16.5" thickBot="1">
      <c r="B79" s="1699" t="s">
        <v>1999</v>
      </c>
      <c r="C79" s="1687" t="str">
        <f>VLOOKUP($B79,'ORÇAMENTO '!$C$22:$J$1325,3,FALSE)</f>
        <v>A L V E N A R I A S ,   F E C H A M E N T O S   E   D I V I S Ó R I A S</v>
      </c>
      <c r="D79" s="1687"/>
      <c r="E79" s="1680"/>
      <c r="F79" s="1694"/>
    </row>
    <row r="80" spans="1:7" ht="15.75">
      <c r="B80" s="1701"/>
      <c r="C80" s="1723" t="str">
        <f>'ORÇAMENTO '!E95</f>
        <v>ALVENARIA</v>
      </c>
      <c r="D80" s="1683"/>
      <c r="E80" s="1697"/>
      <c r="F80" s="1692"/>
    </row>
    <row r="81" spans="1:7" ht="195">
      <c r="B81" s="1688" t="str">
        <f>'ORÇAMENTO '!C96</f>
        <v>8.1</v>
      </c>
      <c r="C81" s="1691" t="str">
        <f>VLOOKUP($B81,'ORÇAMENTO '!$C$22:$J$1325,3,FALSE)</f>
        <v>(COMPOSIÇÃO REPRESENTATIVA) DO SERVIÇO DE ALVENARIA DE VEDAÇÃO DE BLOCOS VAZADOS DE CERÂMICA DE 9X19X19CM (ESPESSURA 9CM), PARA EDIFICAÇÃO HABITACIONAL UNIFAMILIAR (CASA) E EDIFICAÇÃO PÚBLICA PADRÃO. AF_11/2014</v>
      </c>
      <c r="D81" s="1684" t="s">
        <v>3055</v>
      </c>
      <c r="E81" s="1695">
        <f>VLOOKUP($B81,'ORÇAMENTO '!$C$22:$J$1325,5,FALSE)</f>
        <v>720.92</v>
      </c>
      <c r="F81" s="1681" t="str">
        <f>VLOOKUP($B81,'ORÇAMENTO '!$C$22:$J$1325,4,FALSE)</f>
        <v>M2</v>
      </c>
    </row>
    <row r="82" spans="1:7" ht="15.75">
      <c r="B82" s="1688"/>
      <c r="C82" s="1722" t="str">
        <f>'ORÇAMENTO '!E97</f>
        <v>VERGAS E CONTRAVERGAS</v>
      </c>
      <c r="D82" s="1684"/>
      <c r="E82" s="1695"/>
      <c r="F82" s="1681"/>
    </row>
    <row r="83" spans="1:7" ht="15" customHeight="1">
      <c r="B83" s="1688" t="str">
        <f>'ORÇAMENTO '!C98</f>
        <v>8.2</v>
      </c>
      <c r="C83" s="1691" t="str">
        <f>VLOOKUP($B83,'ORÇAMENTO '!$C$22:$J$1325,3,FALSE)</f>
        <v>VERGA PRÉ-MOLDADA PARA JANELAS COM ATÉ 1,5 M DE VÃO. AF_03/2016</v>
      </c>
      <c r="D83" s="1684" t="s">
        <v>2808</v>
      </c>
      <c r="E83" s="1695">
        <f>VLOOKUP($B83,'ORÇAMENTO '!$C$22:$J$1325,5,FALSE)</f>
        <v>23.55</v>
      </c>
      <c r="F83" s="1681" t="str">
        <f>VLOOKUP($B83,'ORÇAMENTO '!$C$22:$J$1325,4,FALSE)</f>
        <v>M</v>
      </c>
    </row>
    <row r="84" spans="1:7" ht="45">
      <c r="B84" s="1688" t="str">
        <f>'ORÇAMENTO '!C99</f>
        <v>8.3</v>
      </c>
      <c r="C84" s="1691" t="str">
        <f>VLOOKUP($B84,'ORÇAMENTO '!$C$22:$J$1325,3,FALSE)</f>
        <v>CONTRAVERGA PRÉ-MOLDADA PARA VÃOS DE ATÉ 1,5 M DE COMPRIMENTO. AF_03/2016</v>
      </c>
      <c r="D84" s="1684" t="s">
        <v>2808</v>
      </c>
      <c r="E84" s="1695">
        <f>VLOOKUP($B84,'ORÇAMENTO '!$C$22:$J$1325,5,FALSE)</f>
        <v>23.55</v>
      </c>
      <c r="F84" s="1681" t="str">
        <f>VLOOKUP($B84,'ORÇAMENTO '!$C$22:$J$1325,4,FALSE)</f>
        <v>M</v>
      </c>
    </row>
    <row r="85" spans="1:7" ht="45">
      <c r="B85" s="1688" t="str">
        <f>'ORÇAMENTO '!C100</f>
        <v>8.4</v>
      </c>
      <c r="C85" s="1691" t="str">
        <f>VLOOKUP($B85,'ORÇAMENTO '!$C$22:$J$1325,3,FALSE)</f>
        <v>VERGA PRÉ-MOLDADA PARA JANELAS COM MAIS DE 1,5 M DE VÃO. AF_03/2016</v>
      </c>
      <c r="D85" s="1684" t="s">
        <v>2809</v>
      </c>
      <c r="E85" s="1695">
        <f>VLOOKUP($B85,'ORÇAMENTO '!$C$22:$J$1325,5,FALSE)</f>
        <v>27.5</v>
      </c>
      <c r="F85" s="1681" t="str">
        <f>VLOOKUP($B85,'ORÇAMENTO '!$C$22:$J$1325,4,FALSE)</f>
        <v>M</v>
      </c>
    </row>
    <row r="86" spans="1:7" ht="45">
      <c r="B86" s="1688" t="str">
        <f>'ORÇAMENTO '!C101</f>
        <v>8.5</v>
      </c>
      <c r="C86" s="1691" t="str">
        <f>VLOOKUP($B86,'ORÇAMENTO '!$C$22:$J$1325,3,FALSE)</f>
        <v>CONTRAVERGA PRÉ-MOLDADA PARA VÃOS DE MAIS DE 1,5 M DE COMPRIMENTO. AF_03/2016</v>
      </c>
      <c r="D86" s="1684" t="s">
        <v>2809</v>
      </c>
      <c r="E86" s="1695">
        <f>VLOOKUP($B86,'ORÇAMENTO '!$C$22:$J$1325,5,FALSE)</f>
        <v>27.5</v>
      </c>
      <c r="F86" s="1681" t="str">
        <f>VLOOKUP($B86,'ORÇAMENTO '!$C$22:$J$1325,4,FALSE)</f>
        <v>M</v>
      </c>
    </row>
    <row r="87" spans="1:7" ht="30">
      <c r="B87" s="1688" t="str">
        <f>'ORÇAMENTO '!C102</f>
        <v>8.6</v>
      </c>
      <c r="C87" s="1691" t="str">
        <f>VLOOKUP($B87,'ORÇAMENTO '!$C$22:$J$1325,3,FALSE)</f>
        <v>VERGA PRÉ-MOLDADA PARA PORTAS COM ATÉ 1,5 M DE VÃO. AF_03/2016</v>
      </c>
      <c r="D87" s="1684" t="s">
        <v>2810</v>
      </c>
      <c r="E87" s="1695">
        <f>VLOOKUP($B87,'ORÇAMENTO '!$C$22:$J$1325,5,FALSE)</f>
        <v>36</v>
      </c>
      <c r="F87" s="1681" t="str">
        <f>VLOOKUP($B87,'ORÇAMENTO '!$C$22:$J$1325,4,FALSE)</f>
        <v>M</v>
      </c>
    </row>
    <row r="88" spans="1:7" ht="45.75" thickBot="1">
      <c r="B88" s="1724" t="str">
        <f>'ORÇAMENTO '!C103</f>
        <v>8.7</v>
      </c>
      <c r="C88" s="1689" t="str">
        <f>VLOOKUP($B88,'ORÇAMENTO '!$C$22:$J$1325,3,FALSE)</f>
        <v>VERGA PRÉ-MOLDADA PARA PORTAS COM MAIS DE 1,5 M DE VÃO. AF_03/2016</v>
      </c>
      <c r="D88" s="1682" t="s">
        <v>3056</v>
      </c>
      <c r="E88" s="1696">
        <f>VLOOKUP($B88,'ORÇAMENTO '!$C$22:$J$1325,5,FALSE)</f>
        <v>2.4</v>
      </c>
      <c r="F88" s="1700" t="str">
        <f>VLOOKUP($B88,'ORÇAMENTO '!$C$22:$J$1325,4,FALSE)</f>
        <v>M</v>
      </c>
    </row>
    <row r="89" spans="1:7" s="221" customFormat="1" ht="15.75" thickBot="1">
      <c r="A89" s="119"/>
      <c r="B89" s="585"/>
      <c r="C89" s="586"/>
      <c r="D89" s="586"/>
      <c r="E89" s="587"/>
      <c r="F89" s="588"/>
      <c r="G89" s="119"/>
    </row>
    <row r="90" spans="1:7" ht="15.75">
      <c r="B90" s="576" t="s">
        <v>2000</v>
      </c>
      <c r="C90" s="577" t="str">
        <f>VLOOKUP($B90,'ORÇAMENTO '!$C$22:$J$1325,3,FALSE)</f>
        <v>E S Q U A D R I A S</v>
      </c>
      <c r="D90" s="577"/>
      <c r="E90" s="578"/>
      <c r="F90" s="579"/>
    </row>
    <row r="91" spans="1:7" ht="15.75">
      <c r="B91" s="323"/>
      <c r="C91" s="1258" t="str">
        <f>'ORÇAMENTO '!E106</f>
        <v>JANELAS EM ALUMÍNIO</v>
      </c>
      <c r="D91" s="581"/>
      <c r="E91" s="556"/>
      <c r="F91" s="495"/>
    </row>
    <row r="92" spans="1:7" ht="45">
      <c r="B92" s="323" t="str">
        <f>'ORÇAMENTO '!C107</f>
        <v>9.1</v>
      </c>
      <c r="C92" s="580" t="str">
        <f>VLOOKUP($B92,'ORÇAMENTO '!$C$22:$J$1325,3,FALSE)</f>
        <v>JANELA DE ALUMÍNIO MAXIM-AR, FIXAÇÃO COM ARGAMASSA, COM VIDROS, PADRONIZADA. AF_07/2016</v>
      </c>
      <c r="D92" s="581" t="s">
        <v>3057</v>
      </c>
      <c r="E92" s="556">
        <f>VLOOKUP($B92,'ORÇAMENTO '!$C$22:$J$1325,5,FALSE)</f>
        <v>28.36</v>
      </c>
      <c r="F92" s="495" t="str">
        <f>VLOOKUP($B92,'ORÇAMENTO '!$C$22:$J$1325,4,FALSE)</f>
        <v>M2</v>
      </c>
    </row>
    <row r="93" spans="1:7" ht="45">
      <c r="B93" s="323" t="str">
        <f>'ORÇAMENTO '!C108</f>
        <v>9.2</v>
      </c>
      <c r="C93" s="580" t="str">
        <f>VLOOKUP($B93,'ORÇAMENTO '!$C$22:$J$1325,3,FALSE)</f>
        <v>FORNECIMENTO E INSTALAÇÃO DE VENEZIANA DE VENTILAÇAO EM ALUMÍNIO - FIXO</v>
      </c>
      <c r="D93" s="581" t="s">
        <v>3058</v>
      </c>
      <c r="E93" s="556">
        <f>VLOOKUP($B93,'ORÇAMENTO '!$C$22:$J$1325,5,FALSE)</f>
        <v>1.6</v>
      </c>
      <c r="F93" s="495" t="str">
        <f>VLOOKUP($B93,'ORÇAMENTO '!$C$22:$J$1325,4,FALSE)</f>
        <v>M2</v>
      </c>
    </row>
    <row r="94" spans="1:7" ht="30">
      <c r="B94" s="323" t="str">
        <f>'ORÇAMENTO '!C109</f>
        <v>9.3</v>
      </c>
      <c r="C94" s="580" t="str">
        <f>VLOOKUP($B94,'ORÇAMENTO '!$C$22:$J$1325,3,FALSE)</f>
        <v>FORNECIMENTO E INSTALAÇÃO DE GUICHÊ EM ALUMINIO</v>
      </c>
      <c r="D94" s="581" t="s">
        <v>3059</v>
      </c>
      <c r="E94" s="556">
        <f>VLOOKUP($B94,'ORÇAMENTO '!$C$22:$J$1325,5,FALSE)</f>
        <v>0.66</v>
      </c>
      <c r="F94" s="495" t="str">
        <f>VLOOKUP($B94,'ORÇAMENTO '!$C$22:$J$1325,4,FALSE)</f>
        <v>M2</v>
      </c>
    </row>
    <row r="95" spans="1:7" ht="30">
      <c r="B95" s="323" t="str">
        <f>'ORÇAMENTO '!C110</f>
        <v>9.4</v>
      </c>
      <c r="C95" s="580" t="str">
        <f>VLOOKUP($B95,'ORÇAMENTO '!$C$22:$J$1325,3,FALSE)</f>
        <v>CAIXILHO FIXO, DE ALUMINIO, PARA VIDRO</v>
      </c>
      <c r="D95" s="581" t="s">
        <v>3060</v>
      </c>
      <c r="E95" s="556">
        <f>VLOOKUP($B95,'ORÇAMENTO '!$C$22:$J$1325,5,FALSE)</f>
        <v>10.66</v>
      </c>
      <c r="F95" s="495" t="str">
        <f>VLOOKUP($B95,'ORÇAMENTO '!$C$22:$J$1325,4,FALSE)</f>
        <v>M2</v>
      </c>
    </row>
    <row r="96" spans="1:7" ht="15.75">
      <c r="B96" s="323"/>
      <c r="C96" s="1258" t="str">
        <f>'ORÇAMENTO '!E111</f>
        <v>PORTAS EM MADEIRA</v>
      </c>
      <c r="D96" s="581"/>
      <c r="E96" s="556"/>
      <c r="F96" s="495"/>
    </row>
    <row r="97" spans="1:7" ht="135">
      <c r="B97" s="323" t="str">
        <f>'ORÇAMENTO '!C112</f>
        <v>9.5</v>
      </c>
      <c r="C97" s="580" t="str">
        <f>VLOOKUP($B97,'ORÇAMENTO '!$C$22:$J$1325,3,FALSE)</f>
        <v>KIT DE PORTA DE MADEIRA PARA PINTURA, SEMI-OCA (LEVE OU MÉDIA), PADRÃO POPULAR, 80X210CM, ESPESSURA DE 3,5CM, ITENS INCLUSOS: DOBRADIÇAS, MONTAGEM E INSTALAÇÃO DO BATENTE, FECHADURA COM EXECUÇÃO DO FURO - FORNECIMENTO E INSTALAÇÃO. AF_08/2015</v>
      </c>
      <c r="D97" s="581" t="s">
        <v>3061</v>
      </c>
      <c r="E97" s="556">
        <f>VLOOKUP($B97,'ORÇAMENTO '!$C$22:$J$1325,5,FALSE)</f>
        <v>6</v>
      </c>
      <c r="F97" s="495" t="str">
        <f>VLOOKUP($B97,'ORÇAMENTO '!$C$22:$J$1325,4,FALSE)</f>
        <v>UN</v>
      </c>
    </row>
    <row r="98" spans="1:7" ht="135">
      <c r="B98" s="323" t="str">
        <f>'ORÇAMENTO '!C113</f>
        <v>9.6</v>
      </c>
      <c r="C98" s="580" t="str">
        <f>VLOOKUP($B98,'ORÇAMENTO '!$C$22:$J$1325,3,FALSE)</f>
        <v>KIT DE PORTA DE MADEIRA PARA PINTURA, SEMI-OCA (LEVE OU MÉDIA), PADRÃO POPULAR, 90X210CM, ESPESSURA DE 3,5CM, ITENS INCLUSOS: DOBRADIÇAS, MONTAGEM E INSTALAÇÃO DO BATENTE, FECHADURA COM EXECUÇÃO DO FURO - FORNECIMENTO E INSTALAÇÃO. AF_08/2015</v>
      </c>
      <c r="D98" s="581" t="s">
        <v>3061</v>
      </c>
      <c r="E98" s="556">
        <f>VLOOKUP($B98,'ORÇAMENTO '!$C$22:$J$1325,5,FALSE)</f>
        <v>12</v>
      </c>
      <c r="F98" s="495" t="str">
        <f>VLOOKUP($B98,'ORÇAMENTO '!$C$22:$J$1325,4,FALSE)</f>
        <v>UN</v>
      </c>
    </row>
    <row r="99" spans="1:7" ht="60">
      <c r="B99" s="323" t="str">
        <f>'ORÇAMENTO '!C114</f>
        <v>9.7</v>
      </c>
      <c r="C99" s="580" t="str">
        <f>VLOOKUP($B99,'ORÇAMENTO '!$C$22:$J$1325,3,FALSE)</f>
        <v>PORTA DE MADEIRA DE CORRER , COM ADUELA E ALIZAR DE 1A, TRILHO E RODIZIOS - PORTA DE 0,90X2,10 M  COM FECHADURA</v>
      </c>
      <c r="D99" s="581" t="s">
        <v>3061</v>
      </c>
      <c r="E99" s="556">
        <f>VLOOKUP($B99,'ORÇAMENTO '!$C$22:$J$1325,5,FALSE)</f>
        <v>2</v>
      </c>
      <c r="F99" s="495" t="str">
        <f>VLOOKUP($B99,'ORÇAMENTO '!$C$22:$J$1325,4,FALSE)</f>
        <v>UN</v>
      </c>
    </row>
    <row r="100" spans="1:7" ht="135">
      <c r="B100" s="323" t="str">
        <f>'ORÇAMENTO '!C115</f>
        <v>9.8</v>
      </c>
      <c r="C100" s="580" t="str">
        <f>VLOOKUP($B100,'ORÇAMENTO '!$C$22:$J$1325,3,FALSE)</f>
        <v>KIT DE PORTA DE MADEIRA PARA PINTURA, SEMI-OCA (LEVE OU MÉDIA), PADRÃO POPULAR, 100X210CM, ESPESSURA DE 3,5CM, ITENS INCLUSOS: DOBRADIÇAS, MONTAGEM E INSTALAÇÃO DO BATENTE, FECHADURA COM EXECUÇÃO DO FURO - FORNECIMENTO E INSTALAÇÃO. AF_08/2015</v>
      </c>
      <c r="D100" s="581" t="s">
        <v>3061</v>
      </c>
      <c r="E100" s="556">
        <f>VLOOKUP($B100,'ORÇAMENTO '!$C$22:$J$1325,5,FALSE)</f>
        <v>1</v>
      </c>
      <c r="F100" s="495" t="str">
        <f>VLOOKUP($B100,'ORÇAMENTO '!$C$22:$J$1325,4,FALSE)</f>
        <v>UN</v>
      </c>
    </row>
    <row r="101" spans="1:7" ht="60">
      <c r="B101" s="323" t="str">
        <f>'ORÇAMENTO '!C116</f>
        <v>9.9</v>
      </c>
      <c r="C101" s="580" t="str">
        <f>VLOOKUP($B101,'ORÇAMENTO '!$C$22:$J$1325,3,FALSE)</f>
        <v>PORTA DE MADEIRA DE CORRER , COM ADUELA E ALIZAR DE 1A, TRILHO E RODIZIOS - PORTA DE 1,20 X2,10 M  COM FECHADURA</v>
      </c>
      <c r="D101" s="581" t="s">
        <v>3061</v>
      </c>
      <c r="E101" s="556">
        <f>VLOOKUP($B101,'ORÇAMENTO '!$C$22:$J$1325,5,FALSE)</f>
        <v>1</v>
      </c>
      <c r="F101" s="495" t="str">
        <f>VLOOKUP($B101,'ORÇAMENTO '!$C$22:$J$1325,4,FALSE)</f>
        <v>UN</v>
      </c>
    </row>
    <row r="102" spans="1:7" ht="15.75">
      <c r="B102" s="323"/>
      <c r="C102" s="1258" t="str">
        <f>'ORÇAMENTO '!E117</f>
        <v>PORTAS EM ALUMÍNIO</v>
      </c>
      <c r="D102" s="581"/>
      <c r="E102" s="556"/>
      <c r="F102" s="495"/>
    </row>
    <row r="103" spans="1:7" ht="60.75" thickBot="1">
      <c r="B103" s="1735" t="str">
        <f>'ORÇAMENTO '!C118</f>
        <v>9.10</v>
      </c>
      <c r="C103" s="1736" t="str">
        <f>VLOOKUP($B103,'ORÇAMENTO '!$C$22:$J$1325,3,FALSE)</f>
        <v>PORTA EM ALUMÍNIO DE ABRIR TIPO VENEZIANA COM GUARNIÇÃO, FIXAÇÃO COM PARAFUSOS - FORNECIMENTO E INSTALAÇÃO. AF_08/2015</v>
      </c>
      <c r="D103" s="1737" t="s">
        <v>3062</v>
      </c>
      <c r="E103" s="1738">
        <f>VLOOKUP($B103,'ORÇAMENTO '!$C$22:$J$1325,5,FALSE)</f>
        <v>11.41</v>
      </c>
      <c r="F103" s="1739" t="str">
        <f>VLOOKUP($B103,'ORÇAMENTO '!$C$22:$J$1325,4,FALSE)</f>
        <v>M2</v>
      </c>
    </row>
    <row r="104" spans="1:7" ht="15.75">
      <c r="B104" s="1701"/>
      <c r="C104" s="1723" t="str">
        <f>'ORÇAMENTO '!E119</f>
        <v>PORTAS EM VIDRO</v>
      </c>
      <c r="D104" s="1683"/>
      <c r="E104" s="1697"/>
      <c r="F104" s="1692"/>
    </row>
    <row r="105" spans="1:7" ht="60">
      <c r="B105" s="1688" t="str">
        <f>'ORÇAMENTO '!C120</f>
        <v>9.11</v>
      </c>
      <c r="C105" s="1691" t="str">
        <f>VLOOKUP($B105,'ORÇAMENTO '!$C$22:$J$1325,3,FALSE)</f>
        <v>FORNECIMENTO E INSTALAÇÃO DE PORTA DE VIDRO TEMPERADO 1,90X2,10 M, ESPESSURA 10 MM, INCLUSIVE ACESSÓRIOS</v>
      </c>
      <c r="D105" s="1684" t="s">
        <v>3061</v>
      </c>
      <c r="E105" s="1695">
        <f>VLOOKUP($B105,'ORÇAMENTO '!$C$22:$J$1325,5,FALSE)</f>
        <v>1</v>
      </c>
      <c r="F105" s="1681" t="str">
        <f>VLOOKUP($B105,'ORÇAMENTO '!$C$22:$J$1325,4,FALSE)</f>
        <v>UN</v>
      </c>
    </row>
    <row r="106" spans="1:7" ht="60">
      <c r="B106" s="1688" t="str">
        <f>'ORÇAMENTO '!C121</f>
        <v>9.12</v>
      </c>
      <c r="C106" s="1691" t="str">
        <f>VLOOKUP($B106,'ORÇAMENTO '!$C$22:$J$1325,3,FALSE)</f>
        <v>FORNECIMENTO E INSTALAÇÃO DE PORTA DE VIDRO TEMPERADO 1,60X2,10 M, ESPESSURA 10 MM, INCLUSIVE ACESSÓRIOS</v>
      </c>
      <c r="D106" s="1684" t="s">
        <v>3061</v>
      </c>
      <c r="E106" s="1695">
        <f>VLOOKUP($B106,'ORÇAMENTO '!$C$22:$J$1325,5,FALSE)</f>
        <v>1</v>
      </c>
      <c r="F106" s="1681" t="str">
        <f>VLOOKUP($B106,'ORÇAMENTO '!$C$22:$J$1325,4,FALSE)</f>
        <v>UN</v>
      </c>
    </row>
    <row r="107" spans="1:7" ht="15.75">
      <c r="B107" s="1688"/>
      <c r="C107" s="1722" t="str">
        <f>'ORÇAMENTO '!E122</f>
        <v>FECHADURAS</v>
      </c>
      <c r="D107" s="1684"/>
      <c r="E107" s="1695"/>
      <c r="F107" s="1681"/>
    </row>
    <row r="108" spans="1:7" ht="75">
      <c r="B108" s="1688" t="str">
        <f>'ORÇAMENTO '!C123</f>
        <v>9.13</v>
      </c>
      <c r="C108" s="1691" t="str">
        <f>VLOOKUP($B108,'ORÇAMENTO '!$C$22:$J$1325,3,FALSE)</f>
        <v>FECHADURA DE EMBUTIR PARA PORTAS INTERNAS, COMPLETA, ACABAMENTO PADRÃO MÉDIO, COM EXECUÇÃO DE FURO - FORNECIMENTO E INSTALAÇÃO. AF_08/2015</v>
      </c>
      <c r="D108" s="1684" t="s">
        <v>3063</v>
      </c>
      <c r="E108" s="1695">
        <f>VLOOKUP($B108,'ORÇAMENTO '!$C$22:$J$1325,5,FALSE)</f>
        <v>7</v>
      </c>
      <c r="F108" s="1681" t="str">
        <f>VLOOKUP($B108,'ORÇAMENTO '!$C$22:$J$1325,4,FALSE)</f>
        <v>UN</v>
      </c>
    </row>
    <row r="109" spans="1:7" ht="15.75">
      <c r="B109" s="1688"/>
      <c r="C109" s="1722" t="str">
        <f>'ORÇAMENTO '!E124</f>
        <v>TELA MOSQUITEIRO</v>
      </c>
      <c r="D109" s="1684"/>
      <c r="E109" s="1695"/>
      <c r="F109" s="1681"/>
    </row>
    <row r="110" spans="1:7" ht="30.75" thickBot="1">
      <c r="B110" s="1724" t="str">
        <f>'ORÇAMENTO '!C125</f>
        <v>9.14</v>
      </c>
      <c r="C110" s="1689" t="str">
        <f>VLOOKUP($B110,'ORÇAMENTO '!$C$22:$J$1325,3,FALSE)</f>
        <v>TELA DE NYLON TIPO MOSQUITEIRO COM MOLDURA EM ALUMINIO</v>
      </c>
      <c r="D110" s="1682" t="s">
        <v>3057</v>
      </c>
      <c r="E110" s="1696">
        <f>VLOOKUP($B110,'ORÇAMENTO '!$C$22:$J$1325,5,FALSE)</f>
        <v>28.36</v>
      </c>
      <c r="F110" s="1700" t="str">
        <f>VLOOKUP($B110,'ORÇAMENTO '!$C$22:$J$1325,4,FALSE)</f>
        <v>M2</v>
      </c>
    </row>
    <row r="111" spans="1:7" s="221" customFormat="1" ht="15.75" thickBot="1">
      <c r="A111" s="119"/>
      <c r="B111" s="585"/>
      <c r="C111" s="586"/>
      <c r="D111" s="586"/>
      <c r="E111" s="587"/>
      <c r="F111" s="588"/>
      <c r="G111" s="119"/>
    </row>
    <row r="112" spans="1:7" ht="16.5" thickBot="1">
      <c r="B112" s="1699" t="s">
        <v>2002</v>
      </c>
      <c r="C112" s="1687" t="str">
        <f>VLOOKUP($B112,'ORÇAMENTO '!$C$22:$J$1325,3,FALSE)</f>
        <v>C O B E R T U R A S</v>
      </c>
      <c r="D112" s="1687"/>
      <c r="E112" s="1680"/>
      <c r="F112" s="1694"/>
    </row>
    <row r="113" spans="1:7" ht="15.75">
      <c r="B113" s="1701"/>
      <c r="C113" s="1723" t="str">
        <f>'ORÇAMENTO '!E128</f>
        <v>ESTRUTURA DE MADEIRA</v>
      </c>
      <c r="D113" s="1683"/>
      <c r="E113" s="1697"/>
      <c r="F113" s="1692"/>
    </row>
    <row r="114" spans="1:7" ht="75">
      <c r="B114" s="1688" t="str">
        <f>'ORÇAMENTO '!C129</f>
        <v>10.1</v>
      </c>
      <c r="C114" s="1691" t="str">
        <f>VLOOKUP($B114,'ORÇAMENTO '!$C$22:$J$1325,3,FALSE)</f>
        <v>FABRICAÇÃO E INSTALAÇÃO DE TESOURA INTEIRA EM MADEIRA NÃO APARELHADA, VÃO DE 11 M, PARA TELHA CERÂMICA OU DE CONCRETO, INCLUSO IÇAMENTO. AF_12/2015</v>
      </c>
      <c r="D114" s="1684" t="s">
        <v>3064</v>
      </c>
      <c r="E114" s="1695">
        <f>VLOOKUP($B114,'ORÇAMENTO '!$C$22:$J$1325,5,FALSE)</f>
        <v>7</v>
      </c>
      <c r="F114" s="1681" t="str">
        <f>VLOOKUP($B114,'ORÇAMENTO '!$C$22:$J$1325,4,FALSE)</f>
        <v>UN</v>
      </c>
    </row>
    <row r="115" spans="1:7" ht="75">
      <c r="B115" s="1688" t="str">
        <f>'ORÇAMENTO '!C130</f>
        <v>10.2</v>
      </c>
      <c r="C115" s="1691" t="str">
        <f>VLOOKUP($B115,'ORÇAMENTO '!$C$22:$J$1325,3,FALSE)</f>
        <v>FABRICAÇÃO E INSTALAÇÃO DE TESOURA INTEIRA EM MADEIRA NÃO APARELHADA, VÃO DE 10 M, PARA TELHA CERÂMICA OU DE CONCRETO, INCLUSO IÇAMENTO. AF_12/2015</v>
      </c>
      <c r="D115" s="1684" t="s">
        <v>3064</v>
      </c>
      <c r="E115" s="1695">
        <f>VLOOKUP($B115,'ORÇAMENTO '!$C$22:$J$1325,5,FALSE)</f>
        <v>2</v>
      </c>
      <c r="F115" s="1681" t="str">
        <f>VLOOKUP($B115,'ORÇAMENTO '!$C$22:$J$1325,4,FALSE)</f>
        <v>UN</v>
      </c>
    </row>
    <row r="116" spans="1:7" ht="75">
      <c r="B116" s="1688" t="str">
        <f>'ORÇAMENTO '!C131</f>
        <v>10.3</v>
      </c>
      <c r="C116" s="1691" t="str">
        <f>VLOOKUP($B116,'ORÇAMENTO '!$C$22:$J$1325,3,FALSE)</f>
        <v>FABRICAÇÃO E INSTALAÇÃO DE TESOURA INTEIRA EM MADEIRA NÃO APARELHADA, VÃO DE 5 M, PARA TELHA CERÂMICA OU DE CONCRETO, INCLUSO IÇAMENTO. AF_12/2015</v>
      </c>
      <c r="D116" s="1684" t="s">
        <v>3064</v>
      </c>
      <c r="E116" s="1695">
        <f>VLOOKUP($B116,'ORÇAMENTO '!$C$22:$J$1325,5,FALSE)</f>
        <v>1</v>
      </c>
      <c r="F116" s="1681" t="str">
        <f>VLOOKUP($B116,'ORÇAMENTO '!$C$22:$J$1325,4,FALSE)</f>
        <v>UN</v>
      </c>
    </row>
    <row r="117" spans="1:7" ht="105">
      <c r="B117" s="1688" t="str">
        <f>'ORÇAMENTO '!C132</f>
        <v>10.4</v>
      </c>
      <c r="C117" s="1691" t="str">
        <f>VLOOKUP($B117,'ORÇAMENTO '!$C$22:$J$1325,3,FALSE)</f>
        <v>TRAMA DE MADEIRA COMPOSTA POR RIPAS, CAIBROS E TERÇAS PARA TELHADOS DE MAIS QUE 2 ÁGUAS PARA TELHA DE ENCAIXE DE CERÂMICA OU DE CONCRETO, INCLUSO TRANSPORTE VERTICAL. AF_12/2015</v>
      </c>
      <c r="D117" s="1684" t="s">
        <v>3065</v>
      </c>
      <c r="E117" s="1695">
        <f>VLOOKUP($B117,'ORÇAMENTO '!$C$22:$J$1325,5,FALSE)</f>
        <v>275.29000000000002</v>
      </c>
      <c r="F117" s="1681" t="str">
        <f>VLOOKUP($B117,'ORÇAMENTO '!$C$22:$J$1325,4,FALSE)</f>
        <v>M2</v>
      </c>
    </row>
    <row r="118" spans="1:7" ht="15.75">
      <c r="B118" s="1688"/>
      <c r="C118" s="1722" t="str">
        <f>'ORÇAMENTO '!E133</f>
        <v>COBERTURA EM TELHA CERÂMICA</v>
      </c>
      <c r="D118" s="1684"/>
      <c r="E118" s="1695"/>
      <c r="F118" s="1681"/>
    </row>
    <row r="119" spans="1:7" ht="60">
      <c r="B119" s="1688" t="str">
        <f>'ORÇAMENTO '!C134</f>
        <v>10.5</v>
      </c>
      <c r="C119" s="1691" t="str">
        <f>VLOOKUP($B119,'ORÇAMENTO '!$C$22:$J$1325,3,FALSE)</f>
        <v>TELHAMENTO COM TELHA CERÂMICA DE ENCAIXE, TIPO FRANCESA, COM MAIS DE 2 ÁGUAS, INCLUSO TRANSPORTE VERTICAL. AF_06/2016</v>
      </c>
      <c r="D119" s="1684" t="s">
        <v>3065</v>
      </c>
      <c r="E119" s="1695">
        <f>VLOOKUP($B119,'ORÇAMENTO '!$C$22:$J$1325,5,FALSE)</f>
        <v>275.29000000000002</v>
      </c>
      <c r="F119" s="1681" t="str">
        <f>VLOOKUP($B119,'ORÇAMENTO '!$C$22:$J$1325,4,FALSE)</f>
        <v>M2</v>
      </c>
    </row>
    <row r="120" spans="1:7" ht="31.5">
      <c r="B120" s="1688"/>
      <c r="C120" s="1722" t="str">
        <f>'ORÇAMENTO '!E135</f>
        <v>COBERTURA EM TELHA POLICARBONATO</v>
      </c>
      <c r="D120" s="1684"/>
      <c r="E120" s="1695"/>
      <c r="F120" s="1681"/>
    </row>
    <row r="121" spans="1:7" ht="30.75" thickBot="1">
      <c r="B121" s="1724" t="str">
        <f>'ORÇAMENTO '!C136</f>
        <v>10.6</v>
      </c>
      <c r="C121" s="1689" t="str">
        <f>VLOOKUP($B121,'ORÇAMENTO '!$C$22:$J$1325,3,FALSE)</f>
        <v>COBERTURA EM POLICARBONATO, INCLUSIVE FIXAÇÃO</v>
      </c>
      <c r="D121" s="1682" t="s">
        <v>3066</v>
      </c>
      <c r="E121" s="1696">
        <f>VLOOKUP($B121,'ORÇAMENTO '!$C$22:$J$1325,5,FALSE)</f>
        <v>29.83</v>
      </c>
      <c r="F121" s="1700" t="str">
        <f>VLOOKUP($B121,'ORÇAMENTO '!$C$22:$J$1325,4,FALSE)</f>
        <v>M2</v>
      </c>
    </row>
    <row r="122" spans="1:7" s="221" customFormat="1" ht="15.75" thickBot="1">
      <c r="A122" s="119"/>
      <c r="B122" s="585"/>
      <c r="C122" s="586"/>
      <c r="D122" s="586"/>
      <c r="E122" s="587"/>
      <c r="F122" s="588"/>
      <c r="G122" s="119"/>
    </row>
    <row r="123" spans="1:7" ht="16.5" thickBot="1">
      <c r="B123" s="1699" t="s">
        <v>2003</v>
      </c>
      <c r="C123" s="1687" t="str">
        <f>VLOOKUP($B123,'ORÇAMENTO '!$C$22:$J$1325,3,FALSE)</f>
        <v>R E V E S T I M E N T O</v>
      </c>
      <c r="D123" s="1687"/>
      <c r="E123" s="1680"/>
      <c r="F123" s="1694"/>
    </row>
    <row r="124" spans="1:7" ht="120">
      <c r="B124" s="1701" t="str">
        <f>'ORÇAMENTO '!C139</f>
        <v>11.1</v>
      </c>
      <c r="C124" s="1690" t="str">
        <f>VLOOKUP($B124,'ORÇAMENTO '!$C$22:$J$1325,3,FALSE)</f>
        <v>CHAPISCO APLICADO EM ALVENARIAS E ESTRUTURAS DE CONCRETO INTERNAS, COM COLHER DE PEDREIRO.  ARGAMASSA TRAÇO 1:3 COM PREPARO EM BETONEIRA 400L. AF_06/2014</v>
      </c>
      <c r="D124" s="1683" t="s">
        <v>3067</v>
      </c>
      <c r="E124" s="1697">
        <f>VLOOKUP($B124,'ORÇAMENTO '!$C$22:$J$1325,5,FALSE)</f>
        <v>754.23</v>
      </c>
      <c r="F124" s="1692" t="str">
        <f>VLOOKUP($B124,'ORÇAMENTO '!$C$22:$J$1325,4,FALSE)</f>
        <v>M2</v>
      </c>
    </row>
    <row r="125" spans="1:7" ht="105">
      <c r="B125" s="1688" t="str">
        <f>'ORÇAMENTO '!C140</f>
        <v>11.2</v>
      </c>
      <c r="C125" s="1691" t="str">
        <f>VLOOKUP($B125,'ORÇAMENTO '!$C$22:$J$1325,3,FALSE)</f>
        <v>CHAPISCO APLICADO EM ALVENARIA (COM PRESENÇA DE VÃOS) E ESTRUTURAS DE CONCRETO DE FACHADA, COM COLHER DE PEDREIRO.  ARGAMASSA TRAÇO 1:3 COM PREPARO EM BETONEIRA 400L. AF_06/2014</v>
      </c>
      <c r="D125" s="1684" t="s">
        <v>3069</v>
      </c>
      <c r="E125" s="1695">
        <f>VLOOKUP($B125,'ORÇAMENTO '!$C$22:$J$1325,5,FALSE)</f>
        <v>687.61</v>
      </c>
      <c r="F125" s="1681" t="str">
        <f>VLOOKUP($B125,'ORÇAMENTO '!$C$22:$J$1325,4,FALSE)</f>
        <v>M2</v>
      </c>
    </row>
    <row r="126" spans="1:7" ht="135">
      <c r="B126" s="1688" t="str">
        <f>'ORÇAMENTO '!C141</f>
        <v>11.3</v>
      </c>
      <c r="C126" s="1691" t="str">
        <f>VLOOKUP($B126,'ORÇAMENTO '!$C$22:$J$1325,3,FALSE)</f>
        <v>EMBOÇO, PARA RECEBIMENTO DE CERÂMICA, EM ARGAMASSA TRAÇO 1:2:8, PREPARO MECÂNICO COM BETONEIRA 400L, APLICADO MANUALMENTE EM FACES INTERNAS DE PAREDES, PARA AMBIENTE COM ÁREA ENTRE 5M2 E 10M2, ESPESSURA DE 20MM, COM EXECUÇÃO DE TALISCAS. AF_06/2014</v>
      </c>
      <c r="D126" s="1684" t="s">
        <v>3068</v>
      </c>
      <c r="E126" s="1695">
        <f>VLOOKUP($B126,'ORÇAMENTO '!$C$22:$J$1325,5,FALSE)</f>
        <v>193.92</v>
      </c>
      <c r="F126" s="1681" t="str">
        <f>VLOOKUP($B126,'ORÇAMENTO '!$C$22:$J$1325,4,FALSE)</f>
        <v>M2</v>
      </c>
    </row>
    <row r="127" spans="1:7" ht="105">
      <c r="B127" s="1688" t="str">
        <f>'ORÇAMENTO '!C142</f>
        <v>11.4</v>
      </c>
      <c r="C127" s="1691" t="str">
        <f>VLOOKUP($B127,'ORÇAMENTO '!$C$22:$J$1325,3,FALSE)</f>
        <v>MASSA ÚNICA, PARA RECEBIMENTO DE PINTURA, EM ARGAMASSA TRAÇO 1:2:8, PREPARO MANUAL, APLICADA MANUALMENTE EM FACES INTERNAS DE PAREDES, ESPESSURA DE 20MM, COM EXECUÇÃO DE TALISCAS. AF_06/2014</v>
      </c>
      <c r="D127" s="1684" t="s">
        <v>3070</v>
      </c>
      <c r="E127" s="1695">
        <f>VLOOKUP($B127,'ORÇAMENTO '!$C$22:$J$1325,5,FALSE)</f>
        <v>560.30999999999995</v>
      </c>
      <c r="F127" s="1681" t="str">
        <f>VLOOKUP($B127,'ORÇAMENTO '!$C$22:$J$1325,4,FALSE)</f>
        <v>M2</v>
      </c>
    </row>
    <row r="128" spans="1:7" ht="105">
      <c r="B128" s="1688" t="str">
        <f>'ORÇAMENTO '!C143</f>
        <v>11.5</v>
      </c>
      <c r="C128" s="1691" t="str">
        <f>VLOOKUP($B128,'ORÇAMENTO '!$C$22:$J$1325,3,FALSE)</f>
        <v>EMBOÇO OU MASSA ÚNICA EM ARGAMASSA TRAÇO 1:2:8, PREPARO MECÂNICO COM BETONEIRA 400 L, APLICADA MANUALMENTE EM PANOS DE FACHADA COM PRESENÇA DE VÃOS, ESPESSURA DE 25 MM. AF_06/2014</v>
      </c>
      <c r="D128" s="1684" t="s">
        <v>3069</v>
      </c>
      <c r="E128" s="1695">
        <f>VLOOKUP($B128,'ORÇAMENTO '!$C$22:$J$1325,5,FALSE)</f>
        <v>687.61</v>
      </c>
      <c r="F128" s="1681" t="str">
        <f>VLOOKUP($B128,'ORÇAMENTO '!$C$22:$J$1325,4,FALSE)</f>
        <v>M2</v>
      </c>
    </row>
    <row r="129" spans="1:7" ht="135.75" thickBot="1">
      <c r="B129" s="1724" t="str">
        <f>'ORÇAMENTO '!C144</f>
        <v>11.6</v>
      </c>
      <c r="C129" s="1689" t="str">
        <f>VLOOKUP($B129,'ORÇAMENTO '!$C$22:$J$1325,3,FALSE)</f>
        <v>(COMPOSIÇÃO REPRESENTATIVA) DO SERVIÇO DE REVESTIMENTO CERÂMICO PARA PAREDES INTERNAS, MEIA PAREDE, OU PAREDE INTEIRA, PLACAS GRÊS OU SEMI-GRÊS DE 20X20 CM, PARA EDIFICAÇÕES HABITACIONAIS UNIFAMILIAR (CASAS) E EDIFICAÇÕES PÚBLICAS PADRÃO. AF_11/2014</v>
      </c>
      <c r="D129" s="1682" t="s">
        <v>3068</v>
      </c>
      <c r="E129" s="1696">
        <f>VLOOKUP($B129,'ORÇAMENTO '!$C$22:$J$1325,5,FALSE)</f>
        <v>193.92</v>
      </c>
      <c r="F129" s="1700" t="str">
        <f>VLOOKUP($B129,'ORÇAMENTO '!$C$22:$J$1325,4,FALSE)</f>
        <v>M2</v>
      </c>
    </row>
    <row r="130" spans="1:7" s="221" customFormat="1" ht="15.75" thickBot="1">
      <c r="A130" s="119"/>
      <c r="B130" s="585"/>
      <c r="C130" s="586"/>
      <c r="D130" s="586"/>
      <c r="E130" s="587"/>
      <c r="F130" s="588"/>
      <c r="G130" s="119"/>
    </row>
    <row r="131" spans="1:7" ht="15.75">
      <c r="B131" s="576" t="s">
        <v>2005</v>
      </c>
      <c r="C131" s="577" t="str">
        <f>VLOOKUP($B131,'ORÇAMENTO '!$C$22:$J$1325,3,FALSE)</f>
        <v>P I S O S</v>
      </c>
      <c r="D131" s="577"/>
      <c r="E131" s="578"/>
      <c r="F131" s="579"/>
    </row>
    <row r="132" spans="1:7" ht="60">
      <c r="B132" s="323" t="str">
        <f>'ORÇAMENTO '!C147</f>
        <v>12.1</v>
      </c>
      <c r="C132" s="580" t="str">
        <f>VLOOKUP($B132,'ORÇAMENTO '!$C$22:$J$1325,3,FALSE)</f>
        <v>REGULARIZACAO E COMPACTACAO DE SUBLEITO ATE 20 CM DE ESPESSURA</v>
      </c>
      <c r="D132" s="581" t="s">
        <v>3071</v>
      </c>
      <c r="E132" s="556">
        <f>VLOOKUP($B132,'ORÇAMENTO '!$C$22:$J$1325,5,FALSE)</f>
        <v>284.95</v>
      </c>
      <c r="F132" s="495" t="str">
        <f>VLOOKUP($B132,'ORÇAMENTO '!$C$22:$J$1325,4,FALSE)</f>
        <v>M2</v>
      </c>
    </row>
    <row r="133" spans="1:7" ht="165">
      <c r="B133" s="323" t="str">
        <f>'ORÇAMENTO '!C148</f>
        <v>12.2</v>
      </c>
      <c r="C133" s="580" t="str">
        <f>VLOOKUP($B133,'ORÇAMENTO '!$C$22:$J$1325,3,FALSE)</f>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
      <c r="D133" s="581" t="s">
        <v>3072</v>
      </c>
      <c r="E133" s="556">
        <f>VLOOKUP($B133,'ORÇAMENTO '!$C$22:$J$1325,5,FALSE)</f>
        <v>236.63</v>
      </c>
      <c r="F133" s="495" t="str">
        <f>VLOOKUP($B133,'ORÇAMENTO '!$C$22:$J$1325,4,FALSE)</f>
        <v>M2</v>
      </c>
    </row>
    <row r="134" spans="1:7" ht="105">
      <c r="B134" s="323" t="str">
        <f>'ORÇAMENTO '!C149</f>
        <v>12.3</v>
      </c>
      <c r="C134" s="580" t="str">
        <f>VLOOKUP($B134,'ORÇAMENTO '!$C$22:$J$1325,3,FALSE)</f>
        <v>(COMPOSIÇÃO REPRESENTATIVA) DO SERVIÇO DE REVESTIMENTO CERÂMICO PARA PISO COM PLACAS TIPO GRÉS DE DIMENSÕES 35X35 CM, PARA EDIFICAÇÃO HABITACIONAL UNIFAMILIAR (CASA) E EDIFICAÇÃO PÚBLICA PADRÃO. AF_11/2014</v>
      </c>
      <c r="D134" s="581" t="s">
        <v>3074</v>
      </c>
      <c r="E134" s="556">
        <f>VLOOKUP($B134,'ORÇAMENTO '!$C$22:$J$1325,5,FALSE)</f>
        <v>221.68</v>
      </c>
      <c r="F134" s="495" t="str">
        <f>VLOOKUP($B134,'ORÇAMENTO '!$C$22:$J$1325,4,FALSE)</f>
        <v>M2</v>
      </c>
    </row>
    <row r="135" spans="1:7" ht="30">
      <c r="B135" s="323" t="str">
        <f>'ORÇAMENTO '!C150</f>
        <v>12.4</v>
      </c>
      <c r="C135" s="580" t="str">
        <f>VLOOKUP($B135,'ORÇAMENTO '!$C$22:$J$1325,3,FALSE)</f>
        <v xml:space="preserve">FORNECIMENTO E INSTALAÇÃO DE PISO ANTIDERRAPANTE 45X45 CM </v>
      </c>
      <c r="D135" s="581" t="s">
        <v>3073</v>
      </c>
      <c r="E135" s="556">
        <f>VLOOKUP($B135,'ORÇAMENTO '!$C$22:$J$1325,5,FALSE)</f>
        <v>14.95</v>
      </c>
      <c r="F135" s="495" t="str">
        <f>VLOOKUP($B135,'ORÇAMENTO '!$C$22:$J$1325,4,FALSE)</f>
        <v>M2</v>
      </c>
    </row>
    <row r="136" spans="1:7" ht="75">
      <c r="B136" s="323" t="str">
        <f>'ORÇAMENTO '!C151</f>
        <v>12.5</v>
      </c>
      <c r="C136" s="580" t="str">
        <f>VLOOKUP($B136,'ORÇAMENTO '!$C$22:$J$1325,3,FALSE)</f>
        <v>RODAPÉ CERÂMICO DE 7CM DE ALTURA COM PLACAS TIPO ESMALTADA EXTRA  DE DIMENSÕES 35X35CM. AF_06/2014</v>
      </c>
      <c r="D136" s="581" t="s">
        <v>3075</v>
      </c>
      <c r="E136" s="556">
        <f>VLOOKUP($B136,'ORÇAMENTO '!$C$22:$J$1325,5,FALSE)</f>
        <v>236.95</v>
      </c>
      <c r="F136" s="495" t="str">
        <f>VLOOKUP($B136,'ORÇAMENTO '!$C$22:$J$1325,4,FALSE)</f>
        <v>M</v>
      </c>
    </row>
    <row r="137" spans="1:7" ht="90">
      <c r="B137" s="323" t="str">
        <f>'ORÇAMENTO '!C152</f>
        <v>12.6</v>
      </c>
      <c r="C137" s="580" t="str">
        <f>VLOOKUP($B137,'ORÇAMENTO '!$C$22:$J$1325,3,FALSE)</f>
        <v>EXECUÇÃO DE PASSEIO (CALÇADA) OU PISO DE CONCRETO COM CONCRETO MOLDADO IN LOCO, FEITO EM OBRA, ACABAMENTO CONVENCIONAL, ESPESSURA 10 CM, ARMADO. AF_07/2016</v>
      </c>
      <c r="D137" s="581" t="s">
        <v>3077</v>
      </c>
      <c r="E137" s="556">
        <f>VLOOKUP($B137,'ORÇAMENTO '!$C$22:$J$1325,5,FALSE)</f>
        <v>20.95</v>
      </c>
      <c r="F137" s="495" t="str">
        <f>VLOOKUP($B137,'ORÇAMENTO '!$C$22:$J$1325,4,FALSE)</f>
        <v>M2</v>
      </c>
    </row>
    <row r="138" spans="1:7" ht="90">
      <c r="B138" s="323" t="str">
        <f>'ORÇAMENTO '!C153</f>
        <v>12.7</v>
      </c>
      <c r="C138" s="580" t="str">
        <f>VLOOKUP($B138,'ORÇAMENTO '!$C$22:$J$1325,3,FALSE)</f>
        <v>EXECUÇÃO DE PASSEIO (CALÇADA) OU PISO DE CONCRETO COM CONCRETO MOLDADO IN LOCO, FEITO EM OBRA, ACABAMENTO CONVENCIONAL, NÃO ARMADO. AF_07/2016</v>
      </c>
      <c r="D138" s="581" t="s">
        <v>3076</v>
      </c>
      <c r="E138" s="556">
        <f>VLOOKUP($B138,'ORÇAMENTO '!$C$22:$J$1325,5,FALSE)</f>
        <v>1.91</v>
      </c>
      <c r="F138" s="495" t="str">
        <f>VLOOKUP($B138,'ORÇAMENTO '!$C$22:$J$1325,4,FALSE)</f>
        <v>M3</v>
      </c>
    </row>
    <row r="139" spans="1:7" s="221" customFormat="1" ht="15.75" thickBot="1">
      <c r="A139" s="119"/>
      <c r="B139" s="585"/>
      <c r="C139" s="586"/>
      <c r="D139" s="586"/>
      <c r="E139" s="587"/>
      <c r="F139" s="588"/>
      <c r="G139" s="119"/>
    </row>
    <row r="140" spans="1:7" ht="15.75">
      <c r="B140" s="576" t="s">
        <v>2008</v>
      </c>
      <c r="C140" s="577" t="str">
        <f>VLOOKUP($B140,'ORÇAMENTO '!$C$22:$J$1325,3,FALSE)</f>
        <v>F O R R O</v>
      </c>
      <c r="D140" s="577"/>
      <c r="E140" s="578"/>
      <c r="F140" s="579"/>
    </row>
    <row r="141" spans="1:7" ht="45">
      <c r="B141" s="323" t="str">
        <f>'ORÇAMENTO '!C156</f>
        <v>13.1</v>
      </c>
      <c r="C141" s="580" t="str">
        <f>VLOOKUP($B141,'ORÇAMENTO '!$C$22:$J$1325,3,FALSE)</f>
        <v>FORRO EM PLACAS DE GESSO, PARA AMBIENTES COMERCIAIS. AF_05/2017_P</v>
      </c>
      <c r="D141" s="581" t="s">
        <v>3078</v>
      </c>
      <c r="E141" s="556">
        <f>VLOOKUP($B141,'ORÇAMENTO '!$C$22:$J$1325,5,FALSE)</f>
        <v>6.68</v>
      </c>
      <c r="F141" s="495" t="str">
        <f>VLOOKUP($B141,'ORÇAMENTO '!$C$22:$J$1325,4,FALSE)</f>
        <v>M2</v>
      </c>
    </row>
    <row r="142" spans="1:7" s="221" customFormat="1" ht="15.75" thickBot="1">
      <c r="A142" s="119"/>
      <c r="B142" s="585"/>
      <c r="C142" s="586"/>
      <c r="D142" s="586"/>
      <c r="E142" s="587"/>
      <c r="F142" s="588"/>
      <c r="G142" s="119"/>
    </row>
    <row r="143" spans="1:7" ht="15.75">
      <c r="B143" s="576" t="s">
        <v>2009</v>
      </c>
      <c r="C143" s="577" t="str">
        <f>VLOOKUP($B143,'ORÇAMENTO '!$C$22:$J$1325,3,FALSE)</f>
        <v xml:space="preserve">I N S T A L A Ç Õ E S   H I D R O S S A N I T Á R I A S </v>
      </c>
      <c r="D143" s="577"/>
      <c r="E143" s="578"/>
      <c r="F143" s="579"/>
    </row>
    <row r="144" spans="1:7" ht="30">
      <c r="B144" s="323"/>
      <c r="C144" s="580" t="s">
        <v>3048</v>
      </c>
      <c r="D144" s="581"/>
      <c r="E144" s="556"/>
      <c r="F144" s="495"/>
    </row>
    <row r="145" spans="1:7" s="221" customFormat="1" ht="15.75" thickBot="1">
      <c r="A145" s="119"/>
      <c r="B145" s="585"/>
      <c r="C145" s="586"/>
      <c r="D145" s="586"/>
      <c r="E145" s="587"/>
      <c r="F145" s="588"/>
      <c r="G145" s="119"/>
    </row>
    <row r="146" spans="1:7" ht="15.75">
      <c r="B146" s="576" t="s">
        <v>2015</v>
      </c>
      <c r="C146" s="577" t="str">
        <f>VLOOKUP($B146,'ORÇAMENTO '!$C$22:$J$1325,3,FALSE)</f>
        <v xml:space="preserve">I N S T A L A Ç Õ E S   E L É T R I C A S </v>
      </c>
      <c r="D146" s="577"/>
      <c r="E146" s="578"/>
      <c r="F146" s="579"/>
    </row>
    <row r="147" spans="1:7" ht="15">
      <c r="B147" s="323"/>
      <c r="C147" s="580" t="s">
        <v>1856</v>
      </c>
      <c r="D147" s="581"/>
      <c r="E147" s="556"/>
      <c r="F147" s="495"/>
    </row>
    <row r="148" spans="1:7" s="221" customFormat="1" ht="15.75" thickBot="1">
      <c r="A148" s="119"/>
      <c r="B148" s="585"/>
      <c r="C148" s="586"/>
      <c r="D148" s="586"/>
      <c r="E148" s="587"/>
      <c r="F148" s="588"/>
      <c r="G148" s="119"/>
    </row>
    <row r="149" spans="1:7" ht="15.75">
      <c r="B149" s="576" t="s">
        <v>2016</v>
      </c>
      <c r="C149" s="577" t="str">
        <f>VLOOKUP($B149,'ORÇAMENTO '!$C$22:$J$1325,3,FALSE)</f>
        <v>S P D A</v>
      </c>
      <c r="D149" s="577"/>
      <c r="E149" s="578"/>
      <c r="F149" s="579"/>
    </row>
    <row r="150" spans="1:7" ht="15">
      <c r="B150" s="323"/>
      <c r="C150" s="580" t="s">
        <v>3049</v>
      </c>
      <c r="D150" s="581"/>
      <c r="E150" s="556"/>
      <c r="F150" s="495"/>
    </row>
    <row r="151" spans="1:7" s="221" customFormat="1" ht="15.75" thickBot="1">
      <c r="A151" s="119"/>
      <c r="B151" s="585"/>
      <c r="C151" s="586"/>
      <c r="D151" s="586"/>
      <c r="E151" s="587"/>
      <c r="F151" s="588"/>
      <c r="G151" s="119"/>
    </row>
    <row r="152" spans="1:7" ht="16.5" thickBot="1">
      <c r="B152" s="1699" t="s">
        <v>2734</v>
      </c>
      <c r="C152" s="1687" t="str">
        <f>VLOOKUP($B152,'ORÇAMENTO '!$C$22:$J$1325,3,FALSE)</f>
        <v>P R E V E N Ç Ã O   E   C O M B A T E   À   I N C Ê N D I O</v>
      </c>
      <c r="D152" s="1687"/>
      <c r="E152" s="1680"/>
      <c r="F152" s="1694"/>
    </row>
    <row r="153" spans="1:7" ht="30.75" thickBot="1">
      <c r="B153" s="1730"/>
      <c r="C153" s="1731" t="s">
        <v>3050</v>
      </c>
      <c r="D153" s="1732"/>
      <c r="E153" s="1733"/>
      <c r="F153" s="1734"/>
    </row>
    <row r="154" spans="1:7" s="221" customFormat="1" ht="15.75" thickBot="1">
      <c r="A154" s="119"/>
      <c r="B154" s="585"/>
      <c r="C154" s="586"/>
      <c r="D154" s="586"/>
      <c r="E154" s="587"/>
      <c r="F154" s="588"/>
      <c r="G154" s="119"/>
    </row>
    <row r="155" spans="1:7" ht="16.5" thickBot="1">
      <c r="B155" s="1699" t="s">
        <v>2017</v>
      </c>
      <c r="C155" s="1687" t="str">
        <f>VLOOKUP($B155,'ORÇAMENTO '!$C$22:$J$1325,3,FALSE)</f>
        <v>P I N T U R A S</v>
      </c>
      <c r="D155" s="1687"/>
      <c r="E155" s="1680"/>
      <c r="F155" s="1694"/>
    </row>
    <row r="156" spans="1:7" ht="15.75">
      <c r="B156" s="1701"/>
      <c r="C156" s="1723" t="str">
        <f>'ORÇAMENTO '!E422</f>
        <v>ESQUADRIAS</v>
      </c>
      <c r="D156" s="1683"/>
      <c r="E156" s="1697"/>
      <c r="F156" s="1692"/>
    </row>
    <row r="157" spans="1:7" ht="45">
      <c r="B157" s="1688" t="str">
        <f>'ORÇAMENTO '!C423</f>
        <v>18.1</v>
      </c>
      <c r="C157" s="1691" t="str">
        <f>VLOOKUP($B157,'ORÇAMENTO '!$C$22:$J$1325,3,FALSE)</f>
        <v>PINTURA ESMALTE ACETINADO PARA MADEIRA, DUAS DEMAOS, SOBRE FUNDO NIVELADOR BRANCO</v>
      </c>
      <c r="D157" s="1684" t="s">
        <v>3079</v>
      </c>
      <c r="E157" s="1695">
        <f>VLOOKUP($B157,'ORÇAMENTO '!$C$22:$J$1325,5,FALSE)</f>
        <v>82.32</v>
      </c>
      <c r="F157" s="1681" t="str">
        <f>VLOOKUP($B157,'ORÇAMENTO '!$C$22:$J$1325,4,FALSE)</f>
        <v>M2</v>
      </c>
    </row>
    <row r="158" spans="1:7" ht="75">
      <c r="B158" s="1688" t="str">
        <f>'ORÇAMENTO '!C424</f>
        <v>18.2</v>
      </c>
      <c r="C158" s="1691" t="str">
        <f>VLOOKUP($B158,'ORÇAMENTO '!$C$22:$J$1325,3,FALSE)</f>
        <v>PINTURA ESMALTE FOSCO, DUAS DEMAOS, SOBRE SUPERFICIE METALICA, INCLUSO UMA DEMAO DE FUNDO ANTICORROSIVO. UTILIZACAO DE REVOLVER ( AR-COMPRIMIDO).</v>
      </c>
      <c r="D158" s="1684" t="s">
        <v>3080</v>
      </c>
      <c r="E158" s="1695">
        <f>VLOOKUP($B158,'ORÇAMENTO '!$C$22:$J$1325,5,FALSE)</f>
        <v>20.54</v>
      </c>
      <c r="F158" s="1681" t="str">
        <f>VLOOKUP($B158,'ORÇAMENTO '!$C$22:$J$1325,4,FALSE)</f>
        <v>M2</v>
      </c>
    </row>
    <row r="159" spans="1:7" ht="15.75">
      <c r="B159" s="1688"/>
      <c r="C159" s="1722" t="str">
        <f>'ORÇAMENTO '!E425</f>
        <v>PAREDES E TETOS</v>
      </c>
      <c r="D159" s="1684"/>
      <c r="E159" s="1695"/>
      <c r="F159" s="1681"/>
    </row>
    <row r="160" spans="1:7" ht="45">
      <c r="B160" s="1688" t="str">
        <f>'ORÇAMENTO '!C426</f>
        <v>18.3</v>
      </c>
      <c r="C160" s="1691" t="str">
        <f>VLOOKUP($B160,'ORÇAMENTO '!$C$22:$J$1325,3,FALSE)</f>
        <v>APLICAÇÃO DE FUNDO SELADOR ACRÍLICO EM PAREDES, UMA DEMÃO. AF_06/2014</v>
      </c>
      <c r="D160" s="1684" t="s">
        <v>3082</v>
      </c>
      <c r="E160" s="1695">
        <f>VLOOKUP($B160,'ORÇAMENTO '!$C$22:$J$1325,5,FALSE)</f>
        <v>1247.92</v>
      </c>
      <c r="F160" s="1681" t="str">
        <f>VLOOKUP($B160,'ORÇAMENTO '!$C$22:$J$1325,4,FALSE)</f>
        <v>M2</v>
      </c>
    </row>
    <row r="161" spans="1:7" ht="45">
      <c r="B161" s="1688" t="str">
        <f>'ORÇAMENTO '!C427</f>
        <v>18.4</v>
      </c>
      <c r="C161" s="1691" t="str">
        <f>VLOOKUP($B161,'ORÇAMENTO '!$C$22:$J$1325,3,FALSE)</f>
        <v>APLICAÇÃO E LIXAMENTO DE MASSA LÁTEX EM PAREDES, UMA DEMÃO. AF_06/2014</v>
      </c>
      <c r="D161" s="1684" t="s">
        <v>3070</v>
      </c>
      <c r="E161" s="1695">
        <f>VLOOKUP($B161,'ORÇAMENTO '!$C$22:$J$1325,5,FALSE)</f>
        <v>560.30999999999995</v>
      </c>
      <c r="F161" s="1681" t="str">
        <f>VLOOKUP($B161,'ORÇAMENTO '!$C$22:$J$1325,4,FALSE)</f>
        <v>M2</v>
      </c>
    </row>
    <row r="162" spans="1:7" ht="60">
      <c r="B162" s="1688" t="str">
        <f>'ORÇAMENTO '!C428</f>
        <v>18.5</v>
      </c>
      <c r="C162" s="1691" t="str">
        <f>VLOOKUP($B162,'ORÇAMENTO '!$C$22:$J$1325,3,FALSE)</f>
        <v>APLICAÇÃO MANUAL DE PINTURA COM TINTA TEXTURIZADA ACRÍLICA EM PAREDES EXTERNAS DE CASAS, DUAS CORES. AF_06/2014</v>
      </c>
      <c r="D162" s="1684" t="s">
        <v>3069</v>
      </c>
      <c r="E162" s="1695">
        <f>VLOOKUP($B162,'ORÇAMENTO '!$C$22:$J$1325,5,FALSE)</f>
        <v>687.61</v>
      </c>
      <c r="F162" s="1681" t="str">
        <f>VLOOKUP($B162,'ORÇAMENTO '!$C$22:$J$1325,4,FALSE)</f>
        <v>M2</v>
      </c>
    </row>
    <row r="163" spans="1:7" ht="45">
      <c r="B163" s="1688" t="str">
        <f>'ORÇAMENTO '!C429</f>
        <v>18.6</v>
      </c>
      <c r="C163" s="1691" t="str">
        <f>VLOOKUP($B163,'ORÇAMENTO '!$C$22:$J$1325,3,FALSE)</f>
        <v>APLICAÇÃO MANUAL DE PINTURA COM TINTA LÁTEX ACRÍLICA EM PAREDES, DUAS DEMÃOS. AF_06/2014</v>
      </c>
      <c r="D163" s="1684" t="s">
        <v>3104</v>
      </c>
      <c r="E163" s="1695">
        <f>VLOOKUP($B163,'ORÇAMENTO '!$C$22:$J$1325,5,FALSE)</f>
        <v>1247.92</v>
      </c>
      <c r="F163" s="1681" t="str">
        <f>VLOOKUP($B163,'ORÇAMENTO '!$C$22:$J$1325,4,FALSE)</f>
        <v>M2</v>
      </c>
    </row>
    <row r="164" spans="1:7" ht="60">
      <c r="B164" s="1688" t="str">
        <f>'ORÇAMENTO '!C430</f>
        <v>18.7</v>
      </c>
      <c r="C164" s="1691" t="str">
        <f>VLOOKUP($B164,'ORÇAMENTO '!$C$22:$J$1325,3,FALSE)</f>
        <v>APLICAÇÃO DE FUNDO SELADOR ACRÍLICO EM TETO, UMA DEMÃO. AF_06/2014</v>
      </c>
      <c r="D164" s="1684" t="s">
        <v>3081</v>
      </c>
      <c r="E164" s="1695">
        <f>VLOOKUP($B164,'ORÇAMENTO '!$C$22:$J$1325,5,FALSE)</f>
        <v>271.92</v>
      </c>
      <c r="F164" s="1681" t="str">
        <f>VLOOKUP($B164,'ORÇAMENTO '!$C$22:$J$1325,4,FALSE)</f>
        <v>M2</v>
      </c>
    </row>
    <row r="165" spans="1:7" ht="60">
      <c r="B165" s="1688" t="str">
        <f>'ORÇAMENTO '!C431</f>
        <v>18.8</v>
      </c>
      <c r="C165" s="1691" t="str">
        <f>VLOOKUP($B165,'ORÇAMENTO '!$C$22:$J$1325,3,FALSE)</f>
        <v>APLICAÇÃO E LIXAMENTO DE MASSA LÁTEX EM TETO, UMA DEMÃO. AF_06/2014</v>
      </c>
      <c r="D165" s="1684" t="s">
        <v>3081</v>
      </c>
      <c r="E165" s="1695">
        <f>VLOOKUP($B165,'ORÇAMENTO '!$C$22:$J$1325,5,FALSE)</f>
        <v>271.92</v>
      </c>
      <c r="F165" s="1681" t="str">
        <f>VLOOKUP($B165,'ORÇAMENTO '!$C$22:$J$1325,4,FALSE)</f>
        <v>M2</v>
      </c>
    </row>
    <row r="166" spans="1:7" ht="60.75" thickBot="1">
      <c r="B166" s="1724" t="str">
        <f>'ORÇAMENTO '!C432</f>
        <v>18.9</v>
      </c>
      <c r="C166" s="1689" t="str">
        <f>VLOOKUP($B166,'ORÇAMENTO '!$C$22:$J$1325,3,FALSE)</f>
        <v>APLICAÇÃO MANUAL DE PINTURA COM TINTA LÁTEX ACRÍLICA EM TETO, DUAS DEMÃOS. AF_06/2014</v>
      </c>
      <c r="D166" s="1682" t="s">
        <v>3081</v>
      </c>
      <c r="E166" s="1696">
        <f>VLOOKUP($B166,'ORÇAMENTO '!$C$22:$J$1325,5,FALSE)</f>
        <v>271.92</v>
      </c>
      <c r="F166" s="1700" t="str">
        <f>VLOOKUP($B166,'ORÇAMENTO '!$C$22:$J$1325,4,FALSE)</f>
        <v>M2</v>
      </c>
    </row>
    <row r="167" spans="1:7" s="221" customFormat="1" ht="15.75" thickBot="1">
      <c r="A167" s="119"/>
      <c r="B167" s="585"/>
      <c r="C167" s="586"/>
      <c r="D167" s="586"/>
      <c r="E167" s="587"/>
      <c r="F167" s="588"/>
      <c r="G167" s="119"/>
    </row>
    <row r="168" spans="1:7" ht="15.75">
      <c r="B168" s="576" t="s">
        <v>2018</v>
      </c>
      <c r="C168" s="577" t="str">
        <f>VLOOKUP($B168,'ORÇAMENTO '!$C$22:$J$1325,3,FALSE)</f>
        <v>A C E S S I B I L I D A D E</v>
      </c>
      <c r="D168" s="577"/>
      <c r="E168" s="578"/>
      <c r="F168" s="579"/>
    </row>
    <row r="169" spans="1:7" ht="45">
      <c r="B169" s="323" t="str">
        <f>'ORÇAMENTO '!C435</f>
        <v>19.1</v>
      </c>
      <c r="C169" s="580" t="str">
        <f>VLOOKUP($B169,'ORÇAMENTO '!$C$22:$J$1325,3,FALSE)</f>
        <v>BARRA DE APOIO PARA PORTADORES DE NECESSIDADES ESPECIAIS - LARGURA 70 CM</v>
      </c>
      <c r="D169" s="581" t="s">
        <v>3061</v>
      </c>
      <c r="E169" s="556">
        <f>VLOOKUP($B169,'ORÇAMENTO '!$C$22:$J$1325,5,FALSE)</f>
        <v>4</v>
      </c>
      <c r="F169" s="495" t="str">
        <f>VLOOKUP($B169,'ORÇAMENTO '!$C$22:$J$1325,4,FALSE)</f>
        <v>UN</v>
      </c>
    </row>
    <row r="170" spans="1:7" ht="45">
      <c r="B170" s="323" t="str">
        <f>'ORÇAMENTO '!C436</f>
        <v>19.2</v>
      </c>
      <c r="C170" s="580" t="str">
        <f>VLOOKUP($B170,'ORÇAMENTO '!$C$22:$J$1325,3,FALSE)</f>
        <v>BARRA DE APOIO PARA PORTADORES DE NECESSIDADES ESPECIAIS - LARGURA 80CM</v>
      </c>
      <c r="D170" s="581" t="s">
        <v>3061</v>
      </c>
      <c r="E170" s="556">
        <f>VLOOKUP($B170,'ORÇAMENTO '!$C$22:$J$1325,5,FALSE)</f>
        <v>8</v>
      </c>
      <c r="F170" s="495" t="str">
        <f>VLOOKUP($B170,'ORÇAMENTO '!$C$22:$J$1325,4,FALSE)</f>
        <v>UN</v>
      </c>
    </row>
    <row r="171" spans="1:7" ht="30">
      <c r="B171" s="323" t="str">
        <f>'ORÇAMENTO '!C437</f>
        <v>19.3</v>
      </c>
      <c r="C171" s="580" t="str">
        <f>VLOOKUP($B171,'ORÇAMENTO '!$C$22:$J$1325,3,FALSE)</f>
        <v>BANCO ARTICULADO PARA BANHO, EM ACO INOX POLIDO, 70* CM X 45* CM</v>
      </c>
      <c r="D171" s="581" t="s">
        <v>3061</v>
      </c>
      <c r="E171" s="556">
        <f>VLOOKUP($B171,'ORÇAMENTO '!$C$22:$J$1325,5,FALSE)</f>
        <v>1</v>
      </c>
      <c r="F171" s="495" t="str">
        <f>VLOOKUP($B171,'ORÇAMENTO '!$C$22:$J$1325,4,FALSE)</f>
        <v>UN</v>
      </c>
    </row>
    <row r="172" spans="1:7" ht="60">
      <c r="B172" s="323" t="str">
        <f>'ORÇAMENTO '!C438</f>
        <v>19.4</v>
      </c>
      <c r="C172" s="580" t="str">
        <f>VLOOKUP($B172,'ORÇAMENTO '!$C$22:$J$1325,3,FALSE)</f>
        <v>BARRA DE APOIO EM "L" PARA PORTADORES DE NECESSIDADES ESPECIAIS - FORNECIMENTO E INSTALAÇÃO</v>
      </c>
      <c r="D172" s="581" t="s">
        <v>3061</v>
      </c>
      <c r="E172" s="556">
        <f>VLOOKUP($B172,'ORÇAMENTO '!$C$22:$J$1325,5,FALSE)</f>
        <v>1</v>
      </c>
      <c r="F172" s="495" t="str">
        <f>VLOOKUP($B172,'ORÇAMENTO '!$C$22:$J$1325,4,FALSE)</f>
        <v>UN</v>
      </c>
    </row>
    <row r="173" spans="1:7" ht="45">
      <c r="B173" s="323" t="str">
        <f>'ORÇAMENTO '!C439</f>
        <v>19.5</v>
      </c>
      <c r="C173" s="580" t="str">
        <f>VLOOKUP($B173,'ORÇAMENTO '!$C$22:$J$1325,3,FALSE)</f>
        <v>FORNECIMENTO E INSTALAÇÃO DE KIT DE BARRA DE APOIO PARA LAVATÓRIO NO CANTO</v>
      </c>
      <c r="D173" s="581" t="s">
        <v>3061</v>
      </c>
      <c r="E173" s="556">
        <f>VLOOKUP($B173,'ORÇAMENTO '!$C$22:$J$1325,5,FALSE)</f>
        <v>3</v>
      </c>
      <c r="F173" s="495" t="str">
        <f>VLOOKUP($B173,'ORÇAMENTO '!$C$22:$J$1325,4,FALSE)</f>
        <v>UN</v>
      </c>
    </row>
    <row r="174" spans="1:7" ht="45">
      <c r="B174" s="323" t="str">
        <f>'ORÇAMENTO '!C440</f>
        <v>19.6</v>
      </c>
      <c r="C174" s="580" t="str">
        <f>VLOOKUP($B174,'ORÇAMENTO '!$C$22:$J$1325,3,FALSE)</f>
        <v>FORNECIMENTO E INSTALAÇÃO DE KIT DE BARRA DE APOIO CENTRALIZADO PARA LAVATÓRIO</v>
      </c>
      <c r="D174" s="581" t="s">
        <v>3061</v>
      </c>
      <c r="E174" s="556">
        <f>VLOOKUP($B174,'ORÇAMENTO '!$C$22:$J$1325,5,FALSE)</f>
        <v>1</v>
      </c>
      <c r="F174" s="495" t="str">
        <f>VLOOKUP($B174,'ORÇAMENTO '!$C$22:$J$1325,4,FALSE)</f>
        <v>UN</v>
      </c>
    </row>
    <row r="175" spans="1:7" ht="15" customHeight="1">
      <c r="B175" s="323" t="str">
        <f>'ORÇAMENTO '!C441</f>
        <v>19.7</v>
      </c>
      <c r="C175" s="580" t="str">
        <f>VLOOKUP($B175,'ORÇAMENTO '!$C$22:$J$1325,3,FALSE)</f>
        <v>PISO TÁTIL ALERTA DE BORRACHA 25 X25 CM, ASSENTADO COM COLA</v>
      </c>
      <c r="D175" s="581" t="s">
        <v>3127</v>
      </c>
      <c r="E175" s="556">
        <f>VLOOKUP($B175,'ORÇAMENTO '!$C$22:$J$1325,5,FALSE)</f>
        <v>1.43</v>
      </c>
      <c r="F175" s="495" t="str">
        <f>VLOOKUP($B175,'ORÇAMENTO '!$C$22:$J$1325,4,FALSE)</f>
        <v>M2</v>
      </c>
    </row>
    <row r="176" spans="1:7" ht="30">
      <c r="B176" s="323" t="str">
        <f>'ORÇAMENTO '!C442</f>
        <v>19.8</v>
      </c>
      <c r="C176" s="580" t="str">
        <f>VLOOKUP($B176,'ORÇAMENTO '!$C$22:$J$1325,3,FALSE)</f>
        <v>PISO TÁTIL DIRECIONAL DE BORRACHA 25X25 CM, ASSENTADO COM COLA</v>
      </c>
      <c r="D176" s="581" t="s">
        <v>3128</v>
      </c>
      <c r="E176" s="556">
        <f>VLOOKUP($B176,'ORÇAMENTO '!$C$22:$J$1325,5,FALSE)</f>
        <v>1.06</v>
      </c>
      <c r="F176" s="495" t="str">
        <f>VLOOKUP($B176,'ORÇAMENTO '!$C$22:$J$1325,4,FALSE)</f>
        <v>M2</v>
      </c>
    </row>
    <row r="177" spans="1:7" s="221" customFormat="1" ht="15.75" thickBot="1">
      <c r="A177" s="119"/>
      <c r="B177" s="585"/>
      <c r="C177" s="586"/>
      <c r="D177" s="586"/>
      <c r="E177" s="587"/>
      <c r="F177" s="588"/>
      <c r="G177" s="119"/>
    </row>
    <row r="178" spans="1:7" ht="16.5" thickBot="1">
      <c r="B178" s="1699" t="s">
        <v>2753</v>
      </c>
      <c r="C178" s="1687" t="str">
        <f>VLOOKUP($B178,'ORÇAMENTO '!$C$22:$J$1325,3,FALSE)</f>
        <v xml:space="preserve">S E R V I Ç O S   C O M P L E M E N T A R E S </v>
      </c>
      <c r="D178" s="1687"/>
      <c r="E178" s="1680"/>
      <c r="F178" s="1694"/>
    </row>
    <row r="179" spans="1:7" ht="15">
      <c r="B179" s="1701" t="str">
        <f>'ORÇAMENTO '!C445</f>
        <v>20.1</v>
      </c>
      <c r="C179" s="1690" t="str">
        <f>VLOOKUP($B179,'ORÇAMENTO '!$C$22:$J$1325,3,FALSE)</f>
        <v>LIMPEZA FINAL DA OBRA</v>
      </c>
      <c r="D179" s="1683" t="s">
        <v>3083</v>
      </c>
      <c r="E179" s="1697">
        <f>VLOOKUP($B179,'ORÇAMENTO '!$C$22:$J$1325,5,FALSE)</f>
        <v>324.51</v>
      </c>
      <c r="F179" s="1692" t="str">
        <f>VLOOKUP($B179,'ORÇAMENTO '!$C$22:$J$1325,4,FALSE)</f>
        <v>M2</v>
      </c>
    </row>
    <row r="180" spans="1:7" ht="45.75" thickBot="1">
      <c r="B180" s="1724" t="str">
        <f>'ORÇAMENTO '!C446</f>
        <v>20.2</v>
      </c>
      <c r="C180" s="1689" t="str">
        <f>VLOOKUP($B180,'ORÇAMENTO '!$C$22:$J$1325,3,FALSE)</f>
        <v>PLACA DE INAUGURAÇÃO EM ALUMÍNIO 0,40 X 0,60 M - FORNCIMENTO E COLOCAÇÃO</v>
      </c>
      <c r="D180" s="1682" t="s">
        <v>3084</v>
      </c>
      <c r="E180" s="1696">
        <f>VLOOKUP($B180,'ORÇAMENTO '!$C$22:$J$1325,5,FALSE)</f>
        <v>1</v>
      </c>
      <c r="F180" s="1700" t="str">
        <f>VLOOKUP($B180,'ORÇAMENTO '!$C$22:$J$1325,4,FALSE)</f>
        <v>UN</v>
      </c>
    </row>
    <row r="181" spans="1:7" s="221" customFormat="1" ht="15.75" thickBot="1">
      <c r="A181" s="119"/>
      <c r="B181" s="585"/>
      <c r="C181" s="586"/>
      <c r="D181" s="586"/>
      <c r="E181" s="587"/>
      <c r="F181" s="588"/>
      <c r="G181" s="119"/>
    </row>
    <row r="182" spans="1:7" s="198" customFormat="1" ht="16.5" thickBot="1">
      <c r="A182" s="223"/>
      <c r="B182" s="1967" t="str">
        <f>'ORÇAMENTO '!C449</f>
        <v>ABRIGO DE RESÍDUOS</v>
      </c>
      <c r="C182" s="1968"/>
      <c r="D182" s="1968"/>
      <c r="E182" s="1968"/>
      <c r="F182" s="1969"/>
      <c r="G182" s="223"/>
    </row>
    <row r="183" spans="1:7" ht="15.75">
      <c r="B183" s="576" t="s">
        <v>2756</v>
      </c>
      <c r="C183" s="577" t="str">
        <f>VLOOKUP($B183,'ORÇAMENTO '!$C$22:$J$1325,3,FALSE)</f>
        <v>M O V I M E N T O  D E   T E R R A</v>
      </c>
      <c r="D183" s="577"/>
      <c r="E183" s="578"/>
      <c r="F183" s="579"/>
    </row>
    <row r="184" spans="1:7" ht="45">
      <c r="B184" s="323" t="str">
        <f>'ORÇAMENTO '!C454</f>
        <v>21.1</v>
      </c>
      <c r="C184" s="580" t="str">
        <f>VLOOKUP($B184,'ORÇAMENTO '!$C$22:$J$1325,3,FALSE)</f>
        <v>ESCAVAÇÃO MANUAL PARA BLOCO DE COROAMENTO OU SAPATA, COM PREVISÃO DE FÔRMA. AF_06/2017</v>
      </c>
      <c r="D184" s="581" t="s">
        <v>3085</v>
      </c>
      <c r="E184" s="556">
        <f>VLOOKUP($B184,'ORÇAMENTO '!$C$22:$J$1325,5,FALSE)</f>
        <v>1.54</v>
      </c>
      <c r="F184" s="495" t="str">
        <f>VLOOKUP($B184,'ORÇAMENTO '!$C$22:$J$1325,4,FALSE)</f>
        <v>M3</v>
      </c>
    </row>
    <row r="185" spans="1:7" ht="30">
      <c r="B185" s="323" t="str">
        <f>'ORÇAMENTO '!C455</f>
        <v>21.2</v>
      </c>
      <c r="C185" s="580" t="str">
        <f>VLOOKUP($B185,'ORÇAMENTO '!$C$22:$J$1325,3,FALSE)</f>
        <v>REATERRO MANUAL APILOADO COM SOQUETE. AF_10/2017</v>
      </c>
      <c r="D185" s="581" t="s">
        <v>3086</v>
      </c>
      <c r="E185" s="556">
        <f>VLOOKUP($B185,'ORÇAMENTO '!$C$22:$J$1325,5,FALSE)</f>
        <v>0.77</v>
      </c>
      <c r="F185" s="495" t="str">
        <f>VLOOKUP($B185,'ORÇAMENTO '!$C$22:$J$1325,4,FALSE)</f>
        <v>M3</v>
      </c>
    </row>
    <row r="186" spans="1:7" ht="60">
      <c r="B186" s="323" t="str">
        <f>'ORÇAMENTO '!C456</f>
        <v>21.3</v>
      </c>
      <c r="C186" s="580" t="str">
        <f>VLOOKUP($B186,'ORÇAMENTO '!$C$22:$J$1325,3,FALSE)</f>
        <v>PREPARO DE FUNDO DE VALA COM LARGURA MENOR QUE 1,5 M, EM LOCAL COM NÍVEL BAIXO DE INTERFERÊNCIA. AF_06/2016</v>
      </c>
      <c r="D186" s="581" t="s">
        <v>3087</v>
      </c>
      <c r="E186" s="556">
        <f>VLOOKUP($B186,'ORÇAMENTO '!$C$22:$J$1325,5,FALSE)</f>
        <v>1.54</v>
      </c>
      <c r="F186" s="495" t="str">
        <f>VLOOKUP($B186,'ORÇAMENTO '!$C$22:$J$1325,4,FALSE)</f>
        <v>M2</v>
      </c>
    </row>
    <row r="187" spans="1:7" s="221" customFormat="1" ht="15.75" thickBot="1">
      <c r="A187" s="119"/>
      <c r="B187" s="585"/>
      <c r="C187" s="586"/>
      <c r="D187" s="586"/>
      <c r="E187" s="587"/>
      <c r="F187" s="588"/>
      <c r="G187" s="119"/>
    </row>
    <row r="188" spans="1:7" ht="16.5" thickBot="1">
      <c r="B188" s="1699" t="s">
        <v>2760</v>
      </c>
      <c r="C188" s="1687" t="str">
        <f>VLOOKUP($B188,'ORÇAMENTO '!$C$22:$J$1325,3,FALSE)</f>
        <v>F U N D A Ç Ã O</v>
      </c>
      <c r="D188" s="1687"/>
      <c r="E188" s="1680"/>
      <c r="F188" s="1694"/>
    </row>
    <row r="189" spans="1:7" ht="15.75">
      <c r="B189" s="1701"/>
      <c r="C189" s="1723" t="str">
        <f>'ORÇAMENTO '!E463</f>
        <v>SAPATAS</v>
      </c>
      <c r="D189" s="1683"/>
      <c r="E189" s="1697"/>
      <c r="F189" s="1692"/>
    </row>
    <row r="190" spans="1:7" ht="60">
      <c r="B190" s="1688" t="str">
        <f>'ORÇAMENTO '!C464</f>
        <v>22.1</v>
      </c>
      <c r="C190" s="1691" t="str">
        <f>VLOOKUP($B190,'ORÇAMENTO '!$C$22:$J$1325,3,FALSE)</f>
        <v>LASTRO DE CONCRETO MAGRO, APLICADO EM BLOCOS DE COROAMENTO OU SAPATAS, ESPESSURA DE 5 CM. AF_08/2017</v>
      </c>
      <c r="D190" s="1684" t="s">
        <v>3088</v>
      </c>
      <c r="E190" s="1695">
        <f>VLOOKUP($B190,'ORÇAMENTO '!$C$22:$J$1325,5,FALSE)</f>
        <v>1.54</v>
      </c>
      <c r="F190" s="1681" t="str">
        <f>VLOOKUP($B190,'ORÇAMENTO '!$C$22:$J$1325,4,FALSE)</f>
        <v>M2</v>
      </c>
    </row>
    <row r="191" spans="1:7" ht="60">
      <c r="B191" s="1688" t="str">
        <f>'ORÇAMENTO '!C465</f>
        <v>22.2</v>
      </c>
      <c r="C191" s="1691" t="str">
        <f>VLOOKUP($B191,'ORÇAMENTO '!$C$22:$J$1325,3,FALSE)</f>
        <v>CONCRETO FCK = 25MPA, TRAÇO 1:2,3:2,7 (CIMENTO/ AREIA MÉDIA/ BRITA 1)  - PREPARO MECÂNICO COM BETONEIRA 400 L. AF_07/2016</v>
      </c>
      <c r="D191" s="1684" t="s">
        <v>3052</v>
      </c>
      <c r="E191" s="1695">
        <f>VLOOKUP($B191,'ORÇAMENTO '!$C$22:$J$1325,5,FALSE)</f>
        <v>0.69</v>
      </c>
      <c r="F191" s="1681" t="str">
        <f>VLOOKUP($B191,'ORÇAMENTO '!$C$22:$J$1325,4,FALSE)</f>
        <v>M3</v>
      </c>
    </row>
    <row r="192" spans="1:7" ht="30">
      <c r="B192" s="1688" t="str">
        <f>'ORÇAMENTO '!C466</f>
        <v>22.3</v>
      </c>
      <c r="C192" s="1691" t="str">
        <f>VLOOKUP($B192,'ORÇAMENTO '!$C$22:$J$1325,3,FALSE)</f>
        <v>LANCAMENTO/APLICACAO MANUAL DE CONCRETO EM FUNDACOES</v>
      </c>
      <c r="D192" s="1684" t="s">
        <v>3052</v>
      </c>
      <c r="E192" s="1695">
        <f>VLOOKUP($B192,'ORÇAMENTO '!$C$22:$J$1325,5,FALSE)</f>
        <v>0.69</v>
      </c>
      <c r="F192" s="1681" t="str">
        <f>VLOOKUP($B192,'ORÇAMENTO '!$C$22:$J$1325,4,FALSE)</f>
        <v>M3</v>
      </c>
    </row>
    <row r="193" spans="1:7" ht="60">
      <c r="B193" s="1688" t="str">
        <f>'ORÇAMENTO '!C467</f>
        <v>22.4</v>
      </c>
      <c r="C193" s="1691" t="str">
        <f>VLOOKUP($B193,'ORÇAMENTO '!$C$22:$J$1325,3,FALSE)</f>
        <v>FABRICAÇÃO, MONTAGEM E DESMONTAGEM DE FÔRMA PARA SAPATA, EM MADEIRA SERRADA, E=25 MM, 4 UTILIZAÇÕES. AF_06/2017</v>
      </c>
      <c r="D193" s="1684" t="s">
        <v>3052</v>
      </c>
      <c r="E193" s="1695">
        <f>VLOOKUP($B193,'ORÇAMENTO '!$C$22:$J$1325,5,FALSE)</f>
        <v>4</v>
      </c>
      <c r="F193" s="1681" t="str">
        <f>VLOOKUP($B193,'ORÇAMENTO '!$C$22:$J$1325,4,FALSE)</f>
        <v>M2</v>
      </c>
    </row>
    <row r="194" spans="1:7" ht="45.75" thickBot="1">
      <c r="B194" s="1735" t="str">
        <f>'ORÇAMENTO '!C468</f>
        <v>22.5</v>
      </c>
      <c r="C194" s="1736" t="str">
        <f>VLOOKUP($B194,'ORÇAMENTO '!$C$22:$J$1325,3,FALSE)</f>
        <v>ARMAÇÃO DE BLOCO, VIGA BALDRAME OU SAPATA UTILIZANDO AÇO CA-50 DE 10 MM - MONTAGEM. AF_06/2017</v>
      </c>
      <c r="D194" s="1737" t="s">
        <v>3052</v>
      </c>
      <c r="E194" s="1738">
        <f>VLOOKUP($B194,'ORÇAMENTO '!$C$22:$J$1325,5,FALSE)</f>
        <v>44</v>
      </c>
      <c r="F194" s="1739" t="str">
        <f>VLOOKUP($B194,'ORÇAMENTO '!$C$22:$J$1325,4,FALSE)</f>
        <v>KG</v>
      </c>
    </row>
    <row r="195" spans="1:7" ht="15.75">
      <c r="B195" s="1701"/>
      <c r="C195" s="1723" t="str">
        <f>'ORÇAMENTO '!E469</f>
        <v xml:space="preserve">VIGA BALDRAME </v>
      </c>
      <c r="D195" s="1683"/>
      <c r="E195" s="1697"/>
      <c r="F195" s="1692"/>
    </row>
    <row r="196" spans="1:7" ht="60">
      <c r="B196" s="1688" t="str">
        <f>'ORÇAMENTO '!C470</f>
        <v>22.6</v>
      </c>
      <c r="C196" s="1691" t="str">
        <f>VLOOKUP($B196,'ORÇAMENTO '!$C$22:$J$1325,3,FALSE)</f>
        <v>CONCRETO FCK = 25MPA, TRAÇO 1:2,3:2,7 (CIMENTO/ AREIA MÉDIA/ BRITA 1)  - PREPARO MECÂNICO COM BETONEIRA 400 L. AF_07/2016</v>
      </c>
      <c r="D196" s="1684" t="s">
        <v>3052</v>
      </c>
      <c r="E196" s="1695">
        <f>VLOOKUP($B196,'ORÇAMENTO '!$C$22:$J$1325,5,FALSE)</f>
        <v>0.55000000000000004</v>
      </c>
      <c r="F196" s="1681" t="str">
        <f>VLOOKUP($B196,'ORÇAMENTO '!$C$22:$J$1325,4,FALSE)</f>
        <v>M3</v>
      </c>
    </row>
    <row r="197" spans="1:7" ht="30">
      <c r="B197" s="1688" t="str">
        <f>'ORÇAMENTO '!C471</f>
        <v>22.7</v>
      </c>
      <c r="C197" s="1691" t="str">
        <f>VLOOKUP($B197,'ORÇAMENTO '!$C$22:$J$1325,3,FALSE)</f>
        <v>LANCAMENTO/APLICACAO MANUAL DE CONCRETO EM FUNDACOES</v>
      </c>
      <c r="D197" s="1684" t="s">
        <v>3052</v>
      </c>
      <c r="E197" s="1695">
        <f>VLOOKUP($B197,'ORÇAMENTO '!$C$22:$J$1325,5,FALSE)</f>
        <v>0.55000000000000004</v>
      </c>
      <c r="F197" s="1681" t="str">
        <f>VLOOKUP($B197,'ORÇAMENTO '!$C$22:$J$1325,4,FALSE)</f>
        <v>M3</v>
      </c>
    </row>
    <row r="198" spans="1:7" ht="60">
      <c r="B198" s="1688" t="str">
        <f>'ORÇAMENTO '!C472</f>
        <v>22.8</v>
      </c>
      <c r="C198" s="1691" t="str">
        <f>VLOOKUP($B198,'ORÇAMENTO '!$C$22:$J$1325,3,FALSE)</f>
        <v>FABRICAÇÃO, MONTAGEM E DESMONTAGEM DE FÔRMA PARA VIGA BALDRAME, EM MADEIRA SERRADA, E=25 MM, 4 UTILIZAÇÕES. AF_06/2017</v>
      </c>
      <c r="D198" s="1684" t="s">
        <v>3052</v>
      </c>
      <c r="E198" s="1695">
        <f>VLOOKUP($B198,'ORÇAMENTO '!$C$22:$J$1325,5,FALSE)</f>
        <v>10.96</v>
      </c>
      <c r="F198" s="1681" t="str">
        <f>VLOOKUP($B198,'ORÇAMENTO '!$C$22:$J$1325,4,FALSE)</f>
        <v>M2</v>
      </c>
    </row>
    <row r="199" spans="1:7" ht="45">
      <c r="B199" s="1688" t="str">
        <f>'ORÇAMENTO '!C473</f>
        <v>22.9</v>
      </c>
      <c r="C199" s="1691" t="str">
        <f>VLOOKUP($B199,'ORÇAMENTO '!$C$22:$J$1325,3,FALSE)</f>
        <v>ARMAÇÃO DE BLOCO, VIGA BALDRAME OU SAPATA UTILIZANDO AÇO CA-50 DE 8 MM - MONTAGEM. AF_06/2017</v>
      </c>
      <c r="D199" s="1684" t="s">
        <v>3052</v>
      </c>
      <c r="E199" s="1695">
        <f>VLOOKUP($B199,'ORÇAMENTO '!$C$22:$J$1325,5,FALSE)</f>
        <v>1</v>
      </c>
      <c r="F199" s="1681" t="str">
        <f>VLOOKUP($B199,'ORÇAMENTO '!$C$22:$J$1325,4,FALSE)</f>
        <v>KG</v>
      </c>
    </row>
    <row r="200" spans="1:7" ht="45">
      <c r="B200" s="1688" t="str">
        <f>'ORÇAMENTO '!C474</f>
        <v>22.10</v>
      </c>
      <c r="C200" s="1691" t="str">
        <f>VLOOKUP($B200,'ORÇAMENTO '!$C$22:$J$1325,3,FALSE)</f>
        <v>ARMAÇÃO DE BLOCO, VIGA BALDRAME OU SAPATA UTILIZANDO AÇO CA-50 DE 8 MM - MONTAGEM. AF_06/2017</v>
      </c>
      <c r="D200" s="1684" t="s">
        <v>3052</v>
      </c>
      <c r="E200" s="1695">
        <f>VLOOKUP($B200,'ORÇAMENTO '!$C$22:$J$1325,5,FALSE)</f>
        <v>19.5</v>
      </c>
      <c r="F200" s="1681" t="str">
        <f>VLOOKUP($B200,'ORÇAMENTO '!$C$22:$J$1325,4,FALSE)</f>
        <v>KG</v>
      </c>
    </row>
    <row r="201" spans="1:7" ht="45">
      <c r="B201" s="1688" t="str">
        <f>'ORÇAMENTO '!C475</f>
        <v>22.11</v>
      </c>
      <c r="C201" s="1691" t="str">
        <f>VLOOKUP($B201,'ORÇAMENTO '!$C$22:$J$1325,3,FALSE)</f>
        <v>ARMAÇÃO DE BLOCO, VIGA BALDRAME OU SAPATA UTILIZANDO AÇO CA-50 DE 10 MM - MONTAGEM. AF_06/2017</v>
      </c>
      <c r="D201" s="1684" t="s">
        <v>3052</v>
      </c>
      <c r="E201" s="1695">
        <f>VLOOKUP($B201,'ORÇAMENTO '!$C$22:$J$1325,5,FALSE)</f>
        <v>16.3</v>
      </c>
      <c r="F201" s="1681" t="str">
        <f>VLOOKUP($B201,'ORÇAMENTO '!$C$22:$J$1325,4,FALSE)</f>
        <v>KG</v>
      </c>
    </row>
    <row r="202" spans="1:7" ht="45.75" thickBot="1">
      <c r="B202" s="1724" t="str">
        <f>'ORÇAMENTO '!C476</f>
        <v>22.12</v>
      </c>
      <c r="C202" s="1689" t="str">
        <f>VLOOKUP($B202,'ORÇAMENTO '!$C$22:$J$1325,3,FALSE)</f>
        <v>ARMAÇÃO DE BLOCO, VIGA BALDRAME E SAPATA UTILIZANDO AÇO CA-60 DE 5 MM - MONTAGEM. AF_06/2017</v>
      </c>
      <c r="D202" s="1682" t="s">
        <v>3052</v>
      </c>
      <c r="E202" s="1696">
        <f>VLOOKUP($B202,'ORÇAMENTO '!$C$22:$J$1325,5,FALSE)</f>
        <v>9.8000000000000007</v>
      </c>
      <c r="F202" s="1700" t="str">
        <f>VLOOKUP($B202,'ORÇAMENTO '!$C$22:$J$1325,4,FALSE)</f>
        <v>KG</v>
      </c>
    </row>
    <row r="203" spans="1:7" s="221" customFormat="1" ht="15.75" thickBot="1">
      <c r="A203" s="119"/>
      <c r="B203" s="585"/>
      <c r="C203" s="586"/>
      <c r="D203" s="586"/>
      <c r="E203" s="587"/>
      <c r="F203" s="588"/>
      <c r="G203" s="119"/>
    </row>
    <row r="204" spans="1:7" ht="15.75">
      <c r="B204" s="576" t="s">
        <v>2761</v>
      </c>
      <c r="C204" s="577" t="str">
        <f>VLOOKUP($B204,'ORÇAMENTO '!$C$22:$J$1325,3,FALSE)</f>
        <v>E S T R U T U R A</v>
      </c>
      <c r="D204" s="577"/>
      <c r="E204" s="578"/>
      <c r="F204" s="579"/>
    </row>
    <row r="205" spans="1:7" ht="15.75">
      <c r="B205" s="323"/>
      <c r="C205" s="1258" t="str">
        <f>'ORÇAMENTO '!E479</f>
        <v xml:space="preserve">VIGAS </v>
      </c>
      <c r="D205" s="581"/>
      <c r="E205" s="556"/>
      <c r="F205" s="495"/>
    </row>
    <row r="206" spans="1:7" ht="60">
      <c r="B206" s="323" t="str">
        <f>'ORÇAMENTO '!C480</f>
        <v>23.1</v>
      </c>
      <c r="C206" s="580" t="str">
        <f>VLOOKUP($B206,'ORÇAMENTO '!$C$22:$J$1325,3,FALSE)</f>
        <v>CONCRETO FCK = 25MPA, TRAÇO 1:2,3:2,7 (CIMENTO/ AREIA MÉDIA/ BRITA 1)  - PREPARO MECÂNICO COM BETONEIRA 400 L. AF_07/2016</v>
      </c>
      <c r="D206" s="581" t="s">
        <v>3052</v>
      </c>
      <c r="E206" s="556">
        <f>VLOOKUP($B206,'ORÇAMENTO '!$C$22:$J$1325,5,FALSE)</f>
        <v>0.47</v>
      </c>
      <c r="F206" s="495" t="str">
        <f>VLOOKUP($B206,'ORÇAMENTO '!$C$22:$J$1325,4,FALSE)</f>
        <v>M3</v>
      </c>
    </row>
    <row r="207" spans="1:7" ht="60">
      <c r="B207" s="323" t="str">
        <f>'ORÇAMENTO '!C481</f>
        <v>23.2</v>
      </c>
      <c r="C207" s="580" t="str">
        <f>VLOOKUP($B207,'ORÇAMENTO '!$C$22:$J$1325,3,FALSE)</f>
        <v>LANÇAMENTO COM USO DE BALDES, ADENSAMENTO E ACABAMENTO DE CONCRETO EM ESTRUTURAS. AF_12/2015</v>
      </c>
      <c r="D207" s="581" t="s">
        <v>3052</v>
      </c>
      <c r="E207" s="556">
        <f>VLOOKUP($B207,'ORÇAMENTO '!$C$22:$J$1325,5,FALSE)</f>
        <v>0.47</v>
      </c>
      <c r="F207" s="495" t="str">
        <f>VLOOKUP($B207,'ORÇAMENTO '!$C$22:$J$1325,4,FALSE)</f>
        <v>M3</v>
      </c>
    </row>
    <row r="208" spans="1:7" ht="75">
      <c r="B208" s="323" t="str">
        <f>'ORÇAMENTO '!C482</f>
        <v>23.3</v>
      </c>
      <c r="C208" s="580" t="str">
        <f>VLOOKUP($B208,'ORÇAMENTO '!$C$22:$J$1325,3,FALSE)</f>
        <v>MONTAGEM E DESMONTAGEM DE FÔRMA DE VIGA, ESCORAMENTO COM PONTALETE DE MADEIRA, PÉ-DIREITO SIMPLES, EM MADEIRA SERRADA, 4 UTILIZAÇÕES. AF_12/2015</v>
      </c>
      <c r="D208" s="581" t="s">
        <v>3052</v>
      </c>
      <c r="E208" s="556">
        <f>VLOOKUP($B208,'ORÇAMENTO '!$C$22:$J$1325,5,FALSE)</f>
        <v>9.4600000000000009</v>
      </c>
      <c r="F208" s="495" t="str">
        <f>VLOOKUP($B208,'ORÇAMENTO '!$C$22:$J$1325,4,FALSE)</f>
        <v>M2</v>
      </c>
    </row>
    <row r="209" spans="1:7" ht="90">
      <c r="B209" s="323" t="str">
        <f>'ORÇAMENTO '!C483</f>
        <v>23.4</v>
      </c>
      <c r="C209" s="580" t="str">
        <f>VLOOKUP($B209,'ORÇAMENTO '!$C$22:$J$1325,3,FALSE)</f>
        <v>ARMAÇÃO DE PILAR OU VIGA DE UMA ESTRUTURA CONVENCIONAL DE CONCRETO ARMADO EM UMA EDIFICAÇÃO TÉRREA OU SOBRADO UTILIZANDO AÇO CA-50 DE 8,0 MM - MONTAGEM. AF_12/2015</v>
      </c>
      <c r="D209" s="581" t="s">
        <v>3052</v>
      </c>
      <c r="E209" s="556">
        <f>VLOOKUP($B209,'ORÇAMENTO '!$C$22:$J$1325,5,FALSE)</f>
        <v>22.3</v>
      </c>
      <c r="F209" s="495" t="str">
        <f>VLOOKUP($B209,'ORÇAMENTO '!$C$22:$J$1325,4,FALSE)</f>
        <v>KG</v>
      </c>
    </row>
    <row r="210" spans="1:7" ht="90">
      <c r="B210" s="323" t="str">
        <f>'ORÇAMENTO '!C484</f>
        <v>23.5</v>
      </c>
      <c r="C210" s="580" t="str">
        <f>VLOOKUP($B210,'ORÇAMENTO '!$C$22:$J$1325,3,FALSE)</f>
        <v>ARMAÇÃO DE PILAR OU VIGA DE UMA ESTRUTURA CONVENCIONAL DE CONCRETO ARMADO EM UMA EDIFICAÇÃO TÉRREA OU SOBRADO UTILIZANDO AÇO CA-60 DE 5,0 MM - MONTAGEM. AF_12/2015</v>
      </c>
      <c r="D210" s="581" t="s">
        <v>3052</v>
      </c>
      <c r="E210" s="556">
        <f>VLOOKUP($B210,'ORÇAMENTO '!$C$22:$J$1325,5,FALSE)</f>
        <v>11.8</v>
      </c>
      <c r="F210" s="495" t="str">
        <f>VLOOKUP($B210,'ORÇAMENTO '!$C$22:$J$1325,4,FALSE)</f>
        <v>KG</v>
      </c>
    </row>
    <row r="211" spans="1:7" ht="15.75">
      <c r="B211" s="323"/>
      <c r="C211" s="1258" t="str">
        <f>'ORÇAMENTO '!E485</f>
        <v>PILAR</v>
      </c>
      <c r="D211" s="581"/>
      <c r="E211" s="556"/>
      <c r="F211" s="495"/>
    </row>
    <row r="212" spans="1:7" ht="90">
      <c r="B212" s="323" t="str">
        <f>'ORÇAMENTO '!C486</f>
        <v>23.6</v>
      </c>
      <c r="C212" s="580" t="str">
        <f>VLOOKUP($B212,'ORÇAMENTO '!$C$22:$J$1325,3,FALSE)</f>
        <v>CONCRETAGEM DE PILARES, FCK = 25 MPA,  COM USO DE BALDES EM EDIFICAÇÃO COM SEÇÃO MÉDIA DE PILARES MENOR OU IGUAL A 0,25 M² - LANÇAMENTO, ADENSAMENTO E ACABAMENTO. AF_12/2015</v>
      </c>
      <c r="D212" s="581" t="s">
        <v>3052</v>
      </c>
      <c r="E212" s="556">
        <f>VLOOKUP($B212,'ORÇAMENTO '!$C$22:$J$1325,5,FALSE)</f>
        <v>0.59</v>
      </c>
      <c r="F212" s="495" t="str">
        <f>VLOOKUP($B212,'ORÇAMENTO '!$C$22:$J$1325,4,FALSE)</f>
        <v>M3</v>
      </c>
    </row>
    <row r="213" spans="1:7" ht="105">
      <c r="B213" s="323" t="str">
        <f>'ORÇAMENTO '!C487</f>
        <v>23.7</v>
      </c>
      <c r="C213" s="580" t="str">
        <f>VLOOKUP($B213,'ORÇAMENTO '!$C$22:$J$1325,3,FALSE)</f>
        <v>MONTAGEM E DESMONTAGEM DE FÔRMA DE PILARES RETANGULARES E ESTRUTURAS SIMILARES COM ÁREA MÉDIA DAS SEÇÕES MENOR OU IGUAL A 0,25 M², PÉ-DIREITO SIMPLES, EM MADEIRA SERRADA, 1 UTILIZAÇÃO. AF_12/2015</v>
      </c>
      <c r="D213" s="581" t="s">
        <v>3052</v>
      </c>
      <c r="E213" s="556">
        <f>VLOOKUP($B213,'ORÇAMENTO '!$C$22:$J$1325,5,FALSE)</f>
        <v>13.78</v>
      </c>
      <c r="F213" s="495" t="str">
        <f>VLOOKUP($B213,'ORÇAMENTO '!$C$22:$J$1325,4,FALSE)</f>
        <v>M2</v>
      </c>
    </row>
    <row r="214" spans="1:7" ht="90">
      <c r="B214" s="323" t="str">
        <f>'ORÇAMENTO '!C488</f>
        <v>23.8</v>
      </c>
      <c r="C214" s="580" t="str">
        <f>VLOOKUP($B214,'ORÇAMENTO '!$C$22:$J$1325,3,FALSE)</f>
        <v>ARMAÇÃO DE PILAR OU VIGA DE UMA ESTRUTURA CONVENCIONAL DE CONCRETO ARMADO EM UMA EDIFICAÇÃO TÉRREA OU SOBRADO UTILIZANDO AÇO CA-50 DE 10,0 MM - MONTAGEM. AF_12/2015</v>
      </c>
      <c r="D214" s="581" t="s">
        <v>3052</v>
      </c>
      <c r="E214" s="556">
        <f>VLOOKUP($B214,'ORÇAMENTO '!$C$22:$J$1325,5,FALSE)</f>
        <v>44.9</v>
      </c>
      <c r="F214" s="495" t="str">
        <f>VLOOKUP($B214,'ORÇAMENTO '!$C$22:$J$1325,4,FALSE)</f>
        <v>KG</v>
      </c>
    </row>
    <row r="215" spans="1:7" ht="90.75" thickBot="1">
      <c r="B215" s="324" t="str">
        <f>'ORÇAMENTO '!C489</f>
        <v>23.9</v>
      </c>
      <c r="C215" s="582" t="str">
        <f>VLOOKUP($B215,'ORÇAMENTO '!$C$22:$J$1325,3,FALSE)</f>
        <v>ARMAÇÃO DE PILAR OU VIGA DE UMA ESTRUTURA CONVENCIONAL DE CONCRETO ARMADO EM UMA EDIFICAÇÃO TÉRREA OU SOBRADO UTILIZANDO AÇO CA-60 DE 5,0 MM - MONTAGEM. AF_12/2015</v>
      </c>
      <c r="D215" s="583" t="s">
        <v>3052</v>
      </c>
      <c r="E215" s="584">
        <f>VLOOKUP($B215,'ORÇAMENTO '!$C$22:$J$1325,5,FALSE)</f>
        <v>15.5</v>
      </c>
      <c r="F215" s="498" t="str">
        <f>VLOOKUP($B215,'ORÇAMENTO '!$C$22:$J$1325,4,FALSE)</f>
        <v>KG</v>
      </c>
    </row>
    <row r="216" spans="1:7" ht="15.75">
      <c r="B216" s="1278"/>
      <c r="C216" s="1280" t="str">
        <f>'ORÇAMENTO '!E490</f>
        <v>LAJE MACIÇA</v>
      </c>
      <c r="D216" s="1281"/>
      <c r="E216" s="1282"/>
      <c r="F216" s="1283"/>
    </row>
    <row r="217" spans="1:7" ht="60">
      <c r="B217" s="323" t="str">
        <f>'ORÇAMENTO '!C491</f>
        <v>23.10</v>
      </c>
      <c r="C217" s="580" t="str">
        <f>VLOOKUP($B217,'ORÇAMENTO '!$C$22:$J$1325,3,FALSE)</f>
        <v>CONCRETO FCK = 25MPA, TRAÇO 1:2,3:2,7 (CIMENTO/ AREIA MÉDIA/ BRITA 1)  - PREPARO MECÂNICO COM BETONEIRA 400 L. AF_07/2016</v>
      </c>
      <c r="D217" s="581" t="s">
        <v>3052</v>
      </c>
      <c r="E217" s="556">
        <f>VLOOKUP($B217,'ORÇAMENTO '!$C$22:$J$1325,5,FALSE)</f>
        <v>0.78</v>
      </c>
      <c r="F217" s="495" t="str">
        <f>VLOOKUP($B217,'ORÇAMENTO '!$C$22:$J$1325,4,FALSE)</f>
        <v>M3</v>
      </c>
    </row>
    <row r="218" spans="1:7" ht="60">
      <c r="B218" s="323" t="str">
        <f>'ORÇAMENTO '!C492</f>
        <v>23.11</v>
      </c>
      <c r="C218" s="580" t="str">
        <f>VLOOKUP($B218,'ORÇAMENTO '!$C$22:$J$1325,3,FALSE)</f>
        <v>LANÇAMENTO COM USO DE BALDES, ADENSAMENTO E ACABAMENTO DE CONCRETO EM ESTRUTURAS. AF_12/2015</v>
      </c>
      <c r="D218" s="581" t="s">
        <v>3052</v>
      </c>
      <c r="E218" s="556">
        <f>VLOOKUP($B218,'ORÇAMENTO '!$C$22:$J$1325,5,FALSE)</f>
        <v>0.78</v>
      </c>
      <c r="F218" s="495" t="str">
        <f>VLOOKUP($B218,'ORÇAMENTO '!$C$22:$J$1325,4,FALSE)</f>
        <v>M3</v>
      </c>
    </row>
    <row r="219" spans="1:7" ht="90">
      <c r="B219" s="323" t="str">
        <f>'ORÇAMENTO '!C493</f>
        <v>23.12</v>
      </c>
      <c r="C219" s="580" t="str">
        <f>VLOOKUP($B219,'ORÇAMENTO '!$C$22:$J$1325,3,FALSE)</f>
        <v>MONTAGEM E DESMONTAGEM DE FÔRMA DE LAJE MACIÇA COM ÁREA MÉDIA MENOR OU IGUAL A 20 M², PÉ-DIREITO SIMPLES, EM CHAPA DE MADEIRA COMPENSADA RESINADA, 2 UTILIZAÇÕES. AF_12/2015</v>
      </c>
      <c r="D219" s="581" t="s">
        <v>3052</v>
      </c>
      <c r="E219" s="556">
        <f>VLOOKUP($B219,'ORÇAMENTO '!$C$22:$J$1325,5,FALSE)</f>
        <v>8.1300000000000008</v>
      </c>
      <c r="F219" s="495" t="str">
        <f>VLOOKUP($B219,'ORÇAMENTO '!$C$22:$J$1325,4,FALSE)</f>
        <v>M2</v>
      </c>
    </row>
    <row r="220" spans="1:7" ht="90">
      <c r="B220" s="323" t="str">
        <f>'ORÇAMENTO '!C494</f>
        <v>23.13</v>
      </c>
      <c r="C220" s="580" t="str">
        <f>VLOOKUP($B220,'ORÇAMENTO '!$C$22:$J$1325,3,FALSE)</f>
        <v>ARMAÇÃO DE LAJE DE UMA ESTRUTURA CONVENCIONAL DE CONCRETO ARMADO EM UMA EDIFICAÇÃO TÉRREA OU SOBRADO UTILIZANDO AÇO CA-50 DE 6,3 MM - MONTAGEM. AF_12/2015</v>
      </c>
      <c r="D220" s="581" t="s">
        <v>3052</v>
      </c>
      <c r="E220" s="556">
        <f>VLOOKUP($B220,'ORÇAMENTO '!$C$22:$J$1325,5,FALSE)</f>
        <v>20.100000000000001</v>
      </c>
      <c r="F220" s="495" t="str">
        <f>VLOOKUP($B220,'ORÇAMENTO '!$C$22:$J$1325,4,FALSE)</f>
        <v>KG</v>
      </c>
    </row>
    <row r="221" spans="1:7" ht="90">
      <c r="B221" s="323" t="str">
        <f>'ORÇAMENTO '!C495</f>
        <v>23.14</v>
      </c>
      <c r="C221" s="580" t="str">
        <f>VLOOKUP($B221,'ORÇAMENTO '!$C$22:$J$1325,3,FALSE)</f>
        <v>ARMAÇÃO DE LAJE DE UMA ESTRUTURA CONVENCIONAL DE CONCRETO ARMADO EM UMA EDIFICAÇÃO TÉRREA OU SOBRADO UTILIZANDO AÇO CA-60 DE 5,0 MM - MONTAGEM. AF_12/2015</v>
      </c>
      <c r="D221" s="581" t="s">
        <v>3052</v>
      </c>
      <c r="E221" s="556">
        <f>VLOOKUP($B221,'ORÇAMENTO '!$C$22:$J$1325,5,FALSE)</f>
        <v>23.5</v>
      </c>
      <c r="F221" s="495" t="str">
        <f>VLOOKUP($B221,'ORÇAMENTO '!$C$22:$J$1325,4,FALSE)</f>
        <v>KG</v>
      </c>
    </row>
    <row r="222" spans="1:7" s="221" customFormat="1" ht="15.75" thickBot="1">
      <c r="A222" s="119"/>
      <c r="B222" s="585"/>
      <c r="C222" s="586"/>
      <c r="D222" s="586"/>
      <c r="E222" s="587"/>
      <c r="F222" s="588"/>
      <c r="G222" s="119"/>
    </row>
    <row r="223" spans="1:7" ht="16.5" thickBot="1">
      <c r="B223" s="1699" t="s">
        <v>2762</v>
      </c>
      <c r="C223" s="1687" t="str">
        <f>VLOOKUP($B223,'ORÇAMENTO '!$C$22:$J$1325,3,FALSE)</f>
        <v xml:space="preserve">I M P E R M E A B I L I Z A Ç Ã O </v>
      </c>
      <c r="D223" s="1687"/>
      <c r="E223" s="1680"/>
      <c r="F223" s="1694"/>
    </row>
    <row r="224" spans="1:7" ht="45">
      <c r="B224" s="1701" t="str">
        <f>'ORÇAMENTO '!C498</f>
        <v>24.1</v>
      </c>
      <c r="C224" s="1690" t="str">
        <f>VLOOKUP($B224,'ORÇAMENTO '!$C$22:$J$1325,3,FALSE)</f>
        <v>IMPERMEABILIZACAO DE ESTRUTURAS ENTERRADAS, COM TINTA ASFALTICA, DUAS DEMAOS.</v>
      </c>
      <c r="D224" s="1741" t="s">
        <v>3089</v>
      </c>
      <c r="E224" s="1697">
        <f>VLOOKUP($B224,'ORÇAMENTO '!$C$22:$J$1325,5,FALSE)</f>
        <v>9.9700000000000006</v>
      </c>
      <c r="F224" s="1692" t="str">
        <f>VLOOKUP($B224,'ORÇAMENTO '!$C$22:$J$1325,4,FALSE)</f>
        <v>M2</v>
      </c>
    </row>
    <row r="225" spans="1:7" ht="15.75">
      <c r="B225" s="1688"/>
      <c r="C225" s="1722" t="s">
        <v>3046</v>
      </c>
      <c r="D225" s="1684"/>
      <c r="E225" s="1695"/>
      <c r="F225" s="1681"/>
    </row>
    <row r="226" spans="1:7" ht="60.75" thickBot="1">
      <c r="B226" s="1724" t="str">
        <f>'ORÇAMENTO '!C500</f>
        <v>24.2</v>
      </c>
      <c r="C226" s="1689" t="str">
        <f>VLOOKUP($B226,'ORÇAMENTO '!$C$22:$J$1325,3,FALSE)</f>
        <v>IMPERMEABILIZACAO DE CALHAS/LAJES DESCOBERTAS, COM EMULSAO ASFALTICA COM ELASTOMEROS, 3 DEMAOS</v>
      </c>
      <c r="D226" s="1742" t="s">
        <v>3052</v>
      </c>
      <c r="E226" s="1696">
        <f>VLOOKUP($B226,'ORÇAMENTO '!$C$22:$J$1325,5,FALSE)</f>
        <v>6.37</v>
      </c>
      <c r="F226" s="1700" t="str">
        <f>VLOOKUP($B226,'ORÇAMENTO '!$C$22:$J$1325,4,FALSE)</f>
        <v>M2</v>
      </c>
    </row>
    <row r="227" spans="1:7" s="221" customFormat="1" ht="15.75" thickBot="1">
      <c r="A227" s="119"/>
      <c r="B227" s="585"/>
      <c r="C227" s="586"/>
      <c r="D227" s="586"/>
      <c r="E227" s="587"/>
      <c r="F227" s="588"/>
      <c r="G227" s="119"/>
    </row>
    <row r="228" spans="1:7" ht="15.75">
      <c r="B228" s="576" t="s">
        <v>2763</v>
      </c>
      <c r="C228" s="577" t="str">
        <f>VLOOKUP($B228,'ORÇAMENTO '!$C$22:$J$1325,3,FALSE)</f>
        <v>A L V E N A R I A S ,   F E C H A M E N T O S   E   D I V I S Ó R I A S</v>
      </c>
      <c r="D228" s="577"/>
      <c r="E228" s="578"/>
      <c r="F228" s="579"/>
    </row>
    <row r="229" spans="1:7" ht="15.75">
      <c r="B229" s="323"/>
      <c r="C229" s="1258" t="str">
        <f>'ORÇAMENTO '!E503</f>
        <v>ALVENARIA</v>
      </c>
      <c r="D229" s="581"/>
      <c r="E229" s="556"/>
      <c r="F229" s="495"/>
    </row>
    <row r="230" spans="1:7" ht="105">
      <c r="B230" s="323" t="str">
        <f>'ORÇAMENTO '!C504</f>
        <v>25.1</v>
      </c>
      <c r="C230" s="580" t="str">
        <f>VLOOKUP($B230,'ORÇAMENTO '!$C$22:$J$1325,3,FALSE)</f>
        <v>(COMPOSIÇÃO REPRESENTATIVA) DO SERVIÇO DE ALVENARIA DE VEDAÇÃO DE BLOCOS VAZADOS DE CERÂMICA DE 9X19X19CM (ESPESSURA 9CM), PARA EDIFICAÇÃO HABITACIONAL UNIFAMILIAR (CASA) E EDIFICAÇÃO PÚBLICA PADRÃO. AF_11/2014</v>
      </c>
      <c r="D230" s="1279" t="s">
        <v>3090</v>
      </c>
      <c r="E230" s="556">
        <f>VLOOKUP($B230,'ORÇAMENTO '!$C$22:$J$1325,5,FALSE)</f>
        <v>36.299999999999997</v>
      </c>
      <c r="F230" s="495" t="str">
        <f>VLOOKUP($B230,'ORÇAMENTO '!$C$22:$J$1325,4,FALSE)</f>
        <v>M2</v>
      </c>
    </row>
    <row r="231" spans="1:7" ht="15.75">
      <c r="B231" s="323"/>
      <c r="C231" s="1258" t="str">
        <f>'ORÇAMENTO '!E505</f>
        <v>VERGAS E CONTRAVERGAS</v>
      </c>
      <c r="D231" s="581"/>
      <c r="E231" s="556"/>
      <c r="F231" s="495"/>
    </row>
    <row r="232" spans="1:7" ht="30">
      <c r="B232" s="323" t="str">
        <f>'ORÇAMENTO '!C506</f>
        <v>25.2</v>
      </c>
      <c r="C232" s="580" t="str">
        <f>VLOOKUP($B232,'ORÇAMENTO '!$C$22:$J$1325,3,FALSE)</f>
        <v>VERGA PRÉ-MOLDADA PARA PORTAS COM ATÉ 1,5 M DE VÃO. AF_03/2016</v>
      </c>
      <c r="D232" s="1279" t="s">
        <v>3091</v>
      </c>
      <c r="E232" s="556">
        <f>VLOOKUP($B232,'ORÇAMENTO '!$C$22:$J$1325,5,FALSE)</f>
        <v>4.5</v>
      </c>
      <c r="F232" s="495" t="str">
        <f>VLOOKUP($B232,'ORÇAMENTO '!$C$22:$J$1325,4,FALSE)</f>
        <v>M</v>
      </c>
    </row>
    <row r="233" spans="1:7" s="221" customFormat="1" ht="15.75" thickBot="1">
      <c r="A233" s="119"/>
      <c r="B233" s="585"/>
      <c r="C233" s="586"/>
      <c r="D233" s="586"/>
      <c r="E233" s="587"/>
      <c r="F233" s="588"/>
      <c r="G233" s="119"/>
    </row>
    <row r="234" spans="1:7" ht="16.5" thickBot="1">
      <c r="B234" s="1699" t="s">
        <v>2764</v>
      </c>
      <c r="C234" s="1687" t="str">
        <f>VLOOKUP($B234,'ORÇAMENTO '!$C$22:$J$1325,3,FALSE)</f>
        <v>E S Q U A D R I A S</v>
      </c>
      <c r="D234" s="1687"/>
      <c r="E234" s="1680"/>
      <c r="F234" s="1694"/>
    </row>
    <row r="235" spans="1:7" ht="15.75">
      <c r="B235" s="1701"/>
      <c r="C235" s="1723" t="str">
        <f>'ORÇAMENTO '!E509</f>
        <v>PORTAS EM ALUMÍNIO</v>
      </c>
      <c r="D235" s="1683"/>
      <c r="E235" s="1697"/>
      <c r="F235" s="1692"/>
    </row>
    <row r="236" spans="1:7" ht="60">
      <c r="B236" s="1688" t="str">
        <f>'ORÇAMENTO '!C510</f>
        <v>26.1</v>
      </c>
      <c r="C236" s="1691" t="str">
        <f>VLOOKUP($B236,'ORÇAMENTO '!$C$22:$J$1325,3,FALSE)</f>
        <v>PORTA EM ALUMÍNIO DE ABRIR TIPO VENEZIANA COM GUARNIÇÃO, FIXAÇÃO COM PARAFUSOS - FORNECIMENTO E INSTALAÇÃO. AF_08/2015</v>
      </c>
      <c r="D236" s="1740" t="s">
        <v>3092</v>
      </c>
      <c r="E236" s="1695">
        <f>VLOOKUP($B236,'ORÇAMENTO '!$C$22:$J$1325,5,FALSE)</f>
        <v>6.3</v>
      </c>
      <c r="F236" s="1681" t="str">
        <f>VLOOKUP($B236,'ORÇAMENTO '!$C$22:$J$1325,4,FALSE)</f>
        <v>M2</v>
      </c>
    </row>
    <row r="237" spans="1:7" ht="15.75">
      <c r="B237" s="1688"/>
      <c r="C237" s="1722" t="str">
        <f>'ORÇAMENTO '!E511</f>
        <v>FECHADURAS</v>
      </c>
      <c r="D237" s="1684"/>
      <c r="E237" s="1695"/>
      <c r="F237" s="1681"/>
    </row>
    <row r="238" spans="1:7" ht="90.75" thickBot="1">
      <c r="B238" s="1724" t="str">
        <f>'ORÇAMENTO '!C512</f>
        <v>26.2</v>
      </c>
      <c r="C238" s="1689" t="str">
        <f>VLOOKUP($B238,'ORÇAMENTO '!$C$22:$J$1325,3,FALSE)</f>
        <v>FECHADURA DE EMBUTIR COM CILINDRO, EXTERNA, COMPLETA, ACABAMENTO PADRÃO MÉDIO, INCLUSO EXECUÇÃO DE FURO - FORNECIMENTO E INSTALAÇÃO. AF_08/2015</v>
      </c>
      <c r="D238" s="1742" t="s">
        <v>3093</v>
      </c>
      <c r="E238" s="1696">
        <f>VLOOKUP($B238,'ORÇAMENTO '!$C$22:$J$1325,5,FALSE)</f>
        <v>3</v>
      </c>
      <c r="F238" s="1700" t="str">
        <f>VLOOKUP($B238,'ORÇAMENTO '!$C$22:$J$1325,4,FALSE)</f>
        <v>UN</v>
      </c>
    </row>
    <row r="239" spans="1:7" s="221" customFormat="1" ht="15.75" thickBot="1">
      <c r="A239" s="119"/>
      <c r="B239" s="585"/>
      <c r="C239" s="586"/>
      <c r="D239" s="586"/>
      <c r="E239" s="587"/>
      <c r="F239" s="588"/>
      <c r="G239" s="119"/>
    </row>
    <row r="240" spans="1:7" ht="15.75">
      <c r="B240" s="576" t="s">
        <v>2765</v>
      </c>
      <c r="C240" s="577" t="str">
        <f>VLOOKUP($B240,'ORÇAMENTO '!$C$22:$J$1325,3,FALSE)</f>
        <v>R E V E S T I M E N T O</v>
      </c>
      <c r="D240" s="577"/>
      <c r="E240" s="578"/>
      <c r="F240" s="579"/>
    </row>
    <row r="241" spans="1:7" ht="90">
      <c r="B241" s="323" t="str">
        <f>'ORÇAMENTO '!C515</f>
        <v>27.1</v>
      </c>
      <c r="C241" s="580" t="str">
        <f>VLOOKUP($B241,'ORÇAMENTO '!$C$22:$J$1325,3,FALSE)</f>
        <v>CHAPISCO APLICADO EM ALVENARIAS E ESTRUTURAS DE CONCRETO INTERNAS, COM COLHER DE PEDREIRO.  ARGAMASSA TRAÇO 1:3 COM PREPARO EM BETONEIRA 400L. AF_06/2014</v>
      </c>
      <c r="D241" s="581" t="s">
        <v>3094</v>
      </c>
      <c r="E241" s="556">
        <f>VLOOKUP($B241,'ORÇAMENTO '!$C$22:$J$1325,5,FALSE)</f>
        <v>38.700000000000003</v>
      </c>
      <c r="F241" s="495" t="str">
        <f>VLOOKUP($B241,'ORÇAMENTO '!$C$22:$J$1325,4,FALSE)</f>
        <v>M2</v>
      </c>
    </row>
    <row r="242" spans="1:7" ht="105">
      <c r="B242" s="323" t="str">
        <f>'ORÇAMENTO '!C516</f>
        <v>27.2</v>
      </c>
      <c r="C242" s="580" t="str">
        <f>VLOOKUP($B242,'ORÇAMENTO '!$C$22:$J$1325,3,FALSE)</f>
        <v>CHAPISCO APLICADO EM ALVENARIA (COM PRESENÇA DE VÃOS) E ESTRUTURAS DE CONCRETO DE FACHADA, COM COLHER DE PEDREIRO.  ARGAMASSA TRAÇO 1:3 COM PREPARO EM BETONEIRA 400L. AF_06/2014</v>
      </c>
      <c r="D242" s="581" t="s">
        <v>3095</v>
      </c>
      <c r="E242" s="556">
        <f>VLOOKUP($B242,'ORÇAMENTO '!$C$22:$J$1325,5,FALSE)</f>
        <v>33.9</v>
      </c>
      <c r="F242" s="495" t="str">
        <f>VLOOKUP($B242,'ORÇAMENTO '!$C$22:$J$1325,4,FALSE)</f>
        <v>M2</v>
      </c>
    </row>
    <row r="243" spans="1:7" ht="135">
      <c r="B243" s="323" t="str">
        <f>'ORÇAMENTO '!C517</f>
        <v>27.3</v>
      </c>
      <c r="C243" s="580" t="str">
        <f>VLOOKUP($B243,'ORÇAMENTO '!$C$22:$J$1325,3,FALSE)</f>
        <v>EMBOÇO, PARA RECEBIMENTO DE CERÂMICA, EM ARGAMASSA TRAÇO 1:2:8, PREPARO MECÂNICO COM BETONEIRA 400L, APLICADO MANUALMENTE EM FACES INTERNAS DE PAREDES, PARA AMBIENTE COM ÁREA ENTRE 5M2 E 10M2, ESPESSURA DE 20MM, COM EXECUÇÃO DE TALISCAS. AF_06/2014</v>
      </c>
      <c r="D243" s="581" t="s">
        <v>3094</v>
      </c>
      <c r="E243" s="556">
        <f>VLOOKUP($B243,'ORÇAMENTO '!$C$22:$J$1325,5,FALSE)</f>
        <v>38.700000000000003</v>
      </c>
      <c r="F243" s="495" t="str">
        <f>VLOOKUP($B243,'ORÇAMENTO '!$C$22:$J$1325,4,FALSE)</f>
        <v>M2</v>
      </c>
    </row>
    <row r="244" spans="1:7" ht="105.75" thickBot="1">
      <c r="B244" s="324" t="str">
        <f>'ORÇAMENTO '!C518</f>
        <v>27.4</v>
      </c>
      <c r="C244" s="582" t="str">
        <f>VLOOKUP($B244,'ORÇAMENTO '!$C$22:$J$1325,3,FALSE)</f>
        <v>EMBOÇO OU MASSA ÚNICA EM ARGAMASSA TRAÇO 1:2:8, PREPARO MECÂNICO COM BETONEIRA 400 L, APLICADA MANUALMENTE EM PANOS DE FACHADA COM PRESENÇA DE VÃOS, ESPESSURA DE 25 MM. AF_06/2014</v>
      </c>
      <c r="D244" s="583" t="s">
        <v>3095</v>
      </c>
      <c r="E244" s="584">
        <f>VLOOKUP($B244,'ORÇAMENTO '!$C$22:$J$1325,5,FALSE)</f>
        <v>33.9</v>
      </c>
      <c r="F244" s="498" t="str">
        <f>VLOOKUP($B244,'ORÇAMENTO '!$C$22:$J$1325,4,FALSE)</f>
        <v>M2</v>
      </c>
    </row>
    <row r="245" spans="1:7" ht="135">
      <c r="B245" s="1278" t="str">
        <f>'ORÇAMENTO '!C519</f>
        <v>27.5</v>
      </c>
      <c r="C245" s="1284" t="str">
        <f>VLOOKUP($B245,'ORÇAMENTO '!$C$22:$J$1325,3,FALSE)</f>
        <v>(COMPOSIÇÃO REPRESENTATIVA) DO SERVIÇO DE REVESTIMENTO CERÂMICO PARA PAREDES INTERNAS, MEIA PAREDE, OU PAREDE INTEIRA, PLACAS GRÊS OU SEMI-GRÊS DE 20X20 CM, PARA EDIFICAÇÕES HABITACIONAIS UNIFAMILIAR (CASAS) E EDIFICAÇÕES PÚBLICAS PADRÃO. AF_11/2014</v>
      </c>
      <c r="D245" s="1281" t="s">
        <v>3094</v>
      </c>
      <c r="E245" s="1282">
        <f>VLOOKUP($B245,'ORÇAMENTO '!$C$22:$J$1325,5,FALSE)</f>
        <v>38.700000000000003</v>
      </c>
      <c r="F245" s="1283" t="str">
        <f>VLOOKUP($B245,'ORÇAMENTO '!$C$22:$J$1325,4,FALSE)</f>
        <v>M2</v>
      </c>
    </row>
    <row r="246" spans="1:7" s="221" customFormat="1" ht="15.75" thickBot="1">
      <c r="A246" s="119"/>
      <c r="B246" s="585"/>
      <c r="C246" s="586"/>
      <c r="D246" s="586"/>
      <c r="E246" s="587"/>
      <c r="F246" s="588"/>
      <c r="G246" s="119"/>
    </row>
    <row r="247" spans="1:7" ht="15.75">
      <c r="B247" s="576" t="s">
        <v>2775</v>
      </c>
      <c r="C247" s="577" t="str">
        <f>VLOOKUP($B247,'ORÇAMENTO '!$C$22:$J$1325,3,FALSE)</f>
        <v>P I S O S</v>
      </c>
      <c r="D247" s="577"/>
      <c r="E247" s="578"/>
      <c r="F247" s="579"/>
    </row>
    <row r="248" spans="1:7" ht="30">
      <c r="B248" s="323" t="str">
        <f>'ORÇAMENTO '!C522</f>
        <v>28.1</v>
      </c>
      <c r="C248" s="580" t="str">
        <f>VLOOKUP($B248,'ORÇAMENTO '!$C$22:$J$1325,3,FALSE)</f>
        <v>REGULARIZACAO E COMPACTACAO DE SUBLEITO ATE 20 CM DE ESPESSURA</v>
      </c>
      <c r="D248" s="581" t="s">
        <v>3096</v>
      </c>
      <c r="E248" s="556">
        <f>VLOOKUP($B248,'ORÇAMENTO '!$C$22:$J$1325,5,FALSE)</f>
        <v>4.5</v>
      </c>
      <c r="F248" s="495" t="str">
        <f>VLOOKUP($B248,'ORÇAMENTO '!$C$22:$J$1325,4,FALSE)</f>
        <v>M2</v>
      </c>
    </row>
    <row r="249" spans="1:7" ht="165">
      <c r="B249" s="323" t="str">
        <f>'ORÇAMENTO '!C523</f>
        <v>28.2</v>
      </c>
      <c r="C249" s="580" t="str">
        <f>VLOOKUP($B249,'ORÇAMENTO '!$C$22:$J$1325,3,FALSE)</f>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
      <c r="D249" s="581" t="s">
        <v>3096</v>
      </c>
      <c r="E249" s="556">
        <f>VLOOKUP($B249,'ORÇAMENTO '!$C$22:$J$1325,5,FALSE)</f>
        <v>4.5</v>
      </c>
      <c r="F249" s="495" t="str">
        <f>VLOOKUP($B249,'ORÇAMENTO '!$C$22:$J$1325,4,FALSE)</f>
        <v>M2</v>
      </c>
    </row>
    <row r="250" spans="1:7" ht="30">
      <c r="B250" s="323" t="str">
        <f>'ORÇAMENTO '!C524</f>
        <v>28.3</v>
      </c>
      <c r="C250" s="580" t="str">
        <f>VLOOKUP($B250,'ORÇAMENTO '!$C$22:$J$1325,3,FALSE)</f>
        <v xml:space="preserve">FORNECIMENTO E INSTALAÇÃO DE PISO ANTIDERRAPANTE 45X45 CM </v>
      </c>
      <c r="D250" s="581" t="s">
        <v>3096</v>
      </c>
      <c r="E250" s="556">
        <f>VLOOKUP($B250,'ORÇAMENTO '!$C$22:$J$1325,5,FALSE)</f>
        <v>4.5</v>
      </c>
      <c r="F250" s="495" t="str">
        <f>VLOOKUP($B250,'ORÇAMENTO '!$C$22:$J$1325,4,FALSE)</f>
        <v>M2</v>
      </c>
    </row>
    <row r="251" spans="1:7" s="221" customFormat="1" ht="15.75" thickBot="1">
      <c r="A251" s="119"/>
      <c r="B251" s="585"/>
      <c r="C251" s="586"/>
      <c r="D251" s="586"/>
      <c r="E251" s="587"/>
      <c r="F251" s="588"/>
      <c r="G251" s="119"/>
    </row>
    <row r="252" spans="1:7" ht="15.75">
      <c r="B252" s="576" t="s">
        <v>2779</v>
      </c>
      <c r="C252" s="577" t="str">
        <f>VLOOKUP($B252,'ORÇAMENTO '!$C$22:$J$1325,3,FALSE)</f>
        <v>P I N T U R A S</v>
      </c>
      <c r="D252" s="577"/>
      <c r="E252" s="578"/>
      <c r="F252" s="579"/>
    </row>
    <row r="253" spans="1:7" ht="15.75">
      <c r="B253" s="323"/>
      <c r="C253" s="1258" t="str">
        <f>'ORÇAMENTO '!E527</f>
        <v>PAREDES E TETOS</v>
      </c>
      <c r="D253" s="581"/>
      <c r="E253" s="556"/>
      <c r="F253" s="495"/>
    </row>
    <row r="254" spans="1:7" ht="45">
      <c r="B254" s="323" t="str">
        <f>'ORÇAMENTO '!C528</f>
        <v>29.1</v>
      </c>
      <c r="C254" s="580" t="str">
        <f>VLOOKUP($B254,'ORÇAMENTO '!$C$22:$J$1325,3,FALSE)</f>
        <v>APLICAÇÃO DE FUNDO SELADOR ACRÍLICO EM PAREDES, UMA DEMÃO. AF_06/2014</v>
      </c>
      <c r="D254" s="1279" t="s">
        <v>3095</v>
      </c>
      <c r="E254" s="556">
        <f>VLOOKUP($B254,'ORÇAMENTO '!$C$22:$J$1325,5,FALSE)</f>
        <v>33.9</v>
      </c>
      <c r="F254" s="495" t="str">
        <f>VLOOKUP($B254,'ORÇAMENTO '!$C$22:$J$1325,4,FALSE)</f>
        <v>M2</v>
      </c>
    </row>
    <row r="255" spans="1:7" ht="45">
      <c r="B255" s="323" t="str">
        <f>'ORÇAMENTO '!C529</f>
        <v>29.2</v>
      </c>
      <c r="C255" s="580" t="str">
        <f>VLOOKUP($B255,'ORÇAMENTO '!$C$22:$J$1325,3,FALSE)</f>
        <v>APLICAÇÃO E LIXAMENTO DE MASSA LÁTEX EM PAREDES, UMA DEMÃO. AF_06/2014</v>
      </c>
      <c r="D255" s="1279" t="s">
        <v>3095</v>
      </c>
      <c r="E255" s="556">
        <f>VLOOKUP($B255,'ORÇAMENTO '!$C$22:$J$1325,5,FALSE)</f>
        <v>33.9</v>
      </c>
      <c r="F255" s="495" t="str">
        <f>VLOOKUP($B255,'ORÇAMENTO '!$C$22:$J$1325,4,FALSE)</f>
        <v>M2</v>
      </c>
    </row>
    <row r="256" spans="1:7" ht="45">
      <c r="B256" s="323" t="str">
        <f>'ORÇAMENTO '!C530</f>
        <v>29.3</v>
      </c>
      <c r="C256" s="580" t="str">
        <f>VLOOKUP($B256,'ORÇAMENTO '!$C$22:$J$1325,3,FALSE)</f>
        <v>APLICAÇÃO MANUAL DE PINTURA COM TINTA LÁTEX ACRÍLICA EM PAREDES, DUAS DEMÃOS. AF_06/2014</v>
      </c>
      <c r="D256" s="1279" t="s">
        <v>3095</v>
      </c>
      <c r="E256" s="556">
        <f>VLOOKUP($B256,'ORÇAMENTO '!$C$22:$J$1325,5,FALSE)</f>
        <v>33.9</v>
      </c>
      <c r="F256" s="495" t="str">
        <f>VLOOKUP($B256,'ORÇAMENTO '!$C$22:$J$1325,4,FALSE)</f>
        <v>M2</v>
      </c>
    </row>
    <row r="257" spans="1:7" ht="45">
      <c r="B257" s="323" t="str">
        <f>'ORÇAMENTO '!C531</f>
        <v>29.4</v>
      </c>
      <c r="C257" s="580" t="str">
        <f>VLOOKUP($B257,'ORÇAMENTO '!$C$22:$J$1325,3,FALSE)</f>
        <v>APLICAÇÃO DE FUNDO SELADOR ACRÍLICO EM TETO, UMA DEMÃO. AF_06/2014</v>
      </c>
      <c r="D257" s="1279" t="s">
        <v>3096</v>
      </c>
      <c r="E257" s="556">
        <f>VLOOKUP($B257,'ORÇAMENTO '!$C$22:$J$1325,5,FALSE)</f>
        <v>4.5</v>
      </c>
      <c r="F257" s="495" t="str">
        <f>VLOOKUP($B257,'ORÇAMENTO '!$C$22:$J$1325,4,FALSE)</f>
        <v>M2</v>
      </c>
    </row>
    <row r="258" spans="1:7" ht="45">
      <c r="B258" s="323" t="str">
        <f>'ORÇAMENTO '!C532</f>
        <v>29.5</v>
      </c>
      <c r="C258" s="580" t="str">
        <f>VLOOKUP($B258,'ORÇAMENTO '!$C$22:$J$1325,3,FALSE)</f>
        <v>APLICAÇÃO E LIXAMENTO DE MASSA LÁTEX EM TETO, UMA DEMÃO. AF_06/2014</v>
      </c>
      <c r="D258" s="1279" t="s">
        <v>3096</v>
      </c>
      <c r="E258" s="556">
        <f>VLOOKUP($B258,'ORÇAMENTO '!$C$22:$J$1325,5,FALSE)</f>
        <v>4.5</v>
      </c>
      <c r="F258" s="495" t="str">
        <f>VLOOKUP($B258,'ORÇAMENTO '!$C$22:$J$1325,4,FALSE)</f>
        <v>M2</v>
      </c>
    </row>
    <row r="259" spans="1:7" ht="45">
      <c r="B259" s="323" t="str">
        <f>'ORÇAMENTO '!C533</f>
        <v>29.6</v>
      </c>
      <c r="C259" s="580" t="str">
        <f>VLOOKUP($B259,'ORÇAMENTO '!$C$22:$J$1325,3,FALSE)</f>
        <v>APLICAÇÃO MANUAL DE PINTURA COM TINTA LÁTEX ACRÍLICA EM TETO, DUAS DEMÃOS. AF_06/2014</v>
      </c>
      <c r="D259" s="1279" t="str">
        <f>D258</f>
        <v>1,50+1,50+1,50</v>
      </c>
      <c r="E259" s="556">
        <f>VLOOKUP($B259,'ORÇAMENTO '!$C$22:$J$1325,5,FALSE)</f>
        <v>4.5</v>
      </c>
      <c r="F259" s="495" t="str">
        <f>VLOOKUP($B259,'ORÇAMENTO '!$C$22:$J$1325,4,FALSE)</f>
        <v>M2</v>
      </c>
    </row>
    <row r="260" spans="1:7" s="221" customFormat="1" ht="15.75" thickBot="1">
      <c r="A260" s="119"/>
      <c r="B260" s="585"/>
      <c r="C260" s="586"/>
      <c r="D260" s="586"/>
      <c r="E260" s="587"/>
      <c r="F260" s="588"/>
      <c r="G260" s="119"/>
    </row>
    <row r="261" spans="1:7" ht="15.75">
      <c r="B261" s="576" t="s">
        <v>2786</v>
      </c>
      <c r="C261" s="577" t="str">
        <f>VLOOKUP($B261,'ORÇAMENTO '!$C$22:$J$1325,3,FALSE)</f>
        <v xml:space="preserve">S E R V I Ç O S   C O M P L E M E N T A R E S </v>
      </c>
      <c r="D261" s="577"/>
      <c r="E261" s="578"/>
      <c r="F261" s="579"/>
    </row>
    <row r="262" spans="1:7" ht="30">
      <c r="B262" s="323" t="str">
        <f>'ORÇAMENTO '!C536</f>
        <v>30.1</v>
      </c>
      <c r="C262" s="580" t="str">
        <f>VLOOKUP($B262,'ORÇAMENTO '!$C$22:$J$1325,3,FALSE)</f>
        <v>LIMPEZA FINAL DA OBRA</v>
      </c>
      <c r="D262" s="1279" t="s">
        <v>3097</v>
      </c>
      <c r="E262" s="556">
        <f>VLOOKUP($B262,'ORÇAMENTO '!$C$22:$J$1325,5,FALSE)</f>
        <v>6.63</v>
      </c>
      <c r="F262" s="495" t="str">
        <f>VLOOKUP($B262,'ORÇAMENTO '!$C$22:$J$1325,4,FALSE)</f>
        <v>M2</v>
      </c>
    </row>
    <row r="263" spans="1:7" s="221" customFormat="1" ht="15.75" thickBot="1">
      <c r="A263" s="119"/>
      <c r="B263" s="585"/>
      <c r="C263" s="586"/>
      <c r="D263" s="586"/>
      <c r="E263" s="587"/>
      <c r="F263" s="588"/>
      <c r="G263" s="119"/>
    </row>
    <row r="264" spans="1:7" s="198" customFormat="1" ht="16.5" thickBot="1">
      <c r="A264" s="223"/>
      <c r="B264" s="1967" t="str">
        <f>'ORÇAMENTO '!C539</f>
        <v>MURO</v>
      </c>
      <c r="C264" s="1968"/>
      <c r="D264" s="1968"/>
      <c r="E264" s="1968"/>
      <c r="F264" s="1969"/>
      <c r="G264" s="223"/>
    </row>
    <row r="265" spans="1:7" ht="15.75">
      <c r="B265" s="576" t="s">
        <v>2788</v>
      </c>
      <c r="C265" s="577" t="str">
        <f>VLOOKUP($B265,'ORÇAMENTO '!$C$22:$J$1325,3,FALSE)</f>
        <v>M O V I M E N T O  D E   T E R R A</v>
      </c>
      <c r="D265" s="577"/>
      <c r="E265" s="578"/>
      <c r="F265" s="579"/>
    </row>
    <row r="266" spans="1:7" ht="45">
      <c r="B266" s="323" t="str">
        <f>'ORÇAMENTO '!C544</f>
        <v>31.1</v>
      </c>
      <c r="C266" s="580" t="str">
        <f>VLOOKUP($B266,'ORÇAMENTO '!$C$22:$J$1325,3,FALSE)</f>
        <v>ESCAVAÇÃO MANUAL PARA BLOCO DE COROAMENTO OU SAPATA, COM PREVISÃO DE FÔRMA. AF_06/2017</v>
      </c>
      <c r="D266" s="581" t="s">
        <v>13790</v>
      </c>
      <c r="E266" s="556">
        <f>VLOOKUP($B266,'ORÇAMENTO '!$C$22:$J$1325,5,FALSE)</f>
        <v>5.51</v>
      </c>
      <c r="F266" s="495" t="str">
        <f>VLOOKUP($B266,'ORÇAMENTO '!$C$22:$J$1325,4,FALSE)</f>
        <v>M3</v>
      </c>
    </row>
    <row r="267" spans="1:7" ht="60">
      <c r="B267" s="323" t="str">
        <f>'ORÇAMENTO '!C545</f>
        <v>31.2</v>
      </c>
      <c r="C267" s="580" t="str">
        <f>VLOOKUP($B267,'ORÇAMENTO '!$C$22:$J$1325,3,FALSE)</f>
        <v>PREPARO DE FUNDO DE VALA COM LARGURA MENOR QUE 1,5 M, EM LOCAL COM NÍVEL BAIXO DE INTERFERÊNCIA. AF_06/2016</v>
      </c>
      <c r="D267" s="581" t="str">
        <f>D275</f>
        <v>0,55*1,05*6+0,55*0,55*25</v>
      </c>
      <c r="E267" s="556">
        <f>VLOOKUP($B267,'ORÇAMENTO '!$C$22:$J$1325,5,FALSE)</f>
        <v>11.02</v>
      </c>
      <c r="F267" s="495" t="str">
        <f>VLOOKUP($B267,'ORÇAMENTO '!$C$22:$J$1325,4,FALSE)</f>
        <v>M2</v>
      </c>
    </row>
    <row r="268" spans="1:7" ht="15">
      <c r="B268" s="323"/>
      <c r="C268" s="580" t="str">
        <f>'ORÇAMENTO '!E546</f>
        <v>VIGAS BALDRAME</v>
      </c>
      <c r="D268" s="581"/>
      <c r="E268" s="556"/>
      <c r="F268" s="495"/>
    </row>
    <row r="269" spans="1:7" ht="45">
      <c r="B269" s="323" t="str">
        <f>'ORÇAMENTO '!C547</f>
        <v>31.3</v>
      </c>
      <c r="C269" s="580" t="str">
        <f>VLOOKUP($B269,'ORÇAMENTO '!$C$22:$J$1325,3,FALSE)</f>
        <v>ESCAVAÇÃO MANUAL PARA BLOCO DE COROAMENTO OU SAPATA, COM PREVISÃO DE FÔRMA. AF_06/2017</v>
      </c>
      <c r="D269" s="581" t="s">
        <v>13795</v>
      </c>
      <c r="E269" s="556">
        <f>VLOOKUP($B269,'ORÇAMENTO '!$C$22:$J$1325,5,FALSE)</f>
        <v>9.6199999999999992</v>
      </c>
      <c r="F269" s="495" t="str">
        <f>VLOOKUP($B269,'ORÇAMENTO '!$C$22:$J$1325,4,FALSE)</f>
        <v>M3</v>
      </c>
    </row>
    <row r="270" spans="1:7" ht="30">
      <c r="B270" s="323" t="str">
        <f>'ORÇAMENTO '!C548</f>
        <v>31.4</v>
      </c>
      <c r="C270" s="580" t="str">
        <f>VLOOKUP($B270,'ORÇAMENTO '!$C$22:$J$1325,3,FALSE)</f>
        <v>REATERRO MANUAL APILOADO COM SOQUETE. AF_10/2017</v>
      </c>
      <c r="D270" s="581" t="s">
        <v>13796</v>
      </c>
      <c r="E270" s="556">
        <f>VLOOKUP($B270,'ORÇAMENTO '!$C$22:$J$1325,5,FALSE)</f>
        <v>3.78</v>
      </c>
      <c r="F270" s="495" t="str">
        <f>VLOOKUP($B270,'ORÇAMENTO '!$C$22:$J$1325,4,FALSE)</f>
        <v>M3</v>
      </c>
    </row>
    <row r="271" spans="1:7" ht="60">
      <c r="B271" s="323" t="str">
        <f>'ORÇAMENTO '!C549</f>
        <v>31.5</v>
      </c>
      <c r="C271" s="580" t="str">
        <f>VLOOKUP($B271,'ORÇAMENTO '!$C$22:$J$1325,3,FALSE)</f>
        <v>PREPARO DE FUNDO DE VALA COM LARGURA MENOR QUE 1,5 M, EM LOCAL COM NÍVEL BAIXO DE INTERFERÊNCIA. AF_06/2016</v>
      </c>
      <c r="D271" s="581" t="s">
        <v>13797</v>
      </c>
      <c r="E271" s="556">
        <f>VLOOKUP($B271,'ORÇAMENTO '!$C$22:$J$1325,5,FALSE)</f>
        <v>16.03</v>
      </c>
      <c r="F271" s="495" t="str">
        <f>VLOOKUP($B271,'ORÇAMENTO '!$C$22:$J$1325,4,FALSE)</f>
        <v>M2</v>
      </c>
    </row>
    <row r="272" spans="1:7" s="221" customFormat="1" ht="15.75" thickBot="1">
      <c r="A272" s="119"/>
      <c r="B272" s="585"/>
      <c r="C272" s="586"/>
      <c r="D272" s="586"/>
      <c r="E272" s="587"/>
      <c r="F272" s="588"/>
      <c r="G272" s="119"/>
    </row>
    <row r="273" spans="2:6" ht="16.5" thickBot="1">
      <c r="B273" s="1699" t="s">
        <v>2791</v>
      </c>
      <c r="C273" s="1687" t="str">
        <f>VLOOKUP($B273,'ORÇAMENTO '!$C$22:$J$1325,3,FALSE)</f>
        <v>F U N D A Ç Ã O</v>
      </c>
      <c r="D273" s="1687"/>
      <c r="E273" s="1680"/>
      <c r="F273" s="1694"/>
    </row>
    <row r="274" spans="2:6" ht="15.75">
      <c r="B274" s="1701"/>
      <c r="C274" s="1723" t="str">
        <f>'ORÇAMENTO '!E552</f>
        <v>BLOCOS</v>
      </c>
      <c r="D274" s="1683"/>
      <c r="E274" s="1697"/>
      <c r="F274" s="1692"/>
    </row>
    <row r="275" spans="2:6" ht="60">
      <c r="B275" s="1688" t="str">
        <f>'ORÇAMENTO '!C553</f>
        <v>32.1</v>
      </c>
      <c r="C275" s="1691" t="str">
        <f>VLOOKUP($B275,'ORÇAMENTO '!$C$22:$J$1325,3,FALSE)</f>
        <v>LASTRO DE CONCRETO MAGRO, APLICADO EM BLOCOS DE COROAMENTO OU SAPATAS, ESPESSURA DE 5 CM. AF_08/2017</v>
      </c>
      <c r="D275" s="1684" t="s">
        <v>13791</v>
      </c>
      <c r="E275" s="1695">
        <f>VLOOKUP($B275,'ORÇAMENTO '!$C$22:$J$1325,5,FALSE)</f>
        <v>11.02</v>
      </c>
      <c r="F275" s="1681" t="str">
        <f>VLOOKUP($B275,'ORÇAMENTO '!$C$22:$J$1325,4,FALSE)</f>
        <v>M2</v>
      </c>
    </row>
    <row r="276" spans="2:6" ht="60">
      <c r="B276" s="1688" t="str">
        <f>'ORÇAMENTO '!C554</f>
        <v>32.2</v>
      </c>
      <c r="C276" s="1691" t="str">
        <f>VLOOKUP($B276,'ORÇAMENTO '!$C$22:$J$1325,3,FALSE)</f>
        <v>CONCRETO FCK = 25MPA, TRAÇO 1:2,3:2,7 (CIMENTO/ AREIA MÉDIA/ BRITA 1)  - PREPARO MECÂNICO COM BETONEIRA 400 L. AF_07/2016</v>
      </c>
      <c r="D276" s="1684" t="s">
        <v>3052</v>
      </c>
      <c r="E276" s="1695">
        <f>VLOOKUP($B276,'ORÇAMENTO '!$C$22:$J$1325,5,FALSE)</f>
        <v>5.07</v>
      </c>
      <c r="F276" s="1681" t="str">
        <f>VLOOKUP($B276,'ORÇAMENTO '!$C$22:$J$1325,4,FALSE)</f>
        <v>M3</v>
      </c>
    </row>
    <row r="277" spans="2:6" ht="30">
      <c r="B277" s="1688" t="str">
        <f>'ORÇAMENTO '!C555</f>
        <v>32.3</v>
      </c>
      <c r="C277" s="1691" t="str">
        <f>VLOOKUP($B277,'ORÇAMENTO '!$C$22:$J$1325,3,FALSE)</f>
        <v>LANCAMENTO/APLICACAO MANUAL DE CONCRETO EM FUNDACOES</v>
      </c>
      <c r="D277" s="1684" t="s">
        <v>3052</v>
      </c>
      <c r="E277" s="1695">
        <f>VLOOKUP($B277,'ORÇAMENTO '!$C$22:$J$1325,5,FALSE)</f>
        <v>5.07</v>
      </c>
      <c r="F277" s="1681" t="str">
        <f>VLOOKUP($B277,'ORÇAMENTO '!$C$22:$J$1325,4,FALSE)</f>
        <v>M3</v>
      </c>
    </row>
    <row r="278" spans="2:6" ht="75">
      <c r="B278" s="1688" t="str">
        <f>'ORÇAMENTO '!C556</f>
        <v>32.4</v>
      </c>
      <c r="C278" s="1691" t="str">
        <f>VLOOKUP($B278,'ORÇAMENTO '!$C$22:$J$1325,3,FALSE)</f>
        <v>FABRICAÇÃO, MONTAGEM E DESMONTAGEM DE FÔRMA PARA BLOCO DE COROAMENTO, EM MADEIRA SERRADA, E=25 MM, 4 UTILIZAÇÕES. AF_06/2017</v>
      </c>
      <c r="D278" s="1684" t="s">
        <v>3052</v>
      </c>
      <c r="E278" s="1695">
        <f>VLOOKUP($B278,'ORÇAMENTO '!$C$22:$J$1325,5,FALSE)</f>
        <v>36.14</v>
      </c>
      <c r="F278" s="1681" t="str">
        <f>VLOOKUP($B278,'ORÇAMENTO '!$C$22:$J$1325,4,FALSE)</f>
        <v>M2</v>
      </c>
    </row>
    <row r="279" spans="2:6" ht="45">
      <c r="B279" s="1688" t="str">
        <f>'ORÇAMENTO '!C557</f>
        <v>32.5</v>
      </c>
      <c r="C279" s="1691" t="str">
        <f>VLOOKUP($B279,'ORÇAMENTO '!$C$22:$J$1325,3,FALSE)</f>
        <v>ARMAÇÃO DE BLOCO, VIGA BALDRAME OU SAPATA UTILIZANDO AÇO CA-50 DE 8 MM - MONTAGEM. AF_06/2017</v>
      </c>
      <c r="D279" s="1684" t="s">
        <v>3052</v>
      </c>
      <c r="E279" s="1695">
        <f>VLOOKUP($B279,'ORÇAMENTO '!$C$22:$J$1325,5,FALSE)</f>
        <v>13.4</v>
      </c>
      <c r="F279" s="1681" t="str">
        <f>VLOOKUP($B279,'ORÇAMENTO '!$C$22:$J$1325,4,FALSE)</f>
        <v>KG</v>
      </c>
    </row>
    <row r="280" spans="2:6" ht="45">
      <c r="B280" s="1688" t="str">
        <f>'ORÇAMENTO '!C558</f>
        <v>32.6</v>
      </c>
      <c r="C280" s="1691" t="str">
        <f>VLOOKUP($B280,'ORÇAMENTO '!$C$22:$J$1325,3,FALSE)</f>
        <v>ARMAÇÃO DE BLOCO, VIGA BALDRAME E SAPATA UTILIZANDO AÇO CA-60 DE 5 MM - MONTAGEM. AF_06/2017</v>
      </c>
      <c r="D280" s="1684" t="s">
        <v>3052</v>
      </c>
      <c r="E280" s="1695">
        <f>VLOOKUP($B280,'ORÇAMENTO '!$C$22:$J$1325,5,FALSE)</f>
        <v>80.8</v>
      </c>
      <c r="F280" s="1681" t="str">
        <f>VLOOKUP($B280,'ORÇAMENTO '!$C$22:$J$1325,4,FALSE)</f>
        <v>KG</v>
      </c>
    </row>
    <row r="281" spans="2:6" ht="15.75">
      <c r="B281" s="1688"/>
      <c r="C281" s="1722" t="str">
        <f>'ORÇAMENTO '!E559</f>
        <v>ESTACAS</v>
      </c>
      <c r="D281" s="1684"/>
      <c r="E281" s="1695"/>
      <c r="F281" s="1681"/>
    </row>
    <row r="282" spans="2:6" ht="120.75" thickBot="1">
      <c r="B282" s="1725" t="str">
        <f>'ORÇAMENTO '!C560</f>
        <v>32.7</v>
      </c>
      <c r="C282" s="1726" t="str">
        <f>VLOOKUP($B282,'ORÇAMENTO '!$C$22:$J$1325,3,FALSE)</f>
        <v>ESTACA PRÉ-MOLDADA DE CONCRETO, SEÇÃO QUADRADA, CAPACIDADE DE 50 TONELADAS, COMPRIMENTO TOTAL CRAVADO ATÉ 5M, BATE-ESTACAS POR GRAVIDADE SOBRE ROLOS (EXCLUSIVE MOBILIZAÇÃO E DESMOBILIZAÇÃO). AF_03/2016</v>
      </c>
      <c r="D282" s="1727" t="s">
        <v>3052</v>
      </c>
      <c r="E282" s="1728">
        <f>VLOOKUP($B282,'ORÇAMENTO '!$C$22:$J$1325,5,FALSE)</f>
        <v>172</v>
      </c>
      <c r="F282" s="1729" t="str">
        <f>VLOOKUP($B282,'ORÇAMENTO '!$C$22:$J$1325,4,FALSE)</f>
        <v>M</v>
      </c>
    </row>
    <row r="283" spans="2:6" ht="15.75">
      <c r="B283" s="1701"/>
      <c r="C283" s="1723" t="str">
        <f>'ORÇAMENTO '!E561</f>
        <v>VIGA BALDRAME</v>
      </c>
      <c r="D283" s="1683"/>
      <c r="E283" s="1697"/>
      <c r="F283" s="1692"/>
    </row>
    <row r="284" spans="2:6" ht="60">
      <c r="B284" s="1688" t="str">
        <f>'ORÇAMENTO '!C562</f>
        <v>32.8</v>
      </c>
      <c r="C284" s="1691" t="str">
        <f>VLOOKUP($B284,'ORÇAMENTO '!$C$22:$J$1325,3,FALSE)</f>
        <v>CONCRETO FCK = 25MPA, TRAÇO 1:2,3:2,7 (CIMENTO/ AREIA MÉDIA/ BRITA 1)  - PREPARO MECÂNICO COM BETONEIRA 400 L. AF_07/2016</v>
      </c>
      <c r="D284" s="1684" t="s">
        <v>3052</v>
      </c>
      <c r="E284" s="1695">
        <f>VLOOKUP($B284,'ORÇAMENTO '!$C$22:$J$1325,5,FALSE)</f>
        <v>5.84</v>
      </c>
      <c r="F284" s="1681" t="str">
        <f>VLOOKUP($B284,'ORÇAMENTO '!$C$22:$J$1325,4,FALSE)</f>
        <v>M3</v>
      </c>
    </row>
    <row r="285" spans="2:6" ht="30">
      <c r="B285" s="1688" t="str">
        <f>'ORÇAMENTO '!C563</f>
        <v>32.9</v>
      </c>
      <c r="C285" s="1691" t="str">
        <f>VLOOKUP($B285,'ORÇAMENTO '!$C$22:$J$1325,3,FALSE)</f>
        <v>LANCAMENTO/APLICACAO MANUAL DE CONCRETO EM FUNDACOES</v>
      </c>
      <c r="D285" s="1684" t="s">
        <v>3052</v>
      </c>
      <c r="E285" s="1695">
        <f>VLOOKUP($B285,'ORÇAMENTO '!$C$22:$J$1325,5,FALSE)</f>
        <v>5.84</v>
      </c>
      <c r="F285" s="1681" t="str">
        <f>VLOOKUP($B285,'ORÇAMENTO '!$C$22:$J$1325,4,FALSE)</f>
        <v>M3</v>
      </c>
    </row>
    <row r="286" spans="2:6" ht="60">
      <c r="B286" s="1688" t="str">
        <f>'ORÇAMENTO '!C564</f>
        <v>32.10</v>
      </c>
      <c r="C286" s="1691" t="str">
        <f>VLOOKUP($B286,'ORÇAMENTO '!$C$22:$J$1325,3,FALSE)</f>
        <v>FABRICAÇÃO, MONTAGEM E DESMONTAGEM DE FÔRMA PARA VIGA BALDRAME, EM MADEIRA SERRADA, E=25 MM, 4 UTILIZAÇÕES. AF_06/2017</v>
      </c>
      <c r="D286" s="1684" t="s">
        <v>3052</v>
      </c>
      <c r="E286" s="1695">
        <f>VLOOKUP($B286,'ORÇAMENTO '!$C$22:$J$1325,5,FALSE)</f>
        <v>48.11</v>
      </c>
      <c r="F286" s="1681" t="str">
        <f>VLOOKUP($B286,'ORÇAMENTO '!$C$22:$J$1325,4,FALSE)</f>
        <v>M2</v>
      </c>
    </row>
    <row r="287" spans="2:6" ht="45">
      <c r="B287" s="1688" t="str">
        <f>'ORÇAMENTO '!C565</f>
        <v>32.11</v>
      </c>
      <c r="C287" s="1691" t="str">
        <f>VLOOKUP($B287,'ORÇAMENTO '!$C$22:$J$1325,3,FALSE)</f>
        <v>ARMAÇÃO DE BLOCO, VIGA BALDRAME OU SAPATA UTILIZANDO AÇO CA-50 DE 8 MM - MONTAGEM. AF_06/2017</v>
      </c>
      <c r="D287" s="1684" t="s">
        <v>3052</v>
      </c>
      <c r="E287" s="1695">
        <f>VLOOKUP($B287,'ORÇAMENTO '!$C$22:$J$1325,5,FALSE)</f>
        <v>155.4</v>
      </c>
      <c r="F287" s="1681" t="str">
        <f>VLOOKUP($B287,'ORÇAMENTO '!$C$22:$J$1325,4,FALSE)</f>
        <v>KG</v>
      </c>
    </row>
    <row r="288" spans="2:6" ht="45.75" thickBot="1">
      <c r="B288" s="1724" t="str">
        <f>'ORÇAMENTO '!C566</f>
        <v>32.12</v>
      </c>
      <c r="C288" s="1689" t="str">
        <f>VLOOKUP($B288,'ORÇAMENTO '!$C$22:$J$1325,3,FALSE)</f>
        <v>ARMAÇÃO DE BLOCO, VIGA BALDRAME E SAPATA UTILIZANDO AÇO CA-60 DE 5 MM - MONTAGEM. AF_06/2017</v>
      </c>
      <c r="D288" s="1682" t="s">
        <v>3052</v>
      </c>
      <c r="E288" s="1696">
        <f>VLOOKUP($B288,'ORÇAMENTO '!$C$22:$J$1325,5,FALSE)</f>
        <v>73.099999999999994</v>
      </c>
      <c r="F288" s="1700" t="str">
        <f>VLOOKUP($B288,'ORÇAMENTO '!$C$22:$J$1325,4,FALSE)</f>
        <v>KG</v>
      </c>
    </row>
    <row r="289" spans="1:7" s="221" customFormat="1" ht="15.75" thickBot="1">
      <c r="A289" s="119"/>
      <c r="B289" s="585"/>
      <c r="C289" s="586"/>
      <c r="D289" s="586"/>
      <c r="E289" s="587"/>
      <c r="F289" s="588"/>
      <c r="G289" s="119"/>
    </row>
    <row r="290" spans="1:7" ht="15.75">
      <c r="B290" s="576" t="s">
        <v>2794</v>
      </c>
      <c r="C290" s="577" t="str">
        <f>VLOOKUP($B290,'ORÇAMENTO '!$C$22:$J$1325,3,FALSE)</f>
        <v>E S T R U T U R A</v>
      </c>
      <c r="D290" s="577"/>
      <c r="E290" s="578"/>
      <c r="F290" s="579"/>
    </row>
    <row r="291" spans="1:7" ht="31.5">
      <c r="B291" s="323"/>
      <c r="C291" s="1258" t="str">
        <f>'ORÇAMENTO '!E569</f>
        <v>ARMAÇÃO PARA BLOCOS DE CONCRETO</v>
      </c>
      <c r="D291" s="581"/>
      <c r="E291" s="556"/>
      <c r="F291" s="495"/>
    </row>
    <row r="292" spans="1:7" ht="90">
      <c r="B292" s="323" t="str">
        <f>'ORÇAMENTO '!C570</f>
        <v>33.1</v>
      </c>
      <c r="C292" s="580" t="str">
        <f>VLOOKUP($B292,'ORÇAMENTO '!$C$22:$J$1325,3,FALSE)</f>
        <v>CONCRETAGEM DE PILARES, FCK = 25 MPA,  COM USO DE BALDES EM EDIFICAÇÃO COM SEÇÃO MÉDIA DE PILARES MENOR OU IGUAL A 0,25 M² - LANÇAMENTO, ADENSAMENTO E ACABAMENTO. AF_12/2015</v>
      </c>
      <c r="D292" s="581" t="s">
        <v>3052</v>
      </c>
      <c r="E292" s="556">
        <f>VLOOKUP($B292,'ORÇAMENTO '!$C$22:$J$1325,5,FALSE)</f>
        <v>7.28</v>
      </c>
      <c r="F292" s="495" t="str">
        <f>VLOOKUP($B292,'ORÇAMENTO '!$C$22:$J$1325,4,FALSE)</f>
        <v>M3</v>
      </c>
    </row>
    <row r="293" spans="1:7" ht="90">
      <c r="B293" s="323" t="str">
        <f>'ORÇAMENTO '!C571</f>
        <v>33.2</v>
      </c>
      <c r="C293" s="580" t="str">
        <f>VLOOKUP($B293,'ORÇAMENTO '!$C$22:$J$1325,3,FALSE)</f>
        <v>ARMAÇÃO DE PILAR OU VIGA DE UMA ESTRUTURA CONVENCIONAL DE CONCRETO ARMADO EM UMA EDIFICAÇÃO TÉRREA OU SOBRADO UTILIZANDO AÇO CA-50 DE 10,0 MM - MONTAGEM. AF_12/2015</v>
      </c>
      <c r="D293" s="581" t="s">
        <v>3052</v>
      </c>
      <c r="E293" s="556">
        <f>VLOOKUP($B293,'ORÇAMENTO '!$C$22:$J$1325,5,FALSE)</f>
        <v>269.3</v>
      </c>
      <c r="F293" s="495" t="str">
        <f>VLOOKUP($B293,'ORÇAMENTO '!$C$22:$J$1325,4,FALSE)</f>
        <v>KG</v>
      </c>
    </row>
    <row r="294" spans="1:7" s="221" customFormat="1" ht="15.75" thickBot="1">
      <c r="A294" s="119"/>
      <c r="B294" s="585"/>
      <c r="C294" s="586"/>
      <c r="D294" s="586"/>
      <c r="E294" s="587"/>
      <c r="F294" s="588"/>
      <c r="G294" s="119"/>
    </row>
    <row r="295" spans="1:7" ht="15.75">
      <c r="B295" s="576" t="s">
        <v>2795</v>
      </c>
      <c r="C295" s="577" t="str">
        <f>VLOOKUP($B295,'ORÇAMENTO '!$C$22:$J$1325,3,FALSE)</f>
        <v xml:space="preserve">I M P E R M E A B I L I Z A Ç Ã O </v>
      </c>
      <c r="D295" s="577"/>
      <c r="E295" s="578"/>
      <c r="F295" s="579"/>
    </row>
    <row r="296" spans="1:7" ht="45">
      <c r="B296" s="323" t="str">
        <f>'ORÇAMENTO '!C574</f>
        <v>34.1</v>
      </c>
      <c r="C296" s="580" t="str">
        <f>VLOOKUP($B296,'ORÇAMENTO '!$C$22:$J$1325,3,FALSE)</f>
        <v>IMPERMEABILIZACAO DE ESTRUTURAS ENTERRADAS, COM TINTA ASFALTICA, DUAS DEMAOS.</v>
      </c>
      <c r="D296" s="581" t="s">
        <v>13801</v>
      </c>
      <c r="E296" s="556">
        <f>VLOOKUP($B296,'ORÇAMENTO '!$C$22:$J$1325,5,FALSE)</f>
        <v>64.150000000000006</v>
      </c>
      <c r="F296" s="495" t="str">
        <f>VLOOKUP($B296,'ORÇAMENTO '!$C$22:$J$1325,4,FALSE)</f>
        <v>M2</v>
      </c>
    </row>
    <row r="297" spans="1:7" s="221" customFormat="1" ht="15.75" thickBot="1">
      <c r="A297" s="119"/>
      <c r="B297" s="585"/>
      <c r="C297" s="586"/>
      <c r="D297" s="586"/>
      <c r="E297" s="587"/>
      <c r="F297" s="588"/>
      <c r="G297" s="119"/>
    </row>
    <row r="298" spans="1:7" ht="15.75">
      <c r="B298" s="576" t="s">
        <v>2796</v>
      </c>
      <c r="C298" s="577" t="str">
        <f>VLOOKUP($B298,'ORÇAMENTO '!$C$22:$J$1325,3,FALSE)</f>
        <v>A L V E N A R I A S ,   F E C H A M E N T O S   E   D I V I S Ó R I A S</v>
      </c>
      <c r="D298" s="577"/>
      <c r="E298" s="578"/>
      <c r="F298" s="579"/>
    </row>
    <row r="299" spans="1:7" ht="15.75">
      <c r="B299" s="323"/>
      <c r="C299" s="1258" t="str">
        <f>'ORÇAMENTO '!E577</f>
        <v>ALVENARIA</v>
      </c>
      <c r="D299" s="581"/>
      <c r="E299" s="556"/>
      <c r="F299" s="495"/>
    </row>
    <row r="300" spans="1:7" ht="105">
      <c r="B300" s="323" t="str">
        <f>'ORÇAMENTO '!C578</f>
        <v>35.1</v>
      </c>
      <c r="C300" s="580" t="str">
        <f>VLOOKUP($B300,'ORÇAMENTO '!$C$22:$J$1325,3,FALSE)</f>
        <v>(COMPOSIÇÃO REPRESENTATIVA) DO SERVIÇO DE ALVENARIA DE VEDAÇÃO DE BLOCOS VAZADOS DE CONCRETO DE 14X19X39CM (ESPESSURA 14CM), PARA EDIFICAÇÃO HABITACIONAL UNIFAMILIAR (CASA) E EDIFICAÇÃO PÚBLICA PADRÃO. AF_12/2014</v>
      </c>
      <c r="D300" s="581" t="s">
        <v>13772</v>
      </c>
      <c r="E300" s="556">
        <f>VLOOKUP($B300,'ORÇAMENTO '!$C$22:$J$1325,5,FALSE)</f>
        <v>193.68</v>
      </c>
      <c r="F300" s="495" t="str">
        <f>VLOOKUP($B300,'ORÇAMENTO '!$C$22:$J$1325,4,FALSE)</f>
        <v>M2</v>
      </c>
    </row>
    <row r="301" spans="1:7" s="221" customFormat="1" ht="15.75" thickBot="1">
      <c r="A301" s="119"/>
      <c r="B301" s="585"/>
      <c r="C301" s="586"/>
      <c r="D301" s="586"/>
      <c r="E301" s="587"/>
      <c r="F301" s="588"/>
      <c r="G301" s="119"/>
    </row>
    <row r="302" spans="1:7" ht="15.75">
      <c r="B302" s="576" t="s">
        <v>2797</v>
      </c>
      <c r="C302" s="577" t="str">
        <f>VLOOKUP($B302,'ORÇAMENTO '!$C$22:$J$1325,3,FALSE)</f>
        <v>E S Q U A D R I A S</v>
      </c>
      <c r="D302" s="577"/>
      <c r="E302" s="578"/>
      <c r="F302" s="579"/>
    </row>
    <row r="303" spans="1:7" ht="15.75">
      <c r="B303" s="323"/>
      <c r="C303" s="1258" t="str">
        <f>'ORÇAMENTO '!E581</f>
        <v>PORTAS METÁLICAS</v>
      </c>
      <c r="D303" s="581"/>
      <c r="E303" s="556"/>
      <c r="F303" s="495"/>
    </row>
    <row r="304" spans="1:7" ht="30">
      <c r="B304" s="323" t="str">
        <f>'ORÇAMENTO '!C582</f>
        <v>36.1</v>
      </c>
      <c r="C304" s="580" t="str">
        <f>VLOOKUP($B304,'ORÇAMENTO '!$C$22:$J$1325,3,FALSE)</f>
        <v>PORTAO DE FERRO EM CHAPA GALVANIZADA PLANA 14 GSG</v>
      </c>
      <c r="D304" s="581" t="s">
        <v>13773</v>
      </c>
      <c r="E304" s="556">
        <f>VLOOKUP($B304,'ORÇAMENTO '!$C$22:$J$1325,5,FALSE)</f>
        <v>5.2</v>
      </c>
      <c r="F304" s="495" t="str">
        <f>VLOOKUP($B304,'ORÇAMENTO '!$C$22:$J$1325,4,FALSE)</f>
        <v>M2</v>
      </c>
    </row>
    <row r="305" spans="1:7" s="221" customFormat="1" ht="15.75" thickBot="1">
      <c r="A305" s="119"/>
      <c r="B305" s="585"/>
      <c r="C305" s="586"/>
      <c r="D305" s="586"/>
      <c r="E305" s="587"/>
      <c r="F305" s="588"/>
      <c r="G305" s="119"/>
    </row>
    <row r="306" spans="1:7" ht="15.75">
      <c r="B306" s="576" t="s">
        <v>2971</v>
      </c>
      <c r="C306" s="577" t="str">
        <f>VLOOKUP($B306,'ORÇAMENTO '!$C$22:$J$1325,3,FALSE)</f>
        <v xml:space="preserve">P I N T U R A </v>
      </c>
      <c r="D306" s="577"/>
      <c r="E306" s="578"/>
      <c r="F306" s="579"/>
    </row>
    <row r="307" spans="1:7" ht="15.75">
      <c r="B307" s="323"/>
      <c r="C307" s="1258" t="str">
        <f>'ORÇAMENTO '!E585</f>
        <v>PAREDES E TETOS</v>
      </c>
      <c r="D307" s="581"/>
      <c r="E307" s="556"/>
      <c r="F307" s="495"/>
    </row>
    <row r="308" spans="1:7" ht="45">
      <c r="B308" s="323" t="str">
        <f>'ORÇAMENTO '!C586</f>
        <v>37.1</v>
      </c>
      <c r="C308" s="580" t="str">
        <f>VLOOKUP($B308,'ORÇAMENTO '!$C$22:$J$1325,3,FALSE)</f>
        <v>APLICAÇÃO DE FUNDO SELADOR ACRÍLICO EM PAREDES, UMA DEMÃO. AF_06/2014</v>
      </c>
      <c r="D308" s="581" t="s">
        <v>13774</v>
      </c>
      <c r="E308" s="556">
        <f>VLOOKUP($B308,'ORÇAMENTO '!$C$22:$J$1325,5,FALSE)</f>
        <v>387.36</v>
      </c>
      <c r="F308" s="495" t="str">
        <f>VLOOKUP($B308,'ORÇAMENTO '!$C$22:$J$1325,4,FALSE)</f>
        <v>M2</v>
      </c>
    </row>
    <row r="309" spans="1:7" ht="45">
      <c r="B309" s="323" t="str">
        <f>'ORÇAMENTO '!C587</f>
        <v>37.2</v>
      </c>
      <c r="C309" s="580" t="str">
        <f>VLOOKUP($B309,'ORÇAMENTO '!$C$22:$J$1325,3,FALSE)</f>
        <v>APLICAÇÃO MANUAL DE PINTURA COM TINTA LÁTEX ACRÍLICA EM PAREDES, DUAS DEMÃOS. AF_06/2014</v>
      </c>
      <c r="D309" s="581" t="str">
        <f>D308</f>
        <v>193,68*2</v>
      </c>
      <c r="E309" s="556">
        <f>VLOOKUP($B309,'ORÇAMENTO '!$C$22:$J$1325,5,FALSE)</f>
        <v>387.36</v>
      </c>
      <c r="F309" s="495" t="str">
        <f>VLOOKUP($B309,'ORÇAMENTO '!$C$22:$J$1325,4,FALSE)</f>
        <v>M2</v>
      </c>
    </row>
    <row r="310" spans="1:7" ht="15.75">
      <c r="B310" s="323"/>
      <c r="C310" s="1258" t="str">
        <f>'ORÇAMENTO '!E588</f>
        <v>ESQUADRIAS</v>
      </c>
      <c r="D310" s="581"/>
      <c r="E310" s="556"/>
      <c r="F310" s="495"/>
    </row>
    <row r="311" spans="1:7" ht="75">
      <c r="B311" s="323" t="str">
        <f>'ORÇAMENTO '!C589</f>
        <v>37.3</v>
      </c>
      <c r="C311" s="580" t="str">
        <f>VLOOKUP($B311,'ORÇAMENTO '!$C$22:$J$1325,3,FALSE)</f>
        <v>PINTURA ESMALTE FOSCO, DUAS DEMAOS, SOBRE SUPERFICIE METALICA, INCLUSO UMA DEMAO DE FUNDO ANTICORROSIVO. UTILIZACAO DE REVOLVER ( AR-COMPRIMIDO).</v>
      </c>
      <c r="D311" s="581" t="s">
        <v>13775</v>
      </c>
      <c r="E311" s="556">
        <f>VLOOKUP($B311,'ORÇAMENTO '!$C$22:$J$1325,5,FALSE)</f>
        <v>10.4</v>
      </c>
      <c r="F311" s="495" t="str">
        <f>VLOOKUP($B311,'ORÇAMENTO '!$C$22:$J$1325,4,FALSE)</f>
        <v>M2</v>
      </c>
    </row>
    <row r="312" spans="1:7" s="221" customFormat="1" ht="15.75" thickBot="1">
      <c r="A312" s="119"/>
      <c r="B312" s="585"/>
      <c r="C312" s="586"/>
      <c r="D312" s="586"/>
      <c r="E312" s="587"/>
      <c r="F312" s="588"/>
      <c r="G312" s="119"/>
    </row>
    <row r="313" spans="1:7" s="198" customFormat="1" ht="16.5" thickBot="1">
      <c r="A313" s="223"/>
      <c r="B313" s="1967" t="str">
        <f>'ORÇAMENTO '!C592</f>
        <v>PÓRTICO E BANCO</v>
      </c>
      <c r="C313" s="1968"/>
      <c r="D313" s="1968"/>
      <c r="E313" s="1968"/>
      <c r="F313" s="1969"/>
      <c r="G313" s="223"/>
    </row>
    <row r="314" spans="1:7" ht="15.75">
      <c r="B314" s="576" t="s">
        <v>2798</v>
      </c>
      <c r="C314" s="577" t="str">
        <f>VLOOKUP($B314,'ORÇAMENTO '!$C$22:$J$1325,3,FALSE)</f>
        <v>M O V I M E N T O  D E   T E R R A</v>
      </c>
      <c r="D314" s="577"/>
      <c r="E314" s="578"/>
      <c r="F314" s="579"/>
    </row>
    <row r="315" spans="1:7" ht="45">
      <c r="B315" s="323" t="str">
        <f>'ORÇAMENTO '!C597</f>
        <v>38.1</v>
      </c>
      <c r="C315" s="580" t="str">
        <f>VLOOKUP($B315,'ORÇAMENTO '!$C$22:$J$1325,3,FALSE)</f>
        <v>ESCAVAÇÃO MANUAL PARA BLOCO DE COROAMENTO OU SAPATA, COM PREVISÃO DE FÔRMA. AF_06/2017</v>
      </c>
      <c r="D315" s="581" t="s">
        <v>3098</v>
      </c>
      <c r="E315" s="556">
        <f>VLOOKUP($B315,'ORÇAMENTO '!$C$22:$J$1325,5,FALSE)</f>
        <v>2</v>
      </c>
      <c r="F315" s="495" t="str">
        <f>VLOOKUP($B315,'ORÇAMENTO '!$C$22:$J$1325,4,FALSE)</f>
        <v>M3</v>
      </c>
    </row>
    <row r="316" spans="1:7" ht="30">
      <c r="B316" s="323" t="str">
        <f>'ORÇAMENTO '!C598</f>
        <v>38.2</v>
      </c>
      <c r="C316" s="580" t="str">
        <f>VLOOKUP($B316,'ORÇAMENTO '!$C$22:$J$1325,3,FALSE)</f>
        <v>REATERRO MANUAL APILOADO COM SOQUETE. AF_10/2017</v>
      </c>
      <c r="D316" s="581" t="s">
        <v>3099</v>
      </c>
      <c r="E316" s="556">
        <f>VLOOKUP($B316,'ORÇAMENTO '!$C$22:$J$1325,5,FALSE)</f>
        <v>1</v>
      </c>
      <c r="F316" s="495" t="str">
        <f>VLOOKUP($B316,'ORÇAMENTO '!$C$22:$J$1325,4,FALSE)</f>
        <v>M3</v>
      </c>
    </row>
    <row r="317" spans="1:7" ht="60">
      <c r="B317" s="323" t="str">
        <f>'ORÇAMENTO '!C599</f>
        <v>38.3</v>
      </c>
      <c r="C317" s="580" t="str">
        <f>VLOOKUP($B317,'ORÇAMENTO '!$C$22:$J$1325,3,FALSE)</f>
        <v>PREPARO DE FUNDO DE VALA COM LARGURA MENOR QUE 1,5 M, EM LOCAL COM NÍVEL BAIXO DE INTERFERÊNCIA. AF_06/2016</v>
      </c>
      <c r="D317" s="581" t="s">
        <v>3100</v>
      </c>
      <c r="E317" s="556">
        <f>VLOOKUP($B317,'ORÇAMENTO '!$C$22:$J$1325,5,FALSE)</f>
        <v>2</v>
      </c>
      <c r="F317" s="495" t="str">
        <f>VLOOKUP($B317,'ORÇAMENTO '!$C$22:$J$1325,4,FALSE)</f>
        <v>M2</v>
      </c>
    </row>
    <row r="318" spans="1:7" s="221" customFormat="1" ht="15.75" thickBot="1">
      <c r="A318" s="119"/>
      <c r="B318" s="585"/>
      <c r="C318" s="586"/>
      <c r="D318" s="586"/>
      <c r="E318" s="587"/>
      <c r="F318" s="588"/>
      <c r="G318" s="119"/>
    </row>
    <row r="319" spans="1:7" ht="15.75">
      <c r="B319" s="576" t="s">
        <v>2799</v>
      </c>
      <c r="C319" s="577" t="str">
        <f>VLOOKUP($B319,'ORÇAMENTO '!$C$22:$J$1325,3,FALSE)</f>
        <v>F U N D A Ç Ã O</v>
      </c>
      <c r="D319" s="577"/>
      <c r="E319" s="578"/>
      <c r="F319" s="579"/>
    </row>
    <row r="320" spans="1:7" ht="15.75">
      <c r="B320" s="323"/>
      <c r="C320" s="1258" t="str">
        <f>'ORÇAMENTO '!E602</f>
        <v>SAPATAS</v>
      </c>
      <c r="D320" s="581"/>
      <c r="E320" s="556"/>
      <c r="F320" s="495"/>
    </row>
    <row r="321" spans="1:7" ht="60">
      <c r="B321" s="323" t="str">
        <f>'ORÇAMENTO '!C603</f>
        <v>39.1</v>
      </c>
      <c r="C321" s="580" t="str">
        <f>VLOOKUP($B321,'ORÇAMENTO '!$C$22:$J$1325,3,FALSE)</f>
        <v>LASTRO DE CONCRETO MAGRO, APLICADO EM BLOCOS DE COROAMENTO OU SAPATAS, ESPESSURA DE 5 CM. AF_08/2017</v>
      </c>
      <c r="D321" s="581" t="s">
        <v>3052</v>
      </c>
      <c r="E321" s="556">
        <f>VLOOKUP($B321,'ORÇAMENTO '!$C$22:$J$1325,5,FALSE)</f>
        <v>2</v>
      </c>
      <c r="F321" s="495" t="str">
        <f>VLOOKUP($B321,'ORÇAMENTO '!$C$22:$J$1325,4,FALSE)</f>
        <v>M2</v>
      </c>
    </row>
    <row r="322" spans="1:7" ht="60">
      <c r="B322" s="323" t="str">
        <f>'ORÇAMENTO '!C604</f>
        <v>39.2</v>
      </c>
      <c r="C322" s="580" t="str">
        <f>VLOOKUP($B322,'ORÇAMENTO '!$C$22:$J$1325,3,FALSE)</f>
        <v>CONCRETO FCK = 25MPA, TRAÇO 1:2,3:2,7 (CIMENTO/ AREIA MÉDIA/ BRITA 1)  - PREPARO MECÂNICO COM BETONEIRA 400 L. AF_07/2016</v>
      </c>
      <c r="D322" s="581" t="s">
        <v>3052</v>
      </c>
      <c r="E322" s="556">
        <f>VLOOKUP($B322,'ORÇAMENTO '!$C$22:$J$1325,5,FALSE)</f>
        <v>0.9</v>
      </c>
      <c r="F322" s="495" t="str">
        <f>VLOOKUP($B322,'ORÇAMENTO '!$C$22:$J$1325,4,FALSE)</f>
        <v>M3</v>
      </c>
    </row>
    <row r="323" spans="1:7" ht="30">
      <c r="B323" s="323" t="str">
        <f>'ORÇAMENTO '!C605</f>
        <v>39.3</v>
      </c>
      <c r="C323" s="580" t="str">
        <f>VLOOKUP($B323,'ORÇAMENTO '!$C$22:$J$1325,3,FALSE)</f>
        <v>LANCAMENTO/APLICACAO MANUAL DE CONCRETO EM FUNDACOES</v>
      </c>
      <c r="D323" s="581" t="s">
        <v>3052</v>
      </c>
      <c r="E323" s="556">
        <f>VLOOKUP($B323,'ORÇAMENTO '!$C$22:$J$1325,5,FALSE)</f>
        <v>0.9</v>
      </c>
      <c r="F323" s="495" t="str">
        <f>VLOOKUP($B323,'ORÇAMENTO '!$C$22:$J$1325,4,FALSE)</f>
        <v>M3</v>
      </c>
    </row>
    <row r="324" spans="1:7" ht="60">
      <c r="B324" s="323" t="str">
        <f>'ORÇAMENTO '!C606</f>
        <v>39.4</v>
      </c>
      <c r="C324" s="580" t="str">
        <f>VLOOKUP($B324,'ORÇAMENTO '!$C$22:$J$1325,3,FALSE)</f>
        <v>FABRICAÇÃO, MONTAGEM E DESMONTAGEM DE FÔRMA PARA SAPATA, EM MADEIRA SERRADA, E=25 MM, 4 UTILIZAÇÕES. AF_06/2017</v>
      </c>
      <c r="D324" s="581" t="s">
        <v>3052</v>
      </c>
      <c r="E324" s="556">
        <f>VLOOKUP($B324,'ORÇAMENTO '!$C$22:$J$1325,5,FALSE)</f>
        <v>3.2</v>
      </c>
      <c r="F324" s="495" t="str">
        <f>VLOOKUP($B324,'ORÇAMENTO '!$C$22:$J$1325,4,FALSE)</f>
        <v>M2</v>
      </c>
    </row>
    <row r="325" spans="1:7" ht="45">
      <c r="B325" s="323" t="str">
        <f>'ORÇAMENTO '!C607</f>
        <v>39.5</v>
      </c>
      <c r="C325" s="580" t="str">
        <f>VLOOKUP($B325,'ORÇAMENTO '!$C$22:$J$1325,3,FALSE)</f>
        <v>ARMAÇÃO DE BLOCO, VIGA BALDRAME OU SAPATA UTILIZANDO AÇO CA-50 DE 10 MM - MONTAGEM. AF_06/2017</v>
      </c>
      <c r="D325" s="581" t="s">
        <v>3052</v>
      </c>
      <c r="E325" s="556">
        <f>VLOOKUP($B325,'ORÇAMENTO '!$C$22:$J$1325,5,FALSE)</f>
        <v>32.799999999999997</v>
      </c>
      <c r="F325" s="495" t="str">
        <f>VLOOKUP($B325,'ORÇAMENTO '!$C$22:$J$1325,4,FALSE)</f>
        <v>KG</v>
      </c>
    </row>
    <row r="326" spans="1:7" s="221" customFormat="1" ht="15.75" thickBot="1">
      <c r="A326" s="119"/>
      <c r="B326" s="585"/>
      <c r="C326" s="586"/>
      <c r="D326" s="586"/>
      <c r="E326" s="587"/>
      <c r="F326" s="588"/>
      <c r="G326" s="119"/>
    </row>
    <row r="327" spans="1:7" ht="15.75">
      <c r="B327" s="576" t="s">
        <v>2800</v>
      </c>
      <c r="C327" s="577" t="str">
        <f>VLOOKUP($B327,'ORÇAMENTO '!$C$22:$J$1325,3,FALSE)</f>
        <v>E S T R U T U R A</v>
      </c>
      <c r="D327" s="577"/>
      <c r="E327" s="578"/>
      <c r="F327" s="579"/>
    </row>
    <row r="328" spans="1:7" ht="15.75">
      <c r="B328" s="323"/>
      <c r="C328" s="1258" t="str">
        <f>'ORÇAMENTO '!E610</f>
        <v>VIGA BANCO</v>
      </c>
      <c r="D328" s="581"/>
      <c r="E328" s="556"/>
      <c r="F328" s="495"/>
    </row>
    <row r="329" spans="1:7" ht="60">
      <c r="B329" s="323" t="str">
        <f>'ORÇAMENTO '!C611</f>
        <v>40.1</v>
      </c>
      <c r="C329" s="580" t="str">
        <f>VLOOKUP($B329,'ORÇAMENTO '!$C$22:$J$1325,3,FALSE)</f>
        <v>CONCRETO FCK = 25MPA, TRAÇO 1:2,3:2,7 (CIMENTO/ AREIA MÉDIA/ BRITA 1)  - PREPARO MECÂNICO COM BETONEIRA 400 L. AF_07/2016</v>
      </c>
      <c r="D329" s="581" t="s">
        <v>3052</v>
      </c>
      <c r="E329" s="556">
        <f>VLOOKUP($B329,'ORÇAMENTO '!$C$22:$J$1325,5,FALSE)</f>
        <v>0.1</v>
      </c>
      <c r="F329" s="495" t="str">
        <f>VLOOKUP($B329,'ORÇAMENTO '!$C$22:$J$1325,4,FALSE)</f>
        <v>M3</v>
      </c>
    </row>
    <row r="330" spans="1:7" ht="60">
      <c r="B330" s="323" t="str">
        <f>'ORÇAMENTO '!C612</f>
        <v>40.2</v>
      </c>
      <c r="C330" s="580" t="str">
        <f>VLOOKUP($B330,'ORÇAMENTO '!$C$22:$J$1325,3,FALSE)</f>
        <v>LANÇAMENTO COM USO DE BALDES, ADENSAMENTO E ACABAMENTO DE CONCRETO EM ESTRUTURAS. AF_12/2015</v>
      </c>
      <c r="D330" s="581" t="s">
        <v>3052</v>
      </c>
      <c r="E330" s="556">
        <f>VLOOKUP($B330,'ORÇAMENTO '!$C$22:$J$1325,5,FALSE)</f>
        <v>0.1</v>
      </c>
      <c r="F330" s="495" t="str">
        <f>VLOOKUP($B330,'ORÇAMENTO '!$C$22:$J$1325,4,FALSE)</f>
        <v>M3</v>
      </c>
    </row>
    <row r="331" spans="1:7" ht="75">
      <c r="B331" s="323" t="str">
        <f>'ORÇAMENTO '!C613</f>
        <v>40.3</v>
      </c>
      <c r="C331" s="580" t="str">
        <f>VLOOKUP($B331,'ORÇAMENTO '!$C$22:$J$1325,3,FALSE)</f>
        <v>MONTAGEM E DESMONTAGEM DE FÔRMA DE VIGA, ESCORAMENTO COM PONTALETE DE MADEIRA, PÉ-DIREITO SIMPLES, EM MADEIRA SERRADA, 1 UTILIZAÇÃO. AF_12/2015</v>
      </c>
      <c r="D331" s="581" t="s">
        <v>3052</v>
      </c>
      <c r="E331" s="556">
        <f>VLOOKUP($B331,'ORÇAMENTO '!$C$22:$J$1325,5,FALSE)</f>
        <v>1.38</v>
      </c>
      <c r="F331" s="495" t="str">
        <f>VLOOKUP($B331,'ORÇAMENTO '!$C$22:$J$1325,4,FALSE)</f>
        <v>M2</v>
      </c>
    </row>
    <row r="332" spans="1:7" ht="90">
      <c r="B332" s="323" t="str">
        <f>'ORÇAMENTO '!C614</f>
        <v>40.4</v>
      </c>
      <c r="C332" s="580" t="str">
        <f>VLOOKUP($B332,'ORÇAMENTO '!$C$22:$J$1325,3,FALSE)</f>
        <v>ARMAÇÃO DE PILAR OU VIGA DE UMA ESTRUTURA CONVENCIONAL DE CONCRETO ARMADO EM UMA EDIFICAÇÃO TÉRREA OU SOBRADO UTILIZANDO AÇO CA-50 DE 8,0 MM - MONTAGEM. AF_12/2015</v>
      </c>
      <c r="D332" s="581" t="s">
        <v>3052</v>
      </c>
      <c r="E332" s="556">
        <f>VLOOKUP($B332,'ORÇAMENTO '!$C$22:$J$1325,5,FALSE)</f>
        <v>14.5</v>
      </c>
      <c r="F332" s="495" t="str">
        <f>VLOOKUP($B332,'ORÇAMENTO '!$C$22:$J$1325,4,FALSE)</f>
        <v>KG</v>
      </c>
    </row>
    <row r="333" spans="1:7" ht="90.75" thickBot="1">
      <c r="B333" s="324" t="str">
        <f>'ORÇAMENTO '!C615</f>
        <v>40.5</v>
      </c>
      <c r="C333" s="582" t="str">
        <f>VLOOKUP($B333,'ORÇAMENTO '!$C$22:$J$1325,3,FALSE)</f>
        <v>ARMAÇÃO DE PILAR OU VIGA DE UMA ESTRUTURA CONVENCIONAL DE CONCRETO ARMADO EM UMA EDIFICAÇÃO TÉRREA OU SOBRADO UTILIZANDO AÇO CA-60 DE 5,0 MM - MONTAGEM. AF_12/2015</v>
      </c>
      <c r="D333" s="583" t="s">
        <v>3052</v>
      </c>
      <c r="E333" s="584">
        <f>VLOOKUP($B333,'ORÇAMENTO '!$C$22:$J$1325,5,FALSE)</f>
        <v>7.6</v>
      </c>
      <c r="F333" s="498" t="str">
        <f>VLOOKUP($B333,'ORÇAMENTO '!$C$22:$J$1325,4,FALSE)</f>
        <v>KG</v>
      </c>
    </row>
    <row r="334" spans="1:7" ht="15.75">
      <c r="B334" s="1278"/>
      <c r="C334" s="1280" t="str">
        <f>'ORÇAMENTO '!E616</f>
        <v>VIGA V1</v>
      </c>
      <c r="D334" s="1281"/>
      <c r="E334" s="1282"/>
      <c r="F334" s="1283"/>
    </row>
    <row r="335" spans="1:7" ht="60">
      <c r="B335" s="323" t="str">
        <f>'ORÇAMENTO '!C617</f>
        <v>40.6</v>
      </c>
      <c r="C335" s="580" t="str">
        <f>VLOOKUP($B335,'ORÇAMENTO '!$C$22:$J$1325,3,FALSE)</f>
        <v>CONCRETO FCK = 25MPA, TRAÇO 1:2,3:2,7 (CIMENTO/ AREIA MÉDIA/ BRITA 1)  - PREPARO MECÂNICO COM BETONEIRA 400 L. AF_07/2016</v>
      </c>
      <c r="D335" s="581" t="s">
        <v>3052</v>
      </c>
      <c r="E335" s="556">
        <f>VLOOKUP($B335,'ORÇAMENTO '!$C$22:$J$1325,5,FALSE)</f>
        <v>0.14000000000000001</v>
      </c>
      <c r="F335" s="495" t="str">
        <f>VLOOKUP($B335,'ORÇAMENTO '!$C$22:$J$1325,4,FALSE)</f>
        <v>M3</v>
      </c>
    </row>
    <row r="336" spans="1:7" ht="60">
      <c r="B336" s="323" t="str">
        <f>'ORÇAMENTO '!C618</f>
        <v>40.7</v>
      </c>
      <c r="C336" s="580" t="str">
        <f>VLOOKUP($B336,'ORÇAMENTO '!$C$22:$J$1325,3,FALSE)</f>
        <v>LANÇAMENTO COM USO DE BALDES, ADENSAMENTO E ACABAMENTO DE CONCRETO EM ESTRUTURAS. AF_12/2015</v>
      </c>
      <c r="D336" s="581" t="s">
        <v>3052</v>
      </c>
      <c r="E336" s="556">
        <f>VLOOKUP($B336,'ORÇAMENTO '!$C$22:$J$1325,5,FALSE)</f>
        <v>0.14000000000000001</v>
      </c>
      <c r="F336" s="495" t="str">
        <f>VLOOKUP($B336,'ORÇAMENTO '!$C$22:$J$1325,4,FALSE)</f>
        <v>M3</v>
      </c>
    </row>
    <row r="337" spans="1:7" ht="75">
      <c r="B337" s="323" t="str">
        <f>'ORÇAMENTO '!C619</f>
        <v>40.8</v>
      </c>
      <c r="C337" s="580" t="str">
        <f>VLOOKUP($B337,'ORÇAMENTO '!$C$22:$J$1325,3,FALSE)</f>
        <v>MONTAGEM E DESMONTAGEM DE FÔRMA DE VIGA, ESCORAMENTO COM PONTALETE DE MADEIRA, PÉ-DIREITO SIMPLES, EM MADEIRA SERRADA, 1 UTILIZAÇÃO. AF_12/2015</v>
      </c>
      <c r="D337" s="581" t="s">
        <v>3052</v>
      </c>
      <c r="E337" s="556">
        <f>VLOOKUP($B337,'ORÇAMENTO '!$C$22:$J$1325,5,FALSE)</f>
        <v>1.61</v>
      </c>
      <c r="F337" s="495" t="str">
        <f>VLOOKUP($B337,'ORÇAMENTO '!$C$22:$J$1325,4,FALSE)</f>
        <v>M2</v>
      </c>
    </row>
    <row r="338" spans="1:7" ht="90">
      <c r="B338" s="323" t="str">
        <f>'ORÇAMENTO '!C620</f>
        <v>40.9</v>
      </c>
      <c r="C338" s="580" t="str">
        <f>VLOOKUP($B338,'ORÇAMENTO '!$C$22:$J$1325,3,FALSE)</f>
        <v>ARMAÇÃO DE PILAR OU VIGA DE UMA ESTRUTURA CONVENCIONAL DE CONCRETO ARMADO EM UMA EDIFICAÇÃO TÉRREA OU SOBRADO UTILIZANDO AÇO CA-50 DE 8,0 MM - MONTAGEM. AF_12/2015</v>
      </c>
      <c r="D338" s="581" t="s">
        <v>3052</v>
      </c>
      <c r="E338" s="556">
        <f>VLOOKUP($B338,'ORÇAMENTO '!$C$22:$J$1325,5,FALSE)</f>
        <v>9.4</v>
      </c>
      <c r="F338" s="495" t="str">
        <f>VLOOKUP($B338,'ORÇAMENTO '!$C$22:$J$1325,4,FALSE)</f>
        <v>KG</v>
      </c>
    </row>
    <row r="339" spans="1:7" ht="90">
      <c r="B339" s="323" t="str">
        <f>'ORÇAMENTO '!C621</f>
        <v>40.10</v>
      </c>
      <c r="C339" s="580" t="str">
        <f>VLOOKUP($B339,'ORÇAMENTO '!$C$22:$J$1325,3,FALSE)</f>
        <v>ARMAÇÃO DE PILAR OU VIGA DE UMA ESTRUTURA CONVENCIONAL DE CONCRETO ARMADO EM UMA EDIFICAÇÃO TÉRREA OU SOBRADO UTILIZANDO AÇO CA-60 DE 5,0 MM - MONTAGEM. AF_12/2015</v>
      </c>
      <c r="D339" s="581" t="s">
        <v>3052</v>
      </c>
      <c r="E339" s="556"/>
      <c r="F339" s="495"/>
    </row>
    <row r="340" spans="1:7" ht="15.75">
      <c r="B340" s="323"/>
      <c r="C340" s="1258" t="str">
        <f>'ORÇAMENTO '!E622</f>
        <v>PILAR</v>
      </c>
      <c r="D340" s="581"/>
      <c r="E340" s="556"/>
      <c r="F340" s="495"/>
    </row>
    <row r="341" spans="1:7" ht="90">
      <c r="B341" s="323" t="str">
        <f>'ORÇAMENTO '!C623</f>
        <v>40.11</v>
      </c>
      <c r="C341" s="580" t="str">
        <f>VLOOKUP($B341,'ORÇAMENTO '!$C$22:$J$1325,3,FALSE)</f>
        <v>CONCRETAGEM DE PILARES, FCK = 25 MPA,  COM USO DE BALDES EM EDIFICAÇÃO COM SEÇÃO MÉDIA DE PILARES MENOR OU IGUAL A 0,25 M² - LANÇAMENTO, ADENSAMENTO E ACABAMENTO. AF_12/2015</v>
      </c>
      <c r="D341" s="581" t="s">
        <v>3052</v>
      </c>
      <c r="E341" s="556">
        <f>VLOOKUP($B341,'ORÇAMENTO '!$C$22:$J$1325,5,FALSE)</f>
        <v>0.46</v>
      </c>
      <c r="F341" s="495" t="str">
        <f>VLOOKUP($B341,'ORÇAMENTO '!$C$22:$J$1325,4,FALSE)</f>
        <v>M3</v>
      </c>
    </row>
    <row r="342" spans="1:7" ht="105">
      <c r="B342" s="323" t="str">
        <f>'ORÇAMENTO '!C624</f>
        <v>40.12</v>
      </c>
      <c r="C342" s="580" t="str">
        <f>VLOOKUP($B342,'ORÇAMENTO '!$C$22:$J$1325,3,FALSE)</f>
        <v>MONTAGEM E DESMONTAGEM DE FÔRMA DE PILARES RETANGULARES E ESTRUTURAS SIMILARES COM ÁREA MÉDIA DAS SEÇÕES MENOR OU IGUAL A 0,25 M², PÉ-DIREITO SIMPLES, EM MADEIRA SERRADA, 1 UTILIZAÇÃO. AF_12/2015</v>
      </c>
      <c r="D342" s="581" t="s">
        <v>3052</v>
      </c>
      <c r="E342" s="556">
        <f>VLOOKUP($B342,'ORÇAMENTO '!$C$22:$J$1325,5,FALSE)</f>
        <v>8.36</v>
      </c>
      <c r="F342" s="495" t="str">
        <f>VLOOKUP($B342,'ORÇAMENTO '!$C$22:$J$1325,4,FALSE)</f>
        <v>M2</v>
      </c>
    </row>
    <row r="343" spans="1:7" ht="90">
      <c r="B343" s="323" t="str">
        <f>'ORÇAMENTO '!C625</f>
        <v>40.13</v>
      </c>
      <c r="C343" s="580" t="str">
        <f>VLOOKUP($B343,'ORÇAMENTO '!$C$22:$J$1325,3,FALSE)</f>
        <v>ARMAÇÃO DE PILAR OU VIGA DE UMA ESTRUTURA CONVENCIONAL DE CONCRETO ARMADO EM UMA EDIFICAÇÃO TÉRREA OU SOBRADO UTILIZANDO AÇO CA-50 DE 10,0 MM - MONTAGEM. AF_12/2015</v>
      </c>
      <c r="D343" s="581" t="s">
        <v>3052</v>
      </c>
      <c r="E343" s="556">
        <f>VLOOKUP($B343,'ORÇAMENTO '!$C$22:$J$1325,5,FALSE)</f>
        <v>34.1</v>
      </c>
      <c r="F343" s="495" t="str">
        <f>VLOOKUP($B343,'ORÇAMENTO '!$C$22:$J$1325,4,FALSE)</f>
        <v>KG</v>
      </c>
    </row>
    <row r="344" spans="1:7" ht="90">
      <c r="B344" s="323" t="str">
        <f>'ORÇAMENTO '!C626</f>
        <v>40.14</v>
      </c>
      <c r="C344" s="580" t="str">
        <f>VLOOKUP($B344,'ORÇAMENTO '!$C$22:$J$1325,3,FALSE)</f>
        <v>ARMAÇÃO DE PILAR OU VIGA DE UMA ESTRUTURA CONVENCIONAL DE CONCRETO ARMADO EM UMA EDIFICAÇÃO TÉRREA OU SOBRADO UTILIZANDO AÇO CA-60 DE 5,0 MM - MONTAGEM. AF_12/2015</v>
      </c>
      <c r="D344" s="581" t="s">
        <v>3052</v>
      </c>
      <c r="E344" s="556">
        <f>VLOOKUP($B344,'ORÇAMENTO '!$C$22:$J$1325,5,FALSE)</f>
        <v>12.8</v>
      </c>
      <c r="F344" s="495" t="str">
        <f>VLOOKUP($B344,'ORÇAMENTO '!$C$22:$J$1325,4,FALSE)</f>
        <v>KG</v>
      </c>
    </row>
    <row r="345" spans="1:7" s="221" customFormat="1" ht="15.75" thickBot="1">
      <c r="A345" s="119"/>
      <c r="B345" s="585"/>
      <c r="C345" s="586"/>
      <c r="D345" s="586"/>
      <c r="E345" s="587"/>
      <c r="F345" s="588"/>
      <c r="G345" s="119"/>
    </row>
    <row r="346" spans="1:7" ht="15.75">
      <c r="B346" s="576" t="s">
        <v>2801</v>
      </c>
      <c r="C346" s="577" t="str">
        <f>VLOOKUP($B346,'ORÇAMENTO '!$C$22:$J$1325,3,FALSE)</f>
        <v>A L V E N A R I A S ,   F E C H A M E N T O S   E   D I V I S Ó R I A S</v>
      </c>
      <c r="D346" s="577"/>
      <c r="E346" s="578"/>
      <c r="F346" s="579"/>
    </row>
    <row r="347" spans="1:7" ht="15.75">
      <c r="B347" s="323"/>
      <c r="C347" s="1258" t="str">
        <f>'ORÇAMENTO '!E95</f>
        <v>ALVENARIA</v>
      </c>
      <c r="D347" s="581"/>
      <c r="E347" s="556"/>
      <c r="F347" s="495"/>
    </row>
    <row r="348" spans="1:7" ht="105">
      <c r="B348" s="323" t="str">
        <f>'ORÇAMENTO '!C630</f>
        <v>41.1</v>
      </c>
      <c r="C348" s="580" t="str">
        <f>VLOOKUP($B348,'ORÇAMENTO '!$C$22:$J$1325,3,FALSE)</f>
        <v>(COMPOSIÇÃO REPRESENTATIVA) DO SERVIÇO DE ALVENARIA DE VEDAÇÃO DE BLOCOS VAZADOS DE CERÂMICA DE 9X19X19CM (ESPESSURA 9CM), PARA EDIFICAÇÃO HABITACIONAL UNIFAMILIAR (CASA) E EDIFICAÇÃO PÚBLICA PADRÃO. AF_11/2014</v>
      </c>
      <c r="D348" s="581" t="s">
        <v>3101</v>
      </c>
      <c r="E348" s="556">
        <f>VLOOKUP($B348,'ORÇAMENTO '!$C$22:$J$1325,5,FALSE)</f>
        <v>4.67</v>
      </c>
      <c r="F348" s="495" t="str">
        <f>VLOOKUP($B348,'ORÇAMENTO '!$C$22:$J$1325,4,FALSE)</f>
        <v>M2</v>
      </c>
    </row>
    <row r="349" spans="1:7" s="221" customFormat="1" ht="15.75" thickBot="1">
      <c r="A349" s="119"/>
      <c r="B349" s="585"/>
      <c r="C349" s="586"/>
      <c r="D349" s="586"/>
      <c r="E349" s="587"/>
      <c r="F349" s="588"/>
      <c r="G349" s="119"/>
    </row>
    <row r="350" spans="1:7" ht="15.75">
      <c r="B350" s="576" t="s">
        <v>2998</v>
      </c>
      <c r="C350" s="577" t="str">
        <f>VLOOKUP($B350,'ORÇAMENTO '!$C$22:$J$1325,3,FALSE)</f>
        <v>R E V E S T I M E N T O</v>
      </c>
      <c r="D350" s="577"/>
      <c r="E350" s="578"/>
      <c r="F350" s="579"/>
    </row>
    <row r="351" spans="1:7" ht="15" customHeight="1">
      <c r="B351" s="323" t="str">
        <f>'ORÇAMENTO '!C633</f>
        <v>42.1</v>
      </c>
      <c r="C351" s="580" t="str">
        <f>VLOOKUP($B351,'ORÇAMENTO '!$C$22:$J$1325,3,FALSE)</f>
        <v>CHAPISCO APLICADO EM ALVENARIA (COM PRESENÇA DE VÃOS) E ESTRUTURAS DE CONCRETO DE FACHADA, COM COLHER DE PEDREIRO.  ARGAMASSA TRAÇO 1:3 COM PREPARO EM BETONEIRA 400L. AF_06/2014</v>
      </c>
      <c r="D351" s="581" t="s">
        <v>3102</v>
      </c>
      <c r="E351" s="556">
        <f>VLOOKUP($B351,'ORÇAMENTO '!$C$22:$J$1325,5,FALSE)</f>
        <v>11.36</v>
      </c>
      <c r="F351" s="495" t="str">
        <f>VLOOKUP($B351,'ORÇAMENTO '!$C$22:$J$1325,4,FALSE)</f>
        <v>M2</v>
      </c>
    </row>
    <row r="352" spans="1:7" ht="105">
      <c r="B352" s="323" t="str">
        <f>'ORÇAMENTO '!C634</f>
        <v>42.2</v>
      </c>
      <c r="C352" s="580" t="str">
        <f>VLOOKUP($B352,'ORÇAMENTO '!$C$22:$J$1325,3,FALSE)</f>
        <v>EMBOÇO OU MASSA ÚNICA EM ARGAMASSA TRAÇO 1:2:8, PREPARO MECÂNICO COM BETONEIRA 400 L, APLICADA MANUALMENTE EM PANOS DE FACHADA COM PRESENÇA DE VÃOS, ESPESSURA DE 25 MM. AF_06/2014</v>
      </c>
      <c r="D352" s="581" t="s">
        <v>3102</v>
      </c>
      <c r="E352" s="556">
        <f>VLOOKUP($B352,'ORÇAMENTO '!$C$22:$J$1325,5,FALSE)</f>
        <v>11.36</v>
      </c>
      <c r="F352" s="495" t="str">
        <f>VLOOKUP($B352,'ORÇAMENTO '!$C$22:$J$1325,4,FALSE)</f>
        <v>M2</v>
      </c>
    </row>
    <row r="353" spans="1:7" s="221" customFormat="1" ht="15.75" thickBot="1">
      <c r="A353" s="119"/>
      <c r="B353" s="585"/>
      <c r="C353" s="586"/>
      <c r="D353" s="586"/>
      <c r="E353" s="587"/>
      <c r="F353" s="588"/>
      <c r="G353" s="119"/>
    </row>
    <row r="354" spans="1:7" ht="15.75">
      <c r="B354" s="576" t="s">
        <v>3001</v>
      </c>
      <c r="C354" s="577" t="str">
        <f>VLOOKUP($B354,'ORÇAMENTO '!$C$22:$J$1325,3,FALSE)</f>
        <v xml:space="preserve">P I N T U R A </v>
      </c>
      <c r="D354" s="577"/>
      <c r="E354" s="578"/>
      <c r="F354" s="579"/>
    </row>
    <row r="355" spans="1:7" ht="15.75">
      <c r="B355" s="323"/>
      <c r="C355" s="1258" t="str">
        <f>'ORÇAMENTO '!E637</f>
        <v>PAREDES E TETOS</v>
      </c>
      <c r="D355" s="581"/>
      <c r="E355" s="556"/>
      <c r="F355" s="495"/>
    </row>
    <row r="356" spans="1:7" ht="45">
      <c r="B356" s="323" t="str">
        <f>'ORÇAMENTO '!C638</f>
        <v>43.1</v>
      </c>
      <c r="C356" s="580" t="str">
        <f>VLOOKUP($B356,'ORÇAMENTO '!$C$22:$J$1325,3,FALSE)</f>
        <v>APLICAÇÃO DE FUNDO SELADOR ACRÍLICO EM PAREDES, UMA DEMÃO. AF_06/2014</v>
      </c>
      <c r="D356" s="581" t="s">
        <v>3102</v>
      </c>
      <c r="E356" s="556">
        <f>VLOOKUP($B356,'ORÇAMENTO '!$C$22:$J$1325,5,FALSE)</f>
        <v>11.36</v>
      </c>
      <c r="F356" s="495" t="str">
        <f>VLOOKUP($B356,'ORÇAMENTO '!$C$22:$J$1325,4,FALSE)</f>
        <v>M2</v>
      </c>
    </row>
    <row r="357" spans="1:7" ht="45">
      <c r="B357" s="323" t="str">
        <f>'ORÇAMENTO '!C639</f>
        <v>43.2</v>
      </c>
      <c r="C357" s="580" t="str">
        <f>VLOOKUP($B357,'ORÇAMENTO '!$C$22:$J$1325,3,FALSE)</f>
        <v>APLICAÇÃO MANUAL DE PINTURA COM TINTA LÁTEX ACRÍLICA EM PAREDES, DUAS DEMÃOS. AF_06/2014</v>
      </c>
      <c r="D357" s="581" t="s">
        <v>3102</v>
      </c>
      <c r="E357" s="556">
        <f>VLOOKUP($B357,'ORÇAMENTO '!$C$22:$J$1325,5,FALSE)</f>
        <v>11.36</v>
      </c>
      <c r="F357" s="495" t="str">
        <f>VLOOKUP($B357,'ORÇAMENTO '!$C$22:$J$1325,4,FALSE)</f>
        <v>M2</v>
      </c>
    </row>
    <row r="358" spans="1:7" s="221" customFormat="1" ht="15.75" thickBot="1">
      <c r="A358" s="119"/>
      <c r="B358" s="585"/>
      <c r="C358" s="586"/>
      <c r="D358" s="586"/>
      <c r="E358" s="587"/>
      <c r="F358" s="588"/>
      <c r="G358" s="119"/>
    </row>
    <row r="359" spans="1:7" s="198" customFormat="1" ht="16.5" thickBot="1">
      <c r="A359" s="223"/>
      <c r="B359" s="1967" t="str">
        <f>'ORÇAMENTO '!C642</f>
        <v>URBANIZAÇÃO E SERVIÇOS EXTERNOS</v>
      </c>
      <c r="C359" s="1968"/>
      <c r="D359" s="1968"/>
      <c r="E359" s="1968"/>
      <c r="F359" s="1969"/>
      <c r="G359" s="223"/>
    </row>
    <row r="360" spans="1:7" ht="15.75">
      <c r="B360" s="576" t="s">
        <v>3004</v>
      </c>
      <c r="C360" s="577" t="str">
        <f>VLOOKUP($B360,'ORÇAMENTO '!$C$22:$J$1325,3,FALSE)</f>
        <v xml:space="preserve">P I S O </v>
      </c>
      <c r="D360" s="577"/>
      <c r="E360" s="578"/>
      <c r="F360" s="579"/>
    </row>
    <row r="361" spans="1:7" ht="30">
      <c r="B361" s="323" t="str">
        <f>'ORÇAMENTO '!C646</f>
        <v>44.1</v>
      </c>
      <c r="C361" s="580" t="str">
        <f>VLOOKUP($B361,'ORÇAMENTO '!$C$22:$J$1325,3,FALSE)</f>
        <v>REGULARIZACAO E COMPACTACAO DE SUBLEITO ATE 20 CM DE ESPESSURA</v>
      </c>
      <c r="D361" s="581" t="s">
        <v>13776</v>
      </c>
      <c r="E361" s="556">
        <f>VLOOKUP($B361,'ORÇAMENTO '!$C$22:$J$1325,5,FALSE)</f>
        <v>1195.76</v>
      </c>
      <c r="F361" s="495" t="str">
        <f>VLOOKUP($B361,'ORÇAMENTO '!$C$22:$J$1325,4,FALSE)</f>
        <v>M2</v>
      </c>
    </row>
    <row r="362" spans="1:7" ht="90">
      <c r="B362" s="323" t="str">
        <f>'ORÇAMENTO '!C647</f>
        <v>44.2</v>
      </c>
      <c r="C362" s="580" t="str">
        <f>VLOOKUP($B362,'ORÇAMENTO '!$C$22:$J$1325,3,FALSE)</f>
        <v>EXECUÇÃO DE PASSEIO (CALÇADA) OU PISO DE CONCRETO COM CONCRETO MOLDADO IN LOCO, FEITO EM OBRA, ACABAMENTO CONVENCIONAL, NÃO ARMADO. AF_07/2016</v>
      </c>
      <c r="D362" s="581" t="s">
        <v>13777</v>
      </c>
      <c r="E362" s="556">
        <f>VLOOKUP($B362,'ORÇAMENTO '!$C$22:$J$1325,5,FALSE)</f>
        <v>32.21</v>
      </c>
      <c r="F362" s="495" t="str">
        <f>VLOOKUP($B362,'ORÇAMENTO '!$C$22:$J$1325,4,FALSE)</f>
        <v>M3</v>
      </c>
    </row>
    <row r="363" spans="1:7" ht="75">
      <c r="B363" s="323" t="str">
        <f>'ORÇAMENTO '!C648</f>
        <v>44.3</v>
      </c>
      <c r="C363" s="580" t="str">
        <f>VLOOKUP($B363,'ORÇAMENTO '!$C$22:$J$1325,3,FALSE)</f>
        <v>EXECUÇÃO DE PÁTIO/ESTACIONAMENTO EM PISO INTERTRAVADO, COM BLOCO RETANGULAR COR NATURAL DE 20 X 10 CM, ESPESSURA 8 CM. AF_12/2015</v>
      </c>
      <c r="D363" s="581" t="s">
        <v>13778</v>
      </c>
      <c r="E363" s="556">
        <f>VLOOKUP($B363,'ORÇAMENTO '!$C$22:$J$1325,5,FALSE)</f>
        <v>250.01</v>
      </c>
      <c r="F363" s="495" t="str">
        <f>VLOOKUP($B363,'ORÇAMENTO '!$C$22:$J$1325,4,FALSE)</f>
        <v>M2</v>
      </c>
    </row>
    <row r="364" spans="1:7" s="221" customFormat="1" ht="15.75" thickBot="1">
      <c r="A364" s="119"/>
      <c r="B364" s="585"/>
      <c r="C364" s="586"/>
      <c r="D364" s="586"/>
      <c r="E364" s="587"/>
      <c r="F364" s="588"/>
      <c r="G364" s="119"/>
    </row>
    <row r="365" spans="1:7" ht="15.75">
      <c r="B365" s="576" t="s">
        <v>3008</v>
      </c>
      <c r="C365" s="577" t="str">
        <f>VLOOKUP($B365,'ORÇAMENTO '!$C$22:$J$1325,3,FALSE)</f>
        <v xml:space="preserve">A C E S S I B I L I D A D E </v>
      </c>
      <c r="D365" s="577"/>
      <c r="E365" s="578"/>
      <c r="F365" s="579"/>
    </row>
    <row r="366" spans="1:7" ht="75">
      <c r="B366" s="323" t="str">
        <f>'ORÇAMENTO '!C651</f>
        <v>45.1</v>
      </c>
      <c r="C366" s="580" t="str">
        <f>VLOOKUP($B366,'ORÇAMENTO '!$C$22:$J$1325,3,FALSE)</f>
        <v>PISO COM PLACA CIMENTÍCIA DE ALTA RESISTÊNCIA, PODOTÁTIL, 25X25 CM, ESP=3,5, ASSENTADO COM ARGAMASSA DE CIMENTO E AREIA PENEIRADA TRAÇO 1:3</v>
      </c>
      <c r="D366" s="581" t="s">
        <v>13779</v>
      </c>
      <c r="E366" s="556">
        <f>VLOOKUP($B366,'ORÇAMENTO '!$C$22:$J$1325,5,FALSE)</f>
        <v>123.75</v>
      </c>
      <c r="F366" s="495" t="str">
        <f>VLOOKUP($B366,'ORÇAMENTO '!$C$22:$J$1325,4,FALSE)</f>
        <v>M2</v>
      </c>
    </row>
    <row r="367" spans="1:7" s="221" customFormat="1" ht="15.75" thickBot="1">
      <c r="A367" s="119"/>
      <c r="B367" s="585"/>
      <c r="C367" s="586"/>
      <c r="D367" s="586"/>
      <c r="E367" s="587"/>
      <c r="F367" s="588"/>
      <c r="G367" s="119"/>
    </row>
    <row r="368" spans="1:7" ht="16.5" thickBot="1">
      <c r="B368" s="1699" t="s">
        <v>3010</v>
      </c>
      <c r="C368" s="1687" t="str">
        <f>VLOOKUP($B368,'ORÇAMENTO '!$C$22:$J$1325,3,FALSE)</f>
        <v xml:space="preserve">P A I S A G I S M O </v>
      </c>
      <c r="D368" s="1687"/>
      <c r="E368" s="1680"/>
      <c r="F368" s="1694"/>
    </row>
    <row r="369" spans="1:7" ht="15">
      <c r="B369" s="1701" t="str">
        <f>'ORÇAMENTO '!C654</f>
        <v>46.1</v>
      </c>
      <c r="C369" s="1690" t="str">
        <f>VLOOKUP($B369,'ORÇAMENTO '!$C$22:$J$1325,3,FALSE)</f>
        <v>LASTRO DE TERRA VEGETAL</v>
      </c>
      <c r="D369" s="1683" t="s">
        <v>13803</v>
      </c>
      <c r="E369" s="1697">
        <f>VLOOKUP($B369,'ORÇAMENTO '!$C$22:$J$1325,5,FALSE)</f>
        <v>14.56</v>
      </c>
      <c r="F369" s="1692" t="str">
        <f>VLOOKUP($B369,'ORÇAMENTO '!$C$22:$J$1325,4,FALSE)</f>
        <v>M3</v>
      </c>
    </row>
    <row r="370" spans="1:7" ht="30.75" thickBot="1">
      <c r="B370" s="324" t="str">
        <f>'ORÇAMENTO '!C655</f>
        <v>46.2</v>
      </c>
      <c r="C370" s="1689" t="str">
        <f>VLOOKUP($B370,'ORÇAMENTO '!$C$22:$J$1325,3,FALSE)</f>
        <v>PLANTIO DE GRAMA ESMERALDA EM ROLO</v>
      </c>
      <c r="D370" s="1682" t="s">
        <v>13778</v>
      </c>
      <c r="E370" s="1696">
        <f>VLOOKUP($B370,'ORÇAMENTO '!$C$22:$J$1325,5,FALSE)</f>
        <v>485.57</v>
      </c>
      <c r="F370" s="1700" t="str">
        <f>VLOOKUP($B370,'ORÇAMENTO '!$C$22:$J$1325,4,FALSE)</f>
        <v>M2</v>
      </c>
    </row>
    <row r="371" spans="1:7" s="221" customFormat="1" ht="15.75" thickBot="1">
      <c r="A371" s="119"/>
      <c r="B371" s="585"/>
      <c r="C371" s="586"/>
      <c r="D371" s="586"/>
      <c r="E371" s="587"/>
      <c r="F371" s="588"/>
      <c r="G371" s="119"/>
    </row>
    <row r="372" spans="1:7" ht="16.5" thickBot="1">
      <c r="B372" s="1699" t="s">
        <v>3012</v>
      </c>
      <c r="C372" s="1687" t="str">
        <f>VLOOKUP($B372,'ORÇAMENTO '!$C$22:$J$1325,3,FALSE)</f>
        <v>S E R V I Ç O S    C O M P L E M E N T A R E S</v>
      </c>
      <c r="D372" s="1687"/>
      <c r="E372" s="1680"/>
      <c r="F372" s="1694"/>
    </row>
    <row r="373" spans="1:7" ht="120">
      <c r="B373" s="1701" t="str">
        <f>'ORÇAMENTO '!C658</f>
        <v>47.1</v>
      </c>
      <c r="C373" s="1690" t="str">
        <f>VLOOKUP($B373,'ORÇAMENTO '!$C$22:$J$1325,3,FALSE)</f>
        <v>ASSENTAMENTO DE GUIA (MEIO-FIO) EM TRECHO RETO, CONFECCIONADA EM CONCRETO PRÉ-FABRICADO, DIMENSÕES 100X15X13X20 CM (COMPRIMENTO X BASE INFERIOR X BASE SUPERIOR X ALTURA), PARA URBANIZAÇÃO INTERNA DE EMPREENDIMENTOS. AF_06/2016_P</v>
      </c>
      <c r="D373" s="1683" t="s">
        <v>13780</v>
      </c>
      <c r="E373" s="1697">
        <f>VLOOKUP($B373,'ORÇAMENTO '!$C$22:$J$1325,5,FALSE)</f>
        <v>50.97</v>
      </c>
      <c r="F373" s="1692" t="str">
        <f>VLOOKUP($B373,'ORÇAMENTO '!$C$22:$J$1325,4,FALSE)</f>
        <v>M</v>
      </c>
    </row>
    <row r="374" spans="1:7" ht="120">
      <c r="B374" s="1688" t="str">
        <f>'ORÇAMENTO '!C659</f>
        <v>47.2</v>
      </c>
      <c r="C374" s="1691" t="str">
        <f>VLOOKUP($B374,'ORÇAMENTO '!$C$22:$J$1325,3,FALSE)</f>
        <v>ASSENTAMENTO DE GUIA (MEIO-FIO) EM TRECHO CURVO, CONFECCIONADA EM CONCRETO PRÉ-FABRICADO, DIMENSÕES 100X15X13X20 CM (COMPRIMENTO X BASE INFERIOR X BASE SUPERIOR X ALTURA), PARA URBANIZAÇÃO INTERNA DE EMPREENDIMENTOS. AF_06/2016_P</v>
      </c>
      <c r="D374" s="1684" t="s">
        <v>13781</v>
      </c>
      <c r="E374" s="1695">
        <f>VLOOKUP($B374,'ORÇAMENTO '!$C$22:$J$1325,5,FALSE)</f>
        <v>10.58</v>
      </c>
      <c r="F374" s="1681" t="str">
        <f>VLOOKUP($B374,'ORÇAMENTO '!$C$22:$J$1325,4,FALSE)</f>
        <v>M</v>
      </c>
    </row>
    <row r="375" spans="1:7" ht="105">
      <c r="B375" s="1688" t="str">
        <f>'ORÇAMENTO '!C660</f>
        <v>47.3</v>
      </c>
      <c r="C375" s="1691" t="str">
        <f>VLOOKUP($B375,'ORÇAMENTO '!$C$22:$J$1325,3,FALSE)</f>
        <v>ASSENTAMENTO DE GUIA (MEIO-FIO) EM TRECHO RETO, CONFECCIONADA EM CONCRETO PRÉ-FABRICADO, DIMENSÕES 100X15X13X30 CM (COMPRIMENTO X BASE INFERIOR X BASE SUPERIOR X ALTURA), PARA VIAS URBANAS (USO VIÁRIO). AF_06/2016</v>
      </c>
      <c r="D375" s="1684" t="s">
        <v>13782</v>
      </c>
      <c r="E375" s="1695">
        <f>VLOOKUP($B375,'ORÇAMENTO '!$C$22:$J$1325,5,FALSE)</f>
        <v>104</v>
      </c>
      <c r="F375" s="1681" t="str">
        <f>VLOOKUP($B375,'ORÇAMENTO '!$C$22:$J$1325,4,FALSE)</f>
        <v>M</v>
      </c>
    </row>
    <row r="376" spans="1:7" ht="105">
      <c r="B376" s="1688" t="str">
        <f>'ORÇAMENTO '!C661</f>
        <v>47.4</v>
      </c>
      <c r="C376" s="1691" t="str">
        <f>VLOOKUP($B376,'ORÇAMENTO '!$C$22:$J$1325,3,FALSE)</f>
        <v>ASSENTAMENTO DE GUIA (MEIO-FIO) EM TRECHO CURVO, CONFECCIONADA EM CONCRETO PRÉ-FABRICADO, DIMENSÕES 100X15X13X30 CM (COMPRIMENTO X BASE INFERIOR X BASE SUPERIOR X ALTURA), PARA VIAS URBANAS (USO VIÁRIO). AF_06/2016</v>
      </c>
      <c r="D376" s="1684" t="s">
        <v>13783</v>
      </c>
      <c r="E376" s="1695">
        <f>VLOOKUP($B376,'ORÇAMENTO '!$C$22:$J$1325,5,FALSE)</f>
        <v>6.6</v>
      </c>
      <c r="F376" s="1681" t="str">
        <f>VLOOKUP($B376,'ORÇAMENTO '!$C$22:$J$1325,4,FALSE)</f>
        <v>M</v>
      </c>
    </row>
    <row r="377" spans="1:7" ht="15.75" thickBot="1">
      <c r="B377" s="324" t="str">
        <f>'ORÇAMENTO '!C662</f>
        <v>47.5</v>
      </c>
      <c r="C377" s="1689" t="str">
        <f>VLOOKUP($B377,'ORÇAMENTO '!$C$22:$J$1325,3,FALSE)</f>
        <v>LIMPEZA FINAL DA OBRA</v>
      </c>
      <c r="D377" s="1682" t="s">
        <v>13784</v>
      </c>
      <c r="E377" s="1696">
        <f>VLOOKUP($B377,'ORÇAMENTO '!$C$22:$J$1325,5,FALSE)</f>
        <v>710.19</v>
      </c>
      <c r="F377" s="1700" t="str">
        <f>VLOOKUP($B377,'ORÇAMENTO '!$C$22:$J$1325,4,FALSE)</f>
        <v>M2</v>
      </c>
    </row>
  </sheetData>
  <mergeCells count="9">
    <mergeCell ref="B182:F182"/>
    <mergeCell ref="B264:F264"/>
    <mergeCell ref="B313:F313"/>
    <mergeCell ref="B359:F359"/>
    <mergeCell ref="C3:D3"/>
    <mergeCell ref="E3:F3"/>
    <mergeCell ref="B9:F9"/>
    <mergeCell ref="C6:F6"/>
    <mergeCell ref="B24:F24"/>
  </mergeCells>
  <printOptions horizontalCentered="1"/>
  <pageMargins left="0.78740157480314965" right="0.19685039370078741" top="0.39370078740157483" bottom="0.78740157480314965" header="0.19685039370078741" footer="0.19685039370078741"/>
  <pageSetup paperSize="9" scale="69" fitToHeight="100" orientation="portrait" r:id="rId1"/>
  <headerFooter scaleWithDoc="0" alignWithMargins="0">
    <oddHeader>&amp;RPágina &amp;P de &amp;N</oddHeader>
  </headerFooter>
  <rowBreaks count="22" manualBreakCount="22">
    <brk id="22" min="1" max="5" man="1"/>
    <brk id="37" min="1" max="5" man="1"/>
    <brk id="61" min="1" max="5" man="1"/>
    <brk id="77" min="1" max="5" man="1"/>
    <brk id="88" min="1" max="5" man="1"/>
    <brk id="103" min="1" max="5" man="1"/>
    <brk id="121" min="1" max="5" man="1"/>
    <brk id="129" min="1" max="5" man="1"/>
    <brk id="153" min="1" max="5" man="1"/>
    <brk id="166" min="1" max="5" man="1"/>
    <brk id="180" min="1" max="5" man="1"/>
    <brk id="202" min="1" max="5" man="1"/>
    <brk id="215" min="1" max="5" man="1"/>
    <brk id="226" min="1" max="5" man="1"/>
    <brk id="238" min="1" max="5" man="1"/>
    <brk id="263" min="1" max="5" man="1"/>
    <brk id="282" min="1" max="5" man="1"/>
    <brk id="297" max="16383" man="1"/>
    <brk id="312" max="16383" man="1"/>
    <brk id="333" min="1" max="5" man="1"/>
    <brk id="345" min="1" max="5" man="1"/>
    <brk id="358" max="16383" man="1"/>
  </rowBreaks>
  <drawing r:id="rId2"/>
</worksheet>
</file>

<file path=xl/worksheets/sheet12.xml><?xml version="1.0" encoding="utf-8"?>
<worksheet xmlns="http://schemas.openxmlformats.org/spreadsheetml/2006/main" xmlns:r="http://schemas.openxmlformats.org/officeDocument/2006/relationships">
  <sheetPr>
    <tabColor theme="5" tint="0.39997558519241921"/>
  </sheetPr>
  <dimension ref="A1:IV125"/>
  <sheetViews>
    <sheetView tabSelected="1" view="pageBreakPreview" zoomScale="70" zoomScaleNormal="100" zoomScaleSheetLayoutView="70" workbookViewId="0">
      <selection activeCell="B11" sqref="B11:I11"/>
    </sheetView>
  </sheetViews>
  <sheetFormatPr defaultRowHeight="12.75"/>
  <cols>
    <col min="1" max="1" width="9.140625" style="227"/>
    <col min="2" max="2" width="4" style="227" customWidth="1"/>
    <col min="3" max="3" width="38.7109375" style="227" customWidth="1"/>
    <col min="4" max="4" width="14" style="227" bestFit="1" customWidth="1"/>
    <col min="5" max="5" width="10.85546875" style="227" customWidth="1"/>
    <col min="6" max="6" width="14" style="227" customWidth="1"/>
    <col min="7" max="7" width="10.5703125" style="227" bestFit="1" customWidth="1"/>
    <col min="8" max="8" width="15.28515625" style="227" bestFit="1" customWidth="1"/>
    <col min="9" max="9" width="10.5703125" style="227" bestFit="1" customWidth="1"/>
    <col min="10" max="10" width="15.28515625" style="227" bestFit="1" customWidth="1"/>
    <col min="11" max="11" width="10.28515625" style="227" customWidth="1"/>
    <col min="12" max="12" width="15.28515625" style="227" bestFit="1" customWidth="1"/>
    <col min="13" max="13" width="10.5703125" style="227" bestFit="1" customWidth="1"/>
    <col min="14" max="14" width="15.42578125" style="227" customWidth="1"/>
    <col min="15" max="15" width="10.5703125" style="227" bestFit="1" customWidth="1"/>
    <col min="16" max="16" width="15.28515625" style="227" bestFit="1" customWidth="1"/>
    <col min="17" max="17" width="10.5703125" style="227" bestFit="1" customWidth="1"/>
    <col min="18" max="18" width="15.28515625" style="227" bestFit="1" customWidth="1"/>
    <col min="19" max="19" width="10.5703125" style="227" bestFit="1" customWidth="1"/>
    <col min="20" max="20" width="15.28515625" style="227" bestFit="1" customWidth="1"/>
    <col min="21" max="21" width="10.5703125" style="227" bestFit="1" customWidth="1"/>
    <col min="22" max="22" width="15.28515625" style="227" bestFit="1" customWidth="1"/>
    <col min="23" max="23" width="9.28515625" style="227" bestFit="1" customWidth="1"/>
    <col min="24" max="24" width="15.28515625" style="227" bestFit="1" customWidth="1"/>
    <col min="25" max="25" width="13.42578125" style="227" bestFit="1" customWidth="1"/>
    <col min="26" max="26" width="15.28515625" style="227" bestFit="1" customWidth="1"/>
    <col min="27" max="27" width="10.5703125" style="227" bestFit="1" customWidth="1"/>
    <col min="28" max="28" width="17.85546875" style="227" bestFit="1" customWidth="1"/>
    <col min="29" max="29" width="12.140625" style="227" customWidth="1"/>
    <col min="30" max="30" width="9.140625" style="227"/>
    <col min="31" max="31" width="10" style="227" bestFit="1" customWidth="1"/>
    <col min="32" max="257" width="9.140625" style="227"/>
    <col min="258" max="258" width="4" style="227" customWidth="1"/>
    <col min="259" max="259" width="34.5703125" style="227" customWidth="1"/>
    <col min="260" max="260" width="11.85546875" style="227" bestFit="1" customWidth="1"/>
    <col min="261" max="261" width="8.140625" style="227" customWidth="1"/>
    <col min="262" max="262" width="13.85546875" style="227" bestFit="1" customWidth="1"/>
    <col min="263" max="263" width="8.140625" style="227" customWidth="1"/>
    <col min="264" max="264" width="13.85546875" style="227" bestFit="1" customWidth="1"/>
    <col min="265" max="265" width="8.7109375" style="227" customWidth="1"/>
    <col min="266" max="266" width="13.5703125" style="227" bestFit="1" customWidth="1"/>
    <col min="267" max="267" width="9" style="227" customWidth="1"/>
    <col min="268" max="268" width="13.5703125" style="227" bestFit="1" customWidth="1"/>
    <col min="269" max="269" width="9" style="227" bestFit="1" customWidth="1"/>
    <col min="270" max="270" width="13.5703125" style="227" bestFit="1" customWidth="1"/>
    <col min="271" max="271" width="9" style="227" bestFit="1" customWidth="1"/>
    <col min="272" max="272" width="13.85546875" style="227" bestFit="1" customWidth="1"/>
    <col min="273" max="273" width="8.7109375" style="227" bestFit="1" customWidth="1"/>
    <col min="274" max="274" width="13.85546875" style="227" bestFit="1" customWidth="1"/>
    <col min="275" max="275" width="8.7109375" style="227" bestFit="1" customWidth="1"/>
    <col min="276" max="276" width="13.85546875" style="227" bestFit="1" customWidth="1"/>
    <col min="277" max="277" width="8.7109375" style="227" bestFit="1" customWidth="1"/>
    <col min="278" max="278" width="13.85546875" style="227" bestFit="1" customWidth="1"/>
    <col min="279" max="279" width="8.7109375" style="227" bestFit="1" customWidth="1"/>
    <col min="280" max="280" width="13.85546875" style="227" bestFit="1" customWidth="1"/>
    <col min="281" max="281" width="8.7109375" style="227" bestFit="1" customWidth="1"/>
    <col min="282" max="282" width="13.85546875" style="227" bestFit="1" customWidth="1"/>
    <col min="283" max="283" width="8.7109375" style="227" bestFit="1" customWidth="1"/>
    <col min="284" max="284" width="17.85546875" style="227" bestFit="1" customWidth="1"/>
    <col min="285" max="286" width="9.140625" style="227"/>
    <col min="287" max="287" width="10" style="227" bestFit="1" customWidth="1"/>
    <col min="288" max="513" width="9.140625" style="227"/>
    <col min="514" max="514" width="4" style="227" customWidth="1"/>
    <col min="515" max="515" width="34.5703125" style="227" customWidth="1"/>
    <col min="516" max="516" width="11.85546875" style="227" bestFit="1" customWidth="1"/>
    <col min="517" max="517" width="8.140625" style="227" customWidth="1"/>
    <col min="518" max="518" width="13.85546875" style="227" bestFit="1" customWidth="1"/>
    <col min="519" max="519" width="8.140625" style="227" customWidth="1"/>
    <col min="520" max="520" width="13.85546875" style="227" bestFit="1" customWidth="1"/>
    <col min="521" max="521" width="8.7109375" style="227" customWidth="1"/>
    <col min="522" max="522" width="13.5703125" style="227" bestFit="1" customWidth="1"/>
    <col min="523" max="523" width="9" style="227" customWidth="1"/>
    <col min="524" max="524" width="13.5703125" style="227" bestFit="1" customWidth="1"/>
    <col min="525" max="525" width="9" style="227" bestFit="1" customWidth="1"/>
    <col min="526" max="526" width="13.5703125" style="227" bestFit="1" customWidth="1"/>
    <col min="527" max="527" width="9" style="227" bestFit="1" customWidth="1"/>
    <col min="528" max="528" width="13.85546875" style="227" bestFit="1" customWidth="1"/>
    <col min="529" max="529" width="8.7109375" style="227" bestFit="1" customWidth="1"/>
    <col min="530" max="530" width="13.85546875" style="227" bestFit="1" customWidth="1"/>
    <col min="531" max="531" width="8.7109375" style="227" bestFit="1" customWidth="1"/>
    <col min="532" max="532" width="13.85546875" style="227" bestFit="1" customWidth="1"/>
    <col min="533" max="533" width="8.7109375" style="227" bestFit="1" customWidth="1"/>
    <col min="534" max="534" width="13.85546875" style="227" bestFit="1" customWidth="1"/>
    <col min="535" max="535" width="8.7109375" style="227" bestFit="1" customWidth="1"/>
    <col min="536" max="536" width="13.85546875" style="227" bestFit="1" customWidth="1"/>
    <col min="537" max="537" width="8.7109375" style="227" bestFit="1" customWidth="1"/>
    <col min="538" max="538" width="13.85546875" style="227" bestFit="1" customWidth="1"/>
    <col min="539" max="539" width="8.7109375" style="227" bestFit="1" customWidth="1"/>
    <col min="540" max="540" width="17.85546875" style="227" bestFit="1" customWidth="1"/>
    <col min="541" max="542" width="9.140625" style="227"/>
    <col min="543" max="543" width="10" style="227" bestFit="1" customWidth="1"/>
    <col min="544" max="769" width="9.140625" style="227"/>
    <col min="770" max="770" width="4" style="227" customWidth="1"/>
    <col min="771" max="771" width="34.5703125" style="227" customWidth="1"/>
    <col min="772" max="772" width="11.85546875" style="227" bestFit="1" customWidth="1"/>
    <col min="773" max="773" width="8.140625" style="227" customWidth="1"/>
    <col min="774" max="774" width="13.85546875" style="227" bestFit="1" customWidth="1"/>
    <col min="775" max="775" width="8.140625" style="227" customWidth="1"/>
    <col min="776" max="776" width="13.85546875" style="227" bestFit="1" customWidth="1"/>
    <col min="777" max="777" width="8.7109375" style="227" customWidth="1"/>
    <col min="778" max="778" width="13.5703125" style="227" bestFit="1" customWidth="1"/>
    <col min="779" max="779" width="9" style="227" customWidth="1"/>
    <col min="780" max="780" width="13.5703125" style="227" bestFit="1" customWidth="1"/>
    <col min="781" max="781" width="9" style="227" bestFit="1" customWidth="1"/>
    <col min="782" max="782" width="13.5703125" style="227" bestFit="1" customWidth="1"/>
    <col min="783" max="783" width="9" style="227" bestFit="1" customWidth="1"/>
    <col min="784" max="784" width="13.85546875" style="227" bestFit="1" customWidth="1"/>
    <col min="785" max="785" width="8.7109375" style="227" bestFit="1" customWidth="1"/>
    <col min="786" max="786" width="13.85546875" style="227" bestFit="1" customWidth="1"/>
    <col min="787" max="787" width="8.7109375" style="227" bestFit="1" customWidth="1"/>
    <col min="788" max="788" width="13.85546875" style="227" bestFit="1" customWidth="1"/>
    <col min="789" max="789" width="8.7109375" style="227" bestFit="1" customWidth="1"/>
    <col min="790" max="790" width="13.85546875" style="227" bestFit="1" customWidth="1"/>
    <col min="791" max="791" width="8.7109375" style="227" bestFit="1" customWidth="1"/>
    <col min="792" max="792" width="13.85546875" style="227" bestFit="1" customWidth="1"/>
    <col min="793" max="793" width="8.7109375" style="227" bestFit="1" customWidth="1"/>
    <col min="794" max="794" width="13.85546875" style="227" bestFit="1" customWidth="1"/>
    <col min="795" max="795" width="8.7109375" style="227" bestFit="1" customWidth="1"/>
    <col min="796" max="796" width="17.85546875" style="227" bestFit="1" customWidth="1"/>
    <col min="797" max="798" width="9.140625" style="227"/>
    <col min="799" max="799" width="10" style="227" bestFit="1" customWidth="1"/>
    <col min="800" max="1025" width="9.140625" style="227"/>
    <col min="1026" max="1026" width="4" style="227" customWidth="1"/>
    <col min="1027" max="1027" width="34.5703125" style="227" customWidth="1"/>
    <col min="1028" max="1028" width="11.85546875" style="227" bestFit="1" customWidth="1"/>
    <col min="1029" max="1029" width="8.140625" style="227" customWidth="1"/>
    <col min="1030" max="1030" width="13.85546875" style="227" bestFit="1" customWidth="1"/>
    <col min="1031" max="1031" width="8.140625" style="227" customWidth="1"/>
    <col min="1032" max="1032" width="13.85546875" style="227" bestFit="1" customWidth="1"/>
    <col min="1033" max="1033" width="8.7109375" style="227" customWidth="1"/>
    <col min="1034" max="1034" width="13.5703125" style="227" bestFit="1" customWidth="1"/>
    <col min="1035" max="1035" width="9" style="227" customWidth="1"/>
    <col min="1036" max="1036" width="13.5703125" style="227" bestFit="1" customWidth="1"/>
    <col min="1037" max="1037" width="9" style="227" bestFit="1" customWidth="1"/>
    <col min="1038" max="1038" width="13.5703125" style="227" bestFit="1" customWidth="1"/>
    <col min="1039" max="1039" width="9" style="227" bestFit="1" customWidth="1"/>
    <col min="1040" max="1040" width="13.85546875" style="227" bestFit="1" customWidth="1"/>
    <col min="1041" max="1041" width="8.7109375" style="227" bestFit="1" customWidth="1"/>
    <col min="1042" max="1042" width="13.85546875" style="227" bestFit="1" customWidth="1"/>
    <col min="1043" max="1043" width="8.7109375" style="227" bestFit="1" customWidth="1"/>
    <col min="1044" max="1044" width="13.85546875" style="227" bestFit="1" customWidth="1"/>
    <col min="1045" max="1045" width="8.7109375" style="227" bestFit="1" customWidth="1"/>
    <col min="1046" max="1046" width="13.85546875" style="227" bestFit="1" customWidth="1"/>
    <col min="1047" max="1047" width="8.7109375" style="227" bestFit="1" customWidth="1"/>
    <col min="1048" max="1048" width="13.85546875" style="227" bestFit="1" customWidth="1"/>
    <col min="1049" max="1049" width="8.7109375" style="227" bestFit="1" customWidth="1"/>
    <col min="1050" max="1050" width="13.85546875" style="227" bestFit="1" customWidth="1"/>
    <col min="1051" max="1051" width="8.7109375" style="227" bestFit="1" customWidth="1"/>
    <col min="1052" max="1052" width="17.85546875" style="227" bestFit="1" customWidth="1"/>
    <col min="1053" max="1054" width="9.140625" style="227"/>
    <col min="1055" max="1055" width="10" style="227" bestFit="1" customWidth="1"/>
    <col min="1056" max="1281" width="9.140625" style="227"/>
    <col min="1282" max="1282" width="4" style="227" customWidth="1"/>
    <col min="1283" max="1283" width="34.5703125" style="227" customWidth="1"/>
    <col min="1284" max="1284" width="11.85546875" style="227" bestFit="1" customWidth="1"/>
    <col min="1285" max="1285" width="8.140625" style="227" customWidth="1"/>
    <col min="1286" max="1286" width="13.85546875" style="227" bestFit="1" customWidth="1"/>
    <col min="1287" max="1287" width="8.140625" style="227" customWidth="1"/>
    <col min="1288" max="1288" width="13.85546875" style="227" bestFit="1" customWidth="1"/>
    <col min="1289" max="1289" width="8.7109375" style="227" customWidth="1"/>
    <col min="1290" max="1290" width="13.5703125" style="227" bestFit="1" customWidth="1"/>
    <col min="1291" max="1291" width="9" style="227" customWidth="1"/>
    <col min="1292" max="1292" width="13.5703125" style="227" bestFit="1" customWidth="1"/>
    <col min="1293" max="1293" width="9" style="227" bestFit="1" customWidth="1"/>
    <col min="1294" max="1294" width="13.5703125" style="227" bestFit="1" customWidth="1"/>
    <col min="1295" max="1295" width="9" style="227" bestFit="1" customWidth="1"/>
    <col min="1296" max="1296" width="13.85546875" style="227" bestFit="1" customWidth="1"/>
    <col min="1297" max="1297" width="8.7109375" style="227" bestFit="1" customWidth="1"/>
    <col min="1298" max="1298" width="13.85546875" style="227" bestFit="1" customWidth="1"/>
    <col min="1299" max="1299" width="8.7109375" style="227" bestFit="1" customWidth="1"/>
    <col min="1300" max="1300" width="13.85546875" style="227" bestFit="1" customWidth="1"/>
    <col min="1301" max="1301" width="8.7109375" style="227" bestFit="1" customWidth="1"/>
    <col min="1302" max="1302" width="13.85546875" style="227" bestFit="1" customWidth="1"/>
    <col min="1303" max="1303" width="8.7109375" style="227" bestFit="1" customWidth="1"/>
    <col min="1304" max="1304" width="13.85546875" style="227" bestFit="1" customWidth="1"/>
    <col min="1305" max="1305" width="8.7109375" style="227" bestFit="1" customWidth="1"/>
    <col min="1306" max="1306" width="13.85546875" style="227" bestFit="1" customWidth="1"/>
    <col min="1307" max="1307" width="8.7109375" style="227" bestFit="1" customWidth="1"/>
    <col min="1308" max="1308" width="17.85546875" style="227" bestFit="1" customWidth="1"/>
    <col min="1309" max="1310" width="9.140625" style="227"/>
    <col min="1311" max="1311" width="10" style="227" bestFit="1" customWidth="1"/>
    <col min="1312" max="1537" width="9.140625" style="227"/>
    <col min="1538" max="1538" width="4" style="227" customWidth="1"/>
    <col min="1539" max="1539" width="34.5703125" style="227" customWidth="1"/>
    <col min="1540" max="1540" width="11.85546875" style="227" bestFit="1" customWidth="1"/>
    <col min="1541" max="1541" width="8.140625" style="227" customWidth="1"/>
    <col min="1542" max="1542" width="13.85546875" style="227" bestFit="1" customWidth="1"/>
    <col min="1543" max="1543" width="8.140625" style="227" customWidth="1"/>
    <col min="1544" max="1544" width="13.85546875" style="227" bestFit="1" customWidth="1"/>
    <col min="1545" max="1545" width="8.7109375" style="227" customWidth="1"/>
    <col min="1546" max="1546" width="13.5703125" style="227" bestFit="1" customWidth="1"/>
    <col min="1547" max="1547" width="9" style="227" customWidth="1"/>
    <col min="1548" max="1548" width="13.5703125" style="227" bestFit="1" customWidth="1"/>
    <col min="1549" max="1549" width="9" style="227" bestFit="1" customWidth="1"/>
    <col min="1550" max="1550" width="13.5703125" style="227" bestFit="1" customWidth="1"/>
    <col min="1551" max="1551" width="9" style="227" bestFit="1" customWidth="1"/>
    <col min="1552" max="1552" width="13.85546875" style="227" bestFit="1" customWidth="1"/>
    <col min="1553" max="1553" width="8.7109375" style="227" bestFit="1" customWidth="1"/>
    <col min="1554" max="1554" width="13.85546875" style="227" bestFit="1" customWidth="1"/>
    <col min="1555" max="1555" width="8.7109375" style="227" bestFit="1" customWidth="1"/>
    <col min="1556" max="1556" width="13.85546875" style="227" bestFit="1" customWidth="1"/>
    <col min="1557" max="1557" width="8.7109375" style="227" bestFit="1" customWidth="1"/>
    <col min="1558" max="1558" width="13.85546875" style="227" bestFit="1" customWidth="1"/>
    <col min="1559" max="1559" width="8.7109375" style="227" bestFit="1" customWidth="1"/>
    <col min="1560" max="1560" width="13.85546875" style="227" bestFit="1" customWidth="1"/>
    <col min="1561" max="1561" width="8.7109375" style="227" bestFit="1" customWidth="1"/>
    <col min="1562" max="1562" width="13.85546875" style="227" bestFit="1" customWidth="1"/>
    <col min="1563" max="1563" width="8.7109375" style="227" bestFit="1" customWidth="1"/>
    <col min="1564" max="1564" width="17.85546875" style="227" bestFit="1" customWidth="1"/>
    <col min="1565" max="1566" width="9.140625" style="227"/>
    <col min="1567" max="1567" width="10" style="227" bestFit="1" customWidth="1"/>
    <col min="1568" max="1793" width="9.140625" style="227"/>
    <col min="1794" max="1794" width="4" style="227" customWidth="1"/>
    <col min="1795" max="1795" width="34.5703125" style="227" customWidth="1"/>
    <col min="1796" max="1796" width="11.85546875" style="227" bestFit="1" customWidth="1"/>
    <col min="1797" max="1797" width="8.140625" style="227" customWidth="1"/>
    <col min="1798" max="1798" width="13.85546875" style="227" bestFit="1" customWidth="1"/>
    <col min="1799" max="1799" width="8.140625" style="227" customWidth="1"/>
    <col min="1800" max="1800" width="13.85546875" style="227" bestFit="1" customWidth="1"/>
    <col min="1801" max="1801" width="8.7109375" style="227" customWidth="1"/>
    <col min="1802" max="1802" width="13.5703125" style="227" bestFit="1" customWidth="1"/>
    <col min="1803" max="1803" width="9" style="227" customWidth="1"/>
    <col min="1804" max="1804" width="13.5703125" style="227" bestFit="1" customWidth="1"/>
    <col min="1805" max="1805" width="9" style="227" bestFit="1" customWidth="1"/>
    <col min="1806" max="1806" width="13.5703125" style="227" bestFit="1" customWidth="1"/>
    <col min="1807" max="1807" width="9" style="227" bestFit="1" customWidth="1"/>
    <col min="1808" max="1808" width="13.85546875" style="227" bestFit="1" customWidth="1"/>
    <col min="1809" max="1809" width="8.7109375" style="227" bestFit="1" customWidth="1"/>
    <col min="1810" max="1810" width="13.85546875" style="227" bestFit="1" customWidth="1"/>
    <col min="1811" max="1811" width="8.7109375" style="227" bestFit="1" customWidth="1"/>
    <col min="1812" max="1812" width="13.85546875" style="227" bestFit="1" customWidth="1"/>
    <col min="1813" max="1813" width="8.7109375" style="227" bestFit="1" customWidth="1"/>
    <col min="1814" max="1814" width="13.85546875" style="227" bestFit="1" customWidth="1"/>
    <col min="1815" max="1815" width="8.7109375" style="227" bestFit="1" customWidth="1"/>
    <col min="1816" max="1816" width="13.85546875" style="227" bestFit="1" customWidth="1"/>
    <col min="1817" max="1817" width="8.7109375" style="227" bestFit="1" customWidth="1"/>
    <col min="1818" max="1818" width="13.85546875" style="227" bestFit="1" customWidth="1"/>
    <col min="1819" max="1819" width="8.7109375" style="227" bestFit="1" customWidth="1"/>
    <col min="1820" max="1820" width="17.85546875" style="227" bestFit="1" customWidth="1"/>
    <col min="1821" max="1822" width="9.140625" style="227"/>
    <col min="1823" max="1823" width="10" style="227" bestFit="1" customWidth="1"/>
    <col min="1824" max="2049" width="9.140625" style="227"/>
    <col min="2050" max="2050" width="4" style="227" customWidth="1"/>
    <col min="2051" max="2051" width="34.5703125" style="227" customWidth="1"/>
    <col min="2052" max="2052" width="11.85546875" style="227" bestFit="1" customWidth="1"/>
    <col min="2053" max="2053" width="8.140625" style="227" customWidth="1"/>
    <col min="2054" max="2054" width="13.85546875" style="227" bestFit="1" customWidth="1"/>
    <col min="2055" max="2055" width="8.140625" style="227" customWidth="1"/>
    <col min="2056" max="2056" width="13.85546875" style="227" bestFit="1" customWidth="1"/>
    <col min="2057" max="2057" width="8.7109375" style="227" customWidth="1"/>
    <col min="2058" max="2058" width="13.5703125" style="227" bestFit="1" customWidth="1"/>
    <col min="2059" max="2059" width="9" style="227" customWidth="1"/>
    <col min="2060" max="2060" width="13.5703125" style="227" bestFit="1" customWidth="1"/>
    <col min="2061" max="2061" width="9" style="227" bestFit="1" customWidth="1"/>
    <col min="2062" max="2062" width="13.5703125" style="227" bestFit="1" customWidth="1"/>
    <col min="2063" max="2063" width="9" style="227" bestFit="1" customWidth="1"/>
    <col min="2064" max="2064" width="13.85546875" style="227" bestFit="1" customWidth="1"/>
    <col min="2065" max="2065" width="8.7109375" style="227" bestFit="1" customWidth="1"/>
    <col min="2066" max="2066" width="13.85546875" style="227" bestFit="1" customWidth="1"/>
    <col min="2067" max="2067" width="8.7109375" style="227" bestFit="1" customWidth="1"/>
    <col min="2068" max="2068" width="13.85546875" style="227" bestFit="1" customWidth="1"/>
    <col min="2069" max="2069" width="8.7109375" style="227" bestFit="1" customWidth="1"/>
    <col min="2070" max="2070" width="13.85546875" style="227" bestFit="1" customWidth="1"/>
    <col min="2071" max="2071" width="8.7109375" style="227" bestFit="1" customWidth="1"/>
    <col min="2072" max="2072" width="13.85546875" style="227" bestFit="1" customWidth="1"/>
    <col min="2073" max="2073" width="8.7109375" style="227" bestFit="1" customWidth="1"/>
    <col min="2074" max="2074" width="13.85546875" style="227" bestFit="1" customWidth="1"/>
    <col min="2075" max="2075" width="8.7109375" style="227" bestFit="1" customWidth="1"/>
    <col min="2076" max="2076" width="17.85546875" style="227" bestFit="1" customWidth="1"/>
    <col min="2077" max="2078" width="9.140625" style="227"/>
    <col min="2079" max="2079" width="10" style="227" bestFit="1" customWidth="1"/>
    <col min="2080" max="2305" width="9.140625" style="227"/>
    <col min="2306" max="2306" width="4" style="227" customWidth="1"/>
    <col min="2307" max="2307" width="34.5703125" style="227" customWidth="1"/>
    <col min="2308" max="2308" width="11.85546875" style="227" bestFit="1" customWidth="1"/>
    <col min="2309" max="2309" width="8.140625" style="227" customWidth="1"/>
    <col min="2310" max="2310" width="13.85546875" style="227" bestFit="1" customWidth="1"/>
    <col min="2311" max="2311" width="8.140625" style="227" customWidth="1"/>
    <col min="2312" max="2312" width="13.85546875" style="227" bestFit="1" customWidth="1"/>
    <col min="2313" max="2313" width="8.7109375" style="227" customWidth="1"/>
    <col min="2314" max="2314" width="13.5703125" style="227" bestFit="1" customWidth="1"/>
    <col min="2315" max="2315" width="9" style="227" customWidth="1"/>
    <col min="2316" max="2316" width="13.5703125" style="227" bestFit="1" customWidth="1"/>
    <col min="2317" max="2317" width="9" style="227" bestFit="1" customWidth="1"/>
    <col min="2318" max="2318" width="13.5703125" style="227" bestFit="1" customWidth="1"/>
    <col min="2319" max="2319" width="9" style="227" bestFit="1" customWidth="1"/>
    <col min="2320" max="2320" width="13.85546875" style="227" bestFit="1" customWidth="1"/>
    <col min="2321" max="2321" width="8.7109375" style="227" bestFit="1" customWidth="1"/>
    <col min="2322" max="2322" width="13.85546875" style="227" bestFit="1" customWidth="1"/>
    <col min="2323" max="2323" width="8.7109375" style="227" bestFit="1" customWidth="1"/>
    <col min="2324" max="2324" width="13.85546875" style="227" bestFit="1" customWidth="1"/>
    <col min="2325" max="2325" width="8.7109375" style="227" bestFit="1" customWidth="1"/>
    <col min="2326" max="2326" width="13.85546875" style="227" bestFit="1" customWidth="1"/>
    <col min="2327" max="2327" width="8.7109375" style="227" bestFit="1" customWidth="1"/>
    <col min="2328" max="2328" width="13.85546875" style="227" bestFit="1" customWidth="1"/>
    <col min="2329" max="2329" width="8.7109375" style="227" bestFit="1" customWidth="1"/>
    <col min="2330" max="2330" width="13.85546875" style="227" bestFit="1" customWidth="1"/>
    <col min="2331" max="2331" width="8.7109375" style="227" bestFit="1" customWidth="1"/>
    <col min="2332" max="2332" width="17.85546875" style="227" bestFit="1" customWidth="1"/>
    <col min="2333" max="2334" width="9.140625" style="227"/>
    <col min="2335" max="2335" width="10" style="227" bestFit="1" customWidth="1"/>
    <col min="2336" max="2561" width="9.140625" style="227"/>
    <col min="2562" max="2562" width="4" style="227" customWidth="1"/>
    <col min="2563" max="2563" width="34.5703125" style="227" customWidth="1"/>
    <col min="2564" max="2564" width="11.85546875" style="227" bestFit="1" customWidth="1"/>
    <col min="2565" max="2565" width="8.140625" style="227" customWidth="1"/>
    <col min="2566" max="2566" width="13.85546875" style="227" bestFit="1" customWidth="1"/>
    <col min="2567" max="2567" width="8.140625" style="227" customWidth="1"/>
    <col min="2568" max="2568" width="13.85546875" style="227" bestFit="1" customWidth="1"/>
    <col min="2569" max="2569" width="8.7109375" style="227" customWidth="1"/>
    <col min="2570" max="2570" width="13.5703125" style="227" bestFit="1" customWidth="1"/>
    <col min="2571" max="2571" width="9" style="227" customWidth="1"/>
    <col min="2572" max="2572" width="13.5703125" style="227" bestFit="1" customWidth="1"/>
    <col min="2573" max="2573" width="9" style="227" bestFit="1" customWidth="1"/>
    <col min="2574" max="2574" width="13.5703125" style="227" bestFit="1" customWidth="1"/>
    <col min="2575" max="2575" width="9" style="227" bestFit="1" customWidth="1"/>
    <col min="2576" max="2576" width="13.85546875" style="227" bestFit="1" customWidth="1"/>
    <col min="2577" max="2577" width="8.7109375" style="227" bestFit="1" customWidth="1"/>
    <col min="2578" max="2578" width="13.85546875" style="227" bestFit="1" customWidth="1"/>
    <col min="2579" max="2579" width="8.7109375" style="227" bestFit="1" customWidth="1"/>
    <col min="2580" max="2580" width="13.85546875" style="227" bestFit="1" customWidth="1"/>
    <col min="2581" max="2581" width="8.7109375" style="227" bestFit="1" customWidth="1"/>
    <col min="2582" max="2582" width="13.85546875" style="227" bestFit="1" customWidth="1"/>
    <col min="2583" max="2583" width="8.7109375" style="227" bestFit="1" customWidth="1"/>
    <col min="2584" max="2584" width="13.85546875" style="227" bestFit="1" customWidth="1"/>
    <col min="2585" max="2585" width="8.7109375" style="227" bestFit="1" customWidth="1"/>
    <col min="2586" max="2586" width="13.85546875" style="227" bestFit="1" customWidth="1"/>
    <col min="2587" max="2587" width="8.7109375" style="227" bestFit="1" customWidth="1"/>
    <col min="2588" max="2588" width="17.85546875" style="227" bestFit="1" customWidth="1"/>
    <col min="2589" max="2590" width="9.140625" style="227"/>
    <col min="2591" max="2591" width="10" style="227" bestFit="1" customWidth="1"/>
    <col min="2592" max="2817" width="9.140625" style="227"/>
    <col min="2818" max="2818" width="4" style="227" customWidth="1"/>
    <col min="2819" max="2819" width="34.5703125" style="227" customWidth="1"/>
    <col min="2820" max="2820" width="11.85546875" style="227" bestFit="1" customWidth="1"/>
    <col min="2821" max="2821" width="8.140625" style="227" customWidth="1"/>
    <col min="2822" max="2822" width="13.85546875" style="227" bestFit="1" customWidth="1"/>
    <col min="2823" max="2823" width="8.140625" style="227" customWidth="1"/>
    <col min="2824" max="2824" width="13.85546875" style="227" bestFit="1" customWidth="1"/>
    <col min="2825" max="2825" width="8.7109375" style="227" customWidth="1"/>
    <col min="2826" max="2826" width="13.5703125" style="227" bestFit="1" customWidth="1"/>
    <col min="2827" max="2827" width="9" style="227" customWidth="1"/>
    <col min="2828" max="2828" width="13.5703125" style="227" bestFit="1" customWidth="1"/>
    <col min="2829" max="2829" width="9" style="227" bestFit="1" customWidth="1"/>
    <col min="2830" max="2830" width="13.5703125" style="227" bestFit="1" customWidth="1"/>
    <col min="2831" max="2831" width="9" style="227" bestFit="1" customWidth="1"/>
    <col min="2832" max="2832" width="13.85546875" style="227" bestFit="1" customWidth="1"/>
    <col min="2833" max="2833" width="8.7109375" style="227" bestFit="1" customWidth="1"/>
    <col min="2834" max="2834" width="13.85546875" style="227" bestFit="1" customWidth="1"/>
    <col min="2835" max="2835" width="8.7109375" style="227" bestFit="1" customWidth="1"/>
    <col min="2836" max="2836" width="13.85546875" style="227" bestFit="1" customWidth="1"/>
    <col min="2837" max="2837" width="8.7109375" style="227" bestFit="1" customWidth="1"/>
    <col min="2838" max="2838" width="13.85546875" style="227" bestFit="1" customWidth="1"/>
    <col min="2839" max="2839" width="8.7109375" style="227" bestFit="1" customWidth="1"/>
    <col min="2840" max="2840" width="13.85546875" style="227" bestFit="1" customWidth="1"/>
    <col min="2841" max="2841" width="8.7109375" style="227" bestFit="1" customWidth="1"/>
    <col min="2842" max="2842" width="13.85546875" style="227" bestFit="1" customWidth="1"/>
    <col min="2843" max="2843" width="8.7109375" style="227" bestFit="1" customWidth="1"/>
    <col min="2844" max="2844" width="17.85546875" style="227" bestFit="1" customWidth="1"/>
    <col min="2845" max="2846" width="9.140625" style="227"/>
    <col min="2847" max="2847" width="10" style="227" bestFit="1" customWidth="1"/>
    <col min="2848" max="3073" width="9.140625" style="227"/>
    <col min="3074" max="3074" width="4" style="227" customWidth="1"/>
    <col min="3075" max="3075" width="34.5703125" style="227" customWidth="1"/>
    <col min="3076" max="3076" width="11.85546875" style="227" bestFit="1" customWidth="1"/>
    <col min="3077" max="3077" width="8.140625" style="227" customWidth="1"/>
    <col min="3078" max="3078" width="13.85546875" style="227" bestFit="1" customWidth="1"/>
    <col min="3079" max="3079" width="8.140625" style="227" customWidth="1"/>
    <col min="3080" max="3080" width="13.85546875" style="227" bestFit="1" customWidth="1"/>
    <col min="3081" max="3081" width="8.7109375" style="227" customWidth="1"/>
    <col min="3082" max="3082" width="13.5703125" style="227" bestFit="1" customWidth="1"/>
    <col min="3083" max="3083" width="9" style="227" customWidth="1"/>
    <col min="3084" max="3084" width="13.5703125" style="227" bestFit="1" customWidth="1"/>
    <col min="3085" max="3085" width="9" style="227" bestFit="1" customWidth="1"/>
    <col min="3086" max="3086" width="13.5703125" style="227" bestFit="1" customWidth="1"/>
    <col min="3087" max="3087" width="9" style="227" bestFit="1" customWidth="1"/>
    <col min="3088" max="3088" width="13.85546875" style="227" bestFit="1" customWidth="1"/>
    <col min="3089" max="3089" width="8.7109375" style="227" bestFit="1" customWidth="1"/>
    <col min="3090" max="3090" width="13.85546875" style="227" bestFit="1" customWidth="1"/>
    <col min="3091" max="3091" width="8.7109375" style="227" bestFit="1" customWidth="1"/>
    <col min="3092" max="3092" width="13.85546875" style="227" bestFit="1" customWidth="1"/>
    <col min="3093" max="3093" width="8.7109375" style="227" bestFit="1" customWidth="1"/>
    <col min="3094" max="3094" width="13.85546875" style="227" bestFit="1" customWidth="1"/>
    <col min="3095" max="3095" width="8.7109375" style="227" bestFit="1" customWidth="1"/>
    <col min="3096" max="3096" width="13.85546875" style="227" bestFit="1" customWidth="1"/>
    <col min="3097" max="3097" width="8.7109375" style="227" bestFit="1" customWidth="1"/>
    <col min="3098" max="3098" width="13.85546875" style="227" bestFit="1" customWidth="1"/>
    <col min="3099" max="3099" width="8.7109375" style="227" bestFit="1" customWidth="1"/>
    <col min="3100" max="3100" width="17.85546875" style="227" bestFit="1" customWidth="1"/>
    <col min="3101" max="3102" width="9.140625" style="227"/>
    <col min="3103" max="3103" width="10" style="227" bestFit="1" customWidth="1"/>
    <col min="3104" max="3329" width="9.140625" style="227"/>
    <col min="3330" max="3330" width="4" style="227" customWidth="1"/>
    <col min="3331" max="3331" width="34.5703125" style="227" customWidth="1"/>
    <col min="3332" max="3332" width="11.85546875" style="227" bestFit="1" customWidth="1"/>
    <col min="3333" max="3333" width="8.140625" style="227" customWidth="1"/>
    <col min="3334" max="3334" width="13.85546875" style="227" bestFit="1" customWidth="1"/>
    <col min="3335" max="3335" width="8.140625" style="227" customWidth="1"/>
    <col min="3336" max="3336" width="13.85546875" style="227" bestFit="1" customWidth="1"/>
    <col min="3337" max="3337" width="8.7109375" style="227" customWidth="1"/>
    <col min="3338" max="3338" width="13.5703125" style="227" bestFit="1" customWidth="1"/>
    <col min="3339" max="3339" width="9" style="227" customWidth="1"/>
    <col min="3340" max="3340" width="13.5703125" style="227" bestFit="1" customWidth="1"/>
    <col min="3341" max="3341" width="9" style="227" bestFit="1" customWidth="1"/>
    <col min="3342" max="3342" width="13.5703125" style="227" bestFit="1" customWidth="1"/>
    <col min="3343" max="3343" width="9" style="227" bestFit="1" customWidth="1"/>
    <col min="3344" max="3344" width="13.85546875" style="227" bestFit="1" customWidth="1"/>
    <col min="3345" max="3345" width="8.7109375" style="227" bestFit="1" customWidth="1"/>
    <col min="3346" max="3346" width="13.85546875" style="227" bestFit="1" customWidth="1"/>
    <col min="3347" max="3347" width="8.7109375" style="227" bestFit="1" customWidth="1"/>
    <col min="3348" max="3348" width="13.85546875" style="227" bestFit="1" customWidth="1"/>
    <col min="3349" max="3349" width="8.7109375" style="227" bestFit="1" customWidth="1"/>
    <col min="3350" max="3350" width="13.85546875" style="227" bestFit="1" customWidth="1"/>
    <col min="3351" max="3351" width="8.7109375" style="227" bestFit="1" customWidth="1"/>
    <col min="3352" max="3352" width="13.85546875" style="227" bestFit="1" customWidth="1"/>
    <col min="3353" max="3353" width="8.7109375" style="227" bestFit="1" customWidth="1"/>
    <col min="3354" max="3354" width="13.85546875" style="227" bestFit="1" customWidth="1"/>
    <col min="3355" max="3355" width="8.7109375" style="227" bestFit="1" customWidth="1"/>
    <col min="3356" max="3356" width="17.85546875" style="227" bestFit="1" customWidth="1"/>
    <col min="3357" max="3358" width="9.140625" style="227"/>
    <col min="3359" max="3359" width="10" style="227" bestFit="1" customWidth="1"/>
    <col min="3360" max="3585" width="9.140625" style="227"/>
    <col min="3586" max="3586" width="4" style="227" customWidth="1"/>
    <col min="3587" max="3587" width="34.5703125" style="227" customWidth="1"/>
    <col min="3588" max="3588" width="11.85546875" style="227" bestFit="1" customWidth="1"/>
    <col min="3589" max="3589" width="8.140625" style="227" customWidth="1"/>
    <col min="3590" max="3590" width="13.85546875" style="227" bestFit="1" customWidth="1"/>
    <col min="3591" max="3591" width="8.140625" style="227" customWidth="1"/>
    <col min="3592" max="3592" width="13.85546875" style="227" bestFit="1" customWidth="1"/>
    <col min="3593" max="3593" width="8.7109375" style="227" customWidth="1"/>
    <col min="3594" max="3594" width="13.5703125" style="227" bestFit="1" customWidth="1"/>
    <col min="3595" max="3595" width="9" style="227" customWidth="1"/>
    <col min="3596" max="3596" width="13.5703125" style="227" bestFit="1" customWidth="1"/>
    <col min="3597" max="3597" width="9" style="227" bestFit="1" customWidth="1"/>
    <col min="3598" max="3598" width="13.5703125" style="227" bestFit="1" customWidth="1"/>
    <col min="3599" max="3599" width="9" style="227" bestFit="1" customWidth="1"/>
    <col min="3600" max="3600" width="13.85546875" style="227" bestFit="1" customWidth="1"/>
    <col min="3601" max="3601" width="8.7109375" style="227" bestFit="1" customWidth="1"/>
    <col min="3602" max="3602" width="13.85546875" style="227" bestFit="1" customWidth="1"/>
    <col min="3603" max="3603" width="8.7109375" style="227" bestFit="1" customWidth="1"/>
    <col min="3604" max="3604" width="13.85546875" style="227" bestFit="1" customWidth="1"/>
    <col min="3605" max="3605" width="8.7109375" style="227" bestFit="1" customWidth="1"/>
    <col min="3606" max="3606" width="13.85546875" style="227" bestFit="1" customWidth="1"/>
    <col min="3607" max="3607" width="8.7109375" style="227" bestFit="1" customWidth="1"/>
    <col min="3608" max="3608" width="13.85546875" style="227" bestFit="1" customWidth="1"/>
    <col min="3609" max="3609" width="8.7109375" style="227" bestFit="1" customWidth="1"/>
    <col min="3610" max="3610" width="13.85546875" style="227" bestFit="1" customWidth="1"/>
    <col min="3611" max="3611" width="8.7109375" style="227" bestFit="1" customWidth="1"/>
    <col min="3612" max="3612" width="17.85546875" style="227" bestFit="1" customWidth="1"/>
    <col min="3613" max="3614" width="9.140625" style="227"/>
    <col min="3615" max="3615" width="10" style="227" bestFit="1" customWidth="1"/>
    <col min="3616" max="3841" width="9.140625" style="227"/>
    <col min="3842" max="3842" width="4" style="227" customWidth="1"/>
    <col min="3843" max="3843" width="34.5703125" style="227" customWidth="1"/>
    <col min="3844" max="3844" width="11.85546875" style="227" bestFit="1" customWidth="1"/>
    <col min="3845" max="3845" width="8.140625" style="227" customWidth="1"/>
    <col min="3846" max="3846" width="13.85546875" style="227" bestFit="1" customWidth="1"/>
    <col min="3847" max="3847" width="8.140625" style="227" customWidth="1"/>
    <col min="3848" max="3848" width="13.85546875" style="227" bestFit="1" customWidth="1"/>
    <col min="3849" max="3849" width="8.7109375" style="227" customWidth="1"/>
    <col min="3850" max="3850" width="13.5703125" style="227" bestFit="1" customWidth="1"/>
    <col min="3851" max="3851" width="9" style="227" customWidth="1"/>
    <col min="3852" max="3852" width="13.5703125" style="227" bestFit="1" customWidth="1"/>
    <col min="3853" max="3853" width="9" style="227" bestFit="1" customWidth="1"/>
    <col min="3854" max="3854" width="13.5703125" style="227" bestFit="1" customWidth="1"/>
    <col min="3855" max="3855" width="9" style="227" bestFit="1" customWidth="1"/>
    <col min="3856" max="3856" width="13.85546875" style="227" bestFit="1" customWidth="1"/>
    <col min="3857" max="3857" width="8.7109375" style="227" bestFit="1" customWidth="1"/>
    <col min="3858" max="3858" width="13.85546875" style="227" bestFit="1" customWidth="1"/>
    <col min="3859" max="3859" width="8.7109375" style="227" bestFit="1" customWidth="1"/>
    <col min="3860" max="3860" width="13.85546875" style="227" bestFit="1" customWidth="1"/>
    <col min="3861" max="3861" width="8.7109375" style="227" bestFit="1" customWidth="1"/>
    <col min="3862" max="3862" width="13.85546875" style="227" bestFit="1" customWidth="1"/>
    <col min="3863" max="3863" width="8.7109375" style="227" bestFit="1" customWidth="1"/>
    <col min="3864" max="3864" width="13.85546875" style="227" bestFit="1" customWidth="1"/>
    <col min="3865" max="3865" width="8.7109375" style="227" bestFit="1" customWidth="1"/>
    <col min="3866" max="3866" width="13.85546875" style="227" bestFit="1" customWidth="1"/>
    <col min="3867" max="3867" width="8.7109375" style="227" bestFit="1" customWidth="1"/>
    <col min="3868" max="3868" width="17.85546875" style="227" bestFit="1" customWidth="1"/>
    <col min="3869" max="3870" width="9.140625" style="227"/>
    <col min="3871" max="3871" width="10" style="227" bestFit="1" customWidth="1"/>
    <col min="3872" max="4097" width="9.140625" style="227"/>
    <col min="4098" max="4098" width="4" style="227" customWidth="1"/>
    <col min="4099" max="4099" width="34.5703125" style="227" customWidth="1"/>
    <col min="4100" max="4100" width="11.85546875" style="227" bestFit="1" customWidth="1"/>
    <col min="4101" max="4101" width="8.140625" style="227" customWidth="1"/>
    <col min="4102" max="4102" width="13.85546875" style="227" bestFit="1" customWidth="1"/>
    <col min="4103" max="4103" width="8.140625" style="227" customWidth="1"/>
    <col min="4104" max="4104" width="13.85546875" style="227" bestFit="1" customWidth="1"/>
    <col min="4105" max="4105" width="8.7109375" style="227" customWidth="1"/>
    <col min="4106" max="4106" width="13.5703125" style="227" bestFit="1" customWidth="1"/>
    <col min="4107" max="4107" width="9" style="227" customWidth="1"/>
    <col min="4108" max="4108" width="13.5703125" style="227" bestFit="1" customWidth="1"/>
    <col min="4109" max="4109" width="9" style="227" bestFit="1" customWidth="1"/>
    <col min="4110" max="4110" width="13.5703125" style="227" bestFit="1" customWidth="1"/>
    <col min="4111" max="4111" width="9" style="227" bestFit="1" customWidth="1"/>
    <col min="4112" max="4112" width="13.85546875" style="227" bestFit="1" customWidth="1"/>
    <col min="4113" max="4113" width="8.7109375" style="227" bestFit="1" customWidth="1"/>
    <col min="4114" max="4114" width="13.85546875" style="227" bestFit="1" customWidth="1"/>
    <col min="4115" max="4115" width="8.7109375" style="227" bestFit="1" customWidth="1"/>
    <col min="4116" max="4116" width="13.85546875" style="227" bestFit="1" customWidth="1"/>
    <col min="4117" max="4117" width="8.7109375" style="227" bestFit="1" customWidth="1"/>
    <col min="4118" max="4118" width="13.85546875" style="227" bestFit="1" customWidth="1"/>
    <col min="4119" max="4119" width="8.7109375" style="227" bestFit="1" customWidth="1"/>
    <col min="4120" max="4120" width="13.85546875" style="227" bestFit="1" customWidth="1"/>
    <col min="4121" max="4121" width="8.7109375" style="227" bestFit="1" customWidth="1"/>
    <col min="4122" max="4122" width="13.85546875" style="227" bestFit="1" customWidth="1"/>
    <col min="4123" max="4123" width="8.7109375" style="227" bestFit="1" customWidth="1"/>
    <col min="4124" max="4124" width="17.85546875" style="227" bestFit="1" customWidth="1"/>
    <col min="4125" max="4126" width="9.140625" style="227"/>
    <col min="4127" max="4127" width="10" style="227" bestFit="1" customWidth="1"/>
    <col min="4128" max="4353" width="9.140625" style="227"/>
    <col min="4354" max="4354" width="4" style="227" customWidth="1"/>
    <col min="4355" max="4355" width="34.5703125" style="227" customWidth="1"/>
    <col min="4356" max="4356" width="11.85546875" style="227" bestFit="1" customWidth="1"/>
    <col min="4357" max="4357" width="8.140625" style="227" customWidth="1"/>
    <col min="4358" max="4358" width="13.85546875" style="227" bestFit="1" customWidth="1"/>
    <col min="4359" max="4359" width="8.140625" style="227" customWidth="1"/>
    <col min="4360" max="4360" width="13.85546875" style="227" bestFit="1" customWidth="1"/>
    <col min="4361" max="4361" width="8.7109375" style="227" customWidth="1"/>
    <col min="4362" max="4362" width="13.5703125" style="227" bestFit="1" customWidth="1"/>
    <col min="4363" max="4363" width="9" style="227" customWidth="1"/>
    <col min="4364" max="4364" width="13.5703125" style="227" bestFit="1" customWidth="1"/>
    <col min="4365" max="4365" width="9" style="227" bestFit="1" customWidth="1"/>
    <col min="4366" max="4366" width="13.5703125" style="227" bestFit="1" customWidth="1"/>
    <col min="4367" max="4367" width="9" style="227" bestFit="1" customWidth="1"/>
    <col min="4368" max="4368" width="13.85546875" style="227" bestFit="1" customWidth="1"/>
    <col min="4369" max="4369" width="8.7109375" style="227" bestFit="1" customWidth="1"/>
    <col min="4370" max="4370" width="13.85546875" style="227" bestFit="1" customWidth="1"/>
    <col min="4371" max="4371" width="8.7109375" style="227" bestFit="1" customWidth="1"/>
    <col min="4372" max="4372" width="13.85546875" style="227" bestFit="1" customWidth="1"/>
    <col min="4373" max="4373" width="8.7109375" style="227" bestFit="1" customWidth="1"/>
    <col min="4374" max="4374" width="13.85546875" style="227" bestFit="1" customWidth="1"/>
    <col min="4375" max="4375" width="8.7109375" style="227" bestFit="1" customWidth="1"/>
    <col min="4376" max="4376" width="13.85546875" style="227" bestFit="1" customWidth="1"/>
    <col min="4377" max="4377" width="8.7109375" style="227" bestFit="1" customWidth="1"/>
    <col min="4378" max="4378" width="13.85546875" style="227" bestFit="1" customWidth="1"/>
    <col min="4379" max="4379" width="8.7109375" style="227" bestFit="1" customWidth="1"/>
    <col min="4380" max="4380" width="17.85546875" style="227" bestFit="1" customWidth="1"/>
    <col min="4381" max="4382" width="9.140625" style="227"/>
    <col min="4383" max="4383" width="10" style="227" bestFit="1" customWidth="1"/>
    <col min="4384" max="4609" width="9.140625" style="227"/>
    <col min="4610" max="4610" width="4" style="227" customWidth="1"/>
    <col min="4611" max="4611" width="34.5703125" style="227" customWidth="1"/>
    <col min="4612" max="4612" width="11.85546875" style="227" bestFit="1" customWidth="1"/>
    <col min="4613" max="4613" width="8.140625" style="227" customWidth="1"/>
    <col min="4614" max="4614" width="13.85546875" style="227" bestFit="1" customWidth="1"/>
    <col min="4615" max="4615" width="8.140625" style="227" customWidth="1"/>
    <col min="4616" max="4616" width="13.85546875" style="227" bestFit="1" customWidth="1"/>
    <col min="4617" max="4617" width="8.7109375" style="227" customWidth="1"/>
    <col min="4618" max="4618" width="13.5703125" style="227" bestFit="1" customWidth="1"/>
    <col min="4619" max="4619" width="9" style="227" customWidth="1"/>
    <col min="4620" max="4620" width="13.5703125" style="227" bestFit="1" customWidth="1"/>
    <col min="4621" max="4621" width="9" style="227" bestFit="1" customWidth="1"/>
    <col min="4622" max="4622" width="13.5703125" style="227" bestFit="1" customWidth="1"/>
    <col min="4623" max="4623" width="9" style="227" bestFit="1" customWidth="1"/>
    <col min="4624" max="4624" width="13.85546875" style="227" bestFit="1" customWidth="1"/>
    <col min="4625" max="4625" width="8.7109375" style="227" bestFit="1" customWidth="1"/>
    <col min="4626" max="4626" width="13.85546875" style="227" bestFit="1" customWidth="1"/>
    <col min="4627" max="4627" width="8.7109375" style="227" bestFit="1" customWidth="1"/>
    <col min="4628" max="4628" width="13.85546875" style="227" bestFit="1" customWidth="1"/>
    <col min="4629" max="4629" width="8.7109375" style="227" bestFit="1" customWidth="1"/>
    <col min="4630" max="4630" width="13.85546875" style="227" bestFit="1" customWidth="1"/>
    <col min="4631" max="4631" width="8.7109375" style="227" bestFit="1" customWidth="1"/>
    <col min="4632" max="4632" width="13.85546875" style="227" bestFit="1" customWidth="1"/>
    <col min="4633" max="4633" width="8.7109375" style="227" bestFit="1" customWidth="1"/>
    <col min="4634" max="4634" width="13.85546875" style="227" bestFit="1" customWidth="1"/>
    <col min="4635" max="4635" width="8.7109375" style="227" bestFit="1" customWidth="1"/>
    <col min="4636" max="4636" width="17.85546875" style="227" bestFit="1" customWidth="1"/>
    <col min="4637" max="4638" width="9.140625" style="227"/>
    <col min="4639" max="4639" width="10" style="227" bestFit="1" customWidth="1"/>
    <col min="4640" max="4865" width="9.140625" style="227"/>
    <col min="4866" max="4866" width="4" style="227" customWidth="1"/>
    <col min="4867" max="4867" width="34.5703125" style="227" customWidth="1"/>
    <col min="4868" max="4868" width="11.85546875" style="227" bestFit="1" customWidth="1"/>
    <col min="4869" max="4869" width="8.140625" style="227" customWidth="1"/>
    <col min="4870" max="4870" width="13.85546875" style="227" bestFit="1" customWidth="1"/>
    <col min="4871" max="4871" width="8.140625" style="227" customWidth="1"/>
    <col min="4872" max="4872" width="13.85546875" style="227" bestFit="1" customWidth="1"/>
    <col min="4873" max="4873" width="8.7109375" style="227" customWidth="1"/>
    <col min="4874" max="4874" width="13.5703125" style="227" bestFit="1" customWidth="1"/>
    <col min="4875" max="4875" width="9" style="227" customWidth="1"/>
    <col min="4876" max="4876" width="13.5703125" style="227" bestFit="1" customWidth="1"/>
    <col min="4877" max="4877" width="9" style="227" bestFit="1" customWidth="1"/>
    <col min="4878" max="4878" width="13.5703125" style="227" bestFit="1" customWidth="1"/>
    <col min="4879" max="4879" width="9" style="227" bestFit="1" customWidth="1"/>
    <col min="4880" max="4880" width="13.85546875" style="227" bestFit="1" customWidth="1"/>
    <col min="4881" max="4881" width="8.7109375" style="227" bestFit="1" customWidth="1"/>
    <col min="4882" max="4882" width="13.85546875" style="227" bestFit="1" customWidth="1"/>
    <col min="4883" max="4883" width="8.7109375" style="227" bestFit="1" customWidth="1"/>
    <col min="4884" max="4884" width="13.85546875" style="227" bestFit="1" customWidth="1"/>
    <col min="4885" max="4885" width="8.7109375" style="227" bestFit="1" customWidth="1"/>
    <col min="4886" max="4886" width="13.85546875" style="227" bestFit="1" customWidth="1"/>
    <col min="4887" max="4887" width="8.7109375" style="227" bestFit="1" customWidth="1"/>
    <col min="4888" max="4888" width="13.85546875" style="227" bestFit="1" customWidth="1"/>
    <col min="4889" max="4889" width="8.7109375" style="227" bestFit="1" customWidth="1"/>
    <col min="4890" max="4890" width="13.85546875" style="227" bestFit="1" customWidth="1"/>
    <col min="4891" max="4891" width="8.7109375" style="227" bestFit="1" customWidth="1"/>
    <col min="4892" max="4892" width="17.85546875" style="227" bestFit="1" customWidth="1"/>
    <col min="4893" max="4894" width="9.140625" style="227"/>
    <col min="4895" max="4895" width="10" style="227" bestFit="1" customWidth="1"/>
    <col min="4896" max="5121" width="9.140625" style="227"/>
    <col min="5122" max="5122" width="4" style="227" customWidth="1"/>
    <col min="5123" max="5123" width="34.5703125" style="227" customWidth="1"/>
    <col min="5124" max="5124" width="11.85546875" style="227" bestFit="1" customWidth="1"/>
    <col min="5125" max="5125" width="8.140625" style="227" customWidth="1"/>
    <col min="5126" max="5126" width="13.85546875" style="227" bestFit="1" customWidth="1"/>
    <col min="5127" max="5127" width="8.140625" style="227" customWidth="1"/>
    <col min="5128" max="5128" width="13.85546875" style="227" bestFit="1" customWidth="1"/>
    <col min="5129" max="5129" width="8.7109375" style="227" customWidth="1"/>
    <col min="5130" max="5130" width="13.5703125" style="227" bestFit="1" customWidth="1"/>
    <col min="5131" max="5131" width="9" style="227" customWidth="1"/>
    <col min="5132" max="5132" width="13.5703125" style="227" bestFit="1" customWidth="1"/>
    <col min="5133" max="5133" width="9" style="227" bestFit="1" customWidth="1"/>
    <col min="5134" max="5134" width="13.5703125" style="227" bestFit="1" customWidth="1"/>
    <col min="5135" max="5135" width="9" style="227" bestFit="1" customWidth="1"/>
    <col min="5136" max="5136" width="13.85546875" style="227" bestFit="1" customWidth="1"/>
    <col min="5137" max="5137" width="8.7109375" style="227" bestFit="1" customWidth="1"/>
    <col min="5138" max="5138" width="13.85546875" style="227" bestFit="1" customWidth="1"/>
    <col min="5139" max="5139" width="8.7109375" style="227" bestFit="1" customWidth="1"/>
    <col min="5140" max="5140" width="13.85546875" style="227" bestFit="1" customWidth="1"/>
    <col min="5141" max="5141" width="8.7109375" style="227" bestFit="1" customWidth="1"/>
    <col min="5142" max="5142" width="13.85546875" style="227" bestFit="1" customWidth="1"/>
    <col min="5143" max="5143" width="8.7109375" style="227" bestFit="1" customWidth="1"/>
    <col min="5144" max="5144" width="13.85546875" style="227" bestFit="1" customWidth="1"/>
    <col min="5145" max="5145" width="8.7109375" style="227" bestFit="1" customWidth="1"/>
    <col min="5146" max="5146" width="13.85546875" style="227" bestFit="1" customWidth="1"/>
    <col min="5147" max="5147" width="8.7109375" style="227" bestFit="1" customWidth="1"/>
    <col min="5148" max="5148" width="17.85546875" style="227" bestFit="1" customWidth="1"/>
    <col min="5149" max="5150" width="9.140625" style="227"/>
    <col min="5151" max="5151" width="10" style="227" bestFit="1" customWidth="1"/>
    <col min="5152" max="5377" width="9.140625" style="227"/>
    <col min="5378" max="5378" width="4" style="227" customWidth="1"/>
    <col min="5379" max="5379" width="34.5703125" style="227" customWidth="1"/>
    <col min="5380" max="5380" width="11.85546875" style="227" bestFit="1" customWidth="1"/>
    <col min="5381" max="5381" width="8.140625" style="227" customWidth="1"/>
    <col min="5382" max="5382" width="13.85546875" style="227" bestFit="1" customWidth="1"/>
    <col min="5383" max="5383" width="8.140625" style="227" customWidth="1"/>
    <col min="5384" max="5384" width="13.85546875" style="227" bestFit="1" customWidth="1"/>
    <col min="5385" max="5385" width="8.7109375" style="227" customWidth="1"/>
    <col min="5386" max="5386" width="13.5703125" style="227" bestFit="1" customWidth="1"/>
    <col min="5387" max="5387" width="9" style="227" customWidth="1"/>
    <col min="5388" max="5388" width="13.5703125" style="227" bestFit="1" customWidth="1"/>
    <col min="5389" max="5389" width="9" style="227" bestFit="1" customWidth="1"/>
    <col min="5390" max="5390" width="13.5703125" style="227" bestFit="1" customWidth="1"/>
    <col min="5391" max="5391" width="9" style="227" bestFit="1" customWidth="1"/>
    <col min="5392" max="5392" width="13.85546875" style="227" bestFit="1" customWidth="1"/>
    <col min="5393" max="5393" width="8.7109375" style="227" bestFit="1" customWidth="1"/>
    <col min="5394" max="5394" width="13.85546875" style="227" bestFit="1" customWidth="1"/>
    <col min="5395" max="5395" width="8.7109375" style="227" bestFit="1" customWidth="1"/>
    <col min="5396" max="5396" width="13.85546875" style="227" bestFit="1" customWidth="1"/>
    <col min="5397" max="5397" width="8.7109375" style="227" bestFit="1" customWidth="1"/>
    <col min="5398" max="5398" width="13.85546875" style="227" bestFit="1" customWidth="1"/>
    <col min="5399" max="5399" width="8.7109375" style="227" bestFit="1" customWidth="1"/>
    <col min="5400" max="5400" width="13.85546875" style="227" bestFit="1" customWidth="1"/>
    <col min="5401" max="5401" width="8.7109375" style="227" bestFit="1" customWidth="1"/>
    <col min="5402" max="5402" width="13.85546875" style="227" bestFit="1" customWidth="1"/>
    <col min="5403" max="5403" width="8.7109375" style="227" bestFit="1" customWidth="1"/>
    <col min="5404" max="5404" width="17.85546875" style="227" bestFit="1" customWidth="1"/>
    <col min="5405" max="5406" width="9.140625" style="227"/>
    <col min="5407" max="5407" width="10" style="227" bestFit="1" customWidth="1"/>
    <col min="5408" max="5633" width="9.140625" style="227"/>
    <col min="5634" max="5634" width="4" style="227" customWidth="1"/>
    <col min="5635" max="5635" width="34.5703125" style="227" customWidth="1"/>
    <col min="5636" max="5636" width="11.85546875" style="227" bestFit="1" customWidth="1"/>
    <col min="5637" max="5637" width="8.140625" style="227" customWidth="1"/>
    <col min="5638" max="5638" width="13.85546875" style="227" bestFit="1" customWidth="1"/>
    <col min="5639" max="5639" width="8.140625" style="227" customWidth="1"/>
    <col min="5640" max="5640" width="13.85546875" style="227" bestFit="1" customWidth="1"/>
    <col min="5641" max="5641" width="8.7109375" style="227" customWidth="1"/>
    <col min="5642" max="5642" width="13.5703125" style="227" bestFit="1" customWidth="1"/>
    <col min="5643" max="5643" width="9" style="227" customWidth="1"/>
    <col min="5644" max="5644" width="13.5703125" style="227" bestFit="1" customWidth="1"/>
    <col min="5645" max="5645" width="9" style="227" bestFit="1" customWidth="1"/>
    <col min="5646" max="5646" width="13.5703125" style="227" bestFit="1" customWidth="1"/>
    <col min="5647" max="5647" width="9" style="227" bestFit="1" customWidth="1"/>
    <col min="5648" max="5648" width="13.85546875" style="227" bestFit="1" customWidth="1"/>
    <col min="5649" max="5649" width="8.7109375" style="227" bestFit="1" customWidth="1"/>
    <col min="5650" max="5650" width="13.85546875" style="227" bestFit="1" customWidth="1"/>
    <col min="5651" max="5651" width="8.7109375" style="227" bestFit="1" customWidth="1"/>
    <col min="5652" max="5652" width="13.85546875" style="227" bestFit="1" customWidth="1"/>
    <col min="5653" max="5653" width="8.7109375" style="227" bestFit="1" customWidth="1"/>
    <col min="5654" max="5654" width="13.85546875" style="227" bestFit="1" customWidth="1"/>
    <col min="5655" max="5655" width="8.7109375" style="227" bestFit="1" customWidth="1"/>
    <col min="5656" max="5656" width="13.85546875" style="227" bestFit="1" customWidth="1"/>
    <col min="5657" max="5657" width="8.7109375" style="227" bestFit="1" customWidth="1"/>
    <col min="5658" max="5658" width="13.85546875" style="227" bestFit="1" customWidth="1"/>
    <col min="5659" max="5659" width="8.7109375" style="227" bestFit="1" customWidth="1"/>
    <col min="5660" max="5660" width="17.85546875" style="227" bestFit="1" customWidth="1"/>
    <col min="5661" max="5662" width="9.140625" style="227"/>
    <col min="5663" max="5663" width="10" style="227" bestFit="1" customWidth="1"/>
    <col min="5664" max="5889" width="9.140625" style="227"/>
    <col min="5890" max="5890" width="4" style="227" customWidth="1"/>
    <col min="5891" max="5891" width="34.5703125" style="227" customWidth="1"/>
    <col min="5892" max="5892" width="11.85546875" style="227" bestFit="1" customWidth="1"/>
    <col min="5893" max="5893" width="8.140625" style="227" customWidth="1"/>
    <col min="5894" max="5894" width="13.85546875" style="227" bestFit="1" customWidth="1"/>
    <col min="5895" max="5895" width="8.140625" style="227" customWidth="1"/>
    <col min="5896" max="5896" width="13.85546875" style="227" bestFit="1" customWidth="1"/>
    <col min="5897" max="5897" width="8.7109375" style="227" customWidth="1"/>
    <col min="5898" max="5898" width="13.5703125" style="227" bestFit="1" customWidth="1"/>
    <col min="5899" max="5899" width="9" style="227" customWidth="1"/>
    <col min="5900" max="5900" width="13.5703125" style="227" bestFit="1" customWidth="1"/>
    <col min="5901" max="5901" width="9" style="227" bestFit="1" customWidth="1"/>
    <col min="5902" max="5902" width="13.5703125" style="227" bestFit="1" customWidth="1"/>
    <col min="5903" max="5903" width="9" style="227" bestFit="1" customWidth="1"/>
    <col min="5904" max="5904" width="13.85546875" style="227" bestFit="1" customWidth="1"/>
    <col min="5905" max="5905" width="8.7109375" style="227" bestFit="1" customWidth="1"/>
    <col min="5906" max="5906" width="13.85546875" style="227" bestFit="1" customWidth="1"/>
    <col min="5907" max="5907" width="8.7109375" style="227" bestFit="1" customWidth="1"/>
    <col min="5908" max="5908" width="13.85546875" style="227" bestFit="1" customWidth="1"/>
    <col min="5909" max="5909" width="8.7109375" style="227" bestFit="1" customWidth="1"/>
    <col min="5910" max="5910" width="13.85546875" style="227" bestFit="1" customWidth="1"/>
    <col min="5911" max="5911" width="8.7109375" style="227" bestFit="1" customWidth="1"/>
    <col min="5912" max="5912" width="13.85546875" style="227" bestFit="1" customWidth="1"/>
    <col min="5913" max="5913" width="8.7109375" style="227" bestFit="1" customWidth="1"/>
    <col min="5914" max="5914" width="13.85546875" style="227" bestFit="1" customWidth="1"/>
    <col min="5915" max="5915" width="8.7109375" style="227" bestFit="1" customWidth="1"/>
    <col min="5916" max="5916" width="17.85546875" style="227" bestFit="1" customWidth="1"/>
    <col min="5917" max="5918" width="9.140625" style="227"/>
    <col min="5919" max="5919" width="10" style="227" bestFit="1" customWidth="1"/>
    <col min="5920" max="6145" width="9.140625" style="227"/>
    <col min="6146" max="6146" width="4" style="227" customWidth="1"/>
    <col min="6147" max="6147" width="34.5703125" style="227" customWidth="1"/>
    <col min="6148" max="6148" width="11.85546875" style="227" bestFit="1" customWidth="1"/>
    <col min="6149" max="6149" width="8.140625" style="227" customWidth="1"/>
    <col min="6150" max="6150" width="13.85546875" style="227" bestFit="1" customWidth="1"/>
    <col min="6151" max="6151" width="8.140625" style="227" customWidth="1"/>
    <col min="6152" max="6152" width="13.85546875" style="227" bestFit="1" customWidth="1"/>
    <col min="6153" max="6153" width="8.7109375" style="227" customWidth="1"/>
    <col min="6154" max="6154" width="13.5703125" style="227" bestFit="1" customWidth="1"/>
    <col min="6155" max="6155" width="9" style="227" customWidth="1"/>
    <col min="6156" max="6156" width="13.5703125" style="227" bestFit="1" customWidth="1"/>
    <col min="6157" max="6157" width="9" style="227" bestFit="1" customWidth="1"/>
    <col min="6158" max="6158" width="13.5703125" style="227" bestFit="1" customWidth="1"/>
    <col min="6159" max="6159" width="9" style="227" bestFit="1" customWidth="1"/>
    <col min="6160" max="6160" width="13.85546875" style="227" bestFit="1" customWidth="1"/>
    <col min="6161" max="6161" width="8.7109375" style="227" bestFit="1" customWidth="1"/>
    <col min="6162" max="6162" width="13.85546875" style="227" bestFit="1" customWidth="1"/>
    <col min="6163" max="6163" width="8.7109375" style="227" bestFit="1" customWidth="1"/>
    <col min="6164" max="6164" width="13.85546875" style="227" bestFit="1" customWidth="1"/>
    <col min="6165" max="6165" width="8.7109375" style="227" bestFit="1" customWidth="1"/>
    <col min="6166" max="6166" width="13.85546875" style="227" bestFit="1" customWidth="1"/>
    <col min="6167" max="6167" width="8.7109375" style="227" bestFit="1" customWidth="1"/>
    <col min="6168" max="6168" width="13.85546875" style="227" bestFit="1" customWidth="1"/>
    <col min="6169" max="6169" width="8.7109375" style="227" bestFit="1" customWidth="1"/>
    <col min="6170" max="6170" width="13.85546875" style="227" bestFit="1" customWidth="1"/>
    <col min="6171" max="6171" width="8.7109375" style="227" bestFit="1" customWidth="1"/>
    <col min="6172" max="6172" width="17.85546875" style="227" bestFit="1" customWidth="1"/>
    <col min="6173" max="6174" width="9.140625" style="227"/>
    <col min="6175" max="6175" width="10" style="227" bestFit="1" customWidth="1"/>
    <col min="6176" max="6401" width="9.140625" style="227"/>
    <col min="6402" max="6402" width="4" style="227" customWidth="1"/>
    <col min="6403" max="6403" width="34.5703125" style="227" customWidth="1"/>
    <col min="6404" max="6404" width="11.85546875" style="227" bestFit="1" customWidth="1"/>
    <col min="6405" max="6405" width="8.140625" style="227" customWidth="1"/>
    <col min="6406" max="6406" width="13.85546875" style="227" bestFit="1" customWidth="1"/>
    <col min="6407" max="6407" width="8.140625" style="227" customWidth="1"/>
    <col min="6408" max="6408" width="13.85546875" style="227" bestFit="1" customWidth="1"/>
    <col min="6409" max="6409" width="8.7109375" style="227" customWidth="1"/>
    <col min="6410" max="6410" width="13.5703125" style="227" bestFit="1" customWidth="1"/>
    <col min="6411" max="6411" width="9" style="227" customWidth="1"/>
    <col min="6412" max="6412" width="13.5703125" style="227" bestFit="1" customWidth="1"/>
    <col min="6413" max="6413" width="9" style="227" bestFit="1" customWidth="1"/>
    <col min="6414" max="6414" width="13.5703125" style="227" bestFit="1" customWidth="1"/>
    <col min="6415" max="6415" width="9" style="227" bestFit="1" customWidth="1"/>
    <col min="6416" max="6416" width="13.85546875" style="227" bestFit="1" customWidth="1"/>
    <col min="6417" max="6417" width="8.7109375" style="227" bestFit="1" customWidth="1"/>
    <col min="6418" max="6418" width="13.85546875" style="227" bestFit="1" customWidth="1"/>
    <col min="6419" max="6419" width="8.7109375" style="227" bestFit="1" customWidth="1"/>
    <col min="6420" max="6420" width="13.85546875" style="227" bestFit="1" customWidth="1"/>
    <col min="6421" max="6421" width="8.7109375" style="227" bestFit="1" customWidth="1"/>
    <col min="6422" max="6422" width="13.85546875" style="227" bestFit="1" customWidth="1"/>
    <col min="6423" max="6423" width="8.7109375" style="227" bestFit="1" customWidth="1"/>
    <col min="6424" max="6424" width="13.85546875" style="227" bestFit="1" customWidth="1"/>
    <col min="6425" max="6425" width="8.7109375" style="227" bestFit="1" customWidth="1"/>
    <col min="6426" max="6426" width="13.85546875" style="227" bestFit="1" customWidth="1"/>
    <col min="6427" max="6427" width="8.7109375" style="227" bestFit="1" customWidth="1"/>
    <col min="6428" max="6428" width="17.85546875" style="227" bestFit="1" customWidth="1"/>
    <col min="6429" max="6430" width="9.140625" style="227"/>
    <col min="6431" max="6431" width="10" style="227" bestFit="1" customWidth="1"/>
    <col min="6432" max="6657" width="9.140625" style="227"/>
    <col min="6658" max="6658" width="4" style="227" customWidth="1"/>
    <col min="6659" max="6659" width="34.5703125" style="227" customWidth="1"/>
    <col min="6660" max="6660" width="11.85546875" style="227" bestFit="1" customWidth="1"/>
    <col min="6661" max="6661" width="8.140625" style="227" customWidth="1"/>
    <col min="6662" max="6662" width="13.85546875" style="227" bestFit="1" customWidth="1"/>
    <col min="6663" max="6663" width="8.140625" style="227" customWidth="1"/>
    <col min="6664" max="6664" width="13.85546875" style="227" bestFit="1" customWidth="1"/>
    <col min="6665" max="6665" width="8.7109375" style="227" customWidth="1"/>
    <col min="6666" max="6666" width="13.5703125" style="227" bestFit="1" customWidth="1"/>
    <col min="6667" max="6667" width="9" style="227" customWidth="1"/>
    <col min="6668" max="6668" width="13.5703125" style="227" bestFit="1" customWidth="1"/>
    <col min="6669" max="6669" width="9" style="227" bestFit="1" customWidth="1"/>
    <col min="6670" max="6670" width="13.5703125" style="227" bestFit="1" customWidth="1"/>
    <col min="6671" max="6671" width="9" style="227" bestFit="1" customWidth="1"/>
    <col min="6672" max="6672" width="13.85546875" style="227" bestFit="1" customWidth="1"/>
    <col min="6673" max="6673" width="8.7109375" style="227" bestFit="1" customWidth="1"/>
    <col min="6674" max="6674" width="13.85546875" style="227" bestFit="1" customWidth="1"/>
    <col min="6675" max="6675" width="8.7109375" style="227" bestFit="1" customWidth="1"/>
    <col min="6676" max="6676" width="13.85546875" style="227" bestFit="1" customWidth="1"/>
    <col min="6677" max="6677" width="8.7109375" style="227" bestFit="1" customWidth="1"/>
    <col min="6678" max="6678" width="13.85546875" style="227" bestFit="1" customWidth="1"/>
    <col min="6679" max="6679" width="8.7109375" style="227" bestFit="1" customWidth="1"/>
    <col min="6680" max="6680" width="13.85546875" style="227" bestFit="1" customWidth="1"/>
    <col min="6681" max="6681" width="8.7109375" style="227" bestFit="1" customWidth="1"/>
    <col min="6682" max="6682" width="13.85546875" style="227" bestFit="1" customWidth="1"/>
    <col min="6683" max="6683" width="8.7109375" style="227" bestFit="1" customWidth="1"/>
    <col min="6684" max="6684" width="17.85546875" style="227" bestFit="1" customWidth="1"/>
    <col min="6685" max="6686" width="9.140625" style="227"/>
    <col min="6687" max="6687" width="10" style="227" bestFit="1" customWidth="1"/>
    <col min="6688" max="6913" width="9.140625" style="227"/>
    <col min="6914" max="6914" width="4" style="227" customWidth="1"/>
    <col min="6915" max="6915" width="34.5703125" style="227" customWidth="1"/>
    <col min="6916" max="6916" width="11.85546875" style="227" bestFit="1" customWidth="1"/>
    <col min="6917" max="6917" width="8.140625" style="227" customWidth="1"/>
    <col min="6918" max="6918" width="13.85546875" style="227" bestFit="1" customWidth="1"/>
    <col min="6919" max="6919" width="8.140625" style="227" customWidth="1"/>
    <col min="6920" max="6920" width="13.85546875" style="227" bestFit="1" customWidth="1"/>
    <col min="6921" max="6921" width="8.7109375" style="227" customWidth="1"/>
    <col min="6922" max="6922" width="13.5703125" style="227" bestFit="1" customWidth="1"/>
    <col min="6923" max="6923" width="9" style="227" customWidth="1"/>
    <col min="6924" max="6924" width="13.5703125" style="227" bestFit="1" customWidth="1"/>
    <col min="6925" max="6925" width="9" style="227" bestFit="1" customWidth="1"/>
    <col min="6926" max="6926" width="13.5703125" style="227" bestFit="1" customWidth="1"/>
    <col min="6927" max="6927" width="9" style="227" bestFit="1" customWidth="1"/>
    <col min="6928" max="6928" width="13.85546875" style="227" bestFit="1" customWidth="1"/>
    <col min="6929" max="6929" width="8.7109375" style="227" bestFit="1" customWidth="1"/>
    <col min="6930" max="6930" width="13.85546875" style="227" bestFit="1" customWidth="1"/>
    <col min="6931" max="6931" width="8.7109375" style="227" bestFit="1" customWidth="1"/>
    <col min="6932" max="6932" width="13.85546875" style="227" bestFit="1" customWidth="1"/>
    <col min="6933" max="6933" width="8.7109375" style="227" bestFit="1" customWidth="1"/>
    <col min="6934" max="6934" width="13.85546875" style="227" bestFit="1" customWidth="1"/>
    <col min="6935" max="6935" width="8.7109375" style="227" bestFit="1" customWidth="1"/>
    <col min="6936" max="6936" width="13.85546875" style="227" bestFit="1" customWidth="1"/>
    <col min="6937" max="6937" width="8.7109375" style="227" bestFit="1" customWidth="1"/>
    <col min="6938" max="6938" width="13.85546875" style="227" bestFit="1" customWidth="1"/>
    <col min="6939" max="6939" width="8.7109375" style="227" bestFit="1" customWidth="1"/>
    <col min="6940" max="6940" width="17.85546875" style="227" bestFit="1" customWidth="1"/>
    <col min="6941" max="6942" width="9.140625" style="227"/>
    <col min="6943" max="6943" width="10" style="227" bestFit="1" customWidth="1"/>
    <col min="6944" max="7169" width="9.140625" style="227"/>
    <col min="7170" max="7170" width="4" style="227" customWidth="1"/>
    <col min="7171" max="7171" width="34.5703125" style="227" customWidth="1"/>
    <col min="7172" max="7172" width="11.85546875" style="227" bestFit="1" customWidth="1"/>
    <col min="7173" max="7173" width="8.140625" style="227" customWidth="1"/>
    <col min="7174" max="7174" width="13.85546875" style="227" bestFit="1" customWidth="1"/>
    <col min="7175" max="7175" width="8.140625" style="227" customWidth="1"/>
    <col min="7176" max="7176" width="13.85546875" style="227" bestFit="1" customWidth="1"/>
    <col min="7177" max="7177" width="8.7109375" style="227" customWidth="1"/>
    <col min="7178" max="7178" width="13.5703125" style="227" bestFit="1" customWidth="1"/>
    <col min="7179" max="7179" width="9" style="227" customWidth="1"/>
    <col min="7180" max="7180" width="13.5703125" style="227" bestFit="1" customWidth="1"/>
    <col min="7181" max="7181" width="9" style="227" bestFit="1" customWidth="1"/>
    <col min="7182" max="7182" width="13.5703125" style="227" bestFit="1" customWidth="1"/>
    <col min="7183" max="7183" width="9" style="227" bestFit="1" customWidth="1"/>
    <col min="7184" max="7184" width="13.85546875" style="227" bestFit="1" customWidth="1"/>
    <col min="7185" max="7185" width="8.7109375" style="227" bestFit="1" customWidth="1"/>
    <col min="7186" max="7186" width="13.85546875" style="227" bestFit="1" customWidth="1"/>
    <col min="7187" max="7187" width="8.7109375" style="227" bestFit="1" customWidth="1"/>
    <col min="7188" max="7188" width="13.85546875" style="227" bestFit="1" customWidth="1"/>
    <col min="7189" max="7189" width="8.7109375" style="227" bestFit="1" customWidth="1"/>
    <col min="7190" max="7190" width="13.85546875" style="227" bestFit="1" customWidth="1"/>
    <col min="7191" max="7191" width="8.7109375" style="227" bestFit="1" customWidth="1"/>
    <col min="7192" max="7192" width="13.85546875" style="227" bestFit="1" customWidth="1"/>
    <col min="7193" max="7193" width="8.7109375" style="227" bestFit="1" customWidth="1"/>
    <col min="7194" max="7194" width="13.85546875" style="227" bestFit="1" customWidth="1"/>
    <col min="7195" max="7195" width="8.7109375" style="227" bestFit="1" customWidth="1"/>
    <col min="7196" max="7196" width="17.85546875" style="227" bestFit="1" customWidth="1"/>
    <col min="7197" max="7198" width="9.140625" style="227"/>
    <col min="7199" max="7199" width="10" style="227" bestFit="1" customWidth="1"/>
    <col min="7200" max="7425" width="9.140625" style="227"/>
    <col min="7426" max="7426" width="4" style="227" customWidth="1"/>
    <col min="7427" max="7427" width="34.5703125" style="227" customWidth="1"/>
    <col min="7428" max="7428" width="11.85546875" style="227" bestFit="1" customWidth="1"/>
    <col min="7429" max="7429" width="8.140625" style="227" customWidth="1"/>
    <col min="7430" max="7430" width="13.85546875" style="227" bestFit="1" customWidth="1"/>
    <col min="7431" max="7431" width="8.140625" style="227" customWidth="1"/>
    <col min="7432" max="7432" width="13.85546875" style="227" bestFit="1" customWidth="1"/>
    <col min="7433" max="7433" width="8.7109375" style="227" customWidth="1"/>
    <col min="7434" max="7434" width="13.5703125" style="227" bestFit="1" customWidth="1"/>
    <col min="7435" max="7435" width="9" style="227" customWidth="1"/>
    <col min="7436" max="7436" width="13.5703125" style="227" bestFit="1" customWidth="1"/>
    <col min="7437" max="7437" width="9" style="227" bestFit="1" customWidth="1"/>
    <col min="7438" max="7438" width="13.5703125" style="227" bestFit="1" customWidth="1"/>
    <col min="7439" max="7439" width="9" style="227" bestFit="1" customWidth="1"/>
    <col min="7440" max="7440" width="13.85546875" style="227" bestFit="1" customWidth="1"/>
    <col min="7441" max="7441" width="8.7109375" style="227" bestFit="1" customWidth="1"/>
    <col min="7442" max="7442" width="13.85546875" style="227" bestFit="1" customWidth="1"/>
    <col min="7443" max="7443" width="8.7109375" style="227" bestFit="1" customWidth="1"/>
    <col min="7444" max="7444" width="13.85546875" style="227" bestFit="1" customWidth="1"/>
    <col min="7445" max="7445" width="8.7109375" style="227" bestFit="1" customWidth="1"/>
    <col min="7446" max="7446" width="13.85546875" style="227" bestFit="1" customWidth="1"/>
    <col min="7447" max="7447" width="8.7109375" style="227" bestFit="1" customWidth="1"/>
    <col min="7448" max="7448" width="13.85546875" style="227" bestFit="1" customWidth="1"/>
    <col min="7449" max="7449" width="8.7109375" style="227" bestFit="1" customWidth="1"/>
    <col min="7450" max="7450" width="13.85546875" style="227" bestFit="1" customWidth="1"/>
    <col min="7451" max="7451" width="8.7109375" style="227" bestFit="1" customWidth="1"/>
    <col min="7452" max="7452" width="17.85546875" style="227" bestFit="1" customWidth="1"/>
    <col min="7453" max="7454" width="9.140625" style="227"/>
    <col min="7455" max="7455" width="10" style="227" bestFit="1" customWidth="1"/>
    <col min="7456" max="7681" width="9.140625" style="227"/>
    <col min="7682" max="7682" width="4" style="227" customWidth="1"/>
    <col min="7683" max="7683" width="34.5703125" style="227" customWidth="1"/>
    <col min="7684" max="7684" width="11.85546875" style="227" bestFit="1" customWidth="1"/>
    <col min="7685" max="7685" width="8.140625" style="227" customWidth="1"/>
    <col min="7686" max="7686" width="13.85546875" style="227" bestFit="1" customWidth="1"/>
    <col min="7687" max="7687" width="8.140625" style="227" customWidth="1"/>
    <col min="7688" max="7688" width="13.85546875" style="227" bestFit="1" customWidth="1"/>
    <col min="7689" max="7689" width="8.7109375" style="227" customWidth="1"/>
    <col min="7690" max="7690" width="13.5703125" style="227" bestFit="1" customWidth="1"/>
    <col min="7691" max="7691" width="9" style="227" customWidth="1"/>
    <col min="7692" max="7692" width="13.5703125" style="227" bestFit="1" customWidth="1"/>
    <col min="7693" max="7693" width="9" style="227" bestFit="1" customWidth="1"/>
    <col min="7694" max="7694" width="13.5703125" style="227" bestFit="1" customWidth="1"/>
    <col min="7695" max="7695" width="9" style="227" bestFit="1" customWidth="1"/>
    <col min="7696" max="7696" width="13.85546875" style="227" bestFit="1" customWidth="1"/>
    <col min="7697" max="7697" width="8.7109375" style="227" bestFit="1" customWidth="1"/>
    <col min="7698" max="7698" width="13.85546875" style="227" bestFit="1" customWidth="1"/>
    <col min="7699" max="7699" width="8.7109375" style="227" bestFit="1" customWidth="1"/>
    <col min="7700" max="7700" width="13.85546875" style="227" bestFit="1" customWidth="1"/>
    <col min="7701" max="7701" width="8.7109375" style="227" bestFit="1" customWidth="1"/>
    <col min="7702" max="7702" width="13.85546875" style="227" bestFit="1" customWidth="1"/>
    <col min="7703" max="7703" width="8.7109375" style="227" bestFit="1" customWidth="1"/>
    <col min="7704" max="7704" width="13.85546875" style="227" bestFit="1" customWidth="1"/>
    <col min="7705" max="7705" width="8.7109375" style="227" bestFit="1" customWidth="1"/>
    <col min="7706" max="7706" width="13.85546875" style="227" bestFit="1" customWidth="1"/>
    <col min="7707" max="7707" width="8.7109375" style="227" bestFit="1" customWidth="1"/>
    <col min="7708" max="7708" width="17.85546875" style="227" bestFit="1" customWidth="1"/>
    <col min="7709" max="7710" width="9.140625" style="227"/>
    <col min="7711" max="7711" width="10" style="227" bestFit="1" customWidth="1"/>
    <col min="7712" max="7937" width="9.140625" style="227"/>
    <col min="7938" max="7938" width="4" style="227" customWidth="1"/>
    <col min="7939" max="7939" width="34.5703125" style="227" customWidth="1"/>
    <col min="7940" max="7940" width="11.85546875" style="227" bestFit="1" customWidth="1"/>
    <col min="7941" max="7941" width="8.140625" style="227" customWidth="1"/>
    <col min="7942" max="7942" width="13.85546875" style="227" bestFit="1" customWidth="1"/>
    <col min="7943" max="7943" width="8.140625" style="227" customWidth="1"/>
    <col min="7944" max="7944" width="13.85546875" style="227" bestFit="1" customWidth="1"/>
    <col min="7945" max="7945" width="8.7109375" style="227" customWidth="1"/>
    <col min="7946" max="7946" width="13.5703125" style="227" bestFit="1" customWidth="1"/>
    <col min="7947" max="7947" width="9" style="227" customWidth="1"/>
    <col min="7948" max="7948" width="13.5703125" style="227" bestFit="1" customWidth="1"/>
    <col min="7949" max="7949" width="9" style="227" bestFit="1" customWidth="1"/>
    <col min="7950" max="7950" width="13.5703125" style="227" bestFit="1" customWidth="1"/>
    <col min="7951" max="7951" width="9" style="227" bestFit="1" customWidth="1"/>
    <col min="7952" max="7952" width="13.85546875" style="227" bestFit="1" customWidth="1"/>
    <col min="7953" max="7953" width="8.7109375" style="227" bestFit="1" customWidth="1"/>
    <col min="7954" max="7954" width="13.85546875" style="227" bestFit="1" customWidth="1"/>
    <col min="7955" max="7955" width="8.7109375" style="227" bestFit="1" customWidth="1"/>
    <col min="7956" max="7956" width="13.85546875" style="227" bestFit="1" customWidth="1"/>
    <col min="7957" max="7957" width="8.7109375" style="227" bestFit="1" customWidth="1"/>
    <col min="7958" max="7958" width="13.85546875" style="227" bestFit="1" customWidth="1"/>
    <col min="7959" max="7959" width="8.7109375" style="227" bestFit="1" customWidth="1"/>
    <col min="7960" max="7960" width="13.85546875" style="227" bestFit="1" customWidth="1"/>
    <col min="7961" max="7961" width="8.7109375" style="227" bestFit="1" customWidth="1"/>
    <col min="7962" max="7962" width="13.85546875" style="227" bestFit="1" customWidth="1"/>
    <col min="7963" max="7963" width="8.7109375" style="227" bestFit="1" customWidth="1"/>
    <col min="7964" max="7964" width="17.85546875" style="227" bestFit="1" customWidth="1"/>
    <col min="7965" max="7966" width="9.140625" style="227"/>
    <col min="7967" max="7967" width="10" style="227" bestFit="1" customWidth="1"/>
    <col min="7968" max="8193" width="9.140625" style="227"/>
    <col min="8194" max="8194" width="4" style="227" customWidth="1"/>
    <col min="8195" max="8195" width="34.5703125" style="227" customWidth="1"/>
    <col min="8196" max="8196" width="11.85546875" style="227" bestFit="1" customWidth="1"/>
    <col min="8197" max="8197" width="8.140625" style="227" customWidth="1"/>
    <col min="8198" max="8198" width="13.85546875" style="227" bestFit="1" customWidth="1"/>
    <col min="8199" max="8199" width="8.140625" style="227" customWidth="1"/>
    <col min="8200" max="8200" width="13.85546875" style="227" bestFit="1" customWidth="1"/>
    <col min="8201" max="8201" width="8.7109375" style="227" customWidth="1"/>
    <col min="8202" max="8202" width="13.5703125" style="227" bestFit="1" customWidth="1"/>
    <col min="8203" max="8203" width="9" style="227" customWidth="1"/>
    <col min="8204" max="8204" width="13.5703125" style="227" bestFit="1" customWidth="1"/>
    <col min="8205" max="8205" width="9" style="227" bestFit="1" customWidth="1"/>
    <col min="8206" max="8206" width="13.5703125" style="227" bestFit="1" customWidth="1"/>
    <col min="8207" max="8207" width="9" style="227" bestFit="1" customWidth="1"/>
    <col min="8208" max="8208" width="13.85546875" style="227" bestFit="1" customWidth="1"/>
    <col min="8209" max="8209" width="8.7109375" style="227" bestFit="1" customWidth="1"/>
    <col min="8210" max="8210" width="13.85546875" style="227" bestFit="1" customWidth="1"/>
    <col min="8211" max="8211" width="8.7109375" style="227" bestFit="1" customWidth="1"/>
    <col min="8212" max="8212" width="13.85546875" style="227" bestFit="1" customWidth="1"/>
    <col min="8213" max="8213" width="8.7109375" style="227" bestFit="1" customWidth="1"/>
    <col min="8214" max="8214" width="13.85546875" style="227" bestFit="1" customWidth="1"/>
    <col min="8215" max="8215" width="8.7109375" style="227" bestFit="1" customWidth="1"/>
    <col min="8216" max="8216" width="13.85546875" style="227" bestFit="1" customWidth="1"/>
    <col min="8217" max="8217" width="8.7109375" style="227" bestFit="1" customWidth="1"/>
    <col min="8218" max="8218" width="13.85546875" style="227" bestFit="1" customWidth="1"/>
    <col min="8219" max="8219" width="8.7109375" style="227" bestFit="1" customWidth="1"/>
    <col min="8220" max="8220" width="17.85546875" style="227" bestFit="1" customWidth="1"/>
    <col min="8221" max="8222" width="9.140625" style="227"/>
    <col min="8223" max="8223" width="10" style="227" bestFit="1" customWidth="1"/>
    <col min="8224" max="8449" width="9.140625" style="227"/>
    <col min="8450" max="8450" width="4" style="227" customWidth="1"/>
    <col min="8451" max="8451" width="34.5703125" style="227" customWidth="1"/>
    <col min="8452" max="8452" width="11.85546875" style="227" bestFit="1" customWidth="1"/>
    <col min="8453" max="8453" width="8.140625" style="227" customWidth="1"/>
    <col min="8454" max="8454" width="13.85546875" style="227" bestFit="1" customWidth="1"/>
    <col min="8455" max="8455" width="8.140625" style="227" customWidth="1"/>
    <col min="8456" max="8456" width="13.85546875" style="227" bestFit="1" customWidth="1"/>
    <col min="8457" max="8457" width="8.7109375" style="227" customWidth="1"/>
    <col min="8458" max="8458" width="13.5703125" style="227" bestFit="1" customWidth="1"/>
    <col min="8459" max="8459" width="9" style="227" customWidth="1"/>
    <col min="8460" max="8460" width="13.5703125" style="227" bestFit="1" customWidth="1"/>
    <col min="8461" max="8461" width="9" style="227" bestFit="1" customWidth="1"/>
    <col min="8462" max="8462" width="13.5703125" style="227" bestFit="1" customWidth="1"/>
    <col min="8463" max="8463" width="9" style="227" bestFit="1" customWidth="1"/>
    <col min="8464" max="8464" width="13.85546875" style="227" bestFit="1" customWidth="1"/>
    <col min="8465" max="8465" width="8.7109375" style="227" bestFit="1" customWidth="1"/>
    <col min="8466" max="8466" width="13.85546875" style="227" bestFit="1" customWidth="1"/>
    <col min="8467" max="8467" width="8.7109375" style="227" bestFit="1" customWidth="1"/>
    <col min="8468" max="8468" width="13.85546875" style="227" bestFit="1" customWidth="1"/>
    <col min="8469" max="8469" width="8.7109375" style="227" bestFit="1" customWidth="1"/>
    <col min="8470" max="8470" width="13.85546875" style="227" bestFit="1" customWidth="1"/>
    <col min="8471" max="8471" width="8.7109375" style="227" bestFit="1" customWidth="1"/>
    <col min="8472" max="8472" width="13.85546875" style="227" bestFit="1" customWidth="1"/>
    <col min="8473" max="8473" width="8.7109375" style="227" bestFit="1" customWidth="1"/>
    <col min="8474" max="8474" width="13.85546875" style="227" bestFit="1" customWidth="1"/>
    <col min="8475" max="8475" width="8.7109375" style="227" bestFit="1" customWidth="1"/>
    <col min="8476" max="8476" width="17.85546875" style="227" bestFit="1" customWidth="1"/>
    <col min="8477" max="8478" width="9.140625" style="227"/>
    <col min="8479" max="8479" width="10" style="227" bestFit="1" customWidth="1"/>
    <col min="8480" max="8705" width="9.140625" style="227"/>
    <col min="8706" max="8706" width="4" style="227" customWidth="1"/>
    <col min="8707" max="8707" width="34.5703125" style="227" customWidth="1"/>
    <col min="8708" max="8708" width="11.85546875" style="227" bestFit="1" customWidth="1"/>
    <col min="8709" max="8709" width="8.140625" style="227" customWidth="1"/>
    <col min="8710" max="8710" width="13.85546875" style="227" bestFit="1" customWidth="1"/>
    <col min="8711" max="8711" width="8.140625" style="227" customWidth="1"/>
    <col min="8712" max="8712" width="13.85546875" style="227" bestFit="1" customWidth="1"/>
    <col min="8713" max="8713" width="8.7109375" style="227" customWidth="1"/>
    <col min="8714" max="8714" width="13.5703125" style="227" bestFit="1" customWidth="1"/>
    <col min="8715" max="8715" width="9" style="227" customWidth="1"/>
    <col min="8716" max="8716" width="13.5703125" style="227" bestFit="1" customWidth="1"/>
    <col min="8717" max="8717" width="9" style="227" bestFit="1" customWidth="1"/>
    <col min="8718" max="8718" width="13.5703125" style="227" bestFit="1" customWidth="1"/>
    <col min="8719" max="8719" width="9" style="227" bestFit="1" customWidth="1"/>
    <col min="8720" max="8720" width="13.85546875" style="227" bestFit="1" customWidth="1"/>
    <col min="8721" max="8721" width="8.7109375" style="227" bestFit="1" customWidth="1"/>
    <col min="8722" max="8722" width="13.85546875" style="227" bestFit="1" customWidth="1"/>
    <col min="8723" max="8723" width="8.7109375" style="227" bestFit="1" customWidth="1"/>
    <col min="8724" max="8724" width="13.85546875" style="227" bestFit="1" customWidth="1"/>
    <col min="8725" max="8725" width="8.7109375" style="227" bestFit="1" customWidth="1"/>
    <col min="8726" max="8726" width="13.85546875" style="227" bestFit="1" customWidth="1"/>
    <col min="8727" max="8727" width="8.7109375" style="227" bestFit="1" customWidth="1"/>
    <col min="8728" max="8728" width="13.85546875" style="227" bestFit="1" customWidth="1"/>
    <col min="8729" max="8729" width="8.7109375" style="227" bestFit="1" customWidth="1"/>
    <col min="8730" max="8730" width="13.85546875" style="227" bestFit="1" customWidth="1"/>
    <col min="8731" max="8731" width="8.7109375" style="227" bestFit="1" customWidth="1"/>
    <col min="8732" max="8732" width="17.85546875" style="227" bestFit="1" customWidth="1"/>
    <col min="8733" max="8734" width="9.140625" style="227"/>
    <col min="8735" max="8735" width="10" style="227" bestFit="1" customWidth="1"/>
    <col min="8736" max="8961" width="9.140625" style="227"/>
    <col min="8962" max="8962" width="4" style="227" customWidth="1"/>
    <col min="8963" max="8963" width="34.5703125" style="227" customWidth="1"/>
    <col min="8964" max="8964" width="11.85546875" style="227" bestFit="1" customWidth="1"/>
    <col min="8965" max="8965" width="8.140625" style="227" customWidth="1"/>
    <col min="8966" max="8966" width="13.85546875" style="227" bestFit="1" customWidth="1"/>
    <col min="8967" max="8967" width="8.140625" style="227" customWidth="1"/>
    <col min="8968" max="8968" width="13.85546875" style="227" bestFit="1" customWidth="1"/>
    <col min="8969" max="8969" width="8.7109375" style="227" customWidth="1"/>
    <col min="8970" max="8970" width="13.5703125" style="227" bestFit="1" customWidth="1"/>
    <col min="8971" max="8971" width="9" style="227" customWidth="1"/>
    <col min="8972" max="8972" width="13.5703125" style="227" bestFit="1" customWidth="1"/>
    <col min="8973" max="8973" width="9" style="227" bestFit="1" customWidth="1"/>
    <col min="8974" max="8974" width="13.5703125" style="227" bestFit="1" customWidth="1"/>
    <col min="8975" max="8975" width="9" style="227" bestFit="1" customWidth="1"/>
    <col min="8976" max="8976" width="13.85546875" style="227" bestFit="1" customWidth="1"/>
    <col min="8977" max="8977" width="8.7109375" style="227" bestFit="1" customWidth="1"/>
    <col min="8978" max="8978" width="13.85546875" style="227" bestFit="1" customWidth="1"/>
    <col min="8979" max="8979" width="8.7109375" style="227" bestFit="1" customWidth="1"/>
    <col min="8980" max="8980" width="13.85546875" style="227" bestFit="1" customWidth="1"/>
    <col min="8981" max="8981" width="8.7109375" style="227" bestFit="1" customWidth="1"/>
    <col min="8982" max="8982" width="13.85546875" style="227" bestFit="1" customWidth="1"/>
    <col min="8983" max="8983" width="8.7109375" style="227" bestFit="1" customWidth="1"/>
    <col min="8984" max="8984" width="13.85546875" style="227" bestFit="1" customWidth="1"/>
    <col min="8985" max="8985" width="8.7109375" style="227" bestFit="1" customWidth="1"/>
    <col min="8986" max="8986" width="13.85546875" style="227" bestFit="1" customWidth="1"/>
    <col min="8987" max="8987" width="8.7109375" style="227" bestFit="1" customWidth="1"/>
    <col min="8988" max="8988" width="17.85546875" style="227" bestFit="1" customWidth="1"/>
    <col min="8989" max="8990" width="9.140625" style="227"/>
    <col min="8991" max="8991" width="10" style="227" bestFit="1" customWidth="1"/>
    <col min="8992" max="9217" width="9.140625" style="227"/>
    <col min="9218" max="9218" width="4" style="227" customWidth="1"/>
    <col min="9219" max="9219" width="34.5703125" style="227" customWidth="1"/>
    <col min="9220" max="9220" width="11.85546875" style="227" bestFit="1" customWidth="1"/>
    <col min="9221" max="9221" width="8.140625" style="227" customWidth="1"/>
    <col min="9222" max="9222" width="13.85546875" style="227" bestFit="1" customWidth="1"/>
    <col min="9223" max="9223" width="8.140625" style="227" customWidth="1"/>
    <col min="9224" max="9224" width="13.85546875" style="227" bestFit="1" customWidth="1"/>
    <col min="9225" max="9225" width="8.7109375" style="227" customWidth="1"/>
    <col min="9226" max="9226" width="13.5703125" style="227" bestFit="1" customWidth="1"/>
    <col min="9227" max="9227" width="9" style="227" customWidth="1"/>
    <col min="9228" max="9228" width="13.5703125" style="227" bestFit="1" customWidth="1"/>
    <col min="9229" max="9229" width="9" style="227" bestFit="1" customWidth="1"/>
    <col min="9230" max="9230" width="13.5703125" style="227" bestFit="1" customWidth="1"/>
    <col min="9231" max="9231" width="9" style="227" bestFit="1" customWidth="1"/>
    <col min="9232" max="9232" width="13.85546875" style="227" bestFit="1" customWidth="1"/>
    <col min="9233" max="9233" width="8.7109375" style="227" bestFit="1" customWidth="1"/>
    <col min="9234" max="9234" width="13.85546875" style="227" bestFit="1" customWidth="1"/>
    <col min="9235" max="9235" width="8.7109375" style="227" bestFit="1" customWidth="1"/>
    <col min="9236" max="9236" width="13.85546875" style="227" bestFit="1" customWidth="1"/>
    <col min="9237" max="9237" width="8.7109375" style="227" bestFit="1" customWidth="1"/>
    <col min="9238" max="9238" width="13.85546875" style="227" bestFit="1" customWidth="1"/>
    <col min="9239" max="9239" width="8.7109375" style="227" bestFit="1" customWidth="1"/>
    <col min="9240" max="9240" width="13.85546875" style="227" bestFit="1" customWidth="1"/>
    <col min="9241" max="9241" width="8.7109375" style="227" bestFit="1" customWidth="1"/>
    <col min="9242" max="9242" width="13.85546875" style="227" bestFit="1" customWidth="1"/>
    <col min="9243" max="9243" width="8.7109375" style="227" bestFit="1" customWidth="1"/>
    <col min="9244" max="9244" width="17.85546875" style="227" bestFit="1" customWidth="1"/>
    <col min="9245" max="9246" width="9.140625" style="227"/>
    <col min="9247" max="9247" width="10" style="227" bestFit="1" customWidth="1"/>
    <col min="9248" max="9473" width="9.140625" style="227"/>
    <col min="9474" max="9474" width="4" style="227" customWidth="1"/>
    <col min="9475" max="9475" width="34.5703125" style="227" customWidth="1"/>
    <col min="9476" max="9476" width="11.85546875" style="227" bestFit="1" customWidth="1"/>
    <col min="9477" max="9477" width="8.140625" style="227" customWidth="1"/>
    <col min="9478" max="9478" width="13.85546875" style="227" bestFit="1" customWidth="1"/>
    <col min="9479" max="9479" width="8.140625" style="227" customWidth="1"/>
    <col min="9480" max="9480" width="13.85546875" style="227" bestFit="1" customWidth="1"/>
    <col min="9481" max="9481" width="8.7109375" style="227" customWidth="1"/>
    <col min="9482" max="9482" width="13.5703125" style="227" bestFit="1" customWidth="1"/>
    <col min="9483" max="9483" width="9" style="227" customWidth="1"/>
    <col min="9484" max="9484" width="13.5703125" style="227" bestFit="1" customWidth="1"/>
    <col min="9485" max="9485" width="9" style="227" bestFit="1" customWidth="1"/>
    <col min="9486" max="9486" width="13.5703125" style="227" bestFit="1" customWidth="1"/>
    <col min="9487" max="9487" width="9" style="227" bestFit="1" customWidth="1"/>
    <col min="9488" max="9488" width="13.85546875" style="227" bestFit="1" customWidth="1"/>
    <col min="9489" max="9489" width="8.7109375" style="227" bestFit="1" customWidth="1"/>
    <col min="9490" max="9490" width="13.85546875" style="227" bestFit="1" customWidth="1"/>
    <col min="9491" max="9491" width="8.7109375" style="227" bestFit="1" customWidth="1"/>
    <col min="9492" max="9492" width="13.85546875" style="227" bestFit="1" customWidth="1"/>
    <col min="9493" max="9493" width="8.7109375" style="227" bestFit="1" customWidth="1"/>
    <col min="9494" max="9494" width="13.85546875" style="227" bestFit="1" customWidth="1"/>
    <col min="9495" max="9495" width="8.7109375" style="227" bestFit="1" customWidth="1"/>
    <col min="9496" max="9496" width="13.85546875" style="227" bestFit="1" customWidth="1"/>
    <col min="9497" max="9497" width="8.7109375" style="227" bestFit="1" customWidth="1"/>
    <col min="9498" max="9498" width="13.85546875" style="227" bestFit="1" customWidth="1"/>
    <col min="9499" max="9499" width="8.7109375" style="227" bestFit="1" customWidth="1"/>
    <col min="9500" max="9500" width="17.85546875" style="227" bestFit="1" customWidth="1"/>
    <col min="9501" max="9502" width="9.140625" style="227"/>
    <col min="9503" max="9503" width="10" style="227" bestFit="1" customWidth="1"/>
    <col min="9504" max="9729" width="9.140625" style="227"/>
    <col min="9730" max="9730" width="4" style="227" customWidth="1"/>
    <col min="9731" max="9731" width="34.5703125" style="227" customWidth="1"/>
    <col min="9732" max="9732" width="11.85546875" style="227" bestFit="1" customWidth="1"/>
    <col min="9733" max="9733" width="8.140625" style="227" customWidth="1"/>
    <col min="9734" max="9734" width="13.85546875" style="227" bestFit="1" customWidth="1"/>
    <col min="9735" max="9735" width="8.140625" style="227" customWidth="1"/>
    <col min="9736" max="9736" width="13.85546875" style="227" bestFit="1" customWidth="1"/>
    <col min="9737" max="9737" width="8.7109375" style="227" customWidth="1"/>
    <col min="9738" max="9738" width="13.5703125" style="227" bestFit="1" customWidth="1"/>
    <col min="9739" max="9739" width="9" style="227" customWidth="1"/>
    <col min="9740" max="9740" width="13.5703125" style="227" bestFit="1" customWidth="1"/>
    <col min="9741" max="9741" width="9" style="227" bestFit="1" customWidth="1"/>
    <col min="9742" max="9742" width="13.5703125" style="227" bestFit="1" customWidth="1"/>
    <col min="9743" max="9743" width="9" style="227" bestFit="1" customWidth="1"/>
    <col min="9744" max="9744" width="13.85546875" style="227" bestFit="1" customWidth="1"/>
    <col min="9745" max="9745" width="8.7109375" style="227" bestFit="1" customWidth="1"/>
    <col min="9746" max="9746" width="13.85546875" style="227" bestFit="1" customWidth="1"/>
    <col min="9747" max="9747" width="8.7109375" style="227" bestFit="1" customWidth="1"/>
    <col min="9748" max="9748" width="13.85546875" style="227" bestFit="1" customWidth="1"/>
    <col min="9749" max="9749" width="8.7109375" style="227" bestFit="1" customWidth="1"/>
    <col min="9750" max="9750" width="13.85546875" style="227" bestFit="1" customWidth="1"/>
    <col min="9751" max="9751" width="8.7109375" style="227" bestFit="1" customWidth="1"/>
    <col min="9752" max="9752" width="13.85546875" style="227" bestFit="1" customWidth="1"/>
    <col min="9753" max="9753" width="8.7109375" style="227" bestFit="1" customWidth="1"/>
    <col min="9754" max="9754" width="13.85546875" style="227" bestFit="1" customWidth="1"/>
    <col min="9755" max="9755" width="8.7109375" style="227" bestFit="1" customWidth="1"/>
    <col min="9756" max="9756" width="17.85546875" style="227" bestFit="1" customWidth="1"/>
    <col min="9757" max="9758" width="9.140625" style="227"/>
    <col min="9759" max="9759" width="10" style="227" bestFit="1" customWidth="1"/>
    <col min="9760" max="9985" width="9.140625" style="227"/>
    <col min="9986" max="9986" width="4" style="227" customWidth="1"/>
    <col min="9987" max="9987" width="34.5703125" style="227" customWidth="1"/>
    <col min="9988" max="9988" width="11.85546875" style="227" bestFit="1" customWidth="1"/>
    <col min="9989" max="9989" width="8.140625" style="227" customWidth="1"/>
    <col min="9990" max="9990" width="13.85546875" style="227" bestFit="1" customWidth="1"/>
    <col min="9991" max="9991" width="8.140625" style="227" customWidth="1"/>
    <col min="9992" max="9992" width="13.85546875" style="227" bestFit="1" customWidth="1"/>
    <col min="9993" max="9993" width="8.7109375" style="227" customWidth="1"/>
    <col min="9994" max="9994" width="13.5703125" style="227" bestFit="1" customWidth="1"/>
    <col min="9995" max="9995" width="9" style="227" customWidth="1"/>
    <col min="9996" max="9996" width="13.5703125" style="227" bestFit="1" customWidth="1"/>
    <col min="9997" max="9997" width="9" style="227" bestFit="1" customWidth="1"/>
    <col min="9998" max="9998" width="13.5703125" style="227" bestFit="1" customWidth="1"/>
    <col min="9999" max="9999" width="9" style="227" bestFit="1" customWidth="1"/>
    <col min="10000" max="10000" width="13.85546875" style="227" bestFit="1" customWidth="1"/>
    <col min="10001" max="10001" width="8.7109375" style="227" bestFit="1" customWidth="1"/>
    <col min="10002" max="10002" width="13.85546875" style="227" bestFit="1" customWidth="1"/>
    <col min="10003" max="10003" width="8.7109375" style="227" bestFit="1" customWidth="1"/>
    <col min="10004" max="10004" width="13.85546875" style="227" bestFit="1" customWidth="1"/>
    <col min="10005" max="10005" width="8.7109375" style="227" bestFit="1" customWidth="1"/>
    <col min="10006" max="10006" width="13.85546875" style="227" bestFit="1" customWidth="1"/>
    <col min="10007" max="10007" width="8.7109375" style="227" bestFit="1" customWidth="1"/>
    <col min="10008" max="10008" width="13.85546875" style="227" bestFit="1" customWidth="1"/>
    <col min="10009" max="10009" width="8.7109375" style="227" bestFit="1" customWidth="1"/>
    <col min="10010" max="10010" width="13.85546875" style="227" bestFit="1" customWidth="1"/>
    <col min="10011" max="10011" width="8.7109375" style="227" bestFit="1" customWidth="1"/>
    <col min="10012" max="10012" width="17.85546875" style="227" bestFit="1" customWidth="1"/>
    <col min="10013" max="10014" width="9.140625" style="227"/>
    <col min="10015" max="10015" width="10" style="227" bestFit="1" customWidth="1"/>
    <col min="10016" max="10241" width="9.140625" style="227"/>
    <col min="10242" max="10242" width="4" style="227" customWidth="1"/>
    <col min="10243" max="10243" width="34.5703125" style="227" customWidth="1"/>
    <col min="10244" max="10244" width="11.85546875" style="227" bestFit="1" customWidth="1"/>
    <col min="10245" max="10245" width="8.140625" style="227" customWidth="1"/>
    <col min="10246" max="10246" width="13.85546875" style="227" bestFit="1" customWidth="1"/>
    <col min="10247" max="10247" width="8.140625" style="227" customWidth="1"/>
    <col min="10248" max="10248" width="13.85546875" style="227" bestFit="1" customWidth="1"/>
    <col min="10249" max="10249" width="8.7109375" style="227" customWidth="1"/>
    <col min="10250" max="10250" width="13.5703125" style="227" bestFit="1" customWidth="1"/>
    <col min="10251" max="10251" width="9" style="227" customWidth="1"/>
    <col min="10252" max="10252" width="13.5703125" style="227" bestFit="1" customWidth="1"/>
    <col min="10253" max="10253" width="9" style="227" bestFit="1" customWidth="1"/>
    <col min="10254" max="10254" width="13.5703125" style="227" bestFit="1" customWidth="1"/>
    <col min="10255" max="10255" width="9" style="227" bestFit="1" customWidth="1"/>
    <col min="10256" max="10256" width="13.85546875" style="227" bestFit="1" customWidth="1"/>
    <col min="10257" max="10257" width="8.7109375" style="227" bestFit="1" customWidth="1"/>
    <col min="10258" max="10258" width="13.85546875" style="227" bestFit="1" customWidth="1"/>
    <col min="10259" max="10259" width="8.7109375" style="227" bestFit="1" customWidth="1"/>
    <col min="10260" max="10260" width="13.85546875" style="227" bestFit="1" customWidth="1"/>
    <col min="10261" max="10261" width="8.7109375" style="227" bestFit="1" customWidth="1"/>
    <col min="10262" max="10262" width="13.85546875" style="227" bestFit="1" customWidth="1"/>
    <col min="10263" max="10263" width="8.7109375" style="227" bestFit="1" customWidth="1"/>
    <col min="10264" max="10264" width="13.85546875" style="227" bestFit="1" customWidth="1"/>
    <col min="10265" max="10265" width="8.7109375" style="227" bestFit="1" customWidth="1"/>
    <col min="10266" max="10266" width="13.85546875" style="227" bestFit="1" customWidth="1"/>
    <col min="10267" max="10267" width="8.7109375" style="227" bestFit="1" customWidth="1"/>
    <col min="10268" max="10268" width="17.85546875" style="227" bestFit="1" customWidth="1"/>
    <col min="10269" max="10270" width="9.140625" style="227"/>
    <col min="10271" max="10271" width="10" style="227" bestFit="1" customWidth="1"/>
    <col min="10272" max="10497" width="9.140625" style="227"/>
    <col min="10498" max="10498" width="4" style="227" customWidth="1"/>
    <col min="10499" max="10499" width="34.5703125" style="227" customWidth="1"/>
    <col min="10500" max="10500" width="11.85546875" style="227" bestFit="1" customWidth="1"/>
    <col min="10501" max="10501" width="8.140625" style="227" customWidth="1"/>
    <col min="10502" max="10502" width="13.85546875" style="227" bestFit="1" customWidth="1"/>
    <col min="10503" max="10503" width="8.140625" style="227" customWidth="1"/>
    <col min="10504" max="10504" width="13.85546875" style="227" bestFit="1" customWidth="1"/>
    <col min="10505" max="10505" width="8.7109375" style="227" customWidth="1"/>
    <col min="10506" max="10506" width="13.5703125" style="227" bestFit="1" customWidth="1"/>
    <col min="10507" max="10507" width="9" style="227" customWidth="1"/>
    <col min="10508" max="10508" width="13.5703125" style="227" bestFit="1" customWidth="1"/>
    <col min="10509" max="10509" width="9" style="227" bestFit="1" customWidth="1"/>
    <col min="10510" max="10510" width="13.5703125" style="227" bestFit="1" customWidth="1"/>
    <col min="10511" max="10511" width="9" style="227" bestFit="1" customWidth="1"/>
    <col min="10512" max="10512" width="13.85546875" style="227" bestFit="1" customWidth="1"/>
    <col min="10513" max="10513" width="8.7109375" style="227" bestFit="1" customWidth="1"/>
    <col min="10514" max="10514" width="13.85546875" style="227" bestFit="1" customWidth="1"/>
    <col min="10515" max="10515" width="8.7109375" style="227" bestFit="1" customWidth="1"/>
    <col min="10516" max="10516" width="13.85546875" style="227" bestFit="1" customWidth="1"/>
    <col min="10517" max="10517" width="8.7109375" style="227" bestFit="1" customWidth="1"/>
    <col min="10518" max="10518" width="13.85546875" style="227" bestFit="1" customWidth="1"/>
    <col min="10519" max="10519" width="8.7109375" style="227" bestFit="1" customWidth="1"/>
    <col min="10520" max="10520" width="13.85546875" style="227" bestFit="1" customWidth="1"/>
    <col min="10521" max="10521" width="8.7109375" style="227" bestFit="1" customWidth="1"/>
    <col min="10522" max="10522" width="13.85546875" style="227" bestFit="1" customWidth="1"/>
    <col min="10523" max="10523" width="8.7109375" style="227" bestFit="1" customWidth="1"/>
    <col min="10524" max="10524" width="17.85546875" style="227" bestFit="1" customWidth="1"/>
    <col min="10525" max="10526" width="9.140625" style="227"/>
    <col min="10527" max="10527" width="10" style="227" bestFit="1" customWidth="1"/>
    <col min="10528" max="10753" width="9.140625" style="227"/>
    <col min="10754" max="10754" width="4" style="227" customWidth="1"/>
    <col min="10755" max="10755" width="34.5703125" style="227" customWidth="1"/>
    <col min="10756" max="10756" width="11.85546875" style="227" bestFit="1" customWidth="1"/>
    <col min="10757" max="10757" width="8.140625" style="227" customWidth="1"/>
    <col min="10758" max="10758" width="13.85546875" style="227" bestFit="1" customWidth="1"/>
    <col min="10759" max="10759" width="8.140625" style="227" customWidth="1"/>
    <col min="10760" max="10760" width="13.85546875" style="227" bestFit="1" customWidth="1"/>
    <col min="10761" max="10761" width="8.7109375" style="227" customWidth="1"/>
    <col min="10762" max="10762" width="13.5703125" style="227" bestFit="1" customWidth="1"/>
    <col min="10763" max="10763" width="9" style="227" customWidth="1"/>
    <col min="10764" max="10764" width="13.5703125" style="227" bestFit="1" customWidth="1"/>
    <col min="10765" max="10765" width="9" style="227" bestFit="1" customWidth="1"/>
    <col min="10766" max="10766" width="13.5703125" style="227" bestFit="1" customWidth="1"/>
    <col min="10767" max="10767" width="9" style="227" bestFit="1" customWidth="1"/>
    <col min="10768" max="10768" width="13.85546875" style="227" bestFit="1" customWidth="1"/>
    <col min="10769" max="10769" width="8.7109375" style="227" bestFit="1" customWidth="1"/>
    <col min="10770" max="10770" width="13.85546875" style="227" bestFit="1" customWidth="1"/>
    <col min="10771" max="10771" width="8.7109375" style="227" bestFit="1" customWidth="1"/>
    <col min="10772" max="10772" width="13.85546875" style="227" bestFit="1" customWidth="1"/>
    <col min="10773" max="10773" width="8.7109375" style="227" bestFit="1" customWidth="1"/>
    <col min="10774" max="10774" width="13.85546875" style="227" bestFit="1" customWidth="1"/>
    <col min="10775" max="10775" width="8.7109375" style="227" bestFit="1" customWidth="1"/>
    <col min="10776" max="10776" width="13.85546875" style="227" bestFit="1" customWidth="1"/>
    <col min="10777" max="10777" width="8.7109375" style="227" bestFit="1" customWidth="1"/>
    <col min="10778" max="10778" width="13.85546875" style="227" bestFit="1" customWidth="1"/>
    <col min="10779" max="10779" width="8.7109375" style="227" bestFit="1" customWidth="1"/>
    <col min="10780" max="10780" width="17.85546875" style="227" bestFit="1" customWidth="1"/>
    <col min="10781" max="10782" width="9.140625" style="227"/>
    <col min="10783" max="10783" width="10" style="227" bestFit="1" customWidth="1"/>
    <col min="10784" max="11009" width="9.140625" style="227"/>
    <col min="11010" max="11010" width="4" style="227" customWidth="1"/>
    <col min="11011" max="11011" width="34.5703125" style="227" customWidth="1"/>
    <col min="11012" max="11012" width="11.85546875" style="227" bestFit="1" customWidth="1"/>
    <col min="11013" max="11013" width="8.140625" style="227" customWidth="1"/>
    <col min="11014" max="11014" width="13.85546875" style="227" bestFit="1" customWidth="1"/>
    <col min="11015" max="11015" width="8.140625" style="227" customWidth="1"/>
    <col min="11016" max="11016" width="13.85546875" style="227" bestFit="1" customWidth="1"/>
    <col min="11017" max="11017" width="8.7109375" style="227" customWidth="1"/>
    <col min="11018" max="11018" width="13.5703125" style="227" bestFit="1" customWidth="1"/>
    <col min="11019" max="11019" width="9" style="227" customWidth="1"/>
    <col min="11020" max="11020" width="13.5703125" style="227" bestFit="1" customWidth="1"/>
    <col min="11021" max="11021" width="9" style="227" bestFit="1" customWidth="1"/>
    <col min="11022" max="11022" width="13.5703125" style="227" bestFit="1" customWidth="1"/>
    <col min="11023" max="11023" width="9" style="227" bestFit="1" customWidth="1"/>
    <col min="11024" max="11024" width="13.85546875" style="227" bestFit="1" customWidth="1"/>
    <col min="11025" max="11025" width="8.7109375" style="227" bestFit="1" customWidth="1"/>
    <col min="11026" max="11026" width="13.85546875" style="227" bestFit="1" customWidth="1"/>
    <col min="11027" max="11027" width="8.7109375" style="227" bestFit="1" customWidth="1"/>
    <col min="11028" max="11028" width="13.85546875" style="227" bestFit="1" customWidth="1"/>
    <col min="11029" max="11029" width="8.7109375" style="227" bestFit="1" customWidth="1"/>
    <col min="11030" max="11030" width="13.85546875" style="227" bestFit="1" customWidth="1"/>
    <col min="11031" max="11031" width="8.7109375" style="227" bestFit="1" customWidth="1"/>
    <col min="11032" max="11032" width="13.85546875" style="227" bestFit="1" customWidth="1"/>
    <col min="11033" max="11033" width="8.7109375" style="227" bestFit="1" customWidth="1"/>
    <col min="11034" max="11034" width="13.85546875" style="227" bestFit="1" customWidth="1"/>
    <col min="11035" max="11035" width="8.7109375" style="227" bestFit="1" customWidth="1"/>
    <col min="11036" max="11036" width="17.85546875" style="227" bestFit="1" customWidth="1"/>
    <col min="11037" max="11038" width="9.140625" style="227"/>
    <col min="11039" max="11039" width="10" style="227" bestFit="1" customWidth="1"/>
    <col min="11040" max="11265" width="9.140625" style="227"/>
    <col min="11266" max="11266" width="4" style="227" customWidth="1"/>
    <col min="11267" max="11267" width="34.5703125" style="227" customWidth="1"/>
    <col min="11268" max="11268" width="11.85546875" style="227" bestFit="1" customWidth="1"/>
    <col min="11269" max="11269" width="8.140625" style="227" customWidth="1"/>
    <col min="11270" max="11270" width="13.85546875" style="227" bestFit="1" customWidth="1"/>
    <col min="11271" max="11271" width="8.140625" style="227" customWidth="1"/>
    <col min="11272" max="11272" width="13.85546875" style="227" bestFit="1" customWidth="1"/>
    <col min="11273" max="11273" width="8.7109375" style="227" customWidth="1"/>
    <col min="11274" max="11274" width="13.5703125" style="227" bestFit="1" customWidth="1"/>
    <col min="11275" max="11275" width="9" style="227" customWidth="1"/>
    <col min="11276" max="11276" width="13.5703125" style="227" bestFit="1" customWidth="1"/>
    <col min="11277" max="11277" width="9" style="227" bestFit="1" customWidth="1"/>
    <col min="11278" max="11278" width="13.5703125" style="227" bestFit="1" customWidth="1"/>
    <col min="11279" max="11279" width="9" style="227" bestFit="1" customWidth="1"/>
    <col min="11280" max="11280" width="13.85546875" style="227" bestFit="1" customWidth="1"/>
    <col min="11281" max="11281" width="8.7109375" style="227" bestFit="1" customWidth="1"/>
    <col min="11282" max="11282" width="13.85546875" style="227" bestFit="1" customWidth="1"/>
    <col min="11283" max="11283" width="8.7109375" style="227" bestFit="1" customWidth="1"/>
    <col min="11284" max="11284" width="13.85546875" style="227" bestFit="1" customWidth="1"/>
    <col min="11285" max="11285" width="8.7109375" style="227" bestFit="1" customWidth="1"/>
    <col min="11286" max="11286" width="13.85546875" style="227" bestFit="1" customWidth="1"/>
    <col min="11287" max="11287" width="8.7109375" style="227" bestFit="1" customWidth="1"/>
    <col min="11288" max="11288" width="13.85546875" style="227" bestFit="1" customWidth="1"/>
    <col min="11289" max="11289" width="8.7109375" style="227" bestFit="1" customWidth="1"/>
    <col min="11290" max="11290" width="13.85546875" style="227" bestFit="1" customWidth="1"/>
    <col min="11291" max="11291" width="8.7109375" style="227" bestFit="1" customWidth="1"/>
    <col min="11292" max="11292" width="17.85546875" style="227" bestFit="1" customWidth="1"/>
    <col min="11293" max="11294" width="9.140625" style="227"/>
    <col min="11295" max="11295" width="10" style="227" bestFit="1" customWidth="1"/>
    <col min="11296" max="11521" width="9.140625" style="227"/>
    <col min="11522" max="11522" width="4" style="227" customWidth="1"/>
    <col min="11523" max="11523" width="34.5703125" style="227" customWidth="1"/>
    <col min="11524" max="11524" width="11.85546875" style="227" bestFit="1" customWidth="1"/>
    <col min="11525" max="11525" width="8.140625" style="227" customWidth="1"/>
    <col min="11526" max="11526" width="13.85546875" style="227" bestFit="1" customWidth="1"/>
    <col min="11527" max="11527" width="8.140625" style="227" customWidth="1"/>
    <col min="11528" max="11528" width="13.85546875" style="227" bestFit="1" customWidth="1"/>
    <col min="11529" max="11529" width="8.7109375" style="227" customWidth="1"/>
    <col min="11530" max="11530" width="13.5703125" style="227" bestFit="1" customWidth="1"/>
    <col min="11531" max="11531" width="9" style="227" customWidth="1"/>
    <col min="11532" max="11532" width="13.5703125" style="227" bestFit="1" customWidth="1"/>
    <col min="11533" max="11533" width="9" style="227" bestFit="1" customWidth="1"/>
    <col min="11534" max="11534" width="13.5703125" style="227" bestFit="1" customWidth="1"/>
    <col min="11535" max="11535" width="9" style="227" bestFit="1" customWidth="1"/>
    <col min="11536" max="11536" width="13.85546875" style="227" bestFit="1" customWidth="1"/>
    <col min="11537" max="11537" width="8.7109375" style="227" bestFit="1" customWidth="1"/>
    <col min="11538" max="11538" width="13.85546875" style="227" bestFit="1" customWidth="1"/>
    <col min="11539" max="11539" width="8.7109375" style="227" bestFit="1" customWidth="1"/>
    <col min="11540" max="11540" width="13.85546875" style="227" bestFit="1" customWidth="1"/>
    <col min="11541" max="11541" width="8.7109375" style="227" bestFit="1" customWidth="1"/>
    <col min="11542" max="11542" width="13.85546875" style="227" bestFit="1" customWidth="1"/>
    <col min="11543" max="11543" width="8.7109375" style="227" bestFit="1" customWidth="1"/>
    <col min="11544" max="11544" width="13.85546875" style="227" bestFit="1" customWidth="1"/>
    <col min="11545" max="11545" width="8.7109375" style="227" bestFit="1" customWidth="1"/>
    <col min="11546" max="11546" width="13.85546875" style="227" bestFit="1" customWidth="1"/>
    <col min="11547" max="11547" width="8.7109375" style="227" bestFit="1" customWidth="1"/>
    <col min="11548" max="11548" width="17.85546875" style="227" bestFit="1" customWidth="1"/>
    <col min="11549" max="11550" width="9.140625" style="227"/>
    <col min="11551" max="11551" width="10" style="227" bestFit="1" customWidth="1"/>
    <col min="11552" max="11777" width="9.140625" style="227"/>
    <col min="11778" max="11778" width="4" style="227" customWidth="1"/>
    <col min="11779" max="11779" width="34.5703125" style="227" customWidth="1"/>
    <col min="11780" max="11780" width="11.85546875" style="227" bestFit="1" customWidth="1"/>
    <col min="11781" max="11781" width="8.140625" style="227" customWidth="1"/>
    <col min="11782" max="11782" width="13.85546875" style="227" bestFit="1" customWidth="1"/>
    <col min="11783" max="11783" width="8.140625" style="227" customWidth="1"/>
    <col min="11784" max="11784" width="13.85546875" style="227" bestFit="1" customWidth="1"/>
    <col min="11785" max="11785" width="8.7109375" style="227" customWidth="1"/>
    <col min="11786" max="11786" width="13.5703125" style="227" bestFit="1" customWidth="1"/>
    <col min="11787" max="11787" width="9" style="227" customWidth="1"/>
    <col min="11788" max="11788" width="13.5703125" style="227" bestFit="1" customWidth="1"/>
    <col min="11789" max="11789" width="9" style="227" bestFit="1" customWidth="1"/>
    <col min="11790" max="11790" width="13.5703125" style="227" bestFit="1" customWidth="1"/>
    <col min="11791" max="11791" width="9" style="227" bestFit="1" customWidth="1"/>
    <col min="11792" max="11792" width="13.85546875" style="227" bestFit="1" customWidth="1"/>
    <col min="11793" max="11793" width="8.7109375" style="227" bestFit="1" customWidth="1"/>
    <col min="11794" max="11794" width="13.85546875" style="227" bestFit="1" customWidth="1"/>
    <col min="11795" max="11795" width="8.7109375" style="227" bestFit="1" customWidth="1"/>
    <col min="11796" max="11796" width="13.85546875" style="227" bestFit="1" customWidth="1"/>
    <col min="11797" max="11797" width="8.7109375" style="227" bestFit="1" customWidth="1"/>
    <col min="11798" max="11798" width="13.85546875" style="227" bestFit="1" customWidth="1"/>
    <col min="11799" max="11799" width="8.7109375" style="227" bestFit="1" customWidth="1"/>
    <col min="11800" max="11800" width="13.85546875" style="227" bestFit="1" customWidth="1"/>
    <col min="11801" max="11801" width="8.7109375" style="227" bestFit="1" customWidth="1"/>
    <col min="11802" max="11802" width="13.85546875" style="227" bestFit="1" customWidth="1"/>
    <col min="11803" max="11803" width="8.7109375" style="227" bestFit="1" customWidth="1"/>
    <col min="11804" max="11804" width="17.85546875" style="227" bestFit="1" customWidth="1"/>
    <col min="11805" max="11806" width="9.140625" style="227"/>
    <col min="11807" max="11807" width="10" style="227" bestFit="1" customWidth="1"/>
    <col min="11808" max="12033" width="9.140625" style="227"/>
    <col min="12034" max="12034" width="4" style="227" customWidth="1"/>
    <col min="12035" max="12035" width="34.5703125" style="227" customWidth="1"/>
    <col min="12036" max="12036" width="11.85546875" style="227" bestFit="1" customWidth="1"/>
    <col min="12037" max="12037" width="8.140625" style="227" customWidth="1"/>
    <col min="12038" max="12038" width="13.85546875" style="227" bestFit="1" customWidth="1"/>
    <col min="12039" max="12039" width="8.140625" style="227" customWidth="1"/>
    <col min="12040" max="12040" width="13.85546875" style="227" bestFit="1" customWidth="1"/>
    <col min="12041" max="12041" width="8.7109375" style="227" customWidth="1"/>
    <col min="12042" max="12042" width="13.5703125" style="227" bestFit="1" customWidth="1"/>
    <col min="12043" max="12043" width="9" style="227" customWidth="1"/>
    <col min="12044" max="12044" width="13.5703125" style="227" bestFit="1" customWidth="1"/>
    <col min="12045" max="12045" width="9" style="227" bestFit="1" customWidth="1"/>
    <col min="12046" max="12046" width="13.5703125" style="227" bestFit="1" customWidth="1"/>
    <col min="12047" max="12047" width="9" style="227" bestFit="1" customWidth="1"/>
    <col min="12048" max="12048" width="13.85546875" style="227" bestFit="1" customWidth="1"/>
    <col min="12049" max="12049" width="8.7109375" style="227" bestFit="1" customWidth="1"/>
    <col min="12050" max="12050" width="13.85546875" style="227" bestFit="1" customWidth="1"/>
    <col min="12051" max="12051" width="8.7109375" style="227" bestFit="1" customWidth="1"/>
    <col min="12052" max="12052" width="13.85546875" style="227" bestFit="1" customWidth="1"/>
    <col min="12053" max="12053" width="8.7109375" style="227" bestFit="1" customWidth="1"/>
    <col min="12054" max="12054" width="13.85546875" style="227" bestFit="1" customWidth="1"/>
    <col min="12055" max="12055" width="8.7109375" style="227" bestFit="1" customWidth="1"/>
    <col min="12056" max="12056" width="13.85546875" style="227" bestFit="1" customWidth="1"/>
    <col min="12057" max="12057" width="8.7109375" style="227" bestFit="1" customWidth="1"/>
    <col min="12058" max="12058" width="13.85546875" style="227" bestFit="1" customWidth="1"/>
    <col min="12059" max="12059" width="8.7109375" style="227" bestFit="1" customWidth="1"/>
    <col min="12060" max="12060" width="17.85546875" style="227" bestFit="1" customWidth="1"/>
    <col min="12061" max="12062" width="9.140625" style="227"/>
    <col min="12063" max="12063" width="10" style="227" bestFit="1" customWidth="1"/>
    <col min="12064" max="12289" width="9.140625" style="227"/>
    <col min="12290" max="12290" width="4" style="227" customWidth="1"/>
    <col min="12291" max="12291" width="34.5703125" style="227" customWidth="1"/>
    <col min="12292" max="12292" width="11.85546875" style="227" bestFit="1" customWidth="1"/>
    <col min="12293" max="12293" width="8.140625" style="227" customWidth="1"/>
    <col min="12294" max="12294" width="13.85546875" style="227" bestFit="1" customWidth="1"/>
    <col min="12295" max="12295" width="8.140625" style="227" customWidth="1"/>
    <col min="12296" max="12296" width="13.85546875" style="227" bestFit="1" customWidth="1"/>
    <col min="12297" max="12297" width="8.7109375" style="227" customWidth="1"/>
    <col min="12298" max="12298" width="13.5703125" style="227" bestFit="1" customWidth="1"/>
    <col min="12299" max="12299" width="9" style="227" customWidth="1"/>
    <col min="12300" max="12300" width="13.5703125" style="227" bestFit="1" customWidth="1"/>
    <col min="12301" max="12301" width="9" style="227" bestFit="1" customWidth="1"/>
    <col min="12302" max="12302" width="13.5703125" style="227" bestFit="1" customWidth="1"/>
    <col min="12303" max="12303" width="9" style="227" bestFit="1" customWidth="1"/>
    <col min="12304" max="12304" width="13.85546875" style="227" bestFit="1" customWidth="1"/>
    <col min="12305" max="12305" width="8.7109375" style="227" bestFit="1" customWidth="1"/>
    <col min="12306" max="12306" width="13.85546875" style="227" bestFit="1" customWidth="1"/>
    <col min="12307" max="12307" width="8.7109375" style="227" bestFit="1" customWidth="1"/>
    <col min="12308" max="12308" width="13.85546875" style="227" bestFit="1" customWidth="1"/>
    <col min="12309" max="12309" width="8.7109375" style="227" bestFit="1" customWidth="1"/>
    <col min="12310" max="12310" width="13.85546875" style="227" bestFit="1" customWidth="1"/>
    <col min="12311" max="12311" width="8.7109375" style="227" bestFit="1" customWidth="1"/>
    <col min="12312" max="12312" width="13.85546875" style="227" bestFit="1" customWidth="1"/>
    <col min="12313" max="12313" width="8.7109375" style="227" bestFit="1" customWidth="1"/>
    <col min="12314" max="12314" width="13.85546875" style="227" bestFit="1" customWidth="1"/>
    <col min="12315" max="12315" width="8.7109375" style="227" bestFit="1" customWidth="1"/>
    <col min="12316" max="12316" width="17.85546875" style="227" bestFit="1" customWidth="1"/>
    <col min="12317" max="12318" width="9.140625" style="227"/>
    <col min="12319" max="12319" width="10" style="227" bestFit="1" customWidth="1"/>
    <col min="12320" max="12545" width="9.140625" style="227"/>
    <col min="12546" max="12546" width="4" style="227" customWidth="1"/>
    <col min="12547" max="12547" width="34.5703125" style="227" customWidth="1"/>
    <col min="12548" max="12548" width="11.85546875" style="227" bestFit="1" customWidth="1"/>
    <col min="12549" max="12549" width="8.140625" style="227" customWidth="1"/>
    <col min="12550" max="12550" width="13.85546875" style="227" bestFit="1" customWidth="1"/>
    <col min="12551" max="12551" width="8.140625" style="227" customWidth="1"/>
    <col min="12552" max="12552" width="13.85546875" style="227" bestFit="1" customWidth="1"/>
    <col min="12553" max="12553" width="8.7109375" style="227" customWidth="1"/>
    <col min="12554" max="12554" width="13.5703125" style="227" bestFit="1" customWidth="1"/>
    <col min="12555" max="12555" width="9" style="227" customWidth="1"/>
    <col min="12556" max="12556" width="13.5703125" style="227" bestFit="1" customWidth="1"/>
    <col min="12557" max="12557" width="9" style="227" bestFit="1" customWidth="1"/>
    <col min="12558" max="12558" width="13.5703125" style="227" bestFit="1" customWidth="1"/>
    <col min="12559" max="12559" width="9" style="227" bestFit="1" customWidth="1"/>
    <col min="12560" max="12560" width="13.85546875" style="227" bestFit="1" customWidth="1"/>
    <col min="12561" max="12561" width="8.7109375" style="227" bestFit="1" customWidth="1"/>
    <col min="12562" max="12562" width="13.85546875" style="227" bestFit="1" customWidth="1"/>
    <col min="12563" max="12563" width="8.7109375" style="227" bestFit="1" customWidth="1"/>
    <col min="12564" max="12564" width="13.85546875" style="227" bestFit="1" customWidth="1"/>
    <col min="12565" max="12565" width="8.7109375" style="227" bestFit="1" customWidth="1"/>
    <col min="12566" max="12566" width="13.85546875" style="227" bestFit="1" customWidth="1"/>
    <col min="12567" max="12567" width="8.7109375" style="227" bestFit="1" customWidth="1"/>
    <col min="12568" max="12568" width="13.85546875" style="227" bestFit="1" customWidth="1"/>
    <col min="12569" max="12569" width="8.7109375" style="227" bestFit="1" customWidth="1"/>
    <col min="12570" max="12570" width="13.85546875" style="227" bestFit="1" customWidth="1"/>
    <col min="12571" max="12571" width="8.7109375" style="227" bestFit="1" customWidth="1"/>
    <col min="12572" max="12572" width="17.85546875" style="227" bestFit="1" customWidth="1"/>
    <col min="12573" max="12574" width="9.140625" style="227"/>
    <col min="12575" max="12575" width="10" style="227" bestFit="1" customWidth="1"/>
    <col min="12576" max="12801" width="9.140625" style="227"/>
    <col min="12802" max="12802" width="4" style="227" customWidth="1"/>
    <col min="12803" max="12803" width="34.5703125" style="227" customWidth="1"/>
    <col min="12804" max="12804" width="11.85546875" style="227" bestFit="1" customWidth="1"/>
    <col min="12805" max="12805" width="8.140625" style="227" customWidth="1"/>
    <col min="12806" max="12806" width="13.85546875" style="227" bestFit="1" customWidth="1"/>
    <col min="12807" max="12807" width="8.140625" style="227" customWidth="1"/>
    <col min="12808" max="12808" width="13.85546875" style="227" bestFit="1" customWidth="1"/>
    <col min="12809" max="12809" width="8.7109375" style="227" customWidth="1"/>
    <col min="12810" max="12810" width="13.5703125" style="227" bestFit="1" customWidth="1"/>
    <col min="12811" max="12811" width="9" style="227" customWidth="1"/>
    <col min="12812" max="12812" width="13.5703125" style="227" bestFit="1" customWidth="1"/>
    <col min="12813" max="12813" width="9" style="227" bestFit="1" customWidth="1"/>
    <col min="12814" max="12814" width="13.5703125" style="227" bestFit="1" customWidth="1"/>
    <col min="12815" max="12815" width="9" style="227" bestFit="1" customWidth="1"/>
    <col min="12816" max="12816" width="13.85546875" style="227" bestFit="1" customWidth="1"/>
    <col min="12817" max="12817" width="8.7109375" style="227" bestFit="1" customWidth="1"/>
    <col min="12818" max="12818" width="13.85546875" style="227" bestFit="1" customWidth="1"/>
    <col min="12819" max="12819" width="8.7109375" style="227" bestFit="1" customWidth="1"/>
    <col min="12820" max="12820" width="13.85546875" style="227" bestFit="1" customWidth="1"/>
    <col min="12821" max="12821" width="8.7109375" style="227" bestFit="1" customWidth="1"/>
    <col min="12822" max="12822" width="13.85546875" style="227" bestFit="1" customWidth="1"/>
    <col min="12823" max="12823" width="8.7109375" style="227" bestFit="1" customWidth="1"/>
    <col min="12824" max="12824" width="13.85546875" style="227" bestFit="1" customWidth="1"/>
    <col min="12825" max="12825" width="8.7109375" style="227" bestFit="1" customWidth="1"/>
    <col min="12826" max="12826" width="13.85546875" style="227" bestFit="1" customWidth="1"/>
    <col min="12827" max="12827" width="8.7109375" style="227" bestFit="1" customWidth="1"/>
    <col min="12828" max="12828" width="17.85546875" style="227" bestFit="1" customWidth="1"/>
    <col min="12829" max="12830" width="9.140625" style="227"/>
    <col min="12831" max="12831" width="10" style="227" bestFit="1" customWidth="1"/>
    <col min="12832" max="13057" width="9.140625" style="227"/>
    <col min="13058" max="13058" width="4" style="227" customWidth="1"/>
    <col min="13059" max="13059" width="34.5703125" style="227" customWidth="1"/>
    <col min="13060" max="13060" width="11.85546875" style="227" bestFit="1" customWidth="1"/>
    <col min="13061" max="13061" width="8.140625" style="227" customWidth="1"/>
    <col min="13062" max="13062" width="13.85546875" style="227" bestFit="1" customWidth="1"/>
    <col min="13063" max="13063" width="8.140625" style="227" customWidth="1"/>
    <col min="13064" max="13064" width="13.85546875" style="227" bestFit="1" customWidth="1"/>
    <col min="13065" max="13065" width="8.7109375" style="227" customWidth="1"/>
    <col min="13066" max="13066" width="13.5703125" style="227" bestFit="1" customWidth="1"/>
    <col min="13067" max="13067" width="9" style="227" customWidth="1"/>
    <col min="13068" max="13068" width="13.5703125" style="227" bestFit="1" customWidth="1"/>
    <col min="13069" max="13069" width="9" style="227" bestFit="1" customWidth="1"/>
    <col min="13070" max="13070" width="13.5703125" style="227" bestFit="1" customWidth="1"/>
    <col min="13071" max="13071" width="9" style="227" bestFit="1" customWidth="1"/>
    <col min="13072" max="13072" width="13.85546875" style="227" bestFit="1" customWidth="1"/>
    <col min="13073" max="13073" width="8.7109375" style="227" bestFit="1" customWidth="1"/>
    <col min="13074" max="13074" width="13.85546875" style="227" bestFit="1" customWidth="1"/>
    <col min="13075" max="13075" width="8.7109375" style="227" bestFit="1" customWidth="1"/>
    <col min="13076" max="13076" width="13.85546875" style="227" bestFit="1" customWidth="1"/>
    <col min="13077" max="13077" width="8.7109375" style="227" bestFit="1" customWidth="1"/>
    <col min="13078" max="13078" width="13.85546875" style="227" bestFit="1" customWidth="1"/>
    <col min="13079" max="13079" width="8.7109375" style="227" bestFit="1" customWidth="1"/>
    <col min="13080" max="13080" width="13.85546875" style="227" bestFit="1" customWidth="1"/>
    <col min="13081" max="13081" width="8.7109375" style="227" bestFit="1" customWidth="1"/>
    <col min="13082" max="13082" width="13.85546875" style="227" bestFit="1" customWidth="1"/>
    <col min="13083" max="13083" width="8.7109375" style="227" bestFit="1" customWidth="1"/>
    <col min="13084" max="13084" width="17.85546875" style="227" bestFit="1" customWidth="1"/>
    <col min="13085" max="13086" width="9.140625" style="227"/>
    <col min="13087" max="13087" width="10" style="227" bestFit="1" customWidth="1"/>
    <col min="13088" max="13313" width="9.140625" style="227"/>
    <col min="13314" max="13314" width="4" style="227" customWidth="1"/>
    <col min="13315" max="13315" width="34.5703125" style="227" customWidth="1"/>
    <col min="13316" max="13316" width="11.85546875" style="227" bestFit="1" customWidth="1"/>
    <col min="13317" max="13317" width="8.140625" style="227" customWidth="1"/>
    <col min="13318" max="13318" width="13.85546875" style="227" bestFit="1" customWidth="1"/>
    <col min="13319" max="13319" width="8.140625" style="227" customWidth="1"/>
    <col min="13320" max="13320" width="13.85546875" style="227" bestFit="1" customWidth="1"/>
    <col min="13321" max="13321" width="8.7109375" style="227" customWidth="1"/>
    <col min="13322" max="13322" width="13.5703125" style="227" bestFit="1" customWidth="1"/>
    <col min="13323" max="13323" width="9" style="227" customWidth="1"/>
    <col min="13324" max="13324" width="13.5703125" style="227" bestFit="1" customWidth="1"/>
    <col min="13325" max="13325" width="9" style="227" bestFit="1" customWidth="1"/>
    <col min="13326" max="13326" width="13.5703125" style="227" bestFit="1" customWidth="1"/>
    <col min="13327" max="13327" width="9" style="227" bestFit="1" customWidth="1"/>
    <col min="13328" max="13328" width="13.85546875" style="227" bestFit="1" customWidth="1"/>
    <col min="13329" max="13329" width="8.7109375" style="227" bestFit="1" customWidth="1"/>
    <col min="13330" max="13330" width="13.85546875" style="227" bestFit="1" customWidth="1"/>
    <col min="13331" max="13331" width="8.7109375" style="227" bestFit="1" customWidth="1"/>
    <col min="13332" max="13332" width="13.85546875" style="227" bestFit="1" customWidth="1"/>
    <col min="13333" max="13333" width="8.7109375" style="227" bestFit="1" customWidth="1"/>
    <col min="13334" max="13334" width="13.85546875" style="227" bestFit="1" customWidth="1"/>
    <col min="13335" max="13335" width="8.7109375" style="227" bestFit="1" customWidth="1"/>
    <col min="13336" max="13336" width="13.85546875" style="227" bestFit="1" customWidth="1"/>
    <col min="13337" max="13337" width="8.7109375" style="227" bestFit="1" customWidth="1"/>
    <col min="13338" max="13338" width="13.85546875" style="227" bestFit="1" customWidth="1"/>
    <col min="13339" max="13339" width="8.7109375" style="227" bestFit="1" customWidth="1"/>
    <col min="13340" max="13340" width="17.85546875" style="227" bestFit="1" customWidth="1"/>
    <col min="13341" max="13342" width="9.140625" style="227"/>
    <col min="13343" max="13343" width="10" style="227" bestFit="1" customWidth="1"/>
    <col min="13344" max="13569" width="9.140625" style="227"/>
    <col min="13570" max="13570" width="4" style="227" customWidth="1"/>
    <col min="13571" max="13571" width="34.5703125" style="227" customWidth="1"/>
    <col min="13572" max="13572" width="11.85546875" style="227" bestFit="1" customWidth="1"/>
    <col min="13573" max="13573" width="8.140625" style="227" customWidth="1"/>
    <col min="13574" max="13574" width="13.85546875" style="227" bestFit="1" customWidth="1"/>
    <col min="13575" max="13575" width="8.140625" style="227" customWidth="1"/>
    <col min="13576" max="13576" width="13.85546875" style="227" bestFit="1" customWidth="1"/>
    <col min="13577" max="13577" width="8.7109375" style="227" customWidth="1"/>
    <col min="13578" max="13578" width="13.5703125" style="227" bestFit="1" customWidth="1"/>
    <col min="13579" max="13579" width="9" style="227" customWidth="1"/>
    <col min="13580" max="13580" width="13.5703125" style="227" bestFit="1" customWidth="1"/>
    <col min="13581" max="13581" width="9" style="227" bestFit="1" customWidth="1"/>
    <col min="13582" max="13582" width="13.5703125" style="227" bestFit="1" customWidth="1"/>
    <col min="13583" max="13583" width="9" style="227" bestFit="1" customWidth="1"/>
    <col min="13584" max="13584" width="13.85546875" style="227" bestFit="1" customWidth="1"/>
    <col min="13585" max="13585" width="8.7109375" style="227" bestFit="1" customWidth="1"/>
    <col min="13586" max="13586" width="13.85546875" style="227" bestFit="1" customWidth="1"/>
    <col min="13587" max="13587" width="8.7109375" style="227" bestFit="1" customWidth="1"/>
    <col min="13588" max="13588" width="13.85546875" style="227" bestFit="1" customWidth="1"/>
    <col min="13589" max="13589" width="8.7109375" style="227" bestFit="1" customWidth="1"/>
    <col min="13590" max="13590" width="13.85546875" style="227" bestFit="1" customWidth="1"/>
    <col min="13591" max="13591" width="8.7109375" style="227" bestFit="1" customWidth="1"/>
    <col min="13592" max="13592" width="13.85546875" style="227" bestFit="1" customWidth="1"/>
    <col min="13593" max="13593" width="8.7109375" style="227" bestFit="1" customWidth="1"/>
    <col min="13594" max="13594" width="13.85546875" style="227" bestFit="1" customWidth="1"/>
    <col min="13595" max="13595" width="8.7109375" style="227" bestFit="1" customWidth="1"/>
    <col min="13596" max="13596" width="17.85546875" style="227" bestFit="1" customWidth="1"/>
    <col min="13597" max="13598" width="9.140625" style="227"/>
    <col min="13599" max="13599" width="10" style="227" bestFit="1" customWidth="1"/>
    <col min="13600" max="13825" width="9.140625" style="227"/>
    <col min="13826" max="13826" width="4" style="227" customWidth="1"/>
    <col min="13827" max="13827" width="34.5703125" style="227" customWidth="1"/>
    <col min="13828" max="13828" width="11.85546875" style="227" bestFit="1" customWidth="1"/>
    <col min="13829" max="13829" width="8.140625" style="227" customWidth="1"/>
    <col min="13830" max="13830" width="13.85546875" style="227" bestFit="1" customWidth="1"/>
    <col min="13831" max="13831" width="8.140625" style="227" customWidth="1"/>
    <col min="13832" max="13832" width="13.85546875" style="227" bestFit="1" customWidth="1"/>
    <col min="13833" max="13833" width="8.7109375" style="227" customWidth="1"/>
    <col min="13834" max="13834" width="13.5703125" style="227" bestFit="1" customWidth="1"/>
    <col min="13835" max="13835" width="9" style="227" customWidth="1"/>
    <col min="13836" max="13836" width="13.5703125" style="227" bestFit="1" customWidth="1"/>
    <col min="13837" max="13837" width="9" style="227" bestFit="1" customWidth="1"/>
    <col min="13838" max="13838" width="13.5703125" style="227" bestFit="1" customWidth="1"/>
    <col min="13839" max="13839" width="9" style="227" bestFit="1" customWidth="1"/>
    <col min="13840" max="13840" width="13.85546875" style="227" bestFit="1" customWidth="1"/>
    <col min="13841" max="13841" width="8.7109375" style="227" bestFit="1" customWidth="1"/>
    <col min="13842" max="13842" width="13.85546875" style="227" bestFit="1" customWidth="1"/>
    <col min="13843" max="13843" width="8.7109375" style="227" bestFit="1" customWidth="1"/>
    <col min="13844" max="13844" width="13.85546875" style="227" bestFit="1" customWidth="1"/>
    <col min="13845" max="13845" width="8.7109375" style="227" bestFit="1" customWidth="1"/>
    <col min="13846" max="13846" width="13.85546875" style="227" bestFit="1" customWidth="1"/>
    <col min="13847" max="13847" width="8.7109375" style="227" bestFit="1" customWidth="1"/>
    <col min="13848" max="13848" width="13.85546875" style="227" bestFit="1" customWidth="1"/>
    <col min="13849" max="13849" width="8.7109375" style="227" bestFit="1" customWidth="1"/>
    <col min="13850" max="13850" width="13.85546875" style="227" bestFit="1" customWidth="1"/>
    <col min="13851" max="13851" width="8.7109375" style="227" bestFit="1" customWidth="1"/>
    <col min="13852" max="13852" width="17.85546875" style="227" bestFit="1" customWidth="1"/>
    <col min="13853" max="13854" width="9.140625" style="227"/>
    <col min="13855" max="13855" width="10" style="227" bestFit="1" customWidth="1"/>
    <col min="13856" max="14081" width="9.140625" style="227"/>
    <col min="14082" max="14082" width="4" style="227" customWidth="1"/>
    <col min="14083" max="14083" width="34.5703125" style="227" customWidth="1"/>
    <col min="14084" max="14084" width="11.85546875" style="227" bestFit="1" customWidth="1"/>
    <col min="14085" max="14085" width="8.140625" style="227" customWidth="1"/>
    <col min="14086" max="14086" width="13.85546875" style="227" bestFit="1" customWidth="1"/>
    <col min="14087" max="14087" width="8.140625" style="227" customWidth="1"/>
    <col min="14088" max="14088" width="13.85546875" style="227" bestFit="1" customWidth="1"/>
    <col min="14089" max="14089" width="8.7109375" style="227" customWidth="1"/>
    <col min="14090" max="14090" width="13.5703125" style="227" bestFit="1" customWidth="1"/>
    <col min="14091" max="14091" width="9" style="227" customWidth="1"/>
    <col min="14092" max="14092" width="13.5703125" style="227" bestFit="1" customWidth="1"/>
    <col min="14093" max="14093" width="9" style="227" bestFit="1" customWidth="1"/>
    <col min="14094" max="14094" width="13.5703125" style="227" bestFit="1" customWidth="1"/>
    <col min="14095" max="14095" width="9" style="227" bestFit="1" customWidth="1"/>
    <col min="14096" max="14096" width="13.85546875" style="227" bestFit="1" customWidth="1"/>
    <col min="14097" max="14097" width="8.7109375" style="227" bestFit="1" customWidth="1"/>
    <col min="14098" max="14098" width="13.85546875" style="227" bestFit="1" customWidth="1"/>
    <col min="14099" max="14099" width="8.7109375" style="227" bestFit="1" customWidth="1"/>
    <col min="14100" max="14100" width="13.85546875" style="227" bestFit="1" customWidth="1"/>
    <col min="14101" max="14101" width="8.7109375" style="227" bestFit="1" customWidth="1"/>
    <col min="14102" max="14102" width="13.85546875" style="227" bestFit="1" customWidth="1"/>
    <col min="14103" max="14103" width="8.7109375" style="227" bestFit="1" customWidth="1"/>
    <col min="14104" max="14104" width="13.85546875" style="227" bestFit="1" customWidth="1"/>
    <col min="14105" max="14105" width="8.7109375" style="227" bestFit="1" customWidth="1"/>
    <col min="14106" max="14106" width="13.85546875" style="227" bestFit="1" customWidth="1"/>
    <col min="14107" max="14107" width="8.7109375" style="227" bestFit="1" customWidth="1"/>
    <col min="14108" max="14108" width="17.85546875" style="227" bestFit="1" customWidth="1"/>
    <col min="14109" max="14110" width="9.140625" style="227"/>
    <col min="14111" max="14111" width="10" style="227" bestFit="1" customWidth="1"/>
    <col min="14112" max="14337" width="9.140625" style="227"/>
    <col min="14338" max="14338" width="4" style="227" customWidth="1"/>
    <col min="14339" max="14339" width="34.5703125" style="227" customWidth="1"/>
    <col min="14340" max="14340" width="11.85546875" style="227" bestFit="1" customWidth="1"/>
    <col min="14341" max="14341" width="8.140625" style="227" customWidth="1"/>
    <col min="14342" max="14342" width="13.85546875" style="227" bestFit="1" customWidth="1"/>
    <col min="14343" max="14343" width="8.140625" style="227" customWidth="1"/>
    <col min="14344" max="14344" width="13.85546875" style="227" bestFit="1" customWidth="1"/>
    <col min="14345" max="14345" width="8.7109375" style="227" customWidth="1"/>
    <col min="14346" max="14346" width="13.5703125" style="227" bestFit="1" customWidth="1"/>
    <col min="14347" max="14347" width="9" style="227" customWidth="1"/>
    <col min="14348" max="14348" width="13.5703125" style="227" bestFit="1" customWidth="1"/>
    <col min="14349" max="14349" width="9" style="227" bestFit="1" customWidth="1"/>
    <col min="14350" max="14350" width="13.5703125" style="227" bestFit="1" customWidth="1"/>
    <col min="14351" max="14351" width="9" style="227" bestFit="1" customWidth="1"/>
    <col min="14352" max="14352" width="13.85546875" style="227" bestFit="1" customWidth="1"/>
    <col min="14353" max="14353" width="8.7109375" style="227" bestFit="1" customWidth="1"/>
    <col min="14354" max="14354" width="13.85546875" style="227" bestFit="1" customWidth="1"/>
    <col min="14355" max="14355" width="8.7109375" style="227" bestFit="1" customWidth="1"/>
    <col min="14356" max="14356" width="13.85546875" style="227" bestFit="1" customWidth="1"/>
    <col min="14357" max="14357" width="8.7109375" style="227" bestFit="1" customWidth="1"/>
    <col min="14358" max="14358" width="13.85546875" style="227" bestFit="1" customWidth="1"/>
    <col min="14359" max="14359" width="8.7109375" style="227" bestFit="1" customWidth="1"/>
    <col min="14360" max="14360" width="13.85546875" style="227" bestFit="1" customWidth="1"/>
    <col min="14361" max="14361" width="8.7109375" style="227" bestFit="1" customWidth="1"/>
    <col min="14362" max="14362" width="13.85546875" style="227" bestFit="1" customWidth="1"/>
    <col min="14363" max="14363" width="8.7109375" style="227" bestFit="1" customWidth="1"/>
    <col min="14364" max="14364" width="17.85546875" style="227" bestFit="1" customWidth="1"/>
    <col min="14365" max="14366" width="9.140625" style="227"/>
    <col min="14367" max="14367" width="10" style="227" bestFit="1" customWidth="1"/>
    <col min="14368" max="14593" width="9.140625" style="227"/>
    <col min="14594" max="14594" width="4" style="227" customWidth="1"/>
    <col min="14595" max="14595" width="34.5703125" style="227" customWidth="1"/>
    <col min="14596" max="14596" width="11.85546875" style="227" bestFit="1" customWidth="1"/>
    <col min="14597" max="14597" width="8.140625" style="227" customWidth="1"/>
    <col min="14598" max="14598" width="13.85546875" style="227" bestFit="1" customWidth="1"/>
    <col min="14599" max="14599" width="8.140625" style="227" customWidth="1"/>
    <col min="14600" max="14600" width="13.85546875" style="227" bestFit="1" customWidth="1"/>
    <col min="14601" max="14601" width="8.7109375" style="227" customWidth="1"/>
    <col min="14602" max="14602" width="13.5703125" style="227" bestFit="1" customWidth="1"/>
    <col min="14603" max="14603" width="9" style="227" customWidth="1"/>
    <col min="14604" max="14604" width="13.5703125" style="227" bestFit="1" customWidth="1"/>
    <col min="14605" max="14605" width="9" style="227" bestFit="1" customWidth="1"/>
    <col min="14606" max="14606" width="13.5703125" style="227" bestFit="1" customWidth="1"/>
    <col min="14607" max="14607" width="9" style="227" bestFit="1" customWidth="1"/>
    <col min="14608" max="14608" width="13.85546875" style="227" bestFit="1" customWidth="1"/>
    <col min="14609" max="14609" width="8.7109375" style="227" bestFit="1" customWidth="1"/>
    <col min="14610" max="14610" width="13.85546875" style="227" bestFit="1" customWidth="1"/>
    <col min="14611" max="14611" width="8.7109375" style="227" bestFit="1" customWidth="1"/>
    <col min="14612" max="14612" width="13.85546875" style="227" bestFit="1" customWidth="1"/>
    <col min="14613" max="14613" width="8.7109375" style="227" bestFit="1" customWidth="1"/>
    <col min="14614" max="14614" width="13.85546875" style="227" bestFit="1" customWidth="1"/>
    <col min="14615" max="14615" width="8.7109375" style="227" bestFit="1" customWidth="1"/>
    <col min="14616" max="14616" width="13.85546875" style="227" bestFit="1" customWidth="1"/>
    <col min="14617" max="14617" width="8.7109375" style="227" bestFit="1" customWidth="1"/>
    <col min="14618" max="14618" width="13.85546875" style="227" bestFit="1" customWidth="1"/>
    <col min="14619" max="14619" width="8.7109375" style="227" bestFit="1" customWidth="1"/>
    <col min="14620" max="14620" width="17.85546875" style="227" bestFit="1" customWidth="1"/>
    <col min="14621" max="14622" width="9.140625" style="227"/>
    <col min="14623" max="14623" width="10" style="227" bestFit="1" customWidth="1"/>
    <col min="14624" max="14849" width="9.140625" style="227"/>
    <col min="14850" max="14850" width="4" style="227" customWidth="1"/>
    <col min="14851" max="14851" width="34.5703125" style="227" customWidth="1"/>
    <col min="14852" max="14852" width="11.85546875" style="227" bestFit="1" customWidth="1"/>
    <col min="14853" max="14853" width="8.140625" style="227" customWidth="1"/>
    <col min="14854" max="14854" width="13.85546875" style="227" bestFit="1" customWidth="1"/>
    <col min="14855" max="14855" width="8.140625" style="227" customWidth="1"/>
    <col min="14856" max="14856" width="13.85546875" style="227" bestFit="1" customWidth="1"/>
    <col min="14857" max="14857" width="8.7109375" style="227" customWidth="1"/>
    <col min="14858" max="14858" width="13.5703125" style="227" bestFit="1" customWidth="1"/>
    <col min="14859" max="14859" width="9" style="227" customWidth="1"/>
    <col min="14860" max="14860" width="13.5703125" style="227" bestFit="1" customWidth="1"/>
    <col min="14861" max="14861" width="9" style="227" bestFit="1" customWidth="1"/>
    <col min="14862" max="14862" width="13.5703125" style="227" bestFit="1" customWidth="1"/>
    <col min="14863" max="14863" width="9" style="227" bestFit="1" customWidth="1"/>
    <col min="14864" max="14864" width="13.85546875" style="227" bestFit="1" customWidth="1"/>
    <col min="14865" max="14865" width="8.7109375" style="227" bestFit="1" customWidth="1"/>
    <col min="14866" max="14866" width="13.85546875" style="227" bestFit="1" customWidth="1"/>
    <col min="14867" max="14867" width="8.7109375" style="227" bestFit="1" customWidth="1"/>
    <col min="14868" max="14868" width="13.85546875" style="227" bestFit="1" customWidth="1"/>
    <col min="14869" max="14869" width="8.7109375" style="227" bestFit="1" customWidth="1"/>
    <col min="14870" max="14870" width="13.85546875" style="227" bestFit="1" customWidth="1"/>
    <col min="14871" max="14871" width="8.7109375" style="227" bestFit="1" customWidth="1"/>
    <col min="14872" max="14872" width="13.85546875" style="227" bestFit="1" customWidth="1"/>
    <col min="14873" max="14873" width="8.7109375" style="227" bestFit="1" customWidth="1"/>
    <col min="14874" max="14874" width="13.85546875" style="227" bestFit="1" customWidth="1"/>
    <col min="14875" max="14875" width="8.7109375" style="227" bestFit="1" customWidth="1"/>
    <col min="14876" max="14876" width="17.85546875" style="227" bestFit="1" customWidth="1"/>
    <col min="14877" max="14878" width="9.140625" style="227"/>
    <col min="14879" max="14879" width="10" style="227" bestFit="1" customWidth="1"/>
    <col min="14880" max="15105" width="9.140625" style="227"/>
    <col min="15106" max="15106" width="4" style="227" customWidth="1"/>
    <col min="15107" max="15107" width="34.5703125" style="227" customWidth="1"/>
    <col min="15108" max="15108" width="11.85546875" style="227" bestFit="1" customWidth="1"/>
    <col min="15109" max="15109" width="8.140625" style="227" customWidth="1"/>
    <col min="15110" max="15110" width="13.85546875" style="227" bestFit="1" customWidth="1"/>
    <col min="15111" max="15111" width="8.140625" style="227" customWidth="1"/>
    <col min="15112" max="15112" width="13.85546875" style="227" bestFit="1" customWidth="1"/>
    <col min="15113" max="15113" width="8.7109375" style="227" customWidth="1"/>
    <col min="15114" max="15114" width="13.5703125" style="227" bestFit="1" customWidth="1"/>
    <col min="15115" max="15115" width="9" style="227" customWidth="1"/>
    <col min="15116" max="15116" width="13.5703125" style="227" bestFit="1" customWidth="1"/>
    <col min="15117" max="15117" width="9" style="227" bestFit="1" customWidth="1"/>
    <col min="15118" max="15118" width="13.5703125" style="227" bestFit="1" customWidth="1"/>
    <col min="15119" max="15119" width="9" style="227" bestFit="1" customWidth="1"/>
    <col min="15120" max="15120" width="13.85546875" style="227" bestFit="1" customWidth="1"/>
    <col min="15121" max="15121" width="8.7109375" style="227" bestFit="1" customWidth="1"/>
    <col min="15122" max="15122" width="13.85546875" style="227" bestFit="1" customWidth="1"/>
    <col min="15123" max="15123" width="8.7109375" style="227" bestFit="1" customWidth="1"/>
    <col min="15124" max="15124" width="13.85546875" style="227" bestFit="1" customWidth="1"/>
    <col min="15125" max="15125" width="8.7109375" style="227" bestFit="1" customWidth="1"/>
    <col min="15126" max="15126" width="13.85546875" style="227" bestFit="1" customWidth="1"/>
    <col min="15127" max="15127" width="8.7109375" style="227" bestFit="1" customWidth="1"/>
    <col min="15128" max="15128" width="13.85546875" style="227" bestFit="1" customWidth="1"/>
    <col min="15129" max="15129" width="8.7109375" style="227" bestFit="1" customWidth="1"/>
    <col min="15130" max="15130" width="13.85546875" style="227" bestFit="1" customWidth="1"/>
    <col min="15131" max="15131" width="8.7109375" style="227" bestFit="1" customWidth="1"/>
    <col min="15132" max="15132" width="17.85546875" style="227" bestFit="1" customWidth="1"/>
    <col min="15133" max="15134" width="9.140625" style="227"/>
    <col min="15135" max="15135" width="10" style="227" bestFit="1" customWidth="1"/>
    <col min="15136" max="15361" width="9.140625" style="227"/>
    <col min="15362" max="15362" width="4" style="227" customWidth="1"/>
    <col min="15363" max="15363" width="34.5703125" style="227" customWidth="1"/>
    <col min="15364" max="15364" width="11.85546875" style="227" bestFit="1" customWidth="1"/>
    <col min="15365" max="15365" width="8.140625" style="227" customWidth="1"/>
    <col min="15366" max="15366" width="13.85546875" style="227" bestFit="1" customWidth="1"/>
    <col min="15367" max="15367" width="8.140625" style="227" customWidth="1"/>
    <col min="15368" max="15368" width="13.85546875" style="227" bestFit="1" customWidth="1"/>
    <col min="15369" max="15369" width="8.7109375" style="227" customWidth="1"/>
    <col min="15370" max="15370" width="13.5703125" style="227" bestFit="1" customWidth="1"/>
    <col min="15371" max="15371" width="9" style="227" customWidth="1"/>
    <col min="15372" max="15372" width="13.5703125" style="227" bestFit="1" customWidth="1"/>
    <col min="15373" max="15373" width="9" style="227" bestFit="1" customWidth="1"/>
    <col min="15374" max="15374" width="13.5703125" style="227" bestFit="1" customWidth="1"/>
    <col min="15375" max="15375" width="9" style="227" bestFit="1" customWidth="1"/>
    <col min="15376" max="15376" width="13.85546875" style="227" bestFit="1" customWidth="1"/>
    <col min="15377" max="15377" width="8.7109375" style="227" bestFit="1" customWidth="1"/>
    <col min="15378" max="15378" width="13.85546875" style="227" bestFit="1" customWidth="1"/>
    <col min="15379" max="15379" width="8.7109375" style="227" bestFit="1" customWidth="1"/>
    <col min="15380" max="15380" width="13.85546875" style="227" bestFit="1" customWidth="1"/>
    <col min="15381" max="15381" width="8.7109375" style="227" bestFit="1" customWidth="1"/>
    <col min="15382" max="15382" width="13.85546875" style="227" bestFit="1" customWidth="1"/>
    <col min="15383" max="15383" width="8.7109375" style="227" bestFit="1" customWidth="1"/>
    <col min="15384" max="15384" width="13.85546875" style="227" bestFit="1" customWidth="1"/>
    <col min="15385" max="15385" width="8.7109375" style="227" bestFit="1" customWidth="1"/>
    <col min="15386" max="15386" width="13.85546875" style="227" bestFit="1" customWidth="1"/>
    <col min="15387" max="15387" width="8.7109375" style="227" bestFit="1" customWidth="1"/>
    <col min="15388" max="15388" width="17.85546875" style="227" bestFit="1" customWidth="1"/>
    <col min="15389" max="15390" width="9.140625" style="227"/>
    <col min="15391" max="15391" width="10" style="227" bestFit="1" customWidth="1"/>
    <col min="15392" max="15617" width="9.140625" style="227"/>
    <col min="15618" max="15618" width="4" style="227" customWidth="1"/>
    <col min="15619" max="15619" width="34.5703125" style="227" customWidth="1"/>
    <col min="15620" max="15620" width="11.85546875" style="227" bestFit="1" customWidth="1"/>
    <col min="15621" max="15621" width="8.140625" style="227" customWidth="1"/>
    <col min="15622" max="15622" width="13.85546875" style="227" bestFit="1" customWidth="1"/>
    <col min="15623" max="15623" width="8.140625" style="227" customWidth="1"/>
    <col min="15624" max="15624" width="13.85546875" style="227" bestFit="1" customWidth="1"/>
    <col min="15625" max="15625" width="8.7109375" style="227" customWidth="1"/>
    <col min="15626" max="15626" width="13.5703125" style="227" bestFit="1" customWidth="1"/>
    <col min="15627" max="15627" width="9" style="227" customWidth="1"/>
    <col min="15628" max="15628" width="13.5703125" style="227" bestFit="1" customWidth="1"/>
    <col min="15629" max="15629" width="9" style="227" bestFit="1" customWidth="1"/>
    <col min="15630" max="15630" width="13.5703125" style="227" bestFit="1" customWidth="1"/>
    <col min="15631" max="15631" width="9" style="227" bestFit="1" customWidth="1"/>
    <col min="15632" max="15632" width="13.85546875" style="227" bestFit="1" customWidth="1"/>
    <col min="15633" max="15633" width="8.7109375" style="227" bestFit="1" customWidth="1"/>
    <col min="15634" max="15634" width="13.85546875" style="227" bestFit="1" customWidth="1"/>
    <col min="15635" max="15635" width="8.7109375" style="227" bestFit="1" customWidth="1"/>
    <col min="15636" max="15636" width="13.85546875" style="227" bestFit="1" customWidth="1"/>
    <col min="15637" max="15637" width="8.7109375" style="227" bestFit="1" customWidth="1"/>
    <col min="15638" max="15638" width="13.85546875" style="227" bestFit="1" customWidth="1"/>
    <col min="15639" max="15639" width="8.7109375" style="227" bestFit="1" customWidth="1"/>
    <col min="15640" max="15640" width="13.85546875" style="227" bestFit="1" customWidth="1"/>
    <col min="15641" max="15641" width="8.7109375" style="227" bestFit="1" customWidth="1"/>
    <col min="15642" max="15642" width="13.85546875" style="227" bestFit="1" customWidth="1"/>
    <col min="15643" max="15643" width="8.7109375" style="227" bestFit="1" customWidth="1"/>
    <col min="15644" max="15644" width="17.85546875" style="227" bestFit="1" customWidth="1"/>
    <col min="15645" max="15646" width="9.140625" style="227"/>
    <col min="15647" max="15647" width="10" style="227" bestFit="1" customWidth="1"/>
    <col min="15648" max="15873" width="9.140625" style="227"/>
    <col min="15874" max="15874" width="4" style="227" customWidth="1"/>
    <col min="15875" max="15875" width="34.5703125" style="227" customWidth="1"/>
    <col min="15876" max="15876" width="11.85546875" style="227" bestFit="1" customWidth="1"/>
    <col min="15877" max="15877" width="8.140625" style="227" customWidth="1"/>
    <col min="15878" max="15878" width="13.85546875" style="227" bestFit="1" customWidth="1"/>
    <col min="15879" max="15879" width="8.140625" style="227" customWidth="1"/>
    <col min="15880" max="15880" width="13.85546875" style="227" bestFit="1" customWidth="1"/>
    <col min="15881" max="15881" width="8.7109375" style="227" customWidth="1"/>
    <col min="15882" max="15882" width="13.5703125" style="227" bestFit="1" customWidth="1"/>
    <col min="15883" max="15883" width="9" style="227" customWidth="1"/>
    <col min="15884" max="15884" width="13.5703125" style="227" bestFit="1" customWidth="1"/>
    <col min="15885" max="15885" width="9" style="227" bestFit="1" customWidth="1"/>
    <col min="15886" max="15886" width="13.5703125" style="227" bestFit="1" customWidth="1"/>
    <col min="15887" max="15887" width="9" style="227" bestFit="1" customWidth="1"/>
    <col min="15888" max="15888" width="13.85546875" style="227" bestFit="1" customWidth="1"/>
    <col min="15889" max="15889" width="8.7109375" style="227" bestFit="1" customWidth="1"/>
    <col min="15890" max="15890" width="13.85546875" style="227" bestFit="1" customWidth="1"/>
    <col min="15891" max="15891" width="8.7109375" style="227" bestFit="1" customWidth="1"/>
    <col min="15892" max="15892" width="13.85546875" style="227" bestFit="1" customWidth="1"/>
    <col min="15893" max="15893" width="8.7109375" style="227" bestFit="1" customWidth="1"/>
    <col min="15894" max="15894" width="13.85546875" style="227" bestFit="1" customWidth="1"/>
    <col min="15895" max="15895" width="8.7109375" style="227" bestFit="1" customWidth="1"/>
    <col min="15896" max="15896" width="13.85546875" style="227" bestFit="1" customWidth="1"/>
    <col min="15897" max="15897" width="8.7109375" style="227" bestFit="1" customWidth="1"/>
    <col min="15898" max="15898" width="13.85546875" style="227" bestFit="1" customWidth="1"/>
    <col min="15899" max="15899" width="8.7109375" style="227" bestFit="1" customWidth="1"/>
    <col min="15900" max="15900" width="17.85546875" style="227" bestFit="1" customWidth="1"/>
    <col min="15901" max="15902" width="9.140625" style="227"/>
    <col min="15903" max="15903" width="10" style="227" bestFit="1" customWidth="1"/>
    <col min="15904" max="16129" width="9.140625" style="227"/>
    <col min="16130" max="16130" width="4" style="227" customWidth="1"/>
    <col min="16131" max="16131" width="34.5703125" style="227" customWidth="1"/>
    <col min="16132" max="16132" width="11.85546875" style="227" bestFit="1" customWidth="1"/>
    <col min="16133" max="16133" width="8.140625" style="227" customWidth="1"/>
    <col min="16134" max="16134" width="13.85546875" style="227" bestFit="1" customWidth="1"/>
    <col min="16135" max="16135" width="8.140625" style="227" customWidth="1"/>
    <col min="16136" max="16136" width="13.85546875" style="227" bestFit="1" customWidth="1"/>
    <col min="16137" max="16137" width="8.7109375" style="227" customWidth="1"/>
    <col min="16138" max="16138" width="13.5703125" style="227" bestFit="1" customWidth="1"/>
    <col min="16139" max="16139" width="9" style="227" customWidth="1"/>
    <col min="16140" max="16140" width="13.5703125" style="227" bestFit="1" customWidth="1"/>
    <col min="16141" max="16141" width="9" style="227" bestFit="1" customWidth="1"/>
    <col min="16142" max="16142" width="13.5703125" style="227" bestFit="1" customWidth="1"/>
    <col min="16143" max="16143" width="9" style="227" bestFit="1" customWidth="1"/>
    <col min="16144" max="16144" width="13.85546875" style="227" bestFit="1" customWidth="1"/>
    <col min="16145" max="16145" width="8.7109375" style="227" bestFit="1" customWidth="1"/>
    <col min="16146" max="16146" width="13.85546875" style="227" bestFit="1" customWidth="1"/>
    <col min="16147" max="16147" width="8.7109375" style="227" bestFit="1" customWidth="1"/>
    <col min="16148" max="16148" width="13.85546875" style="227" bestFit="1" customWidth="1"/>
    <col min="16149" max="16149" width="8.7109375" style="227" bestFit="1" customWidth="1"/>
    <col min="16150" max="16150" width="13.85546875" style="227" bestFit="1" customWidth="1"/>
    <col min="16151" max="16151" width="8.7109375" style="227" bestFit="1" customWidth="1"/>
    <col min="16152" max="16152" width="13.85546875" style="227" bestFit="1" customWidth="1"/>
    <col min="16153" max="16153" width="8.7109375" style="227" bestFit="1" customWidth="1"/>
    <col min="16154" max="16154" width="13.85546875" style="227" bestFit="1" customWidth="1"/>
    <col min="16155" max="16155" width="8.7109375" style="227" bestFit="1" customWidth="1"/>
    <col min="16156" max="16156" width="17.85546875" style="227" bestFit="1" customWidth="1"/>
    <col min="16157" max="16158" width="9.140625" style="227"/>
    <col min="16159" max="16159" width="10" style="227" bestFit="1" customWidth="1"/>
    <col min="16160" max="16384" width="9.140625" style="227"/>
  </cols>
  <sheetData>
    <row r="1" spans="1:256" ht="13.5" thickBot="1"/>
    <row r="2" spans="1:256" s="228" customFormat="1" ht="6.75" thickBot="1">
      <c r="B2" s="229"/>
      <c r="C2" s="230"/>
      <c r="D2" s="231"/>
      <c r="E2" s="232"/>
      <c r="F2" s="231"/>
      <c r="G2" s="233"/>
      <c r="H2" s="233"/>
      <c r="I2" s="233"/>
      <c r="J2" s="233"/>
      <c r="K2" s="233"/>
      <c r="L2" s="233"/>
      <c r="M2" s="233"/>
      <c r="N2" s="233"/>
      <c r="O2" s="233"/>
      <c r="P2" s="233"/>
      <c r="Q2" s="233"/>
      <c r="R2" s="233"/>
      <c r="S2" s="233"/>
      <c r="T2" s="233"/>
      <c r="U2" s="233"/>
      <c r="V2" s="233"/>
      <c r="W2" s="233"/>
      <c r="X2" s="233"/>
      <c r="Y2" s="233"/>
      <c r="Z2" s="233"/>
      <c r="AA2" s="233"/>
      <c r="AB2" s="233"/>
      <c r="AC2" s="234"/>
    </row>
    <row r="3" spans="1:256" ht="40.5" customHeight="1" thickBot="1">
      <c r="C3" s="235"/>
      <c r="D3" s="1978" t="s">
        <v>3</v>
      </c>
      <c r="E3" s="1979"/>
      <c r="F3" s="1979"/>
      <c r="G3" s="1979"/>
      <c r="H3" s="1979"/>
      <c r="I3" s="1979"/>
      <c r="J3" s="1979"/>
      <c r="K3" s="1979"/>
      <c r="L3" s="1979"/>
      <c r="M3" s="1979"/>
      <c r="N3" s="1979"/>
      <c r="O3" s="1979"/>
      <c r="P3" s="1979"/>
      <c r="Q3" s="1979"/>
      <c r="R3" s="1979"/>
      <c r="S3" s="1979"/>
      <c r="T3" s="1979"/>
      <c r="U3" s="1979"/>
      <c r="V3" s="1979"/>
      <c r="W3" s="1979"/>
      <c r="X3" s="1979"/>
      <c r="Y3" s="1979"/>
      <c r="Z3" s="1979"/>
      <c r="AA3" s="1980"/>
      <c r="AB3" s="1981"/>
      <c r="AC3" s="1982"/>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c r="GF3" s="151"/>
      <c r="GG3" s="151"/>
      <c r="GH3" s="151"/>
      <c r="GI3" s="151"/>
      <c r="GJ3" s="151"/>
      <c r="GK3" s="151"/>
      <c r="GL3" s="151"/>
      <c r="GM3" s="151"/>
      <c r="GN3" s="151"/>
      <c r="GO3" s="151"/>
      <c r="GP3" s="151"/>
      <c r="GQ3" s="151"/>
      <c r="GR3" s="151"/>
      <c r="GS3" s="151"/>
      <c r="GT3" s="151"/>
      <c r="GU3" s="151"/>
      <c r="GV3" s="151"/>
      <c r="GW3" s="151"/>
      <c r="GX3" s="151"/>
      <c r="GY3" s="151"/>
      <c r="GZ3" s="151"/>
      <c r="HA3" s="151"/>
      <c r="HB3" s="151"/>
      <c r="HC3" s="151"/>
      <c r="HD3" s="151"/>
      <c r="HE3" s="151"/>
      <c r="HF3" s="151"/>
      <c r="HG3" s="151"/>
      <c r="HH3" s="151"/>
      <c r="HI3" s="151"/>
      <c r="HJ3" s="151"/>
      <c r="HK3" s="151"/>
      <c r="HL3" s="151"/>
      <c r="HM3" s="151"/>
      <c r="HN3" s="151"/>
      <c r="HO3" s="151"/>
      <c r="HP3" s="151"/>
      <c r="HQ3" s="151"/>
      <c r="HR3" s="151"/>
      <c r="HS3" s="151"/>
      <c r="HT3" s="151"/>
      <c r="HU3" s="151"/>
      <c r="HV3" s="151"/>
      <c r="HW3" s="151"/>
      <c r="HX3" s="151"/>
      <c r="HY3" s="151"/>
      <c r="HZ3" s="151"/>
      <c r="IA3" s="151"/>
      <c r="IB3" s="151"/>
      <c r="IC3" s="151"/>
      <c r="ID3" s="151"/>
      <c r="IE3" s="151"/>
      <c r="IF3" s="151"/>
      <c r="IG3" s="151"/>
      <c r="IH3" s="151"/>
      <c r="II3" s="151"/>
      <c r="IJ3" s="151"/>
      <c r="IK3" s="151"/>
      <c r="IL3" s="151"/>
      <c r="IM3" s="151"/>
      <c r="IN3" s="151"/>
      <c r="IO3" s="151"/>
      <c r="IP3" s="151"/>
      <c r="IQ3" s="151"/>
      <c r="IR3" s="151"/>
      <c r="IS3" s="151"/>
      <c r="IT3" s="151"/>
      <c r="IU3" s="151"/>
      <c r="IV3" s="151"/>
    </row>
    <row r="4" spans="1:256" ht="21.75" customHeight="1" thickBot="1">
      <c r="C4" s="236"/>
      <c r="D4" s="1989" t="s">
        <v>2089</v>
      </c>
      <c r="E4" s="1990"/>
      <c r="F4" s="1990"/>
      <c r="G4" s="1990"/>
      <c r="H4" s="1990"/>
      <c r="I4" s="1990"/>
      <c r="J4" s="1990"/>
      <c r="K4" s="1990"/>
      <c r="L4" s="1990"/>
      <c r="M4" s="1990"/>
      <c r="N4" s="1990"/>
      <c r="O4" s="1990"/>
      <c r="P4" s="1990"/>
      <c r="Q4" s="1990"/>
      <c r="R4" s="1990"/>
      <c r="S4" s="1990"/>
      <c r="T4" s="1990"/>
      <c r="U4" s="1990"/>
      <c r="V4" s="1990"/>
      <c r="W4" s="1990"/>
      <c r="X4" s="1990"/>
      <c r="Y4" s="1990"/>
      <c r="Z4" s="1990"/>
      <c r="AA4" s="1983"/>
      <c r="AB4" s="1984"/>
      <c r="AC4" s="1985"/>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151"/>
      <c r="ET4" s="151"/>
      <c r="EU4" s="151"/>
      <c r="EV4" s="151"/>
      <c r="EW4" s="151"/>
      <c r="EX4" s="151"/>
      <c r="EY4" s="151"/>
      <c r="EZ4" s="151"/>
      <c r="FA4" s="151"/>
      <c r="FB4" s="151"/>
      <c r="FC4" s="151"/>
      <c r="FD4" s="151"/>
      <c r="FE4" s="151"/>
      <c r="FF4" s="151"/>
      <c r="FG4" s="151"/>
      <c r="FH4" s="151"/>
      <c r="FI4" s="151"/>
      <c r="FJ4" s="151"/>
      <c r="FK4" s="151"/>
      <c r="FL4" s="151"/>
      <c r="FM4" s="151"/>
      <c r="FN4" s="151"/>
      <c r="FO4" s="151"/>
      <c r="FP4" s="151"/>
      <c r="FQ4" s="151"/>
      <c r="FR4" s="151"/>
      <c r="FS4" s="151"/>
      <c r="FT4" s="151"/>
      <c r="FU4" s="151"/>
      <c r="FV4" s="151"/>
      <c r="FW4" s="151"/>
      <c r="FX4" s="151"/>
      <c r="FY4" s="151"/>
      <c r="FZ4" s="151"/>
      <c r="GA4" s="151"/>
      <c r="GB4" s="151"/>
      <c r="GC4" s="151"/>
      <c r="GD4" s="151"/>
      <c r="GE4" s="151"/>
      <c r="GF4" s="151"/>
      <c r="GG4" s="151"/>
      <c r="GH4" s="151"/>
      <c r="GI4" s="151"/>
      <c r="GJ4" s="151"/>
      <c r="GK4" s="151"/>
      <c r="GL4" s="151"/>
      <c r="GM4" s="151"/>
      <c r="GN4" s="151"/>
      <c r="GO4" s="151"/>
      <c r="GP4" s="151"/>
      <c r="GQ4" s="151"/>
      <c r="GR4" s="151"/>
      <c r="GS4" s="151"/>
      <c r="GT4" s="151"/>
      <c r="GU4" s="151"/>
      <c r="GV4" s="151"/>
      <c r="GW4" s="151"/>
      <c r="GX4" s="151"/>
      <c r="GY4" s="151"/>
      <c r="GZ4" s="151"/>
      <c r="HA4" s="151"/>
      <c r="HB4" s="151"/>
      <c r="HC4" s="151"/>
      <c r="HD4" s="151"/>
      <c r="HE4" s="151"/>
      <c r="HF4" s="151"/>
      <c r="HG4" s="151"/>
      <c r="HH4" s="151"/>
      <c r="HI4" s="151"/>
      <c r="HJ4" s="151"/>
      <c r="HK4" s="151"/>
      <c r="HL4" s="151"/>
      <c r="HM4" s="151"/>
      <c r="HN4" s="151"/>
      <c r="HO4" s="151"/>
      <c r="HP4" s="151"/>
      <c r="HQ4" s="151"/>
      <c r="HR4" s="151"/>
      <c r="HS4" s="151"/>
      <c r="HT4" s="151"/>
      <c r="HU4" s="151"/>
      <c r="HV4" s="151"/>
      <c r="HW4" s="151"/>
      <c r="HX4" s="151"/>
      <c r="HY4" s="151"/>
      <c r="HZ4" s="151"/>
      <c r="IA4" s="151"/>
      <c r="IB4" s="151"/>
      <c r="IC4" s="151"/>
      <c r="ID4" s="151"/>
      <c r="IE4" s="151"/>
      <c r="IF4" s="151"/>
      <c r="IG4" s="151"/>
      <c r="IH4" s="151"/>
      <c r="II4" s="151"/>
      <c r="IJ4" s="151"/>
      <c r="IK4" s="151"/>
      <c r="IL4" s="151"/>
      <c r="IM4" s="151"/>
      <c r="IN4" s="151"/>
      <c r="IO4" s="151"/>
      <c r="IP4" s="151"/>
      <c r="IQ4" s="151"/>
      <c r="IR4" s="151"/>
      <c r="IS4" s="151"/>
      <c r="IT4" s="151"/>
      <c r="IU4" s="151"/>
      <c r="IV4" s="151"/>
    </row>
    <row r="5" spans="1:256" ht="22.5" customHeight="1">
      <c r="C5" s="236"/>
      <c r="D5" s="237" t="s">
        <v>8</v>
      </c>
      <c r="E5" s="238" t="str">
        <f>'ORÇAMENTO '!D9</f>
        <v>UNIDADE BÁSICA DE SAÚDE DO GUTIERREZ</v>
      </c>
      <c r="F5" s="239"/>
      <c r="G5" s="240"/>
      <c r="H5" s="240"/>
      <c r="I5" s="240"/>
      <c r="J5" s="240"/>
      <c r="K5" s="240"/>
      <c r="L5" s="240"/>
      <c r="M5" s="150"/>
      <c r="N5" s="240"/>
      <c r="O5" s="241"/>
      <c r="P5" s="241"/>
      <c r="Q5" s="241"/>
      <c r="R5" s="242"/>
      <c r="S5" s="150"/>
      <c r="T5" s="150"/>
      <c r="U5" s="150"/>
      <c r="V5" s="150"/>
      <c r="W5" s="243"/>
      <c r="X5" s="243" t="s">
        <v>9</v>
      </c>
      <c r="Y5" s="244">
        <f ca="1">'ORÇAMENTO '!J9</f>
        <v>43395</v>
      </c>
      <c r="AA5" s="1983"/>
      <c r="AB5" s="1984"/>
      <c r="AC5" s="1985"/>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c r="FM5" s="151"/>
      <c r="FN5" s="151"/>
      <c r="FO5" s="151"/>
      <c r="FP5" s="151"/>
      <c r="FQ5" s="151"/>
      <c r="FR5" s="151"/>
      <c r="FS5" s="151"/>
      <c r="FT5" s="151"/>
      <c r="FU5" s="151"/>
      <c r="FV5" s="151"/>
      <c r="FW5" s="151"/>
      <c r="FX5" s="151"/>
      <c r="FY5" s="151"/>
      <c r="FZ5" s="151"/>
      <c r="GA5" s="151"/>
      <c r="GB5" s="151"/>
      <c r="GC5" s="151"/>
      <c r="GD5" s="151"/>
      <c r="GE5" s="151"/>
      <c r="GF5" s="151"/>
      <c r="GG5" s="151"/>
      <c r="GH5" s="151"/>
      <c r="GI5" s="151"/>
      <c r="GJ5" s="151"/>
      <c r="GK5" s="151"/>
      <c r="GL5" s="151"/>
      <c r="GM5" s="151"/>
      <c r="GN5" s="151"/>
      <c r="GO5" s="151"/>
      <c r="GP5" s="151"/>
      <c r="GQ5" s="151"/>
      <c r="GR5" s="151"/>
      <c r="GS5" s="151"/>
      <c r="GT5" s="151"/>
      <c r="GU5" s="151"/>
      <c r="GV5" s="151"/>
      <c r="GW5" s="151"/>
      <c r="GX5" s="151"/>
      <c r="GY5" s="151"/>
      <c r="GZ5" s="151"/>
      <c r="HA5" s="151"/>
      <c r="HB5" s="151"/>
      <c r="HC5" s="151"/>
      <c r="HD5" s="151"/>
      <c r="HE5" s="151"/>
      <c r="HF5" s="151"/>
      <c r="HG5" s="151"/>
      <c r="HH5" s="151"/>
      <c r="HI5" s="151"/>
      <c r="HJ5" s="151"/>
      <c r="HK5" s="151"/>
      <c r="HL5" s="151"/>
      <c r="HM5" s="151"/>
      <c r="HN5" s="151"/>
      <c r="HO5" s="151"/>
      <c r="HP5" s="151"/>
      <c r="HQ5" s="151"/>
      <c r="HR5" s="151"/>
      <c r="HS5" s="151"/>
      <c r="HT5" s="151"/>
      <c r="HU5" s="151"/>
      <c r="HV5" s="151"/>
      <c r="HW5" s="151"/>
      <c r="HX5" s="151"/>
      <c r="HY5" s="151"/>
      <c r="HZ5" s="151"/>
      <c r="IA5" s="151"/>
      <c r="IB5" s="151"/>
      <c r="IC5" s="151"/>
      <c r="ID5" s="151"/>
      <c r="IE5" s="151"/>
      <c r="IF5" s="151"/>
      <c r="IG5" s="151"/>
      <c r="IH5" s="151"/>
      <c r="II5" s="151"/>
      <c r="IJ5" s="151"/>
      <c r="IK5" s="151"/>
      <c r="IL5" s="151"/>
      <c r="IM5" s="151"/>
      <c r="IN5" s="151"/>
      <c r="IO5" s="151"/>
      <c r="IP5" s="151"/>
      <c r="IQ5" s="151"/>
      <c r="IR5" s="151"/>
      <c r="IS5" s="151"/>
      <c r="IT5" s="151"/>
      <c r="IU5" s="151"/>
      <c r="IV5" s="151"/>
    </row>
    <row r="6" spans="1:256" ht="16.5" thickBot="1">
      <c r="C6" s="236"/>
      <c r="D6" s="237" t="s">
        <v>10</v>
      </c>
      <c r="E6" s="238" t="str">
        <f>'ORÇAMENTO '!D10</f>
        <v>RUA ARARAS, ESQ. DIREITA COM RUA BIGUÁ, ESQ. ESQUERDA COM ARUA ARAPONGAS, S/Nº, BAIRRO CONJUNTO HABITACIONAL GUTIERREZ, PRIMAVERA DO LESTE -MT</v>
      </c>
      <c r="F6" s="239"/>
      <c r="G6" s="245"/>
      <c r="H6" s="245"/>
      <c r="I6" s="245"/>
      <c r="J6" s="245"/>
      <c r="K6" s="245"/>
      <c r="L6" s="245"/>
      <c r="M6" s="150"/>
      <c r="N6" s="245"/>
      <c r="O6" s="241"/>
      <c r="P6" s="241"/>
      <c r="Q6" s="241"/>
      <c r="R6" s="242"/>
      <c r="S6" s="150"/>
      <c r="T6" s="150"/>
      <c r="U6" s="150"/>
      <c r="V6" s="150"/>
      <c r="W6" s="246"/>
      <c r="X6" s="246" t="s">
        <v>1857</v>
      </c>
      <c r="Y6" s="247" t="s">
        <v>2509</v>
      </c>
      <c r="AA6" s="1986"/>
      <c r="AB6" s="1987"/>
      <c r="AC6" s="1988"/>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c r="IJ6" s="151"/>
      <c r="IK6" s="151"/>
      <c r="IL6" s="151"/>
      <c r="IM6" s="151"/>
      <c r="IN6" s="151"/>
      <c r="IO6" s="151"/>
      <c r="IP6" s="151"/>
      <c r="IQ6" s="151"/>
      <c r="IR6" s="151"/>
      <c r="IS6" s="151"/>
      <c r="IT6" s="151"/>
      <c r="IU6" s="151"/>
      <c r="IV6" s="151"/>
    </row>
    <row r="7" spans="1:256" s="228" customFormat="1" ht="6.75" thickBot="1">
      <c r="B7" s="229"/>
      <c r="C7" s="230"/>
      <c r="D7" s="231"/>
      <c r="E7" s="232"/>
      <c r="F7" s="231"/>
      <c r="G7" s="233"/>
      <c r="H7" s="233"/>
      <c r="I7" s="233"/>
      <c r="J7" s="233"/>
      <c r="K7" s="233"/>
      <c r="L7" s="233"/>
      <c r="M7" s="233"/>
      <c r="N7" s="233"/>
      <c r="O7" s="233"/>
      <c r="P7" s="233"/>
      <c r="Q7" s="233"/>
      <c r="R7" s="233"/>
      <c r="S7" s="233"/>
      <c r="T7" s="233"/>
      <c r="U7" s="233"/>
      <c r="V7" s="233"/>
      <c r="W7" s="233"/>
      <c r="X7" s="233"/>
      <c r="Y7" s="233"/>
      <c r="Z7" s="233"/>
      <c r="AA7" s="233"/>
      <c r="AB7" s="233"/>
      <c r="AC7" s="234"/>
    </row>
    <row r="8" spans="1:256" s="248" customFormat="1" ht="6" thickBot="1">
      <c r="B8" s="249"/>
      <c r="C8" s="250"/>
      <c r="D8" s="251"/>
      <c r="E8" s="251"/>
      <c r="F8" s="251"/>
      <c r="G8" s="252"/>
      <c r="H8" s="251"/>
      <c r="I8" s="251"/>
      <c r="J8" s="251"/>
      <c r="K8" s="253"/>
      <c r="L8" s="254"/>
      <c r="AC8" s="255"/>
    </row>
    <row r="9" spans="1:256" s="259" customFormat="1" ht="6" thickBot="1">
      <c r="A9" s="256" t="s">
        <v>21</v>
      </c>
      <c r="B9" s="257"/>
      <c r="C9" s="205"/>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58"/>
    </row>
    <row r="10" spans="1:256" s="197" customFormat="1" ht="18.75" thickBot="1">
      <c r="B10" s="260"/>
      <c r="C10" s="1758" t="s">
        <v>1858</v>
      </c>
      <c r="D10" s="1759"/>
      <c r="E10" s="1759"/>
      <c r="F10" s="1759"/>
      <c r="G10" s="1759"/>
      <c r="H10" s="1759"/>
      <c r="I10" s="1759"/>
      <c r="J10" s="1759"/>
      <c r="K10" s="1759"/>
      <c r="L10" s="1759"/>
      <c r="M10" s="1759"/>
      <c r="N10" s="1759"/>
      <c r="O10" s="1759"/>
      <c r="P10" s="1759"/>
      <c r="Q10" s="1759"/>
      <c r="R10" s="1759"/>
      <c r="S10" s="1759"/>
      <c r="T10" s="1759"/>
      <c r="U10" s="1759"/>
      <c r="V10" s="1759"/>
      <c r="W10" s="1759"/>
      <c r="X10" s="1759"/>
      <c r="Y10" s="1759"/>
      <c r="Z10" s="1759"/>
      <c r="AA10" s="1759"/>
      <c r="AB10" s="1759"/>
      <c r="AC10" s="1760"/>
    </row>
    <row r="11" spans="1:256" s="259" customFormat="1" ht="6" thickBot="1">
      <c r="A11" s="256"/>
      <c r="B11" s="257"/>
      <c r="C11" s="205"/>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58"/>
    </row>
    <row r="12" spans="1:256" s="261" customFormat="1" ht="6" thickBot="1">
      <c r="B12" s="262"/>
      <c r="C12" s="210"/>
      <c r="D12" s="211"/>
      <c r="E12" s="211"/>
      <c r="F12" s="211"/>
      <c r="G12" s="211"/>
      <c r="H12" s="211"/>
      <c r="I12" s="211"/>
      <c r="J12" s="211"/>
      <c r="K12" s="263"/>
      <c r="L12" s="264"/>
      <c r="M12" s="264"/>
      <c r="N12" s="264"/>
      <c r="O12" s="264"/>
      <c r="P12" s="264"/>
      <c r="Q12" s="264"/>
      <c r="R12" s="264"/>
      <c r="S12" s="264"/>
      <c r="T12" s="264"/>
      <c r="U12" s="264"/>
      <c r="V12" s="264"/>
      <c r="W12" s="264"/>
      <c r="X12" s="264"/>
      <c r="Y12" s="264"/>
      <c r="Z12" s="264"/>
      <c r="AA12" s="264"/>
      <c r="AB12" s="264"/>
      <c r="AC12" s="265"/>
    </row>
    <row r="13" spans="1:256" ht="16.5" thickBot="1">
      <c r="C13" s="266" t="s">
        <v>1859</v>
      </c>
      <c r="D13" s="267" t="s">
        <v>1860</v>
      </c>
      <c r="E13" s="267" t="s">
        <v>1861</v>
      </c>
      <c r="F13" s="267" t="s">
        <v>1862</v>
      </c>
      <c r="G13" s="267" t="s">
        <v>1861</v>
      </c>
      <c r="H13" s="267" t="s">
        <v>1863</v>
      </c>
      <c r="I13" s="267" t="s">
        <v>1861</v>
      </c>
      <c r="J13" s="267" t="s">
        <v>1864</v>
      </c>
      <c r="K13" s="267" t="s">
        <v>1861</v>
      </c>
      <c r="L13" s="267" t="s">
        <v>1865</v>
      </c>
      <c r="M13" s="267" t="s">
        <v>1861</v>
      </c>
      <c r="N13" s="267" t="s">
        <v>1866</v>
      </c>
      <c r="O13" s="267" t="s">
        <v>1861</v>
      </c>
      <c r="P13" s="267" t="s">
        <v>1867</v>
      </c>
      <c r="Q13" s="267" t="s">
        <v>1861</v>
      </c>
      <c r="R13" s="267" t="s">
        <v>1868</v>
      </c>
      <c r="S13" s="267" t="s">
        <v>1861</v>
      </c>
      <c r="T13" s="267" t="s">
        <v>1869</v>
      </c>
      <c r="U13" s="267" t="s">
        <v>1861</v>
      </c>
      <c r="V13" s="267" t="s">
        <v>1870</v>
      </c>
      <c r="W13" s="267" t="s">
        <v>1861</v>
      </c>
      <c r="X13" s="267" t="s">
        <v>1871</v>
      </c>
      <c r="Y13" s="267" t="s">
        <v>1861</v>
      </c>
      <c r="Z13" s="267" t="s">
        <v>1872</v>
      </c>
      <c r="AA13" s="267" t="s">
        <v>1861</v>
      </c>
      <c r="AB13" s="268" t="s">
        <v>1175</v>
      </c>
      <c r="AC13" s="269" t="s">
        <v>1861</v>
      </c>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c r="DY13" s="151"/>
      <c r="DZ13" s="151"/>
      <c r="EA13" s="151"/>
      <c r="EB13" s="151"/>
      <c r="EC13" s="151"/>
      <c r="ED13" s="151"/>
      <c r="EE13" s="151"/>
      <c r="EF13" s="151"/>
      <c r="EG13" s="151"/>
      <c r="EH13" s="151"/>
      <c r="EI13" s="151"/>
      <c r="EJ13" s="151"/>
      <c r="EK13" s="151"/>
      <c r="EL13" s="151"/>
      <c r="EM13" s="151"/>
      <c r="EN13" s="151"/>
      <c r="EO13" s="151"/>
      <c r="EP13" s="151"/>
      <c r="EQ13" s="151"/>
      <c r="ER13" s="151"/>
      <c r="ES13" s="151"/>
      <c r="ET13" s="151"/>
      <c r="EU13" s="151"/>
      <c r="EV13" s="151"/>
      <c r="EW13" s="151"/>
      <c r="EX13" s="151"/>
      <c r="EY13" s="151"/>
      <c r="EZ13" s="151"/>
      <c r="FA13" s="151"/>
      <c r="FB13" s="151"/>
      <c r="FC13" s="151"/>
      <c r="FD13" s="151"/>
      <c r="FE13" s="151"/>
      <c r="FF13" s="151"/>
      <c r="FG13" s="151"/>
      <c r="FH13" s="151"/>
      <c r="FI13" s="151"/>
      <c r="FJ13" s="151"/>
      <c r="FK13" s="151"/>
      <c r="FL13" s="151"/>
      <c r="FM13" s="151"/>
      <c r="FN13" s="151"/>
      <c r="FO13" s="151"/>
      <c r="FP13" s="151"/>
      <c r="FQ13" s="151"/>
      <c r="FR13" s="151"/>
      <c r="FS13" s="151"/>
      <c r="FT13" s="151"/>
      <c r="FU13" s="151"/>
      <c r="FV13" s="151"/>
      <c r="FW13" s="151"/>
      <c r="FX13" s="151"/>
      <c r="FY13" s="151"/>
      <c r="FZ13" s="151"/>
      <c r="GA13" s="151"/>
      <c r="GB13" s="151"/>
      <c r="GC13" s="151"/>
      <c r="GD13" s="151"/>
      <c r="GE13" s="151"/>
      <c r="GF13" s="151"/>
      <c r="GG13" s="151"/>
      <c r="GH13" s="151"/>
      <c r="GI13" s="151"/>
      <c r="GJ13" s="151"/>
      <c r="GK13" s="151"/>
      <c r="GL13" s="151"/>
      <c r="GM13" s="151"/>
      <c r="GN13" s="151"/>
      <c r="GO13" s="151"/>
      <c r="GP13" s="151"/>
      <c r="GQ13" s="151"/>
      <c r="GR13" s="151"/>
      <c r="GS13" s="151"/>
      <c r="GT13" s="151"/>
      <c r="GU13" s="151"/>
      <c r="GV13" s="151"/>
      <c r="GW13" s="151"/>
      <c r="GX13" s="151"/>
      <c r="GY13" s="151"/>
      <c r="GZ13" s="151"/>
      <c r="HA13" s="151"/>
      <c r="HB13" s="151"/>
      <c r="HC13" s="151"/>
      <c r="HD13" s="151"/>
      <c r="HE13" s="151"/>
      <c r="HF13" s="151"/>
      <c r="HG13" s="151"/>
      <c r="HH13" s="151"/>
      <c r="HI13" s="151"/>
      <c r="HJ13" s="151"/>
      <c r="HK13" s="151"/>
      <c r="HL13" s="151"/>
      <c r="HM13" s="151"/>
      <c r="HN13" s="151"/>
      <c r="HO13" s="151"/>
      <c r="HP13" s="151"/>
      <c r="HQ13" s="151"/>
      <c r="HR13" s="151"/>
      <c r="HS13" s="151"/>
      <c r="HT13" s="151"/>
      <c r="HU13" s="151"/>
      <c r="HV13" s="151"/>
      <c r="HW13" s="151"/>
      <c r="HX13" s="151"/>
      <c r="HY13" s="151"/>
      <c r="HZ13" s="151"/>
      <c r="IA13" s="151"/>
      <c r="IB13" s="151"/>
      <c r="IC13" s="151"/>
      <c r="ID13" s="151"/>
      <c r="IE13" s="151"/>
      <c r="IF13" s="151"/>
      <c r="IG13" s="151"/>
      <c r="IH13" s="151"/>
      <c r="II13" s="151"/>
      <c r="IJ13" s="151"/>
      <c r="IK13" s="151"/>
      <c r="IL13" s="151"/>
      <c r="IM13" s="151"/>
      <c r="IN13" s="151"/>
      <c r="IO13" s="151"/>
      <c r="IP13" s="151"/>
      <c r="IQ13" s="151"/>
      <c r="IR13" s="151"/>
      <c r="IS13" s="151"/>
      <c r="IT13" s="151"/>
      <c r="IU13" s="151"/>
      <c r="IV13" s="151"/>
    </row>
    <row r="14" spans="1:256" s="270" customFormat="1" ht="6" customHeight="1" thickBot="1">
      <c r="C14" s="271"/>
      <c r="D14" s="272"/>
      <c r="E14" s="273"/>
      <c r="F14" s="272"/>
      <c r="G14" s="273"/>
      <c r="H14" s="272"/>
      <c r="I14" s="273"/>
      <c r="J14" s="272"/>
      <c r="K14" s="273"/>
      <c r="L14" s="272"/>
      <c r="M14" s="273"/>
      <c r="N14" s="272"/>
      <c r="O14" s="273"/>
      <c r="P14" s="272"/>
      <c r="Q14" s="273"/>
      <c r="R14" s="272"/>
      <c r="S14" s="273"/>
      <c r="T14" s="272"/>
      <c r="U14" s="273"/>
      <c r="V14" s="272"/>
      <c r="W14" s="273"/>
      <c r="X14" s="272"/>
      <c r="Y14" s="273"/>
      <c r="Z14" s="272"/>
      <c r="AA14" s="273"/>
      <c r="AB14" s="272"/>
      <c r="AC14" s="274"/>
      <c r="AD14" s="119"/>
      <c r="AE14" s="275">
        <f>E14+G14+I14+K14+M14+O14+Q14+S14+U14+W14+Y14+AA14</f>
        <v>0</v>
      </c>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c r="FF14" s="119"/>
      <c r="FG14" s="119"/>
      <c r="FH14" s="119"/>
      <c r="FI14" s="119"/>
      <c r="FJ14" s="119"/>
      <c r="FK14" s="119"/>
      <c r="FL14" s="119"/>
      <c r="FM14" s="119"/>
      <c r="FN14" s="119"/>
      <c r="FO14" s="119"/>
      <c r="FP14" s="119"/>
      <c r="FQ14" s="119"/>
      <c r="FR14" s="119"/>
      <c r="FS14" s="119"/>
      <c r="FT14" s="119"/>
      <c r="FU14" s="119"/>
      <c r="FV14" s="119"/>
      <c r="FW14" s="119"/>
      <c r="FX14" s="119"/>
      <c r="FY14" s="119"/>
      <c r="FZ14" s="119"/>
      <c r="GA14" s="119"/>
      <c r="GB14" s="119"/>
      <c r="GC14" s="119"/>
      <c r="GD14" s="119"/>
      <c r="GE14" s="119"/>
      <c r="GF14" s="119"/>
      <c r="GG14" s="119"/>
      <c r="GH14" s="119"/>
      <c r="GI14" s="119"/>
      <c r="GJ14" s="119"/>
      <c r="GK14" s="119"/>
      <c r="GL14" s="119"/>
      <c r="GM14" s="119"/>
      <c r="GN14" s="119"/>
      <c r="GO14" s="119"/>
      <c r="GP14" s="119"/>
      <c r="GQ14" s="119"/>
      <c r="GR14" s="119"/>
      <c r="GS14" s="119"/>
      <c r="GT14" s="119"/>
      <c r="GU14" s="119"/>
      <c r="GV14" s="119"/>
      <c r="GW14" s="119"/>
      <c r="GX14" s="119"/>
      <c r="GY14" s="119"/>
      <c r="GZ14" s="119"/>
      <c r="HA14" s="119"/>
      <c r="HB14" s="119"/>
      <c r="HC14" s="119"/>
      <c r="HD14" s="119"/>
      <c r="HE14" s="119"/>
      <c r="HF14" s="119"/>
      <c r="HG14" s="119"/>
      <c r="HH14" s="119"/>
      <c r="HI14" s="119"/>
      <c r="HJ14" s="119"/>
      <c r="HK14" s="119"/>
      <c r="HL14" s="119"/>
      <c r="HM14" s="119"/>
      <c r="HN14" s="119"/>
      <c r="HO14" s="119"/>
      <c r="HP14" s="119"/>
      <c r="HQ14" s="119"/>
      <c r="HR14" s="119"/>
      <c r="HS14" s="119"/>
      <c r="HT14" s="119"/>
      <c r="HU14" s="119"/>
      <c r="HV14" s="119"/>
      <c r="HW14" s="119"/>
      <c r="HX14" s="119"/>
      <c r="HY14" s="119"/>
      <c r="HZ14" s="119"/>
      <c r="IA14" s="119"/>
      <c r="IB14" s="119"/>
      <c r="IC14" s="119"/>
      <c r="ID14" s="119"/>
      <c r="IE14" s="119"/>
      <c r="IF14" s="119"/>
      <c r="IG14" s="119"/>
      <c r="IH14" s="119"/>
      <c r="II14" s="119"/>
      <c r="IJ14" s="119"/>
      <c r="IK14" s="119"/>
      <c r="IL14" s="119"/>
      <c r="IM14" s="119"/>
      <c r="IN14" s="119"/>
      <c r="IO14" s="119"/>
      <c r="IP14" s="119"/>
      <c r="IQ14" s="119"/>
      <c r="IR14" s="119"/>
      <c r="IS14" s="119"/>
      <c r="IT14" s="119"/>
      <c r="IU14" s="119"/>
      <c r="IV14" s="119"/>
    </row>
    <row r="15" spans="1:256" ht="18.75" thickBot="1">
      <c r="C15" s="276" t="str">
        <f>RESUMO!B11</f>
        <v>UNIDADE BÁSICA DE SAÚDE DO GUTIERREZ</v>
      </c>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8"/>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c r="FU15" s="151"/>
      <c r="FV15" s="151"/>
      <c r="FW15" s="151"/>
      <c r="FX15" s="151"/>
      <c r="FY15" s="151"/>
      <c r="FZ15" s="151"/>
      <c r="GA15" s="151"/>
      <c r="GB15" s="151"/>
      <c r="GC15" s="151"/>
      <c r="GD15" s="151"/>
      <c r="GE15" s="151"/>
      <c r="GF15" s="151"/>
      <c r="GG15" s="151"/>
      <c r="GH15" s="151"/>
      <c r="GI15" s="151"/>
      <c r="GJ15" s="151"/>
      <c r="GK15" s="151"/>
      <c r="GL15" s="151"/>
      <c r="GM15" s="151"/>
      <c r="GN15" s="151"/>
      <c r="GO15" s="151"/>
      <c r="GP15" s="151"/>
      <c r="GQ15" s="151"/>
      <c r="GR15" s="151"/>
      <c r="GS15" s="151"/>
      <c r="GT15" s="151"/>
      <c r="GU15" s="151"/>
      <c r="GV15" s="151"/>
      <c r="GW15" s="151"/>
      <c r="GX15" s="151"/>
      <c r="GY15" s="151"/>
      <c r="GZ15" s="151"/>
      <c r="HA15" s="151"/>
      <c r="HB15" s="151"/>
      <c r="HC15" s="151"/>
      <c r="HD15" s="151"/>
      <c r="HE15" s="151"/>
      <c r="HF15" s="151"/>
      <c r="HG15" s="151"/>
      <c r="HH15" s="151"/>
      <c r="HI15" s="151"/>
      <c r="HJ15" s="151"/>
      <c r="HK15" s="151"/>
      <c r="HL15" s="151"/>
      <c r="HM15" s="151"/>
      <c r="HN15" s="151"/>
      <c r="HO15" s="151"/>
      <c r="HP15" s="151"/>
      <c r="HQ15" s="151"/>
      <c r="HR15" s="151"/>
      <c r="HS15" s="151"/>
      <c r="HT15" s="151"/>
      <c r="HU15" s="151"/>
      <c r="HV15" s="151"/>
      <c r="HW15" s="151"/>
      <c r="HX15" s="151"/>
      <c r="HY15" s="151"/>
      <c r="HZ15" s="151"/>
      <c r="IA15" s="151"/>
      <c r="IB15" s="151"/>
      <c r="IC15" s="151"/>
      <c r="ID15" s="151"/>
      <c r="IE15" s="151"/>
      <c r="IF15" s="151"/>
      <c r="IG15" s="151"/>
      <c r="IH15" s="151"/>
      <c r="II15" s="151"/>
      <c r="IJ15" s="151"/>
      <c r="IK15" s="151"/>
      <c r="IL15" s="151"/>
      <c r="IM15" s="151"/>
      <c r="IN15" s="151"/>
      <c r="IO15" s="151"/>
      <c r="IP15" s="151"/>
      <c r="IQ15" s="151"/>
      <c r="IR15" s="151"/>
      <c r="IS15" s="151"/>
      <c r="IT15" s="151"/>
      <c r="IU15" s="151"/>
      <c r="IV15" s="151"/>
    </row>
    <row r="16" spans="1:256" s="270" customFormat="1" ht="6" customHeight="1">
      <c r="C16" s="271"/>
      <c r="D16" s="272"/>
      <c r="E16" s="273"/>
      <c r="F16" s="272"/>
      <c r="G16" s="273"/>
      <c r="H16" s="272"/>
      <c r="I16" s="273"/>
      <c r="J16" s="272"/>
      <c r="K16" s="273"/>
      <c r="L16" s="272"/>
      <c r="M16" s="273"/>
      <c r="N16" s="272"/>
      <c r="O16" s="273"/>
      <c r="P16" s="272"/>
      <c r="Q16" s="273"/>
      <c r="R16" s="272"/>
      <c r="S16" s="273"/>
      <c r="T16" s="272"/>
      <c r="U16" s="273"/>
      <c r="V16" s="272"/>
      <c r="W16" s="273"/>
      <c r="X16" s="272"/>
      <c r="Y16" s="273"/>
      <c r="Z16" s="272"/>
      <c r="AA16" s="273"/>
      <c r="AB16" s="272"/>
      <c r="AC16" s="274"/>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c r="IS16" s="119"/>
      <c r="IT16" s="119"/>
      <c r="IU16" s="119"/>
      <c r="IV16" s="119"/>
    </row>
    <row r="17" spans="2:256" ht="31.5">
      <c r="B17" s="279">
        <v>1</v>
      </c>
      <c r="C17" s="589" t="str">
        <f>RESUMO!D15</f>
        <v xml:space="preserve">A D M I  N I S T R A Ç Ã O    L O C A L    D A   O B R A </v>
      </c>
      <c r="D17" s="590">
        <f>AB17*E17/100</f>
        <v>4257.3671473546456</v>
      </c>
      <c r="E17" s="591">
        <f>E124</f>
        <v>9.0554362013809921</v>
      </c>
      <c r="F17" s="592">
        <f>AB17*G17/100</f>
        <v>6993.7469462770678</v>
      </c>
      <c r="G17" s="591">
        <f>G124</f>
        <v>14.875726496824848</v>
      </c>
      <c r="H17" s="590">
        <f>AB17*I17/100</f>
        <v>4053.097139031167</v>
      </c>
      <c r="I17" s="591">
        <f>I124</f>
        <v>8.6209531126067027</v>
      </c>
      <c r="J17" s="590">
        <f>AB17*K17/100</f>
        <v>2077.1009542198854</v>
      </c>
      <c r="K17" s="591">
        <f>K124</f>
        <v>4.4180016718673016</v>
      </c>
      <c r="L17" s="592">
        <f>AB17*M17/100</f>
        <v>5240.379156152072</v>
      </c>
      <c r="M17" s="591">
        <f>M124</f>
        <v>11.146306502850658</v>
      </c>
      <c r="N17" s="590">
        <f>AB17*O17/100</f>
        <v>4817.5962793628023</v>
      </c>
      <c r="O17" s="591">
        <f>O124</f>
        <v>10.247045707318749</v>
      </c>
      <c r="P17" s="590">
        <f>AB17*Q17/100</f>
        <v>5623.2414028273233</v>
      </c>
      <c r="Q17" s="591">
        <f>Q124</f>
        <v>11.960655965484946</v>
      </c>
      <c r="R17" s="590">
        <f>AB17*S17/100</f>
        <v>4068.4769432555559</v>
      </c>
      <c r="S17" s="591">
        <f>S124</f>
        <v>8.6536660149999634</v>
      </c>
      <c r="T17" s="590">
        <f>AB17*U17/100</f>
        <v>3035.7394181771629</v>
      </c>
      <c r="U17" s="591">
        <f>U124</f>
        <v>6.4570293502644889</v>
      </c>
      <c r="V17" s="590">
        <f>AB17*W17/100</f>
        <v>1524.5641729679483</v>
      </c>
      <c r="W17" s="591">
        <f>W124</f>
        <v>3.2427538254013779</v>
      </c>
      <c r="X17" s="590">
        <f>AB17*Y17/100</f>
        <v>2206.3429632060129</v>
      </c>
      <c r="Y17" s="591">
        <f>Y124</f>
        <v>4.6928999191653746</v>
      </c>
      <c r="Z17" s="590">
        <f>AB17*AA17/100</f>
        <v>3116.837477168347</v>
      </c>
      <c r="AA17" s="591">
        <f>AA124</f>
        <v>6.6295252318345836</v>
      </c>
      <c r="AB17" s="593">
        <f>RESUMO!I15</f>
        <v>47014.49</v>
      </c>
      <c r="AC17" s="594">
        <f>AB17/$AB$121*100</f>
        <v>4.902323315624403</v>
      </c>
      <c r="AD17" s="151"/>
      <c r="AE17" s="280">
        <f>E17+G17+I17+K17+M17+O17+Q17+S17+U17+W17+Y17+AA17</f>
        <v>99.999999999999986</v>
      </c>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c r="BO17" s="151"/>
      <c r="BP17" s="151"/>
      <c r="BQ17" s="151"/>
      <c r="BR17" s="151"/>
      <c r="BS17" s="151"/>
      <c r="BT17" s="151"/>
      <c r="BU17" s="151"/>
      <c r="BV17" s="151"/>
      <c r="BW17" s="151"/>
      <c r="BX17" s="151"/>
      <c r="BY17" s="151"/>
      <c r="BZ17" s="151"/>
      <c r="CA17" s="151"/>
      <c r="CB17" s="151"/>
      <c r="CC17" s="151"/>
      <c r="CD17" s="151"/>
      <c r="CE17" s="151"/>
      <c r="CF17" s="151"/>
      <c r="CG17" s="151"/>
      <c r="CH17" s="151"/>
      <c r="CI17" s="151"/>
      <c r="CJ17" s="151"/>
      <c r="CK17" s="151"/>
      <c r="CL17" s="151"/>
      <c r="CM17" s="151"/>
      <c r="CN17" s="151"/>
      <c r="CO17" s="151"/>
      <c r="CP17" s="151"/>
      <c r="CQ17" s="151"/>
      <c r="CR17" s="151"/>
      <c r="CS17" s="151"/>
      <c r="CT17" s="151"/>
      <c r="CU17" s="151"/>
      <c r="CV17" s="151"/>
      <c r="CW17" s="151"/>
      <c r="CX17" s="151"/>
      <c r="CY17" s="151"/>
      <c r="CZ17" s="151"/>
      <c r="DA17" s="151"/>
      <c r="DB17" s="151"/>
      <c r="DC17" s="151"/>
      <c r="DD17" s="151"/>
      <c r="DE17" s="151"/>
      <c r="DF17" s="151"/>
      <c r="DG17" s="151"/>
      <c r="DH17" s="151"/>
      <c r="DI17" s="151"/>
      <c r="DJ17" s="151"/>
      <c r="DK17" s="151"/>
      <c r="DL17" s="151"/>
      <c r="DM17" s="151"/>
      <c r="DN17" s="151"/>
      <c r="DO17" s="151"/>
      <c r="DP17" s="151"/>
      <c r="DQ17" s="151"/>
      <c r="DR17" s="151"/>
      <c r="DS17" s="151"/>
      <c r="DT17" s="151"/>
      <c r="DU17" s="151"/>
      <c r="DV17" s="151"/>
      <c r="DW17" s="151"/>
      <c r="DX17" s="151"/>
      <c r="DY17" s="151"/>
      <c r="DZ17" s="151"/>
      <c r="EA17" s="151"/>
      <c r="EB17" s="151"/>
      <c r="EC17" s="151"/>
      <c r="ED17" s="151"/>
      <c r="EE17" s="151"/>
      <c r="EF17" s="151"/>
      <c r="EG17" s="151"/>
      <c r="EH17" s="151"/>
      <c r="EI17" s="151"/>
      <c r="EJ17" s="151"/>
      <c r="EK17" s="151"/>
      <c r="EL17" s="151"/>
      <c r="EM17" s="151"/>
      <c r="EN17" s="151"/>
      <c r="EO17" s="151"/>
      <c r="EP17" s="151"/>
      <c r="EQ17" s="151"/>
      <c r="ER17" s="151"/>
      <c r="ES17" s="151"/>
      <c r="ET17" s="151"/>
      <c r="EU17" s="151"/>
      <c r="EV17" s="151"/>
      <c r="EW17" s="151"/>
      <c r="EX17" s="151"/>
      <c r="EY17" s="151"/>
      <c r="EZ17" s="151"/>
      <c r="FA17" s="151"/>
      <c r="FB17" s="151"/>
      <c r="FC17" s="151"/>
      <c r="FD17" s="151"/>
      <c r="FE17" s="151"/>
      <c r="FF17" s="151"/>
      <c r="FG17" s="151"/>
      <c r="FH17" s="151"/>
      <c r="FI17" s="151"/>
      <c r="FJ17" s="151"/>
      <c r="FK17" s="151"/>
      <c r="FL17" s="151"/>
      <c r="FM17" s="151"/>
      <c r="FN17" s="151"/>
      <c r="FO17" s="151"/>
      <c r="FP17" s="151"/>
      <c r="FQ17" s="151"/>
      <c r="FR17" s="151"/>
      <c r="FS17" s="151"/>
      <c r="FT17" s="151"/>
      <c r="FU17" s="151"/>
      <c r="FV17" s="151"/>
      <c r="FW17" s="151"/>
      <c r="FX17" s="151"/>
      <c r="FY17" s="151"/>
      <c r="FZ17" s="151"/>
      <c r="GA17" s="151"/>
      <c r="GB17" s="151"/>
      <c r="GC17" s="151"/>
      <c r="GD17" s="151"/>
      <c r="GE17" s="151"/>
      <c r="GF17" s="151"/>
      <c r="GG17" s="151"/>
      <c r="GH17" s="151"/>
      <c r="GI17" s="151"/>
      <c r="GJ17" s="151"/>
      <c r="GK17" s="151"/>
      <c r="GL17" s="151"/>
      <c r="GM17" s="151"/>
      <c r="GN17" s="151"/>
      <c r="GO17" s="151"/>
      <c r="GP17" s="151"/>
      <c r="GQ17" s="151"/>
      <c r="GR17" s="151"/>
      <c r="GS17" s="151"/>
      <c r="GT17" s="151"/>
      <c r="GU17" s="151"/>
      <c r="GV17" s="151"/>
      <c r="GW17" s="151"/>
      <c r="GX17" s="151"/>
      <c r="GY17" s="151"/>
      <c r="GZ17" s="151"/>
      <c r="HA17" s="151"/>
      <c r="HB17" s="151"/>
      <c r="HC17" s="151"/>
      <c r="HD17" s="151"/>
      <c r="HE17" s="151"/>
      <c r="HF17" s="151"/>
      <c r="HG17" s="151"/>
      <c r="HH17" s="151"/>
      <c r="HI17" s="151"/>
      <c r="HJ17" s="151"/>
      <c r="HK17" s="151"/>
      <c r="HL17" s="151"/>
      <c r="HM17" s="151"/>
      <c r="HN17" s="151"/>
      <c r="HO17" s="151"/>
      <c r="HP17" s="151"/>
      <c r="HQ17" s="151"/>
      <c r="HR17" s="151"/>
      <c r="HS17" s="151"/>
      <c r="HT17" s="151"/>
      <c r="HU17" s="151"/>
      <c r="HV17" s="151"/>
      <c r="HW17" s="151"/>
      <c r="HX17" s="151"/>
      <c r="HY17" s="151"/>
      <c r="HZ17" s="151"/>
      <c r="IA17" s="151"/>
      <c r="IB17" s="151"/>
      <c r="IC17" s="151"/>
      <c r="ID17" s="151"/>
      <c r="IE17" s="151"/>
      <c r="IF17" s="151"/>
      <c r="IG17" s="151"/>
      <c r="IH17" s="151"/>
      <c r="II17" s="151"/>
      <c r="IJ17" s="151"/>
      <c r="IK17" s="151"/>
      <c r="IL17" s="151"/>
      <c r="IM17" s="151"/>
      <c r="IN17" s="151"/>
      <c r="IO17" s="151"/>
      <c r="IP17" s="151"/>
      <c r="IQ17" s="151"/>
      <c r="IR17" s="151"/>
      <c r="IS17" s="151"/>
      <c r="IT17" s="151"/>
      <c r="IU17" s="151"/>
      <c r="IV17" s="151"/>
    </row>
    <row r="18" spans="2:256" s="270" customFormat="1" ht="6" customHeight="1">
      <c r="C18" s="595"/>
      <c r="D18" s="596"/>
      <c r="E18" s="597"/>
      <c r="F18" s="596"/>
      <c r="G18" s="597"/>
      <c r="H18" s="596"/>
      <c r="I18" s="597"/>
      <c r="J18" s="596"/>
      <c r="K18" s="597"/>
      <c r="L18" s="596"/>
      <c r="M18" s="597"/>
      <c r="N18" s="596"/>
      <c r="O18" s="597"/>
      <c r="P18" s="596"/>
      <c r="Q18" s="597"/>
      <c r="R18" s="596"/>
      <c r="S18" s="597"/>
      <c r="T18" s="596"/>
      <c r="U18" s="597"/>
      <c r="V18" s="596"/>
      <c r="W18" s="597"/>
      <c r="X18" s="596"/>
      <c r="Y18" s="597"/>
      <c r="Z18" s="596"/>
      <c r="AA18" s="597"/>
      <c r="AB18" s="593">
        <f>RESUMO!I16</f>
        <v>0</v>
      </c>
      <c r="AC18" s="598"/>
      <c r="AD18" s="119"/>
      <c r="AE18" s="275">
        <f>E18+G18+I18+K18+M18+O18+Q18+S18+U18+W18+Y18+AA18</f>
        <v>0</v>
      </c>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c r="IS18" s="119"/>
      <c r="IT18" s="119"/>
      <c r="IU18" s="119"/>
      <c r="IV18" s="119"/>
    </row>
    <row r="19" spans="2:256" ht="15.75">
      <c r="B19" s="279">
        <v>1</v>
      </c>
      <c r="C19" s="589" t="str">
        <f>RESUMO!D17</f>
        <v>S E R V I Ç O S   I N I C I A I S</v>
      </c>
      <c r="D19" s="590">
        <f>AB19*E19/100</f>
        <v>35164.759999999995</v>
      </c>
      <c r="E19" s="591">
        <v>100</v>
      </c>
      <c r="F19" s="592">
        <f>AB19*G19/100</f>
        <v>0</v>
      </c>
      <c r="G19" s="591"/>
      <c r="H19" s="590">
        <f>AB19*I19/100</f>
        <v>0</v>
      </c>
      <c r="I19" s="591"/>
      <c r="J19" s="590">
        <f>AB19*K19/100</f>
        <v>0</v>
      </c>
      <c r="K19" s="591"/>
      <c r="L19" s="592">
        <f>AB19*M19/100</f>
        <v>0</v>
      </c>
      <c r="M19" s="591"/>
      <c r="N19" s="590">
        <f>AB19*O19/100</f>
        <v>0</v>
      </c>
      <c r="O19" s="591"/>
      <c r="P19" s="590">
        <f>AB19*Q19/100</f>
        <v>0</v>
      </c>
      <c r="Q19" s="591"/>
      <c r="R19" s="590">
        <f>AB19*S19/100</f>
        <v>0</v>
      </c>
      <c r="S19" s="591"/>
      <c r="T19" s="590">
        <f>AB19*U19/100</f>
        <v>0</v>
      </c>
      <c r="U19" s="591"/>
      <c r="V19" s="590">
        <f>AB19*W19/100</f>
        <v>0</v>
      </c>
      <c r="W19" s="591"/>
      <c r="X19" s="590">
        <f>AB19*Y19/100</f>
        <v>0</v>
      </c>
      <c r="Y19" s="591"/>
      <c r="Z19" s="590">
        <f>AB19*AA19/100</f>
        <v>0</v>
      </c>
      <c r="AA19" s="591"/>
      <c r="AB19" s="593">
        <f>RESUMO!I17</f>
        <v>35164.759999999995</v>
      </c>
      <c r="AC19" s="594">
        <f>AB19/$AB$121*100</f>
        <v>3.6667211073934092</v>
      </c>
      <c r="AD19" s="151"/>
      <c r="AE19" s="280">
        <f t="shared" ref="AE19:AE44" si="0">E19+G19+I19+K19+M19+O19+Q19+S19+U19+W19+Y19+AA19</f>
        <v>100</v>
      </c>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c r="DK19" s="151"/>
      <c r="DL19" s="151"/>
      <c r="DM19" s="151"/>
      <c r="DN19" s="151"/>
      <c r="DO19" s="151"/>
      <c r="DP19" s="151"/>
      <c r="DQ19" s="151"/>
      <c r="DR19" s="151"/>
      <c r="DS19" s="151"/>
      <c r="DT19" s="151"/>
      <c r="DU19" s="151"/>
      <c r="DV19" s="151"/>
      <c r="DW19" s="151"/>
      <c r="DX19" s="151"/>
      <c r="DY19" s="151"/>
      <c r="DZ19" s="151"/>
      <c r="EA19" s="151"/>
      <c r="EB19" s="151"/>
      <c r="EC19" s="151"/>
      <c r="ED19" s="151"/>
      <c r="EE19" s="151"/>
      <c r="EF19" s="151"/>
      <c r="EG19" s="151"/>
      <c r="EH19" s="151"/>
      <c r="EI19" s="151"/>
      <c r="EJ19" s="151"/>
      <c r="EK19" s="151"/>
      <c r="EL19" s="151"/>
      <c r="EM19" s="151"/>
      <c r="EN19" s="151"/>
      <c r="EO19" s="151"/>
      <c r="EP19" s="151"/>
      <c r="EQ19" s="151"/>
      <c r="ER19" s="151"/>
      <c r="ES19" s="151"/>
      <c r="ET19" s="151"/>
      <c r="EU19" s="151"/>
      <c r="EV19" s="151"/>
      <c r="EW19" s="151"/>
      <c r="EX19" s="151"/>
      <c r="EY19" s="151"/>
      <c r="EZ19" s="151"/>
      <c r="FA19" s="151"/>
      <c r="FB19" s="151"/>
      <c r="FC19" s="151"/>
      <c r="FD19" s="151"/>
      <c r="FE19" s="151"/>
      <c r="FF19" s="151"/>
      <c r="FG19" s="151"/>
      <c r="FH19" s="151"/>
      <c r="FI19" s="151"/>
      <c r="FJ19" s="151"/>
      <c r="FK19" s="151"/>
      <c r="FL19" s="151"/>
      <c r="FM19" s="151"/>
      <c r="FN19" s="151"/>
      <c r="FO19" s="151"/>
      <c r="FP19" s="151"/>
      <c r="FQ19" s="151"/>
      <c r="FR19" s="151"/>
      <c r="FS19" s="151"/>
      <c r="FT19" s="151"/>
      <c r="FU19" s="151"/>
      <c r="FV19" s="151"/>
      <c r="FW19" s="151"/>
      <c r="FX19" s="151"/>
      <c r="FY19" s="151"/>
      <c r="FZ19" s="151"/>
      <c r="GA19" s="151"/>
      <c r="GB19" s="151"/>
      <c r="GC19" s="151"/>
      <c r="GD19" s="151"/>
      <c r="GE19" s="151"/>
      <c r="GF19" s="151"/>
      <c r="GG19" s="151"/>
      <c r="GH19" s="151"/>
      <c r="GI19" s="151"/>
      <c r="GJ19" s="151"/>
      <c r="GK19" s="151"/>
      <c r="GL19" s="151"/>
      <c r="GM19" s="151"/>
      <c r="GN19" s="151"/>
      <c r="GO19" s="151"/>
      <c r="GP19" s="151"/>
      <c r="GQ19" s="151"/>
      <c r="GR19" s="151"/>
      <c r="GS19" s="151"/>
      <c r="GT19" s="151"/>
      <c r="GU19" s="151"/>
      <c r="GV19" s="151"/>
      <c r="GW19" s="151"/>
      <c r="GX19" s="151"/>
      <c r="GY19" s="151"/>
      <c r="GZ19" s="151"/>
      <c r="HA19" s="151"/>
      <c r="HB19" s="151"/>
      <c r="HC19" s="151"/>
      <c r="HD19" s="151"/>
      <c r="HE19" s="151"/>
      <c r="HF19" s="151"/>
      <c r="HG19" s="151"/>
      <c r="HH19" s="151"/>
      <c r="HI19" s="151"/>
      <c r="HJ19" s="151"/>
      <c r="HK19" s="151"/>
      <c r="HL19" s="151"/>
      <c r="HM19" s="151"/>
      <c r="HN19" s="151"/>
      <c r="HO19" s="151"/>
      <c r="HP19" s="151"/>
      <c r="HQ19" s="151"/>
      <c r="HR19" s="151"/>
      <c r="HS19" s="151"/>
      <c r="HT19" s="151"/>
      <c r="HU19" s="151"/>
      <c r="HV19" s="151"/>
      <c r="HW19" s="151"/>
      <c r="HX19" s="151"/>
      <c r="HY19" s="151"/>
      <c r="HZ19" s="151"/>
      <c r="IA19" s="151"/>
      <c r="IB19" s="151"/>
      <c r="IC19" s="151"/>
      <c r="ID19" s="151"/>
      <c r="IE19" s="151"/>
      <c r="IF19" s="151"/>
      <c r="IG19" s="151"/>
      <c r="IH19" s="151"/>
      <c r="II19" s="151"/>
      <c r="IJ19" s="151"/>
      <c r="IK19" s="151"/>
      <c r="IL19" s="151"/>
      <c r="IM19" s="151"/>
      <c r="IN19" s="151"/>
      <c r="IO19" s="151"/>
      <c r="IP19" s="151"/>
      <c r="IQ19" s="151"/>
      <c r="IR19" s="151"/>
      <c r="IS19" s="151"/>
      <c r="IT19" s="151"/>
      <c r="IU19" s="151"/>
      <c r="IV19" s="151"/>
    </row>
    <row r="20" spans="2:256" s="270" customFormat="1" ht="6" customHeight="1" thickBot="1">
      <c r="C20" s="595"/>
      <c r="D20" s="596"/>
      <c r="E20" s="597"/>
      <c r="F20" s="596"/>
      <c r="G20" s="597"/>
      <c r="H20" s="596"/>
      <c r="I20" s="597"/>
      <c r="J20" s="596"/>
      <c r="K20" s="597"/>
      <c r="L20" s="596"/>
      <c r="M20" s="597"/>
      <c r="N20" s="596"/>
      <c r="O20" s="597"/>
      <c r="P20" s="596"/>
      <c r="Q20" s="597"/>
      <c r="R20" s="596"/>
      <c r="S20" s="597"/>
      <c r="T20" s="596"/>
      <c r="U20" s="597"/>
      <c r="V20" s="596"/>
      <c r="W20" s="597"/>
      <c r="X20" s="596"/>
      <c r="Y20" s="597"/>
      <c r="Z20" s="596"/>
      <c r="AA20" s="597"/>
      <c r="AB20" s="596"/>
      <c r="AC20" s="598"/>
      <c r="AD20" s="119"/>
      <c r="AE20" s="275">
        <f t="shared" si="0"/>
        <v>0</v>
      </c>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c r="FF20" s="119"/>
      <c r="FG20" s="119"/>
      <c r="FH20" s="119"/>
      <c r="FI20" s="119"/>
      <c r="FJ20" s="119"/>
      <c r="FK20" s="119"/>
      <c r="FL20" s="119"/>
      <c r="FM20" s="119"/>
      <c r="FN20" s="119"/>
      <c r="FO20" s="119"/>
      <c r="FP20" s="119"/>
      <c r="FQ20" s="119"/>
      <c r="FR20" s="119"/>
      <c r="FS20" s="119"/>
      <c r="FT20" s="119"/>
      <c r="FU20" s="119"/>
      <c r="FV20" s="119"/>
      <c r="FW20" s="119"/>
      <c r="FX20" s="119"/>
      <c r="FY20" s="119"/>
      <c r="FZ20" s="119"/>
      <c r="GA20" s="119"/>
      <c r="GB20" s="119"/>
      <c r="GC20" s="119"/>
      <c r="GD20" s="119"/>
      <c r="GE20" s="119"/>
      <c r="GF20" s="119"/>
      <c r="GG20" s="119"/>
      <c r="GH20" s="119"/>
      <c r="GI20" s="119"/>
      <c r="GJ20" s="119"/>
      <c r="GK20" s="119"/>
      <c r="GL20" s="119"/>
      <c r="GM20" s="119"/>
      <c r="GN20" s="119"/>
      <c r="GO20" s="119"/>
      <c r="GP20" s="119"/>
      <c r="GQ20" s="119"/>
      <c r="GR20" s="119"/>
      <c r="GS20" s="119"/>
      <c r="GT20" s="119"/>
      <c r="GU20" s="119"/>
      <c r="GV20" s="119"/>
      <c r="GW20" s="119"/>
      <c r="GX20" s="119"/>
      <c r="GY20" s="119"/>
      <c r="GZ20" s="119"/>
      <c r="HA20" s="119"/>
      <c r="HB20" s="119"/>
      <c r="HC20" s="119"/>
      <c r="HD20" s="119"/>
      <c r="HE20" s="119"/>
      <c r="HF20" s="119"/>
      <c r="HG20" s="119"/>
      <c r="HH20" s="119"/>
      <c r="HI20" s="119"/>
      <c r="HJ20" s="119"/>
      <c r="HK20" s="119"/>
      <c r="HL20" s="119"/>
      <c r="HM20" s="119"/>
      <c r="HN20" s="119"/>
      <c r="HO20" s="119"/>
      <c r="HP20" s="119"/>
      <c r="HQ20" s="119"/>
      <c r="HR20" s="119"/>
      <c r="HS20" s="119"/>
      <c r="HT20" s="119"/>
      <c r="HU20" s="119"/>
      <c r="HV20" s="119"/>
      <c r="HW20" s="119"/>
      <c r="HX20" s="119"/>
      <c r="HY20" s="119"/>
      <c r="HZ20" s="119"/>
      <c r="IA20" s="119"/>
      <c r="IB20" s="119"/>
      <c r="IC20" s="119"/>
      <c r="ID20" s="119"/>
      <c r="IE20" s="119"/>
      <c r="IF20" s="119"/>
      <c r="IG20" s="119"/>
      <c r="IH20" s="119"/>
      <c r="II20" s="119"/>
      <c r="IJ20" s="119"/>
      <c r="IK20" s="119"/>
      <c r="IL20" s="119"/>
      <c r="IM20" s="119"/>
      <c r="IN20" s="119"/>
      <c r="IO20" s="119"/>
      <c r="IP20" s="119"/>
      <c r="IQ20" s="119"/>
      <c r="IR20" s="119"/>
      <c r="IS20" s="119"/>
      <c r="IT20" s="119"/>
      <c r="IU20" s="119"/>
      <c r="IV20" s="119"/>
    </row>
    <row r="21" spans="2:256" ht="18.75" thickBot="1">
      <c r="C21" s="276" t="str">
        <f>RESUMO!B19</f>
        <v>UBS - BLOCO PRINCIPAL</v>
      </c>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8"/>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c r="DU21" s="151"/>
      <c r="DV21" s="151"/>
      <c r="DW21" s="151"/>
      <c r="DX21" s="151"/>
      <c r="DY21" s="151"/>
      <c r="DZ21" s="151"/>
      <c r="EA21" s="151"/>
      <c r="EB21" s="151"/>
      <c r="EC21" s="151"/>
      <c r="ED21" s="151"/>
      <c r="EE21" s="151"/>
      <c r="EF21" s="151"/>
      <c r="EG21" s="151"/>
      <c r="EH21" s="151"/>
      <c r="EI21" s="151"/>
      <c r="EJ21" s="151"/>
      <c r="EK21" s="151"/>
      <c r="EL21" s="151"/>
      <c r="EM21" s="151"/>
      <c r="EN21" s="151"/>
      <c r="EO21" s="151"/>
      <c r="EP21" s="151"/>
      <c r="EQ21" s="151"/>
      <c r="ER21" s="151"/>
      <c r="ES21" s="151"/>
      <c r="ET21" s="151"/>
      <c r="EU21" s="151"/>
      <c r="EV21" s="151"/>
      <c r="EW21" s="151"/>
      <c r="EX21" s="151"/>
      <c r="EY21" s="151"/>
      <c r="EZ21" s="151"/>
      <c r="FA21" s="151"/>
      <c r="FB21" s="151"/>
      <c r="FC21" s="151"/>
      <c r="FD21" s="151"/>
      <c r="FE21" s="151"/>
      <c r="FF21" s="151"/>
      <c r="FG21" s="151"/>
      <c r="FH21" s="151"/>
      <c r="FI21" s="151"/>
      <c r="FJ21" s="151"/>
      <c r="FK21" s="151"/>
      <c r="FL21" s="151"/>
      <c r="FM21" s="151"/>
      <c r="FN21" s="151"/>
      <c r="FO21" s="151"/>
      <c r="FP21" s="151"/>
      <c r="FQ21" s="151"/>
      <c r="FR21" s="151"/>
      <c r="FS21" s="151"/>
      <c r="FT21" s="151"/>
      <c r="FU21" s="151"/>
      <c r="FV21" s="151"/>
      <c r="FW21" s="151"/>
      <c r="FX21" s="151"/>
      <c r="FY21" s="151"/>
      <c r="FZ21" s="151"/>
      <c r="GA21" s="151"/>
      <c r="GB21" s="151"/>
      <c r="GC21" s="151"/>
      <c r="GD21" s="151"/>
      <c r="GE21" s="151"/>
      <c r="GF21" s="151"/>
      <c r="GG21" s="151"/>
      <c r="GH21" s="151"/>
      <c r="GI21" s="151"/>
      <c r="GJ21" s="151"/>
      <c r="GK21" s="151"/>
      <c r="GL21" s="151"/>
      <c r="GM21" s="151"/>
      <c r="GN21" s="151"/>
      <c r="GO21" s="151"/>
      <c r="GP21" s="151"/>
      <c r="GQ21" s="151"/>
      <c r="GR21" s="151"/>
      <c r="GS21" s="151"/>
      <c r="GT21" s="151"/>
      <c r="GU21" s="151"/>
      <c r="GV21" s="151"/>
      <c r="GW21" s="151"/>
      <c r="GX21" s="151"/>
      <c r="GY21" s="151"/>
      <c r="GZ21" s="151"/>
      <c r="HA21" s="151"/>
      <c r="HB21" s="151"/>
      <c r="HC21" s="151"/>
      <c r="HD21" s="151"/>
      <c r="HE21" s="151"/>
      <c r="HF21" s="151"/>
      <c r="HG21" s="151"/>
      <c r="HH21" s="151"/>
      <c r="HI21" s="151"/>
      <c r="HJ21" s="151"/>
      <c r="HK21" s="151"/>
      <c r="HL21" s="151"/>
      <c r="HM21" s="151"/>
      <c r="HN21" s="151"/>
      <c r="HO21" s="151"/>
      <c r="HP21" s="151"/>
      <c r="HQ21" s="151"/>
      <c r="HR21" s="151"/>
      <c r="HS21" s="151"/>
      <c r="HT21" s="151"/>
      <c r="HU21" s="151"/>
      <c r="HV21" s="151"/>
      <c r="HW21" s="151"/>
      <c r="HX21" s="151"/>
      <c r="HY21" s="151"/>
      <c r="HZ21" s="151"/>
      <c r="IA21" s="151"/>
      <c r="IB21" s="151"/>
      <c r="IC21" s="151"/>
      <c r="ID21" s="151"/>
      <c r="IE21" s="151"/>
      <c r="IF21" s="151"/>
      <c r="IG21" s="151"/>
      <c r="IH21" s="151"/>
      <c r="II21" s="151"/>
      <c r="IJ21" s="151"/>
      <c r="IK21" s="151"/>
      <c r="IL21" s="151"/>
      <c r="IM21" s="151"/>
      <c r="IN21" s="151"/>
      <c r="IO21" s="151"/>
      <c r="IP21" s="151"/>
      <c r="IQ21" s="151"/>
      <c r="IR21" s="151"/>
      <c r="IS21" s="151"/>
      <c r="IT21" s="151"/>
      <c r="IU21" s="151"/>
      <c r="IV21" s="151"/>
    </row>
    <row r="22" spans="2:256" s="270" customFormat="1" ht="6" customHeight="1">
      <c r="C22" s="271"/>
      <c r="D22" s="272"/>
      <c r="E22" s="273"/>
      <c r="F22" s="272"/>
      <c r="G22" s="273"/>
      <c r="H22" s="272"/>
      <c r="I22" s="273"/>
      <c r="J22" s="272"/>
      <c r="K22" s="273"/>
      <c r="L22" s="272"/>
      <c r="M22" s="273"/>
      <c r="N22" s="272"/>
      <c r="O22" s="273"/>
      <c r="P22" s="272"/>
      <c r="Q22" s="273"/>
      <c r="R22" s="272"/>
      <c r="S22" s="273"/>
      <c r="T22" s="272"/>
      <c r="U22" s="273"/>
      <c r="V22" s="272"/>
      <c r="W22" s="273"/>
      <c r="X22" s="272"/>
      <c r="Y22" s="273"/>
      <c r="Z22" s="272"/>
      <c r="AA22" s="273"/>
      <c r="AB22" s="272"/>
      <c r="AC22" s="274"/>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c r="GK22" s="119"/>
      <c r="GL22" s="119"/>
      <c r="GM22" s="119"/>
      <c r="GN22" s="119"/>
      <c r="GO22" s="119"/>
      <c r="GP22" s="119"/>
      <c r="GQ22" s="119"/>
      <c r="GR22" s="119"/>
      <c r="GS22" s="119"/>
      <c r="GT22" s="119"/>
      <c r="GU22" s="119"/>
      <c r="GV22" s="119"/>
      <c r="GW22" s="119"/>
      <c r="GX22" s="119"/>
      <c r="GY22" s="119"/>
      <c r="GZ22" s="119"/>
      <c r="HA22" s="119"/>
      <c r="HB22" s="119"/>
      <c r="HC22" s="119"/>
      <c r="HD22" s="119"/>
      <c r="HE22" s="119"/>
      <c r="HF22" s="119"/>
      <c r="HG22" s="119"/>
      <c r="HH22" s="119"/>
      <c r="HI22" s="119"/>
      <c r="HJ22" s="119"/>
      <c r="HK22" s="119"/>
      <c r="HL22" s="119"/>
      <c r="HM22" s="119"/>
      <c r="HN22" s="119"/>
      <c r="HO22" s="119"/>
      <c r="HP22" s="119"/>
      <c r="HQ22" s="119"/>
      <c r="HR22" s="119"/>
      <c r="HS22" s="119"/>
      <c r="HT22" s="119"/>
      <c r="HU22" s="119"/>
      <c r="HV22" s="119"/>
      <c r="HW22" s="119"/>
      <c r="HX22" s="119"/>
      <c r="HY22" s="119"/>
      <c r="HZ22" s="119"/>
      <c r="IA22" s="119"/>
      <c r="IB22" s="119"/>
      <c r="IC22" s="119"/>
      <c r="ID22" s="119"/>
      <c r="IE22" s="119"/>
      <c r="IF22" s="119"/>
      <c r="IG22" s="119"/>
      <c r="IH22" s="119"/>
      <c r="II22" s="119"/>
      <c r="IJ22" s="119"/>
      <c r="IK22" s="119"/>
      <c r="IL22" s="119"/>
      <c r="IM22" s="119"/>
      <c r="IN22" s="119"/>
      <c r="IO22" s="119"/>
      <c r="IP22" s="119"/>
      <c r="IQ22" s="119"/>
      <c r="IR22" s="119"/>
      <c r="IS22" s="119"/>
      <c r="IT22" s="119"/>
      <c r="IU22" s="119"/>
      <c r="IV22" s="119"/>
    </row>
    <row r="23" spans="2:256" ht="15.75">
      <c r="B23" s="279">
        <v>1</v>
      </c>
      <c r="C23" s="589" t="str">
        <f>RESUMO!D21</f>
        <v>M O V I M E N T O  D E   T E R R A</v>
      </c>
      <c r="D23" s="590">
        <f>AB23*E23/100</f>
        <v>6263.88</v>
      </c>
      <c r="E23" s="591">
        <v>100</v>
      </c>
      <c r="F23" s="592">
        <f>AB23*G23/100</f>
        <v>0</v>
      </c>
      <c r="G23" s="591"/>
      <c r="H23" s="590">
        <f>AB23*I23/100</f>
        <v>0</v>
      </c>
      <c r="I23" s="591"/>
      <c r="J23" s="590">
        <f>AB23*K23/100</f>
        <v>0</v>
      </c>
      <c r="K23" s="591"/>
      <c r="L23" s="592">
        <f>AB23*M23/100</f>
        <v>0</v>
      </c>
      <c r="M23" s="591"/>
      <c r="N23" s="590">
        <f>AB23*O23/100</f>
        <v>0</v>
      </c>
      <c r="O23" s="591"/>
      <c r="P23" s="590">
        <f>AB23*Q23/100</f>
        <v>0</v>
      </c>
      <c r="Q23" s="591"/>
      <c r="R23" s="590">
        <f>AB23*S23/100</f>
        <v>0</v>
      </c>
      <c r="S23" s="591"/>
      <c r="T23" s="590">
        <f>AB23*U23/100</f>
        <v>0</v>
      </c>
      <c r="U23" s="591"/>
      <c r="V23" s="590">
        <f>AB23*W23/100</f>
        <v>0</v>
      </c>
      <c r="W23" s="591"/>
      <c r="X23" s="590">
        <f>AB23*Y23/100</f>
        <v>0</v>
      </c>
      <c r="Y23" s="591"/>
      <c r="Z23" s="590">
        <f>AB23*AA23/100</f>
        <v>0</v>
      </c>
      <c r="AA23" s="591"/>
      <c r="AB23" s="593">
        <f>RESUMO!I21</f>
        <v>6263.88</v>
      </c>
      <c r="AC23" s="594">
        <f>AB23/$AB$121*100</f>
        <v>0.65315108108741338</v>
      </c>
      <c r="AD23" s="151"/>
      <c r="AE23" s="280">
        <f t="shared" si="0"/>
        <v>100</v>
      </c>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c r="DY23" s="151"/>
      <c r="DZ23" s="151"/>
      <c r="EA23" s="151"/>
      <c r="EB23" s="151"/>
      <c r="EC23" s="151"/>
      <c r="ED23" s="151"/>
      <c r="EE23" s="151"/>
      <c r="EF23" s="151"/>
      <c r="EG23" s="151"/>
      <c r="EH23" s="151"/>
      <c r="EI23" s="151"/>
      <c r="EJ23" s="151"/>
      <c r="EK23" s="151"/>
      <c r="EL23" s="151"/>
      <c r="EM23" s="151"/>
      <c r="EN23" s="151"/>
      <c r="EO23" s="151"/>
      <c r="EP23" s="151"/>
      <c r="EQ23" s="151"/>
      <c r="ER23" s="151"/>
      <c r="ES23" s="151"/>
      <c r="ET23" s="151"/>
      <c r="EU23" s="151"/>
      <c r="EV23" s="151"/>
      <c r="EW23" s="151"/>
      <c r="EX23" s="151"/>
      <c r="EY23" s="151"/>
      <c r="EZ23" s="151"/>
      <c r="FA23" s="151"/>
      <c r="FB23" s="151"/>
      <c r="FC23" s="151"/>
      <c r="FD23" s="151"/>
      <c r="FE23" s="151"/>
      <c r="FF23" s="151"/>
      <c r="FG23" s="151"/>
      <c r="FH23" s="151"/>
      <c r="FI23" s="151"/>
      <c r="FJ23" s="151"/>
      <c r="FK23" s="151"/>
      <c r="FL23" s="151"/>
      <c r="FM23" s="151"/>
      <c r="FN23" s="151"/>
      <c r="FO23" s="151"/>
      <c r="FP23" s="151"/>
      <c r="FQ23" s="151"/>
      <c r="FR23" s="151"/>
      <c r="FS23" s="151"/>
      <c r="FT23" s="151"/>
      <c r="FU23" s="151"/>
      <c r="FV23" s="151"/>
      <c r="FW23" s="151"/>
      <c r="FX23" s="151"/>
      <c r="FY23" s="151"/>
      <c r="FZ23" s="151"/>
      <c r="GA23" s="151"/>
      <c r="GB23" s="151"/>
      <c r="GC23" s="151"/>
      <c r="GD23" s="151"/>
      <c r="GE23" s="151"/>
      <c r="GF23" s="151"/>
      <c r="GG23" s="151"/>
      <c r="GH23" s="151"/>
      <c r="GI23" s="151"/>
      <c r="GJ23" s="151"/>
      <c r="GK23" s="151"/>
      <c r="GL23" s="151"/>
      <c r="GM23" s="151"/>
      <c r="GN23" s="151"/>
      <c r="GO23" s="151"/>
      <c r="GP23" s="151"/>
      <c r="GQ23" s="151"/>
      <c r="GR23" s="151"/>
      <c r="GS23" s="151"/>
      <c r="GT23" s="151"/>
      <c r="GU23" s="151"/>
      <c r="GV23" s="151"/>
      <c r="GW23" s="151"/>
      <c r="GX23" s="151"/>
      <c r="GY23" s="151"/>
      <c r="GZ23" s="151"/>
      <c r="HA23" s="151"/>
      <c r="HB23" s="151"/>
      <c r="HC23" s="151"/>
      <c r="HD23" s="151"/>
      <c r="HE23" s="151"/>
      <c r="HF23" s="151"/>
      <c r="HG23" s="151"/>
      <c r="HH23" s="151"/>
      <c r="HI23" s="151"/>
      <c r="HJ23" s="151"/>
      <c r="HK23" s="151"/>
      <c r="HL23" s="151"/>
      <c r="HM23" s="151"/>
      <c r="HN23" s="151"/>
      <c r="HO23" s="151"/>
      <c r="HP23" s="151"/>
      <c r="HQ23" s="151"/>
      <c r="HR23" s="151"/>
      <c r="HS23" s="151"/>
      <c r="HT23" s="151"/>
      <c r="HU23" s="151"/>
      <c r="HV23" s="151"/>
      <c r="HW23" s="151"/>
      <c r="HX23" s="151"/>
      <c r="HY23" s="151"/>
      <c r="HZ23" s="151"/>
      <c r="IA23" s="151"/>
      <c r="IB23" s="151"/>
      <c r="IC23" s="151"/>
      <c r="ID23" s="151"/>
      <c r="IE23" s="151"/>
      <c r="IF23" s="151"/>
      <c r="IG23" s="151"/>
      <c r="IH23" s="151"/>
      <c r="II23" s="151"/>
      <c r="IJ23" s="151"/>
      <c r="IK23" s="151"/>
      <c r="IL23" s="151"/>
      <c r="IM23" s="151"/>
      <c r="IN23" s="151"/>
      <c r="IO23" s="151"/>
      <c r="IP23" s="151"/>
      <c r="IQ23" s="151"/>
      <c r="IR23" s="151"/>
      <c r="IS23" s="151"/>
      <c r="IT23" s="151"/>
      <c r="IU23" s="151"/>
      <c r="IV23" s="151"/>
    </row>
    <row r="24" spans="2:256" s="270" customFormat="1" ht="6" customHeight="1">
      <c r="C24" s="595"/>
      <c r="D24" s="596"/>
      <c r="E24" s="597"/>
      <c r="F24" s="596"/>
      <c r="G24" s="597"/>
      <c r="H24" s="596"/>
      <c r="I24" s="597"/>
      <c r="J24" s="596"/>
      <c r="K24" s="597"/>
      <c r="L24" s="596"/>
      <c r="M24" s="597"/>
      <c r="N24" s="596"/>
      <c r="O24" s="597"/>
      <c r="P24" s="596"/>
      <c r="Q24" s="597"/>
      <c r="R24" s="596"/>
      <c r="S24" s="597"/>
      <c r="T24" s="596"/>
      <c r="U24" s="597"/>
      <c r="V24" s="596"/>
      <c r="W24" s="597"/>
      <c r="X24" s="596"/>
      <c r="Y24" s="597"/>
      <c r="Z24" s="596"/>
      <c r="AA24" s="597"/>
      <c r="AB24" s="596"/>
      <c r="AC24" s="598"/>
      <c r="AD24" s="119"/>
      <c r="AE24" s="275">
        <f t="shared" si="0"/>
        <v>0</v>
      </c>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c r="CY24" s="119"/>
      <c r="CZ24" s="119"/>
      <c r="DA24" s="119"/>
      <c r="DB24" s="119"/>
      <c r="DC24" s="119"/>
      <c r="DD24" s="119"/>
      <c r="DE24" s="119"/>
      <c r="DF24" s="119"/>
      <c r="DG24" s="119"/>
      <c r="DH24" s="119"/>
      <c r="DI24" s="119"/>
      <c r="DJ24" s="119"/>
      <c r="DK24" s="119"/>
      <c r="DL24" s="119"/>
      <c r="DM24" s="119"/>
      <c r="DN24" s="119"/>
      <c r="DO24" s="119"/>
      <c r="DP24" s="119"/>
      <c r="DQ24" s="119"/>
      <c r="DR24" s="119"/>
      <c r="DS24" s="119"/>
      <c r="DT24" s="119"/>
      <c r="DU24" s="119"/>
      <c r="DV24" s="119"/>
      <c r="DW24" s="119"/>
      <c r="DX24" s="119"/>
      <c r="DY24" s="119"/>
      <c r="DZ24" s="119"/>
      <c r="EA24" s="119"/>
      <c r="EB24" s="119"/>
      <c r="EC24" s="119"/>
      <c r="ED24" s="119"/>
      <c r="EE24" s="119"/>
      <c r="EF24" s="119"/>
      <c r="EG24" s="119"/>
      <c r="EH24" s="119"/>
      <c r="EI24" s="119"/>
      <c r="EJ24" s="119"/>
      <c r="EK24" s="119"/>
      <c r="EL24" s="119"/>
      <c r="EM24" s="119"/>
      <c r="EN24" s="119"/>
      <c r="EO24" s="119"/>
      <c r="EP24" s="119"/>
      <c r="EQ24" s="119"/>
      <c r="ER24" s="119"/>
      <c r="ES24" s="119"/>
      <c r="ET24" s="119"/>
      <c r="EU24" s="119"/>
      <c r="EV24" s="119"/>
      <c r="EW24" s="119"/>
      <c r="EX24" s="119"/>
      <c r="EY24" s="119"/>
      <c r="EZ24" s="119"/>
      <c r="FA24" s="119"/>
      <c r="FB24" s="119"/>
      <c r="FC24" s="119"/>
      <c r="FD24" s="119"/>
      <c r="FE24" s="119"/>
      <c r="FF24" s="119"/>
      <c r="FG24" s="119"/>
      <c r="FH24" s="119"/>
      <c r="FI24" s="119"/>
      <c r="FJ24" s="119"/>
      <c r="FK24" s="119"/>
      <c r="FL24" s="119"/>
      <c r="FM24" s="119"/>
      <c r="FN24" s="119"/>
      <c r="FO24" s="119"/>
      <c r="FP24" s="119"/>
      <c r="FQ24" s="119"/>
      <c r="FR24" s="119"/>
      <c r="FS24" s="119"/>
      <c r="FT24" s="119"/>
      <c r="FU24" s="119"/>
      <c r="FV24" s="119"/>
      <c r="FW24" s="119"/>
      <c r="FX24" s="119"/>
      <c r="FY24" s="119"/>
      <c r="FZ24" s="119"/>
      <c r="GA24" s="119"/>
      <c r="GB24" s="119"/>
      <c r="GC24" s="119"/>
      <c r="GD24" s="119"/>
      <c r="GE24" s="119"/>
      <c r="GF24" s="119"/>
      <c r="GG24" s="119"/>
      <c r="GH24" s="119"/>
      <c r="GI24" s="119"/>
      <c r="GJ24" s="119"/>
      <c r="GK24" s="119"/>
      <c r="GL24" s="119"/>
      <c r="GM24" s="119"/>
      <c r="GN24" s="119"/>
      <c r="GO24" s="119"/>
      <c r="GP24" s="119"/>
      <c r="GQ24" s="119"/>
      <c r="GR24" s="119"/>
      <c r="GS24" s="119"/>
      <c r="GT24" s="119"/>
      <c r="GU24" s="119"/>
      <c r="GV24" s="119"/>
      <c r="GW24" s="119"/>
      <c r="GX24" s="119"/>
      <c r="GY24" s="119"/>
      <c r="GZ24" s="119"/>
      <c r="HA24" s="119"/>
      <c r="HB24" s="119"/>
      <c r="HC24" s="119"/>
      <c r="HD24" s="119"/>
      <c r="HE24" s="119"/>
      <c r="HF24" s="119"/>
      <c r="HG24" s="119"/>
      <c r="HH24" s="119"/>
      <c r="HI24" s="119"/>
      <c r="HJ24" s="119"/>
      <c r="HK24" s="119"/>
      <c r="HL24" s="119"/>
      <c r="HM24" s="119"/>
      <c r="HN24" s="119"/>
      <c r="HO24" s="119"/>
      <c r="HP24" s="119"/>
      <c r="HQ24" s="119"/>
      <c r="HR24" s="119"/>
      <c r="HS24" s="119"/>
      <c r="HT24" s="119"/>
      <c r="HU24" s="119"/>
      <c r="HV24" s="119"/>
      <c r="HW24" s="119"/>
      <c r="HX24" s="119"/>
      <c r="HY24" s="119"/>
      <c r="HZ24" s="119"/>
      <c r="IA24" s="119"/>
      <c r="IB24" s="119"/>
      <c r="IC24" s="119"/>
      <c r="ID24" s="119"/>
      <c r="IE24" s="119"/>
      <c r="IF24" s="119"/>
      <c r="IG24" s="119"/>
      <c r="IH24" s="119"/>
      <c r="II24" s="119"/>
      <c r="IJ24" s="119"/>
      <c r="IK24" s="119"/>
      <c r="IL24" s="119"/>
      <c r="IM24" s="119"/>
      <c r="IN24" s="119"/>
      <c r="IO24" s="119"/>
      <c r="IP24" s="119"/>
      <c r="IQ24" s="119"/>
      <c r="IR24" s="119"/>
      <c r="IS24" s="119"/>
      <c r="IT24" s="119"/>
      <c r="IU24" s="119"/>
      <c r="IV24" s="119"/>
    </row>
    <row r="25" spans="2:256" ht="15.75">
      <c r="B25" s="279">
        <v>1</v>
      </c>
      <c r="C25" s="589" t="str">
        <f>RESUMO!D23</f>
        <v>F U N D A Ç Ã O</v>
      </c>
      <c r="D25" s="590">
        <f>AB25*E25/100</f>
        <v>19726.329999999998</v>
      </c>
      <c r="E25" s="591">
        <v>50</v>
      </c>
      <c r="F25" s="592">
        <f>AB25*G25/100</f>
        <v>19726.329999999998</v>
      </c>
      <c r="G25" s="591">
        <v>50</v>
      </c>
      <c r="H25" s="590">
        <f>AB25*I25/100</f>
        <v>0</v>
      </c>
      <c r="I25" s="591"/>
      <c r="J25" s="590">
        <f>AB25*K25/100</f>
        <v>0</v>
      </c>
      <c r="K25" s="591"/>
      <c r="L25" s="592">
        <f>AB25*M25/100</f>
        <v>0</v>
      </c>
      <c r="M25" s="591"/>
      <c r="N25" s="590">
        <f>AB25*O25/100</f>
        <v>0</v>
      </c>
      <c r="O25" s="591"/>
      <c r="P25" s="590">
        <f>AB25*Q25/100</f>
        <v>0</v>
      </c>
      <c r="Q25" s="591"/>
      <c r="R25" s="590">
        <f>AB25*S25/100</f>
        <v>0</v>
      </c>
      <c r="S25" s="591"/>
      <c r="T25" s="590">
        <f>AB25*U25/100</f>
        <v>0</v>
      </c>
      <c r="U25" s="591"/>
      <c r="V25" s="590">
        <f>AB25*W25/100</f>
        <v>0</v>
      </c>
      <c r="W25" s="591"/>
      <c r="X25" s="590">
        <f>AB25*Y25/100</f>
        <v>0</v>
      </c>
      <c r="Y25" s="591"/>
      <c r="Z25" s="590">
        <f>AB25*AA25/100</f>
        <v>0</v>
      </c>
      <c r="AA25" s="591"/>
      <c r="AB25" s="593">
        <f>RESUMO!I23</f>
        <v>39452.659999999996</v>
      </c>
      <c r="AC25" s="594">
        <f>AB25/$AB$121*100</f>
        <v>4.113831607689507</v>
      </c>
      <c r="AD25" s="151"/>
      <c r="AE25" s="280">
        <f t="shared" si="0"/>
        <v>100</v>
      </c>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c r="DY25" s="151"/>
      <c r="DZ25" s="151"/>
      <c r="EA25" s="151"/>
      <c r="EB25" s="151"/>
      <c r="EC25" s="151"/>
      <c r="ED25" s="151"/>
      <c r="EE25" s="151"/>
      <c r="EF25" s="151"/>
      <c r="EG25" s="151"/>
      <c r="EH25" s="151"/>
      <c r="EI25" s="151"/>
      <c r="EJ25" s="151"/>
      <c r="EK25" s="151"/>
      <c r="EL25" s="151"/>
      <c r="EM25" s="151"/>
      <c r="EN25" s="151"/>
      <c r="EO25" s="151"/>
      <c r="EP25" s="151"/>
      <c r="EQ25" s="151"/>
      <c r="ER25" s="151"/>
      <c r="ES25" s="151"/>
      <c r="ET25" s="151"/>
      <c r="EU25" s="151"/>
      <c r="EV25" s="151"/>
      <c r="EW25" s="151"/>
      <c r="EX25" s="151"/>
      <c r="EY25" s="151"/>
      <c r="EZ25" s="151"/>
      <c r="FA25" s="151"/>
      <c r="FB25" s="151"/>
      <c r="FC25" s="151"/>
      <c r="FD25" s="151"/>
      <c r="FE25" s="151"/>
      <c r="FF25" s="151"/>
      <c r="FG25" s="151"/>
      <c r="FH25" s="151"/>
      <c r="FI25" s="151"/>
      <c r="FJ25" s="151"/>
      <c r="FK25" s="151"/>
      <c r="FL25" s="151"/>
      <c r="FM25" s="151"/>
      <c r="FN25" s="151"/>
      <c r="FO25" s="151"/>
      <c r="FP25" s="151"/>
      <c r="FQ25" s="151"/>
      <c r="FR25" s="151"/>
      <c r="FS25" s="151"/>
      <c r="FT25" s="151"/>
      <c r="FU25" s="151"/>
      <c r="FV25" s="151"/>
      <c r="FW25" s="151"/>
      <c r="FX25" s="151"/>
      <c r="FY25" s="151"/>
      <c r="FZ25" s="151"/>
      <c r="GA25" s="151"/>
      <c r="GB25" s="151"/>
      <c r="GC25" s="151"/>
      <c r="GD25" s="151"/>
      <c r="GE25" s="151"/>
      <c r="GF25" s="151"/>
      <c r="GG25" s="151"/>
      <c r="GH25" s="151"/>
      <c r="GI25" s="151"/>
      <c r="GJ25" s="151"/>
      <c r="GK25" s="151"/>
      <c r="GL25" s="151"/>
      <c r="GM25" s="151"/>
      <c r="GN25" s="151"/>
      <c r="GO25" s="151"/>
      <c r="GP25" s="151"/>
      <c r="GQ25" s="151"/>
      <c r="GR25" s="151"/>
      <c r="GS25" s="151"/>
      <c r="GT25" s="151"/>
      <c r="GU25" s="151"/>
      <c r="GV25" s="151"/>
      <c r="GW25" s="151"/>
      <c r="GX25" s="151"/>
      <c r="GY25" s="151"/>
      <c r="GZ25" s="151"/>
      <c r="HA25" s="151"/>
      <c r="HB25" s="151"/>
      <c r="HC25" s="151"/>
      <c r="HD25" s="151"/>
      <c r="HE25" s="151"/>
      <c r="HF25" s="151"/>
      <c r="HG25" s="151"/>
      <c r="HH25" s="151"/>
      <c r="HI25" s="151"/>
      <c r="HJ25" s="151"/>
      <c r="HK25" s="151"/>
      <c r="HL25" s="151"/>
      <c r="HM25" s="151"/>
      <c r="HN25" s="151"/>
      <c r="HO25" s="151"/>
      <c r="HP25" s="151"/>
      <c r="HQ25" s="151"/>
      <c r="HR25" s="151"/>
      <c r="HS25" s="151"/>
      <c r="HT25" s="151"/>
      <c r="HU25" s="151"/>
      <c r="HV25" s="151"/>
      <c r="HW25" s="151"/>
      <c r="HX25" s="151"/>
      <c r="HY25" s="151"/>
      <c r="HZ25" s="151"/>
      <c r="IA25" s="151"/>
      <c r="IB25" s="151"/>
      <c r="IC25" s="151"/>
      <c r="ID25" s="151"/>
      <c r="IE25" s="151"/>
      <c r="IF25" s="151"/>
      <c r="IG25" s="151"/>
      <c r="IH25" s="151"/>
      <c r="II25" s="151"/>
      <c r="IJ25" s="151"/>
      <c r="IK25" s="151"/>
      <c r="IL25" s="151"/>
      <c r="IM25" s="151"/>
      <c r="IN25" s="151"/>
      <c r="IO25" s="151"/>
      <c r="IP25" s="151"/>
      <c r="IQ25" s="151"/>
      <c r="IR25" s="151"/>
      <c r="IS25" s="151"/>
      <c r="IT25" s="151"/>
      <c r="IU25" s="151"/>
      <c r="IV25" s="151"/>
    </row>
    <row r="26" spans="2:256" s="270" customFormat="1" ht="6" customHeight="1">
      <c r="C26" s="595"/>
      <c r="D26" s="596"/>
      <c r="E26" s="597"/>
      <c r="F26" s="596"/>
      <c r="G26" s="597"/>
      <c r="H26" s="596"/>
      <c r="I26" s="597"/>
      <c r="J26" s="596"/>
      <c r="K26" s="597"/>
      <c r="L26" s="596"/>
      <c r="M26" s="597"/>
      <c r="N26" s="596"/>
      <c r="O26" s="597"/>
      <c r="P26" s="596"/>
      <c r="Q26" s="597"/>
      <c r="R26" s="596"/>
      <c r="S26" s="597"/>
      <c r="T26" s="596"/>
      <c r="U26" s="597"/>
      <c r="V26" s="596"/>
      <c r="W26" s="597"/>
      <c r="X26" s="596"/>
      <c r="Y26" s="597"/>
      <c r="Z26" s="596"/>
      <c r="AA26" s="597"/>
      <c r="AB26" s="596"/>
      <c r="AC26" s="598"/>
      <c r="AD26" s="119"/>
      <c r="AE26" s="275">
        <f t="shared" si="0"/>
        <v>0</v>
      </c>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c r="CY26" s="119"/>
      <c r="CZ26" s="119"/>
      <c r="DA26" s="119"/>
      <c r="DB26" s="119"/>
      <c r="DC26" s="119"/>
      <c r="DD26" s="119"/>
      <c r="DE26" s="119"/>
      <c r="DF26" s="119"/>
      <c r="DG26" s="119"/>
      <c r="DH26" s="119"/>
      <c r="DI26" s="119"/>
      <c r="DJ26" s="119"/>
      <c r="DK26" s="119"/>
      <c r="DL26" s="119"/>
      <c r="DM26" s="119"/>
      <c r="DN26" s="119"/>
      <c r="DO26" s="119"/>
      <c r="DP26" s="119"/>
      <c r="DQ26" s="119"/>
      <c r="DR26" s="119"/>
      <c r="DS26" s="119"/>
      <c r="DT26" s="119"/>
      <c r="DU26" s="119"/>
      <c r="DV26" s="119"/>
      <c r="DW26" s="119"/>
      <c r="DX26" s="119"/>
      <c r="DY26" s="119"/>
      <c r="DZ26" s="119"/>
      <c r="EA26" s="119"/>
      <c r="EB26" s="119"/>
      <c r="EC26" s="119"/>
      <c r="ED26" s="119"/>
      <c r="EE26" s="119"/>
      <c r="EF26" s="119"/>
      <c r="EG26" s="119"/>
      <c r="EH26" s="119"/>
      <c r="EI26" s="119"/>
      <c r="EJ26" s="119"/>
      <c r="EK26" s="119"/>
      <c r="EL26" s="119"/>
      <c r="EM26" s="119"/>
      <c r="EN26" s="119"/>
      <c r="EO26" s="119"/>
      <c r="EP26" s="119"/>
      <c r="EQ26" s="119"/>
      <c r="ER26" s="119"/>
      <c r="ES26" s="119"/>
      <c r="ET26" s="119"/>
      <c r="EU26" s="119"/>
      <c r="EV26" s="119"/>
      <c r="EW26" s="119"/>
      <c r="EX26" s="119"/>
      <c r="EY26" s="119"/>
      <c r="EZ26" s="119"/>
      <c r="FA26" s="119"/>
      <c r="FB26" s="119"/>
      <c r="FC26" s="119"/>
      <c r="FD26" s="119"/>
      <c r="FE26" s="119"/>
      <c r="FF26" s="119"/>
      <c r="FG26" s="119"/>
      <c r="FH26" s="119"/>
      <c r="FI26" s="119"/>
      <c r="FJ26" s="119"/>
      <c r="FK26" s="119"/>
      <c r="FL26" s="119"/>
      <c r="FM26" s="119"/>
      <c r="FN26" s="119"/>
      <c r="FO26" s="119"/>
      <c r="FP26" s="119"/>
      <c r="FQ26" s="119"/>
      <c r="FR26" s="119"/>
      <c r="FS26" s="119"/>
      <c r="FT26" s="119"/>
      <c r="FU26" s="119"/>
      <c r="FV26" s="119"/>
      <c r="FW26" s="119"/>
      <c r="FX26" s="119"/>
      <c r="FY26" s="119"/>
      <c r="FZ26" s="119"/>
      <c r="GA26" s="119"/>
      <c r="GB26" s="119"/>
      <c r="GC26" s="119"/>
      <c r="GD26" s="119"/>
      <c r="GE26" s="119"/>
      <c r="GF26" s="119"/>
      <c r="GG26" s="119"/>
      <c r="GH26" s="119"/>
      <c r="GI26" s="119"/>
      <c r="GJ26" s="119"/>
      <c r="GK26" s="119"/>
      <c r="GL26" s="119"/>
      <c r="GM26" s="119"/>
      <c r="GN26" s="119"/>
      <c r="GO26" s="119"/>
      <c r="GP26" s="119"/>
      <c r="GQ26" s="119"/>
      <c r="GR26" s="119"/>
      <c r="GS26" s="119"/>
      <c r="GT26" s="119"/>
      <c r="GU26" s="119"/>
      <c r="GV26" s="119"/>
      <c r="GW26" s="119"/>
      <c r="GX26" s="119"/>
      <c r="GY26" s="119"/>
      <c r="GZ26" s="119"/>
      <c r="HA26" s="119"/>
      <c r="HB26" s="119"/>
      <c r="HC26" s="119"/>
      <c r="HD26" s="119"/>
      <c r="HE26" s="119"/>
      <c r="HF26" s="119"/>
      <c r="HG26" s="119"/>
      <c r="HH26" s="119"/>
      <c r="HI26" s="119"/>
      <c r="HJ26" s="119"/>
      <c r="HK26" s="119"/>
      <c r="HL26" s="119"/>
      <c r="HM26" s="119"/>
      <c r="HN26" s="119"/>
      <c r="HO26" s="119"/>
      <c r="HP26" s="119"/>
      <c r="HQ26" s="119"/>
      <c r="HR26" s="119"/>
      <c r="HS26" s="119"/>
      <c r="HT26" s="119"/>
      <c r="HU26" s="119"/>
      <c r="HV26" s="119"/>
      <c r="HW26" s="119"/>
      <c r="HX26" s="119"/>
      <c r="HY26" s="119"/>
      <c r="HZ26" s="119"/>
      <c r="IA26" s="119"/>
      <c r="IB26" s="119"/>
      <c r="IC26" s="119"/>
      <c r="ID26" s="119"/>
      <c r="IE26" s="119"/>
      <c r="IF26" s="119"/>
      <c r="IG26" s="119"/>
      <c r="IH26" s="119"/>
      <c r="II26" s="119"/>
      <c r="IJ26" s="119"/>
      <c r="IK26" s="119"/>
      <c r="IL26" s="119"/>
      <c r="IM26" s="119"/>
      <c r="IN26" s="119"/>
      <c r="IO26" s="119"/>
      <c r="IP26" s="119"/>
      <c r="IQ26" s="119"/>
      <c r="IR26" s="119"/>
      <c r="IS26" s="119"/>
      <c r="IT26" s="119"/>
      <c r="IU26" s="119"/>
      <c r="IV26" s="119"/>
    </row>
    <row r="27" spans="2:256" ht="15.75">
      <c r="B27" s="279">
        <v>1</v>
      </c>
      <c r="C27" s="589" t="str">
        <f>RESUMO!D25</f>
        <v>E S T R U T U R A</v>
      </c>
      <c r="D27" s="590">
        <f>AB27*E27/100</f>
        <v>0</v>
      </c>
      <c r="E27" s="591"/>
      <c r="F27" s="592">
        <f>AB27*G27/100</f>
        <v>64130.720000000001</v>
      </c>
      <c r="G27" s="591">
        <v>50</v>
      </c>
      <c r="H27" s="590">
        <f>AB27*I27/100</f>
        <v>64130.720000000001</v>
      </c>
      <c r="I27" s="591">
        <v>50</v>
      </c>
      <c r="J27" s="590">
        <f>AB27*K27/100</f>
        <v>0</v>
      </c>
      <c r="K27" s="591"/>
      <c r="L27" s="592">
        <f>AB27*M27/100</f>
        <v>0</v>
      </c>
      <c r="M27" s="591"/>
      <c r="N27" s="590">
        <f>AB27*O27/100</f>
        <v>0</v>
      </c>
      <c r="O27" s="591"/>
      <c r="P27" s="590">
        <f>AB27*Q27/100</f>
        <v>0</v>
      </c>
      <c r="Q27" s="591"/>
      <c r="R27" s="590">
        <f>AB27*S27/100</f>
        <v>0</v>
      </c>
      <c r="S27" s="591"/>
      <c r="T27" s="590">
        <f>AB27*U27/100</f>
        <v>0</v>
      </c>
      <c r="U27" s="591"/>
      <c r="V27" s="590">
        <f>AB27*W27/100</f>
        <v>0</v>
      </c>
      <c r="W27" s="591"/>
      <c r="X27" s="590">
        <f>AB27*Y27/100</f>
        <v>0</v>
      </c>
      <c r="Y27" s="591"/>
      <c r="Z27" s="590">
        <f>AB27*AA27/100</f>
        <v>0</v>
      </c>
      <c r="AA27" s="591"/>
      <c r="AB27" s="593">
        <f>RESUMO!I25</f>
        <v>128261.44</v>
      </c>
      <c r="AC27" s="594">
        <f>AB27/$AB$121*100</f>
        <v>13.374154389584159</v>
      </c>
      <c r="AD27" s="151"/>
      <c r="AE27" s="280">
        <f t="shared" si="0"/>
        <v>100</v>
      </c>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151"/>
      <c r="BR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c r="DP27" s="151"/>
      <c r="DQ27" s="151"/>
      <c r="DR27" s="151"/>
      <c r="DS27" s="151"/>
      <c r="DT27" s="151"/>
      <c r="DU27" s="151"/>
      <c r="DV27" s="151"/>
      <c r="DW27" s="151"/>
      <c r="DX27" s="151"/>
      <c r="DY27" s="151"/>
      <c r="DZ27" s="151"/>
      <c r="EA27" s="151"/>
      <c r="EB27" s="151"/>
      <c r="EC27" s="151"/>
      <c r="ED27" s="151"/>
      <c r="EE27" s="151"/>
      <c r="EF27" s="151"/>
      <c r="EG27" s="151"/>
      <c r="EH27" s="151"/>
      <c r="EI27" s="151"/>
      <c r="EJ27" s="151"/>
      <c r="EK27" s="151"/>
      <c r="EL27" s="151"/>
      <c r="EM27" s="151"/>
      <c r="EN27" s="151"/>
      <c r="EO27" s="151"/>
      <c r="EP27" s="151"/>
      <c r="EQ27" s="151"/>
      <c r="ER27" s="151"/>
      <c r="ES27" s="151"/>
      <c r="ET27" s="151"/>
      <c r="EU27" s="151"/>
      <c r="EV27" s="151"/>
      <c r="EW27" s="151"/>
      <c r="EX27" s="151"/>
      <c r="EY27" s="151"/>
      <c r="EZ27" s="151"/>
      <c r="FA27" s="151"/>
      <c r="FB27" s="151"/>
      <c r="FC27" s="151"/>
      <c r="FD27" s="151"/>
      <c r="FE27" s="151"/>
      <c r="FF27" s="151"/>
      <c r="FG27" s="151"/>
      <c r="FH27" s="151"/>
      <c r="FI27" s="151"/>
      <c r="FJ27" s="151"/>
      <c r="FK27" s="151"/>
      <c r="FL27" s="151"/>
      <c r="FM27" s="151"/>
      <c r="FN27" s="151"/>
      <c r="FO27" s="151"/>
      <c r="FP27" s="151"/>
      <c r="FQ27" s="151"/>
      <c r="FR27" s="151"/>
      <c r="FS27" s="151"/>
      <c r="FT27" s="151"/>
      <c r="FU27" s="151"/>
      <c r="FV27" s="151"/>
      <c r="FW27" s="151"/>
      <c r="FX27" s="151"/>
      <c r="FY27" s="151"/>
      <c r="FZ27" s="151"/>
      <c r="GA27" s="151"/>
      <c r="GB27" s="151"/>
      <c r="GC27" s="151"/>
      <c r="GD27" s="151"/>
      <c r="GE27" s="151"/>
      <c r="GF27" s="151"/>
      <c r="GG27" s="151"/>
      <c r="GH27" s="151"/>
      <c r="GI27" s="151"/>
      <c r="GJ27" s="151"/>
      <c r="GK27" s="151"/>
      <c r="GL27" s="151"/>
      <c r="GM27" s="151"/>
      <c r="GN27" s="151"/>
      <c r="GO27" s="151"/>
      <c r="GP27" s="151"/>
      <c r="GQ27" s="151"/>
      <c r="GR27" s="151"/>
      <c r="GS27" s="151"/>
      <c r="GT27" s="151"/>
      <c r="GU27" s="151"/>
      <c r="GV27" s="151"/>
      <c r="GW27" s="151"/>
      <c r="GX27" s="151"/>
      <c r="GY27" s="151"/>
      <c r="GZ27" s="151"/>
      <c r="HA27" s="151"/>
      <c r="HB27" s="151"/>
      <c r="HC27" s="151"/>
      <c r="HD27" s="151"/>
      <c r="HE27" s="151"/>
      <c r="HF27" s="151"/>
      <c r="HG27" s="151"/>
      <c r="HH27" s="151"/>
      <c r="HI27" s="151"/>
      <c r="HJ27" s="151"/>
      <c r="HK27" s="151"/>
      <c r="HL27" s="151"/>
      <c r="HM27" s="151"/>
      <c r="HN27" s="151"/>
      <c r="HO27" s="151"/>
      <c r="HP27" s="151"/>
      <c r="HQ27" s="151"/>
      <c r="HR27" s="151"/>
      <c r="HS27" s="151"/>
      <c r="HT27" s="151"/>
      <c r="HU27" s="151"/>
      <c r="HV27" s="151"/>
      <c r="HW27" s="151"/>
      <c r="HX27" s="151"/>
      <c r="HY27" s="151"/>
      <c r="HZ27" s="151"/>
      <c r="IA27" s="151"/>
      <c r="IB27" s="151"/>
      <c r="IC27" s="151"/>
      <c r="ID27" s="151"/>
      <c r="IE27" s="151"/>
      <c r="IF27" s="151"/>
      <c r="IG27" s="151"/>
      <c r="IH27" s="151"/>
      <c r="II27" s="151"/>
      <c r="IJ27" s="151"/>
      <c r="IK27" s="151"/>
      <c r="IL27" s="151"/>
      <c r="IM27" s="151"/>
      <c r="IN27" s="151"/>
      <c r="IO27" s="151"/>
      <c r="IP27" s="151"/>
      <c r="IQ27" s="151"/>
      <c r="IR27" s="151"/>
      <c r="IS27" s="151"/>
      <c r="IT27" s="151"/>
      <c r="IU27" s="151"/>
      <c r="IV27" s="151"/>
    </row>
    <row r="28" spans="2:256" s="270" customFormat="1" ht="6" customHeight="1">
      <c r="C28" s="595"/>
      <c r="D28" s="596"/>
      <c r="E28" s="597"/>
      <c r="F28" s="596"/>
      <c r="G28" s="597"/>
      <c r="H28" s="596"/>
      <c r="I28" s="597"/>
      <c r="J28" s="596"/>
      <c r="K28" s="597"/>
      <c r="L28" s="596"/>
      <c r="M28" s="597"/>
      <c r="N28" s="596"/>
      <c r="O28" s="597"/>
      <c r="P28" s="596"/>
      <c r="Q28" s="597"/>
      <c r="R28" s="596"/>
      <c r="S28" s="597"/>
      <c r="T28" s="596"/>
      <c r="U28" s="597"/>
      <c r="V28" s="596"/>
      <c r="W28" s="597"/>
      <c r="X28" s="596"/>
      <c r="Y28" s="597"/>
      <c r="Z28" s="596"/>
      <c r="AA28" s="597"/>
      <c r="AB28" s="596"/>
      <c r="AC28" s="598"/>
      <c r="AD28" s="119"/>
      <c r="AE28" s="275">
        <f t="shared" si="0"/>
        <v>0</v>
      </c>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19"/>
      <c r="DP28" s="119"/>
      <c r="DQ28" s="119"/>
      <c r="DR28" s="119"/>
      <c r="DS28" s="119"/>
      <c r="DT28" s="119"/>
      <c r="DU28" s="119"/>
      <c r="DV28" s="119"/>
      <c r="DW28" s="119"/>
      <c r="DX28" s="119"/>
      <c r="DY28" s="119"/>
      <c r="DZ28" s="119"/>
      <c r="EA28" s="119"/>
      <c r="EB28" s="119"/>
      <c r="EC28" s="119"/>
      <c r="ED28" s="119"/>
      <c r="EE28" s="119"/>
      <c r="EF28" s="119"/>
      <c r="EG28" s="119"/>
      <c r="EH28" s="119"/>
      <c r="EI28" s="119"/>
      <c r="EJ28" s="119"/>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c r="GK28" s="119"/>
      <c r="GL28" s="119"/>
      <c r="GM28" s="119"/>
      <c r="GN28" s="119"/>
      <c r="GO28" s="119"/>
      <c r="GP28" s="119"/>
      <c r="GQ28" s="119"/>
      <c r="GR28" s="119"/>
      <c r="GS28" s="119"/>
      <c r="GT28" s="119"/>
      <c r="GU28" s="119"/>
      <c r="GV28" s="119"/>
      <c r="GW28" s="119"/>
      <c r="GX28" s="119"/>
      <c r="GY28" s="119"/>
      <c r="GZ28" s="119"/>
      <c r="HA28" s="119"/>
      <c r="HB28" s="119"/>
      <c r="HC28" s="119"/>
      <c r="HD28" s="119"/>
      <c r="HE28" s="119"/>
      <c r="HF28" s="119"/>
      <c r="HG28" s="119"/>
      <c r="HH28" s="119"/>
      <c r="HI28" s="119"/>
      <c r="HJ28" s="119"/>
      <c r="HK28" s="119"/>
      <c r="HL28" s="119"/>
      <c r="HM28" s="119"/>
      <c r="HN28" s="119"/>
      <c r="HO28" s="119"/>
      <c r="HP28" s="119"/>
      <c r="HQ28" s="119"/>
      <c r="HR28" s="119"/>
      <c r="HS28" s="119"/>
      <c r="HT28" s="119"/>
      <c r="HU28" s="119"/>
      <c r="HV28" s="119"/>
      <c r="HW28" s="119"/>
      <c r="HX28" s="119"/>
      <c r="HY28" s="119"/>
      <c r="HZ28" s="119"/>
      <c r="IA28" s="119"/>
      <c r="IB28" s="119"/>
      <c r="IC28" s="119"/>
      <c r="ID28" s="119"/>
      <c r="IE28" s="119"/>
      <c r="IF28" s="119"/>
      <c r="IG28" s="119"/>
      <c r="IH28" s="119"/>
      <c r="II28" s="119"/>
      <c r="IJ28" s="119"/>
      <c r="IK28" s="119"/>
      <c r="IL28" s="119"/>
      <c r="IM28" s="119"/>
      <c r="IN28" s="119"/>
      <c r="IO28" s="119"/>
      <c r="IP28" s="119"/>
      <c r="IQ28" s="119"/>
      <c r="IR28" s="119"/>
      <c r="IS28" s="119"/>
      <c r="IT28" s="119"/>
      <c r="IU28" s="119"/>
      <c r="IV28" s="119"/>
    </row>
    <row r="29" spans="2:256" ht="15.75">
      <c r="B29" s="279">
        <v>1</v>
      </c>
      <c r="C29" s="589" t="str">
        <f>RESUMO!D27</f>
        <v xml:space="preserve">I M P E R M E A B I L I Z A Ç Ã O </v>
      </c>
      <c r="D29" s="590">
        <f>AB29*E29/100</f>
        <v>0</v>
      </c>
      <c r="E29" s="591"/>
      <c r="F29" s="592">
        <f>AB29*G29/100</f>
        <v>7345.02</v>
      </c>
      <c r="G29" s="591">
        <v>50</v>
      </c>
      <c r="H29" s="590">
        <f>AB29*I29/100</f>
        <v>7345.02</v>
      </c>
      <c r="I29" s="591">
        <v>50</v>
      </c>
      <c r="J29" s="590">
        <f>AB29*K29/100</f>
        <v>0</v>
      </c>
      <c r="K29" s="591"/>
      <c r="L29" s="592">
        <f>AB29*M29/100</f>
        <v>0</v>
      </c>
      <c r="M29" s="591"/>
      <c r="N29" s="590">
        <f>AB29*O29/100</f>
        <v>0</v>
      </c>
      <c r="O29" s="591"/>
      <c r="P29" s="590">
        <f>AB29*Q29/100</f>
        <v>0</v>
      </c>
      <c r="Q29" s="591"/>
      <c r="R29" s="590">
        <f>AB29*S29/100</f>
        <v>0</v>
      </c>
      <c r="S29" s="591"/>
      <c r="T29" s="590">
        <f>AB29*U29/100</f>
        <v>0</v>
      </c>
      <c r="U29" s="591"/>
      <c r="V29" s="590">
        <f>AB29*W29/100</f>
        <v>0</v>
      </c>
      <c r="W29" s="591"/>
      <c r="X29" s="590">
        <f>AB29*Y29/100</f>
        <v>0</v>
      </c>
      <c r="Y29" s="591"/>
      <c r="Z29" s="590">
        <f>AB29*AA29/100</f>
        <v>0</v>
      </c>
      <c r="AA29" s="591"/>
      <c r="AB29" s="593">
        <f>RESUMO!I27</f>
        <v>14690.04</v>
      </c>
      <c r="AC29" s="594">
        <f>AB29/$AB$121*100</f>
        <v>1.5317687291610547</v>
      </c>
      <c r="AD29" s="151"/>
      <c r="AE29" s="280">
        <f t="shared" si="0"/>
        <v>100</v>
      </c>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c r="DY29" s="151"/>
      <c r="DZ29" s="151"/>
      <c r="EA29" s="151"/>
      <c r="EB29" s="151"/>
      <c r="EC29" s="151"/>
      <c r="ED29" s="151"/>
      <c r="EE29" s="151"/>
      <c r="EF29" s="151"/>
      <c r="EG29" s="151"/>
      <c r="EH29" s="151"/>
      <c r="EI29" s="151"/>
      <c r="EJ29" s="151"/>
      <c r="EK29" s="151"/>
      <c r="EL29" s="151"/>
      <c r="EM29" s="151"/>
      <c r="EN29" s="151"/>
      <c r="EO29" s="151"/>
      <c r="EP29" s="151"/>
      <c r="EQ29" s="151"/>
      <c r="ER29" s="151"/>
      <c r="ES29" s="151"/>
      <c r="ET29" s="151"/>
      <c r="EU29" s="151"/>
      <c r="EV29" s="151"/>
      <c r="EW29" s="151"/>
      <c r="EX29" s="151"/>
      <c r="EY29" s="151"/>
      <c r="EZ29" s="151"/>
      <c r="FA29" s="151"/>
      <c r="FB29" s="151"/>
      <c r="FC29" s="151"/>
      <c r="FD29" s="151"/>
      <c r="FE29" s="151"/>
      <c r="FF29" s="151"/>
      <c r="FG29" s="151"/>
      <c r="FH29" s="151"/>
      <c r="FI29" s="151"/>
      <c r="FJ29" s="151"/>
      <c r="FK29" s="151"/>
      <c r="FL29" s="151"/>
      <c r="FM29" s="151"/>
      <c r="FN29" s="151"/>
      <c r="FO29" s="151"/>
      <c r="FP29" s="151"/>
      <c r="FQ29" s="151"/>
      <c r="FR29" s="151"/>
      <c r="FS29" s="151"/>
      <c r="FT29" s="151"/>
      <c r="FU29" s="151"/>
      <c r="FV29" s="151"/>
      <c r="FW29" s="151"/>
      <c r="FX29" s="151"/>
      <c r="FY29" s="151"/>
      <c r="FZ29" s="151"/>
      <c r="GA29" s="151"/>
      <c r="GB29" s="151"/>
      <c r="GC29" s="151"/>
      <c r="GD29" s="151"/>
      <c r="GE29" s="151"/>
      <c r="GF29" s="151"/>
      <c r="GG29" s="151"/>
      <c r="GH29" s="151"/>
      <c r="GI29" s="151"/>
      <c r="GJ29" s="151"/>
      <c r="GK29" s="151"/>
      <c r="GL29" s="151"/>
      <c r="GM29" s="151"/>
      <c r="GN29" s="151"/>
      <c r="GO29" s="151"/>
      <c r="GP29" s="151"/>
      <c r="GQ29" s="151"/>
      <c r="GR29" s="151"/>
      <c r="GS29" s="151"/>
      <c r="GT29" s="151"/>
      <c r="GU29" s="151"/>
      <c r="GV29" s="151"/>
      <c r="GW29" s="151"/>
      <c r="GX29" s="151"/>
      <c r="GY29" s="151"/>
      <c r="GZ29" s="151"/>
      <c r="HA29" s="151"/>
      <c r="HB29" s="151"/>
      <c r="HC29" s="151"/>
      <c r="HD29" s="151"/>
      <c r="HE29" s="151"/>
      <c r="HF29" s="151"/>
      <c r="HG29" s="151"/>
      <c r="HH29" s="151"/>
      <c r="HI29" s="151"/>
      <c r="HJ29" s="151"/>
      <c r="HK29" s="151"/>
      <c r="HL29" s="151"/>
      <c r="HM29" s="151"/>
      <c r="HN29" s="151"/>
      <c r="HO29" s="151"/>
      <c r="HP29" s="151"/>
      <c r="HQ29" s="151"/>
      <c r="HR29" s="151"/>
      <c r="HS29" s="151"/>
      <c r="HT29" s="151"/>
      <c r="HU29" s="151"/>
      <c r="HV29" s="151"/>
      <c r="HW29" s="151"/>
      <c r="HX29" s="151"/>
      <c r="HY29" s="151"/>
      <c r="HZ29" s="151"/>
      <c r="IA29" s="151"/>
      <c r="IB29" s="151"/>
      <c r="IC29" s="151"/>
      <c r="ID29" s="151"/>
      <c r="IE29" s="151"/>
      <c r="IF29" s="151"/>
      <c r="IG29" s="151"/>
      <c r="IH29" s="151"/>
      <c r="II29" s="151"/>
      <c r="IJ29" s="151"/>
      <c r="IK29" s="151"/>
      <c r="IL29" s="151"/>
      <c r="IM29" s="151"/>
      <c r="IN29" s="151"/>
      <c r="IO29" s="151"/>
      <c r="IP29" s="151"/>
      <c r="IQ29" s="151"/>
      <c r="IR29" s="151"/>
      <c r="IS29" s="151"/>
      <c r="IT29" s="151"/>
      <c r="IU29" s="151"/>
      <c r="IV29" s="151"/>
    </row>
    <row r="30" spans="2:256" s="270" customFormat="1" ht="6" customHeight="1">
      <c r="C30" s="595"/>
      <c r="D30" s="596"/>
      <c r="E30" s="597"/>
      <c r="F30" s="596"/>
      <c r="G30" s="597"/>
      <c r="H30" s="596"/>
      <c r="I30" s="597"/>
      <c r="J30" s="596"/>
      <c r="K30" s="597"/>
      <c r="L30" s="596"/>
      <c r="M30" s="597"/>
      <c r="N30" s="596"/>
      <c r="O30" s="597"/>
      <c r="P30" s="596"/>
      <c r="Q30" s="597"/>
      <c r="R30" s="596"/>
      <c r="S30" s="597"/>
      <c r="T30" s="596"/>
      <c r="U30" s="597"/>
      <c r="V30" s="596"/>
      <c r="W30" s="597"/>
      <c r="X30" s="596"/>
      <c r="Y30" s="597"/>
      <c r="Z30" s="596"/>
      <c r="AA30" s="597"/>
      <c r="AB30" s="596"/>
      <c r="AC30" s="598"/>
      <c r="AD30" s="119"/>
      <c r="AE30" s="275">
        <f t="shared" si="0"/>
        <v>0</v>
      </c>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c r="IN30" s="119"/>
      <c r="IO30" s="119"/>
      <c r="IP30" s="119"/>
      <c r="IQ30" s="119"/>
      <c r="IR30" s="119"/>
      <c r="IS30" s="119"/>
      <c r="IT30" s="119"/>
      <c r="IU30" s="119"/>
      <c r="IV30" s="119"/>
    </row>
    <row r="31" spans="2:256" ht="15.75">
      <c r="B31" s="279">
        <v>1</v>
      </c>
      <c r="C31" s="589" t="str">
        <f>RESUMO!D29</f>
        <v>E S T R U T U R A    M E T Á L I C A</v>
      </c>
      <c r="D31" s="590">
        <f>AB31*E31/100</f>
        <v>0</v>
      </c>
      <c r="E31" s="591"/>
      <c r="F31" s="592">
        <f>AB31*G31/100</f>
        <v>0</v>
      </c>
      <c r="G31" s="591"/>
      <c r="H31" s="590">
        <f>AB31*I31/100</f>
        <v>0</v>
      </c>
      <c r="I31" s="591"/>
      <c r="J31" s="590">
        <f>AB31*K31/100</f>
        <v>0</v>
      </c>
      <c r="K31" s="591"/>
      <c r="L31" s="592">
        <f>AB31*M31/100</f>
        <v>0</v>
      </c>
      <c r="M31" s="591"/>
      <c r="N31" s="590">
        <f>AB31*O31/100</f>
        <v>0</v>
      </c>
      <c r="O31" s="591"/>
      <c r="P31" s="590">
        <f>AB31*Q31/100</f>
        <v>2979.28</v>
      </c>
      <c r="Q31" s="591">
        <v>100</v>
      </c>
      <c r="R31" s="590">
        <f>AB31*S31/100</f>
        <v>0</v>
      </c>
      <c r="S31" s="591"/>
      <c r="T31" s="590">
        <f>AB31*U31/100</f>
        <v>0</v>
      </c>
      <c r="U31" s="591"/>
      <c r="V31" s="590">
        <f>AB31*W31/100</f>
        <v>0</v>
      </c>
      <c r="W31" s="591"/>
      <c r="X31" s="590">
        <f>AB31*Y31/100</f>
        <v>0</v>
      </c>
      <c r="Y31" s="591"/>
      <c r="Z31" s="590">
        <f>AB31*AA31/100</f>
        <v>0</v>
      </c>
      <c r="AA31" s="591"/>
      <c r="AB31" s="593">
        <f>RESUMO!I29</f>
        <v>2979.28</v>
      </c>
      <c r="AC31" s="594">
        <f>AB31/$AB$121*100</f>
        <v>0.31065728475994259</v>
      </c>
      <c r="AD31" s="151"/>
      <c r="AE31" s="280">
        <f t="shared" si="0"/>
        <v>100</v>
      </c>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c r="DU31" s="151"/>
      <c r="DV31" s="151"/>
      <c r="DW31" s="151"/>
      <c r="DX31" s="151"/>
      <c r="DY31" s="151"/>
      <c r="DZ31" s="151"/>
      <c r="EA31" s="151"/>
      <c r="EB31" s="151"/>
      <c r="EC31" s="151"/>
      <c r="ED31" s="151"/>
      <c r="EE31" s="151"/>
      <c r="EF31" s="151"/>
      <c r="EG31" s="151"/>
      <c r="EH31" s="151"/>
      <c r="EI31" s="151"/>
      <c r="EJ31" s="151"/>
      <c r="EK31" s="151"/>
      <c r="EL31" s="151"/>
      <c r="EM31" s="151"/>
      <c r="EN31" s="151"/>
      <c r="EO31" s="151"/>
      <c r="EP31" s="151"/>
      <c r="EQ31" s="151"/>
      <c r="ER31" s="151"/>
      <c r="ES31" s="151"/>
      <c r="ET31" s="151"/>
      <c r="EU31" s="151"/>
      <c r="EV31" s="151"/>
      <c r="EW31" s="151"/>
      <c r="EX31" s="151"/>
      <c r="EY31" s="151"/>
      <c r="EZ31" s="151"/>
      <c r="FA31" s="151"/>
      <c r="FB31" s="151"/>
      <c r="FC31" s="151"/>
      <c r="FD31" s="151"/>
      <c r="FE31" s="151"/>
      <c r="FF31" s="151"/>
      <c r="FG31" s="151"/>
      <c r="FH31" s="151"/>
      <c r="FI31" s="151"/>
      <c r="FJ31" s="151"/>
      <c r="FK31" s="151"/>
      <c r="FL31" s="151"/>
      <c r="FM31" s="151"/>
      <c r="FN31" s="151"/>
      <c r="FO31" s="151"/>
      <c r="FP31" s="151"/>
      <c r="FQ31" s="151"/>
      <c r="FR31" s="151"/>
      <c r="FS31" s="151"/>
      <c r="FT31" s="151"/>
      <c r="FU31" s="151"/>
      <c r="FV31" s="151"/>
      <c r="FW31" s="151"/>
      <c r="FX31" s="151"/>
      <c r="FY31" s="151"/>
      <c r="FZ31" s="151"/>
      <c r="GA31" s="151"/>
      <c r="GB31" s="151"/>
      <c r="GC31" s="151"/>
      <c r="GD31" s="151"/>
      <c r="GE31" s="151"/>
      <c r="GF31" s="151"/>
      <c r="GG31" s="151"/>
      <c r="GH31" s="151"/>
      <c r="GI31" s="151"/>
      <c r="GJ31" s="151"/>
      <c r="GK31" s="151"/>
      <c r="GL31" s="151"/>
      <c r="GM31" s="151"/>
      <c r="GN31" s="151"/>
      <c r="GO31" s="151"/>
      <c r="GP31" s="151"/>
      <c r="GQ31" s="151"/>
      <c r="GR31" s="151"/>
      <c r="GS31" s="151"/>
      <c r="GT31" s="151"/>
      <c r="GU31" s="151"/>
      <c r="GV31" s="151"/>
      <c r="GW31" s="151"/>
      <c r="GX31" s="151"/>
      <c r="GY31" s="151"/>
      <c r="GZ31" s="151"/>
      <c r="HA31" s="151"/>
      <c r="HB31" s="151"/>
      <c r="HC31" s="151"/>
      <c r="HD31" s="151"/>
      <c r="HE31" s="151"/>
      <c r="HF31" s="151"/>
      <c r="HG31" s="151"/>
      <c r="HH31" s="151"/>
      <c r="HI31" s="151"/>
      <c r="HJ31" s="151"/>
      <c r="HK31" s="151"/>
      <c r="HL31" s="151"/>
      <c r="HM31" s="151"/>
      <c r="HN31" s="151"/>
      <c r="HO31" s="151"/>
      <c r="HP31" s="151"/>
      <c r="HQ31" s="151"/>
      <c r="HR31" s="151"/>
      <c r="HS31" s="151"/>
      <c r="HT31" s="151"/>
      <c r="HU31" s="151"/>
      <c r="HV31" s="151"/>
      <c r="HW31" s="151"/>
      <c r="HX31" s="151"/>
      <c r="HY31" s="151"/>
      <c r="HZ31" s="151"/>
      <c r="IA31" s="151"/>
      <c r="IB31" s="151"/>
      <c r="IC31" s="151"/>
      <c r="ID31" s="151"/>
      <c r="IE31" s="151"/>
      <c r="IF31" s="151"/>
      <c r="IG31" s="151"/>
      <c r="IH31" s="151"/>
      <c r="II31" s="151"/>
      <c r="IJ31" s="151"/>
      <c r="IK31" s="151"/>
      <c r="IL31" s="151"/>
      <c r="IM31" s="151"/>
      <c r="IN31" s="151"/>
      <c r="IO31" s="151"/>
      <c r="IP31" s="151"/>
      <c r="IQ31" s="151"/>
      <c r="IR31" s="151"/>
      <c r="IS31" s="151"/>
      <c r="IT31" s="151"/>
      <c r="IU31" s="151"/>
      <c r="IV31" s="151"/>
    </row>
    <row r="32" spans="2:256" s="270" customFormat="1" ht="6" customHeight="1">
      <c r="C32" s="595"/>
      <c r="D32" s="596"/>
      <c r="E32" s="597"/>
      <c r="F32" s="596"/>
      <c r="G32" s="597"/>
      <c r="H32" s="596"/>
      <c r="I32" s="597"/>
      <c r="J32" s="596"/>
      <c r="K32" s="597"/>
      <c r="L32" s="596"/>
      <c r="M32" s="597"/>
      <c r="N32" s="596"/>
      <c r="O32" s="597"/>
      <c r="P32" s="596"/>
      <c r="Q32" s="597"/>
      <c r="R32" s="596"/>
      <c r="S32" s="597"/>
      <c r="T32" s="596"/>
      <c r="U32" s="597"/>
      <c r="V32" s="596"/>
      <c r="W32" s="597"/>
      <c r="X32" s="596"/>
      <c r="Y32" s="597"/>
      <c r="Z32" s="596"/>
      <c r="AA32" s="597"/>
      <c r="AB32" s="596"/>
      <c r="AC32" s="598"/>
      <c r="AD32" s="119"/>
      <c r="AE32" s="275">
        <f t="shared" si="0"/>
        <v>0</v>
      </c>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19"/>
      <c r="DP32" s="119"/>
      <c r="DQ32" s="119"/>
      <c r="DR32" s="119"/>
      <c r="DS32" s="119"/>
      <c r="DT32" s="119"/>
      <c r="DU32" s="119"/>
      <c r="DV32" s="119"/>
      <c r="DW32" s="119"/>
      <c r="DX32" s="119"/>
      <c r="DY32" s="119"/>
      <c r="DZ32" s="119"/>
      <c r="EA32" s="119"/>
      <c r="EB32" s="119"/>
      <c r="EC32" s="119"/>
      <c r="ED32" s="119"/>
      <c r="EE32" s="119"/>
      <c r="EF32" s="119"/>
      <c r="EG32" s="119"/>
      <c r="EH32" s="119"/>
      <c r="EI32" s="119"/>
      <c r="EJ32" s="119"/>
      <c r="EK32" s="119"/>
      <c r="EL32" s="119"/>
      <c r="EM32" s="119"/>
      <c r="EN32" s="119"/>
      <c r="EO32" s="119"/>
      <c r="EP32" s="119"/>
      <c r="EQ32" s="119"/>
      <c r="ER32" s="119"/>
      <c r="ES32" s="119"/>
      <c r="ET32" s="119"/>
      <c r="EU32" s="119"/>
      <c r="EV32" s="119"/>
      <c r="EW32" s="119"/>
      <c r="EX32" s="119"/>
      <c r="EY32" s="119"/>
      <c r="EZ32" s="119"/>
      <c r="FA32" s="119"/>
      <c r="FB32" s="119"/>
      <c r="FC32" s="119"/>
      <c r="FD32" s="119"/>
      <c r="FE32" s="119"/>
      <c r="FF32" s="119"/>
      <c r="FG32" s="119"/>
      <c r="FH32" s="119"/>
      <c r="FI32" s="119"/>
      <c r="FJ32" s="119"/>
      <c r="FK32" s="119"/>
      <c r="FL32" s="119"/>
      <c r="FM32" s="119"/>
      <c r="FN32" s="119"/>
      <c r="FO32" s="119"/>
      <c r="FP32" s="119"/>
      <c r="FQ32" s="119"/>
      <c r="FR32" s="119"/>
      <c r="FS32" s="119"/>
      <c r="FT32" s="119"/>
      <c r="FU32" s="119"/>
      <c r="FV32" s="119"/>
      <c r="FW32" s="119"/>
      <c r="FX32" s="119"/>
      <c r="FY32" s="119"/>
      <c r="FZ32" s="119"/>
      <c r="GA32" s="119"/>
      <c r="GB32" s="119"/>
      <c r="GC32" s="119"/>
      <c r="GD32" s="119"/>
      <c r="GE32" s="119"/>
      <c r="GF32" s="119"/>
      <c r="GG32" s="119"/>
      <c r="GH32" s="119"/>
      <c r="GI32" s="119"/>
      <c r="GJ32" s="119"/>
      <c r="GK32" s="119"/>
      <c r="GL32" s="119"/>
      <c r="GM32" s="119"/>
      <c r="GN32" s="119"/>
      <c r="GO32" s="119"/>
      <c r="GP32" s="119"/>
      <c r="GQ32" s="119"/>
      <c r="GR32" s="119"/>
      <c r="GS32" s="119"/>
      <c r="GT32" s="119"/>
      <c r="GU32" s="119"/>
      <c r="GV32" s="119"/>
      <c r="GW32" s="119"/>
      <c r="GX32" s="119"/>
      <c r="GY32" s="119"/>
      <c r="GZ32" s="119"/>
      <c r="HA32" s="119"/>
      <c r="HB32" s="119"/>
      <c r="HC32" s="119"/>
      <c r="HD32" s="119"/>
      <c r="HE32" s="119"/>
      <c r="HF32" s="119"/>
      <c r="HG32" s="119"/>
      <c r="HH32" s="119"/>
      <c r="HI32" s="119"/>
      <c r="HJ32" s="119"/>
      <c r="HK32" s="119"/>
      <c r="HL32" s="119"/>
      <c r="HM32" s="119"/>
      <c r="HN32" s="119"/>
      <c r="HO32" s="119"/>
      <c r="HP32" s="119"/>
      <c r="HQ32" s="119"/>
      <c r="HR32" s="119"/>
      <c r="HS32" s="119"/>
      <c r="HT32" s="119"/>
      <c r="HU32" s="119"/>
      <c r="HV32" s="119"/>
      <c r="HW32" s="119"/>
      <c r="HX32" s="119"/>
      <c r="HY32" s="119"/>
      <c r="HZ32" s="119"/>
      <c r="IA32" s="119"/>
      <c r="IB32" s="119"/>
      <c r="IC32" s="119"/>
      <c r="ID32" s="119"/>
      <c r="IE32" s="119"/>
      <c r="IF32" s="119"/>
      <c r="IG32" s="119"/>
      <c r="IH32" s="119"/>
      <c r="II32" s="119"/>
      <c r="IJ32" s="119"/>
      <c r="IK32" s="119"/>
      <c r="IL32" s="119"/>
      <c r="IM32" s="119"/>
      <c r="IN32" s="119"/>
      <c r="IO32" s="119"/>
      <c r="IP32" s="119"/>
      <c r="IQ32" s="119"/>
      <c r="IR32" s="119"/>
      <c r="IS32" s="119"/>
      <c r="IT32" s="119"/>
      <c r="IU32" s="119"/>
      <c r="IV32" s="119"/>
    </row>
    <row r="33" spans="2:256" ht="31.5">
      <c r="B33" s="279">
        <v>1</v>
      </c>
      <c r="C33" s="589" t="str">
        <f>RESUMO!D31</f>
        <v>A L V E N A R I A S ,   F E C H A M E N T O S   E   D I V I S Ó R I A S</v>
      </c>
      <c r="D33" s="590">
        <f>AB33*E33/100</f>
        <v>0</v>
      </c>
      <c r="E33" s="591"/>
      <c r="F33" s="592">
        <f>AB33*G33/100</f>
        <v>0</v>
      </c>
      <c r="G33" s="591"/>
      <c r="H33" s="590">
        <f>AB33*I33/100</f>
        <v>0</v>
      </c>
      <c r="I33" s="591"/>
      <c r="J33" s="590">
        <f>AB33*K33/100</f>
        <v>28881.564999999999</v>
      </c>
      <c r="K33" s="591">
        <v>50</v>
      </c>
      <c r="L33" s="592">
        <f>AB33*M33/100</f>
        <v>28881.564999999999</v>
      </c>
      <c r="M33" s="591">
        <v>50</v>
      </c>
      <c r="N33" s="590">
        <f>AB33*O33/100</f>
        <v>0</v>
      </c>
      <c r="O33" s="591"/>
      <c r="P33" s="590">
        <f>AB33*Q33/100</f>
        <v>0</v>
      </c>
      <c r="Q33" s="591"/>
      <c r="R33" s="590">
        <f>AB33*S33/100</f>
        <v>0</v>
      </c>
      <c r="S33" s="591"/>
      <c r="T33" s="590">
        <f>AB33*U33/100</f>
        <v>0</v>
      </c>
      <c r="U33" s="591"/>
      <c r="V33" s="590">
        <f>AB33*W33/100</f>
        <v>0</v>
      </c>
      <c r="W33" s="591"/>
      <c r="X33" s="590">
        <f>AB33*Y33/100</f>
        <v>0</v>
      </c>
      <c r="Y33" s="591"/>
      <c r="Z33" s="590">
        <f>AB33*AA33/100</f>
        <v>0</v>
      </c>
      <c r="AA33" s="591"/>
      <c r="AB33" s="593">
        <f>RESUMO!I31</f>
        <v>57763.130000000005</v>
      </c>
      <c r="AC33" s="594">
        <f>AB33/$AB$121*100</f>
        <v>6.0231120019050186</v>
      </c>
      <c r="AD33" s="151"/>
      <c r="AE33" s="280">
        <f t="shared" si="0"/>
        <v>100</v>
      </c>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151"/>
      <c r="BO33" s="151"/>
      <c r="BP33" s="151"/>
      <c r="BQ33" s="151"/>
      <c r="BR33" s="151"/>
      <c r="BS33" s="151"/>
      <c r="BT33" s="151"/>
      <c r="BU33" s="151"/>
      <c r="BV33" s="151"/>
      <c r="BW33" s="151"/>
      <c r="BX33" s="151"/>
      <c r="BY33" s="151"/>
      <c r="BZ33" s="151"/>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Y33" s="151"/>
      <c r="DZ33" s="151"/>
      <c r="EA33" s="151"/>
      <c r="EB33" s="151"/>
      <c r="EC33" s="151"/>
      <c r="ED33" s="151"/>
      <c r="EE33" s="151"/>
      <c r="EF33" s="151"/>
      <c r="EG33" s="151"/>
      <c r="EH33" s="151"/>
      <c r="EI33" s="151"/>
      <c r="EJ33" s="151"/>
      <c r="EK33" s="151"/>
      <c r="EL33" s="151"/>
      <c r="EM33" s="151"/>
      <c r="EN33" s="151"/>
      <c r="EO33" s="151"/>
      <c r="EP33" s="151"/>
      <c r="EQ33" s="151"/>
      <c r="ER33" s="151"/>
      <c r="ES33" s="151"/>
      <c r="ET33" s="151"/>
      <c r="EU33" s="151"/>
      <c r="EV33" s="151"/>
      <c r="EW33" s="151"/>
      <c r="EX33" s="151"/>
      <c r="EY33" s="151"/>
      <c r="EZ33" s="151"/>
      <c r="FA33" s="151"/>
      <c r="FB33" s="151"/>
      <c r="FC33" s="151"/>
      <c r="FD33" s="151"/>
      <c r="FE33" s="151"/>
      <c r="FF33" s="151"/>
      <c r="FG33" s="151"/>
      <c r="FH33" s="151"/>
      <c r="FI33" s="151"/>
      <c r="FJ33" s="151"/>
      <c r="FK33" s="151"/>
      <c r="FL33" s="151"/>
      <c r="FM33" s="151"/>
      <c r="FN33" s="151"/>
      <c r="FO33" s="151"/>
      <c r="FP33" s="151"/>
      <c r="FQ33" s="151"/>
      <c r="FR33" s="151"/>
      <c r="FS33" s="151"/>
      <c r="FT33" s="151"/>
      <c r="FU33" s="151"/>
      <c r="FV33" s="151"/>
      <c r="FW33" s="151"/>
      <c r="FX33" s="151"/>
      <c r="FY33" s="151"/>
      <c r="FZ33" s="151"/>
      <c r="GA33" s="151"/>
      <c r="GB33" s="151"/>
      <c r="GC33" s="151"/>
      <c r="GD33" s="151"/>
      <c r="GE33" s="151"/>
      <c r="GF33" s="151"/>
      <c r="GG33" s="151"/>
      <c r="GH33" s="151"/>
      <c r="GI33" s="151"/>
      <c r="GJ33" s="151"/>
      <c r="GK33" s="151"/>
      <c r="GL33" s="151"/>
      <c r="GM33" s="151"/>
      <c r="GN33" s="151"/>
      <c r="GO33" s="151"/>
      <c r="GP33" s="151"/>
      <c r="GQ33" s="151"/>
      <c r="GR33" s="151"/>
      <c r="GS33" s="151"/>
      <c r="GT33" s="151"/>
      <c r="GU33" s="151"/>
      <c r="GV33" s="151"/>
      <c r="GW33" s="151"/>
      <c r="GX33" s="151"/>
      <c r="GY33" s="151"/>
      <c r="GZ33" s="151"/>
      <c r="HA33" s="151"/>
      <c r="HB33" s="151"/>
      <c r="HC33" s="151"/>
      <c r="HD33" s="151"/>
      <c r="HE33" s="151"/>
      <c r="HF33" s="151"/>
      <c r="HG33" s="151"/>
      <c r="HH33" s="151"/>
      <c r="HI33" s="151"/>
      <c r="HJ33" s="151"/>
      <c r="HK33" s="151"/>
      <c r="HL33" s="151"/>
      <c r="HM33" s="151"/>
      <c r="HN33" s="151"/>
      <c r="HO33" s="151"/>
      <c r="HP33" s="151"/>
      <c r="HQ33" s="151"/>
      <c r="HR33" s="151"/>
      <c r="HS33" s="151"/>
      <c r="HT33" s="151"/>
      <c r="HU33" s="151"/>
      <c r="HV33" s="151"/>
      <c r="HW33" s="151"/>
      <c r="HX33" s="151"/>
      <c r="HY33" s="151"/>
      <c r="HZ33" s="151"/>
      <c r="IA33" s="151"/>
      <c r="IB33" s="151"/>
      <c r="IC33" s="151"/>
      <c r="ID33" s="151"/>
      <c r="IE33" s="151"/>
      <c r="IF33" s="151"/>
      <c r="IG33" s="151"/>
      <c r="IH33" s="151"/>
      <c r="II33" s="151"/>
      <c r="IJ33" s="151"/>
      <c r="IK33" s="151"/>
      <c r="IL33" s="151"/>
      <c r="IM33" s="151"/>
      <c r="IN33" s="151"/>
      <c r="IO33" s="151"/>
      <c r="IP33" s="151"/>
      <c r="IQ33" s="151"/>
      <c r="IR33" s="151"/>
      <c r="IS33" s="151"/>
      <c r="IT33" s="151"/>
      <c r="IU33" s="151"/>
      <c r="IV33" s="151"/>
    </row>
    <row r="34" spans="2:256" s="270" customFormat="1" ht="6" customHeight="1">
      <c r="C34" s="595"/>
      <c r="D34" s="596"/>
      <c r="E34" s="597"/>
      <c r="F34" s="596"/>
      <c r="G34" s="597"/>
      <c r="H34" s="596"/>
      <c r="I34" s="597"/>
      <c r="J34" s="596"/>
      <c r="K34" s="597"/>
      <c r="L34" s="596"/>
      <c r="M34" s="597"/>
      <c r="N34" s="596"/>
      <c r="O34" s="597"/>
      <c r="P34" s="596"/>
      <c r="Q34" s="597"/>
      <c r="R34" s="596"/>
      <c r="S34" s="597"/>
      <c r="T34" s="596"/>
      <c r="U34" s="597"/>
      <c r="V34" s="596"/>
      <c r="W34" s="597"/>
      <c r="X34" s="596"/>
      <c r="Y34" s="597"/>
      <c r="Z34" s="596"/>
      <c r="AA34" s="597"/>
      <c r="AB34" s="596"/>
      <c r="AC34" s="598"/>
      <c r="AD34" s="119"/>
      <c r="AE34" s="275">
        <f t="shared" si="0"/>
        <v>0</v>
      </c>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c r="IS34" s="119"/>
      <c r="IT34" s="119"/>
      <c r="IU34" s="119"/>
      <c r="IV34" s="119"/>
    </row>
    <row r="35" spans="2:256" ht="15.75">
      <c r="B35" s="279">
        <v>1</v>
      </c>
      <c r="C35" s="589" t="str">
        <f>RESUMO!D33</f>
        <v>E S Q U A D R I A S</v>
      </c>
      <c r="D35" s="590">
        <f>AB35*E35/100</f>
        <v>0</v>
      </c>
      <c r="E35" s="591"/>
      <c r="F35" s="592">
        <f>AB35*G35/100</f>
        <v>0</v>
      </c>
      <c r="G35" s="591"/>
      <c r="H35" s="590">
        <f>AB35*I35/100</f>
        <v>0</v>
      </c>
      <c r="I35" s="591"/>
      <c r="J35" s="590">
        <f>AB35*K35/100</f>
        <v>0</v>
      </c>
      <c r="K35" s="591"/>
      <c r="L35" s="592">
        <f>AB35*M35/100</f>
        <v>37609.365000000005</v>
      </c>
      <c r="M35" s="591">
        <v>50</v>
      </c>
      <c r="N35" s="590">
        <f>AB35*O35/100</f>
        <v>37609.365000000005</v>
      </c>
      <c r="O35" s="591">
        <v>50</v>
      </c>
      <c r="P35" s="590">
        <f>AB35*Q35/100</f>
        <v>0</v>
      </c>
      <c r="Q35" s="591"/>
      <c r="R35" s="590">
        <f>AB35*S35/100</f>
        <v>0</v>
      </c>
      <c r="S35" s="591"/>
      <c r="T35" s="590">
        <f>AB35*U35/100</f>
        <v>0</v>
      </c>
      <c r="U35" s="591"/>
      <c r="V35" s="590">
        <f>AB35*W35/100</f>
        <v>0</v>
      </c>
      <c r="W35" s="591"/>
      <c r="X35" s="590">
        <f>AB35*Y35/100</f>
        <v>0</v>
      </c>
      <c r="Y35" s="591"/>
      <c r="Z35" s="590">
        <f>AB35*AA35/100</f>
        <v>0</v>
      </c>
      <c r="AA35" s="591"/>
      <c r="AB35" s="593">
        <f>RESUMO!I33</f>
        <v>75218.73000000001</v>
      </c>
      <c r="AC35" s="594">
        <f>AB35/$AB$121*100</f>
        <v>7.8432528748191634</v>
      </c>
      <c r="AD35" s="151"/>
      <c r="AE35" s="280">
        <f t="shared" si="0"/>
        <v>100</v>
      </c>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151"/>
      <c r="BR35" s="151"/>
      <c r="BS35" s="151"/>
      <c r="BT35" s="151"/>
      <c r="BU35" s="151"/>
      <c r="BV35" s="151"/>
      <c r="BW35" s="151"/>
      <c r="BX35" s="151"/>
      <c r="BY35" s="151"/>
      <c r="BZ35" s="151"/>
      <c r="CA35" s="151"/>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c r="DK35" s="151"/>
      <c r="DL35" s="151"/>
      <c r="DM35" s="151"/>
      <c r="DN35" s="151"/>
      <c r="DO35" s="151"/>
      <c r="DP35" s="151"/>
      <c r="DQ35" s="151"/>
      <c r="DR35" s="151"/>
      <c r="DS35" s="151"/>
      <c r="DT35" s="151"/>
      <c r="DU35" s="151"/>
      <c r="DV35" s="151"/>
      <c r="DW35" s="151"/>
      <c r="DX35" s="151"/>
      <c r="DY35" s="151"/>
      <c r="DZ35" s="151"/>
      <c r="EA35" s="151"/>
      <c r="EB35" s="151"/>
      <c r="EC35" s="151"/>
      <c r="ED35" s="151"/>
      <c r="EE35" s="151"/>
      <c r="EF35" s="151"/>
      <c r="EG35" s="151"/>
      <c r="EH35" s="151"/>
      <c r="EI35" s="151"/>
      <c r="EJ35" s="151"/>
      <c r="EK35" s="151"/>
      <c r="EL35" s="151"/>
      <c r="EM35" s="151"/>
      <c r="EN35" s="151"/>
      <c r="EO35" s="151"/>
      <c r="EP35" s="151"/>
      <c r="EQ35" s="151"/>
      <c r="ER35" s="151"/>
      <c r="ES35" s="151"/>
      <c r="ET35" s="151"/>
      <c r="EU35" s="151"/>
      <c r="EV35" s="151"/>
      <c r="EW35" s="151"/>
      <c r="EX35" s="151"/>
      <c r="EY35" s="151"/>
      <c r="EZ35" s="151"/>
      <c r="FA35" s="151"/>
      <c r="FB35" s="151"/>
      <c r="FC35" s="151"/>
      <c r="FD35" s="151"/>
      <c r="FE35" s="151"/>
      <c r="FF35" s="151"/>
      <c r="FG35" s="151"/>
      <c r="FH35" s="151"/>
      <c r="FI35" s="151"/>
      <c r="FJ35" s="151"/>
      <c r="FK35" s="151"/>
      <c r="FL35" s="151"/>
      <c r="FM35" s="151"/>
      <c r="FN35" s="151"/>
      <c r="FO35" s="151"/>
      <c r="FP35" s="151"/>
      <c r="FQ35" s="151"/>
      <c r="FR35" s="151"/>
      <c r="FS35" s="151"/>
      <c r="FT35" s="151"/>
      <c r="FU35" s="151"/>
      <c r="FV35" s="151"/>
      <c r="FW35" s="151"/>
      <c r="FX35" s="151"/>
      <c r="FY35" s="151"/>
      <c r="FZ35" s="151"/>
      <c r="GA35" s="151"/>
      <c r="GB35" s="151"/>
      <c r="GC35" s="151"/>
      <c r="GD35" s="151"/>
      <c r="GE35" s="151"/>
      <c r="GF35" s="151"/>
      <c r="GG35" s="151"/>
      <c r="GH35" s="151"/>
      <c r="GI35" s="151"/>
      <c r="GJ35" s="151"/>
      <c r="GK35" s="151"/>
      <c r="GL35" s="151"/>
      <c r="GM35" s="151"/>
      <c r="GN35" s="151"/>
      <c r="GO35" s="151"/>
      <c r="GP35" s="151"/>
      <c r="GQ35" s="151"/>
      <c r="GR35" s="151"/>
      <c r="GS35" s="151"/>
      <c r="GT35" s="151"/>
      <c r="GU35" s="151"/>
      <c r="GV35" s="151"/>
      <c r="GW35" s="151"/>
      <c r="GX35" s="151"/>
      <c r="GY35" s="151"/>
      <c r="GZ35" s="151"/>
      <c r="HA35" s="151"/>
      <c r="HB35" s="151"/>
      <c r="HC35" s="151"/>
      <c r="HD35" s="151"/>
      <c r="HE35" s="151"/>
      <c r="HF35" s="151"/>
      <c r="HG35" s="151"/>
      <c r="HH35" s="151"/>
      <c r="HI35" s="151"/>
      <c r="HJ35" s="151"/>
      <c r="HK35" s="151"/>
      <c r="HL35" s="151"/>
      <c r="HM35" s="151"/>
      <c r="HN35" s="151"/>
      <c r="HO35" s="151"/>
      <c r="HP35" s="151"/>
      <c r="HQ35" s="151"/>
      <c r="HR35" s="151"/>
      <c r="HS35" s="151"/>
      <c r="HT35" s="151"/>
      <c r="HU35" s="151"/>
      <c r="HV35" s="151"/>
      <c r="HW35" s="151"/>
      <c r="HX35" s="151"/>
      <c r="HY35" s="151"/>
      <c r="HZ35" s="151"/>
      <c r="IA35" s="151"/>
      <c r="IB35" s="151"/>
      <c r="IC35" s="151"/>
      <c r="ID35" s="151"/>
      <c r="IE35" s="151"/>
      <c r="IF35" s="151"/>
      <c r="IG35" s="151"/>
      <c r="IH35" s="151"/>
      <c r="II35" s="151"/>
      <c r="IJ35" s="151"/>
      <c r="IK35" s="151"/>
      <c r="IL35" s="151"/>
      <c r="IM35" s="151"/>
      <c r="IN35" s="151"/>
      <c r="IO35" s="151"/>
      <c r="IP35" s="151"/>
      <c r="IQ35" s="151"/>
      <c r="IR35" s="151"/>
      <c r="IS35" s="151"/>
      <c r="IT35" s="151"/>
      <c r="IU35" s="151"/>
      <c r="IV35" s="151"/>
    </row>
    <row r="36" spans="2:256" s="270" customFormat="1" ht="6" customHeight="1">
      <c r="C36" s="595"/>
      <c r="D36" s="596"/>
      <c r="E36" s="597"/>
      <c r="F36" s="596"/>
      <c r="G36" s="597"/>
      <c r="H36" s="596"/>
      <c r="I36" s="597"/>
      <c r="J36" s="596"/>
      <c r="K36" s="597"/>
      <c r="L36" s="596"/>
      <c r="M36" s="597"/>
      <c r="N36" s="596"/>
      <c r="O36" s="597"/>
      <c r="P36" s="596"/>
      <c r="Q36" s="597"/>
      <c r="R36" s="596"/>
      <c r="S36" s="597"/>
      <c r="T36" s="596"/>
      <c r="U36" s="597"/>
      <c r="V36" s="596"/>
      <c r="W36" s="597"/>
      <c r="X36" s="596"/>
      <c r="Y36" s="597"/>
      <c r="Z36" s="596"/>
      <c r="AA36" s="597"/>
      <c r="AB36" s="596"/>
      <c r="AC36" s="598"/>
      <c r="AD36" s="119"/>
      <c r="AE36" s="275">
        <f t="shared" si="0"/>
        <v>0</v>
      </c>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c r="FB36" s="119"/>
      <c r="FC36" s="119"/>
      <c r="FD36" s="119"/>
      <c r="FE36" s="119"/>
      <c r="FF36" s="119"/>
      <c r="FG36" s="119"/>
      <c r="FH36" s="119"/>
      <c r="FI36" s="119"/>
      <c r="FJ36" s="119"/>
      <c r="FK36" s="119"/>
      <c r="FL36" s="119"/>
      <c r="FM36" s="119"/>
      <c r="FN36" s="119"/>
      <c r="FO36" s="119"/>
      <c r="FP36" s="119"/>
      <c r="FQ36" s="119"/>
      <c r="FR36" s="119"/>
      <c r="FS36" s="119"/>
      <c r="FT36" s="119"/>
      <c r="FU36" s="119"/>
      <c r="FV36" s="119"/>
      <c r="FW36" s="119"/>
      <c r="FX36" s="119"/>
      <c r="FY36" s="119"/>
      <c r="FZ36" s="119"/>
      <c r="GA36" s="119"/>
      <c r="GB36" s="119"/>
      <c r="GC36" s="119"/>
      <c r="GD36" s="119"/>
      <c r="GE36" s="119"/>
      <c r="GF36" s="119"/>
      <c r="GG36" s="119"/>
      <c r="GH36" s="119"/>
      <c r="GI36" s="119"/>
      <c r="GJ36" s="119"/>
      <c r="GK36" s="119"/>
      <c r="GL36" s="119"/>
      <c r="GM36" s="119"/>
      <c r="GN36" s="119"/>
      <c r="GO36" s="119"/>
      <c r="GP36" s="119"/>
      <c r="GQ36" s="119"/>
      <c r="GR36" s="119"/>
      <c r="GS36" s="119"/>
      <c r="GT36" s="119"/>
      <c r="GU36" s="119"/>
      <c r="GV36" s="119"/>
      <c r="GW36" s="119"/>
      <c r="GX36" s="119"/>
      <c r="GY36" s="119"/>
      <c r="GZ36" s="119"/>
      <c r="HA36" s="119"/>
      <c r="HB36" s="119"/>
      <c r="HC36" s="119"/>
      <c r="HD36" s="119"/>
      <c r="HE36" s="119"/>
      <c r="HF36" s="119"/>
      <c r="HG36" s="119"/>
      <c r="HH36" s="119"/>
      <c r="HI36" s="119"/>
      <c r="HJ36" s="119"/>
      <c r="HK36" s="119"/>
      <c r="HL36" s="119"/>
      <c r="HM36" s="119"/>
      <c r="HN36" s="119"/>
      <c r="HO36" s="119"/>
      <c r="HP36" s="119"/>
      <c r="HQ36" s="119"/>
      <c r="HR36" s="119"/>
      <c r="HS36" s="119"/>
      <c r="HT36" s="119"/>
      <c r="HU36" s="119"/>
      <c r="HV36" s="119"/>
      <c r="HW36" s="119"/>
      <c r="HX36" s="119"/>
      <c r="HY36" s="119"/>
      <c r="HZ36" s="119"/>
      <c r="IA36" s="119"/>
      <c r="IB36" s="119"/>
      <c r="IC36" s="119"/>
      <c r="ID36" s="119"/>
      <c r="IE36" s="119"/>
      <c r="IF36" s="119"/>
      <c r="IG36" s="119"/>
      <c r="IH36" s="119"/>
      <c r="II36" s="119"/>
      <c r="IJ36" s="119"/>
      <c r="IK36" s="119"/>
      <c r="IL36" s="119"/>
      <c r="IM36" s="119"/>
      <c r="IN36" s="119"/>
      <c r="IO36" s="119"/>
      <c r="IP36" s="119"/>
      <c r="IQ36" s="119"/>
      <c r="IR36" s="119"/>
      <c r="IS36" s="119"/>
      <c r="IT36" s="119"/>
      <c r="IU36" s="119"/>
      <c r="IV36" s="119"/>
    </row>
    <row r="37" spans="2:256" ht="15.75">
      <c r="B37" s="279">
        <v>1</v>
      </c>
      <c r="C37" s="589" t="str">
        <f>RESUMO!D35</f>
        <v>C O B E R T U R A S</v>
      </c>
      <c r="D37" s="590">
        <f>AB37*E37/100</f>
        <v>0</v>
      </c>
      <c r="E37" s="591"/>
      <c r="F37" s="592">
        <f>AB37*G37/100</f>
        <v>0</v>
      </c>
      <c r="G37" s="591"/>
      <c r="H37" s="590">
        <f>AB37*I37/100</f>
        <v>0</v>
      </c>
      <c r="I37" s="591"/>
      <c r="J37" s="590">
        <f>AB37*K37/100</f>
        <v>0</v>
      </c>
      <c r="K37" s="591"/>
      <c r="L37" s="592">
        <f>AB37*M37/100</f>
        <v>0</v>
      </c>
      <c r="M37" s="591"/>
      <c r="N37" s="590">
        <f>AB37*O37/100</f>
        <v>26268.474999999999</v>
      </c>
      <c r="O37" s="591">
        <v>50</v>
      </c>
      <c r="P37" s="590">
        <f>AB37*Q37/100</f>
        <v>26268.474999999999</v>
      </c>
      <c r="Q37" s="591">
        <v>50</v>
      </c>
      <c r="R37" s="590">
        <f>AB37*S37/100</f>
        <v>0</v>
      </c>
      <c r="S37" s="591"/>
      <c r="T37" s="590">
        <f>AB37*U37/100</f>
        <v>0</v>
      </c>
      <c r="U37" s="591"/>
      <c r="V37" s="590">
        <f>AB37*W37/100</f>
        <v>0</v>
      </c>
      <c r="W37" s="591"/>
      <c r="X37" s="590">
        <f>AB37*Y37/100</f>
        <v>0</v>
      </c>
      <c r="Y37" s="591"/>
      <c r="Z37" s="590">
        <f>AB37*AA37/100</f>
        <v>0</v>
      </c>
      <c r="AA37" s="591"/>
      <c r="AB37" s="593">
        <f>RESUMO!I35</f>
        <v>52536.950000000004</v>
      </c>
      <c r="AC37" s="594">
        <f>AB37/$AB$121*100</f>
        <v>5.4781646023767037</v>
      </c>
      <c r="AD37" s="151"/>
      <c r="AE37" s="280">
        <f t="shared" si="0"/>
        <v>100</v>
      </c>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151"/>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c r="DP37" s="151"/>
      <c r="DQ37" s="151"/>
      <c r="DR37" s="151"/>
      <c r="DS37" s="151"/>
      <c r="DT37" s="151"/>
      <c r="DU37" s="151"/>
      <c r="DV37" s="151"/>
      <c r="DW37" s="151"/>
      <c r="DX37" s="151"/>
      <c r="DY37" s="151"/>
      <c r="DZ37" s="151"/>
      <c r="EA37" s="151"/>
      <c r="EB37" s="151"/>
      <c r="EC37" s="151"/>
      <c r="ED37" s="151"/>
      <c r="EE37" s="151"/>
      <c r="EF37" s="151"/>
      <c r="EG37" s="151"/>
      <c r="EH37" s="151"/>
      <c r="EI37" s="151"/>
      <c r="EJ37" s="151"/>
      <c r="EK37" s="151"/>
      <c r="EL37" s="151"/>
      <c r="EM37" s="151"/>
      <c r="EN37" s="151"/>
      <c r="EO37" s="151"/>
      <c r="EP37" s="151"/>
      <c r="EQ37" s="151"/>
      <c r="ER37" s="151"/>
      <c r="ES37" s="151"/>
      <c r="ET37" s="151"/>
      <c r="EU37" s="151"/>
      <c r="EV37" s="151"/>
      <c r="EW37" s="151"/>
      <c r="EX37" s="151"/>
      <c r="EY37" s="151"/>
      <c r="EZ37" s="151"/>
      <c r="FA37" s="151"/>
      <c r="FB37" s="151"/>
      <c r="FC37" s="151"/>
      <c r="FD37" s="151"/>
      <c r="FE37" s="151"/>
      <c r="FF37" s="151"/>
      <c r="FG37" s="151"/>
      <c r="FH37" s="151"/>
      <c r="FI37" s="151"/>
      <c r="FJ37" s="151"/>
      <c r="FK37" s="151"/>
      <c r="FL37" s="151"/>
      <c r="FM37" s="151"/>
      <c r="FN37" s="151"/>
      <c r="FO37" s="151"/>
      <c r="FP37" s="151"/>
      <c r="FQ37" s="151"/>
      <c r="FR37" s="151"/>
      <c r="FS37" s="151"/>
      <c r="FT37" s="151"/>
      <c r="FU37" s="151"/>
      <c r="FV37" s="151"/>
      <c r="FW37" s="151"/>
      <c r="FX37" s="151"/>
      <c r="FY37" s="151"/>
      <c r="FZ37" s="151"/>
      <c r="GA37" s="151"/>
      <c r="GB37" s="151"/>
      <c r="GC37" s="151"/>
      <c r="GD37" s="151"/>
      <c r="GE37" s="151"/>
      <c r="GF37" s="151"/>
      <c r="GG37" s="151"/>
      <c r="GH37" s="151"/>
      <c r="GI37" s="151"/>
      <c r="GJ37" s="151"/>
      <c r="GK37" s="151"/>
      <c r="GL37" s="151"/>
      <c r="GM37" s="151"/>
      <c r="GN37" s="151"/>
      <c r="GO37" s="151"/>
      <c r="GP37" s="151"/>
      <c r="GQ37" s="151"/>
      <c r="GR37" s="151"/>
      <c r="GS37" s="151"/>
      <c r="GT37" s="151"/>
      <c r="GU37" s="151"/>
      <c r="GV37" s="151"/>
      <c r="GW37" s="151"/>
      <c r="GX37" s="151"/>
      <c r="GY37" s="151"/>
      <c r="GZ37" s="151"/>
      <c r="HA37" s="151"/>
      <c r="HB37" s="151"/>
      <c r="HC37" s="151"/>
      <c r="HD37" s="151"/>
      <c r="HE37" s="151"/>
      <c r="HF37" s="151"/>
      <c r="HG37" s="151"/>
      <c r="HH37" s="151"/>
      <c r="HI37" s="151"/>
      <c r="HJ37" s="151"/>
      <c r="HK37" s="151"/>
      <c r="HL37" s="151"/>
      <c r="HM37" s="151"/>
      <c r="HN37" s="151"/>
      <c r="HO37" s="151"/>
      <c r="HP37" s="151"/>
      <c r="HQ37" s="151"/>
      <c r="HR37" s="151"/>
      <c r="HS37" s="151"/>
      <c r="HT37" s="151"/>
      <c r="HU37" s="151"/>
      <c r="HV37" s="151"/>
      <c r="HW37" s="151"/>
      <c r="HX37" s="151"/>
      <c r="HY37" s="151"/>
      <c r="HZ37" s="151"/>
      <c r="IA37" s="151"/>
      <c r="IB37" s="151"/>
      <c r="IC37" s="151"/>
      <c r="ID37" s="151"/>
      <c r="IE37" s="151"/>
      <c r="IF37" s="151"/>
      <c r="IG37" s="151"/>
      <c r="IH37" s="151"/>
      <c r="II37" s="151"/>
      <c r="IJ37" s="151"/>
      <c r="IK37" s="151"/>
      <c r="IL37" s="151"/>
      <c r="IM37" s="151"/>
      <c r="IN37" s="151"/>
      <c r="IO37" s="151"/>
      <c r="IP37" s="151"/>
      <c r="IQ37" s="151"/>
      <c r="IR37" s="151"/>
      <c r="IS37" s="151"/>
      <c r="IT37" s="151"/>
      <c r="IU37" s="151"/>
      <c r="IV37" s="151"/>
    </row>
    <row r="38" spans="2:256" s="270" customFormat="1" ht="6" customHeight="1">
      <c r="C38" s="595"/>
      <c r="D38" s="596"/>
      <c r="E38" s="597"/>
      <c r="F38" s="596"/>
      <c r="G38" s="597"/>
      <c r="H38" s="596"/>
      <c r="I38" s="597"/>
      <c r="J38" s="596"/>
      <c r="K38" s="597"/>
      <c r="L38" s="596"/>
      <c r="M38" s="597"/>
      <c r="N38" s="596"/>
      <c r="O38" s="597"/>
      <c r="P38" s="596"/>
      <c r="Q38" s="597"/>
      <c r="R38" s="596"/>
      <c r="S38" s="597"/>
      <c r="T38" s="596"/>
      <c r="U38" s="597"/>
      <c r="V38" s="596"/>
      <c r="W38" s="597"/>
      <c r="X38" s="596"/>
      <c r="Y38" s="597"/>
      <c r="Z38" s="596"/>
      <c r="AA38" s="597"/>
      <c r="AB38" s="596"/>
      <c r="AC38" s="598"/>
      <c r="AD38" s="119"/>
      <c r="AE38" s="275">
        <f t="shared" si="0"/>
        <v>0</v>
      </c>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c r="DA38" s="119"/>
      <c r="DB38" s="119"/>
      <c r="DC38" s="119"/>
      <c r="DD38" s="119"/>
      <c r="DE38" s="119"/>
      <c r="DF38" s="119"/>
      <c r="DG38" s="119"/>
      <c r="DH38" s="119"/>
      <c r="DI38" s="119"/>
      <c r="DJ38" s="119"/>
      <c r="DK38" s="119"/>
      <c r="DL38" s="119"/>
      <c r="DM38" s="119"/>
      <c r="DN38" s="119"/>
      <c r="DO38" s="119"/>
      <c r="DP38" s="119"/>
      <c r="DQ38" s="119"/>
      <c r="DR38" s="119"/>
      <c r="DS38" s="119"/>
      <c r="DT38" s="119"/>
      <c r="DU38" s="119"/>
      <c r="DV38" s="119"/>
      <c r="DW38" s="119"/>
      <c r="DX38" s="119"/>
      <c r="DY38" s="119"/>
      <c r="DZ38" s="119"/>
      <c r="EA38" s="119"/>
      <c r="EB38" s="119"/>
      <c r="EC38" s="119"/>
      <c r="ED38" s="119"/>
      <c r="EE38" s="119"/>
      <c r="EF38" s="119"/>
      <c r="EG38" s="119"/>
      <c r="EH38" s="119"/>
      <c r="EI38" s="119"/>
      <c r="EJ38" s="119"/>
      <c r="EK38" s="119"/>
      <c r="EL38" s="119"/>
      <c r="EM38" s="119"/>
      <c r="EN38" s="119"/>
      <c r="EO38" s="119"/>
      <c r="EP38" s="119"/>
      <c r="EQ38" s="119"/>
      <c r="ER38" s="119"/>
      <c r="ES38" s="119"/>
      <c r="ET38" s="119"/>
      <c r="EU38" s="119"/>
      <c r="EV38" s="119"/>
      <c r="EW38" s="119"/>
      <c r="EX38" s="119"/>
      <c r="EY38" s="119"/>
      <c r="EZ38" s="119"/>
      <c r="FA38" s="119"/>
      <c r="FB38" s="119"/>
      <c r="FC38" s="119"/>
      <c r="FD38" s="119"/>
      <c r="FE38" s="119"/>
      <c r="FF38" s="119"/>
      <c r="FG38" s="119"/>
      <c r="FH38" s="119"/>
      <c r="FI38" s="119"/>
      <c r="FJ38" s="119"/>
      <c r="FK38" s="119"/>
      <c r="FL38" s="119"/>
      <c r="FM38" s="119"/>
      <c r="FN38" s="119"/>
      <c r="FO38" s="119"/>
      <c r="FP38" s="119"/>
      <c r="FQ38" s="119"/>
      <c r="FR38" s="119"/>
      <c r="FS38" s="119"/>
      <c r="FT38" s="119"/>
      <c r="FU38" s="119"/>
      <c r="FV38" s="119"/>
      <c r="FW38" s="119"/>
      <c r="FX38" s="119"/>
      <c r="FY38" s="119"/>
      <c r="FZ38" s="119"/>
      <c r="GA38" s="119"/>
      <c r="GB38" s="119"/>
      <c r="GC38" s="119"/>
      <c r="GD38" s="119"/>
      <c r="GE38" s="119"/>
      <c r="GF38" s="119"/>
      <c r="GG38" s="119"/>
      <c r="GH38" s="119"/>
      <c r="GI38" s="119"/>
      <c r="GJ38" s="119"/>
      <c r="GK38" s="119"/>
      <c r="GL38" s="119"/>
      <c r="GM38" s="119"/>
      <c r="GN38" s="119"/>
      <c r="GO38" s="119"/>
      <c r="GP38" s="119"/>
      <c r="GQ38" s="119"/>
      <c r="GR38" s="119"/>
      <c r="GS38" s="119"/>
      <c r="GT38" s="119"/>
      <c r="GU38" s="119"/>
      <c r="GV38" s="119"/>
      <c r="GW38" s="119"/>
      <c r="GX38" s="119"/>
      <c r="GY38" s="119"/>
      <c r="GZ38" s="119"/>
      <c r="HA38" s="119"/>
      <c r="HB38" s="119"/>
      <c r="HC38" s="119"/>
      <c r="HD38" s="119"/>
      <c r="HE38" s="119"/>
      <c r="HF38" s="119"/>
      <c r="HG38" s="119"/>
      <c r="HH38" s="119"/>
      <c r="HI38" s="119"/>
      <c r="HJ38" s="119"/>
      <c r="HK38" s="119"/>
      <c r="HL38" s="119"/>
      <c r="HM38" s="119"/>
      <c r="HN38" s="119"/>
      <c r="HO38" s="119"/>
      <c r="HP38" s="119"/>
      <c r="HQ38" s="119"/>
      <c r="HR38" s="119"/>
      <c r="HS38" s="119"/>
      <c r="HT38" s="119"/>
      <c r="HU38" s="119"/>
      <c r="HV38" s="119"/>
      <c r="HW38" s="119"/>
      <c r="HX38" s="119"/>
      <c r="HY38" s="119"/>
      <c r="HZ38" s="119"/>
      <c r="IA38" s="119"/>
      <c r="IB38" s="119"/>
      <c r="IC38" s="119"/>
      <c r="ID38" s="119"/>
      <c r="IE38" s="119"/>
      <c r="IF38" s="119"/>
      <c r="IG38" s="119"/>
      <c r="IH38" s="119"/>
      <c r="II38" s="119"/>
      <c r="IJ38" s="119"/>
      <c r="IK38" s="119"/>
      <c r="IL38" s="119"/>
      <c r="IM38" s="119"/>
      <c r="IN38" s="119"/>
      <c r="IO38" s="119"/>
      <c r="IP38" s="119"/>
      <c r="IQ38" s="119"/>
      <c r="IR38" s="119"/>
      <c r="IS38" s="119"/>
      <c r="IT38" s="119"/>
      <c r="IU38" s="119"/>
      <c r="IV38" s="119"/>
    </row>
    <row r="39" spans="2:256" ht="15.75">
      <c r="B39" s="279">
        <v>1</v>
      </c>
      <c r="C39" s="589" t="str">
        <f>RESUMO!D37</f>
        <v>R E V E S T I M E N T O</v>
      </c>
      <c r="D39" s="590">
        <f>AB39*E39/100</f>
        <v>0</v>
      </c>
      <c r="E39" s="591"/>
      <c r="F39" s="592">
        <f>AB39*G39/100</f>
        <v>0</v>
      </c>
      <c r="G39" s="591"/>
      <c r="H39" s="590">
        <f>AB39*I39/100</f>
        <v>0</v>
      </c>
      <c r="I39" s="591"/>
      <c r="J39" s="590">
        <f>AB39*K39/100</f>
        <v>0</v>
      </c>
      <c r="K39" s="591"/>
      <c r="L39" s="592">
        <f>AB39*M39/100</f>
        <v>0</v>
      </c>
      <c r="M39" s="591"/>
      <c r="N39" s="590">
        <f>AB39*O39/100</f>
        <v>0</v>
      </c>
      <c r="O39" s="591"/>
      <c r="P39" s="590">
        <f>AB39*Q39/100</f>
        <v>38000.19</v>
      </c>
      <c r="Q39" s="591">
        <v>50</v>
      </c>
      <c r="R39" s="590">
        <f>AB39*S39/100</f>
        <v>38000.19</v>
      </c>
      <c r="S39" s="591">
        <v>50</v>
      </c>
      <c r="T39" s="590">
        <f>AB39*U39/100</f>
        <v>0</v>
      </c>
      <c r="U39" s="591"/>
      <c r="V39" s="590">
        <f>AB39*W39/100</f>
        <v>0</v>
      </c>
      <c r="W39" s="591"/>
      <c r="X39" s="590">
        <f>AB39*Y39/100</f>
        <v>0</v>
      </c>
      <c r="Y39" s="591"/>
      <c r="Z39" s="590">
        <f>AB39*AA39/100</f>
        <v>0</v>
      </c>
      <c r="AA39" s="591"/>
      <c r="AB39" s="593">
        <f>RESUMO!I37</f>
        <v>76000.38</v>
      </c>
      <c r="AC39" s="594">
        <f>AB39/$AB$121*100</f>
        <v>7.9247575560282506</v>
      </c>
      <c r="AD39" s="151"/>
      <c r="AE39" s="280">
        <f t="shared" si="0"/>
        <v>100</v>
      </c>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c r="DP39" s="151"/>
      <c r="DQ39" s="151"/>
      <c r="DR39" s="151"/>
      <c r="DS39" s="151"/>
      <c r="DT39" s="151"/>
      <c r="DU39" s="151"/>
      <c r="DV39" s="151"/>
      <c r="DW39" s="151"/>
      <c r="DX39" s="151"/>
      <c r="DY39" s="151"/>
      <c r="DZ39" s="151"/>
      <c r="EA39" s="151"/>
      <c r="EB39" s="151"/>
      <c r="EC39" s="151"/>
      <c r="ED39" s="151"/>
      <c r="EE39" s="151"/>
      <c r="EF39" s="151"/>
      <c r="EG39" s="151"/>
      <c r="EH39" s="151"/>
      <c r="EI39" s="151"/>
      <c r="EJ39" s="151"/>
      <c r="EK39" s="151"/>
      <c r="EL39" s="151"/>
      <c r="EM39" s="151"/>
      <c r="EN39" s="151"/>
      <c r="EO39" s="151"/>
      <c r="EP39" s="151"/>
      <c r="EQ39" s="151"/>
      <c r="ER39" s="151"/>
      <c r="ES39" s="151"/>
      <c r="ET39" s="151"/>
      <c r="EU39" s="151"/>
      <c r="EV39" s="151"/>
      <c r="EW39" s="151"/>
      <c r="EX39" s="151"/>
      <c r="EY39" s="151"/>
      <c r="EZ39" s="151"/>
      <c r="FA39" s="151"/>
      <c r="FB39" s="151"/>
      <c r="FC39" s="151"/>
      <c r="FD39" s="151"/>
      <c r="FE39" s="151"/>
      <c r="FF39" s="151"/>
      <c r="FG39" s="151"/>
      <c r="FH39" s="151"/>
      <c r="FI39" s="151"/>
      <c r="FJ39" s="151"/>
      <c r="FK39" s="151"/>
      <c r="FL39" s="151"/>
      <c r="FM39" s="151"/>
      <c r="FN39" s="151"/>
      <c r="FO39" s="151"/>
      <c r="FP39" s="151"/>
      <c r="FQ39" s="151"/>
      <c r="FR39" s="151"/>
      <c r="FS39" s="151"/>
      <c r="FT39" s="151"/>
      <c r="FU39" s="151"/>
      <c r="FV39" s="151"/>
      <c r="FW39" s="151"/>
      <c r="FX39" s="151"/>
      <c r="FY39" s="151"/>
      <c r="FZ39" s="151"/>
      <c r="GA39" s="151"/>
      <c r="GB39" s="151"/>
      <c r="GC39" s="151"/>
      <c r="GD39" s="151"/>
      <c r="GE39" s="151"/>
      <c r="GF39" s="151"/>
      <c r="GG39" s="151"/>
      <c r="GH39" s="151"/>
      <c r="GI39" s="151"/>
      <c r="GJ39" s="151"/>
      <c r="GK39" s="151"/>
      <c r="GL39" s="151"/>
      <c r="GM39" s="151"/>
      <c r="GN39" s="151"/>
      <c r="GO39" s="151"/>
      <c r="GP39" s="151"/>
      <c r="GQ39" s="151"/>
      <c r="GR39" s="151"/>
      <c r="GS39" s="151"/>
      <c r="GT39" s="151"/>
      <c r="GU39" s="151"/>
      <c r="GV39" s="151"/>
      <c r="GW39" s="151"/>
      <c r="GX39" s="151"/>
      <c r="GY39" s="151"/>
      <c r="GZ39" s="151"/>
      <c r="HA39" s="151"/>
      <c r="HB39" s="151"/>
      <c r="HC39" s="151"/>
      <c r="HD39" s="151"/>
      <c r="HE39" s="151"/>
      <c r="HF39" s="151"/>
      <c r="HG39" s="151"/>
      <c r="HH39" s="151"/>
      <c r="HI39" s="151"/>
      <c r="HJ39" s="151"/>
      <c r="HK39" s="151"/>
      <c r="HL39" s="151"/>
      <c r="HM39" s="151"/>
      <c r="HN39" s="151"/>
      <c r="HO39" s="151"/>
      <c r="HP39" s="151"/>
      <c r="HQ39" s="151"/>
      <c r="HR39" s="151"/>
      <c r="HS39" s="151"/>
      <c r="HT39" s="151"/>
      <c r="HU39" s="151"/>
      <c r="HV39" s="151"/>
      <c r="HW39" s="151"/>
      <c r="HX39" s="151"/>
      <c r="HY39" s="151"/>
      <c r="HZ39" s="151"/>
      <c r="IA39" s="151"/>
      <c r="IB39" s="151"/>
      <c r="IC39" s="151"/>
      <c r="ID39" s="151"/>
      <c r="IE39" s="151"/>
      <c r="IF39" s="151"/>
      <c r="IG39" s="151"/>
      <c r="IH39" s="151"/>
      <c r="II39" s="151"/>
      <c r="IJ39" s="151"/>
      <c r="IK39" s="151"/>
      <c r="IL39" s="151"/>
      <c r="IM39" s="151"/>
      <c r="IN39" s="151"/>
      <c r="IO39" s="151"/>
      <c r="IP39" s="151"/>
      <c r="IQ39" s="151"/>
      <c r="IR39" s="151"/>
      <c r="IS39" s="151"/>
      <c r="IT39" s="151"/>
      <c r="IU39" s="151"/>
      <c r="IV39" s="151"/>
    </row>
    <row r="40" spans="2:256" s="270" customFormat="1" ht="6" customHeight="1">
      <c r="C40" s="595"/>
      <c r="D40" s="596"/>
      <c r="E40" s="597"/>
      <c r="F40" s="596"/>
      <c r="G40" s="597"/>
      <c r="H40" s="596"/>
      <c r="I40" s="597"/>
      <c r="J40" s="596"/>
      <c r="K40" s="597"/>
      <c r="L40" s="596"/>
      <c r="M40" s="597"/>
      <c r="N40" s="596"/>
      <c r="O40" s="597"/>
      <c r="P40" s="596"/>
      <c r="Q40" s="597"/>
      <c r="R40" s="596"/>
      <c r="S40" s="597"/>
      <c r="T40" s="596"/>
      <c r="U40" s="597"/>
      <c r="V40" s="596"/>
      <c r="W40" s="597"/>
      <c r="X40" s="596"/>
      <c r="Y40" s="597"/>
      <c r="Z40" s="596"/>
      <c r="AA40" s="597"/>
      <c r="AB40" s="596"/>
      <c r="AC40" s="598"/>
      <c r="AD40" s="119"/>
      <c r="AE40" s="275">
        <f t="shared" si="0"/>
        <v>0</v>
      </c>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19"/>
      <c r="DP40" s="119"/>
      <c r="DQ40" s="119"/>
      <c r="DR40" s="119"/>
      <c r="DS40" s="119"/>
      <c r="DT40" s="119"/>
      <c r="DU40" s="119"/>
      <c r="DV40" s="119"/>
      <c r="DW40" s="119"/>
      <c r="DX40" s="119"/>
      <c r="DY40" s="119"/>
      <c r="DZ40" s="119"/>
      <c r="EA40" s="119"/>
      <c r="EB40" s="119"/>
      <c r="EC40" s="119"/>
      <c r="ED40" s="119"/>
      <c r="EE40" s="119"/>
      <c r="EF40" s="119"/>
      <c r="EG40" s="119"/>
      <c r="EH40" s="119"/>
      <c r="EI40" s="119"/>
      <c r="EJ40" s="119"/>
      <c r="EK40" s="119"/>
      <c r="EL40" s="119"/>
      <c r="EM40" s="119"/>
      <c r="EN40" s="119"/>
      <c r="EO40" s="119"/>
      <c r="EP40" s="119"/>
      <c r="EQ40" s="119"/>
      <c r="ER40" s="119"/>
      <c r="ES40" s="119"/>
      <c r="ET40" s="119"/>
      <c r="EU40" s="119"/>
      <c r="EV40" s="119"/>
      <c r="EW40" s="119"/>
      <c r="EX40" s="119"/>
      <c r="EY40" s="119"/>
      <c r="EZ40" s="119"/>
      <c r="FA40" s="119"/>
      <c r="FB40" s="119"/>
      <c r="FC40" s="119"/>
      <c r="FD40" s="119"/>
      <c r="FE40" s="119"/>
      <c r="FF40" s="119"/>
      <c r="FG40" s="119"/>
      <c r="FH40" s="119"/>
      <c r="FI40" s="119"/>
      <c r="FJ40" s="119"/>
      <c r="FK40" s="119"/>
      <c r="FL40" s="119"/>
      <c r="FM40" s="119"/>
      <c r="FN40" s="119"/>
      <c r="FO40" s="119"/>
      <c r="FP40" s="119"/>
      <c r="FQ40" s="119"/>
      <c r="FR40" s="119"/>
      <c r="FS40" s="119"/>
      <c r="FT40" s="119"/>
      <c r="FU40" s="119"/>
      <c r="FV40" s="119"/>
      <c r="FW40" s="119"/>
      <c r="FX40" s="119"/>
      <c r="FY40" s="119"/>
      <c r="FZ40" s="119"/>
      <c r="GA40" s="119"/>
      <c r="GB40" s="119"/>
      <c r="GC40" s="119"/>
      <c r="GD40" s="119"/>
      <c r="GE40" s="119"/>
      <c r="GF40" s="119"/>
      <c r="GG40" s="119"/>
      <c r="GH40" s="119"/>
      <c r="GI40" s="119"/>
      <c r="GJ40" s="119"/>
      <c r="GK40" s="119"/>
      <c r="GL40" s="119"/>
      <c r="GM40" s="119"/>
      <c r="GN40" s="119"/>
      <c r="GO40" s="119"/>
      <c r="GP40" s="119"/>
      <c r="GQ40" s="119"/>
      <c r="GR40" s="119"/>
      <c r="GS40" s="119"/>
      <c r="GT40" s="119"/>
      <c r="GU40" s="119"/>
      <c r="GV40" s="119"/>
      <c r="GW40" s="119"/>
      <c r="GX40" s="119"/>
      <c r="GY40" s="119"/>
      <c r="GZ40" s="119"/>
      <c r="HA40" s="119"/>
      <c r="HB40" s="119"/>
      <c r="HC40" s="119"/>
      <c r="HD40" s="119"/>
      <c r="HE40" s="119"/>
      <c r="HF40" s="119"/>
      <c r="HG40" s="119"/>
      <c r="HH40" s="119"/>
      <c r="HI40" s="119"/>
      <c r="HJ40" s="119"/>
      <c r="HK40" s="119"/>
      <c r="HL40" s="119"/>
      <c r="HM40" s="119"/>
      <c r="HN40" s="119"/>
      <c r="HO40" s="119"/>
      <c r="HP40" s="119"/>
      <c r="HQ40" s="119"/>
      <c r="HR40" s="119"/>
      <c r="HS40" s="119"/>
      <c r="HT40" s="119"/>
      <c r="HU40" s="119"/>
      <c r="HV40" s="119"/>
      <c r="HW40" s="119"/>
      <c r="HX40" s="119"/>
      <c r="HY40" s="119"/>
      <c r="HZ40" s="119"/>
      <c r="IA40" s="119"/>
      <c r="IB40" s="119"/>
      <c r="IC40" s="119"/>
      <c r="ID40" s="119"/>
      <c r="IE40" s="119"/>
      <c r="IF40" s="119"/>
      <c r="IG40" s="119"/>
      <c r="IH40" s="119"/>
      <c r="II40" s="119"/>
      <c r="IJ40" s="119"/>
      <c r="IK40" s="119"/>
      <c r="IL40" s="119"/>
      <c r="IM40" s="119"/>
      <c r="IN40" s="119"/>
      <c r="IO40" s="119"/>
      <c r="IP40" s="119"/>
      <c r="IQ40" s="119"/>
      <c r="IR40" s="119"/>
      <c r="IS40" s="119"/>
      <c r="IT40" s="119"/>
      <c r="IU40" s="119"/>
      <c r="IV40" s="119"/>
    </row>
    <row r="41" spans="2:256" ht="15.75">
      <c r="B41" s="279">
        <v>1</v>
      </c>
      <c r="C41" s="589" t="str">
        <f>RESUMO!D39</f>
        <v>P I S O S</v>
      </c>
      <c r="D41" s="590">
        <f>AB41*E41/100</f>
        <v>0</v>
      </c>
      <c r="E41" s="591"/>
      <c r="F41" s="592">
        <f>AB41*G41/100</f>
        <v>0</v>
      </c>
      <c r="G41" s="591"/>
      <c r="H41" s="590">
        <f>AB41*I41/100</f>
        <v>0</v>
      </c>
      <c r="I41" s="591"/>
      <c r="J41" s="590">
        <f>AB41*K41/100</f>
        <v>0</v>
      </c>
      <c r="K41" s="591"/>
      <c r="L41" s="592">
        <f>AB41*M41/100</f>
        <v>0</v>
      </c>
      <c r="M41" s="591"/>
      <c r="N41" s="590">
        <f>AB41*O41/100</f>
        <v>0</v>
      </c>
      <c r="O41" s="591"/>
      <c r="P41" s="590">
        <f>AB41*Q41/100</f>
        <v>11846.674999999999</v>
      </c>
      <c r="Q41" s="591">
        <v>50</v>
      </c>
      <c r="R41" s="590">
        <f>AB41*S41/100</f>
        <v>11846.674999999999</v>
      </c>
      <c r="S41" s="591">
        <v>50</v>
      </c>
      <c r="T41" s="590">
        <f>AB41*U41/100</f>
        <v>0</v>
      </c>
      <c r="U41" s="591"/>
      <c r="V41" s="590">
        <f>AB41*W41/100</f>
        <v>0</v>
      </c>
      <c r="W41" s="591"/>
      <c r="X41" s="590">
        <f>AB41*Y41/100</f>
        <v>0</v>
      </c>
      <c r="Y41" s="591"/>
      <c r="Z41" s="590">
        <f>AB41*AA41/100</f>
        <v>0</v>
      </c>
      <c r="AA41" s="591"/>
      <c r="AB41" s="593">
        <f>RESUMO!I39</f>
        <v>23693.350000000002</v>
      </c>
      <c r="AC41" s="594">
        <f>AB41/$AB$121*100</f>
        <v>2.470567310849261</v>
      </c>
      <c r="AD41" s="151"/>
      <c r="AE41" s="280">
        <f t="shared" si="0"/>
        <v>100</v>
      </c>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1"/>
      <c r="EY41" s="151"/>
      <c r="EZ41" s="151"/>
      <c r="FA41" s="151"/>
      <c r="FB41" s="151"/>
      <c r="FC41" s="151"/>
      <c r="FD41" s="151"/>
      <c r="FE41" s="151"/>
      <c r="FF41" s="151"/>
      <c r="FG41" s="151"/>
      <c r="FH41" s="151"/>
      <c r="FI41" s="151"/>
      <c r="FJ41" s="151"/>
      <c r="FK41" s="151"/>
      <c r="FL41" s="151"/>
      <c r="FM41" s="151"/>
      <c r="FN41" s="151"/>
      <c r="FO41" s="151"/>
      <c r="FP41" s="151"/>
      <c r="FQ41" s="151"/>
      <c r="FR41" s="151"/>
      <c r="FS41" s="151"/>
      <c r="FT41" s="151"/>
      <c r="FU41" s="151"/>
      <c r="FV41" s="151"/>
      <c r="FW41" s="151"/>
      <c r="FX41" s="151"/>
      <c r="FY41" s="151"/>
      <c r="FZ41" s="151"/>
      <c r="GA41" s="151"/>
      <c r="GB41" s="151"/>
      <c r="GC41" s="151"/>
      <c r="GD41" s="151"/>
      <c r="GE41" s="151"/>
      <c r="GF41" s="151"/>
      <c r="GG41" s="151"/>
      <c r="GH41" s="151"/>
      <c r="GI41" s="151"/>
      <c r="GJ41" s="151"/>
      <c r="GK41" s="151"/>
      <c r="GL41" s="151"/>
      <c r="GM41" s="151"/>
      <c r="GN41" s="151"/>
      <c r="GO41" s="151"/>
      <c r="GP41" s="151"/>
      <c r="GQ41" s="151"/>
      <c r="GR41" s="151"/>
      <c r="GS41" s="151"/>
      <c r="GT41" s="151"/>
      <c r="GU41" s="151"/>
      <c r="GV41" s="151"/>
      <c r="GW41" s="151"/>
      <c r="GX41" s="151"/>
      <c r="GY41" s="151"/>
      <c r="GZ41" s="151"/>
      <c r="HA41" s="151"/>
      <c r="HB41" s="151"/>
      <c r="HC41" s="151"/>
      <c r="HD41" s="151"/>
      <c r="HE41" s="151"/>
      <c r="HF41" s="151"/>
      <c r="HG41" s="151"/>
      <c r="HH41" s="151"/>
      <c r="HI41" s="151"/>
      <c r="HJ41" s="151"/>
      <c r="HK41" s="151"/>
      <c r="HL41" s="151"/>
      <c r="HM41" s="151"/>
      <c r="HN41" s="151"/>
      <c r="HO41" s="151"/>
      <c r="HP41" s="151"/>
      <c r="HQ41" s="151"/>
      <c r="HR41" s="151"/>
      <c r="HS41" s="151"/>
      <c r="HT41" s="151"/>
      <c r="HU41" s="151"/>
      <c r="HV41" s="151"/>
      <c r="HW41" s="151"/>
      <c r="HX41" s="151"/>
      <c r="HY41" s="151"/>
      <c r="HZ41" s="151"/>
      <c r="IA41" s="151"/>
      <c r="IB41" s="151"/>
      <c r="IC41" s="151"/>
      <c r="ID41" s="151"/>
      <c r="IE41" s="151"/>
      <c r="IF41" s="151"/>
      <c r="IG41" s="151"/>
      <c r="IH41" s="151"/>
      <c r="II41" s="151"/>
      <c r="IJ41" s="151"/>
      <c r="IK41" s="151"/>
      <c r="IL41" s="151"/>
      <c r="IM41" s="151"/>
      <c r="IN41" s="151"/>
      <c r="IO41" s="151"/>
      <c r="IP41" s="151"/>
      <c r="IQ41" s="151"/>
      <c r="IR41" s="151"/>
      <c r="IS41" s="151"/>
      <c r="IT41" s="151"/>
      <c r="IU41" s="151"/>
      <c r="IV41" s="151"/>
    </row>
    <row r="42" spans="2:256" s="270" customFormat="1" ht="6" customHeight="1">
      <c r="C42" s="595"/>
      <c r="D42" s="596"/>
      <c r="E42" s="597"/>
      <c r="F42" s="596"/>
      <c r="G42" s="597"/>
      <c r="H42" s="596"/>
      <c r="I42" s="597"/>
      <c r="J42" s="596"/>
      <c r="K42" s="597"/>
      <c r="L42" s="596"/>
      <c r="M42" s="597"/>
      <c r="N42" s="596"/>
      <c r="O42" s="597"/>
      <c r="P42" s="596"/>
      <c r="Q42" s="597"/>
      <c r="R42" s="596"/>
      <c r="S42" s="597"/>
      <c r="T42" s="596"/>
      <c r="U42" s="597"/>
      <c r="V42" s="596"/>
      <c r="W42" s="597"/>
      <c r="X42" s="596"/>
      <c r="Y42" s="597"/>
      <c r="Z42" s="596"/>
      <c r="AA42" s="597"/>
      <c r="AB42" s="596"/>
      <c r="AC42" s="598"/>
      <c r="AD42" s="119"/>
      <c r="AE42" s="275">
        <f t="shared" si="0"/>
        <v>0</v>
      </c>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19"/>
      <c r="DP42" s="119"/>
      <c r="DQ42" s="119"/>
      <c r="DR42" s="119"/>
      <c r="DS42" s="119"/>
      <c r="DT42" s="119"/>
      <c r="DU42" s="119"/>
      <c r="DV42" s="119"/>
      <c r="DW42" s="119"/>
      <c r="DX42" s="119"/>
      <c r="DY42" s="119"/>
      <c r="DZ42" s="119"/>
      <c r="EA42" s="119"/>
      <c r="EB42" s="119"/>
      <c r="EC42" s="119"/>
      <c r="ED42" s="119"/>
      <c r="EE42" s="119"/>
      <c r="EF42" s="119"/>
      <c r="EG42" s="119"/>
      <c r="EH42" s="119"/>
      <c r="EI42" s="119"/>
      <c r="EJ42" s="119"/>
      <c r="EK42" s="119"/>
      <c r="EL42" s="119"/>
      <c r="EM42" s="119"/>
      <c r="EN42" s="119"/>
      <c r="EO42" s="119"/>
      <c r="EP42" s="119"/>
      <c r="EQ42" s="119"/>
      <c r="ER42" s="119"/>
      <c r="ES42" s="119"/>
      <c r="ET42" s="119"/>
      <c r="EU42" s="119"/>
      <c r="EV42" s="119"/>
      <c r="EW42" s="119"/>
      <c r="EX42" s="119"/>
      <c r="EY42" s="119"/>
      <c r="EZ42" s="119"/>
      <c r="FA42" s="119"/>
      <c r="FB42" s="119"/>
      <c r="FC42" s="119"/>
      <c r="FD42" s="119"/>
      <c r="FE42" s="119"/>
      <c r="FF42" s="119"/>
      <c r="FG42" s="119"/>
      <c r="FH42" s="119"/>
      <c r="FI42" s="119"/>
      <c r="FJ42" s="119"/>
      <c r="FK42" s="119"/>
      <c r="FL42" s="119"/>
      <c r="FM42" s="119"/>
      <c r="FN42" s="119"/>
      <c r="FO42" s="119"/>
      <c r="FP42" s="119"/>
      <c r="FQ42" s="119"/>
      <c r="FR42" s="119"/>
      <c r="FS42" s="119"/>
      <c r="FT42" s="119"/>
      <c r="FU42" s="119"/>
      <c r="FV42" s="119"/>
      <c r="FW42" s="119"/>
      <c r="FX42" s="119"/>
      <c r="FY42" s="119"/>
      <c r="FZ42" s="119"/>
      <c r="GA42" s="119"/>
      <c r="GB42" s="119"/>
      <c r="GC42" s="119"/>
      <c r="GD42" s="119"/>
      <c r="GE42" s="119"/>
      <c r="GF42" s="119"/>
      <c r="GG42" s="119"/>
      <c r="GH42" s="119"/>
      <c r="GI42" s="119"/>
      <c r="GJ42" s="119"/>
      <c r="GK42" s="119"/>
      <c r="GL42" s="119"/>
      <c r="GM42" s="119"/>
      <c r="GN42" s="119"/>
      <c r="GO42" s="119"/>
      <c r="GP42" s="119"/>
      <c r="GQ42" s="119"/>
      <c r="GR42" s="119"/>
      <c r="GS42" s="119"/>
      <c r="GT42" s="119"/>
      <c r="GU42" s="119"/>
      <c r="GV42" s="119"/>
      <c r="GW42" s="119"/>
      <c r="GX42" s="119"/>
      <c r="GY42" s="119"/>
      <c r="GZ42" s="119"/>
      <c r="HA42" s="119"/>
      <c r="HB42" s="119"/>
      <c r="HC42" s="119"/>
      <c r="HD42" s="119"/>
      <c r="HE42" s="119"/>
      <c r="HF42" s="119"/>
      <c r="HG42" s="119"/>
      <c r="HH42" s="119"/>
      <c r="HI42" s="119"/>
      <c r="HJ42" s="119"/>
      <c r="HK42" s="119"/>
      <c r="HL42" s="119"/>
      <c r="HM42" s="119"/>
      <c r="HN42" s="119"/>
      <c r="HO42" s="119"/>
      <c r="HP42" s="119"/>
      <c r="HQ42" s="119"/>
      <c r="HR42" s="119"/>
      <c r="HS42" s="119"/>
      <c r="HT42" s="119"/>
      <c r="HU42" s="119"/>
      <c r="HV42" s="119"/>
      <c r="HW42" s="119"/>
      <c r="HX42" s="119"/>
      <c r="HY42" s="119"/>
      <c r="HZ42" s="119"/>
      <c r="IA42" s="119"/>
      <c r="IB42" s="119"/>
      <c r="IC42" s="119"/>
      <c r="ID42" s="119"/>
      <c r="IE42" s="119"/>
      <c r="IF42" s="119"/>
      <c r="IG42" s="119"/>
      <c r="IH42" s="119"/>
      <c r="II42" s="119"/>
      <c r="IJ42" s="119"/>
      <c r="IK42" s="119"/>
      <c r="IL42" s="119"/>
      <c r="IM42" s="119"/>
      <c r="IN42" s="119"/>
      <c r="IO42" s="119"/>
      <c r="IP42" s="119"/>
      <c r="IQ42" s="119"/>
      <c r="IR42" s="119"/>
      <c r="IS42" s="119"/>
      <c r="IT42" s="119"/>
      <c r="IU42" s="119"/>
      <c r="IV42" s="119"/>
    </row>
    <row r="43" spans="2:256" ht="15.75">
      <c r="B43" s="279">
        <v>1</v>
      </c>
      <c r="C43" s="589" t="str">
        <f>RESUMO!D41</f>
        <v>F O R R O</v>
      </c>
      <c r="D43" s="590">
        <f>AB43*E43/100</f>
        <v>0</v>
      </c>
      <c r="E43" s="591"/>
      <c r="F43" s="592">
        <f>AB43*G43/100</f>
        <v>0</v>
      </c>
      <c r="G43" s="591"/>
      <c r="H43" s="590">
        <f>AB43*I43/100</f>
        <v>0</v>
      </c>
      <c r="I43" s="591"/>
      <c r="J43" s="590">
        <f>AB43*K43/100</f>
        <v>0</v>
      </c>
      <c r="K43" s="591"/>
      <c r="L43" s="592">
        <f>AB43*M43/100</f>
        <v>0</v>
      </c>
      <c r="M43" s="591"/>
      <c r="N43" s="590">
        <f>AB43*O43/100</f>
        <v>0</v>
      </c>
      <c r="O43" s="591"/>
      <c r="P43" s="590">
        <f>AB43*Q43/100</f>
        <v>0</v>
      </c>
      <c r="Q43" s="591"/>
      <c r="R43" s="590">
        <f>AB43*S43/100</f>
        <v>0</v>
      </c>
      <c r="S43" s="591"/>
      <c r="T43" s="590">
        <f>AB43*U43/100</f>
        <v>256.97000000000003</v>
      </c>
      <c r="U43" s="591">
        <v>100</v>
      </c>
      <c r="V43" s="590">
        <f>AB43*W43/100</f>
        <v>0</v>
      </c>
      <c r="W43" s="591"/>
      <c r="X43" s="590">
        <f>AB43*Y43/100</f>
        <v>0</v>
      </c>
      <c r="Y43" s="591"/>
      <c r="Z43" s="590">
        <f>AB43*AA43/100</f>
        <v>0</v>
      </c>
      <c r="AA43" s="591"/>
      <c r="AB43" s="593">
        <f>RESUMO!I41</f>
        <v>256.97000000000003</v>
      </c>
      <c r="AC43" s="594">
        <f>AB43/$AB$121*100</f>
        <v>2.6794931146036104E-2</v>
      </c>
      <c r="AD43" s="151"/>
      <c r="AE43" s="280">
        <f t="shared" si="0"/>
        <v>100</v>
      </c>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151"/>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U43" s="151"/>
      <c r="DV43" s="151"/>
      <c r="DW43" s="151"/>
      <c r="DX43" s="151"/>
      <c r="DY43" s="151"/>
      <c r="DZ43" s="151"/>
      <c r="EA43" s="151"/>
      <c r="EB43" s="151"/>
      <c r="EC43" s="151"/>
      <c r="ED43" s="151"/>
      <c r="EE43" s="151"/>
      <c r="EF43" s="151"/>
      <c r="EG43" s="151"/>
      <c r="EH43" s="151"/>
      <c r="EI43" s="151"/>
      <c r="EJ43" s="151"/>
      <c r="EK43" s="151"/>
      <c r="EL43" s="151"/>
      <c r="EM43" s="151"/>
      <c r="EN43" s="151"/>
      <c r="EO43" s="151"/>
      <c r="EP43" s="151"/>
      <c r="EQ43" s="151"/>
      <c r="ER43" s="151"/>
      <c r="ES43" s="151"/>
      <c r="ET43" s="151"/>
      <c r="EU43" s="151"/>
      <c r="EV43" s="151"/>
      <c r="EW43" s="151"/>
      <c r="EX43" s="151"/>
      <c r="EY43" s="151"/>
      <c r="EZ43" s="151"/>
      <c r="FA43" s="151"/>
      <c r="FB43" s="151"/>
      <c r="FC43" s="151"/>
      <c r="FD43" s="151"/>
      <c r="FE43" s="151"/>
      <c r="FF43" s="151"/>
      <c r="FG43" s="151"/>
      <c r="FH43" s="151"/>
      <c r="FI43" s="151"/>
      <c r="FJ43" s="151"/>
      <c r="FK43" s="151"/>
      <c r="FL43" s="151"/>
      <c r="FM43" s="151"/>
      <c r="FN43" s="151"/>
      <c r="FO43" s="151"/>
      <c r="FP43" s="151"/>
      <c r="FQ43" s="151"/>
      <c r="FR43" s="151"/>
      <c r="FS43" s="151"/>
      <c r="FT43" s="151"/>
      <c r="FU43" s="151"/>
      <c r="FV43" s="151"/>
      <c r="FW43" s="151"/>
      <c r="FX43" s="151"/>
      <c r="FY43" s="151"/>
      <c r="FZ43" s="151"/>
      <c r="GA43" s="151"/>
      <c r="GB43" s="151"/>
      <c r="GC43" s="151"/>
      <c r="GD43" s="151"/>
      <c r="GE43" s="151"/>
      <c r="GF43" s="151"/>
      <c r="GG43" s="151"/>
      <c r="GH43" s="151"/>
      <c r="GI43" s="151"/>
      <c r="GJ43" s="151"/>
      <c r="GK43" s="151"/>
      <c r="GL43" s="151"/>
      <c r="GM43" s="151"/>
      <c r="GN43" s="151"/>
      <c r="GO43" s="151"/>
      <c r="GP43" s="151"/>
      <c r="GQ43" s="151"/>
      <c r="GR43" s="151"/>
      <c r="GS43" s="151"/>
      <c r="GT43" s="151"/>
      <c r="GU43" s="151"/>
      <c r="GV43" s="151"/>
      <c r="GW43" s="151"/>
      <c r="GX43" s="151"/>
      <c r="GY43" s="151"/>
      <c r="GZ43" s="151"/>
      <c r="HA43" s="151"/>
      <c r="HB43" s="151"/>
      <c r="HC43" s="151"/>
      <c r="HD43" s="151"/>
      <c r="HE43" s="151"/>
      <c r="HF43" s="151"/>
      <c r="HG43" s="151"/>
      <c r="HH43" s="151"/>
      <c r="HI43" s="151"/>
      <c r="HJ43" s="151"/>
      <c r="HK43" s="151"/>
      <c r="HL43" s="151"/>
      <c r="HM43" s="151"/>
      <c r="HN43" s="151"/>
      <c r="HO43" s="151"/>
      <c r="HP43" s="151"/>
      <c r="HQ43" s="151"/>
      <c r="HR43" s="151"/>
      <c r="HS43" s="151"/>
      <c r="HT43" s="151"/>
      <c r="HU43" s="151"/>
      <c r="HV43" s="151"/>
      <c r="HW43" s="151"/>
      <c r="HX43" s="151"/>
      <c r="HY43" s="151"/>
      <c r="HZ43" s="151"/>
      <c r="IA43" s="151"/>
      <c r="IB43" s="151"/>
      <c r="IC43" s="151"/>
      <c r="ID43" s="151"/>
      <c r="IE43" s="151"/>
      <c r="IF43" s="151"/>
      <c r="IG43" s="151"/>
      <c r="IH43" s="151"/>
      <c r="II43" s="151"/>
      <c r="IJ43" s="151"/>
      <c r="IK43" s="151"/>
      <c r="IL43" s="151"/>
      <c r="IM43" s="151"/>
      <c r="IN43" s="151"/>
      <c r="IO43" s="151"/>
      <c r="IP43" s="151"/>
      <c r="IQ43" s="151"/>
      <c r="IR43" s="151"/>
      <c r="IS43" s="151"/>
      <c r="IT43" s="151"/>
      <c r="IU43" s="151"/>
      <c r="IV43" s="151"/>
    </row>
    <row r="44" spans="2:256" s="270" customFormat="1" ht="6" customHeight="1">
      <c r="C44" s="595"/>
      <c r="D44" s="596"/>
      <c r="E44" s="597"/>
      <c r="F44" s="596"/>
      <c r="G44" s="597"/>
      <c r="H44" s="596"/>
      <c r="I44" s="597"/>
      <c r="J44" s="596"/>
      <c r="K44" s="597"/>
      <c r="L44" s="596"/>
      <c r="M44" s="597"/>
      <c r="N44" s="596"/>
      <c r="O44" s="597"/>
      <c r="P44" s="596"/>
      <c r="Q44" s="597"/>
      <c r="R44" s="596"/>
      <c r="S44" s="597"/>
      <c r="T44" s="596"/>
      <c r="U44" s="597"/>
      <c r="V44" s="596"/>
      <c r="W44" s="597"/>
      <c r="X44" s="596"/>
      <c r="Y44" s="597"/>
      <c r="Z44" s="596"/>
      <c r="AA44" s="597"/>
      <c r="AB44" s="596"/>
      <c r="AC44" s="598"/>
      <c r="AD44" s="119"/>
      <c r="AE44" s="275">
        <f t="shared" si="0"/>
        <v>0</v>
      </c>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c r="DA44" s="119"/>
      <c r="DB44" s="119"/>
      <c r="DC44" s="119"/>
      <c r="DD44" s="119"/>
      <c r="DE44" s="119"/>
      <c r="DF44" s="119"/>
      <c r="DG44" s="119"/>
      <c r="DH44" s="119"/>
      <c r="DI44" s="119"/>
      <c r="DJ44" s="119"/>
      <c r="DK44" s="119"/>
      <c r="DL44" s="119"/>
      <c r="DM44" s="119"/>
      <c r="DN44" s="119"/>
      <c r="DO44" s="119"/>
      <c r="DP44" s="119"/>
      <c r="DQ44" s="119"/>
      <c r="DR44" s="119"/>
      <c r="DS44" s="119"/>
      <c r="DT44" s="119"/>
      <c r="DU44" s="119"/>
      <c r="DV44" s="119"/>
      <c r="DW44" s="119"/>
      <c r="DX44" s="119"/>
      <c r="DY44" s="119"/>
      <c r="DZ44" s="119"/>
      <c r="EA44" s="119"/>
      <c r="EB44" s="119"/>
      <c r="EC44" s="119"/>
      <c r="ED44" s="119"/>
      <c r="EE44" s="119"/>
      <c r="EF44" s="119"/>
      <c r="EG44" s="119"/>
      <c r="EH44" s="119"/>
      <c r="EI44" s="119"/>
      <c r="EJ44" s="119"/>
      <c r="EK44" s="119"/>
      <c r="EL44" s="119"/>
      <c r="EM44" s="119"/>
      <c r="EN44" s="119"/>
      <c r="EO44" s="119"/>
      <c r="EP44" s="119"/>
      <c r="EQ44" s="119"/>
      <c r="ER44" s="119"/>
      <c r="ES44" s="119"/>
      <c r="ET44" s="119"/>
      <c r="EU44" s="119"/>
      <c r="EV44" s="119"/>
      <c r="EW44" s="119"/>
      <c r="EX44" s="119"/>
      <c r="EY44" s="119"/>
      <c r="EZ44" s="119"/>
      <c r="FA44" s="119"/>
      <c r="FB44" s="119"/>
      <c r="FC44" s="119"/>
      <c r="FD44" s="119"/>
      <c r="FE44" s="119"/>
      <c r="FF44" s="119"/>
      <c r="FG44" s="119"/>
      <c r="FH44" s="119"/>
      <c r="FI44" s="119"/>
      <c r="FJ44" s="119"/>
      <c r="FK44" s="119"/>
      <c r="FL44" s="119"/>
      <c r="FM44" s="119"/>
      <c r="FN44" s="119"/>
      <c r="FO44" s="119"/>
      <c r="FP44" s="119"/>
      <c r="FQ44" s="119"/>
      <c r="FR44" s="119"/>
      <c r="FS44" s="119"/>
      <c r="FT44" s="119"/>
      <c r="FU44" s="119"/>
      <c r="FV44" s="119"/>
      <c r="FW44" s="119"/>
      <c r="FX44" s="119"/>
      <c r="FY44" s="119"/>
      <c r="FZ44" s="119"/>
      <c r="GA44" s="119"/>
      <c r="GB44" s="119"/>
      <c r="GC44" s="119"/>
      <c r="GD44" s="119"/>
      <c r="GE44" s="119"/>
      <c r="GF44" s="119"/>
      <c r="GG44" s="119"/>
      <c r="GH44" s="119"/>
      <c r="GI44" s="119"/>
      <c r="GJ44" s="119"/>
      <c r="GK44" s="119"/>
      <c r="GL44" s="119"/>
      <c r="GM44" s="119"/>
      <c r="GN44" s="119"/>
      <c r="GO44" s="119"/>
      <c r="GP44" s="119"/>
      <c r="GQ44" s="119"/>
      <c r="GR44" s="119"/>
      <c r="GS44" s="119"/>
      <c r="GT44" s="119"/>
      <c r="GU44" s="119"/>
      <c r="GV44" s="119"/>
      <c r="GW44" s="119"/>
      <c r="GX44" s="119"/>
      <c r="GY44" s="119"/>
      <c r="GZ44" s="119"/>
      <c r="HA44" s="119"/>
      <c r="HB44" s="119"/>
      <c r="HC44" s="119"/>
      <c r="HD44" s="119"/>
      <c r="HE44" s="119"/>
      <c r="HF44" s="119"/>
      <c r="HG44" s="119"/>
      <c r="HH44" s="119"/>
      <c r="HI44" s="119"/>
      <c r="HJ44" s="119"/>
      <c r="HK44" s="119"/>
      <c r="HL44" s="119"/>
      <c r="HM44" s="119"/>
      <c r="HN44" s="119"/>
      <c r="HO44" s="119"/>
      <c r="HP44" s="119"/>
      <c r="HQ44" s="119"/>
      <c r="HR44" s="119"/>
      <c r="HS44" s="119"/>
      <c r="HT44" s="119"/>
      <c r="HU44" s="119"/>
      <c r="HV44" s="119"/>
      <c r="HW44" s="119"/>
      <c r="HX44" s="119"/>
      <c r="HY44" s="119"/>
      <c r="HZ44" s="119"/>
      <c r="IA44" s="119"/>
      <c r="IB44" s="119"/>
      <c r="IC44" s="119"/>
      <c r="ID44" s="119"/>
      <c r="IE44" s="119"/>
      <c r="IF44" s="119"/>
      <c r="IG44" s="119"/>
      <c r="IH44" s="119"/>
      <c r="II44" s="119"/>
      <c r="IJ44" s="119"/>
      <c r="IK44" s="119"/>
      <c r="IL44" s="119"/>
      <c r="IM44" s="119"/>
      <c r="IN44" s="119"/>
      <c r="IO44" s="119"/>
      <c r="IP44" s="119"/>
      <c r="IQ44" s="119"/>
      <c r="IR44" s="119"/>
      <c r="IS44" s="119"/>
      <c r="IT44" s="119"/>
      <c r="IU44" s="119"/>
      <c r="IV44" s="119"/>
    </row>
    <row r="45" spans="2:256" ht="31.5">
      <c r="B45" s="279">
        <v>1</v>
      </c>
      <c r="C45" s="589" t="str">
        <f>RESUMO!D43</f>
        <v xml:space="preserve">I N S T A L A Ç Õ E S   H I D R O S S A N I T Á R I A S </v>
      </c>
      <c r="D45" s="590">
        <f>AB45*E45/100</f>
        <v>0</v>
      </c>
      <c r="E45" s="591"/>
      <c r="F45" s="592">
        <f>AB45*G45/100</f>
        <v>0</v>
      </c>
      <c r="G45" s="591"/>
      <c r="H45" s="590">
        <f>AB45*I45/100</f>
        <v>0</v>
      </c>
      <c r="I45" s="591"/>
      <c r="J45" s="590">
        <f>AB45*K45/100</f>
        <v>0</v>
      </c>
      <c r="K45" s="591"/>
      <c r="L45" s="592">
        <f>AB45*M45/100</f>
        <v>17415.364000000005</v>
      </c>
      <c r="M45" s="591">
        <v>20</v>
      </c>
      <c r="N45" s="590">
        <f>AB45*O45/100</f>
        <v>17415.364000000005</v>
      </c>
      <c r="O45" s="591">
        <v>20</v>
      </c>
      <c r="P45" s="590">
        <f>AB45*Q45/100</f>
        <v>17415.364000000005</v>
      </c>
      <c r="Q45" s="591">
        <v>20</v>
      </c>
      <c r="R45" s="590">
        <f>AB45*S45/100</f>
        <v>17415.364000000005</v>
      </c>
      <c r="S45" s="591">
        <v>20</v>
      </c>
      <c r="T45" s="590">
        <f>AB45*U45/100</f>
        <v>17415.364000000005</v>
      </c>
      <c r="U45" s="591">
        <v>20</v>
      </c>
      <c r="V45" s="590">
        <f>AB45*W45/100</f>
        <v>0</v>
      </c>
      <c r="W45" s="591"/>
      <c r="X45" s="590">
        <f>AB45*Y45/100</f>
        <v>0</v>
      </c>
      <c r="Y45" s="591"/>
      <c r="Z45" s="590">
        <f>AB45*AA45/100</f>
        <v>0</v>
      </c>
      <c r="AA45" s="591"/>
      <c r="AB45" s="593">
        <f>RESUMO!I43</f>
        <v>87076.820000000022</v>
      </c>
      <c r="AC45" s="594">
        <f>AB45/$AB$121*100</f>
        <v>9.0797268020227264</v>
      </c>
      <c r="AD45" s="151"/>
      <c r="AE45" s="280">
        <f t="shared" ref="AE45:AE58" si="1">E45+G45+I45+K45+M45+O45+Q45+S45+U45+W45+Y45+AA45</f>
        <v>100</v>
      </c>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c r="BP45" s="151"/>
      <c r="BQ45" s="151"/>
      <c r="BR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c r="DV45" s="151"/>
      <c r="DW45" s="151"/>
      <c r="DX45" s="151"/>
      <c r="DY45" s="151"/>
      <c r="DZ45" s="151"/>
      <c r="EA45" s="151"/>
      <c r="EB45" s="151"/>
      <c r="EC45" s="151"/>
      <c r="ED45" s="151"/>
      <c r="EE45" s="151"/>
      <c r="EF45" s="151"/>
      <c r="EG45" s="151"/>
      <c r="EH45" s="151"/>
      <c r="EI45" s="151"/>
      <c r="EJ45" s="151"/>
      <c r="EK45" s="151"/>
      <c r="EL45" s="151"/>
      <c r="EM45" s="151"/>
      <c r="EN45" s="151"/>
      <c r="EO45" s="151"/>
      <c r="EP45" s="151"/>
      <c r="EQ45" s="151"/>
      <c r="ER45" s="151"/>
      <c r="ES45" s="151"/>
      <c r="ET45" s="151"/>
      <c r="EU45" s="151"/>
      <c r="EV45" s="151"/>
      <c r="EW45" s="151"/>
      <c r="EX45" s="151"/>
      <c r="EY45" s="151"/>
      <c r="EZ45" s="151"/>
      <c r="FA45" s="151"/>
      <c r="FB45" s="151"/>
      <c r="FC45" s="151"/>
      <c r="FD45" s="151"/>
      <c r="FE45" s="151"/>
      <c r="FF45" s="151"/>
      <c r="FG45" s="151"/>
      <c r="FH45" s="151"/>
      <c r="FI45" s="151"/>
      <c r="FJ45" s="151"/>
      <c r="FK45" s="151"/>
      <c r="FL45" s="151"/>
      <c r="FM45" s="151"/>
      <c r="FN45" s="151"/>
      <c r="FO45" s="151"/>
      <c r="FP45" s="151"/>
      <c r="FQ45" s="151"/>
      <c r="FR45" s="151"/>
      <c r="FS45" s="151"/>
      <c r="FT45" s="151"/>
      <c r="FU45" s="151"/>
      <c r="FV45" s="151"/>
      <c r="FW45" s="151"/>
      <c r="FX45" s="151"/>
      <c r="FY45" s="151"/>
      <c r="FZ45" s="151"/>
      <c r="GA45" s="151"/>
      <c r="GB45" s="151"/>
      <c r="GC45" s="151"/>
      <c r="GD45" s="151"/>
      <c r="GE45" s="151"/>
      <c r="GF45" s="151"/>
      <c r="GG45" s="151"/>
      <c r="GH45" s="151"/>
      <c r="GI45" s="151"/>
      <c r="GJ45" s="151"/>
      <c r="GK45" s="151"/>
      <c r="GL45" s="151"/>
      <c r="GM45" s="151"/>
      <c r="GN45" s="151"/>
      <c r="GO45" s="151"/>
      <c r="GP45" s="151"/>
      <c r="GQ45" s="151"/>
      <c r="GR45" s="151"/>
      <c r="GS45" s="151"/>
      <c r="GT45" s="151"/>
      <c r="GU45" s="151"/>
      <c r="GV45" s="151"/>
      <c r="GW45" s="151"/>
      <c r="GX45" s="151"/>
      <c r="GY45" s="151"/>
      <c r="GZ45" s="151"/>
      <c r="HA45" s="151"/>
      <c r="HB45" s="151"/>
      <c r="HC45" s="151"/>
      <c r="HD45" s="151"/>
      <c r="HE45" s="151"/>
      <c r="HF45" s="151"/>
      <c r="HG45" s="151"/>
      <c r="HH45" s="151"/>
      <c r="HI45" s="151"/>
      <c r="HJ45" s="151"/>
      <c r="HK45" s="151"/>
      <c r="HL45" s="151"/>
      <c r="HM45" s="151"/>
      <c r="HN45" s="151"/>
      <c r="HO45" s="151"/>
      <c r="HP45" s="151"/>
      <c r="HQ45" s="151"/>
      <c r="HR45" s="151"/>
      <c r="HS45" s="151"/>
      <c r="HT45" s="151"/>
      <c r="HU45" s="151"/>
      <c r="HV45" s="151"/>
      <c r="HW45" s="151"/>
      <c r="HX45" s="151"/>
      <c r="HY45" s="151"/>
      <c r="HZ45" s="151"/>
      <c r="IA45" s="151"/>
      <c r="IB45" s="151"/>
      <c r="IC45" s="151"/>
      <c r="ID45" s="151"/>
      <c r="IE45" s="151"/>
      <c r="IF45" s="151"/>
      <c r="IG45" s="151"/>
      <c r="IH45" s="151"/>
      <c r="II45" s="151"/>
      <c r="IJ45" s="151"/>
      <c r="IK45" s="151"/>
      <c r="IL45" s="151"/>
      <c r="IM45" s="151"/>
      <c r="IN45" s="151"/>
      <c r="IO45" s="151"/>
      <c r="IP45" s="151"/>
      <c r="IQ45" s="151"/>
      <c r="IR45" s="151"/>
      <c r="IS45" s="151"/>
      <c r="IT45" s="151"/>
      <c r="IU45" s="151"/>
      <c r="IV45" s="151"/>
    </row>
    <row r="46" spans="2:256" s="270" customFormat="1" ht="6" customHeight="1">
      <c r="C46" s="595"/>
      <c r="D46" s="596"/>
      <c r="E46" s="597"/>
      <c r="F46" s="596"/>
      <c r="G46" s="597"/>
      <c r="H46" s="596"/>
      <c r="I46" s="597"/>
      <c r="J46" s="596"/>
      <c r="K46" s="597"/>
      <c r="L46" s="596"/>
      <c r="M46" s="597"/>
      <c r="N46" s="596"/>
      <c r="O46" s="597"/>
      <c r="P46" s="596"/>
      <c r="Q46" s="597"/>
      <c r="R46" s="596"/>
      <c r="S46" s="597"/>
      <c r="T46" s="596"/>
      <c r="U46" s="597"/>
      <c r="V46" s="596"/>
      <c r="W46" s="597"/>
      <c r="X46" s="596"/>
      <c r="Y46" s="597"/>
      <c r="Z46" s="596"/>
      <c r="AA46" s="597"/>
      <c r="AB46" s="596"/>
      <c r="AC46" s="598"/>
      <c r="AD46" s="119"/>
      <c r="AE46" s="275">
        <f t="shared" si="1"/>
        <v>0</v>
      </c>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c r="DA46" s="119"/>
      <c r="DB46" s="119"/>
      <c r="DC46" s="119"/>
      <c r="DD46" s="119"/>
      <c r="DE46" s="119"/>
      <c r="DF46" s="119"/>
      <c r="DG46" s="119"/>
      <c r="DH46" s="119"/>
      <c r="DI46" s="119"/>
      <c r="DJ46" s="119"/>
      <c r="DK46" s="119"/>
      <c r="DL46" s="119"/>
      <c r="DM46" s="119"/>
      <c r="DN46" s="119"/>
      <c r="DO46" s="119"/>
      <c r="DP46" s="119"/>
      <c r="DQ46" s="119"/>
      <c r="DR46" s="119"/>
      <c r="DS46" s="119"/>
      <c r="DT46" s="119"/>
      <c r="DU46" s="119"/>
      <c r="DV46" s="119"/>
      <c r="DW46" s="119"/>
      <c r="DX46" s="119"/>
      <c r="DY46" s="119"/>
      <c r="DZ46" s="119"/>
      <c r="EA46" s="119"/>
      <c r="EB46" s="119"/>
      <c r="EC46" s="119"/>
      <c r="ED46" s="119"/>
      <c r="EE46" s="119"/>
      <c r="EF46" s="119"/>
      <c r="EG46" s="119"/>
      <c r="EH46" s="119"/>
      <c r="EI46" s="119"/>
      <c r="EJ46" s="119"/>
      <c r="EK46" s="119"/>
      <c r="EL46" s="119"/>
      <c r="EM46" s="119"/>
      <c r="EN46" s="119"/>
      <c r="EO46" s="119"/>
      <c r="EP46" s="119"/>
      <c r="EQ46" s="119"/>
      <c r="ER46" s="119"/>
      <c r="ES46" s="119"/>
      <c r="ET46" s="119"/>
      <c r="EU46" s="119"/>
      <c r="EV46" s="119"/>
      <c r="EW46" s="119"/>
      <c r="EX46" s="119"/>
      <c r="EY46" s="119"/>
      <c r="EZ46" s="119"/>
      <c r="FA46" s="119"/>
      <c r="FB46" s="119"/>
      <c r="FC46" s="119"/>
      <c r="FD46" s="119"/>
      <c r="FE46" s="119"/>
      <c r="FF46" s="119"/>
      <c r="FG46" s="119"/>
      <c r="FH46" s="119"/>
      <c r="FI46" s="119"/>
      <c r="FJ46" s="119"/>
      <c r="FK46" s="119"/>
      <c r="FL46" s="119"/>
      <c r="FM46" s="119"/>
      <c r="FN46" s="119"/>
      <c r="FO46" s="119"/>
      <c r="FP46" s="119"/>
      <c r="FQ46" s="119"/>
      <c r="FR46" s="119"/>
      <c r="FS46" s="119"/>
      <c r="FT46" s="119"/>
      <c r="FU46" s="119"/>
      <c r="FV46" s="119"/>
      <c r="FW46" s="119"/>
      <c r="FX46" s="119"/>
      <c r="FY46" s="119"/>
      <c r="FZ46" s="119"/>
      <c r="GA46" s="119"/>
      <c r="GB46" s="119"/>
      <c r="GC46" s="119"/>
      <c r="GD46" s="119"/>
      <c r="GE46" s="119"/>
      <c r="GF46" s="119"/>
      <c r="GG46" s="119"/>
      <c r="GH46" s="119"/>
      <c r="GI46" s="119"/>
      <c r="GJ46" s="119"/>
      <c r="GK46" s="119"/>
      <c r="GL46" s="119"/>
      <c r="GM46" s="119"/>
      <c r="GN46" s="119"/>
      <c r="GO46" s="119"/>
      <c r="GP46" s="119"/>
      <c r="GQ46" s="119"/>
      <c r="GR46" s="119"/>
      <c r="GS46" s="119"/>
      <c r="GT46" s="119"/>
      <c r="GU46" s="119"/>
      <c r="GV46" s="119"/>
      <c r="GW46" s="119"/>
      <c r="GX46" s="119"/>
      <c r="GY46" s="119"/>
      <c r="GZ46" s="119"/>
      <c r="HA46" s="119"/>
      <c r="HB46" s="119"/>
      <c r="HC46" s="119"/>
      <c r="HD46" s="119"/>
      <c r="HE46" s="119"/>
      <c r="HF46" s="119"/>
      <c r="HG46" s="119"/>
      <c r="HH46" s="119"/>
      <c r="HI46" s="119"/>
      <c r="HJ46" s="119"/>
      <c r="HK46" s="119"/>
      <c r="HL46" s="119"/>
      <c r="HM46" s="119"/>
      <c r="HN46" s="119"/>
      <c r="HO46" s="119"/>
      <c r="HP46" s="119"/>
      <c r="HQ46" s="119"/>
      <c r="HR46" s="119"/>
      <c r="HS46" s="119"/>
      <c r="HT46" s="119"/>
      <c r="HU46" s="119"/>
      <c r="HV46" s="119"/>
      <c r="HW46" s="119"/>
      <c r="HX46" s="119"/>
      <c r="HY46" s="119"/>
      <c r="HZ46" s="119"/>
      <c r="IA46" s="119"/>
      <c r="IB46" s="119"/>
      <c r="IC46" s="119"/>
      <c r="ID46" s="119"/>
      <c r="IE46" s="119"/>
      <c r="IF46" s="119"/>
      <c r="IG46" s="119"/>
      <c r="IH46" s="119"/>
      <c r="II46" s="119"/>
      <c r="IJ46" s="119"/>
      <c r="IK46" s="119"/>
      <c r="IL46" s="119"/>
      <c r="IM46" s="119"/>
      <c r="IN46" s="119"/>
      <c r="IO46" s="119"/>
      <c r="IP46" s="119"/>
      <c r="IQ46" s="119"/>
      <c r="IR46" s="119"/>
      <c r="IS46" s="119"/>
      <c r="IT46" s="119"/>
      <c r="IU46" s="119"/>
      <c r="IV46" s="119"/>
    </row>
    <row r="47" spans="2:256" ht="31.5">
      <c r="B47" s="279">
        <v>1</v>
      </c>
      <c r="C47" s="589" t="str">
        <f>RESUMO!D45</f>
        <v xml:space="preserve">I N S T A L A Ç Õ E S   E L É T R I C A S </v>
      </c>
      <c r="D47" s="590">
        <f>AB47*E47/100</f>
        <v>0</v>
      </c>
      <c r="E47" s="591"/>
      <c r="F47" s="592">
        <f>AB47*G47/100</f>
        <v>0</v>
      </c>
      <c r="G47" s="591"/>
      <c r="H47" s="590">
        <f>AB47*I47/100</f>
        <v>0</v>
      </c>
      <c r="I47" s="591"/>
      <c r="J47" s="590">
        <f>AB47*K47/100</f>
        <v>0</v>
      </c>
      <c r="K47" s="591"/>
      <c r="L47" s="592">
        <f>AB47*M47/100</f>
        <v>11642.186000000002</v>
      </c>
      <c r="M47" s="591">
        <v>20</v>
      </c>
      <c r="N47" s="590">
        <f>AB47*O47/100</f>
        <v>11642.186000000002</v>
      </c>
      <c r="O47" s="591">
        <v>20</v>
      </c>
      <c r="P47" s="590">
        <f>AB47*Q47/100</f>
        <v>11642.186000000002</v>
      </c>
      <c r="Q47" s="591">
        <v>20</v>
      </c>
      <c r="R47" s="590">
        <f>AB47*S47/100</f>
        <v>11642.186000000002</v>
      </c>
      <c r="S47" s="591">
        <v>20</v>
      </c>
      <c r="T47" s="590">
        <f>AB47*U47/100</f>
        <v>11642.186000000002</v>
      </c>
      <c r="U47" s="591">
        <v>20</v>
      </c>
      <c r="V47" s="590">
        <f>AB47*W47/100</f>
        <v>0</v>
      </c>
      <c r="W47" s="591"/>
      <c r="X47" s="590">
        <f>AB47*Y47/100</f>
        <v>0</v>
      </c>
      <c r="Y47" s="591"/>
      <c r="Z47" s="590">
        <f>AB47*AA47/100</f>
        <v>0</v>
      </c>
      <c r="AA47" s="591"/>
      <c r="AB47" s="593">
        <f>RESUMO!I45</f>
        <v>58210.93</v>
      </c>
      <c r="AC47" s="594">
        <f>AB47/$AB$121*100</f>
        <v>6.0698052741437811</v>
      </c>
      <c r="AD47" s="151"/>
      <c r="AE47" s="280">
        <f t="shared" si="1"/>
        <v>100</v>
      </c>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151"/>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c r="DV47" s="151"/>
      <c r="DW47" s="151"/>
      <c r="DX47" s="151"/>
      <c r="DY47" s="151"/>
      <c r="DZ47" s="151"/>
      <c r="EA47" s="151"/>
      <c r="EB47" s="151"/>
      <c r="EC47" s="151"/>
      <c r="ED47" s="151"/>
      <c r="EE47" s="151"/>
      <c r="EF47" s="151"/>
      <c r="EG47" s="151"/>
      <c r="EH47" s="151"/>
      <c r="EI47" s="151"/>
      <c r="EJ47" s="151"/>
      <c r="EK47" s="151"/>
      <c r="EL47" s="151"/>
      <c r="EM47" s="151"/>
      <c r="EN47" s="151"/>
      <c r="EO47" s="151"/>
      <c r="EP47" s="151"/>
      <c r="EQ47" s="151"/>
      <c r="ER47" s="151"/>
      <c r="ES47" s="151"/>
      <c r="ET47" s="151"/>
      <c r="EU47" s="151"/>
      <c r="EV47" s="151"/>
      <c r="EW47" s="151"/>
      <c r="EX47" s="151"/>
      <c r="EY47" s="151"/>
      <c r="EZ47" s="151"/>
      <c r="FA47" s="151"/>
      <c r="FB47" s="151"/>
      <c r="FC47" s="151"/>
      <c r="FD47" s="151"/>
      <c r="FE47" s="151"/>
      <c r="FF47" s="151"/>
      <c r="FG47" s="151"/>
      <c r="FH47" s="151"/>
      <c r="FI47" s="151"/>
      <c r="FJ47" s="151"/>
      <c r="FK47" s="151"/>
      <c r="FL47" s="151"/>
      <c r="FM47" s="151"/>
      <c r="FN47" s="151"/>
      <c r="FO47" s="151"/>
      <c r="FP47" s="151"/>
      <c r="FQ47" s="151"/>
      <c r="FR47" s="151"/>
      <c r="FS47" s="151"/>
      <c r="FT47" s="151"/>
      <c r="FU47" s="151"/>
      <c r="FV47" s="151"/>
      <c r="FW47" s="151"/>
      <c r="FX47" s="151"/>
      <c r="FY47" s="151"/>
      <c r="FZ47" s="151"/>
      <c r="GA47" s="151"/>
      <c r="GB47" s="151"/>
      <c r="GC47" s="151"/>
      <c r="GD47" s="151"/>
      <c r="GE47" s="151"/>
      <c r="GF47" s="151"/>
      <c r="GG47" s="151"/>
      <c r="GH47" s="151"/>
      <c r="GI47" s="151"/>
      <c r="GJ47" s="151"/>
      <c r="GK47" s="151"/>
      <c r="GL47" s="151"/>
      <c r="GM47" s="151"/>
      <c r="GN47" s="151"/>
      <c r="GO47" s="151"/>
      <c r="GP47" s="151"/>
      <c r="GQ47" s="151"/>
      <c r="GR47" s="151"/>
      <c r="GS47" s="151"/>
      <c r="GT47" s="151"/>
      <c r="GU47" s="151"/>
      <c r="GV47" s="151"/>
      <c r="GW47" s="151"/>
      <c r="GX47" s="151"/>
      <c r="GY47" s="151"/>
      <c r="GZ47" s="151"/>
      <c r="HA47" s="151"/>
      <c r="HB47" s="151"/>
      <c r="HC47" s="151"/>
      <c r="HD47" s="151"/>
      <c r="HE47" s="151"/>
      <c r="HF47" s="151"/>
      <c r="HG47" s="151"/>
      <c r="HH47" s="151"/>
      <c r="HI47" s="151"/>
      <c r="HJ47" s="151"/>
      <c r="HK47" s="151"/>
      <c r="HL47" s="151"/>
      <c r="HM47" s="151"/>
      <c r="HN47" s="151"/>
      <c r="HO47" s="151"/>
      <c r="HP47" s="151"/>
      <c r="HQ47" s="151"/>
      <c r="HR47" s="151"/>
      <c r="HS47" s="151"/>
      <c r="HT47" s="151"/>
      <c r="HU47" s="151"/>
      <c r="HV47" s="151"/>
      <c r="HW47" s="151"/>
      <c r="HX47" s="151"/>
      <c r="HY47" s="151"/>
      <c r="HZ47" s="151"/>
      <c r="IA47" s="151"/>
      <c r="IB47" s="151"/>
      <c r="IC47" s="151"/>
      <c r="ID47" s="151"/>
      <c r="IE47" s="151"/>
      <c r="IF47" s="151"/>
      <c r="IG47" s="151"/>
      <c r="IH47" s="151"/>
      <c r="II47" s="151"/>
      <c r="IJ47" s="151"/>
      <c r="IK47" s="151"/>
      <c r="IL47" s="151"/>
      <c r="IM47" s="151"/>
      <c r="IN47" s="151"/>
      <c r="IO47" s="151"/>
      <c r="IP47" s="151"/>
      <c r="IQ47" s="151"/>
      <c r="IR47" s="151"/>
      <c r="IS47" s="151"/>
      <c r="IT47" s="151"/>
      <c r="IU47" s="151"/>
      <c r="IV47" s="151"/>
    </row>
    <row r="48" spans="2:256" s="270" customFormat="1" ht="6" customHeight="1">
      <c r="C48" s="595"/>
      <c r="D48" s="596"/>
      <c r="E48" s="597"/>
      <c r="F48" s="596"/>
      <c r="G48" s="597"/>
      <c r="H48" s="596"/>
      <c r="I48" s="597"/>
      <c r="J48" s="596"/>
      <c r="K48" s="597"/>
      <c r="L48" s="596"/>
      <c r="M48" s="597"/>
      <c r="N48" s="596"/>
      <c r="O48" s="597"/>
      <c r="P48" s="596"/>
      <c r="Q48" s="597"/>
      <c r="R48" s="596"/>
      <c r="S48" s="597"/>
      <c r="T48" s="596"/>
      <c r="U48" s="597"/>
      <c r="V48" s="596"/>
      <c r="W48" s="597"/>
      <c r="X48" s="596"/>
      <c r="Y48" s="597"/>
      <c r="Z48" s="596"/>
      <c r="AA48" s="597"/>
      <c r="AB48" s="596"/>
      <c r="AC48" s="598"/>
      <c r="AD48" s="119"/>
      <c r="AE48" s="275">
        <f t="shared" si="1"/>
        <v>0</v>
      </c>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c r="DA48" s="119"/>
      <c r="DB48" s="119"/>
      <c r="DC48" s="119"/>
      <c r="DD48" s="119"/>
      <c r="DE48" s="119"/>
      <c r="DF48" s="119"/>
      <c r="DG48" s="119"/>
      <c r="DH48" s="119"/>
      <c r="DI48" s="119"/>
      <c r="DJ48" s="119"/>
      <c r="DK48" s="119"/>
      <c r="DL48" s="119"/>
      <c r="DM48" s="119"/>
      <c r="DN48" s="119"/>
      <c r="DO48" s="119"/>
      <c r="DP48" s="119"/>
      <c r="DQ48" s="119"/>
      <c r="DR48" s="119"/>
      <c r="DS48" s="119"/>
      <c r="DT48" s="119"/>
      <c r="DU48" s="119"/>
      <c r="DV48" s="119"/>
      <c r="DW48" s="119"/>
      <c r="DX48" s="119"/>
      <c r="DY48" s="119"/>
      <c r="DZ48" s="119"/>
      <c r="EA48" s="119"/>
      <c r="EB48" s="119"/>
      <c r="EC48" s="119"/>
      <c r="ED48" s="119"/>
      <c r="EE48" s="119"/>
      <c r="EF48" s="119"/>
      <c r="EG48" s="119"/>
      <c r="EH48" s="119"/>
      <c r="EI48" s="119"/>
      <c r="EJ48" s="119"/>
      <c r="EK48" s="119"/>
      <c r="EL48" s="119"/>
      <c r="EM48" s="119"/>
      <c r="EN48" s="119"/>
      <c r="EO48" s="119"/>
      <c r="EP48" s="119"/>
      <c r="EQ48" s="119"/>
      <c r="ER48" s="119"/>
      <c r="ES48" s="119"/>
      <c r="ET48" s="119"/>
      <c r="EU48" s="119"/>
      <c r="EV48" s="119"/>
      <c r="EW48" s="119"/>
      <c r="EX48" s="119"/>
      <c r="EY48" s="119"/>
      <c r="EZ48" s="119"/>
      <c r="FA48" s="119"/>
      <c r="FB48" s="119"/>
      <c r="FC48" s="119"/>
      <c r="FD48" s="119"/>
      <c r="FE48" s="119"/>
      <c r="FF48" s="119"/>
      <c r="FG48" s="119"/>
      <c r="FH48" s="119"/>
      <c r="FI48" s="119"/>
      <c r="FJ48" s="119"/>
      <c r="FK48" s="119"/>
      <c r="FL48" s="119"/>
      <c r="FM48" s="119"/>
      <c r="FN48" s="119"/>
      <c r="FO48" s="119"/>
      <c r="FP48" s="119"/>
      <c r="FQ48" s="119"/>
      <c r="FR48" s="119"/>
      <c r="FS48" s="119"/>
      <c r="FT48" s="119"/>
      <c r="FU48" s="119"/>
      <c r="FV48" s="119"/>
      <c r="FW48" s="119"/>
      <c r="FX48" s="119"/>
      <c r="FY48" s="119"/>
      <c r="FZ48" s="119"/>
      <c r="GA48" s="119"/>
      <c r="GB48" s="119"/>
      <c r="GC48" s="119"/>
      <c r="GD48" s="119"/>
      <c r="GE48" s="119"/>
      <c r="GF48" s="119"/>
      <c r="GG48" s="119"/>
      <c r="GH48" s="119"/>
      <c r="GI48" s="119"/>
      <c r="GJ48" s="119"/>
      <c r="GK48" s="119"/>
      <c r="GL48" s="119"/>
      <c r="GM48" s="119"/>
      <c r="GN48" s="119"/>
      <c r="GO48" s="119"/>
      <c r="GP48" s="119"/>
      <c r="GQ48" s="119"/>
      <c r="GR48" s="119"/>
      <c r="GS48" s="119"/>
      <c r="GT48" s="119"/>
      <c r="GU48" s="119"/>
      <c r="GV48" s="119"/>
      <c r="GW48" s="119"/>
      <c r="GX48" s="119"/>
      <c r="GY48" s="119"/>
      <c r="GZ48" s="119"/>
      <c r="HA48" s="119"/>
      <c r="HB48" s="119"/>
      <c r="HC48" s="119"/>
      <c r="HD48" s="119"/>
      <c r="HE48" s="119"/>
      <c r="HF48" s="119"/>
      <c r="HG48" s="119"/>
      <c r="HH48" s="119"/>
      <c r="HI48" s="119"/>
      <c r="HJ48" s="119"/>
      <c r="HK48" s="119"/>
      <c r="HL48" s="119"/>
      <c r="HM48" s="119"/>
      <c r="HN48" s="119"/>
      <c r="HO48" s="119"/>
      <c r="HP48" s="119"/>
      <c r="HQ48" s="119"/>
      <c r="HR48" s="119"/>
      <c r="HS48" s="119"/>
      <c r="HT48" s="119"/>
      <c r="HU48" s="119"/>
      <c r="HV48" s="119"/>
      <c r="HW48" s="119"/>
      <c r="HX48" s="119"/>
      <c r="HY48" s="119"/>
      <c r="HZ48" s="119"/>
      <c r="IA48" s="119"/>
      <c r="IB48" s="119"/>
      <c r="IC48" s="119"/>
      <c r="ID48" s="119"/>
      <c r="IE48" s="119"/>
      <c r="IF48" s="119"/>
      <c r="IG48" s="119"/>
      <c r="IH48" s="119"/>
      <c r="II48" s="119"/>
      <c r="IJ48" s="119"/>
      <c r="IK48" s="119"/>
      <c r="IL48" s="119"/>
      <c r="IM48" s="119"/>
      <c r="IN48" s="119"/>
      <c r="IO48" s="119"/>
      <c r="IP48" s="119"/>
      <c r="IQ48" s="119"/>
      <c r="IR48" s="119"/>
      <c r="IS48" s="119"/>
      <c r="IT48" s="119"/>
      <c r="IU48" s="119"/>
      <c r="IV48" s="119"/>
    </row>
    <row r="49" spans="2:256" ht="15.75">
      <c r="B49" s="279">
        <v>1</v>
      </c>
      <c r="C49" s="589" t="str">
        <f>RESUMO!D47</f>
        <v>S P D A</v>
      </c>
      <c r="D49" s="590">
        <f>AB49*E49/100</f>
        <v>0</v>
      </c>
      <c r="E49" s="591"/>
      <c r="F49" s="592">
        <f>AB49*G49/100</f>
        <v>0</v>
      </c>
      <c r="G49" s="591"/>
      <c r="H49" s="590">
        <f>AB49*I49/100</f>
        <v>0</v>
      </c>
      <c r="I49" s="591"/>
      <c r="J49" s="590">
        <f>AB49*K49/100</f>
        <v>0</v>
      </c>
      <c r="K49" s="591"/>
      <c r="L49" s="592">
        <f>AB49*M49/100</f>
        <v>0</v>
      </c>
      <c r="M49" s="591"/>
      <c r="N49" s="590">
        <f>AB49*O49/100</f>
        <v>0</v>
      </c>
      <c r="O49" s="591"/>
      <c r="P49" s="590">
        <f>AB49*Q49/100</f>
        <v>0</v>
      </c>
      <c r="Q49" s="591"/>
      <c r="R49" s="590">
        <f>AB49*S49/100</f>
        <v>0</v>
      </c>
      <c r="S49" s="591"/>
      <c r="T49" s="590">
        <f>AB49*U49/100</f>
        <v>0</v>
      </c>
      <c r="U49" s="591"/>
      <c r="V49" s="590">
        <f>AB49*W49/100</f>
        <v>0</v>
      </c>
      <c r="W49" s="591"/>
      <c r="X49" s="590">
        <f>AB49*Y49/100</f>
        <v>9548.4900000000016</v>
      </c>
      <c r="Y49" s="591">
        <v>50</v>
      </c>
      <c r="Z49" s="590">
        <f>AB49*AA49/100</f>
        <v>9548.4900000000016</v>
      </c>
      <c r="AA49" s="591">
        <v>50</v>
      </c>
      <c r="AB49" s="593">
        <f>RESUMO!I47</f>
        <v>19096.980000000003</v>
      </c>
      <c r="AC49" s="594">
        <f>AB49/$AB$121*100</f>
        <v>1.9912918402818565</v>
      </c>
      <c r="AD49" s="151"/>
      <c r="AE49" s="280">
        <f t="shared" si="1"/>
        <v>100</v>
      </c>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c r="BM49" s="151"/>
      <c r="BN49" s="151"/>
      <c r="BO49" s="151"/>
      <c r="BP49" s="151"/>
      <c r="BQ49" s="151"/>
      <c r="BR49" s="151"/>
      <c r="BS49" s="151"/>
      <c r="BT49" s="151"/>
      <c r="BU49" s="151"/>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c r="DU49" s="151"/>
      <c r="DV49" s="151"/>
      <c r="DW49" s="151"/>
      <c r="DX49" s="151"/>
      <c r="DY49" s="151"/>
      <c r="DZ49" s="151"/>
      <c r="EA49" s="151"/>
      <c r="EB49" s="151"/>
      <c r="EC49" s="151"/>
      <c r="ED49" s="151"/>
      <c r="EE49" s="151"/>
      <c r="EF49" s="151"/>
      <c r="EG49" s="151"/>
      <c r="EH49" s="151"/>
      <c r="EI49" s="151"/>
      <c r="EJ49" s="151"/>
      <c r="EK49" s="151"/>
      <c r="EL49" s="151"/>
      <c r="EM49" s="151"/>
      <c r="EN49" s="151"/>
      <c r="EO49" s="151"/>
      <c r="EP49" s="151"/>
      <c r="EQ49" s="151"/>
      <c r="ER49" s="151"/>
      <c r="ES49" s="151"/>
      <c r="ET49" s="151"/>
      <c r="EU49" s="151"/>
      <c r="EV49" s="151"/>
      <c r="EW49" s="151"/>
      <c r="EX49" s="151"/>
      <c r="EY49" s="151"/>
      <c r="EZ49" s="151"/>
      <c r="FA49" s="151"/>
      <c r="FB49" s="151"/>
      <c r="FC49" s="151"/>
      <c r="FD49" s="151"/>
      <c r="FE49" s="151"/>
      <c r="FF49" s="151"/>
      <c r="FG49" s="151"/>
      <c r="FH49" s="151"/>
      <c r="FI49" s="151"/>
      <c r="FJ49" s="151"/>
      <c r="FK49" s="151"/>
      <c r="FL49" s="151"/>
      <c r="FM49" s="151"/>
      <c r="FN49" s="151"/>
      <c r="FO49" s="151"/>
      <c r="FP49" s="151"/>
      <c r="FQ49" s="151"/>
      <c r="FR49" s="151"/>
      <c r="FS49" s="151"/>
      <c r="FT49" s="151"/>
      <c r="FU49" s="151"/>
      <c r="FV49" s="151"/>
      <c r="FW49" s="151"/>
      <c r="FX49" s="151"/>
      <c r="FY49" s="151"/>
      <c r="FZ49" s="151"/>
      <c r="GA49" s="151"/>
      <c r="GB49" s="151"/>
      <c r="GC49" s="151"/>
      <c r="GD49" s="151"/>
      <c r="GE49" s="151"/>
      <c r="GF49" s="151"/>
      <c r="GG49" s="151"/>
      <c r="GH49" s="151"/>
      <c r="GI49" s="151"/>
      <c r="GJ49" s="151"/>
      <c r="GK49" s="151"/>
      <c r="GL49" s="151"/>
      <c r="GM49" s="151"/>
      <c r="GN49" s="151"/>
      <c r="GO49" s="151"/>
      <c r="GP49" s="151"/>
      <c r="GQ49" s="151"/>
      <c r="GR49" s="151"/>
      <c r="GS49" s="151"/>
      <c r="GT49" s="151"/>
      <c r="GU49" s="151"/>
      <c r="GV49" s="151"/>
      <c r="GW49" s="151"/>
      <c r="GX49" s="151"/>
      <c r="GY49" s="151"/>
      <c r="GZ49" s="151"/>
      <c r="HA49" s="151"/>
      <c r="HB49" s="151"/>
      <c r="HC49" s="151"/>
      <c r="HD49" s="151"/>
      <c r="HE49" s="151"/>
      <c r="HF49" s="151"/>
      <c r="HG49" s="151"/>
      <c r="HH49" s="151"/>
      <c r="HI49" s="151"/>
      <c r="HJ49" s="151"/>
      <c r="HK49" s="151"/>
      <c r="HL49" s="151"/>
      <c r="HM49" s="151"/>
      <c r="HN49" s="151"/>
      <c r="HO49" s="151"/>
      <c r="HP49" s="151"/>
      <c r="HQ49" s="151"/>
      <c r="HR49" s="151"/>
      <c r="HS49" s="151"/>
      <c r="HT49" s="151"/>
      <c r="HU49" s="151"/>
      <c r="HV49" s="151"/>
      <c r="HW49" s="151"/>
      <c r="HX49" s="151"/>
      <c r="HY49" s="151"/>
      <c r="HZ49" s="151"/>
      <c r="IA49" s="151"/>
      <c r="IB49" s="151"/>
      <c r="IC49" s="151"/>
      <c r="ID49" s="151"/>
      <c r="IE49" s="151"/>
      <c r="IF49" s="151"/>
      <c r="IG49" s="151"/>
      <c r="IH49" s="151"/>
      <c r="II49" s="151"/>
      <c r="IJ49" s="151"/>
      <c r="IK49" s="151"/>
      <c r="IL49" s="151"/>
      <c r="IM49" s="151"/>
      <c r="IN49" s="151"/>
      <c r="IO49" s="151"/>
      <c r="IP49" s="151"/>
      <c r="IQ49" s="151"/>
      <c r="IR49" s="151"/>
      <c r="IS49" s="151"/>
      <c r="IT49" s="151"/>
      <c r="IU49" s="151"/>
      <c r="IV49" s="151"/>
    </row>
    <row r="50" spans="2:256" s="270" customFormat="1" ht="6" customHeight="1">
      <c r="C50" s="595"/>
      <c r="D50" s="596"/>
      <c r="E50" s="597"/>
      <c r="F50" s="596"/>
      <c r="G50" s="597"/>
      <c r="H50" s="596"/>
      <c r="I50" s="597"/>
      <c r="J50" s="596"/>
      <c r="K50" s="597"/>
      <c r="L50" s="596"/>
      <c r="M50" s="597"/>
      <c r="N50" s="596"/>
      <c r="O50" s="597"/>
      <c r="P50" s="596"/>
      <c r="Q50" s="597"/>
      <c r="R50" s="596"/>
      <c r="S50" s="597"/>
      <c r="T50" s="596"/>
      <c r="U50" s="597"/>
      <c r="V50" s="596"/>
      <c r="W50" s="597"/>
      <c r="X50" s="596"/>
      <c r="Y50" s="597"/>
      <c r="Z50" s="596"/>
      <c r="AA50" s="597"/>
      <c r="AB50" s="596"/>
      <c r="AC50" s="598"/>
      <c r="AD50" s="119"/>
      <c r="AE50" s="275">
        <f t="shared" si="1"/>
        <v>0</v>
      </c>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c r="DA50" s="119"/>
      <c r="DB50" s="119"/>
      <c r="DC50" s="119"/>
      <c r="DD50" s="119"/>
      <c r="DE50" s="119"/>
      <c r="DF50" s="119"/>
      <c r="DG50" s="119"/>
      <c r="DH50" s="119"/>
      <c r="DI50" s="119"/>
      <c r="DJ50" s="119"/>
      <c r="DK50" s="119"/>
      <c r="DL50" s="119"/>
      <c r="DM50" s="119"/>
      <c r="DN50" s="119"/>
      <c r="DO50" s="119"/>
      <c r="DP50" s="119"/>
      <c r="DQ50" s="119"/>
      <c r="DR50" s="119"/>
      <c r="DS50" s="119"/>
      <c r="DT50" s="119"/>
      <c r="DU50" s="119"/>
      <c r="DV50" s="119"/>
      <c r="DW50" s="119"/>
      <c r="DX50" s="119"/>
      <c r="DY50" s="119"/>
      <c r="DZ50" s="119"/>
      <c r="EA50" s="119"/>
      <c r="EB50" s="119"/>
      <c r="EC50" s="119"/>
      <c r="ED50" s="119"/>
      <c r="EE50" s="119"/>
      <c r="EF50" s="119"/>
      <c r="EG50" s="119"/>
      <c r="EH50" s="119"/>
      <c r="EI50" s="119"/>
      <c r="EJ50" s="119"/>
      <c r="EK50" s="119"/>
      <c r="EL50" s="119"/>
      <c r="EM50" s="119"/>
      <c r="EN50" s="119"/>
      <c r="EO50" s="119"/>
      <c r="EP50" s="119"/>
      <c r="EQ50" s="119"/>
      <c r="ER50" s="119"/>
      <c r="ES50" s="119"/>
      <c r="ET50" s="119"/>
      <c r="EU50" s="119"/>
      <c r="EV50" s="119"/>
      <c r="EW50" s="119"/>
      <c r="EX50" s="119"/>
      <c r="EY50" s="119"/>
      <c r="EZ50" s="119"/>
      <c r="FA50" s="119"/>
      <c r="FB50" s="119"/>
      <c r="FC50" s="119"/>
      <c r="FD50" s="119"/>
      <c r="FE50" s="119"/>
      <c r="FF50" s="119"/>
      <c r="FG50" s="119"/>
      <c r="FH50" s="119"/>
      <c r="FI50" s="119"/>
      <c r="FJ50" s="119"/>
      <c r="FK50" s="119"/>
      <c r="FL50" s="119"/>
      <c r="FM50" s="119"/>
      <c r="FN50" s="119"/>
      <c r="FO50" s="119"/>
      <c r="FP50" s="119"/>
      <c r="FQ50" s="119"/>
      <c r="FR50" s="119"/>
      <c r="FS50" s="119"/>
      <c r="FT50" s="119"/>
      <c r="FU50" s="119"/>
      <c r="FV50" s="119"/>
      <c r="FW50" s="119"/>
      <c r="FX50" s="119"/>
      <c r="FY50" s="119"/>
      <c r="FZ50" s="119"/>
      <c r="GA50" s="119"/>
      <c r="GB50" s="119"/>
      <c r="GC50" s="119"/>
      <c r="GD50" s="119"/>
      <c r="GE50" s="119"/>
      <c r="GF50" s="119"/>
      <c r="GG50" s="119"/>
      <c r="GH50" s="119"/>
      <c r="GI50" s="119"/>
      <c r="GJ50" s="119"/>
      <c r="GK50" s="119"/>
      <c r="GL50" s="119"/>
      <c r="GM50" s="119"/>
      <c r="GN50" s="119"/>
      <c r="GO50" s="119"/>
      <c r="GP50" s="119"/>
      <c r="GQ50" s="119"/>
      <c r="GR50" s="119"/>
      <c r="GS50" s="119"/>
      <c r="GT50" s="119"/>
      <c r="GU50" s="119"/>
      <c r="GV50" s="119"/>
      <c r="GW50" s="119"/>
      <c r="GX50" s="119"/>
      <c r="GY50" s="119"/>
      <c r="GZ50" s="119"/>
      <c r="HA50" s="119"/>
      <c r="HB50" s="119"/>
      <c r="HC50" s="119"/>
      <c r="HD50" s="119"/>
      <c r="HE50" s="119"/>
      <c r="HF50" s="119"/>
      <c r="HG50" s="119"/>
      <c r="HH50" s="119"/>
      <c r="HI50" s="119"/>
      <c r="HJ50" s="119"/>
      <c r="HK50" s="119"/>
      <c r="HL50" s="119"/>
      <c r="HM50" s="119"/>
      <c r="HN50" s="119"/>
      <c r="HO50" s="119"/>
      <c r="HP50" s="119"/>
      <c r="HQ50" s="119"/>
      <c r="HR50" s="119"/>
      <c r="HS50" s="119"/>
      <c r="HT50" s="119"/>
      <c r="HU50" s="119"/>
      <c r="HV50" s="119"/>
      <c r="HW50" s="119"/>
      <c r="HX50" s="119"/>
      <c r="HY50" s="119"/>
      <c r="HZ50" s="119"/>
      <c r="IA50" s="119"/>
      <c r="IB50" s="119"/>
      <c r="IC50" s="119"/>
      <c r="ID50" s="119"/>
      <c r="IE50" s="119"/>
      <c r="IF50" s="119"/>
      <c r="IG50" s="119"/>
      <c r="IH50" s="119"/>
      <c r="II50" s="119"/>
      <c r="IJ50" s="119"/>
      <c r="IK50" s="119"/>
      <c r="IL50" s="119"/>
      <c r="IM50" s="119"/>
      <c r="IN50" s="119"/>
      <c r="IO50" s="119"/>
      <c r="IP50" s="119"/>
      <c r="IQ50" s="119"/>
      <c r="IR50" s="119"/>
      <c r="IS50" s="119"/>
      <c r="IT50" s="119"/>
      <c r="IU50" s="119"/>
      <c r="IV50" s="119"/>
    </row>
    <row r="51" spans="2:256" ht="31.5">
      <c r="B51" s="279">
        <v>1</v>
      </c>
      <c r="C51" s="589" t="str">
        <f>RESUMO!D49</f>
        <v>P R E V E N Ç Ã O   E   C O M B A T E   À   I N C Ê N D I O</v>
      </c>
      <c r="D51" s="590">
        <f>AB51*E51/100</f>
        <v>0</v>
      </c>
      <c r="E51" s="591"/>
      <c r="F51" s="592">
        <f>AB51*G51/100</f>
        <v>0</v>
      </c>
      <c r="G51" s="591"/>
      <c r="H51" s="590">
        <f>AB51*I51/100</f>
        <v>0</v>
      </c>
      <c r="I51" s="591"/>
      <c r="J51" s="590">
        <f>AB51*K51/100</f>
        <v>0</v>
      </c>
      <c r="K51" s="591"/>
      <c r="L51" s="592">
        <f>AB51*M51/100</f>
        <v>0</v>
      </c>
      <c r="M51" s="591"/>
      <c r="N51" s="590">
        <f>AB51*O51/100</f>
        <v>0</v>
      </c>
      <c r="O51" s="591"/>
      <c r="P51" s="590">
        <f>AB51*Q51/100</f>
        <v>0</v>
      </c>
      <c r="Q51" s="591"/>
      <c r="R51" s="590">
        <f>AB51*S51/100</f>
        <v>0</v>
      </c>
      <c r="S51" s="591"/>
      <c r="T51" s="590">
        <f>AB51*U51/100</f>
        <v>0</v>
      </c>
      <c r="U51" s="591"/>
      <c r="V51" s="590">
        <f>AB51*W51/100</f>
        <v>0</v>
      </c>
      <c r="W51" s="591"/>
      <c r="X51" s="590">
        <f>AB51*Y51/100</f>
        <v>0</v>
      </c>
      <c r="Y51" s="591"/>
      <c r="Z51" s="590">
        <f>AB51*AA51/100</f>
        <v>7931.4600000000009</v>
      </c>
      <c r="AA51" s="591">
        <v>100</v>
      </c>
      <c r="AB51" s="593">
        <f>RESUMO!I49</f>
        <v>7931.4600000000009</v>
      </c>
      <c r="AC51" s="594">
        <f>AB51/$AB$121*100</f>
        <v>0.82703399068972849</v>
      </c>
      <c r="AD51" s="151"/>
      <c r="AE51" s="280">
        <f t="shared" si="1"/>
        <v>100</v>
      </c>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c r="EA51" s="151"/>
      <c r="EB51" s="151"/>
      <c r="EC51" s="151"/>
      <c r="ED51" s="151"/>
      <c r="EE51" s="151"/>
      <c r="EF51" s="151"/>
      <c r="EG51" s="151"/>
      <c r="EH51" s="151"/>
      <c r="EI51" s="151"/>
      <c r="EJ51" s="151"/>
      <c r="EK51" s="151"/>
      <c r="EL51" s="151"/>
      <c r="EM51" s="151"/>
      <c r="EN51" s="151"/>
      <c r="EO51" s="151"/>
      <c r="EP51" s="151"/>
      <c r="EQ51" s="151"/>
      <c r="ER51" s="151"/>
      <c r="ES51" s="151"/>
      <c r="ET51" s="151"/>
      <c r="EU51" s="151"/>
      <c r="EV51" s="151"/>
      <c r="EW51" s="151"/>
      <c r="EX51" s="151"/>
      <c r="EY51" s="151"/>
      <c r="EZ51" s="151"/>
      <c r="FA51" s="151"/>
      <c r="FB51" s="151"/>
      <c r="FC51" s="151"/>
      <c r="FD51" s="151"/>
      <c r="FE51" s="151"/>
      <c r="FF51" s="151"/>
      <c r="FG51" s="151"/>
      <c r="FH51" s="151"/>
      <c r="FI51" s="151"/>
      <c r="FJ51" s="151"/>
      <c r="FK51" s="151"/>
      <c r="FL51" s="151"/>
      <c r="FM51" s="151"/>
      <c r="FN51" s="151"/>
      <c r="FO51" s="151"/>
      <c r="FP51" s="151"/>
      <c r="FQ51" s="151"/>
      <c r="FR51" s="151"/>
      <c r="FS51" s="151"/>
      <c r="FT51" s="151"/>
      <c r="FU51" s="151"/>
      <c r="FV51" s="151"/>
      <c r="FW51" s="151"/>
      <c r="FX51" s="151"/>
      <c r="FY51" s="151"/>
      <c r="FZ51" s="151"/>
      <c r="GA51" s="151"/>
      <c r="GB51" s="151"/>
      <c r="GC51" s="151"/>
      <c r="GD51" s="151"/>
      <c r="GE51" s="151"/>
      <c r="GF51" s="151"/>
      <c r="GG51" s="151"/>
      <c r="GH51" s="151"/>
      <c r="GI51" s="151"/>
      <c r="GJ51" s="151"/>
      <c r="GK51" s="151"/>
      <c r="GL51" s="151"/>
      <c r="GM51" s="151"/>
      <c r="GN51" s="151"/>
      <c r="GO51" s="151"/>
      <c r="GP51" s="151"/>
      <c r="GQ51" s="151"/>
      <c r="GR51" s="151"/>
      <c r="GS51" s="151"/>
      <c r="GT51" s="151"/>
      <c r="GU51" s="151"/>
      <c r="GV51" s="151"/>
      <c r="GW51" s="151"/>
      <c r="GX51" s="151"/>
      <c r="GY51" s="151"/>
      <c r="GZ51" s="151"/>
      <c r="HA51" s="151"/>
      <c r="HB51" s="151"/>
      <c r="HC51" s="151"/>
      <c r="HD51" s="151"/>
      <c r="HE51" s="151"/>
      <c r="HF51" s="151"/>
      <c r="HG51" s="151"/>
      <c r="HH51" s="151"/>
      <c r="HI51" s="151"/>
      <c r="HJ51" s="151"/>
      <c r="HK51" s="151"/>
      <c r="HL51" s="151"/>
      <c r="HM51" s="151"/>
      <c r="HN51" s="151"/>
      <c r="HO51" s="151"/>
      <c r="HP51" s="151"/>
      <c r="HQ51" s="151"/>
      <c r="HR51" s="151"/>
      <c r="HS51" s="151"/>
      <c r="HT51" s="151"/>
      <c r="HU51" s="151"/>
      <c r="HV51" s="151"/>
      <c r="HW51" s="151"/>
      <c r="HX51" s="151"/>
      <c r="HY51" s="151"/>
      <c r="HZ51" s="151"/>
      <c r="IA51" s="151"/>
      <c r="IB51" s="151"/>
      <c r="IC51" s="151"/>
      <c r="ID51" s="151"/>
      <c r="IE51" s="151"/>
      <c r="IF51" s="151"/>
      <c r="IG51" s="151"/>
      <c r="IH51" s="151"/>
      <c r="II51" s="151"/>
      <c r="IJ51" s="151"/>
      <c r="IK51" s="151"/>
      <c r="IL51" s="151"/>
      <c r="IM51" s="151"/>
      <c r="IN51" s="151"/>
      <c r="IO51" s="151"/>
      <c r="IP51" s="151"/>
      <c r="IQ51" s="151"/>
      <c r="IR51" s="151"/>
      <c r="IS51" s="151"/>
      <c r="IT51" s="151"/>
      <c r="IU51" s="151"/>
      <c r="IV51" s="151"/>
    </row>
    <row r="52" spans="2:256" s="270" customFormat="1" ht="6" customHeight="1">
      <c r="C52" s="595"/>
      <c r="D52" s="596"/>
      <c r="E52" s="597"/>
      <c r="F52" s="596"/>
      <c r="G52" s="597"/>
      <c r="H52" s="596"/>
      <c r="I52" s="597"/>
      <c r="J52" s="596"/>
      <c r="K52" s="597"/>
      <c r="L52" s="596"/>
      <c r="M52" s="597"/>
      <c r="N52" s="596"/>
      <c r="O52" s="597"/>
      <c r="P52" s="596"/>
      <c r="Q52" s="597"/>
      <c r="R52" s="596"/>
      <c r="S52" s="597"/>
      <c r="T52" s="596"/>
      <c r="U52" s="597"/>
      <c r="V52" s="596"/>
      <c r="W52" s="597"/>
      <c r="X52" s="596"/>
      <c r="Y52" s="597"/>
      <c r="Z52" s="596"/>
      <c r="AA52" s="597"/>
      <c r="AB52" s="596"/>
      <c r="AC52" s="598"/>
      <c r="AD52" s="119"/>
      <c r="AE52" s="275">
        <f t="shared" si="1"/>
        <v>0</v>
      </c>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c r="DA52" s="119"/>
      <c r="DB52" s="119"/>
      <c r="DC52" s="119"/>
      <c r="DD52" s="119"/>
      <c r="DE52" s="119"/>
      <c r="DF52" s="119"/>
      <c r="DG52" s="119"/>
      <c r="DH52" s="119"/>
      <c r="DI52" s="119"/>
      <c r="DJ52" s="119"/>
      <c r="DK52" s="119"/>
      <c r="DL52" s="119"/>
      <c r="DM52" s="119"/>
      <c r="DN52" s="119"/>
      <c r="DO52" s="119"/>
      <c r="DP52" s="119"/>
      <c r="DQ52" s="119"/>
      <c r="DR52" s="119"/>
      <c r="DS52" s="119"/>
      <c r="DT52" s="119"/>
      <c r="DU52" s="119"/>
      <c r="DV52" s="119"/>
      <c r="DW52" s="119"/>
      <c r="DX52" s="119"/>
      <c r="DY52" s="119"/>
      <c r="DZ52" s="119"/>
      <c r="EA52" s="119"/>
      <c r="EB52" s="119"/>
      <c r="EC52" s="119"/>
      <c r="ED52" s="119"/>
      <c r="EE52" s="119"/>
      <c r="EF52" s="119"/>
      <c r="EG52" s="119"/>
      <c r="EH52" s="119"/>
      <c r="EI52" s="119"/>
      <c r="EJ52" s="119"/>
      <c r="EK52" s="119"/>
      <c r="EL52" s="119"/>
      <c r="EM52" s="119"/>
      <c r="EN52" s="119"/>
      <c r="EO52" s="119"/>
      <c r="EP52" s="119"/>
      <c r="EQ52" s="119"/>
      <c r="ER52" s="119"/>
      <c r="ES52" s="119"/>
      <c r="ET52" s="119"/>
      <c r="EU52" s="119"/>
      <c r="EV52" s="119"/>
      <c r="EW52" s="119"/>
      <c r="EX52" s="119"/>
      <c r="EY52" s="119"/>
      <c r="EZ52" s="119"/>
      <c r="FA52" s="119"/>
      <c r="FB52" s="119"/>
      <c r="FC52" s="119"/>
      <c r="FD52" s="119"/>
      <c r="FE52" s="119"/>
      <c r="FF52" s="119"/>
      <c r="FG52" s="119"/>
      <c r="FH52" s="119"/>
      <c r="FI52" s="119"/>
      <c r="FJ52" s="119"/>
      <c r="FK52" s="119"/>
      <c r="FL52" s="119"/>
      <c r="FM52" s="119"/>
      <c r="FN52" s="119"/>
      <c r="FO52" s="119"/>
      <c r="FP52" s="119"/>
      <c r="FQ52" s="119"/>
      <c r="FR52" s="119"/>
      <c r="FS52" s="119"/>
      <c r="FT52" s="119"/>
      <c r="FU52" s="119"/>
      <c r="FV52" s="119"/>
      <c r="FW52" s="119"/>
      <c r="FX52" s="119"/>
      <c r="FY52" s="119"/>
      <c r="FZ52" s="119"/>
      <c r="GA52" s="119"/>
      <c r="GB52" s="119"/>
      <c r="GC52" s="119"/>
      <c r="GD52" s="119"/>
      <c r="GE52" s="119"/>
      <c r="GF52" s="119"/>
      <c r="GG52" s="119"/>
      <c r="GH52" s="119"/>
      <c r="GI52" s="119"/>
      <c r="GJ52" s="119"/>
      <c r="GK52" s="119"/>
      <c r="GL52" s="119"/>
      <c r="GM52" s="119"/>
      <c r="GN52" s="119"/>
      <c r="GO52" s="119"/>
      <c r="GP52" s="119"/>
      <c r="GQ52" s="119"/>
      <c r="GR52" s="119"/>
      <c r="GS52" s="119"/>
      <c r="GT52" s="119"/>
      <c r="GU52" s="119"/>
      <c r="GV52" s="119"/>
      <c r="GW52" s="119"/>
      <c r="GX52" s="119"/>
      <c r="GY52" s="119"/>
      <c r="GZ52" s="119"/>
      <c r="HA52" s="119"/>
      <c r="HB52" s="119"/>
      <c r="HC52" s="119"/>
      <c r="HD52" s="119"/>
      <c r="HE52" s="119"/>
      <c r="HF52" s="119"/>
      <c r="HG52" s="119"/>
      <c r="HH52" s="119"/>
      <c r="HI52" s="119"/>
      <c r="HJ52" s="119"/>
      <c r="HK52" s="119"/>
      <c r="HL52" s="119"/>
      <c r="HM52" s="119"/>
      <c r="HN52" s="119"/>
      <c r="HO52" s="119"/>
      <c r="HP52" s="119"/>
      <c r="HQ52" s="119"/>
      <c r="HR52" s="119"/>
      <c r="HS52" s="119"/>
      <c r="HT52" s="119"/>
      <c r="HU52" s="119"/>
      <c r="HV52" s="119"/>
      <c r="HW52" s="119"/>
      <c r="HX52" s="119"/>
      <c r="HY52" s="119"/>
      <c r="HZ52" s="119"/>
      <c r="IA52" s="119"/>
      <c r="IB52" s="119"/>
      <c r="IC52" s="119"/>
      <c r="ID52" s="119"/>
      <c r="IE52" s="119"/>
      <c r="IF52" s="119"/>
      <c r="IG52" s="119"/>
      <c r="IH52" s="119"/>
      <c r="II52" s="119"/>
      <c r="IJ52" s="119"/>
      <c r="IK52" s="119"/>
      <c r="IL52" s="119"/>
      <c r="IM52" s="119"/>
      <c r="IN52" s="119"/>
      <c r="IO52" s="119"/>
      <c r="IP52" s="119"/>
      <c r="IQ52" s="119"/>
      <c r="IR52" s="119"/>
      <c r="IS52" s="119"/>
      <c r="IT52" s="119"/>
      <c r="IU52" s="119"/>
      <c r="IV52" s="119"/>
    </row>
    <row r="53" spans="2:256" ht="15.75">
      <c r="B53" s="279">
        <v>1</v>
      </c>
      <c r="C53" s="589" t="str">
        <f>RESUMO!D51</f>
        <v>P I N T U R A S</v>
      </c>
      <c r="D53" s="590">
        <f>AB53*E53/100</f>
        <v>0</v>
      </c>
      <c r="E53" s="591"/>
      <c r="F53" s="592">
        <f>AB53*G53/100</f>
        <v>0</v>
      </c>
      <c r="G53" s="591"/>
      <c r="H53" s="590">
        <f>AB53*I53/100</f>
        <v>0</v>
      </c>
      <c r="I53" s="591"/>
      <c r="J53" s="590">
        <f>AB53*K53/100</f>
        <v>0</v>
      </c>
      <c r="K53" s="591"/>
      <c r="L53" s="592">
        <f>AB53*M53/100</f>
        <v>0</v>
      </c>
      <c r="M53" s="591"/>
      <c r="N53" s="590">
        <f>AB53*O53/100</f>
        <v>0</v>
      </c>
      <c r="O53" s="591"/>
      <c r="P53" s="590">
        <f>AB53*Q53/100</f>
        <v>0</v>
      </c>
      <c r="Q53" s="591"/>
      <c r="R53" s="590">
        <f>AB53*S53/100</f>
        <v>0</v>
      </c>
      <c r="S53" s="591"/>
      <c r="T53" s="590">
        <f>AB53*U53/100</f>
        <v>0</v>
      </c>
      <c r="U53" s="591"/>
      <c r="V53" s="590">
        <f>AB53*W53/100</f>
        <v>0</v>
      </c>
      <c r="W53" s="591"/>
      <c r="X53" s="590">
        <f>AB53*Y53/100</f>
        <v>23809.105</v>
      </c>
      <c r="Y53" s="591">
        <v>50</v>
      </c>
      <c r="Z53" s="590">
        <f>AB53*AA53/100</f>
        <v>23809.105</v>
      </c>
      <c r="AA53" s="591">
        <v>50</v>
      </c>
      <c r="AB53" s="593">
        <f>RESUMO!I51</f>
        <v>47618.21</v>
      </c>
      <c r="AC53" s="594">
        <f>AB53/$AB$121*100</f>
        <v>4.9652747723371897</v>
      </c>
      <c r="AD53" s="151"/>
      <c r="AE53" s="280">
        <f t="shared" si="1"/>
        <v>100</v>
      </c>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c r="BM53" s="151"/>
      <c r="BN53" s="151"/>
      <c r="BO53" s="151"/>
      <c r="BP53" s="151"/>
      <c r="BQ53" s="151"/>
      <c r="BR53" s="151"/>
      <c r="BS53" s="151"/>
      <c r="BT53" s="151"/>
      <c r="BU53" s="151"/>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c r="DU53" s="151"/>
      <c r="DV53" s="151"/>
      <c r="DW53" s="151"/>
      <c r="DX53" s="151"/>
      <c r="DY53" s="151"/>
      <c r="DZ53" s="151"/>
      <c r="EA53" s="151"/>
      <c r="EB53" s="151"/>
      <c r="EC53" s="151"/>
      <c r="ED53" s="151"/>
      <c r="EE53" s="151"/>
      <c r="EF53" s="151"/>
      <c r="EG53" s="151"/>
      <c r="EH53" s="151"/>
      <c r="EI53" s="151"/>
      <c r="EJ53" s="151"/>
      <c r="EK53" s="151"/>
      <c r="EL53" s="151"/>
      <c r="EM53" s="151"/>
      <c r="EN53" s="151"/>
      <c r="EO53" s="151"/>
      <c r="EP53" s="151"/>
      <c r="EQ53" s="151"/>
      <c r="ER53" s="151"/>
      <c r="ES53" s="151"/>
      <c r="ET53" s="151"/>
      <c r="EU53" s="151"/>
      <c r="EV53" s="151"/>
      <c r="EW53" s="151"/>
      <c r="EX53" s="151"/>
      <c r="EY53" s="151"/>
      <c r="EZ53" s="151"/>
      <c r="FA53" s="151"/>
      <c r="FB53" s="151"/>
      <c r="FC53" s="151"/>
      <c r="FD53" s="151"/>
      <c r="FE53" s="151"/>
      <c r="FF53" s="151"/>
      <c r="FG53" s="151"/>
      <c r="FH53" s="151"/>
      <c r="FI53" s="151"/>
      <c r="FJ53" s="151"/>
      <c r="FK53" s="151"/>
      <c r="FL53" s="151"/>
      <c r="FM53" s="151"/>
      <c r="FN53" s="151"/>
      <c r="FO53" s="151"/>
      <c r="FP53" s="151"/>
      <c r="FQ53" s="151"/>
      <c r="FR53" s="151"/>
      <c r="FS53" s="151"/>
      <c r="FT53" s="151"/>
      <c r="FU53" s="151"/>
      <c r="FV53" s="151"/>
      <c r="FW53" s="151"/>
      <c r="FX53" s="151"/>
      <c r="FY53" s="151"/>
      <c r="FZ53" s="151"/>
      <c r="GA53" s="151"/>
      <c r="GB53" s="151"/>
      <c r="GC53" s="151"/>
      <c r="GD53" s="151"/>
      <c r="GE53" s="151"/>
      <c r="GF53" s="151"/>
      <c r="GG53" s="151"/>
      <c r="GH53" s="151"/>
      <c r="GI53" s="151"/>
      <c r="GJ53" s="151"/>
      <c r="GK53" s="151"/>
      <c r="GL53" s="151"/>
      <c r="GM53" s="151"/>
      <c r="GN53" s="151"/>
      <c r="GO53" s="151"/>
      <c r="GP53" s="151"/>
      <c r="GQ53" s="151"/>
      <c r="GR53" s="151"/>
      <c r="GS53" s="151"/>
      <c r="GT53" s="151"/>
      <c r="GU53" s="151"/>
      <c r="GV53" s="151"/>
      <c r="GW53" s="151"/>
      <c r="GX53" s="151"/>
      <c r="GY53" s="151"/>
      <c r="GZ53" s="151"/>
      <c r="HA53" s="151"/>
      <c r="HB53" s="151"/>
      <c r="HC53" s="151"/>
      <c r="HD53" s="151"/>
      <c r="HE53" s="151"/>
      <c r="HF53" s="151"/>
      <c r="HG53" s="151"/>
      <c r="HH53" s="151"/>
      <c r="HI53" s="151"/>
      <c r="HJ53" s="151"/>
      <c r="HK53" s="151"/>
      <c r="HL53" s="151"/>
      <c r="HM53" s="151"/>
      <c r="HN53" s="151"/>
      <c r="HO53" s="151"/>
      <c r="HP53" s="151"/>
      <c r="HQ53" s="151"/>
      <c r="HR53" s="151"/>
      <c r="HS53" s="151"/>
      <c r="HT53" s="151"/>
      <c r="HU53" s="151"/>
      <c r="HV53" s="151"/>
      <c r="HW53" s="151"/>
      <c r="HX53" s="151"/>
      <c r="HY53" s="151"/>
      <c r="HZ53" s="151"/>
      <c r="IA53" s="151"/>
      <c r="IB53" s="151"/>
      <c r="IC53" s="151"/>
      <c r="ID53" s="151"/>
      <c r="IE53" s="151"/>
      <c r="IF53" s="151"/>
      <c r="IG53" s="151"/>
      <c r="IH53" s="151"/>
      <c r="II53" s="151"/>
      <c r="IJ53" s="151"/>
      <c r="IK53" s="151"/>
      <c r="IL53" s="151"/>
      <c r="IM53" s="151"/>
      <c r="IN53" s="151"/>
      <c r="IO53" s="151"/>
      <c r="IP53" s="151"/>
      <c r="IQ53" s="151"/>
      <c r="IR53" s="151"/>
      <c r="IS53" s="151"/>
      <c r="IT53" s="151"/>
      <c r="IU53" s="151"/>
      <c r="IV53" s="151"/>
    </row>
    <row r="54" spans="2:256" s="270" customFormat="1" ht="6" customHeight="1">
      <c r="C54" s="595"/>
      <c r="D54" s="596"/>
      <c r="E54" s="597"/>
      <c r="F54" s="596"/>
      <c r="G54" s="597"/>
      <c r="H54" s="596"/>
      <c r="I54" s="597"/>
      <c r="J54" s="596"/>
      <c r="K54" s="597"/>
      <c r="L54" s="596"/>
      <c r="M54" s="597"/>
      <c r="N54" s="596"/>
      <c r="O54" s="597"/>
      <c r="P54" s="596"/>
      <c r="Q54" s="597"/>
      <c r="R54" s="596"/>
      <c r="S54" s="597"/>
      <c r="T54" s="596"/>
      <c r="U54" s="597"/>
      <c r="V54" s="596"/>
      <c r="W54" s="597"/>
      <c r="X54" s="596"/>
      <c r="Y54" s="597"/>
      <c r="Z54" s="596"/>
      <c r="AA54" s="597"/>
      <c r="AB54" s="596"/>
      <c r="AC54" s="598"/>
      <c r="AD54" s="119"/>
      <c r="AE54" s="275">
        <f t="shared" si="1"/>
        <v>0</v>
      </c>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c r="DA54" s="119"/>
      <c r="DB54" s="119"/>
      <c r="DC54" s="119"/>
      <c r="DD54" s="119"/>
      <c r="DE54" s="119"/>
      <c r="DF54" s="119"/>
      <c r="DG54" s="119"/>
      <c r="DH54" s="119"/>
      <c r="DI54" s="119"/>
      <c r="DJ54" s="119"/>
      <c r="DK54" s="119"/>
      <c r="DL54" s="119"/>
      <c r="DM54" s="119"/>
      <c r="DN54" s="119"/>
      <c r="DO54" s="119"/>
      <c r="DP54" s="119"/>
      <c r="DQ54" s="119"/>
      <c r="DR54" s="119"/>
      <c r="DS54" s="119"/>
      <c r="DT54" s="119"/>
      <c r="DU54" s="119"/>
      <c r="DV54" s="119"/>
      <c r="DW54" s="119"/>
      <c r="DX54" s="119"/>
      <c r="DY54" s="119"/>
      <c r="DZ54" s="119"/>
      <c r="EA54" s="119"/>
      <c r="EB54" s="119"/>
      <c r="EC54" s="119"/>
      <c r="ED54" s="119"/>
      <c r="EE54" s="119"/>
      <c r="EF54" s="119"/>
      <c r="EG54" s="119"/>
      <c r="EH54" s="119"/>
      <c r="EI54" s="119"/>
      <c r="EJ54" s="119"/>
      <c r="EK54" s="119"/>
      <c r="EL54" s="119"/>
      <c r="EM54" s="119"/>
      <c r="EN54" s="119"/>
      <c r="EO54" s="119"/>
      <c r="EP54" s="119"/>
      <c r="EQ54" s="119"/>
      <c r="ER54" s="119"/>
      <c r="ES54" s="119"/>
      <c r="ET54" s="119"/>
      <c r="EU54" s="119"/>
      <c r="EV54" s="119"/>
      <c r="EW54" s="119"/>
      <c r="EX54" s="119"/>
      <c r="EY54" s="119"/>
      <c r="EZ54" s="119"/>
      <c r="FA54" s="119"/>
      <c r="FB54" s="119"/>
      <c r="FC54" s="119"/>
      <c r="FD54" s="119"/>
      <c r="FE54" s="119"/>
      <c r="FF54" s="119"/>
      <c r="FG54" s="119"/>
      <c r="FH54" s="119"/>
      <c r="FI54" s="119"/>
      <c r="FJ54" s="119"/>
      <c r="FK54" s="119"/>
      <c r="FL54" s="119"/>
      <c r="FM54" s="119"/>
      <c r="FN54" s="119"/>
      <c r="FO54" s="119"/>
      <c r="FP54" s="119"/>
      <c r="FQ54" s="119"/>
      <c r="FR54" s="119"/>
      <c r="FS54" s="119"/>
      <c r="FT54" s="119"/>
      <c r="FU54" s="119"/>
      <c r="FV54" s="119"/>
      <c r="FW54" s="119"/>
      <c r="FX54" s="119"/>
      <c r="FY54" s="119"/>
      <c r="FZ54" s="119"/>
      <c r="GA54" s="119"/>
      <c r="GB54" s="119"/>
      <c r="GC54" s="119"/>
      <c r="GD54" s="119"/>
      <c r="GE54" s="119"/>
      <c r="GF54" s="119"/>
      <c r="GG54" s="119"/>
      <c r="GH54" s="119"/>
      <c r="GI54" s="119"/>
      <c r="GJ54" s="119"/>
      <c r="GK54" s="119"/>
      <c r="GL54" s="119"/>
      <c r="GM54" s="119"/>
      <c r="GN54" s="119"/>
      <c r="GO54" s="119"/>
      <c r="GP54" s="119"/>
      <c r="GQ54" s="119"/>
      <c r="GR54" s="119"/>
      <c r="GS54" s="119"/>
      <c r="GT54" s="119"/>
      <c r="GU54" s="119"/>
      <c r="GV54" s="119"/>
      <c r="GW54" s="119"/>
      <c r="GX54" s="119"/>
      <c r="GY54" s="119"/>
      <c r="GZ54" s="119"/>
      <c r="HA54" s="119"/>
      <c r="HB54" s="119"/>
      <c r="HC54" s="119"/>
      <c r="HD54" s="119"/>
      <c r="HE54" s="119"/>
      <c r="HF54" s="119"/>
      <c r="HG54" s="119"/>
      <c r="HH54" s="119"/>
      <c r="HI54" s="119"/>
      <c r="HJ54" s="119"/>
      <c r="HK54" s="119"/>
      <c r="HL54" s="119"/>
      <c r="HM54" s="119"/>
      <c r="HN54" s="119"/>
      <c r="HO54" s="119"/>
      <c r="HP54" s="119"/>
      <c r="HQ54" s="119"/>
      <c r="HR54" s="119"/>
      <c r="HS54" s="119"/>
      <c r="HT54" s="119"/>
      <c r="HU54" s="119"/>
      <c r="HV54" s="119"/>
      <c r="HW54" s="119"/>
      <c r="HX54" s="119"/>
      <c r="HY54" s="119"/>
      <c r="HZ54" s="119"/>
      <c r="IA54" s="119"/>
      <c r="IB54" s="119"/>
      <c r="IC54" s="119"/>
      <c r="ID54" s="119"/>
      <c r="IE54" s="119"/>
      <c r="IF54" s="119"/>
      <c r="IG54" s="119"/>
      <c r="IH54" s="119"/>
      <c r="II54" s="119"/>
      <c r="IJ54" s="119"/>
      <c r="IK54" s="119"/>
      <c r="IL54" s="119"/>
      <c r="IM54" s="119"/>
      <c r="IN54" s="119"/>
      <c r="IO54" s="119"/>
      <c r="IP54" s="119"/>
      <c r="IQ54" s="119"/>
      <c r="IR54" s="119"/>
      <c r="IS54" s="119"/>
      <c r="IT54" s="119"/>
      <c r="IU54" s="119"/>
      <c r="IV54" s="119"/>
    </row>
    <row r="55" spans="2:256" ht="15.75">
      <c r="B55" s="279">
        <v>1</v>
      </c>
      <c r="C55" s="589" t="str">
        <f>RESUMO!D53</f>
        <v>A C E S S I B I L I D A D E</v>
      </c>
      <c r="D55" s="590">
        <f>AB55*E55/100</f>
        <v>0</v>
      </c>
      <c r="E55" s="591"/>
      <c r="F55" s="592">
        <f>AB55*G55/100</f>
        <v>0</v>
      </c>
      <c r="G55" s="591"/>
      <c r="H55" s="590">
        <f>AB55*I55/100</f>
        <v>0</v>
      </c>
      <c r="I55" s="591"/>
      <c r="J55" s="590">
        <f>AB55*K55/100</f>
        <v>0</v>
      </c>
      <c r="K55" s="591"/>
      <c r="L55" s="592">
        <f>AB55*M55/100</f>
        <v>0</v>
      </c>
      <c r="M55" s="591"/>
      <c r="N55" s="590">
        <f>AB55*O55/100</f>
        <v>0</v>
      </c>
      <c r="O55" s="591"/>
      <c r="P55" s="590">
        <f>AB55*Q55/100</f>
        <v>0</v>
      </c>
      <c r="Q55" s="591"/>
      <c r="R55" s="590">
        <f>AB55*S55/100</f>
        <v>0</v>
      </c>
      <c r="S55" s="591"/>
      <c r="T55" s="590">
        <f>AB55*U55/100</f>
        <v>0</v>
      </c>
      <c r="U55" s="591"/>
      <c r="V55" s="590">
        <f>AB55*W55/100</f>
        <v>0</v>
      </c>
      <c r="W55" s="591"/>
      <c r="X55" s="590">
        <f>AB55*Y55/100</f>
        <v>0</v>
      </c>
      <c r="Y55" s="591"/>
      <c r="Z55" s="590">
        <f>AB55*AA55/100</f>
        <v>7297.4900000000016</v>
      </c>
      <c r="AA55" s="591">
        <v>100</v>
      </c>
      <c r="AB55" s="593">
        <f>RESUMO!I53</f>
        <v>7297.4900000000007</v>
      </c>
      <c r="AC55" s="594">
        <f>AB55/$AB$121*100</f>
        <v>0.76092828769462195</v>
      </c>
      <c r="AD55" s="151"/>
      <c r="AE55" s="280">
        <f t="shared" si="1"/>
        <v>100</v>
      </c>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c r="DV55" s="151"/>
      <c r="DW55" s="151"/>
      <c r="DX55" s="151"/>
      <c r="DY55" s="151"/>
      <c r="DZ55" s="151"/>
      <c r="EA55" s="151"/>
      <c r="EB55" s="151"/>
      <c r="EC55" s="151"/>
      <c r="ED55" s="151"/>
      <c r="EE55" s="151"/>
      <c r="EF55" s="151"/>
      <c r="EG55" s="151"/>
      <c r="EH55" s="151"/>
      <c r="EI55" s="151"/>
      <c r="EJ55" s="151"/>
      <c r="EK55" s="151"/>
      <c r="EL55" s="151"/>
      <c r="EM55" s="151"/>
      <c r="EN55" s="151"/>
      <c r="EO55" s="151"/>
      <c r="EP55" s="151"/>
      <c r="EQ55" s="151"/>
      <c r="ER55" s="151"/>
      <c r="ES55" s="151"/>
      <c r="ET55" s="151"/>
      <c r="EU55" s="151"/>
      <c r="EV55" s="151"/>
      <c r="EW55" s="151"/>
      <c r="EX55" s="151"/>
      <c r="EY55" s="151"/>
      <c r="EZ55" s="151"/>
      <c r="FA55" s="151"/>
      <c r="FB55" s="151"/>
      <c r="FC55" s="151"/>
      <c r="FD55" s="151"/>
      <c r="FE55" s="151"/>
      <c r="FF55" s="151"/>
      <c r="FG55" s="151"/>
      <c r="FH55" s="151"/>
      <c r="FI55" s="151"/>
      <c r="FJ55" s="151"/>
      <c r="FK55" s="151"/>
      <c r="FL55" s="151"/>
      <c r="FM55" s="151"/>
      <c r="FN55" s="151"/>
      <c r="FO55" s="151"/>
      <c r="FP55" s="151"/>
      <c r="FQ55" s="151"/>
      <c r="FR55" s="151"/>
      <c r="FS55" s="151"/>
      <c r="FT55" s="151"/>
      <c r="FU55" s="151"/>
      <c r="FV55" s="151"/>
      <c r="FW55" s="151"/>
      <c r="FX55" s="151"/>
      <c r="FY55" s="151"/>
      <c r="FZ55" s="151"/>
      <c r="GA55" s="151"/>
      <c r="GB55" s="151"/>
      <c r="GC55" s="151"/>
      <c r="GD55" s="151"/>
      <c r="GE55" s="151"/>
      <c r="GF55" s="151"/>
      <c r="GG55" s="151"/>
      <c r="GH55" s="151"/>
      <c r="GI55" s="151"/>
      <c r="GJ55" s="151"/>
      <c r="GK55" s="151"/>
      <c r="GL55" s="151"/>
      <c r="GM55" s="151"/>
      <c r="GN55" s="151"/>
      <c r="GO55" s="151"/>
      <c r="GP55" s="151"/>
      <c r="GQ55" s="151"/>
      <c r="GR55" s="151"/>
      <c r="GS55" s="151"/>
      <c r="GT55" s="151"/>
      <c r="GU55" s="151"/>
      <c r="GV55" s="151"/>
      <c r="GW55" s="151"/>
      <c r="GX55" s="151"/>
      <c r="GY55" s="151"/>
      <c r="GZ55" s="151"/>
      <c r="HA55" s="151"/>
      <c r="HB55" s="151"/>
      <c r="HC55" s="151"/>
      <c r="HD55" s="151"/>
      <c r="HE55" s="151"/>
      <c r="HF55" s="151"/>
      <c r="HG55" s="151"/>
      <c r="HH55" s="151"/>
      <c r="HI55" s="151"/>
      <c r="HJ55" s="151"/>
      <c r="HK55" s="151"/>
      <c r="HL55" s="151"/>
      <c r="HM55" s="151"/>
      <c r="HN55" s="151"/>
      <c r="HO55" s="151"/>
      <c r="HP55" s="151"/>
      <c r="HQ55" s="151"/>
      <c r="HR55" s="151"/>
      <c r="HS55" s="151"/>
      <c r="HT55" s="151"/>
      <c r="HU55" s="151"/>
      <c r="HV55" s="151"/>
      <c r="HW55" s="151"/>
      <c r="HX55" s="151"/>
      <c r="HY55" s="151"/>
      <c r="HZ55" s="151"/>
      <c r="IA55" s="151"/>
      <c r="IB55" s="151"/>
      <c r="IC55" s="151"/>
      <c r="ID55" s="151"/>
      <c r="IE55" s="151"/>
      <c r="IF55" s="151"/>
      <c r="IG55" s="151"/>
      <c r="IH55" s="151"/>
      <c r="II55" s="151"/>
      <c r="IJ55" s="151"/>
      <c r="IK55" s="151"/>
      <c r="IL55" s="151"/>
      <c r="IM55" s="151"/>
      <c r="IN55" s="151"/>
      <c r="IO55" s="151"/>
      <c r="IP55" s="151"/>
      <c r="IQ55" s="151"/>
      <c r="IR55" s="151"/>
      <c r="IS55" s="151"/>
      <c r="IT55" s="151"/>
      <c r="IU55" s="151"/>
      <c r="IV55" s="151"/>
    </row>
    <row r="56" spans="2:256" s="270" customFormat="1" ht="6" customHeight="1">
      <c r="C56" s="595"/>
      <c r="D56" s="596"/>
      <c r="E56" s="597"/>
      <c r="F56" s="596"/>
      <c r="G56" s="597"/>
      <c r="H56" s="596"/>
      <c r="I56" s="597"/>
      <c r="J56" s="596"/>
      <c r="K56" s="597"/>
      <c r="L56" s="596"/>
      <c r="M56" s="597"/>
      <c r="N56" s="596"/>
      <c r="O56" s="597"/>
      <c r="P56" s="596"/>
      <c r="Q56" s="597"/>
      <c r="R56" s="596"/>
      <c r="S56" s="597"/>
      <c r="T56" s="596"/>
      <c r="U56" s="597"/>
      <c r="V56" s="596"/>
      <c r="W56" s="597"/>
      <c r="X56" s="596"/>
      <c r="Y56" s="597"/>
      <c r="Z56" s="596"/>
      <c r="AA56" s="597"/>
      <c r="AB56" s="596"/>
      <c r="AC56" s="598"/>
      <c r="AD56" s="119"/>
      <c r="AE56" s="275">
        <f t="shared" si="1"/>
        <v>0</v>
      </c>
      <c r="AF56" s="119"/>
      <c r="AG56" s="119"/>
      <c r="AH56" s="119"/>
      <c r="AI56" s="119"/>
      <c r="AJ56" s="119"/>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c r="DA56" s="119"/>
      <c r="DB56" s="119"/>
      <c r="DC56" s="119"/>
      <c r="DD56" s="119"/>
      <c r="DE56" s="119"/>
      <c r="DF56" s="119"/>
      <c r="DG56" s="119"/>
      <c r="DH56" s="119"/>
      <c r="DI56" s="119"/>
      <c r="DJ56" s="119"/>
      <c r="DK56" s="119"/>
      <c r="DL56" s="119"/>
      <c r="DM56" s="119"/>
      <c r="DN56" s="119"/>
      <c r="DO56" s="119"/>
      <c r="DP56" s="119"/>
      <c r="DQ56" s="119"/>
      <c r="DR56" s="119"/>
      <c r="DS56" s="119"/>
      <c r="DT56" s="119"/>
      <c r="DU56" s="119"/>
      <c r="DV56" s="119"/>
      <c r="DW56" s="119"/>
      <c r="DX56" s="119"/>
      <c r="DY56" s="119"/>
      <c r="DZ56" s="119"/>
      <c r="EA56" s="119"/>
      <c r="EB56" s="119"/>
      <c r="EC56" s="119"/>
      <c r="ED56" s="119"/>
      <c r="EE56" s="119"/>
      <c r="EF56" s="119"/>
      <c r="EG56" s="119"/>
      <c r="EH56" s="119"/>
      <c r="EI56" s="119"/>
      <c r="EJ56" s="119"/>
      <c r="EK56" s="119"/>
      <c r="EL56" s="119"/>
      <c r="EM56" s="119"/>
      <c r="EN56" s="119"/>
      <c r="EO56" s="119"/>
      <c r="EP56" s="119"/>
      <c r="EQ56" s="119"/>
      <c r="ER56" s="119"/>
      <c r="ES56" s="119"/>
      <c r="ET56" s="119"/>
      <c r="EU56" s="119"/>
      <c r="EV56" s="119"/>
      <c r="EW56" s="119"/>
      <c r="EX56" s="119"/>
      <c r="EY56" s="119"/>
      <c r="EZ56" s="119"/>
      <c r="FA56" s="119"/>
      <c r="FB56" s="119"/>
      <c r="FC56" s="119"/>
      <c r="FD56" s="119"/>
      <c r="FE56" s="119"/>
      <c r="FF56" s="119"/>
      <c r="FG56" s="119"/>
      <c r="FH56" s="119"/>
      <c r="FI56" s="119"/>
      <c r="FJ56" s="119"/>
      <c r="FK56" s="119"/>
      <c r="FL56" s="119"/>
      <c r="FM56" s="119"/>
      <c r="FN56" s="119"/>
      <c r="FO56" s="119"/>
      <c r="FP56" s="119"/>
      <c r="FQ56" s="119"/>
      <c r="FR56" s="119"/>
      <c r="FS56" s="119"/>
      <c r="FT56" s="119"/>
      <c r="FU56" s="119"/>
      <c r="FV56" s="119"/>
      <c r="FW56" s="119"/>
      <c r="FX56" s="119"/>
      <c r="FY56" s="119"/>
      <c r="FZ56" s="119"/>
      <c r="GA56" s="119"/>
      <c r="GB56" s="119"/>
      <c r="GC56" s="119"/>
      <c r="GD56" s="119"/>
      <c r="GE56" s="119"/>
      <c r="GF56" s="119"/>
      <c r="GG56" s="119"/>
      <c r="GH56" s="119"/>
      <c r="GI56" s="119"/>
      <c r="GJ56" s="119"/>
      <c r="GK56" s="119"/>
      <c r="GL56" s="119"/>
      <c r="GM56" s="119"/>
      <c r="GN56" s="119"/>
      <c r="GO56" s="119"/>
      <c r="GP56" s="119"/>
      <c r="GQ56" s="119"/>
      <c r="GR56" s="119"/>
      <c r="GS56" s="119"/>
      <c r="GT56" s="119"/>
      <c r="GU56" s="119"/>
      <c r="GV56" s="119"/>
      <c r="GW56" s="119"/>
      <c r="GX56" s="119"/>
      <c r="GY56" s="119"/>
      <c r="GZ56" s="119"/>
      <c r="HA56" s="119"/>
      <c r="HB56" s="119"/>
      <c r="HC56" s="119"/>
      <c r="HD56" s="119"/>
      <c r="HE56" s="119"/>
      <c r="HF56" s="119"/>
      <c r="HG56" s="119"/>
      <c r="HH56" s="119"/>
      <c r="HI56" s="119"/>
      <c r="HJ56" s="119"/>
      <c r="HK56" s="119"/>
      <c r="HL56" s="119"/>
      <c r="HM56" s="119"/>
      <c r="HN56" s="119"/>
      <c r="HO56" s="119"/>
      <c r="HP56" s="119"/>
      <c r="HQ56" s="119"/>
      <c r="HR56" s="119"/>
      <c r="HS56" s="119"/>
      <c r="HT56" s="119"/>
      <c r="HU56" s="119"/>
      <c r="HV56" s="119"/>
      <c r="HW56" s="119"/>
      <c r="HX56" s="119"/>
      <c r="HY56" s="119"/>
      <c r="HZ56" s="119"/>
      <c r="IA56" s="119"/>
      <c r="IB56" s="119"/>
      <c r="IC56" s="119"/>
      <c r="ID56" s="119"/>
      <c r="IE56" s="119"/>
      <c r="IF56" s="119"/>
      <c r="IG56" s="119"/>
      <c r="IH56" s="119"/>
      <c r="II56" s="119"/>
      <c r="IJ56" s="119"/>
      <c r="IK56" s="119"/>
      <c r="IL56" s="119"/>
      <c r="IM56" s="119"/>
      <c r="IN56" s="119"/>
      <c r="IO56" s="119"/>
      <c r="IP56" s="119"/>
      <c r="IQ56" s="119"/>
      <c r="IR56" s="119"/>
      <c r="IS56" s="119"/>
      <c r="IT56" s="119"/>
      <c r="IU56" s="119"/>
      <c r="IV56" s="119"/>
    </row>
    <row r="57" spans="2:256" ht="31.5">
      <c r="B57" s="279">
        <v>1</v>
      </c>
      <c r="C57" s="589" t="str">
        <f>RESUMO!D55</f>
        <v xml:space="preserve">S E R V I Ç O S   C O M P L E M E N T A R E S </v>
      </c>
      <c r="D57" s="590">
        <f>AB57*E57/100</f>
        <v>0</v>
      </c>
      <c r="E57" s="591"/>
      <c r="F57" s="592">
        <f>AB57*G57/100</f>
        <v>0</v>
      </c>
      <c r="G57" s="591"/>
      <c r="H57" s="590">
        <f>AB57*I57/100</f>
        <v>0</v>
      </c>
      <c r="I57" s="591"/>
      <c r="J57" s="590">
        <f>AB57*K57/100</f>
        <v>0</v>
      </c>
      <c r="K57" s="591"/>
      <c r="L57" s="592">
        <f>AB57*M57/100</f>
        <v>0</v>
      </c>
      <c r="M57" s="591"/>
      <c r="N57" s="590">
        <f>AB57*O57/100</f>
        <v>0</v>
      </c>
      <c r="O57" s="591"/>
      <c r="P57" s="590">
        <f>AB57*Q57/100</f>
        <v>0</v>
      </c>
      <c r="Q57" s="591"/>
      <c r="R57" s="590">
        <f>AB57*S57/100</f>
        <v>0</v>
      </c>
      <c r="S57" s="591"/>
      <c r="T57" s="590">
        <f>AB57*U57/100</f>
        <v>0</v>
      </c>
      <c r="U57" s="591"/>
      <c r="V57" s="590">
        <f>AB57*W57/100</f>
        <v>0</v>
      </c>
      <c r="W57" s="591"/>
      <c r="X57" s="590">
        <f>AB57*Y57/100</f>
        <v>0</v>
      </c>
      <c r="Y57" s="591"/>
      <c r="Z57" s="590">
        <f>AB57*AA57/100</f>
        <v>2433.27</v>
      </c>
      <c r="AA57" s="591">
        <v>100</v>
      </c>
      <c r="AB57" s="593">
        <f>RESUMO!I55</f>
        <v>2433.27</v>
      </c>
      <c r="AC57" s="594">
        <f>AB57/$AB$121*100</f>
        <v>0.25372340004559002</v>
      </c>
      <c r="AD57" s="151"/>
      <c r="AE57" s="280">
        <f t="shared" si="1"/>
        <v>100</v>
      </c>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151"/>
      <c r="BR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c r="DV57" s="151"/>
      <c r="DW57" s="151"/>
      <c r="DX57" s="151"/>
      <c r="DY57" s="151"/>
      <c r="DZ57" s="151"/>
      <c r="EA57" s="151"/>
      <c r="EB57" s="151"/>
      <c r="EC57" s="151"/>
      <c r="ED57" s="151"/>
      <c r="EE57" s="151"/>
      <c r="EF57" s="151"/>
      <c r="EG57" s="151"/>
      <c r="EH57" s="151"/>
      <c r="EI57" s="151"/>
      <c r="EJ57" s="151"/>
      <c r="EK57" s="151"/>
      <c r="EL57" s="151"/>
      <c r="EM57" s="151"/>
      <c r="EN57" s="151"/>
      <c r="EO57" s="151"/>
      <c r="EP57" s="151"/>
      <c r="EQ57" s="151"/>
      <c r="ER57" s="151"/>
      <c r="ES57" s="151"/>
      <c r="ET57" s="151"/>
      <c r="EU57" s="151"/>
      <c r="EV57" s="151"/>
      <c r="EW57" s="151"/>
      <c r="EX57" s="151"/>
      <c r="EY57" s="151"/>
      <c r="EZ57" s="151"/>
      <c r="FA57" s="151"/>
      <c r="FB57" s="151"/>
      <c r="FC57" s="151"/>
      <c r="FD57" s="151"/>
      <c r="FE57" s="151"/>
      <c r="FF57" s="151"/>
      <c r="FG57" s="151"/>
      <c r="FH57" s="151"/>
      <c r="FI57" s="151"/>
      <c r="FJ57" s="151"/>
      <c r="FK57" s="151"/>
      <c r="FL57" s="151"/>
      <c r="FM57" s="151"/>
      <c r="FN57" s="151"/>
      <c r="FO57" s="151"/>
      <c r="FP57" s="151"/>
      <c r="FQ57" s="151"/>
      <c r="FR57" s="151"/>
      <c r="FS57" s="151"/>
      <c r="FT57" s="151"/>
      <c r="FU57" s="151"/>
      <c r="FV57" s="151"/>
      <c r="FW57" s="151"/>
      <c r="FX57" s="151"/>
      <c r="FY57" s="151"/>
      <c r="FZ57" s="151"/>
      <c r="GA57" s="151"/>
      <c r="GB57" s="151"/>
      <c r="GC57" s="151"/>
      <c r="GD57" s="151"/>
      <c r="GE57" s="151"/>
      <c r="GF57" s="151"/>
      <c r="GG57" s="151"/>
      <c r="GH57" s="151"/>
      <c r="GI57" s="151"/>
      <c r="GJ57" s="151"/>
      <c r="GK57" s="151"/>
      <c r="GL57" s="151"/>
      <c r="GM57" s="151"/>
      <c r="GN57" s="151"/>
      <c r="GO57" s="151"/>
      <c r="GP57" s="151"/>
      <c r="GQ57" s="151"/>
      <c r="GR57" s="151"/>
      <c r="GS57" s="151"/>
      <c r="GT57" s="151"/>
      <c r="GU57" s="151"/>
      <c r="GV57" s="151"/>
      <c r="GW57" s="151"/>
      <c r="GX57" s="151"/>
      <c r="GY57" s="151"/>
      <c r="GZ57" s="151"/>
      <c r="HA57" s="151"/>
      <c r="HB57" s="151"/>
      <c r="HC57" s="151"/>
      <c r="HD57" s="151"/>
      <c r="HE57" s="151"/>
      <c r="HF57" s="151"/>
      <c r="HG57" s="151"/>
      <c r="HH57" s="151"/>
      <c r="HI57" s="151"/>
      <c r="HJ57" s="151"/>
      <c r="HK57" s="151"/>
      <c r="HL57" s="151"/>
      <c r="HM57" s="151"/>
      <c r="HN57" s="151"/>
      <c r="HO57" s="151"/>
      <c r="HP57" s="151"/>
      <c r="HQ57" s="151"/>
      <c r="HR57" s="151"/>
      <c r="HS57" s="151"/>
      <c r="HT57" s="151"/>
      <c r="HU57" s="151"/>
      <c r="HV57" s="151"/>
      <c r="HW57" s="151"/>
      <c r="HX57" s="151"/>
      <c r="HY57" s="151"/>
      <c r="HZ57" s="151"/>
      <c r="IA57" s="151"/>
      <c r="IB57" s="151"/>
      <c r="IC57" s="151"/>
      <c r="ID57" s="151"/>
      <c r="IE57" s="151"/>
      <c r="IF57" s="151"/>
      <c r="IG57" s="151"/>
      <c r="IH57" s="151"/>
      <c r="II57" s="151"/>
      <c r="IJ57" s="151"/>
      <c r="IK57" s="151"/>
      <c r="IL57" s="151"/>
      <c r="IM57" s="151"/>
      <c r="IN57" s="151"/>
      <c r="IO57" s="151"/>
      <c r="IP57" s="151"/>
      <c r="IQ57" s="151"/>
      <c r="IR57" s="151"/>
      <c r="IS57" s="151"/>
      <c r="IT57" s="151"/>
      <c r="IU57" s="151"/>
      <c r="IV57" s="151"/>
    </row>
    <row r="58" spans="2:256" s="270" customFormat="1" ht="6" customHeight="1" thickBot="1">
      <c r="C58" s="595"/>
      <c r="D58" s="596"/>
      <c r="E58" s="597"/>
      <c r="F58" s="596"/>
      <c r="G58" s="597"/>
      <c r="H58" s="596"/>
      <c r="I58" s="597"/>
      <c r="J58" s="596"/>
      <c r="K58" s="597"/>
      <c r="L58" s="596"/>
      <c r="M58" s="597"/>
      <c r="N58" s="596"/>
      <c r="O58" s="597"/>
      <c r="P58" s="596"/>
      <c r="Q58" s="597"/>
      <c r="R58" s="596"/>
      <c r="S58" s="597"/>
      <c r="T58" s="596"/>
      <c r="U58" s="597"/>
      <c r="V58" s="596"/>
      <c r="W58" s="597"/>
      <c r="X58" s="596"/>
      <c r="Y58" s="597"/>
      <c r="Z58" s="596"/>
      <c r="AA58" s="597"/>
      <c r="AB58" s="596"/>
      <c r="AC58" s="598"/>
      <c r="AD58" s="119"/>
      <c r="AE58" s="275">
        <f t="shared" si="1"/>
        <v>0</v>
      </c>
      <c r="AF58" s="119"/>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c r="DA58" s="119"/>
      <c r="DB58" s="119"/>
      <c r="DC58" s="119"/>
      <c r="DD58" s="119"/>
      <c r="DE58" s="119"/>
      <c r="DF58" s="119"/>
      <c r="DG58" s="119"/>
      <c r="DH58" s="119"/>
      <c r="DI58" s="119"/>
      <c r="DJ58" s="119"/>
      <c r="DK58" s="119"/>
      <c r="DL58" s="119"/>
      <c r="DM58" s="119"/>
      <c r="DN58" s="119"/>
      <c r="DO58" s="119"/>
      <c r="DP58" s="119"/>
      <c r="DQ58" s="119"/>
      <c r="DR58" s="119"/>
      <c r="DS58" s="119"/>
      <c r="DT58" s="119"/>
      <c r="DU58" s="119"/>
      <c r="DV58" s="119"/>
      <c r="DW58" s="119"/>
      <c r="DX58" s="119"/>
      <c r="DY58" s="119"/>
      <c r="DZ58" s="119"/>
      <c r="EA58" s="119"/>
      <c r="EB58" s="119"/>
      <c r="EC58" s="119"/>
      <c r="ED58" s="119"/>
      <c r="EE58" s="119"/>
      <c r="EF58" s="119"/>
      <c r="EG58" s="119"/>
      <c r="EH58" s="119"/>
      <c r="EI58" s="119"/>
      <c r="EJ58" s="119"/>
      <c r="EK58" s="119"/>
      <c r="EL58" s="119"/>
      <c r="EM58" s="119"/>
      <c r="EN58" s="119"/>
      <c r="EO58" s="119"/>
      <c r="EP58" s="119"/>
      <c r="EQ58" s="119"/>
      <c r="ER58" s="119"/>
      <c r="ES58" s="119"/>
      <c r="ET58" s="119"/>
      <c r="EU58" s="119"/>
      <c r="EV58" s="119"/>
      <c r="EW58" s="119"/>
      <c r="EX58" s="119"/>
      <c r="EY58" s="119"/>
      <c r="EZ58" s="119"/>
      <c r="FA58" s="119"/>
      <c r="FB58" s="119"/>
      <c r="FC58" s="119"/>
      <c r="FD58" s="119"/>
      <c r="FE58" s="119"/>
      <c r="FF58" s="119"/>
      <c r="FG58" s="119"/>
      <c r="FH58" s="119"/>
      <c r="FI58" s="119"/>
      <c r="FJ58" s="119"/>
      <c r="FK58" s="119"/>
      <c r="FL58" s="119"/>
      <c r="FM58" s="119"/>
      <c r="FN58" s="119"/>
      <c r="FO58" s="119"/>
      <c r="FP58" s="119"/>
      <c r="FQ58" s="119"/>
      <c r="FR58" s="119"/>
      <c r="FS58" s="119"/>
      <c r="FT58" s="119"/>
      <c r="FU58" s="119"/>
      <c r="FV58" s="119"/>
      <c r="FW58" s="119"/>
      <c r="FX58" s="119"/>
      <c r="FY58" s="119"/>
      <c r="FZ58" s="119"/>
      <c r="GA58" s="119"/>
      <c r="GB58" s="119"/>
      <c r="GC58" s="119"/>
      <c r="GD58" s="119"/>
      <c r="GE58" s="119"/>
      <c r="GF58" s="119"/>
      <c r="GG58" s="119"/>
      <c r="GH58" s="119"/>
      <c r="GI58" s="119"/>
      <c r="GJ58" s="119"/>
      <c r="GK58" s="119"/>
      <c r="GL58" s="119"/>
      <c r="GM58" s="119"/>
      <c r="GN58" s="119"/>
      <c r="GO58" s="119"/>
      <c r="GP58" s="119"/>
      <c r="GQ58" s="119"/>
      <c r="GR58" s="119"/>
      <c r="GS58" s="119"/>
      <c r="GT58" s="119"/>
      <c r="GU58" s="119"/>
      <c r="GV58" s="119"/>
      <c r="GW58" s="119"/>
      <c r="GX58" s="119"/>
      <c r="GY58" s="119"/>
      <c r="GZ58" s="119"/>
      <c r="HA58" s="119"/>
      <c r="HB58" s="119"/>
      <c r="HC58" s="119"/>
      <c r="HD58" s="119"/>
      <c r="HE58" s="119"/>
      <c r="HF58" s="119"/>
      <c r="HG58" s="119"/>
      <c r="HH58" s="119"/>
      <c r="HI58" s="119"/>
      <c r="HJ58" s="119"/>
      <c r="HK58" s="119"/>
      <c r="HL58" s="119"/>
      <c r="HM58" s="119"/>
      <c r="HN58" s="119"/>
      <c r="HO58" s="119"/>
      <c r="HP58" s="119"/>
      <c r="HQ58" s="119"/>
      <c r="HR58" s="119"/>
      <c r="HS58" s="119"/>
      <c r="HT58" s="119"/>
      <c r="HU58" s="119"/>
      <c r="HV58" s="119"/>
      <c r="HW58" s="119"/>
      <c r="HX58" s="119"/>
      <c r="HY58" s="119"/>
      <c r="HZ58" s="119"/>
      <c r="IA58" s="119"/>
      <c r="IB58" s="119"/>
      <c r="IC58" s="119"/>
      <c r="ID58" s="119"/>
      <c r="IE58" s="119"/>
      <c r="IF58" s="119"/>
      <c r="IG58" s="119"/>
      <c r="IH58" s="119"/>
      <c r="II58" s="119"/>
      <c r="IJ58" s="119"/>
      <c r="IK58" s="119"/>
      <c r="IL58" s="119"/>
      <c r="IM58" s="119"/>
      <c r="IN58" s="119"/>
      <c r="IO58" s="119"/>
      <c r="IP58" s="119"/>
      <c r="IQ58" s="119"/>
      <c r="IR58" s="119"/>
      <c r="IS58" s="119"/>
      <c r="IT58" s="119"/>
      <c r="IU58" s="119"/>
      <c r="IV58" s="119"/>
    </row>
    <row r="59" spans="2:256" ht="18.75" thickBot="1">
      <c r="C59" s="276" t="str">
        <f>RESUMO!B57</f>
        <v>ABRIGO DE RESÍDUOS</v>
      </c>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8"/>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51"/>
      <c r="DI59" s="151"/>
      <c r="DJ59" s="151"/>
      <c r="DK59" s="151"/>
      <c r="DL59" s="151"/>
      <c r="DM59" s="151"/>
      <c r="DN59" s="151"/>
      <c r="DO59" s="151"/>
      <c r="DP59" s="151"/>
      <c r="DQ59" s="151"/>
      <c r="DR59" s="151"/>
      <c r="DS59" s="151"/>
      <c r="DT59" s="151"/>
      <c r="DU59" s="151"/>
      <c r="DV59" s="151"/>
      <c r="DW59" s="151"/>
      <c r="DX59" s="151"/>
      <c r="DY59" s="151"/>
      <c r="DZ59" s="151"/>
      <c r="EA59" s="151"/>
      <c r="EB59" s="151"/>
      <c r="EC59" s="151"/>
      <c r="ED59" s="151"/>
      <c r="EE59" s="151"/>
      <c r="EF59" s="151"/>
      <c r="EG59" s="151"/>
      <c r="EH59" s="151"/>
      <c r="EI59" s="151"/>
      <c r="EJ59" s="151"/>
      <c r="EK59" s="151"/>
      <c r="EL59" s="151"/>
      <c r="EM59" s="151"/>
      <c r="EN59" s="151"/>
      <c r="EO59" s="151"/>
      <c r="EP59" s="151"/>
      <c r="EQ59" s="151"/>
      <c r="ER59" s="151"/>
      <c r="ES59" s="151"/>
      <c r="ET59" s="151"/>
      <c r="EU59" s="151"/>
      <c r="EV59" s="151"/>
      <c r="EW59" s="151"/>
      <c r="EX59" s="151"/>
      <c r="EY59" s="151"/>
      <c r="EZ59" s="151"/>
      <c r="FA59" s="151"/>
      <c r="FB59" s="151"/>
      <c r="FC59" s="151"/>
      <c r="FD59" s="151"/>
      <c r="FE59" s="151"/>
      <c r="FF59" s="151"/>
      <c r="FG59" s="151"/>
      <c r="FH59" s="151"/>
      <c r="FI59" s="151"/>
      <c r="FJ59" s="151"/>
      <c r="FK59" s="151"/>
      <c r="FL59" s="151"/>
      <c r="FM59" s="151"/>
      <c r="FN59" s="151"/>
      <c r="FO59" s="151"/>
      <c r="FP59" s="151"/>
      <c r="FQ59" s="151"/>
      <c r="FR59" s="151"/>
      <c r="FS59" s="151"/>
      <c r="FT59" s="151"/>
      <c r="FU59" s="151"/>
      <c r="FV59" s="151"/>
      <c r="FW59" s="151"/>
      <c r="FX59" s="151"/>
      <c r="FY59" s="151"/>
      <c r="FZ59" s="151"/>
      <c r="GA59" s="151"/>
      <c r="GB59" s="151"/>
      <c r="GC59" s="151"/>
      <c r="GD59" s="151"/>
      <c r="GE59" s="151"/>
      <c r="GF59" s="151"/>
      <c r="GG59" s="151"/>
      <c r="GH59" s="151"/>
      <c r="GI59" s="151"/>
      <c r="GJ59" s="151"/>
      <c r="GK59" s="151"/>
      <c r="GL59" s="151"/>
      <c r="GM59" s="151"/>
      <c r="GN59" s="151"/>
      <c r="GO59" s="151"/>
      <c r="GP59" s="151"/>
      <c r="GQ59" s="151"/>
      <c r="GR59" s="151"/>
      <c r="GS59" s="151"/>
      <c r="GT59" s="151"/>
      <c r="GU59" s="151"/>
      <c r="GV59" s="151"/>
      <c r="GW59" s="151"/>
      <c r="GX59" s="151"/>
      <c r="GY59" s="151"/>
      <c r="GZ59" s="151"/>
      <c r="HA59" s="151"/>
      <c r="HB59" s="151"/>
      <c r="HC59" s="151"/>
      <c r="HD59" s="151"/>
      <c r="HE59" s="151"/>
      <c r="HF59" s="151"/>
      <c r="HG59" s="151"/>
      <c r="HH59" s="151"/>
      <c r="HI59" s="151"/>
      <c r="HJ59" s="151"/>
      <c r="HK59" s="151"/>
      <c r="HL59" s="151"/>
      <c r="HM59" s="151"/>
      <c r="HN59" s="151"/>
      <c r="HO59" s="151"/>
      <c r="HP59" s="151"/>
      <c r="HQ59" s="151"/>
      <c r="HR59" s="151"/>
      <c r="HS59" s="151"/>
      <c r="HT59" s="151"/>
      <c r="HU59" s="151"/>
      <c r="HV59" s="151"/>
      <c r="HW59" s="151"/>
      <c r="HX59" s="151"/>
      <c r="HY59" s="151"/>
      <c r="HZ59" s="151"/>
      <c r="IA59" s="151"/>
      <c r="IB59" s="151"/>
      <c r="IC59" s="151"/>
      <c r="ID59" s="151"/>
      <c r="IE59" s="151"/>
      <c r="IF59" s="151"/>
      <c r="IG59" s="151"/>
      <c r="IH59" s="151"/>
      <c r="II59" s="151"/>
      <c r="IJ59" s="151"/>
      <c r="IK59" s="151"/>
      <c r="IL59" s="151"/>
      <c r="IM59" s="151"/>
      <c r="IN59" s="151"/>
      <c r="IO59" s="151"/>
      <c r="IP59" s="151"/>
      <c r="IQ59" s="151"/>
      <c r="IR59" s="151"/>
      <c r="IS59" s="151"/>
      <c r="IT59" s="151"/>
      <c r="IU59" s="151"/>
      <c r="IV59" s="151"/>
    </row>
    <row r="60" spans="2:256" s="270" customFormat="1" ht="6" customHeight="1">
      <c r="C60" s="271"/>
      <c r="D60" s="272"/>
      <c r="E60" s="273"/>
      <c r="F60" s="272"/>
      <c r="G60" s="273"/>
      <c r="H60" s="272"/>
      <c r="I60" s="273"/>
      <c r="J60" s="272"/>
      <c r="K60" s="273"/>
      <c r="L60" s="272"/>
      <c r="M60" s="273"/>
      <c r="N60" s="272"/>
      <c r="O60" s="273"/>
      <c r="P60" s="272"/>
      <c r="Q60" s="273"/>
      <c r="R60" s="272"/>
      <c r="S60" s="273"/>
      <c r="T60" s="272"/>
      <c r="U60" s="273"/>
      <c r="V60" s="272"/>
      <c r="W60" s="273"/>
      <c r="X60" s="272"/>
      <c r="Y60" s="273"/>
      <c r="Z60" s="272"/>
      <c r="AA60" s="273"/>
      <c r="AB60" s="272"/>
      <c r="AC60" s="274"/>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c r="DA60" s="119"/>
      <c r="DB60" s="119"/>
      <c r="DC60" s="119"/>
      <c r="DD60" s="119"/>
      <c r="DE60" s="119"/>
      <c r="DF60" s="119"/>
      <c r="DG60" s="119"/>
      <c r="DH60" s="119"/>
      <c r="DI60" s="119"/>
      <c r="DJ60" s="119"/>
      <c r="DK60" s="119"/>
      <c r="DL60" s="119"/>
      <c r="DM60" s="119"/>
      <c r="DN60" s="119"/>
      <c r="DO60" s="119"/>
      <c r="DP60" s="119"/>
      <c r="DQ60" s="119"/>
      <c r="DR60" s="119"/>
      <c r="DS60" s="119"/>
      <c r="DT60" s="119"/>
      <c r="DU60" s="119"/>
      <c r="DV60" s="119"/>
      <c r="DW60" s="119"/>
      <c r="DX60" s="119"/>
      <c r="DY60" s="119"/>
      <c r="DZ60" s="119"/>
      <c r="EA60" s="119"/>
      <c r="EB60" s="119"/>
      <c r="EC60" s="119"/>
      <c r="ED60" s="119"/>
      <c r="EE60" s="119"/>
      <c r="EF60" s="119"/>
      <c r="EG60" s="119"/>
      <c r="EH60" s="119"/>
      <c r="EI60" s="119"/>
      <c r="EJ60" s="119"/>
      <c r="EK60" s="119"/>
      <c r="EL60" s="119"/>
      <c r="EM60" s="119"/>
      <c r="EN60" s="119"/>
      <c r="EO60" s="119"/>
      <c r="EP60" s="119"/>
      <c r="EQ60" s="119"/>
      <c r="ER60" s="119"/>
      <c r="ES60" s="119"/>
      <c r="ET60" s="119"/>
      <c r="EU60" s="119"/>
      <c r="EV60" s="119"/>
      <c r="EW60" s="119"/>
      <c r="EX60" s="119"/>
      <c r="EY60" s="119"/>
      <c r="EZ60" s="119"/>
      <c r="FA60" s="119"/>
      <c r="FB60" s="119"/>
      <c r="FC60" s="119"/>
      <c r="FD60" s="119"/>
      <c r="FE60" s="119"/>
      <c r="FF60" s="119"/>
      <c r="FG60" s="119"/>
      <c r="FH60" s="119"/>
      <c r="FI60" s="119"/>
      <c r="FJ60" s="119"/>
      <c r="FK60" s="119"/>
      <c r="FL60" s="119"/>
      <c r="FM60" s="119"/>
      <c r="FN60" s="119"/>
      <c r="FO60" s="119"/>
      <c r="FP60" s="119"/>
      <c r="FQ60" s="119"/>
      <c r="FR60" s="119"/>
      <c r="FS60" s="119"/>
      <c r="FT60" s="119"/>
      <c r="FU60" s="119"/>
      <c r="FV60" s="119"/>
      <c r="FW60" s="119"/>
      <c r="FX60" s="119"/>
      <c r="FY60" s="119"/>
      <c r="FZ60" s="119"/>
      <c r="GA60" s="119"/>
      <c r="GB60" s="119"/>
      <c r="GC60" s="119"/>
      <c r="GD60" s="119"/>
      <c r="GE60" s="119"/>
      <c r="GF60" s="119"/>
      <c r="GG60" s="119"/>
      <c r="GH60" s="119"/>
      <c r="GI60" s="119"/>
      <c r="GJ60" s="119"/>
      <c r="GK60" s="119"/>
      <c r="GL60" s="119"/>
      <c r="GM60" s="119"/>
      <c r="GN60" s="119"/>
      <c r="GO60" s="119"/>
      <c r="GP60" s="119"/>
      <c r="GQ60" s="119"/>
      <c r="GR60" s="119"/>
      <c r="GS60" s="119"/>
      <c r="GT60" s="119"/>
      <c r="GU60" s="119"/>
      <c r="GV60" s="119"/>
      <c r="GW60" s="119"/>
      <c r="GX60" s="119"/>
      <c r="GY60" s="119"/>
      <c r="GZ60" s="119"/>
      <c r="HA60" s="119"/>
      <c r="HB60" s="119"/>
      <c r="HC60" s="119"/>
      <c r="HD60" s="119"/>
      <c r="HE60" s="119"/>
      <c r="HF60" s="119"/>
      <c r="HG60" s="119"/>
      <c r="HH60" s="119"/>
      <c r="HI60" s="119"/>
      <c r="HJ60" s="119"/>
      <c r="HK60" s="119"/>
      <c r="HL60" s="119"/>
      <c r="HM60" s="119"/>
      <c r="HN60" s="119"/>
      <c r="HO60" s="119"/>
      <c r="HP60" s="119"/>
      <c r="HQ60" s="119"/>
      <c r="HR60" s="119"/>
      <c r="HS60" s="119"/>
      <c r="HT60" s="119"/>
      <c r="HU60" s="119"/>
      <c r="HV60" s="119"/>
      <c r="HW60" s="119"/>
      <c r="HX60" s="119"/>
      <c r="HY60" s="119"/>
      <c r="HZ60" s="119"/>
      <c r="IA60" s="119"/>
      <c r="IB60" s="119"/>
      <c r="IC60" s="119"/>
      <c r="ID60" s="119"/>
      <c r="IE60" s="119"/>
      <c r="IF60" s="119"/>
      <c r="IG60" s="119"/>
      <c r="IH60" s="119"/>
      <c r="II60" s="119"/>
      <c r="IJ60" s="119"/>
      <c r="IK60" s="119"/>
      <c r="IL60" s="119"/>
      <c r="IM60" s="119"/>
      <c r="IN60" s="119"/>
      <c r="IO60" s="119"/>
      <c r="IP60" s="119"/>
      <c r="IQ60" s="119"/>
      <c r="IR60" s="119"/>
      <c r="IS60" s="119"/>
      <c r="IT60" s="119"/>
      <c r="IU60" s="119"/>
      <c r="IV60" s="119"/>
    </row>
    <row r="61" spans="2:256" ht="15.75">
      <c r="B61" s="279">
        <v>1</v>
      </c>
      <c r="C61" s="589" t="str">
        <f>RESUMO!D59</f>
        <v>M O V I M E N T O  D E   T E R R A</v>
      </c>
      <c r="D61" s="590">
        <f>AB61*E61/100</f>
        <v>329.61</v>
      </c>
      <c r="E61" s="591">
        <v>100</v>
      </c>
      <c r="F61" s="592">
        <f>AB61*G61/100</f>
        <v>0</v>
      </c>
      <c r="G61" s="591"/>
      <c r="H61" s="590">
        <f>AB61*I61/100</f>
        <v>0</v>
      </c>
      <c r="I61" s="591"/>
      <c r="J61" s="590">
        <f>AB61*K61/100</f>
        <v>0</v>
      </c>
      <c r="K61" s="591"/>
      <c r="L61" s="592">
        <f>AB61*M61/100</f>
        <v>0</v>
      </c>
      <c r="M61" s="591"/>
      <c r="N61" s="590">
        <f>AB61*O61/100</f>
        <v>0</v>
      </c>
      <c r="O61" s="591"/>
      <c r="P61" s="590">
        <f>AB61*Q61/100</f>
        <v>0</v>
      </c>
      <c r="Q61" s="591"/>
      <c r="R61" s="590">
        <f>AB61*S61/100</f>
        <v>0</v>
      </c>
      <c r="S61" s="591"/>
      <c r="T61" s="590">
        <f>AB61*U61/100</f>
        <v>0</v>
      </c>
      <c r="U61" s="591"/>
      <c r="V61" s="590">
        <f>AB61*W61/100</f>
        <v>0</v>
      </c>
      <c r="W61" s="591"/>
      <c r="X61" s="590">
        <f>AB61*Y61/100</f>
        <v>0</v>
      </c>
      <c r="Y61" s="591"/>
      <c r="Z61" s="590">
        <f>AB61*AA61/100</f>
        <v>0</v>
      </c>
      <c r="AA61" s="591"/>
      <c r="AB61" s="593">
        <f>RESUMO!I59</f>
        <v>329.61</v>
      </c>
      <c r="AC61" s="594">
        <f>AB61/$AB$121*100</f>
        <v>3.4369293127777409E-2</v>
      </c>
      <c r="AD61" s="151"/>
      <c r="AE61" s="280">
        <f t="shared" ref="AE61:AE72" si="2">E61+G61+I61+K61+M61+O61+Q61+S61+U61+W61+Y61+AA61</f>
        <v>100</v>
      </c>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51"/>
      <c r="BZ61" s="151"/>
      <c r="CA61" s="151"/>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c r="DK61" s="151"/>
      <c r="DL61" s="151"/>
      <c r="DM61" s="151"/>
      <c r="DN61" s="151"/>
      <c r="DO61" s="151"/>
      <c r="DP61" s="151"/>
      <c r="DQ61" s="151"/>
      <c r="DR61" s="151"/>
      <c r="DS61" s="151"/>
      <c r="DT61" s="151"/>
      <c r="DU61" s="151"/>
      <c r="DV61" s="151"/>
      <c r="DW61" s="151"/>
      <c r="DX61" s="151"/>
      <c r="DY61" s="151"/>
      <c r="DZ61" s="151"/>
      <c r="EA61" s="151"/>
      <c r="EB61" s="151"/>
      <c r="EC61" s="151"/>
      <c r="ED61" s="151"/>
      <c r="EE61" s="151"/>
      <c r="EF61" s="151"/>
      <c r="EG61" s="151"/>
      <c r="EH61" s="151"/>
      <c r="EI61" s="151"/>
      <c r="EJ61" s="151"/>
      <c r="EK61" s="151"/>
      <c r="EL61" s="151"/>
      <c r="EM61" s="151"/>
      <c r="EN61" s="151"/>
      <c r="EO61" s="151"/>
      <c r="EP61" s="151"/>
      <c r="EQ61" s="151"/>
      <c r="ER61" s="151"/>
      <c r="ES61" s="151"/>
      <c r="ET61" s="151"/>
      <c r="EU61" s="151"/>
      <c r="EV61" s="151"/>
      <c r="EW61" s="151"/>
      <c r="EX61" s="151"/>
      <c r="EY61" s="151"/>
      <c r="EZ61" s="151"/>
      <c r="FA61" s="151"/>
      <c r="FB61" s="151"/>
      <c r="FC61" s="151"/>
      <c r="FD61" s="151"/>
      <c r="FE61" s="151"/>
      <c r="FF61" s="151"/>
      <c r="FG61" s="151"/>
      <c r="FH61" s="151"/>
      <c r="FI61" s="151"/>
      <c r="FJ61" s="151"/>
      <c r="FK61" s="151"/>
      <c r="FL61" s="151"/>
      <c r="FM61" s="151"/>
      <c r="FN61" s="151"/>
      <c r="FO61" s="151"/>
      <c r="FP61" s="151"/>
      <c r="FQ61" s="151"/>
      <c r="FR61" s="151"/>
      <c r="FS61" s="151"/>
      <c r="FT61" s="151"/>
      <c r="FU61" s="151"/>
      <c r="FV61" s="151"/>
      <c r="FW61" s="151"/>
      <c r="FX61" s="151"/>
      <c r="FY61" s="151"/>
      <c r="FZ61" s="151"/>
      <c r="GA61" s="151"/>
      <c r="GB61" s="151"/>
      <c r="GC61" s="151"/>
      <c r="GD61" s="151"/>
      <c r="GE61" s="151"/>
      <c r="GF61" s="151"/>
      <c r="GG61" s="151"/>
      <c r="GH61" s="151"/>
      <c r="GI61" s="151"/>
      <c r="GJ61" s="151"/>
      <c r="GK61" s="151"/>
      <c r="GL61" s="151"/>
      <c r="GM61" s="151"/>
      <c r="GN61" s="151"/>
      <c r="GO61" s="151"/>
      <c r="GP61" s="151"/>
      <c r="GQ61" s="151"/>
      <c r="GR61" s="151"/>
      <c r="GS61" s="151"/>
      <c r="GT61" s="151"/>
      <c r="GU61" s="151"/>
      <c r="GV61" s="151"/>
      <c r="GW61" s="151"/>
      <c r="GX61" s="151"/>
      <c r="GY61" s="151"/>
      <c r="GZ61" s="151"/>
      <c r="HA61" s="151"/>
      <c r="HB61" s="151"/>
      <c r="HC61" s="151"/>
      <c r="HD61" s="151"/>
      <c r="HE61" s="151"/>
      <c r="HF61" s="151"/>
      <c r="HG61" s="151"/>
      <c r="HH61" s="151"/>
      <c r="HI61" s="151"/>
      <c r="HJ61" s="151"/>
      <c r="HK61" s="151"/>
      <c r="HL61" s="151"/>
      <c r="HM61" s="151"/>
      <c r="HN61" s="151"/>
      <c r="HO61" s="151"/>
      <c r="HP61" s="151"/>
      <c r="HQ61" s="151"/>
      <c r="HR61" s="151"/>
      <c r="HS61" s="151"/>
      <c r="HT61" s="151"/>
      <c r="HU61" s="151"/>
      <c r="HV61" s="151"/>
      <c r="HW61" s="151"/>
      <c r="HX61" s="151"/>
      <c r="HY61" s="151"/>
      <c r="HZ61" s="151"/>
      <c r="IA61" s="151"/>
      <c r="IB61" s="151"/>
      <c r="IC61" s="151"/>
      <c r="ID61" s="151"/>
      <c r="IE61" s="151"/>
      <c r="IF61" s="151"/>
      <c r="IG61" s="151"/>
      <c r="IH61" s="151"/>
      <c r="II61" s="151"/>
      <c r="IJ61" s="151"/>
      <c r="IK61" s="151"/>
      <c r="IL61" s="151"/>
      <c r="IM61" s="151"/>
      <c r="IN61" s="151"/>
      <c r="IO61" s="151"/>
      <c r="IP61" s="151"/>
      <c r="IQ61" s="151"/>
      <c r="IR61" s="151"/>
      <c r="IS61" s="151"/>
      <c r="IT61" s="151"/>
      <c r="IU61" s="151"/>
      <c r="IV61" s="151"/>
    </row>
    <row r="62" spans="2:256" s="270" customFormat="1" ht="6" customHeight="1">
      <c r="C62" s="595"/>
      <c r="D62" s="596"/>
      <c r="E62" s="597"/>
      <c r="F62" s="596"/>
      <c r="G62" s="597"/>
      <c r="H62" s="596"/>
      <c r="I62" s="597"/>
      <c r="J62" s="596"/>
      <c r="K62" s="597"/>
      <c r="L62" s="596"/>
      <c r="M62" s="597"/>
      <c r="N62" s="596"/>
      <c r="O62" s="597"/>
      <c r="P62" s="596"/>
      <c r="Q62" s="597"/>
      <c r="R62" s="596"/>
      <c r="S62" s="597"/>
      <c r="T62" s="596"/>
      <c r="U62" s="597"/>
      <c r="V62" s="596"/>
      <c r="W62" s="597"/>
      <c r="X62" s="596"/>
      <c r="Y62" s="597"/>
      <c r="Z62" s="596"/>
      <c r="AA62" s="597"/>
      <c r="AB62" s="596"/>
      <c r="AC62" s="598"/>
      <c r="AD62" s="119"/>
      <c r="AE62" s="275">
        <f t="shared" si="2"/>
        <v>0</v>
      </c>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c r="DA62" s="119"/>
      <c r="DB62" s="119"/>
      <c r="DC62" s="119"/>
      <c r="DD62" s="119"/>
      <c r="DE62" s="119"/>
      <c r="DF62" s="119"/>
      <c r="DG62" s="119"/>
      <c r="DH62" s="119"/>
      <c r="DI62" s="119"/>
      <c r="DJ62" s="119"/>
      <c r="DK62" s="119"/>
      <c r="DL62" s="119"/>
      <c r="DM62" s="119"/>
      <c r="DN62" s="119"/>
      <c r="DO62" s="119"/>
      <c r="DP62" s="119"/>
      <c r="DQ62" s="119"/>
      <c r="DR62" s="119"/>
      <c r="DS62" s="119"/>
      <c r="DT62" s="119"/>
      <c r="DU62" s="119"/>
      <c r="DV62" s="119"/>
      <c r="DW62" s="119"/>
      <c r="DX62" s="119"/>
      <c r="DY62" s="119"/>
      <c r="DZ62" s="119"/>
      <c r="EA62" s="119"/>
      <c r="EB62" s="119"/>
      <c r="EC62" s="119"/>
      <c r="ED62" s="119"/>
      <c r="EE62" s="119"/>
      <c r="EF62" s="119"/>
      <c r="EG62" s="119"/>
      <c r="EH62" s="119"/>
      <c r="EI62" s="119"/>
      <c r="EJ62" s="119"/>
      <c r="EK62" s="119"/>
      <c r="EL62" s="119"/>
      <c r="EM62" s="119"/>
      <c r="EN62" s="119"/>
      <c r="EO62" s="119"/>
      <c r="EP62" s="119"/>
      <c r="EQ62" s="119"/>
      <c r="ER62" s="119"/>
      <c r="ES62" s="119"/>
      <c r="ET62" s="119"/>
      <c r="EU62" s="119"/>
      <c r="EV62" s="119"/>
      <c r="EW62" s="119"/>
      <c r="EX62" s="119"/>
      <c r="EY62" s="119"/>
      <c r="EZ62" s="119"/>
      <c r="FA62" s="119"/>
      <c r="FB62" s="119"/>
      <c r="FC62" s="119"/>
      <c r="FD62" s="119"/>
      <c r="FE62" s="119"/>
      <c r="FF62" s="119"/>
      <c r="FG62" s="119"/>
      <c r="FH62" s="119"/>
      <c r="FI62" s="119"/>
      <c r="FJ62" s="119"/>
      <c r="FK62" s="119"/>
      <c r="FL62" s="119"/>
      <c r="FM62" s="119"/>
      <c r="FN62" s="119"/>
      <c r="FO62" s="119"/>
      <c r="FP62" s="119"/>
      <c r="FQ62" s="119"/>
      <c r="FR62" s="119"/>
      <c r="FS62" s="119"/>
      <c r="FT62" s="119"/>
      <c r="FU62" s="119"/>
      <c r="FV62" s="119"/>
      <c r="FW62" s="119"/>
      <c r="FX62" s="119"/>
      <c r="FY62" s="119"/>
      <c r="FZ62" s="119"/>
      <c r="GA62" s="119"/>
      <c r="GB62" s="119"/>
      <c r="GC62" s="119"/>
      <c r="GD62" s="119"/>
      <c r="GE62" s="119"/>
      <c r="GF62" s="119"/>
      <c r="GG62" s="119"/>
      <c r="GH62" s="119"/>
      <c r="GI62" s="119"/>
      <c r="GJ62" s="119"/>
      <c r="GK62" s="119"/>
      <c r="GL62" s="119"/>
      <c r="GM62" s="119"/>
      <c r="GN62" s="119"/>
      <c r="GO62" s="119"/>
      <c r="GP62" s="119"/>
      <c r="GQ62" s="119"/>
      <c r="GR62" s="119"/>
      <c r="GS62" s="119"/>
      <c r="GT62" s="119"/>
      <c r="GU62" s="119"/>
      <c r="GV62" s="119"/>
      <c r="GW62" s="119"/>
      <c r="GX62" s="119"/>
      <c r="GY62" s="119"/>
      <c r="GZ62" s="119"/>
      <c r="HA62" s="119"/>
      <c r="HB62" s="119"/>
      <c r="HC62" s="119"/>
      <c r="HD62" s="119"/>
      <c r="HE62" s="119"/>
      <c r="HF62" s="119"/>
      <c r="HG62" s="119"/>
      <c r="HH62" s="119"/>
      <c r="HI62" s="119"/>
      <c r="HJ62" s="119"/>
      <c r="HK62" s="119"/>
      <c r="HL62" s="119"/>
      <c r="HM62" s="119"/>
      <c r="HN62" s="119"/>
      <c r="HO62" s="119"/>
      <c r="HP62" s="119"/>
      <c r="HQ62" s="119"/>
      <c r="HR62" s="119"/>
      <c r="HS62" s="119"/>
      <c r="HT62" s="119"/>
      <c r="HU62" s="119"/>
      <c r="HV62" s="119"/>
      <c r="HW62" s="119"/>
      <c r="HX62" s="119"/>
      <c r="HY62" s="119"/>
      <c r="HZ62" s="119"/>
      <c r="IA62" s="119"/>
      <c r="IB62" s="119"/>
      <c r="IC62" s="119"/>
      <c r="ID62" s="119"/>
      <c r="IE62" s="119"/>
      <c r="IF62" s="119"/>
      <c r="IG62" s="119"/>
      <c r="IH62" s="119"/>
      <c r="II62" s="119"/>
      <c r="IJ62" s="119"/>
      <c r="IK62" s="119"/>
      <c r="IL62" s="119"/>
      <c r="IM62" s="119"/>
      <c r="IN62" s="119"/>
      <c r="IO62" s="119"/>
      <c r="IP62" s="119"/>
      <c r="IQ62" s="119"/>
      <c r="IR62" s="119"/>
      <c r="IS62" s="119"/>
      <c r="IT62" s="119"/>
      <c r="IU62" s="119"/>
      <c r="IV62" s="119"/>
    </row>
    <row r="63" spans="2:256" ht="15.75">
      <c r="B63" s="279">
        <v>1</v>
      </c>
      <c r="C63" s="589" t="str">
        <f>RESUMO!D61</f>
        <v>F U N D A Ç Ã O</v>
      </c>
      <c r="D63" s="590">
        <f>AB63*E63/100</f>
        <v>2505.06</v>
      </c>
      <c r="E63" s="591">
        <v>100</v>
      </c>
      <c r="F63" s="592">
        <f>AB63*G63/100</f>
        <v>0</v>
      </c>
      <c r="G63" s="591"/>
      <c r="H63" s="590">
        <f>AB63*I63/100</f>
        <v>0</v>
      </c>
      <c r="I63" s="591"/>
      <c r="J63" s="590">
        <f>AB63*K63/100</f>
        <v>0</v>
      </c>
      <c r="K63" s="591"/>
      <c r="L63" s="592">
        <f>AB63*M63/100</f>
        <v>0</v>
      </c>
      <c r="M63" s="591"/>
      <c r="N63" s="590">
        <f>AB63*O63/100</f>
        <v>0</v>
      </c>
      <c r="O63" s="591"/>
      <c r="P63" s="590">
        <f>AB63*Q63/100</f>
        <v>0</v>
      </c>
      <c r="Q63" s="591"/>
      <c r="R63" s="590">
        <f>AB63*S63/100</f>
        <v>0</v>
      </c>
      <c r="S63" s="591"/>
      <c r="T63" s="590">
        <f>AB63*U63/100</f>
        <v>0</v>
      </c>
      <c r="U63" s="591"/>
      <c r="V63" s="590">
        <f>AB63*W63/100</f>
        <v>0</v>
      </c>
      <c r="W63" s="591"/>
      <c r="X63" s="590">
        <f>AB63*Y63/100</f>
        <v>0</v>
      </c>
      <c r="Y63" s="591"/>
      <c r="Z63" s="590">
        <f>AB63*AA63/100</f>
        <v>0</v>
      </c>
      <c r="AA63" s="591"/>
      <c r="AB63" s="593">
        <f>RESUMO!I61</f>
        <v>2505.06</v>
      </c>
      <c r="AC63" s="594">
        <f>AB63/$AB$121*100</f>
        <v>0.26120913031361326</v>
      </c>
      <c r="AD63" s="151"/>
      <c r="AE63" s="280">
        <f t="shared" si="2"/>
        <v>100</v>
      </c>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51"/>
      <c r="DI63" s="151"/>
      <c r="DJ63" s="151"/>
      <c r="DK63" s="151"/>
      <c r="DL63" s="151"/>
      <c r="DM63" s="151"/>
      <c r="DN63" s="151"/>
      <c r="DO63" s="151"/>
      <c r="DP63" s="151"/>
      <c r="DQ63" s="151"/>
      <c r="DR63" s="151"/>
      <c r="DS63" s="151"/>
      <c r="DT63" s="151"/>
      <c r="DU63" s="151"/>
      <c r="DV63" s="151"/>
      <c r="DW63" s="151"/>
      <c r="DX63" s="151"/>
      <c r="DY63" s="151"/>
      <c r="DZ63" s="151"/>
      <c r="EA63" s="151"/>
      <c r="EB63" s="151"/>
      <c r="EC63" s="151"/>
      <c r="ED63" s="151"/>
      <c r="EE63" s="151"/>
      <c r="EF63" s="151"/>
      <c r="EG63" s="151"/>
      <c r="EH63" s="151"/>
      <c r="EI63" s="151"/>
      <c r="EJ63" s="151"/>
      <c r="EK63" s="151"/>
      <c r="EL63" s="151"/>
      <c r="EM63" s="151"/>
      <c r="EN63" s="151"/>
      <c r="EO63" s="151"/>
      <c r="EP63" s="151"/>
      <c r="EQ63" s="151"/>
      <c r="ER63" s="151"/>
      <c r="ES63" s="151"/>
      <c r="ET63" s="151"/>
      <c r="EU63" s="151"/>
      <c r="EV63" s="151"/>
      <c r="EW63" s="151"/>
      <c r="EX63" s="151"/>
      <c r="EY63" s="151"/>
      <c r="EZ63" s="151"/>
      <c r="FA63" s="151"/>
      <c r="FB63" s="151"/>
      <c r="FC63" s="151"/>
      <c r="FD63" s="151"/>
      <c r="FE63" s="151"/>
      <c r="FF63" s="151"/>
      <c r="FG63" s="151"/>
      <c r="FH63" s="151"/>
      <c r="FI63" s="151"/>
      <c r="FJ63" s="151"/>
      <c r="FK63" s="151"/>
      <c r="FL63" s="151"/>
      <c r="FM63" s="151"/>
      <c r="FN63" s="151"/>
      <c r="FO63" s="151"/>
      <c r="FP63" s="151"/>
      <c r="FQ63" s="151"/>
      <c r="FR63" s="151"/>
      <c r="FS63" s="151"/>
      <c r="FT63" s="151"/>
      <c r="FU63" s="151"/>
      <c r="FV63" s="151"/>
      <c r="FW63" s="151"/>
      <c r="FX63" s="151"/>
      <c r="FY63" s="151"/>
      <c r="FZ63" s="151"/>
      <c r="GA63" s="151"/>
      <c r="GB63" s="151"/>
      <c r="GC63" s="151"/>
      <c r="GD63" s="151"/>
      <c r="GE63" s="151"/>
      <c r="GF63" s="151"/>
      <c r="GG63" s="151"/>
      <c r="GH63" s="151"/>
      <c r="GI63" s="151"/>
      <c r="GJ63" s="151"/>
      <c r="GK63" s="151"/>
      <c r="GL63" s="151"/>
      <c r="GM63" s="151"/>
      <c r="GN63" s="151"/>
      <c r="GO63" s="151"/>
      <c r="GP63" s="151"/>
      <c r="GQ63" s="151"/>
      <c r="GR63" s="151"/>
      <c r="GS63" s="151"/>
      <c r="GT63" s="151"/>
      <c r="GU63" s="151"/>
      <c r="GV63" s="151"/>
      <c r="GW63" s="151"/>
      <c r="GX63" s="151"/>
      <c r="GY63" s="151"/>
      <c r="GZ63" s="151"/>
      <c r="HA63" s="151"/>
      <c r="HB63" s="151"/>
      <c r="HC63" s="151"/>
      <c r="HD63" s="151"/>
      <c r="HE63" s="151"/>
      <c r="HF63" s="151"/>
      <c r="HG63" s="151"/>
      <c r="HH63" s="151"/>
      <c r="HI63" s="151"/>
      <c r="HJ63" s="151"/>
      <c r="HK63" s="151"/>
      <c r="HL63" s="151"/>
      <c r="HM63" s="151"/>
      <c r="HN63" s="151"/>
      <c r="HO63" s="151"/>
      <c r="HP63" s="151"/>
      <c r="HQ63" s="151"/>
      <c r="HR63" s="151"/>
      <c r="HS63" s="151"/>
      <c r="HT63" s="151"/>
      <c r="HU63" s="151"/>
      <c r="HV63" s="151"/>
      <c r="HW63" s="151"/>
      <c r="HX63" s="151"/>
      <c r="HY63" s="151"/>
      <c r="HZ63" s="151"/>
      <c r="IA63" s="151"/>
      <c r="IB63" s="151"/>
      <c r="IC63" s="151"/>
      <c r="ID63" s="151"/>
      <c r="IE63" s="151"/>
      <c r="IF63" s="151"/>
      <c r="IG63" s="151"/>
      <c r="IH63" s="151"/>
      <c r="II63" s="151"/>
      <c r="IJ63" s="151"/>
      <c r="IK63" s="151"/>
      <c r="IL63" s="151"/>
      <c r="IM63" s="151"/>
      <c r="IN63" s="151"/>
      <c r="IO63" s="151"/>
      <c r="IP63" s="151"/>
      <c r="IQ63" s="151"/>
      <c r="IR63" s="151"/>
      <c r="IS63" s="151"/>
      <c r="IT63" s="151"/>
      <c r="IU63" s="151"/>
      <c r="IV63" s="151"/>
    </row>
    <row r="64" spans="2:256" s="270" customFormat="1" ht="6" customHeight="1">
      <c r="C64" s="595"/>
      <c r="D64" s="596"/>
      <c r="E64" s="597"/>
      <c r="F64" s="596"/>
      <c r="G64" s="597"/>
      <c r="H64" s="596"/>
      <c r="I64" s="597"/>
      <c r="J64" s="596"/>
      <c r="K64" s="597"/>
      <c r="L64" s="596"/>
      <c r="M64" s="597"/>
      <c r="N64" s="596"/>
      <c r="O64" s="597"/>
      <c r="P64" s="596"/>
      <c r="Q64" s="597"/>
      <c r="R64" s="596"/>
      <c r="S64" s="597"/>
      <c r="T64" s="596"/>
      <c r="U64" s="597"/>
      <c r="V64" s="596"/>
      <c r="W64" s="597"/>
      <c r="X64" s="596"/>
      <c r="Y64" s="597"/>
      <c r="Z64" s="596"/>
      <c r="AA64" s="597"/>
      <c r="AB64" s="596"/>
      <c r="AC64" s="598"/>
      <c r="AD64" s="119"/>
      <c r="AE64" s="275">
        <f t="shared" si="2"/>
        <v>0</v>
      </c>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c r="DA64" s="119"/>
      <c r="DB64" s="119"/>
      <c r="DC64" s="119"/>
      <c r="DD64" s="119"/>
      <c r="DE64" s="119"/>
      <c r="DF64" s="119"/>
      <c r="DG64" s="119"/>
      <c r="DH64" s="119"/>
      <c r="DI64" s="119"/>
      <c r="DJ64" s="119"/>
      <c r="DK64" s="119"/>
      <c r="DL64" s="119"/>
      <c r="DM64" s="119"/>
      <c r="DN64" s="119"/>
      <c r="DO64" s="119"/>
      <c r="DP64" s="119"/>
      <c r="DQ64" s="119"/>
      <c r="DR64" s="119"/>
      <c r="DS64" s="119"/>
      <c r="DT64" s="119"/>
      <c r="DU64" s="119"/>
      <c r="DV64" s="119"/>
      <c r="DW64" s="119"/>
      <c r="DX64" s="119"/>
      <c r="DY64" s="119"/>
      <c r="DZ64" s="119"/>
      <c r="EA64" s="119"/>
      <c r="EB64" s="119"/>
      <c r="EC64" s="119"/>
      <c r="ED64" s="119"/>
      <c r="EE64" s="119"/>
      <c r="EF64" s="119"/>
      <c r="EG64" s="119"/>
      <c r="EH64" s="119"/>
      <c r="EI64" s="119"/>
      <c r="EJ64" s="119"/>
      <c r="EK64" s="119"/>
      <c r="EL64" s="119"/>
      <c r="EM64" s="119"/>
      <c r="EN64" s="119"/>
      <c r="EO64" s="119"/>
      <c r="EP64" s="119"/>
      <c r="EQ64" s="119"/>
      <c r="ER64" s="119"/>
      <c r="ES64" s="119"/>
      <c r="ET64" s="119"/>
      <c r="EU64" s="119"/>
      <c r="EV64" s="119"/>
      <c r="EW64" s="119"/>
      <c r="EX64" s="119"/>
      <c r="EY64" s="119"/>
      <c r="EZ64" s="119"/>
      <c r="FA64" s="119"/>
      <c r="FB64" s="119"/>
      <c r="FC64" s="119"/>
      <c r="FD64" s="119"/>
      <c r="FE64" s="119"/>
      <c r="FF64" s="119"/>
      <c r="FG64" s="119"/>
      <c r="FH64" s="119"/>
      <c r="FI64" s="119"/>
      <c r="FJ64" s="119"/>
      <c r="FK64" s="119"/>
      <c r="FL64" s="119"/>
      <c r="FM64" s="119"/>
      <c r="FN64" s="119"/>
      <c r="FO64" s="119"/>
      <c r="FP64" s="119"/>
      <c r="FQ64" s="119"/>
      <c r="FR64" s="119"/>
      <c r="FS64" s="119"/>
      <c r="FT64" s="119"/>
      <c r="FU64" s="119"/>
      <c r="FV64" s="119"/>
      <c r="FW64" s="119"/>
      <c r="FX64" s="119"/>
      <c r="FY64" s="119"/>
      <c r="FZ64" s="119"/>
      <c r="GA64" s="119"/>
      <c r="GB64" s="119"/>
      <c r="GC64" s="119"/>
      <c r="GD64" s="119"/>
      <c r="GE64" s="119"/>
      <c r="GF64" s="119"/>
      <c r="GG64" s="119"/>
      <c r="GH64" s="119"/>
      <c r="GI64" s="119"/>
      <c r="GJ64" s="119"/>
      <c r="GK64" s="119"/>
      <c r="GL64" s="119"/>
      <c r="GM64" s="119"/>
      <c r="GN64" s="119"/>
      <c r="GO64" s="119"/>
      <c r="GP64" s="119"/>
      <c r="GQ64" s="119"/>
      <c r="GR64" s="119"/>
      <c r="GS64" s="119"/>
      <c r="GT64" s="119"/>
      <c r="GU64" s="119"/>
      <c r="GV64" s="119"/>
      <c r="GW64" s="119"/>
      <c r="GX64" s="119"/>
      <c r="GY64" s="119"/>
      <c r="GZ64" s="119"/>
      <c r="HA64" s="119"/>
      <c r="HB64" s="119"/>
      <c r="HC64" s="119"/>
      <c r="HD64" s="119"/>
      <c r="HE64" s="119"/>
      <c r="HF64" s="119"/>
      <c r="HG64" s="119"/>
      <c r="HH64" s="119"/>
      <c r="HI64" s="119"/>
      <c r="HJ64" s="119"/>
      <c r="HK64" s="119"/>
      <c r="HL64" s="119"/>
      <c r="HM64" s="119"/>
      <c r="HN64" s="119"/>
      <c r="HO64" s="119"/>
      <c r="HP64" s="119"/>
      <c r="HQ64" s="119"/>
      <c r="HR64" s="119"/>
      <c r="HS64" s="119"/>
      <c r="HT64" s="119"/>
      <c r="HU64" s="119"/>
      <c r="HV64" s="119"/>
      <c r="HW64" s="119"/>
      <c r="HX64" s="119"/>
      <c r="HY64" s="119"/>
      <c r="HZ64" s="119"/>
      <c r="IA64" s="119"/>
      <c r="IB64" s="119"/>
      <c r="IC64" s="119"/>
      <c r="ID64" s="119"/>
      <c r="IE64" s="119"/>
      <c r="IF64" s="119"/>
      <c r="IG64" s="119"/>
      <c r="IH64" s="119"/>
      <c r="II64" s="119"/>
      <c r="IJ64" s="119"/>
      <c r="IK64" s="119"/>
      <c r="IL64" s="119"/>
      <c r="IM64" s="119"/>
      <c r="IN64" s="119"/>
      <c r="IO64" s="119"/>
      <c r="IP64" s="119"/>
      <c r="IQ64" s="119"/>
      <c r="IR64" s="119"/>
      <c r="IS64" s="119"/>
      <c r="IT64" s="119"/>
      <c r="IU64" s="119"/>
      <c r="IV64" s="119"/>
    </row>
    <row r="65" spans="2:256" ht="15.75">
      <c r="B65" s="279">
        <v>1</v>
      </c>
      <c r="C65" s="589" t="str">
        <f>RESUMO!D63</f>
        <v>E S T R U T U R A</v>
      </c>
      <c r="D65" s="590">
        <f>AB65*E65/100</f>
        <v>0</v>
      </c>
      <c r="E65" s="591"/>
      <c r="F65" s="592">
        <f>AB65*G65/100</f>
        <v>5752.02</v>
      </c>
      <c r="G65" s="591">
        <v>100</v>
      </c>
      <c r="H65" s="590">
        <f>AB65*I65/100</f>
        <v>0</v>
      </c>
      <c r="I65" s="591"/>
      <c r="J65" s="590">
        <f>AB65*K65/100</f>
        <v>0</v>
      </c>
      <c r="K65" s="591"/>
      <c r="L65" s="592">
        <f>AB65*M65/100</f>
        <v>0</v>
      </c>
      <c r="M65" s="591"/>
      <c r="N65" s="590">
        <f>AB65*O65/100</f>
        <v>0</v>
      </c>
      <c r="O65" s="591"/>
      <c r="P65" s="590">
        <f>AB65*Q65/100</f>
        <v>0</v>
      </c>
      <c r="Q65" s="591"/>
      <c r="R65" s="590">
        <f>AB65*S65/100</f>
        <v>0</v>
      </c>
      <c r="S65" s="591"/>
      <c r="T65" s="590">
        <f>AB65*U65/100</f>
        <v>0</v>
      </c>
      <c r="U65" s="591"/>
      <c r="V65" s="590">
        <f>AB65*W65/100</f>
        <v>0</v>
      </c>
      <c r="W65" s="591"/>
      <c r="X65" s="590">
        <f>AB65*Y65/100</f>
        <v>0</v>
      </c>
      <c r="Y65" s="591"/>
      <c r="Z65" s="590">
        <f>AB65*AA65/100</f>
        <v>0</v>
      </c>
      <c r="AA65" s="591"/>
      <c r="AB65" s="593">
        <f>RESUMO!I63</f>
        <v>5752.0199999999995</v>
      </c>
      <c r="AC65" s="594">
        <f>AB65/$AB$121*100</f>
        <v>0.59977810581243951</v>
      </c>
      <c r="AD65" s="151"/>
      <c r="AE65" s="280">
        <f t="shared" si="2"/>
        <v>100</v>
      </c>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c r="BM65" s="151"/>
      <c r="BN65" s="151"/>
      <c r="BO65" s="151"/>
      <c r="BP65" s="151"/>
      <c r="BQ65" s="151"/>
      <c r="BR65" s="151"/>
      <c r="BS65" s="151"/>
      <c r="BT65" s="151"/>
      <c r="BU65" s="151"/>
      <c r="BV65" s="151"/>
      <c r="BW65" s="151"/>
      <c r="BX65" s="151"/>
      <c r="BY65" s="151"/>
      <c r="BZ65" s="151"/>
      <c r="CA65" s="151"/>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c r="DK65" s="151"/>
      <c r="DL65" s="151"/>
      <c r="DM65" s="151"/>
      <c r="DN65" s="151"/>
      <c r="DO65" s="151"/>
      <c r="DP65" s="151"/>
      <c r="DQ65" s="151"/>
      <c r="DR65" s="151"/>
      <c r="DS65" s="151"/>
      <c r="DT65" s="151"/>
      <c r="DU65" s="151"/>
      <c r="DV65" s="151"/>
      <c r="DW65" s="151"/>
      <c r="DX65" s="151"/>
      <c r="DY65" s="151"/>
      <c r="DZ65" s="151"/>
      <c r="EA65" s="151"/>
      <c r="EB65" s="151"/>
      <c r="EC65" s="151"/>
      <c r="ED65" s="151"/>
      <c r="EE65" s="151"/>
      <c r="EF65" s="151"/>
      <c r="EG65" s="151"/>
      <c r="EH65" s="151"/>
      <c r="EI65" s="151"/>
      <c r="EJ65" s="151"/>
      <c r="EK65" s="151"/>
      <c r="EL65" s="151"/>
      <c r="EM65" s="151"/>
      <c r="EN65" s="151"/>
      <c r="EO65" s="151"/>
      <c r="EP65" s="151"/>
      <c r="EQ65" s="151"/>
      <c r="ER65" s="151"/>
      <c r="ES65" s="151"/>
      <c r="ET65" s="151"/>
      <c r="EU65" s="151"/>
      <c r="EV65" s="151"/>
      <c r="EW65" s="151"/>
      <c r="EX65" s="151"/>
      <c r="EY65" s="151"/>
      <c r="EZ65" s="151"/>
      <c r="FA65" s="151"/>
      <c r="FB65" s="151"/>
      <c r="FC65" s="151"/>
      <c r="FD65" s="151"/>
      <c r="FE65" s="151"/>
      <c r="FF65" s="151"/>
      <c r="FG65" s="151"/>
      <c r="FH65" s="151"/>
      <c r="FI65" s="151"/>
      <c r="FJ65" s="151"/>
      <c r="FK65" s="151"/>
      <c r="FL65" s="151"/>
      <c r="FM65" s="151"/>
      <c r="FN65" s="151"/>
      <c r="FO65" s="151"/>
      <c r="FP65" s="151"/>
      <c r="FQ65" s="151"/>
      <c r="FR65" s="151"/>
      <c r="FS65" s="151"/>
      <c r="FT65" s="151"/>
      <c r="FU65" s="151"/>
      <c r="FV65" s="151"/>
      <c r="FW65" s="151"/>
      <c r="FX65" s="151"/>
      <c r="FY65" s="151"/>
      <c r="FZ65" s="151"/>
      <c r="GA65" s="151"/>
      <c r="GB65" s="151"/>
      <c r="GC65" s="151"/>
      <c r="GD65" s="151"/>
      <c r="GE65" s="151"/>
      <c r="GF65" s="151"/>
      <c r="GG65" s="151"/>
      <c r="GH65" s="151"/>
      <c r="GI65" s="151"/>
      <c r="GJ65" s="151"/>
      <c r="GK65" s="151"/>
      <c r="GL65" s="151"/>
      <c r="GM65" s="151"/>
      <c r="GN65" s="151"/>
      <c r="GO65" s="151"/>
      <c r="GP65" s="151"/>
      <c r="GQ65" s="151"/>
      <c r="GR65" s="151"/>
      <c r="GS65" s="151"/>
      <c r="GT65" s="151"/>
      <c r="GU65" s="151"/>
      <c r="GV65" s="151"/>
      <c r="GW65" s="151"/>
      <c r="GX65" s="151"/>
      <c r="GY65" s="151"/>
      <c r="GZ65" s="151"/>
      <c r="HA65" s="151"/>
      <c r="HB65" s="151"/>
      <c r="HC65" s="151"/>
      <c r="HD65" s="151"/>
      <c r="HE65" s="151"/>
      <c r="HF65" s="151"/>
      <c r="HG65" s="151"/>
      <c r="HH65" s="151"/>
      <c r="HI65" s="151"/>
      <c r="HJ65" s="151"/>
      <c r="HK65" s="151"/>
      <c r="HL65" s="151"/>
      <c r="HM65" s="151"/>
      <c r="HN65" s="151"/>
      <c r="HO65" s="151"/>
      <c r="HP65" s="151"/>
      <c r="HQ65" s="151"/>
      <c r="HR65" s="151"/>
      <c r="HS65" s="151"/>
      <c r="HT65" s="151"/>
      <c r="HU65" s="151"/>
      <c r="HV65" s="151"/>
      <c r="HW65" s="151"/>
      <c r="HX65" s="151"/>
      <c r="HY65" s="151"/>
      <c r="HZ65" s="151"/>
      <c r="IA65" s="151"/>
      <c r="IB65" s="151"/>
      <c r="IC65" s="151"/>
      <c r="ID65" s="151"/>
      <c r="IE65" s="151"/>
      <c r="IF65" s="151"/>
      <c r="IG65" s="151"/>
      <c r="IH65" s="151"/>
      <c r="II65" s="151"/>
      <c r="IJ65" s="151"/>
      <c r="IK65" s="151"/>
      <c r="IL65" s="151"/>
      <c r="IM65" s="151"/>
      <c r="IN65" s="151"/>
      <c r="IO65" s="151"/>
      <c r="IP65" s="151"/>
      <c r="IQ65" s="151"/>
      <c r="IR65" s="151"/>
      <c r="IS65" s="151"/>
      <c r="IT65" s="151"/>
      <c r="IU65" s="151"/>
      <c r="IV65" s="151"/>
    </row>
    <row r="66" spans="2:256" s="270" customFormat="1" ht="6" customHeight="1">
      <c r="C66" s="595"/>
      <c r="D66" s="596"/>
      <c r="E66" s="597"/>
      <c r="F66" s="596"/>
      <c r="G66" s="597"/>
      <c r="H66" s="596"/>
      <c r="I66" s="597"/>
      <c r="J66" s="596"/>
      <c r="K66" s="597"/>
      <c r="L66" s="596"/>
      <c r="M66" s="597"/>
      <c r="N66" s="596"/>
      <c r="O66" s="597"/>
      <c r="P66" s="596"/>
      <c r="Q66" s="597"/>
      <c r="R66" s="596"/>
      <c r="S66" s="597"/>
      <c r="T66" s="596"/>
      <c r="U66" s="597"/>
      <c r="V66" s="596"/>
      <c r="W66" s="597"/>
      <c r="X66" s="596"/>
      <c r="Y66" s="597"/>
      <c r="Z66" s="596"/>
      <c r="AA66" s="597"/>
      <c r="AB66" s="596"/>
      <c r="AC66" s="598"/>
      <c r="AD66" s="119"/>
      <c r="AE66" s="275">
        <f t="shared" si="2"/>
        <v>0</v>
      </c>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c r="DA66" s="119"/>
      <c r="DB66" s="119"/>
      <c r="DC66" s="119"/>
      <c r="DD66" s="119"/>
      <c r="DE66" s="119"/>
      <c r="DF66" s="119"/>
      <c r="DG66" s="119"/>
      <c r="DH66" s="119"/>
      <c r="DI66" s="119"/>
      <c r="DJ66" s="119"/>
      <c r="DK66" s="119"/>
      <c r="DL66" s="119"/>
      <c r="DM66" s="119"/>
      <c r="DN66" s="119"/>
      <c r="DO66" s="119"/>
      <c r="DP66" s="119"/>
      <c r="DQ66" s="119"/>
      <c r="DR66" s="119"/>
      <c r="DS66" s="119"/>
      <c r="DT66" s="119"/>
      <c r="DU66" s="119"/>
      <c r="DV66" s="119"/>
      <c r="DW66" s="119"/>
      <c r="DX66" s="119"/>
      <c r="DY66" s="119"/>
      <c r="DZ66" s="119"/>
      <c r="EA66" s="119"/>
      <c r="EB66" s="119"/>
      <c r="EC66" s="119"/>
      <c r="ED66" s="119"/>
      <c r="EE66" s="119"/>
      <c r="EF66" s="119"/>
      <c r="EG66" s="119"/>
      <c r="EH66" s="119"/>
      <c r="EI66" s="119"/>
      <c r="EJ66" s="119"/>
      <c r="EK66" s="119"/>
      <c r="EL66" s="119"/>
      <c r="EM66" s="119"/>
      <c r="EN66" s="119"/>
      <c r="EO66" s="119"/>
      <c r="EP66" s="119"/>
      <c r="EQ66" s="119"/>
      <c r="ER66" s="119"/>
      <c r="ES66" s="119"/>
      <c r="ET66" s="119"/>
      <c r="EU66" s="119"/>
      <c r="EV66" s="119"/>
      <c r="EW66" s="119"/>
      <c r="EX66" s="119"/>
      <c r="EY66" s="119"/>
      <c r="EZ66" s="119"/>
      <c r="FA66" s="119"/>
      <c r="FB66" s="119"/>
      <c r="FC66" s="119"/>
      <c r="FD66" s="119"/>
      <c r="FE66" s="119"/>
      <c r="FF66" s="119"/>
      <c r="FG66" s="119"/>
      <c r="FH66" s="119"/>
      <c r="FI66" s="119"/>
      <c r="FJ66" s="119"/>
      <c r="FK66" s="119"/>
      <c r="FL66" s="119"/>
      <c r="FM66" s="119"/>
      <c r="FN66" s="119"/>
      <c r="FO66" s="119"/>
      <c r="FP66" s="119"/>
      <c r="FQ66" s="119"/>
      <c r="FR66" s="119"/>
      <c r="FS66" s="119"/>
      <c r="FT66" s="119"/>
      <c r="FU66" s="119"/>
      <c r="FV66" s="119"/>
      <c r="FW66" s="119"/>
      <c r="FX66" s="119"/>
      <c r="FY66" s="119"/>
      <c r="FZ66" s="119"/>
      <c r="GA66" s="119"/>
      <c r="GB66" s="119"/>
      <c r="GC66" s="119"/>
      <c r="GD66" s="119"/>
      <c r="GE66" s="119"/>
      <c r="GF66" s="119"/>
      <c r="GG66" s="119"/>
      <c r="GH66" s="119"/>
      <c r="GI66" s="119"/>
      <c r="GJ66" s="119"/>
      <c r="GK66" s="119"/>
      <c r="GL66" s="119"/>
      <c r="GM66" s="119"/>
      <c r="GN66" s="119"/>
      <c r="GO66" s="119"/>
      <c r="GP66" s="119"/>
      <c r="GQ66" s="119"/>
      <c r="GR66" s="119"/>
      <c r="GS66" s="119"/>
      <c r="GT66" s="119"/>
      <c r="GU66" s="119"/>
      <c r="GV66" s="119"/>
      <c r="GW66" s="119"/>
      <c r="GX66" s="119"/>
      <c r="GY66" s="119"/>
      <c r="GZ66" s="119"/>
      <c r="HA66" s="119"/>
      <c r="HB66" s="119"/>
      <c r="HC66" s="119"/>
      <c r="HD66" s="119"/>
      <c r="HE66" s="119"/>
      <c r="HF66" s="119"/>
      <c r="HG66" s="119"/>
      <c r="HH66" s="119"/>
      <c r="HI66" s="119"/>
      <c r="HJ66" s="119"/>
      <c r="HK66" s="119"/>
      <c r="HL66" s="119"/>
      <c r="HM66" s="119"/>
      <c r="HN66" s="119"/>
      <c r="HO66" s="119"/>
      <c r="HP66" s="119"/>
      <c r="HQ66" s="119"/>
      <c r="HR66" s="119"/>
      <c r="HS66" s="119"/>
      <c r="HT66" s="119"/>
      <c r="HU66" s="119"/>
      <c r="HV66" s="119"/>
      <c r="HW66" s="119"/>
      <c r="HX66" s="119"/>
      <c r="HY66" s="119"/>
      <c r="HZ66" s="119"/>
      <c r="IA66" s="119"/>
      <c r="IB66" s="119"/>
      <c r="IC66" s="119"/>
      <c r="ID66" s="119"/>
      <c r="IE66" s="119"/>
      <c r="IF66" s="119"/>
      <c r="IG66" s="119"/>
      <c r="IH66" s="119"/>
      <c r="II66" s="119"/>
      <c r="IJ66" s="119"/>
      <c r="IK66" s="119"/>
      <c r="IL66" s="119"/>
      <c r="IM66" s="119"/>
      <c r="IN66" s="119"/>
      <c r="IO66" s="119"/>
      <c r="IP66" s="119"/>
      <c r="IQ66" s="119"/>
      <c r="IR66" s="119"/>
      <c r="IS66" s="119"/>
      <c r="IT66" s="119"/>
      <c r="IU66" s="119"/>
      <c r="IV66" s="119"/>
    </row>
    <row r="67" spans="2:256" ht="15.75">
      <c r="B67" s="279">
        <v>1</v>
      </c>
      <c r="C67" s="589" t="str">
        <f>RESUMO!D65</f>
        <v xml:space="preserve">I M P E R M E A B I L I Z A Ç Ã O </v>
      </c>
      <c r="D67" s="590">
        <f>AB67*E67/100</f>
        <v>0</v>
      </c>
      <c r="E67" s="591"/>
      <c r="F67" s="592">
        <f>AB67*G67/100</f>
        <v>424.09</v>
      </c>
      <c r="G67" s="591">
        <v>100</v>
      </c>
      <c r="H67" s="590">
        <f>AB67*I67/100</f>
        <v>0</v>
      </c>
      <c r="I67" s="591"/>
      <c r="J67" s="590">
        <f>AB67*K67/100</f>
        <v>0</v>
      </c>
      <c r="K67" s="591"/>
      <c r="L67" s="592">
        <f>AB67*M67/100</f>
        <v>0</v>
      </c>
      <c r="M67" s="591"/>
      <c r="N67" s="590">
        <f>AB67*O67/100</f>
        <v>0</v>
      </c>
      <c r="O67" s="591"/>
      <c r="P67" s="590">
        <f>AB67*Q67/100</f>
        <v>0</v>
      </c>
      <c r="Q67" s="591"/>
      <c r="R67" s="590">
        <f>AB67*S67/100</f>
        <v>0</v>
      </c>
      <c r="S67" s="591"/>
      <c r="T67" s="590">
        <f>AB67*U67/100</f>
        <v>0</v>
      </c>
      <c r="U67" s="591"/>
      <c r="V67" s="590">
        <f>AB67*W67/100</f>
        <v>0</v>
      </c>
      <c r="W67" s="591"/>
      <c r="X67" s="590">
        <f>AB67*Y67/100</f>
        <v>0</v>
      </c>
      <c r="Y67" s="591"/>
      <c r="Z67" s="590">
        <f>AB67*AA67/100</f>
        <v>0</v>
      </c>
      <c r="AA67" s="591"/>
      <c r="AB67" s="593">
        <f>RESUMO!I65</f>
        <v>424.09</v>
      </c>
      <c r="AC67" s="594">
        <f>AB67/$AB$121*100</f>
        <v>4.422096878905106E-2</v>
      </c>
      <c r="AD67" s="151"/>
      <c r="AE67" s="280">
        <f t="shared" si="2"/>
        <v>100</v>
      </c>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151"/>
      <c r="DS67" s="151"/>
      <c r="DT67" s="151"/>
      <c r="DU67" s="151"/>
      <c r="DV67" s="151"/>
      <c r="DW67" s="151"/>
      <c r="DX67" s="151"/>
      <c r="DY67" s="151"/>
      <c r="DZ67" s="151"/>
      <c r="EA67" s="151"/>
      <c r="EB67" s="151"/>
      <c r="EC67" s="151"/>
      <c r="ED67" s="151"/>
      <c r="EE67" s="151"/>
      <c r="EF67" s="151"/>
      <c r="EG67" s="151"/>
      <c r="EH67" s="151"/>
      <c r="EI67" s="151"/>
      <c r="EJ67" s="151"/>
      <c r="EK67" s="151"/>
      <c r="EL67" s="151"/>
      <c r="EM67" s="151"/>
      <c r="EN67" s="151"/>
      <c r="EO67" s="151"/>
      <c r="EP67" s="151"/>
      <c r="EQ67" s="151"/>
      <c r="ER67" s="151"/>
      <c r="ES67" s="151"/>
      <c r="ET67" s="151"/>
      <c r="EU67" s="151"/>
      <c r="EV67" s="151"/>
      <c r="EW67" s="151"/>
      <c r="EX67" s="151"/>
      <c r="EY67" s="151"/>
      <c r="EZ67" s="151"/>
      <c r="FA67" s="151"/>
      <c r="FB67" s="151"/>
      <c r="FC67" s="151"/>
      <c r="FD67" s="151"/>
      <c r="FE67" s="151"/>
      <c r="FF67" s="151"/>
      <c r="FG67" s="151"/>
      <c r="FH67" s="151"/>
      <c r="FI67" s="151"/>
      <c r="FJ67" s="151"/>
      <c r="FK67" s="151"/>
      <c r="FL67" s="151"/>
      <c r="FM67" s="151"/>
      <c r="FN67" s="151"/>
      <c r="FO67" s="151"/>
      <c r="FP67" s="151"/>
      <c r="FQ67" s="151"/>
      <c r="FR67" s="151"/>
      <c r="FS67" s="151"/>
      <c r="FT67" s="151"/>
      <c r="FU67" s="151"/>
      <c r="FV67" s="151"/>
      <c r="FW67" s="151"/>
      <c r="FX67" s="151"/>
      <c r="FY67" s="151"/>
      <c r="FZ67" s="151"/>
      <c r="GA67" s="151"/>
      <c r="GB67" s="151"/>
      <c r="GC67" s="151"/>
      <c r="GD67" s="151"/>
      <c r="GE67" s="151"/>
      <c r="GF67" s="151"/>
      <c r="GG67" s="151"/>
      <c r="GH67" s="151"/>
      <c r="GI67" s="151"/>
      <c r="GJ67" s="151"/>
      <c r="GK67" s="151"/>
      <c r="GL67" s="151"/>
      <c r="GM67" s="151"/>
      <c r="GN67" s="151"/>
      <c r="GO67" s="151"/>
      <c r="GP67" s="151"/>
      <c r="GQ67" s="151"/>
      <c r="GR67" s="151"/>
      <c r="GS67" s="151"/>
      <c r="GT67" s="151"/>
      <c r="GU67" s="151"/>
      <c r="GV67" s="151"/>
      <c r="GW67" s="151"/>
      <c r="GX67" s="151"/>
      <c r="GY67" s="151"/>
      <c r="GZ67" s="151"/>
      <c r="HA67" s="151"/>
      <c r="HB67" s="151"/>
      <c r="HC67" s="151"/>
      <c r="HD67" s="151"/>
      <c r="HE67" s="151"/>
      <c r="HF67" s="151"/>
      <c r="HG67" s="151"/>
      <c r="HH67" s="151"/>
      <c r="HI67" s="151"/>
      <c r="HJ67" s="151"/>
      <c r="HK67" s="151"/>
      <c r="HL67" s="151"/>
      <c r="HM67" s="151"/>
      <c r="HN67" s="151"/>
      <c r="HO67" s="151"/>
      <c r="HP67" s="151"/>
      <c r="HQ67" s="151"/>
      <c r="HR67" s="151"/>
      <c r="HS67" s="151"/>
      <c r="HT67" s="151"/>
      <c r="HU67" s="151"/>
      <c r="HV67" s="151"/>
      <c r="HW67" s="151"/>
      <c r="HX67" s="151"/>
      <c r="HY67" s="151"/>
      <c r="HZ67" s="151"/>
      <c r="IA67" s="151"/>
      <c r="IB67" s="151"/>
      <c r="IC67" s="151"/>
      <c r="ID67" s="151"/>
      <c r="IE67" s="151"/>
      <c r="IF67" s="151"/>
      <c r="IG67" s="151"/>
      <c r="IH67" s="151"/>
      <c r="II67" s="151"/>
      <c r="IJ67" s="151"/>
      <c r="IK67" s="151"/>
      <c r="IL67" s="151"/>
      <c r="IM67" s="151"/>
      <c r="IN67" s="151"/>
      <c r="IO67" s="151"/>
      <c r="IP67" s="151"/>
      <c r="IQ67" s="151"/>
      <c r="IR67" s="151"/>
      <c r="IS67" s="151"/>
      <c r="IT67" s="151"/>
      <c r="IU67" s="151"/>
      <c r="IV67" s="151"/>
    </row>
    <row r="68" spans="2:256" s="270" customFormat="1" ht="6" customHeight="1">
      <c r="C68" s="595"/>
      <c r="D68" s="596"/>
      <c r="E68" s="597"/>
      <c r="F68" s="596"/>
      <c r="G68" s="597"/>
      <c r="H68" s="596"/>
      <c r="I68" s="597"/>
      <c r="J68" s="596"/>
      <c r="K68" s="597"/>
      <c r="L68" s="596"/>
      <c r="M68" s="597"/>
      <c r="N68" s="596"/>
      <c r="O68" s="597"/>
      <c r="P68" s="596"/>
      <c r="Q68" s="597"/>
      <c r="R68" s="596"/>
      <c r="S68" s="597"/>
      <c r="T68" s="596"/>
      <c r="U68" s="597"/>
      <c r="V68" s="596"/>
      <c r="W68" s="597"/>
      <c r="X68" s="596"/>
      <c r="Y68" s="597"/>
      <c r="Z68" s="596"/>
      <c r="AA68" s="597"/>
      <c r="AB68" s="596"/>
      <c r="AC68" s="598"/>
      <c r="AD68" s="119"/>
      <c r="AE68" s="275">
        <f t="shared" si="2"/>
        <v>0</v>
      </c>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19"/>
      <c r="DH68" s="119"/>
      <c r="DI68" s="119"/>
      <c r="DJ68" s="119"/>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19"/>
      <c r="EI68" s="119"/>
      <c r="EJ68" s="119"/>
      <c r="EK68" s="119"/>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19"/>
      <c r="FJ68" s="119"/>
      <c r="FK68" s="119"/>
      <c r="FL68" s="119"/>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19"/>
      <c r="GK68" s="119"/>
      <c r="GL68" s="119"/>
      <c r="GM68" s="119"/>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19"/>
      <c r="HK68" s="119"/>
      <c r="HL68" s="119"/>
      <c r="HM68" s="119"/>
      <c r="HN68" s="119"/>
      <c r="HO68" s="119"/>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19"/>
      <c r="IM68" s="119"/>
      <c r="IN68" s="119"/>
      <c r="IO68" s="119"/>
      <c r="IP68" s="119"/>
      <c r="IQ68" s="119"/>
      <c r="IR68" s="119"/>
      <c r="IS68" s="119"/>
      <c r="IT68" s="119"/>
      <c r="IU68" s="119"/>
      <c r="IV68" s="119"/>
    </row>
    <row r="69" spans="2:256" ht="31.5">
      <c r="B69" s="279">
        <v>1</v>
      </c>
      <c r="C69" s="589" t="str">
        <f>RESUMO!D67</f>
        <v>A L V E N A R I A S ,   F E C H A M E N T O S   E   D I V I S Ó R I A S</v>
      </c>
      <c r="D69" s="590">
        <f>AB69*E69/100</f>
        <v>0</v>
      </c>
      <c r="E69" s="591"/>
      <c r="F69" s="592">
        <f>AB69*G69/100</f>
        <v>0</v>
      </c>
      <c r="G69" s="591"/>
      <c r="H69" s="590">
        <f>AB69*I69/100</f>
        <v>2820.87</v>
      </c>
      <c r="I69" s="591">
        <v>100</v>
      </c>
      <c r="J69" s="590">
        <f>AB69*K69/100</f>
        <v>0</v>
      </c>
      <c r="K69" s="591"/>
      <c r="L69" s="592">
        <f>AB69*M69/100</f>
        <v>0</v>
      </c>
      <c r="M69" s="591"/>
      <c r="N69" s="590">
        <f>AB69*O69/100</f>
        <v>0</v>
      </c>
      <c r="O69" s="591"/>
      <c r="P69" s="590">
        <f>AB69*Q69/100</f>
        <v>0</v>
      </c>
      <c r="Q69" s="591"/>
      <c r="R69" s="590">
        <f>AB69*S69/100</f>
        <v>0</v>
      </c>
      <c r="S69" s="591"/>
      <c r="T69" s="590">
        <f>AB69*U69/100</f>
        <v>0</v>
      </c>
      <c r="U69" s="591"/>
      <c r="V69" s="590">
        <f>AB69*W69/100</f>
        <v>0</v>
      </c>
      <c r="W69" s="591"/>
      <c r="X69" s="590">
        <f>AB69*Y69/100</f>
        <v>0</v>
      </c>
      <c r="Y69" s="591"/>
      <c r="Z69" s="590">
        <f>AB69*AA69/100</f>
        <v>0</v>
      </c>
      <c r="AA69" s="591"/>
      <c r="AB69" s="593">
        <f>RESUMO!I67</f>
        <v>2820.87</v>
      </c>
      <c r="AC69" s="594">
        <f>AB69/$AB$121*100</f>
        <v>0.29413946150102677</v>
      </c>
      <c r="AD69" s="151"/>
      <c r="AE69" s="280">
        <f t="shared" si="2"/>
        <v>100</v>
      </c>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c r="DK69" s="151"/>
      <c r="DL69" s="151"/>
      <c r="DM69" s="151"/>
      <c r="DN69" s="151"/>
      <c r="DO69" s="151"/>
      <c r="DP69" s="151"/>
      <c r="DQ69" s="151"/>
      <c r="DR69" s="151"/>
      <c r="DS69" s="151"/>
      <c r="DT69" s="151"/>
      <c r="DU69" s="151"/>
      <c r="DV69" s="151"/>
      <c r="DW69" s="151"/>
      <c r="DX69" s="151"/>
      <c r="DY69" s="151"/>
      <c r="DZ69" s="151"/>
      <c r="EA69" s="151"/>
      <c r="EB69" s="151"/>
      <c r="EC69" s="151"/>
      <c r="ED69" s="151"/>
      <c r="EE69" s="151"/>
      <c r="EF69" s="151"/>
      <c r="EG69" s="151"/>
      <c r="EH69" s="151"/>
      <c r="EI69" s="151"/>
      <c r="EJ69" s="151"/>
      <c r="EK69" s="151"/>
      <c r="EL69" s="151"/>
      <c r="EM69" s="151"/>
      <c r="EN69" s="151"/>
      <c r="EO69" s="151"/>
      <c r="EP69" s="151"/>
      <c r="EQ69" s="151"/>
      <c r="ER69" s="151"/>
      <c r="ES69" s="151"/>
      <c r="ET69" s="151"/>
      <c r="EU69" s="151"/>
      <c r="EV69" s="151"/>
      <c r="EW69" s="151"/>
      <c r="EX69" s="151"/>
      <c r="EY69" s="151"/>
      <c r="EZ69" s="151"/>
      <c r="FA69" s="151"/>
      <c r="FB69" s="151"/>
      <c r="FC69" s="151"/>
      <c r="FD69" s="151"/>
      <c r="FE69" s="151"/>
      <c r="FF69" s="151"/>
      <c r="FG69" s="151"/>
      <c r="FH69" s="151"/>
      <c r="FI69" s="151"/>
      <c r="FJ69" s="151"/>
      <c r="FK69" s="151"/>
      <c r="FL69" s="151"/>
      <c r="FM69" s="151"/>
      <c r="FN69" s="151"/>
      <c r="FO69" s="151"/>
      <c r="FP69" s="151"/>
      <c r="FQ69" s="151"/>
      <c r="FR69" s="151"/>
      <c r="FS69" s="151"/>
      <c r="FT69" s="151"/>
      <c r="FU69" s="151"/>
      <c r="FV69" s="151"/>
      <c r="FW69" s="151"/>
      <c r="FX69" s="151"/>
      <c r="FY69" s="151"/>
      <c r="FZ69" s="151"/>
      <c r="GA69" s="151"/>
      <c r="GB69" s="151"/>
      <c r="GC69" s="151"/>
      <c r="GD69" s="151"/>
      <c r="GE69" s="151"/>
      <c r="GF69" s="151"/>
      <c r="GG69" s="151"/>
      <c r="GH69" s="151"/>
      <c r="GI69" s="151"/>
      <c r="GJ69" s="151"/>
      <c r="GK69" s="151"/>
      <c r="GL69" s="151"/>
      <c r="GM69" s="151"/>
      <c r="GN69" s="151"/>
      <c r="GO69" s="151"/>
      <c r="GP69" s="151"/>
      <c r="GQ69" s="151"/>
      <c r="GR69" s="151"/>
      <c r="GS69" s="151"/>
      <c r="GT69" s="151"/>
      <c r="GU69" s="151"/>
      <c r="GV69" s="151"/>
      <c r="GW69" s="151"/>
      <c r="GX69" s="151"/>
      <c r="GY69" s="151"/>
      <c r="GZ69" s="151"/>
      <c r="HA69" s="151"/>
      <c r="HB69" s="151"/>
      <c r="HC69" s="151"/>
      <c r="HD69" s="151"/>
      <c r="HE69" s="151"/>
      <c r="HF69" s="151"/>
      <c r="HG69" s="151"/>
      <c r="HH69" s="151"/>
      <c r="HI69" s="151"/>
      <c r="HJ69" s="151"/>
      <c r="HK69" s="151"/>
      <c r="HL69" s="151"/>
      <c r="HM69" s="151"/>
      <c r="HN69" s="151"/>
      <c r="HO69" s="151"/>
      <c r="HP69" s="151"/>
      <c r="HQ69" s="151"/>
      <c r="HR69" s="151"/>
      <c r="HS69" s="151"/>
      <c r="HT69" s="151"/>
      <c r="HU69" s="151"/>
      <c r="HV69" s="151"/>
      <c r="HW69" s="151"/>
      <c r="HX69" s="151"/>
      <c r="HY69" s="151"/>
      <c r="HZ69" s="151"/>
      <c r="IA69" s="151"/>
      <c r="IB69" s="151"/>
      <c r="IC69" s="151"/>
      <c r="ID69" s="151"/>
      <c r="IE69" s="151"/>
      <c r="IF69" s="151"/>
      <c r="IG69" s="151"/>
      <c r="IH69" s="151"/>
      <c r="II69" s="151"/>
      <c r="IJ69" s="151"/>
      <c r="IK69" s="151"/>
      <c r="IL69" s="151"/>
      <c r="IM69" s="151"/>
      <c r="IN69" s="151"/>
      <c r="IO69" s="151"/>
      <c r="IP69" s="151"/>
      <c r="IQ69" s="151"/>
      <c r="IR69" s="151"/>
      <c r="IS69" s="151"/>
      <c r="IT69" s="151"/>
      <c r="IU69" s="151"/>
      <c r="IV69" s="151"/>
    </row>
    <row r="70" spans="2:256" s="270" customFormat="1" ht="6" customHeight="1">
      <c r="C70" s="595"/>
      <c r="D70" s="596"/>
      <c r="E70" s="597"/>
      <c r="F70" s="596"/>
      <c r="G70" s="597"/>
      <c r="H70" s="596"/>
      <c r="I70" s="597"/>
      <c r="J70" s="596"/>
      <c r="K70" s="597"/>
      <c r="L70" s="596"/>
      <c r="M70" s="597"/>
      <c r="N70" s="596"/>
      <c r="O70" s="597"/>
      <c r="P70" s="596"/>
      <c r="Q70" s="597"/>
      <c r="R70" s="596"/>
      <c r="S70" s="597"/>
      <c r="T70" s="596"/>
      <c r="U70" s="597"/>
      <c r="V70" s="596"/>
      <c r="W70" s="597"/>
      <c r="X70" s="596"/>
      <c r="Y70" s="597"/>
      <c r="Z70" s="596"/>
      <c r="AA70" s="597"/>
      <c r="AB70" s="596"/>
      <c r="AC70" s="598"/>
      <c r="AD70" s="119"/>
      <c r="AE70" s="275">
        <f t="shared" si="2"/>
        <v>0</v>
      </c>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c r="CY70" s="119"/>
      <c r="CZ70" s="119"/>
      <c r="DA70" s="119"/>
      <c r="DB70" s="119"/>
      <c r="DC70" s="119"/>
      <c r="DD70" s="119"/>
      <c r="DE70" s="119"/>
      <c r="DF70" s="119"/>
      <c r="DG70" s="119"/>
      <c r="DH70" s="119"/>
      <c r="DI70" s="119"/>
      <c r="DJ70" s="119"/>
      <c r="DK70" s="119"/>
      <c r="DL70" s="119"/>
      <c r="DM70" s="119"/>
      <c r="DN70" s="119"/>
      <c r="DO70" s="119"/>
      <c r="DP70" s="119"/>
      <c r="DQ70" s="119"/>
      <c r="DR70" s="119"/>
      <c r="DS70" s="119"/>
      <c r="DT70" s="119"/>
      <c r="DU70" s="119"/>
      <c r="DV70" s="119"/>
      <c r="DW70" s="119"/>
      <c r="DX70" s="119"/>
      <c r="DY70" s="119"/>
      <c r="DZ70" s="119"/>
      <c r="EA70" s="119"/>
      <c r="EB70" s="119"/>
      <c r="EC70" s="119"/>
      <c r="ED70" s="119"/>
      <c r="EE70" s="119"/>
      <c r="EF70" s="119"/>
      <c r="EG70" s="119"/>
      <c r="EH70" s="119"/>
      <c r="EI70" s="119"/>
      <c r="EJ70" s="119"/>
      <c r="EK70" s="119"/>
      <c r="EL70" s="119"/>
      <c r="EM70" s="119"/>
      <c r="EN70" s="119"/>
      <c r="EO70" s="119"/>
      <c r="EP70" s="119"/>
      <c r="EQ70" s="119"/>
      <c r="ER70" s="119"/>
      <c r="ES70" s="119"/>
      <c r="ET70" s="119"/>
      <c r="EU70" s="119"/>
      <c r="EV70" s="119"/>
      <c r="EW70" s="119"/>
      <c r="EX70" s="119"/>
      <c r="EY70" s="119"/>
      <c r="EZ70" s="119"/>
      <c r="FA70" s="119"/>
      <c r="FB70" s="119"/>
      <c r="FC70" s="119"/>
      <c r="FD70" s="119"/>
      <c r="FE70" s="119"/>
      <c r="FF70" s="119"/>
      <c r="FG70" s="119"/>
      <c r="FH70" s="119"/>
      <c r="FI70" s="119"/>
      <c r="FJ70" s="119"/>
      <c r="FK70" s="119"/>
      <c r="FL70" s="119"/>
      <c r="FM70" s="119"/>
      <c r="FN70" s="119"/>
      <c r="FO70" s="119"/>
      <c r="FP70" s="119"/>
      <c r="FQ70" s="119"/>
      <c r="FR70" s="119"/>
      <c r="FS70" s="119"/>
      <c r="FT70" s="119"/>
      <c r="FU70" s="119"/>
      <c r="FV70" s="119"/>
      <c r="FW70" s="119"/>
      <c r="FX70" s="119"/>
      <c r="FY70" s="119"/>
      <c r="FZ70" s="119"/>
      <c r="GA70" s="119"/>
      <c r="GB70" s="119"/>
      <c r="GC70" s="119"/>
      <c r="GD70" s="119"/>
      <c r="GE70" s="119"/>
      <c r="GF70" s="119"/>
      <c r="GG70" s="119"/>
      <c r="GH70" s="119"/>
      <c r="GI70" s="119"/>
      <c r="GJ70" s="119"/>
      <c r="GK70" s="119"/>
      <c r="GL70" s="119"/>
      <c r="GM70" s="119"/>
      <c r="GN70" s="119"/>
      <c r="GO70" s="119"/>
      <c r="GP70" s="119"/>
      <c r="GQ70" s="119"/>
      <c r="GR70" s="119"/>
      <c r="GS70" s="119"/>
      <c r="GT70" s="119"/>
      <c r="GU70" s="119"/>
      <c r="GV70" s="119"/>
      <c r="GW70" s="119"/>
      <c r="GX70" s="119"/>
      <c r="GY70" s="119"/>
      <c r="GZ70" s="119"/>
      <c r="HA70" s="119"/>
      <c r="HB70" s="119"/>
      <c r="HC70" s="119"/>
      <c r="HD70" s="119"/>
      <c r="HE70" s="119"/>
      <c r="HF70" s="119"/>
      <c r="HG70" s="119"/>
      <c r="HH70" s="119"/>
      <c r="HI70" s="119"/>
      <c r="HJ70" s="119"/>
      <c r="HK70" s="119"/>
      <c r="HL70" s="119"/>
      <c r="HM70" s="119"/>
      <c r="HN70" s="119"/>
      <c r="HO70" s="119"/>
      <c r="HP70" s="119"/>
      <c r="HQ70" s="119"/>
      <c r="HR70" s="119"/>
      <c r="HS70" s="119"/>
      <c r="HT70" s="119"/>
      <c r="HU70" s="119"/>
      <c r="HV70" s="119"/>
      <c r="HW70" s="119"/>
      <c r="HX70" s="119"/>
      <c r="HY70" s="119"/>
      <c r="HZ70" s="119"/>
      <c r="IA70" s="119"/>
      <c r="IB70" s="119"/>
      <c r="IC70" s="119"/>
      <c r="ID70" s="119"/>
      <c r="IE70" s="119"/>
      <c r="IF70" s="119"/>
      <c r="IG70" s="119"/>
      <c r="IH70" s="119"/>
      <c r="II70" s="119"/>
      <c r="IJ70" s="119"/>
      <c r="IK70" s="119"/>
      <c r="IL70" s="119"/>
      <c r="IM70" s="119"/>
      <c r="IN70" s="119"/>
      <c r="IO70" s="119"/>
      <c r="IP70" s="119"/>
      <c r="IQ70" s="119"/>
      <c r="IR70" s="119"/>
      <c r="IS70" s="119"/>
      <c r="IT70" s="119"/>
      <c r="IU70" s="119"/>
      <c r="IV70" s="119"/>
    </row>
    <row r="71" spans="2:256" ht="15.75">
      <c r="B71" s="279">
        <v>1</v>
      </c>
      <c r="C71" s="589" t="str">
        <f>RESUMO!D69</f>
        <v>E S Q U A D R I A S</v>
      </c>
      <c r="D71" s="590">
        <f>AB71*E71/100</f>
        <v>0</v>
      </c>
      <c r="E71" s="591"/>
      <c r="F71" s="592">
        <f>AB71*G71/100</f>
        <v>0</v>
      </c>
      <c r="G71" s="591"/>
      <c r="H71" s="590">
        <f>AB71*I71/100</f>
        <v>0</v>
      </c>
      <c r="I71" s="591"/>
      <c r="J71" s="590">
        <f>AB71*K71/100</f>
        <v>5462.79</v>
      </c>
      <c r="K71" s="591">
        <v>100</v>
      </c>
      <c r="L71" s="592">
        <f>AB71*M71/100</f>
        <v>0</v>
      </c>
      <c r="M71" s="591"/>
      <c r="N71" s="590">
        <f>AB71*O71/100</f>
        <v>0</v>
      </c>
      <c r="O71" s="591"/>
      <c r="P71" s="590">
        <f>AB71*Q71/100</f>
        <v>0</v>
      </c>
      <c r="Q71" s="591"/>
      <c r="R71" s="590">
        <f>AB71*S71/100</f>
        <v>0</v>
      </c>
      <c r="S71" s="591"/>
      <c r="T71" s="590">
        <f>AB71*U71/100</f>
        <v>0</v>
      </c>
      <c r="U71" s="591"/>
      <c r="V71" s="590">
        <f>AB71*W71/100</f>
        <v>0</v>
      </c>
      <c r="W71" s="591"/>
      <c r="X71" s="590">
        <f>AB71*Y71/100</f>
        <v>0</v>
      </c>
      <c r="Y71" s="591"/>
      <c r="Z71" s="590">
        <f>AB71*AA71/100</f>
        <v>0</v>
      </c>
      <c r="AA71" s="591"/>
      <c r="AB71" s="593">
        <f>RESUMO!I69</f>
        <v>5462.79</v>
      </c>
      <c r="AC71" s="594">
        <f>AB71/$AB$121*100</f>
        <v>0.56961934044929197</v>
      </c>
      <c r="AD71" s="151"/>
      <c r="AE71" s="280">
        <f t="shared" si="2"/>
        <v>100</v>
      </c>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c r="BM71" s="151"/>
      <c r="BN71" s="151"/>
      <c r="BO71" s="151"/>
      <c r="BP71" s="151"/>
      <c r="BQ71" s="151"/>
      <c r="BR71" s="151"/>
      <c r="BS71" s="151"/>
      <c r="BT71" s="151"/>
      <c r="BU71" s="151"/>
      <c r="BV71" s="151"/>
      <c r="BW71" s="151"/>
      <c r="BX71" s="151"/>
      <c r="BY71" s="151"/>
      <c r="BZ71" s="151"/>
      <c r="CA71" s="151"/>
      <c r="CB71" s="151"/>
      <c r="CC71" s="151"/>
      <c r="CD71" s="151"/>
      <c r="CE71" s="151"/>
      <c r="CF71" s="151"/>
      <c r="CG71" s="151"/>
      <c r="CH71" s="151"/>
      <c r="CI71" s="151"/>
      <c r="CJ71" s="151"/>
      <c r="CK71" s="151"/>
      <c r="CL71" s="151"/>
      <c r="CM71" s="151"/>
      <c r="CN71" s="151"/>
      <c r="CO71" s="151"/>
      <c r="CP71" s="151"/>
      <c r="CQ71" s="151"/>
      <c r="CR71" s="151"/>
      <c r="CS71" s="151"/>
      <c r="CT71" s="151"/>
      <c r="CU71" s="151"/>
      <c r="CV71" s="151"/>
      <c r="CW71" s="151"/>
      <c r="CX71" s="151"/>
      <c r="CY71" s="151"/>
      <c r="CZ71" s="151"/>
      <c r="DA71" s="151"/>
      <c r="DB71" s="151"/>
      <c r="DC71" s="151"/>
      <c r="DD71" s="151"/>
      <c r="DE71" s="151"/>
      <c r="DF71" s="151"/>
      <c r="DG71" s="151"/>
      <c r="DH71" s="151"/>
      <c r="DI71" s="151"/>
      <c r="DJ71" s="151"/>
      <c r="DK71" s="151"/>
      <c r="DL71" s="151"/>
      <c r="DM71" s="151"/>
      <c r="DN71" s="151"/>
      <c r="DO71" s="151"/>
      <c r="DP71" s="151"/>
      <c r="DQ71" s="151"/>
      <c r="DR71" s="151"/>
      <c r="DS71" s="151"/>
      <c r="DT71" s="151"/>
      <c r="DU71" s="151"/>
      <c r="DV71" s="151"/>
      <c r="DW71" s="151"/>
      <c r="DX71" s="151"/>
      <c r="DY71" s="151"/>
      <c r="DZ71" s="151"/>
      <c r="EA71" s="151"/>
      <c r="EB71" s="151"/>
      <c r="EC71" s="151"/>
      <c r="ED71" s="151"/>
      <c r="EE71" s="151"/>
      <c r="EF71" s="151"/>
      <c r="EG71" s="151"/>
      <c r="EH71" s="151"/>
      <c r="EI71" s="151"/>
      <c r="EJ71" s="151"/>
      <c r="EK71" s="151"/>
      <c r="EL71" s="151"/>
      <c r="EM71" s="151"/>
      <c r="EN71" s="151"/>
      <c r="EO71" s="151"/>
      <c r="EP71" s="151"/>
      <c r="EQ71" s="151"/>
      <c r="ER71" s="151"/>
      <c r="ES71" s="151"/>
      <c r="ET71" s="151"/>
      <c r="EU71" s="151"/>
      <c r="EV71" s="151"/>
      <c r="EW71" s="151"/>
      <c r="EX71" s="151"/>
      <c r="EY71" s="151"/>
      <c r="EZ71" s="151"/>
      <c r="FA71" s="151"/>
      <c r="FB71" s="151"/>
      <c r="FC71" s="151"/>
      <c r="FD71" s="151"/>
      <c r="FE71" s="151"/>
      <c r="FF71" s="151"/>
      <c r="FG71" s="151"/>
      <c r="FH71" s="151"/>
      <c r="FI71" s="151"/>
      <c r="FJ71" s="151"/>
      <c r="FK71" s="151"/>
      <c r="FL71" s="151"/>
      <c r="FM71" s="151"/>
      <c r="FN71" s="151"/>
      <c r="FO71" s="151"/>
      <c r="FP71" s="151"/>
      <c r="FQ71" s="151"/>
      <c r="FR71" s="151"/>
      <c r="FS71" s="151"/>
      <c r="FT71" s="151"/>
      <c r="FU71" s="151"/>
      <c r="FV71" s="151"/>
      <c r="FW71" s="151"/>
      <c r="FX71" s="151"/>
      <c r="FY71" s="151"/>
      <c r="FZ71" s="151"/>
      <c r="GA71" s="151"/>
      <c r="GB71" s="151"/>
      <c r="GC71" s="151"/>
      <c r="GD71" s="151"/>
      <c r="GE71" s="151"/>
      <c r="GF71" s="151"/>
      <c r="GG71" s="151"/>
      <c r="GH71" s="151"/>
      <c r="GI71" s="151"/>
      <c r="GJ71" s="151"/>
      <c r="GK71" s="151"/>
      <c r="GL71" s="151"/>
      <c r="GM71" s="151"/>
      <c r="GN71" s="151"/>
      <c r="GO71" s="151"/>
      <c r="GP71" s="151"/>
      <c r="GQ71" s="151"/>
      <c r="GR71" s="151"/>
      <c r="GS71" s="151"/>
      <c r="GT71" s="151"/>
      <c r="GU71" s="151"/>
      <c r="GV71" s="151"/>
      <c r="GW71" s="151"/>
      <c r="GX71" s="151"/>
      <c r="GY71" s="151"/>
      <c r="GZ71" s="151"/>
      <c r="HA71" s="151"/>
      <c r="HB71" s="151"/>
      <c r="HC71" s="151"/>
      <c r="HD71" s="151"/>
      <c r="HE71" s="151"/>
      <c r="HF71" s="151"/>
      <c r="HG71" s="151"/>
      <c r="HH71" s="151"/>
      <c r="HI71" s="151"/>
      <c r="HJ71" s="151"/>
      <c r="HK71" s="151"/>
      <c r="HL71" s="151"/>
      <c r="HM71" s="151"/>
      <c r="HN71" s="151"/>
      <c r="HO71" s="151"/>
      <c r="HP71" s="151"/>
      <c r="HQ71" s="151"/>
      <c r="HR71" s="151"/>
      <c r="HS71" s="151"/>
      <c r="HT71" s="151"/>
      <c r="HU71" s="151"/>
      <c r="HV71" s="151"/>
      <c r="HW71" s="151"/>
      <c r="HX71" s="151"/>
      <c r="HY71" s="151"/>
      <c r="HZ71" s="151"/>
      <c r="IA71" s="151"/>
      <c r="IB71" s="151"/>
      <c r="IC71" s="151"/>
      <c r="ID71" s="151"/>
      <c r="IE71" s="151"/>
      <c r="IF71" s="151"/>
      <c r="IG71" s="151"/>
      <c r="IH71" s="151"/>
      <c r="II71" s="151"/>
      <c r="IJ71" s="151"/>
      <c r="IK71" s="151"/>
      <c r="IL71" s="151"/>
      <c r="IM71" s="151"/>
      <c r="IN71" s="151"/>
      <c r="IO71" s="151"/>
      <c r="IP71" s="151"/>
      <c r="IQ71" s="151"/>
      <c r="IR71" s="151"/>
      <c r="IS71" s="151"/>
      <c r="IT71" s="151"/>
      <c r="IU71" s="151"/>
      <c r="IV71" s="151"/>
    </row>
    <row r="72" spans="2:256" s="270" customFormat="1" ht="6" customHeight="1">
      <c r="C72" s="595"/>
      <c r="D72" s="596"/>
      <c r="E72" s="597"/>
      <c r="F72" s="596"/>
      <c r="G72" s="597"/>
      <c r="H72" s="596"/>
      <c r="I72" s="597"/>
      <c r="J72" s="596"/>
      <c r="K72" s="597"/>
      <c r="L72" s="596"/>
      <c r="M72" s="597"/>
      <c r="N72" s="596"/>
      <c r="O72" s="597"/>
      <c r="P72" s="596"/>
      <c r="Q72" s="597"/>
      <c r="R72" s="596"/>
      <c r="S72" s="597"/>
      <c r="T72" s="596"/>
      <c r="U72" s="597"/>
      <c r="V72" s="596"/>
      <c r="W72" s="597"/>
      <c r="X72" s="596"/>
      <c r="Y72" s="597"/>
      <c r="Z72" s="596"/>
      <c r="AA72" s="597"/>
      <c r="AB72" s="596"/>
      <c r="AC72" s="598"/>
      <c r="AD72" s="119"/>
      <c r="AE72" s="275">
        <f t="shared" si="2"/>
        <v>0</v>
      </c>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19"/>
      <c r="BC72" s="119"/>
      <c r="BD72" s="119"/>
      <c r="BE72" s="119"/>
      <c r="BF72" s="119"/>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c r="DA72" s="119"/>
      <c r="DB72" s="119"/>
      <c r="DC72" s="119"/>
      <c r="DD72" s="119"/>
      <c r="DE72" s="119"/>
      <c r="DF72" s="119"/>
      <c r="DG72" s="119"/>
      <c r="DH72" s="119"/>
      <c r="DI72" s="119"/>
      <c r="DJ72" s="119"/>
      <c r="DK72" s="119"/>
      <c r="DL72" s="119"/>
      <c r="DM72" s="119"/>
      <c r="DN72" s="119"/>
      <c r="DO72" s="119"/>
      <c r="DP72" s="119"/>
      <c r="DQ72" s="119"/>
      <c r="DR72" s="119"/>
      <c r="DS72" s="119"/>
      <c r="DT72" s="119"/>
      <c r="DU72" s="119"/>
      <c r="DV72" s="119"/>
      <c r="DW72" s="119"/>
      <c r="DX72" s="119"/>
      <c r="DY72" s="119"/>
      <c r="DZ72" s="119"/>
      <c r="EA72" s="119"/>
      <c r="EB72" s="119"/>
      <c r="EC72" s="119"/>
      <c r="ED72" s="119"/>
      <c r="EE72" s="119"/>
      <c r="EF72" s="119"/>
      <c r="EG72" s="119"/>
      <c r="EH72" s="119"/>
      <c r="EI72" s="119"/>
      <c r="EJ72" s="119"/>
      <c r="EK72" s="119"/>
      <c r="EL72" s="119"/>
      <c r="EM72" s="119"/>
      <c r="EN72" s="119"/>
      <c r="EO72" s="119"/>
      <c r="EP72" s="119"/>
      <c r="EQ72" s="119"/>
      <c r="ER72" s="119"/>
      <c r="ES72" s="119"/>
      <c r="ET72" s="119"/>
      <c r="EU72" s="119"/>
      <c r="EV72" s="119"/>
      <c r="EW72" s="119"/>
      <c r="EX72" s="119"/>
      <c r="EY72" s="119"/>
      <c r="EZ72" s="119"/>
      <c r="FA72" s="119"/>
      <c r="FB72" s="119"/>
      <c r="FC72" s="119"/>
      <c r="FD72" s="119"/>
      <c r="FE72" s="119"/>
      <c r="FF72" s="119"/>
      <c r="FG72" s="119"/>
      <c r="FH72" s="119"/>
      <c r="FI72" s="119"/>
      <c r="FJ72" s="119"/>
      <c r="FK72" s="119"/>
      <c r="FL72" s="119"/>
      <c r="FM72" s="119"/>
      <c r="FN72" s="119"/>
      <c r="FO72" s="119"/>
      <c r="FP72" s="119"/>
      <c r="FQ72" s="119"/>
      <c r="FR72" s="119"/>
      <c r="FS72" s="119"/>
      <c r="FT72" s="119"/>
      <c r="FU72" s="119"/>
      <c r="FV72" s="119"/>
      <c r="FW72" s="119"/>
      <c r="FX72" s="119"/>
      <c r="FY72" s="119"/>
      <c r="FZ72" s="119"/>
      <c r="GA72" s="119"/>
      <c r="GB72" s="119"/>
      <c r="GC72" s="119"/>
      <c r="GD72" s="119"/>
      <c r="GE72" s="119"/>
      <c r="GF72" s="119"/>
      <c r="GG72" s="119"/>
      <c r="GH72" s="119"/>
      <c r="GI72" s="119"/>
      <c r="GJ72" s="119"/>
      <c r="GK72" s="119"/>
      <c r="GL72" s="119"/>
      <c r="GM72" s="119"/>
      <c r="GN72" s="119"/>
      <c r="GO72" s="119"/>
      <c r="GP72" s="119"/>
      <c r="GQ72" s="119"/>
      <c r="GR72" s="119"/>
      <c r="GS72" s="119"/>
      <c r="GT72" s="119"/>
      <c r="GU72" s="119"/>
      <c r="GV72" s="119"/>
      <c r="GW72" s="119"/>
      <c r="GX72" s="119"/>
      <c r="GY72" s="119"/>
      <c r="GZ72" s="119"/>
      <c r="HA72" s="119"/>
      <c r="HB72" s="119"/>
      <c r="HC72" s="119"/>
      <c r="HD72" s="119"/>
      <c r="HE72" s="119"/>
      <c r="HF72" s="119"/>
      <c r="HG72" s="119"/>
      <c r="HH72" s="119"/>
      <c r="HI72" s="119"/>
      <c r="HJ72" s="119"/>
      <c r="HK72" s="119"/>
      <c r="HL72" s="119"/>
      <c r="HM72" s="119"/>
      <c r="HN72" s="119"/>
      <c r="HO72" s="119"/>
      <c r="HP72" s="119"/>
      <c r="HQ72" s="119"/>
      <c r="HR72" s="119"/>
      <c r="HS72" s="119"/>
      <c r="HT72" s="119"/>
      <c r="HU72" s="119"/>
      <c r="HV72" s="119"/>
      <c r="HW72" s="119"/>
      <c r="HX72" s="119"/>
      <c r="HY72" s="119"/>
      <c r="HZ72" s="119"/>
      <c r="IA72" s="119"/>
      <c r="IB72" s="119"/>
      <c r="IC72" s="119"/>
      <c r="ID72" s="119"/>
      <c r="IE72" s="119"/>
      <c r="IF72" s="119"/>
      <c r="IG72" s="119"/>
      <c r="IH72" s="119"/>
      <c r="II72" s="119"/>
      <c r="IJ72" s="119"/>
      <c r="IK72" s="119"/>
      <c r="IL72" s="119"/>
      <c r="IM72" s="119"/>
      <c r="IN72" s="119"/>
      <c r="IO72" s="119"/>
      <c r="IP72" s="119"/>
      <c r="IQ72" s="119"/>
      <c r="IR72" s="119"/>
      <c r="IS72" s="119"/>
      <c r="IT72" s="119"/>
      <c r="IU72" s="119"/>
      <c r="IV72" s="119"/>
    </row>
    <row r="73" spans="2:256" ht="15.75">
      <c r="B73" s="279">
        <v>1</v>
      </c>
      <c r="C73" s="589" t="str">
        <f>RESUMO!D71</f>
        <v>R E V E S T I M E N T O</v>
      </c>
      <c r="D73" s="590">
        <f>AB73*E73/100</f>
        <v>0</v>
      </c>
      <c r="E73" s="591"/>
      <c r="F73" s="592">
        <f>AB73*G73/100</f>
        <v>0</v>
      </c>
      <c r="G73" s="591"/>
      <c r="H73" s="590">
        <f>AB73*I73/100</f>
        <v>0</v>
      </c>
      <c r="I73" s="591"/>
      <c r="J73" s="590">
        <f>AB73*K73/100</f>
        <v>0</v>
      </c>
      <c r="K73" s="591"/>
      <c r="L73" s="592">
        <f>AB73*M73/100</f>
        <v>5498.88</v>
      </c>
      <c r="M73" s="591">
        <v>100</v>
      </c>
      <c r="N73" s="590">
        <f>AB73*O73/100</f>
        <v>0</v>
      </c>
      <c r="O73" s="591"/>
      <c r="P73" s="590">
        <f>AB73*Q73/100</f>
        <v>0</v>
      </c>
      <c r="Q73" s="591"/>
      <c r="R73" s="590">
        <f>AB73*S73/100</f>
        <v>0</v>
      </c>
      <c r="S73" s="591"/>
      <c r="T73" s="590">
        <f>AB73*U73/100</f>
        <v>0</v>
      </c>
      <c r="U73" s="591"/>
      <c r="V73" s="590">
        <f>AB73*W73/100</f>
        <v>0</v>
      </c>
      <c r="W73" s="591"/>
      <c r="X73" s="590">
        <f>AB73*Y73/100</f>
        <v>0</v>
      </c>
      <c r="Y73" s="591"/>
      <c r="Z73" s="590">
        <f>AB73*AA73/100</f>
        <v>0</v>
      </c>
      <c r="AA73" s="591"/>
      <c r="AB73" s="593">
        <f>RESUMO!I71</f>
        <v>5498.88</v>
      </c>
      <c r="AC73" s="594">
        <f>AB73/$AB$121*100</f>
        <v>0.57338253874115663</v>
      </c>
      <c r="AD73" s="151"/>
      <c r="AE73" s="280">
        <f t="shared" ref="AE73:AE80" si="3">E73+G73+I73+K73+M73+O73+Q73+S73+U73+W73+Y73+AA73</f>
        <v>100</v>
      </c>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151"/>
      <c r="BN73" s="151"/>
      <c r="BO73" s="151"/>
      <c r="BP73" s="151"/>
      <c r="BQ73" s="151"/>
      <c r="BR73" s="151"/>
      <c r="BS73" s="151"/>
      <c r="BT73" s="151"/>
      <c r="BU73" s="151"/>
      <c r="BV73" s="151"/>
      <c r="BW73" s="151"/>
      <c r="BX73" s="151"/>
      <c r="BY73" s="151"/>
      <c r="BZ73" s="151"/>
      <c r="CA73" s="151"/>
      <c r="CB73" s="151"/>
      <c r="CC73" s="151"/>
      <c r="CD73" s="151"/>
      <c r="CE73" s="151"/>
      <c r="CF73" s="151"/>
      <c r="CG73" s="151"/>
      <c r="CH73" s="151"/>
      <c r="CI73" s="151"/>
      <c r="CJ73" s="151"/>
      <c r="CK73" s="151"/>
      <c r="CL73" s="151"/>
      <c r="CM73" s="151"/>
      <c r="CN73" s="151"/>
      <c r="CO73" s="151"/>
      <c r="CP73" s="151"/>
      <c r="CQ73" s="151"/>
      <c r="CR73" s="151"/>
      <c r="CS73" s="151"/>
      <c r="CT73" s="151"/>
      <c r="CU73" s="151"/>
      <c r="CV73" s="151"/>
      <c r="CW73" s="151"/>
      <c r="CX73" s="151"/>
      <c r="CY73" s="151"/>
      <c r="CZ73" s="151"/>
      <c r="DA73" s="151"/>
      <c r="DB73" s="151"/>
      <c r="DC73" s="151"/>
      <c r="DD73" s="151"/>
      <c r="DE73" s="151"/>
      <c r="DF73" s="151"/>
      <c r="DG73" s="151"/>
      <c r="DH73" s="151"/>
      <c r="DI73" s="151"/>
      <c r="DJ73" s="151"/>
      <c r="DK73" s="151"/>
      <c r="DL73" s="151"/>
      <c r="DM73" s="151"/>
      <c r="DN73" s="151"/>
      <c r="DO73" s="151"/>
      <c r="DP73" s="151"/>
      <c r="DQ73" s="151"/>
      <c r="DR73" s="151"/>
      <c r="DS73" s="151"/>
      <c r="DT73" s="151"/>
      <c r="DU73" s="151"/>
      <c r="DV73" s="151"/>
      <c r="DW73" s="151"/>
      <c r="DX73" s="151"/>
      <c r="DY73" s="151"/>
      <c r="DZ73" s="151"/>
      <c r="EA73" s="151"/>
      <c r="EB73" s="151"/>
      <c r="EC73" s="151"/>
      <c r="ED73" s="151"/>
      <c r="EE73" s="151"/>
      <c r="EF73" s="151"/>
      <c r="EG73" s="151"/>
      <c r="EH73" s="151"/>
      <c r="EI73" s="151"/>
      <c r="EJ73" s="151"/>
      <c r="EK73" s="151"/>
      <c r="EL73" s="151"/>
      <c r="EM73" s="151"/>
      <c r="EN73" s="151"/>
      <c r="EO73" s="151"/>
      <c r="EP73" s="151"/>
      <c r="EQ73" s="151"/>
      <c r="ER73" s="151"/>
      <c r="ES73" s="151"/>
      <c r="ET73" s="151"/>
      <c r="EU73" s="151"/>
      <c r="EV73" s="151"/>
      <c r="EW73" s="151"/>
      <c r="EX73" s="151"/>
      <c r="EY73" s="151"/>
      <c r="EZ73" s="151"/>
      <c r="FA73" s="151"/>
      <c r="FB73" s="151"/>
      <c r="FC73" s="151"/>
      <c r="FD73" s="151"/>
      <c r="FE73" s="151"/>
      <c r="FF73" s="151"/>
      <c r="FG73" s="151"/>
      <c r="FH73" s="151"/>
      <c r="FI73" s="151"/>
      <c r="FJ73" s="151"/>
      <c r="FK73" s="151"/>
      <c r="FL73" s="151"/>
      <c r="FM73" s="151"/>
      <c r="FN73" s="151"/>
      <c r="FO73" s="151"/>
      <c r="FP73" s="151"/>
      <c r="FQ73" s="151"/>
      <c r="FR73" s="151"/>
      <c r="FS73" s="151"/>
      <c r="FT73" s="151"/>
      <c r="FU73" s="151"/>
      <c r="FV73" s="151"/>
      <c r="FW73" s="151"/>
      <c r="FX73" s="151"/>
      <c r="FY73" s="151"/>
      <c r="FZ73" s="151"/>
      <c r="GA73" s="151"/>
      <c r="GB73" s="151"/>
      <c r="GC73" s="151"/>
      <c r="GD73" s="151"/>
      <c r="GE73" s="151"/>
      <c r="GF73" s="151"/>
      <c r="GG73" s="151"/>
      <c r="GH73" s="151"/>
      <c r="GI73" s="151"/>
      <c r="GJ73" s="151"/>
      <c r="GK73" s="151"/>
      <c r="GL73" s="151"/>
      <c r="GM73" s="151"/>
      <c r="GN73" s="151"/>
      <c r="GO73" s="151"/>
      <c r="GP73" s="151"/>
      <c r="GQ73" s="151"/>
      <c r="GR73" s="151"/>
      <c r="GS73" s="151"/>
      <c r="GT73" s="151"/>
      <c r="GU73" s="151"/>
      <c r="GV73" s="151"/>
      <c r="GW73" s="151"/>
      <c r="GX73" s="151"/>
      <c r="GY73" s="151"/>
      <c r="GZ73" s="151"/>
      <c r="HA73" s="151"/>
      <c r="HB73" s="151"/>
      <c r="HC73" s="151"/>
      <c r="HD73" s="151"/>
      <c r="HE73" s="151"/>
      <c r="HF73" s="151"/>
      <c r="HG73" s="151"/>
      <c r="HH73" s="151"/>
      <c r="HI73" s="151"/>
      <c r="HJ73" s="151"/>
      <c r="HK73" s="151"/>
      <c r="HL73" s="151"/>
      <c r="HM73" s="151"/>
      <c r="HN73" s="151"/>
      <c r="HO73" s="151"/>
      <c r="HP73" s="151"/>
      <c r="HQ73" s="151"/>
      <c r="HR73" s="151"/>
      <c r="HS73" s="151"/>
      <c r="HT73" s="151"/>
      <c r="HU73" s="151"/>
      <c r="HV73" s="151"/>
      <c r="HW73" s="151"/>
      <c r="HX73" s="151"/>
      <c r="HY73" s="151"/>
      <c r="HZ73" s="151"/>
      <c r="IA73" s="151"/>
      <c r="IB73" s="151"/>
      <c r="IC73" s="151"/>
      <c r="ID73" s="151"/>
      <c r="IE73" s="151"/>
      <c r="IF73" s="151"/>
      <c r="IG73" s="151"/>
      <c r="IH73" s="151"/>
      <c r="II73" s="151"/>
      <c r="IJ73" s="151"/>
      <c r="IK73" s="151"/>
      <c r="IL73" s="151"/>
      <c r="IM73" s="151"/>
      <c r="IN73" s="151"/>
      <c r="IO73" s="151"/>
      <c r="IP73" s="151"/>
      <c r="IQ73" s="151"/>
      <c r="IR73" s="151"/>
      <c r="IS73" s="151"/>
      <c r="IT73" s="151"/>
      <c r="IU73" s="151"/>
      <c r="IV73" s="151"/>
    </row>
    <row r="74" spans="2:256" s="270" customFormat="1" ht="6" customHeight="1">
      <c r="C74" s="595"/>
      <c r="D74" s="596"/>
      <c r="E74" s="597"/>
      <c r="F74" s="596"/>
      <c r="G74" s="597"/>
      <c r="H74" s="596"/>
      <c r="I74" s="597"/>
      <c r="J74" s="596"/>
      <c r="K74" s="597"/>
      <c r="L74" s="596"/>
      <c r="M74" s="597"/>
      <c r="N74" s="596"/>
      <c r="O74" s="597"/>
      <c r="P74" s="596"/>
      <c r="Q74" s="597"/>
      <c r="R74" s="596"/>
      <c r="S74" s="597"/>
      <c r="T74" s="596"/>
      <c r="U74" s="597"/>
      <c r="V74" s="596"/>
      <c r="W74" s="597"/>
      <c r="X74" s="596"/>
      <c r="Y74" s="597"/>
      <c r="Z74" s="596"/>
      <c r="AA74" s="597"/>
      <c r="AB74" s="596"/>
      <c r="AC74" s="598"/>
      <c r="AD74" s="119"/>
      <c r="AE74" s="275">
        <f t="shared" si="3"/>
        <v>0</v>
      </c>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19"/>
      <c r="BF74" s="119"/>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19"/>
      <c r="DH74" s="119"/>
      <c r="DI74" s="119"/>
      <c r="DJ74" s="119"/>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19"/>
      <c r="EI74" s="119"/>
      <c r="EJ74" s="119"/>
      <c r="EK74" s="119"/>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19"/>
      <c r="FJ74" s="119"/>
      <c r="FK74" s="119"/>
      <c r="FL74" s="119"/>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19"/>
      <c r="GK74" s="119"/>
      <c r="GL74" s="119"/>
      <c r="GM74" s="119"/>
      <c r="GN74" s="119"/>
      <c r="GO74" s="119"/>
      <c r="GP74" s="119"/>
      <c r="GQ74" s="119"/>
      <c r="GR74" s="119"/>
      <c r="GS74" s="119"/>
      <c r="GT74" s="119"/>
      <c r="GU74" s="119"/>
      <c r="GV74" s="119"/>
      <c r="GW74" s="119"/>
      <c r="GX74" s="119"/>
      <c r="GY74" s="119"/>
      <c r="GZ74" s="119"/>
      <c r="HA74" s="119"/>
      <c r="HB74" s="119"/>
      <c r="HC74" s="119"/>
      <c r="HD74" s="119"/>
      <c r="HE74" s="119"/>
      <c r="HF74" s="119"/>
      <c r="HG74" s="119"/>
      <c r="HH74" s="119"/>
      <c r="HI74" s="119"/>
      <c r="HJ74" s="119"/>
      <c r="HK74" s="119"/>
      <c r="HL74" s="119"/>
      <c r="HM74" s="119"/>
      <c r="HN74" s="119"/>
      <c r="HO74" s="119"/>
      <c r="HP74" s="119"/>
      <c r="HQ74" s="119"/>
      <c r="HR74" s="119"/>
      <c r="HS74" s="119"/>
      <c r="HT74" s="119"/>
      <c r="HU74" s="119"/>
      <c r="HV74" s="119"/>
      <c r="HW74" s="119"/>
      <c r="HX74" s="119"/>
      <c r="HY74" s="119"/>
      <c r="HZ74" s="119"/>
      <c r="IA74" s="119"/>
      <c r="IB74" s="119"/>
      <c r="IC74" s="119"/>
      <c r="ID74" s="119"/>
      <c r="IE74" s="119"/>
      <c r="IF74" s="119"/>
      <c r="IG74" s="119"/>
      <c r="IH74" s="119"/>
      <c r="II74" s="119"/>
      <c r="IJ74" s="119"/>
      <c r="IK74" s="119"/>
      <c r="IL74" s="119"/>
      <c r="IM74" s="119"/>
      <c r="IN74" s="119"/>
      <c r="IO74" s="119"/>
      <c r="IP74" s="119"/>
      <c r="IQ74" s="119"/>
      <c r="IR74" s="119"/>
      <c r="IS74" s="119"/>
      <c r="IT74" s="119"/>
      <c r="IU74" s="119"/>
      <c r="IV74" s="119"/>
    </row>
    <row r="75" spans="2:256" ht="15.75">
      <c r="B75" s="279">
        <v>1</v>
      </c>
      <c r="C75" s="589" t="str">
        <f>RESUMO!D73</f>
        <v>P I S O S</v>
      </c>
      <c r="D75" s="590">
        <f>AB75*E75/100</f>
        <v>0</v>
      </c>
      <c r="E75" s="591"/>
      <c r="F75" s="592">
        <f>AB75*G75/100</f>
        <v>0</v>
      </c>
      <c r="G75" s="591"/>
      <c r="H75" s="590">
        <f>AB75*I75/100</f>
        <v>0</v>
      </c>
      <c r="I75" s="591"/>
      <c r="J75" s="590">
        <f>AB75*K75/100</f>
        <v>0</v>
      </c>
      <c r="K75" s="591"/>
      <c r="L75" s="592">
        <f>AB75*M75/100</f>
        <v>0</v>
      </c>
      <c r="M75" s="591"/>
      <c r="N75" s="590">
        <f>AB75*O75/100</f>
        <v>360.13</v>
      </c>
      <c r="O75" s="591">
        <v>100</v>
      </c>
      <c r="P75" s="590">
        <f>AB75*Q75/100</f>
        <v>0</v>
      </c>
      <c r="Q75" s="591"/>
      <c r="R75" s="590">
        <f>AB75*S75/100</f>
        <v>0</v>
      </c>
      <c r="S75" s="591"/>
      <c r="T75" s="590">
        <f>AB75*U75/100</f>
        <v>0</v>
      </c>
      <c r="U75" s="591"/>
      <c r="V75" s="590">
        <f>AB75*W75/100</f>
        <v>0</v>
      </c>
      <c r="W75" s="591"/>
      <c r="X75" s="590">
        <f>AB75*Y75/100</f>
        <v>0</v>
      </c>
      <c r="Y75" s="591"/>
      <c r="Z75" s="590">
        <f>AB75*AA75/100</f>
        <v>0</v>
      </c>
      <c r="AA75" s="591"/>
      <c r="AB75" s="593">
        <f>RESUMO!I73</f>
        <v>360.13</v>
      </c>
      <c r="AC75" s="594">
        <f>AB75/$AB$121*100</f>
        <v>3.7551693013277744E-2</v>
      </c>
      <c r="AD75" s="151"/>
      <c r="AE75" s="280">
        <f t="shared" si="3"/>
        <v>100</v>
      </c>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51"/>
      <c r="BV75" s="151"/>
      <c r="BW75" s="151"/>
      <c r="BX75" s="151"/>
      <c r="BY75" s="151"/>
      <c r="BZ75" s="151"/>
      <c r="CA75" s="151"/>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151"/>
      <c r="DS75" s="151"/>
      <c r="DT75" s="151"/>
      <c r="DU75" s="151"/>
      <c r="DV75" s="151"/>
      <c r="DW75" s="151"/>
      <c r="DX75" s="151"/>
      <c r="DY75" s="151"/>
      <c r="DZ75" s="151"/>
      <c r="EA75" s="151"/>
      <c r="EB75" s="151"/>
      <c r="EC75" s="151"/>
      <c r="ED75" s="151"/>
      <c r="EE75" s="151"/>
      <c r="EF75" s="151"/>
      <c r="EG75" s="151"/>
      <c r="EH75" s="151"/>
      <c r="EI75" s="151"/>
      <c r="EJ75" s="151"/>
      <c r="EK75" s="151"/>
      <c r="EL75" s="151"/>
      <c r="EM75" s="151"/>
      <c r="EN75" s="151"/>
      <c r="EO75" s="151"/>
      <c r="EP75" s="151"/>
      <c r="EQ75" s="151"/>
      <c r="ER75" s="151"/>
      <c r="ES75" s="151"/>
      <c r="ET75" s="151"/>
      <c r="EU75" s="151"/>
      <c r="EV75" s="151"/>
      <c r="EW75" s="151"/>
      <c r="EX75" s="151"/>
      <c r="EY75" s="151"/>
      <c r="EZ75" s="151"/>
      <c r="FA75" s="151"/>
      <c r="FB75" s="151"/>
      <c r="FC75" s="151"/>
      <c r="FD75" s="151"/>
      <c r="FE75" s="151"/>
      <c r="FF75" s="151"/>
      <c r="FG75" s="151"/>
      <c r="FH75" s="151"/>
      <c r="FI75" s="151"/>
      <c r="FJ75" s="151"/>
      <c r="FK75" s="151"/>
      <c r="FL75" s="151"/>
      <c r="FM75" s="151"/>
      <c r="FN75" s="151"/>
      <c r="FO75" s="151"/>
      <c r="FP75" s="151"/>
      <c r="FQ75" s="151"/>
      <c r="FR75" s="151"/>
      <c r="FS75" s="151"/>
      <c r="FT75" s="151"/>
      <c r="FU75" s="151"/>
      <c r="FV75" s="151"/>
      <c r="FW75" s="151"/>
      <c r="FX75" s="151"/>
      <c r="FY75" s="151"/>
      <c r="FZ75" s="151"/>
      <c r="GA75" s="151"/>
      <c r="GB75" s="151"/>
      <c r="GC75" s="151"/>
      <c r="GD75" s="151"/>
      <c r="GE75" s="151"/>
      <c r="GF75" s="151"/>
      <c r="GG75" s="151"/>
      <c r="GH75" s="151"/>
      <c r="GI75" s="151"/>
      <c r="GJ75" s="151"/>
      <c r="GK75" s="151"/>
      <c r="GL75" s="151"/>
      <c r="GM75" s="151"/>
      <c r="GN75" s="151"/>
      <c r="GO75" s="151"/>
      <c r="GP75" s="151"/>
      <c r="GQ75" s="151"/>
      <c r="GR75" s="151"/>
      <c r="GS75" s="151"/>
      <c r="GT75" s="151"/>
      <c r="GU75" s="151"/>
      <c r="GV75" s="151"/>
      <c r="GW75" s="151"/>
      <c r="GX75" s="151"/>
      <c r="GY75" s="151"/>
      <c r="GZ75" s="151"/>
      <c r="HA75" s="151"/>
      <c r="HB75" s="151"/>
      <c r="HC75" s="151"/>
      <c r="HD75" s="151"/>
      <c r="HE75" s="151"/>
      <c r="HF75" s="151"/>
      <c r="HG75" s="151"/>
      <c r="HH75" s="151"/>
      <c r="HI75" s="151"/>
      <c r="HJ75" s="151"/>
      <c r="HK75" s="151"/>
      <c r="HL75" s="151"/>
      <c r="HM75" s="151"/>
      <c r="HN75" s="151"/>
      <c r="HO75" s="151"/>
      <c r="HP75" s="151"/>
      <c r="HQ75" s="151"/>
      <c r="HR75" s="151"/>
      <c r="HS75" s="151"/>
      <c r="HT75" s="151"/>
      <c r="HU75" s="151"/>
      <c r="HV75" s="151"/>
      <c r="HW75" s="151"/>
      <c r="HX75" s="151"/>
      <c r="HY75" s="151"/>
      <c r="HZ75" s="151"/>
      <c r="IA75" s="151"/>
      <c r="IB75" s="151"/>
      <c r="IC75" s="151"/>
      <c r="ID75" s="151"/>
      <c r="IE75" s="151"/>
      <c r="IF75" s="151"/>
      <c r="IG75" s="151"/>
      <c r="IH75" s="151"/>
      <c r="II75" s="151"/>
      <c r="IJ75" s="151"/>
      <c r="IK75" s="151"/>
      <c r="IL75" s="151"/>
      <c r="IM75" s="151"/>
      <c r="IN75" s="151"/>
      <c r="IO75" s="151"/>
      <c r="IP75" s="151"/>
      <c r="IQ75" s="151"/>
      <c r="IR75" s="151"/>
      <c r="IS75" s="151"/>
      <c r="IT75" s="151"/>
      <c r="IU75" s="151"/>
      <c r="IV75" s="151"/>
    </row>
    <row r="76" spans="2:256" s="270" customFormat="1" ht="6" customHeight="1">
      <c r="C76" s="595"/>
      <c r="D76" s="596"/>
      <c r="E76" s="597"/>
      <c r="F76" s="596"/>
      <c r="G76" s="597"/>
      <c r="H76" s="596"/>
      <c r="I76" s="597"/>
      <c r="J76" s="596"/>
      <c r="K76" s="597"/>
      <c r="L76" s="596"/>
      <c r="M76" s="597"/>
      <c r="N76" s="596"/>
      <c r="O76" s="597"/>
      <c r="P76" s="596"/>
      <c r="Q76" s="597"/>
      <c r="R76" s="596"/>
      <c r="S76" s="597"/>
      <c r="T76" s="596"/>
      <c r="U76" s="597"/>
      <c r="V76" s="596"/>
      <c r="W76" s="597"/>
      <c r="X76" s="596"/>
      <c r="Y76" s="597"/>
      <c r="Z76" s="596"/>
      <c r="AA76" s="597"/>
      <c r="AB76" s="596"/>
      <c r="AC76" s="598"/>
      <c r="AD76" s="119"/>
      <c r="AE76" s="275">
        <f t="shared" si="3"/>
        <v>0</v>
      </c>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c r="BR76" s="119"/>
      <c r="BS76" s="119"/>
      <c r="BT76" s="119"/>
      <c r="BU76" s="119"/>
      <c r="BV76" s="119"/>
      <c r="BW76" s="119"/>
      <c r="BX76" s="119"/>
      <c r="BY76" s="119"/>
      <c r="BZ76" s="119"/>
      <c r="CA76" s="119"/>
      <c r="CB76" s="119"/>
      <c r="CC76" s="119"/>
      <c r="CD76" s="119"/>
      <c r="CE76" s="119"/>
      <c r="CF76" s="119"/>
      <c r="CG76" s="119"/>
      <c r="CH76" s="119"/>
      <c r="CI76" s="119"/>
      <c r="CJ76" s="119"/>
      <c r="CK76" s="119"/>
      <c r="CL76" s="119"/>
      <c r="CM76" s="119"/>
      <c r="CN76" s="119"/>
      <c r="CO76" s="119"/>
      <c r="CP76" s="119"/>
      <c r="CQ76" s="119"/>
      <c r="CR76" s="119"/>
      <c r="CS76" s="119"/>
      <c r="CT76" s="119"/>
      <c r="CU76" s="119"/>
      <c r="CV76" s="119"/>
      <c r="CW76" s="119"/>
      <c r="CX76" s="119"/>
      <c r="CY76" s="119"/>
      <c r="CZ76" s="119"/>
      <c r="DA76" s="119"/>
      <c r="DB76" s="119"/>
      <c r="DC76" s="119"/>
      <c r="DD76" s="119"/>
      <c r="DE76" s="119"/>
      <c r="DF76" s="119"/>
      <c r="DG76" s="119"/>
      <c r="DH76" s="119"/>
      <c r="DI76" s="119"/>
      <c r="DJ76" s="119"/>
      <c r="DK76" s="119"/>
      <c r="DL76" s="119"/>
      <c r="DM76" s="119"/>
      <c r="DN76" s="119"/>
      <c r="DO76" s="119"/>
      <c r="DP76" s="119"/>
      <c r="DQ76" s="119"/>
      <c r="DR76" s="119"/>
      <c r="DS76" s="119"/>
      <c r="DT76" s="119"/>
      <c r="DU76" s="119"/>
      <c r="DV76" s="119"/>
      <c r="DW76" s="119"/>
      <c r="DX76" s="119"/>
      <c r="DY76" s="119"/>
      <c r="DZ76" s="119"/>
      <c r="EA76" s="119"/>
      <c r="EB76" s="119"/>
      <c r="EC76" s="119"/>
      <c r="ED76" s="119"/>
      <c r="EE76" s="119"/>
      <c r="EF76" s="119"/>
      <c r="EG76" s="119"/>
      <c r="EH76" s="119"/>
      <c r="EI76" s="119"/>
      <c r="EJ76" s="119"/>
      <c r="EK76" s="119"/>
      <c r="EL76" s="119"/>
      <c r="EM76" s="119"/>
      <c r="EN76" s="119"/>
      <c r="EO76" s="119"/>
      <c r="EP76" s="119"/>
      <c r="EQ76" s="119"/>
      <c r="ER76" s="119"/>
      <c r="ES76" s="119"/>
      <c r="ET76" s="119"/>
      <c r="EU76" s="119"/>
      <c r="EV76" s="119"/>
      <c r="EW76" s="119"/>
      <c r="EX76" s="119"/>
      <c r="EY76" s="119"/>
      <c r="EZ76" s="119"/>
      <c r="FA76" s="119"/>
      <c r="FB76" s="119"/>
      <c r="FC76" s="119"/>
      <c r="FD76" s="119"/>
      <c r="FE76" s="119"/>
      <c r="FF76" s="119"/>
      <c r="FG76" s="119"/>
      <c r="FH76" s="119"/>
      <c r="FI76" s="119"/>
      <c r="FJ76" s="119"/>
      <c r="FK76" s="119"/>
      <c r="FL76" s="119"/>
      <c r="FM76" s="119"/>
      <c r="FN76" s="119"/>
      <c r="FO76" s="119"/>
      <c r="FP76" s="119"/>
      <c r="FQ76" s="119"/>
      <c r="FR76" s="119"/>
      <c r="FS76" s="119"/>
      <c r="FT76" s="119"/>
      <c r="FU76" s="119"/>
      <c r="FV76" s="119"/>
      <c r="FW76" s="119"/>
      <c r="FX76" s="119"/>
      <c r="FY76" s="119"/>
      <c r="FZ76" s="119"/>
      <c r="GA76" s="119"/>
      <c r="GB76" s="119"/>
      <c r="GC76" s="119"/>
      <c r="GD76" s="119"/>
      <c r="GE76" s="119"/>
      <c r="GF76" s="119"/>
      <c r="GG76" s="119"/>
      <c r="GH76" s="119"/>
      <c r="GI76" s="119"/>
      <c r="GJ76" s="119"/>
      <c r="GK76" s="119"/>
      <c r="GL76" s="119"/>
      <c r="GM76" s="119"/>
      <c r="GN76" s="119"/>
      <c r="GO76" s="119"/>
      <c r="GP76" s="119"/>
      <c r="GQ76" s="119"/>
      <c r="GR76" s="119"/>
      <c r="GS76" s="119"/>
      <c r="GT76" s="119"/>
      <c r="GU76" s="119"/>
      <c r="GV76" s="119"/>
      <c r="GW76" s="119"/>
      <c r="GX76" s="119"/>
      <c r="GY76" s="119"/>
      <c r="GZ76" s="119"/>
      <c r="HA76" s="119"/>
      <c r="HB76" s="119"/>
      <c r="HC76" s="119"/>
      <c r="HD76" s="119"/>
      <c r="HE76" s="119"/>
      <c r="HF76" s="119"/>
      <c r="HG76" s="119"/>
      <c r="HH76" s="119"/>
      <c r="HI76" s="119"/>
      <c r="HJ76" s="119"/>
      <c r="HK76" s="119"/>
      <c r="HL76" s="119"/>
      <c r="HM76" s="119"/>
      <c r="HN76" s="119"/>
      <c r="HO76" s="119"/>
      <c r="HP76" s="119"/>
      <c r="HQ76" s="119"/>
      <c r="HR76" s="119"/>
      <c r="HS76" s="119"/>
      <c r="HT76" s="119"/>
      <c r="HU76" s="119"/>
      <c r="HV76" s="119"/>
      <c r="HW76" s="119"/>
      <c r="HX76" s="119"/>
      <c r="HY76" s="119"/>
      <c r="HZ76" s="119"/>
      <c r="IA76" s="119"/>
      <c r="IB76" s="119"/>
      <c r="IC76" s="119"/>
      <c r="ID76" s="119"/>
      <c r="IE76" s="119"/>
      <c r="IF76" s="119"/>
      <c r="IG76" s="119"/>
      <c r="IH76" s="119"/>
      <c r="II76" s="119"/>
      <c r="IJ76" s="119"/>
      <c r="IK76" s="119"/>
      <c r="IL76" s="119"/>
      <c r="IM76" s="119"/>
      <c r="IN76" s="119"/>
      <c r="IO76" s="119"/>
      <c r="IP76" s="119"/>
      <c r="IQ76" s="119"/>
      <c r="IR76" s="119"/>
      <c r="IS76" s="119"/>
      <c r="IT76" s="119"/>
      <c r="IU76" s="119"/>
      <c r="IV76" s="119"/>
    </row>
    <row r="77" spans="2:256" ht="15.75">
      <c r="B77" s="279">
        <v>1</v>
      </c>
      <c r="C77" s="589" t="str">
        <f>RESUMO!D75</f>
        <v>P I N T U R A S</v>
      </c>
      <c r="D77" s="590">
        <f>AB77*E77/100</f>
        <v>0</v>
      </c>
      <c r="E77" s="591"/>
      <c r="F77" s="592">
        <f>AB77*G77/100</f>
        <v>0</v>
      </c>
      <c r="G77" s="591"/>
      <c r="H77" s="590">
        <f>AB77*I77/100</f>
        <v>0</v>
      </c>
      <c r="I77" s="591"/>
      <c r="J77" s="590">
        <f>AB77*K77/100</f>
        <v>0</v>
      </c>
      <c r="K77" s="591"/>
      <c r="L77" s="592">
        <f>AB77*M77/100</f>
        <v>0</v>
      </c>
      <c r="M77" s="591"/>
      <c r="N77" s="590">
        <f>AB77*O77/100</f>
        <v>0</v>
      </c>
      <c r="O77" s="591"/>
      <c r="P77" s="590">
        <f>AB77*Q77/100</f>
        <v>930.23</v>
      </c>
      <c r="Q77" s="591">
        <v>100</v>
      </c>
      <c r="R77" s="590">
        <f>AB77*S77/100</f>
        <v>0</v>
      </c>
      <c r="S77" s="591"/>
      <c r="T77" s="590">
        <f>AB77*U77/100</f>
        <v>0</v>
      </c>
      <c r="U77" s="591"/>
      <c r="V77" s="590">
        <f>AB77*W77/100</f>
        <v>0</v>
      </c>
      <c r="W77" s="591"/>
      <c r="X77" s="590">
        <f>AB77*Y77/100</f>
        <v>0</v>
      </c>
      <c r="Y77" s="591"/>
      <c r="Z77" s="590">
        <f>AB77*AA77/100</f>
        <v>0</v>
      </c>
      <c r="AA77" s="591"/>
      <c r="AB77" s="593">
        <f>RESUMO!I75</f>
        <v>930.23</v>
      </c>
      <c r="AC77" s="594">
        <f>AB77/$AB$121*100</f>
        <v>9.6997504767004569E-2</v>
      </c>
      <c r="AD77" s="151"/>
      <c r="AE77" s="280">
        <f t="shared" si="3"/>
        <v>100</v>
      </c>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c r="BM77" s="151"/>
      <c r="BN77" s="151"/>
      <c r="BO77" s="151"/>
      <c r="BP77" s="151"/>
      <c r="BQ77" s="151"/>
      <c r="BR77" s="151"/>
      <c r="BS77" s="151"/>
      <c r="BT77" s="151"/>
      <c r="BU77" s="151"/>
      <c r="BV77" s="151"/>
      <c r="BW77" s="151"/>
      <c r="BX77" s="151"/>
      <c r="BY77" s="151"/>
      <c r="BZ77" s="151"/>
      <c r="CA77" s="151"/>
      <c r="CB77" s="151"/>
      <c r="CC77" s="151"/>
      <c r="CD77" s="151"/>
      <c r="CE77" s="151"/>
      <c r="CF77" s="151"/>
      <c r="CG77" s="151"/>
      <c r="CH77" s="151"/>
      <c r="CI77" s="151"/>
      <c r="CJ77" s="151"/>
      <c r="CK77" s="151"/>
      <c r="CL77" s="151"/>
      <c r="CM77" s="151"/>
      <c r="CN77" s="151"/>
      <c r="CO77" s="151"/>
      <c r="CP77" s="151"/>
      <c r="CQ77" s="151"/>
      <c r="CR77" s="151"/>
      <c r="CS77" s="151"/>
      <c r="CT77" s="151"/>
      <c r="CU77" s="151"/>
      <c r="CV77" s="151"/>
      <c r="CW77" s="151"/>
      <c r="CX77" s="151"/>
      <c r="CY77" s="151"/>
      <c r="CZ77" s="151"/>
      <c r="DA77" s="151"/>
      <c r="DB77" s="151"/>
      <c r="DC77" s="151"/>
      <c r="DD77" s="151"/>
      <c r="DE77" s="151"/>
      <c r="DF77" s="151"/>
      <c r="DG77" s="151"/>
      <c r="DH77" s="151"/>
      <c r="DI77" s="151"/>
      <c r="DJ77" s="151"/>
      <c r="DK77" s="151"/>
      <c r="DL77" s="151"/>
      <c r="DM77" s="151"/>
      <c r="DN77" s="151"/>
      <c r="DO77" s="151"/>
      <c r="DP77" s="151"/>
      <c r="DQ77" s="151"/>
      <c r="DR77" s="151"/>
      <c r="DS77" s="151"/>
      <c r="DT77" s="151"/>
      <c r="DU77" s="151"/>
      <c r="DV77" s="151"/>
      <c r="DW77" s="151"/>
      <c r="DX77" s="151"/>
      <c r="DY77" s="151"/>
      <c r="DZ77" s="151"/>
      <c r="EA77" s="151"/>
      <c r="EB77" s="151"/>
      <c r="EC77" s="151"/>
      <c r="ED77" s="151"/>
      <c r="EE77" s="151"/>
      <c r="EF77" s="151"/>
      <c r="EG77" s="151"/>
      <c r="EH77" s="151"/>
      <c r="EI77" s="151"/>
      <c r="EJ77" s="151"/>
      <c r="EK77" s="151"/>
      <c r="EL77" s="151"/>
      <c r="EM77" s="151"/>
      <c r="EN77" s="151"/>
      <c r="EO77" s="151"/>
      <c r="EP77" s="151"/>
      <c r="EQ77" s="151"/>
      <c r="ER77" s="151"/>
      <c r="ES77" s="151"/>
      <c r="ET77" s="151"/>
      <c r="EU77" s="151"/>
      <c r="EV77" s="151"/>
      <c r="EW77" s="151"/>
      <c r="EX77" s="151"/>
      <c r="EY77" s="151"/>
      <c r="EZ77" s="151"/>
      <c r="FA77" s="151"/>
      <c r="FB77" s="151"/>
      <c r="FC77" s="151"/>
      <c r="FD77" s="151"/>
      <c r="FE77" s="151"/>
      <c r="FF77" s="151"/>
      <c r="FG77" s="151"/>
      <c r="FH77" s="151"/>
      <c r="FI77" s="151"/>
      <c r="FJ77" s="151"/>
      <c r="FK77" s="151"/>
      <c r="FL77" s="151"/>
      <c r="FM77" s="151"/>
      <c r="FN77" s="151"/>
      <c r="FO77" s="151"/>
      <c r="FP77" s="151"/>
      <c r="FQ77" s="151"/>
      <c r="FR77" s="151"/>
      <c r="FS77" s="151"/>
      <c r="FT77" s="151"/>
      <c r="FU77" s="151"/>
      <c r="FV77" s="151"/>
      <c r="FW77" s="151"/>
      <c r="FX77" s="151"/>
      <c r="FY77" s="151"/>
      <c r="FZ77" s="151"/>
      <c r="GA77" s="151"/>
      <c r="GB77" s="151"/>
      <c r="GC77" s="151"/>
      <c r="GD77" s="151"/>
      <c r="GE77" s="151"/>
      <c r="GF77" s="151"/>
      <c r="GG77" s="151"/>
      <c r="GH77" s="151"/>
      <c r="GI77" s="151"/>
      <c r="GJ77" s="151"/>
      <c r="GK77" s="151"/>
      <c r="GL77" s="151"/>
      <c r="GM77" s="151"/>
      <c r="GN77" s="151"/>
      <c r="GO77" s="151"/>
      <c r="GP77" s="151"/>
      <c r="GQ77" s="151"/>
      <c r="GR77" s="151"/>
      <c r="GS77" s="151"/>
      <c r="GT77" s="151"/>
      <c r="GU77" s="151"/>
      <c r="GV77" s="151"/>
      <c r="GW77" s="151"/>
      <c r="GX77" s="151"/>
      <c r="GY77" s="151"/>
      <c r="GZ77" s="151"/>
      <c r="HA77" s="151"/>
      <c r="HB77" s="151"/>
      <c r="HC77" s="151"/>
      <c r="HD77" s="151"/>
      <c r="HE77" s="151"/>
      <c r="HF77" s="151"/>
      <c r="HG77" s="151"/>
      <c r="HH77" s="151"/>
      <c r="HI77" s="151"/>
      <c r="HJ77" s="151"/>
      <c r="HK77" s="151"/>
      <c r="HL77" s="151"/>
      <c r="HM77" s="151"/>
      <c r="HN77" s="151"/>
      <c r="HO77" s="151"/>
      <c r="HP77" s="151"/>
      <c r="HQ77" s="151"/>
      <c r="HR77" s="151"/>
      <c r="HS77" s="151"/>
      <c r="HT77" s="151"/>
      <c r="HU77" s="151"/>
      <c r="HV77" s="151"/>
      <c r="HW77" s="151"/>
      <c r="HX77" s="151"/>
      <c r="HY77" s="151"/>
      <c r="HZ77" s="151"/>
      <c r="IA77" s="151"/>
      <c r="IB77" s="151"/>
      <c r="IC77" s="151"/>
      <c r="ID77" s="151"/>
      <c r="IE77" s="151"/>
      <c r="IF77" s="151"/>
      <c r="IG77" s="151"/>
      <c r="IH77" s="151"/>
      <c r="II77" s="151"/>
      <c r="IJ77" s="151"/>
      <c r="IK77" s="151"/>
      <c r="IL77" s="151"/>
      <c r="IM77" s="151"/>
      <c r="IN77" s="151"/>
      <c r="IO77" s="151"/>
      <c r="IP77" s="151"/>
      <c r="IQ77" s="151"/>
      <c r="IR77" s="151"/>
      <c r="IS77" s="151"/>
      <c r="IT77" s="151"/>
      <c r="IU77" s="151"/>
      <c r="IV77" s="151"/>
    </row>
    <row r="78" spans="2:256" s="270" customFormat="1" ht="6" customHeight="1">
      <c r="C78" s="595"/>
      <c r="D78" s="596"/>
      <c r="E78" s="597"/>
      <c r="F78" s="596"/>
      <c r="G78" s="597"/>
      <c r="H78" s="596"/>
      <c r="I78" s="597"/>
      <c r="J78" s="596"/>
      <c r="K78" s="597"/>
      <c r="L78" s="596"/>
      <c r="M78" s="597"/>
      <c r="N78" s="596"/>
      <c r="O78" s="597"/>
      <c r="P78" s="596"/>
      <c r="Q78" s="597"/>
      <c r="R78" s="596"/>
      <c r="S78" s="597"/>
      <c r="T78" s="596"/>
      <c r="U78" s="597"/>
      <c r="V78" s="596"/>
      <c r="W78" s="597"/>
      <c r="X78" s="596"/>
      <c r="Y78" s="597"/>
      <c r="Z78" s="596"/>
      <c r="AA78" s="597"/>
      <c r="AB78" s="596"/>
      <c r="AC78" s="598"/>
      <c r="AD78" s="119"/>
      <c r="AE78" s="275">
        <f t="shared" si="3"/>
        <v>0</v>
      </c>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19"/>
      <c r="CD78" s="119"/>
      <c r="CE78" s="119"/>
      <c r="CF78" s="119"/>
      <c r="CG78" s="119"/>
      <c r="CH78" s="119"/>
      <c r="CI78" s="119"/>
      <c r="CJ78" s="119"/>
      <c r="CK78" s="119"/>
      <c r="CL78" s="119"/>
      <c r="CM78" s="119"/>
      <c r="CN78" s="119"/>
      <c r="CO78" s="119"/>
      <c r="CP78" s="119"/>
      <c r="CQ78" s="119"/>
      <c r="CR78" s="119"/>
      <c r="CS78" s="119"/>
      <c r="CT78" s="119"/>
      <c r="CU78" s="119"/>
      <c r="CV78" s="119"/>
      <c r="CW78" s="119"/>
      <c r="CX78" s="119"/>
      <c r="CY78" s="119"/>
      <c r="CZ78" s="119"/>
      <c r="DA78" s="119"/>
      <c r="DB78" s="119"/>
      <c r="DC78" s="119"/>
      <c r="DD78" s="119"/>
      <c r="DE78" s="119"/>
      <c r="DF78" s="119"/>
      <c r="DG78" s="119"/>
      <c r="DH78" s="119"/>
      <c r="DI78" s="119"/>
      <c r="DJ78" s="119"/>
      <c r="DK78" s="119"/>
      <c r="DL78" s="119"/>
      <c r="DM78" s="119"/>
      <c r="DN78" s="119"/>
      <c r="DO78" s="119"/>
      <c r="DP78" s="119"/>
      <c r="DQ78" s="119"/>
      <c r="DR78" s="119"/>
      <c r="DS78" s="119"/>
      <c r="DT78" s="119"/>
      <c r="DU78" s="119"/>
      <c r="DV78" s="119"/>
      <c r="DW78" s="119"/>
      <c r="DX78" s="119"/>
      <c r="DY78" s="119"/>
      <c r="DZ78" s="119"/>
      <c r="EA78" s="119"/>
      <c r="EB78" s="119"/>
      <c r="EC78" s="119"/>
      <c r="ED78" s="119"/>
      <c r="EE78" s="119"/>
      <c r="EF78" s="119"/>
      <c r="EG78" s="119"/>
      <c r="EH78" s="119"/>
      <c r="EI78" s="119"/>
      <c r="EJ78" s="119"/>
      <c r="EK78" s="119"/>
      <c r="EL78" s="119"/>
      <c r="EM78" s="119"/>
      <c r="EN78" s="119"/>
      <c r="EO78" s="119"/>
      <c r="EP78" s="119"/>
      <c r="EQ78" s="119"/>
      <c r="ER78" s="119"/>
      <c r="ES78" s="119"/>
      <c r="ET78" s="119"/>
      <c r="EU78" s="119"/>
      <c r="EV78" s="119"/>
      <c r="EW78" s="119"/>
      <c r="EX78" s="119"/>
      <c r="EY78" s="119"/>
      <c r="EZ78" s="119"/>
      <c r="FA78" s="119"/>
      <c r="FB78" s="119"/>
      <c r="FC78" s="119"/>
      <c r="FD78" s="119"/>
      <c r="FE78" s="119"/>
      <c r="FF78" s="119"/>
      <c r="FG78" s="119"/>
      <c r="FH78" s="119"/>
      <c r="FI78" s="119"/>
      <c r="FJ78" s="119"/>
      <c r="FK78" s="119"/>
      <c r="FL78" s="119"/>
      <c r="FM78" s="119"/>
      <c r="FN78" s="119"/>
      <c r="FO78" s="119"/>
      <c r="FP78" s="119"/>
      <c r="FQ78" s="119"/>
      <c r="FR78" s="119"/>
      <c r="FS78" s="119"/>
      <c r="FT78" s="119"/>
      <c r="FU78" s="119"/>
      <c r="FV78" s="119"/>
      <c r="FW78" s="119"/>
      <c r="FX78" s="119"/>
      <c r="FY78" s="119"/>
      <c r="FZ78" s="119"/>
      <c r="GA78" s="119"/>
      <c r="GB78" s="119"/>
      <c r="GC78" s="119"/>
      <c r="GD78" s="119"/>
      <c r="GE78" s="119"/>
      <c r="GF78" s="119"/>
      <c r="GG78" s="119"/>
      <c r="GH78" s="119"/>
      <c r="GI78" s="119"/>
      <c r="GJ78" s="119"/>
      <c r="GK78" s="119"/>
      <c r="GL78" s="119"/>
      <c r="GM78" s="119"/>
      <c r="GN78" s="119"/>
      <c r="GO78" s="119"/>
      <c r="GP78" s="119"/>
      <c r="GQ78" s="119"/>
      <c r="GR78" s="119"/>
      <c r="GS78" s="119"/>
      <c r="GT78" s="119"/>
      <c r="GU78" s="119"/>
      <c r="GV78" s="119"/>
      <c r="GW78" s="119"/>
      <c r="GX78" s="119"/>
      <c r="GY78" s="119"/>
      <c r="GZ78" s="119"/>
      <c r="HA78" s="119"/>
      <c r="HB78" s="119"/>
      <c r="HC78" s="119"/>
      <c r="HD78" s="119"/>
      <c r="HE78" s="119"/>
      <c r="HF78" s="119"/>
      <c r="HG78" s="119"/>
      <c r="HH78" s="119"/>
      <c r="HI78" s="119"/>
      <c r="HJ78" s="119"/>
      <c r="HK78" s="119"/>
      <c r="HL78" s="119"/>
      <c r="HM78" s="119"/>
      <c r="HN78" s="119"/>
      <c r="HO78" s="119"/>
      <c r="HP78" s="119"/>
      <c r="HQ78" s="119"/>
      <c r="HR78" s="119"/>
      <c r="HS78" s="119"/>
      <c r="HT78" s="119"/>
      <c r="HU78" s="119"/>
      <c r="HV78" s="119"/>
      <c r="HW78" s="119"/>
      <c r="HX78" s="119"/>
      <c r="HY78" s="119"/>
      <c r="HZ78" s="119"/>
      <c r="IA78" s="119"/>
      <c r="IB78" s="119"/>
      <c r="IC78" s="119"/>
      <c r="ID78" s="119"/>
      <c r="IE78" s="119"/>
      <c r="IF78" s="119"/>
      <c r="IG78" s="119"/>
      <c r="IH78" s="119"/>
      <c r="II78" s="119"/>
      <c r="IJ78" s="119"/>
      <c r="IK78" s="119"/>
      <c r="IL78" s="119"/>
      <c r="IM78" s="119"/>
      <c r="IN78" s="119"/>
      <c r="IO78" s="119"/>
      <c r="IP78" s="119"/>
      <c r="IQ78" s="119"/>
      <c r="IR78" s="119"/>
      <c r="IS78" s="119"/>
      <c r="IT78" s="119"/>
      <c r="IU78" s="119"/>
      <c r="IV78" s="119"/>
    </row>
    <row r="79" spans="2:256" ht="31.5">
      <c r="B79" s="279">
        <v>1</v>
      </c>
      <c r="C79" s="589" t="str">
        <f>RESUMO!D77</f>
        <v xml:space="preserve">S E R V I Ç O S   C O M P L E M E N T A R E S </v>
      </c>
      <c r="D79" s="590">
        <f>AB79*E79/100</f>
        <v>0</v>
      </c>
      <c r="E79" s="591"/>
      <c r="F79" s="592">
        <f>AB79*G79/100</f>
        <v>0</v>
      </c>
      <c r="G79" s="591"/>
      <c r="H79" s="590">
        <f>AB79*I79/100</f>
        <v>0</v>
      </c>
      <c r="I79" s="591"/>
      <c r="J79" s="590">
        <f>AB79*K79/100</f>
        <v>0</v>
      </c>
      <c r="K79" s="591"/>
      <c r="L79" s="592">
        <f>AB79*M79/100</f>
        <v>0</v>
      </c>
      <c r="M79" s="591"/>
      <c r="N79" s="590">
        <f>AB79*O79/100</f>
        <v>0</v>
      </c>
      <c r="O79" s="591"/>
      <c r="P79" s="590">
        <f>AB79*Q79/100</f>
        <v>0</v>
      </c>
      <c r="Q79" s="591"/>
      <c r="R79" s="590">
        <f>AB79*S79/100</f>
        <v>17.899999999999999</v>
      </c>
      <c r="S79" s="591">
        <v>100</v>
      </c>
      <c r="T79" s="590">
        <f>AB79*U79/100</f>
        <v>0</v>
      </c>
      <c r="U79" s="591"/>
      <c r="V79" s="590">
        <f>AB79*W79/100</f>
        <v>0</v>
      </c>
      <c r="W79" s="591"/>
      <c r="X79" s="590">
        <f>AB79*Y79/100</f>
        <v>0</v>
      </c>
      <c r="Y79" s="591"/>
      <c r="Z79" s="590">
        <f>AB79*AA79/100</f>
        <v>0</v>
      </c>
      <c r="AA79" s="591"/>
      <c r="AB79" s="593">
        <f>RESUMO!I77</f>
        <v>17.899999999999999</v>
      </c>
      <c r="AC79" s="594">
        <f>AB79/$AB$121*100</f>
        <v>1.8664796182980357E-3</v>
      </c>
      <c r="AD79" s="151"/>
      <c r="AE79" s="280">
        <f t="shared" si="3"/>
        <v>100</v>
      </c>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c r="DP79" s="151"/>
      <c r="DQ79" s="151"/>
      <c r="DR79" s="151"/>
      <c r="DS79" s="151"/>
      <c r="DT79" s="151"/>
      <c r="DU79" s="151"/>
      <c r="DV79" s="151"/>
      <c r="DW79" s="151"/>
      <c r="DX79" s="151"/>
      <c r="DY79" s="151"/>
      <c r="DZ79" s="151"/>
      <c r="EA79" s="151"/>
      <c r="EB79" s="151"/>
      <c r="EC79" s="151"/>
      <c r="ED79" s="151"/>
      <c r="EE79" s="151"/>
      <c r="EF79" s="151"/>
      <c r="EG79" s="151"/>
      <c r="EH79" s="151"/>
      <c r="EI79" s="151"/>
      <c r="EJ79" s="151"/>
      <c r="EK79" s="151"/>
      <c r="EL79" s="151"/>
      <c r="EM79" s="151"/>
      <c r="EN79" s="151"/>
      <c r="EO79" s="151"/>
      <c r="EP79" s="151"/>
      <c r="EQ79" s="151"/>
      <c r="ER79" s="151"/>
      <c r="ES79" s="151"/>
      <c r="ET79" s="151"/>
      <c r="EU79" s="151"/>
      <c r="EV79" s="151"/>
      <c r="EW79" s="151"/>
      <c r="EX79" s="151"/>
      <c r="EY79" s="151"/>
      <c r="EZ79" s="151"/>
      <c r="FA79" s="151"/>
      <c r="FB79" s="151"/>
      <c r="FC79" s="151"/>
      <c r="FD79" s="151"/>
      <c r="FE79" s="151"/>
      <c r="FF79" s="151"/>
      <c r="FG79" s="151"/>
      <c r="FH79" s="151"/>
      <c r="FI79" s="151"/>
      <c r="FJ79" s="151"/>
      <c r="FK79" s="151"/>
      <c r="FL79" s="151"/>
      <c r="FM79" s="151"/>
      <c r="FN79" s="151"/>
      <c r="FO79" s="151"/>
      <c r="FP79" s="151"/>
      <c r="FQ79" s="151"/>
      <c r="FR79" s="151"/>
      <c r="FS79" s="151"/>
      <c r="FT79" s="151"/>
      <c r="FU79" s="151"/>
      <c r="FV79" s="151"/>
      <c r="FW79" s="151"/>
      <c r="FX79" s="151"/>
      <c r="FY79" s="151"/>
      <c r="FZ79" s="151"/>
      <c r="GA79" s="151"/>
      <c r="GB79" s="151"/>
      <c r="GC79" s="151"/>
      <c r="GD79" s="151"/>
      <c r="GE79" s="151"/>
      <c r="GF79" s="151"/>
      <c r="GG79" s="151"/>
      <c r="GH79" s="151"/>
      <c r="GI79" s="151"/>
      <c r="GJ79" s="151"/>
      <c r="GK79" s="151"/>
      <c r="GL79" s="151"/>
      <c r="GM79" s="151"/>
      <c r="GN79" s="151"/>
      <c r="GO79" s="151"/>
      <c r="GP79" s="151"/>
      <c r="GQ79" s="151"/>
      <c r="GR79" s="151"/>
      <c r="GS79" s="151"/>
      <c r="GT79" s="151"/>
      <c r="GU79" s="151"/>
      <c r="GV79" s="151"/>
      <c r="GW79" s="151"/>
      <c r="GX79" s="151"/>
      <c r="GY79" s="151"/>
      <c r="GZ79" s="151"/>
      <c r="HA79" s="151"/>
      <c r="HB79" s="151"/>
      <c r="HC79" s="151"/>
      <c r="HD79" s="151"/>
      <c r="HE79" s="151"/>
      <c r="HF79" s="151"/>
      <c r="HG79" s="151"/>
      <c r="HH79" s="151"/>
      <c r="HI79" s="151"/>
      <c r="HJ79" s="151"/>
      <c r="HK79" s="151"/>
      <c r="HL79" s="151"/>
      <c r="HM79" s="151"/>
      <c r="HN79" s="151"/>
      <c r="HO79" s="151"/>
      <c r="HP79" s="151"/>
      <c r="HQ79" s="151"/>
      <c r="HR79" s="151"/>
      <c r="HS79" s="151"/>
      <c r="HT79" s="151"/>
      <c r="HU79" s="151"/>
      <c r="HV79" s="151"/>
      <c r="HW79" s="151"/>
      <c r="HX79" s="151"/>
      <c r="HY79" s="151"/>
      <c r="HZ79" s="151"/>
      <c r="IA79" s="151"/>
      <c r="IB79" s="151"/>
      <c r="IC79" s="151"/>
      <c r="ID79" s="151"/>
      <c r="IE79" s="151"/>
      <c r="IF79" s="151"/>
      <c r="IG79" s="151"/>
      <c r="IH79" s="151"/>
      <c r="II79" s="151"/>
      <c r="IJ79" s="151"/>
      <c r="IK79" s="151"/>
      <c r="IL79" s="151"/>
      <c r="IM79" s="151"/>
      <c r="IN79" s="151"/>
      <c r="IO79" s="151"/>
      <c r="IP79" s="151"/>
      <c r="IQ79" s="151"/>
      <c r="IR79" s="151"/>
      <c r="IS79" s="151"/>
      <c r="IT79" s="151"/>
      <c r="IU79" s="151"/>
      <c r="IV79" s="151"/>
    </row>
    <row r="80" spans="2:256" s="270" customFormat="1" ht="6" customHeight="1" thickBot="1">
      <c r="C80" s="595"/>
      <c r="D80" s="596"/>
      <c r="E80" s="597"/>
      <c r="F80" s="596"/>
      <c r="G80" s="597"/>
      <c r="H80" s="596"/>
      <c r="I80" s="597"/>
      <c r="J80" s="596"/>
      <c r="K80" s="597"/>
      <c r="L80" s="596"/>
      <c r="M80" s="597"/>
      <c r="N80" s="596"/>
      <c r="O80" s="597"/>
      <c r="P80" s="596"/>
      <c r="Q80" s="597"/>
      <c r="R80" s="596"/>
      <c r="S80" s="597"/>
      <c r="T80" s="596"/>
      <c r="U80" s="597"/>
      <c r="V80" s="596"/>
      <c r="W80" s="597"/>
      <c r="X80" s="596"/>
      <c r="Y80" s="597"/>
      <c r="Z80" s="596"/>
      <c r="AA80" s="597"/>
      <c r="AB80" s="596"/>
      <c r="AC80" s="598"/>
      <c r="AD80" s="119"/>
      <c r="AE80" s="275">
        <f t="shared" si="3"/>
        <v>0</v>
      </c>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c r="BR80" s="119"/>
      <c r="BS80" s="119"/>
      <c r="BT80" s="119"/>
      <c r="BU80" s="119"/>
      <c r="BV80" s="119"/>
      <c r="BW80" s="119"/>
      <c r="BX80" s="119"/>
      <c r="BY80" s="119"/>
      <c r="BZ80" s="119"/>
      <c r="CA80" s="119"/>
      <c r="CB80" s="119"/>
      <c r="CC80" s="119"/>
      <c r="CD80" s="119"/>
      <c r="CE80" s="119"/>
      <c r="CF80" s="119"/>
      <c r="CG80" s="119"/>
      <c r="CH80" s="119"/>
      <c r="CI80" s="119"/>
      <c r="CJ80" s="119"/>
      <c r="CK80" s="119"/>
      <c r="CL80" s="119"/>
      <c r="CM80" s="119"/>
      <c r="CN80" s="119"/>
      <c r="CO80" s="119"/>
      <c r="CP80" s="119"/>
      <c r="CQ80" s="119"/>
      <c r="CR80" s="119"/>
      <c r="CS80" s="119"/>
      <c r="CT80" s="119"/>
      <c r="CU80" s="119"/>
      <c r="CV80" s="119"/>
      <c r="CW80" s="119"/>
      <c r="CX80" s="119"/>
      <c r="CY80" s="119"/>
      <c r="CZ80" s="119"/>
      <c r="DA80" s="119"/>
      <c r="DB80" s="119"/>
      <c r="DC80" s="119"/>
      <c r="DD80" s="119"/>
      <c r="DE80" s="119"/>
      <c r="DF80" s="119"/>
      <c r="DG80" s="119"/>
      <c r="DH80" s="119"/>
      <c r="DI80" s="119"/>
      <c r="DJ80" s="119"/>
      <c r="DK80" s="119"/>
      <c r="DL80" s="119"/>
      <c r="DM80" s="119"/>
      <c r="DN80" s="119"/>
      <c r="DO80" s="119"/>
      <c r="DP80" s="119"/>
      <c r="DQ80" s="119"/>
      <c r="DR80" s="119"/>
      <c r="DS80" s="119"/>
      <c r="DT80" s="119"/>
      <c r="DU80" s="119"/>
      <c r="DV80" s="119"/>
      <c r="DW80" s="119"/>
      <c r="DX80" s="119"/>
      <c r="DY80" s="119"/>
      <c r="DZ80" s="119"/>
      <c r="EA80" s="119"/>
      <c r="EB80" s="119"/>
      <c r="EC80" s="119"/>
      <c r="ED80" s="119"/>
      <c r="EE80" s="119"/>
      <c r="EF80" s="119"/>
      <c r="EG80" s="119"/>
      <c r="EH80" s="119"/>
      <c r="EI80" s="119"/>
      <c r="EJ80" s="119"/>
      <c r="EK80" s="119"/>
      <c r="EL80" s="119"/>
      <c r="EM80" s="119"/>
      <c r="EN80" s="119"/>
      <c r="EO80" s="119"/>
      <c r="EP80" s="119"/>
      <c r="EQ80" s="119"/>
      <c r="ER80" s="119"/>
      <c r="ES80" s="119"/>
      <c r="ET80" s="119"/>
      <c r="EU80" s="119"/>
      <c r="EV80" s="119"/>
      <c r="EW80" s="119"/>
      <c r="EX80" s="119"/>
      <c r="EY80" s="119"/>
      <c r="EZ80" s="119"/>
      <c r="FA80" s="119"/>
      <c r="FB80" s="119"/>
      <c r="FC80" s="119"/>
      <c r="FD80" s="119"/>
      <c r="FE80" s="119"/>
      <c r="FF80" s="119"/>
      <c r="FG80" s="119"/>
      <c r="FH80" s="119"/>
      <c r="FI80" s="119"/>
      <c r="FJ80" s="119"/>
      <c r="FK80" s="119"/>
      <c r="FL80" s="119"/>
      <c r="FM80" s="119"/>
      <c r="FN80" s="119"/>
      <c r="FO80" s="119"/>
      <c r="FP80" s="119"/>
      <c r="FQ80" s="119"/>
      <c r="FR80" s="119"/>
      <c r="FS80" s="119"/>
      <c r="FT80" s="119"/>
      <c r="FU80" s="119"/>
      <c r="FV80" s="119"/>
      <c r="FW80" s="119"/>
      <c r="FX80" s="119"/>
      <c r="FY80" s="119"/>
      <c r="FZ80" s="119"/>
      <c r="GA80" s="119"/>
      <c r="GB80" s="119"/>
      <c r="GC80" s="119"/>
      <c r="GD80" s="119"/>
      <c r="GE80" s="119"/>
      <c r="GF80" s="119"/>
      <c r="GG80" s="119"/>
      <c r="GH80" s="119"/>
      <c r="GI80" s="119"/>
      <c r="GJ80" s="119"/>
      <c r="GK80" s="119"/>
      <c r="GL80" s="119"/>
      <c r="GM80" s="119"/>
      <c r="GN80" s="119"/>
      <c r="GO80" s="119"/>
      <c r="GP80" s="119"/>
      <c r="GQ80" s="119"/>
      <c r="GR80" s="119"/>
      <c r="GS80" s="119"/>
      <c r="GT80" s="119"/>
      <c r="GU80" s="119"/>
      <c r="GV80" s="119"/>
      <c r="GW80" s="119"/>
      <c r="GX80" s="119"/>
      <c r="GY80" s="119"/>
      <c r="GZ80" s="119"/>
      <c r="HA80" s="119"/>
      <c r="HB80" s="119"/>
      <c r="HC80" s="119"/>
      <c r="HD80" s="119"/>
      <c r="HE80" s="119"/>
      <c r="HF80" s="119"/>
      <c r="HG80" s="119"/>
      <c r="HH80" s="119"/>
      <c r="HI80" s="119"/>
      <c r="HJ80" s="119"/>
      <c r="HK80" s="119"/>
      <c r="HL80" s="119"/>
      <c r="HM80" s="119"/>
      <c r="HN80" s="119"/>
      <c r="HO80" s="119"/>
      <c r="HP80" s="119"/>
      <c r="HQ80" s="119"/>
      <c r="HR80" s="119"/>
      <c r="HS80" s="119"/>
      <c r="HT80" s="119"/>
      <c r="HU80" s="119"/>
      <c r="HV80" s="119"/>
      <c r="HW80" s="119"/>
      <c r="HX80" s="119"/>
      <c r="HY80" s="119"/>
      <c r="HZ80" s="119"/>
      <c r="IA80" s="119"/>
      <c r="IB80" s="119"/>
      <c r="IC80" s="119"/>
      <c r="ID80" s="119"/>
      <c r="IE80" s="119"/>
      <c r="IF80" s="119"/>
      <c r="IG80" s="119"/>
      <c r="IH80" s="119"/>
      <c r="II80" s="119"/>
      <c r="IJ80" s="119"/>
      <c r="IK80" s="119"/>
      <c r="IL80" s="119"/>
      <c r="IM80" s="119"/>
      <c r="IN80" s="119"/>
      <c r="IO80" s="119"/>
      <c r="IP80" s="119"/>
      <c r="IQ80" s="119"/>
      <c r="IR80" s="119"/>
      <c r="IS80" s="119"/>
      <c r="IT80" s="119"/>
      <c r="IU80" s="119"/>
      <c r="IV80" s="119"/>
    </row>
    <row r="81" spans="2:256" ht="18.75" thickBot="1">
      <c r="C81" s="276" t="str">
        <f>RESUMO!B79</f>
        <v>MURO</v>
      </c>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8"/>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c r="BM81" s="151"/>
      <c r="BN81" s="151"/>
      <c r="BO81" s="151"/>
      <c r="BP81" s="151"/>
      <c r="BQ81" s="151"/>
      <c r="BR81" s="151"/>
      <c r="BS81" s="151"/>
      <c r="BT81" s="151"/>
      <c r="BU81" s="151"/>
      <c r="BV81" s="151"/>
      <c r="BW81" s="151"/>
      <c r="BX81" s="151"/>
      <c r="BY81" s="151"/>
      <c r="BZ81" s="151"/>
      <c r="CA81" s="151"/>
      <c r="CB81" s="151"/>
      <c r="CC81" s="151"/>
      <c r="CD81" s="151"/>
      <c r="CE81" s="151"/>
      <c r="CF81" s="151"/>
      <c r="CG81" s="151"/>
      <c r="CH81" s="151"/>
      <c r="CI81" s="151"/>
      <c r="CJ81" s="151"/>
      <c r="CK81" s="151"/>
      <c r="CL81" s="151"/>
      <c r="CM81" s="151"/>
      <c r="CN81" s="151"/>
      <c r="CO81" s="151"/>
      <c r="CP81" s="151"/>
      <c r="CQ81" s="151"/>
      <c r="CR81" s="151"/>
      <c r="CS81" s="151"/>
      <c r="CT81" s="151"/>
      <c r="CU81" s="151"/>
      <c r="CV81" s="151"/>
      <c r="CW81" s="151"/>
      <c r="CX81" s="151"/>
      <c r="CY81" s="151"/>
      <c r="CZ81" s="151"/>
      <c r="DA81" s="151"/>
      <c r="DB81" s="151"/>
      <c r="DC81" s="151"/>
      <c r="DD81" s="151"/>
      <c r="DE81" s="151"/>
      <c r="DF81" s="151"/>
      <c r="DG81" s="151"/>
      <c r="DH81" s="151"/>
      <c r="DI81" s="151"/>
      <c r="DJ81" s="151"/>
      <c r="DK81" s="151"/>
      <c r="DL81" s="151"/>
      <c r="DM81" s="151"/>
      <c r="DN81" s="151"/>
      <c r="DO81" s="151"/>
      <c r="DP81" s="151"/>
      <c r="DQ81" s="151"/>
      <c r="DR81" s="151"/>
      <c r="DS81" s="151"/>
      <c r="DT81" s="151"/>
      <c r="DU81" s="151"/>
      <c r="DV81" s="151"/>
      <c r="DW81" s="151"/>
      <c r="DX81" s="151"/>
      <c r="DY81" s="151"/>
      <c r="DZ81" s="151"/>
      <c r="EA81" s="151"/>
      <c r="EB81" s="151"/>
      <c r="EC81" s="151"/>
      <c r="ED81" s="151"/>
      <c r="EE81" s="151"/>
      <c r="EF81" s="151"/>
      <c r="EG81" s="151"/>
      <c r="EH81" s="151"/>
      <c r="EI81" s="151"/>
      <c r="EJ81" s="151"/>
      <c r="EK81" s="151"/>
      <c r="EL81" s="151"/>
      <c r="EM81" s="151"/>
      <c r="EN81" s="151"/>
      <c r="EO81" s="151"/>
      <c r="EP81" s="151"/>
      <c r="EQ81" s="151"/>
      <c r="ER81" s="151"/>
      <c r="ES81" s="151"/>
      <c r="ET81" s="151"/>
      <c r="EU81" s="151"/>
      <c r="EV81" s="151"/>
      <c r="EW81" s="151"/>
      <c r="EX81" s="151"/>
      <c r="EY81" s="151"/>
      <c r="EZ81" s="151"/>
      <c r="FA81" s="151"/>
      <c r="FB81" s="151"/>
      <c r="FC81" s="151"/>
      <c r="FD81" s="151"/>
      <c r="FE81" s="151"/>
      <c r="FF81" s="151"/>
      <c r="FG81" s="151"/>
      <c r="FH81" s="151"/>
      <c r="FI81" s="151"/>
      <c r="FJ81" s="151"/>
      <c r="FK81" s="151"/>
      <c r="FL81" s="151"/>
      <c r="FM81" s="151"/>
      <c r="FN81" s="151"/>
      <c r="FO81" s="151"/>
      <c r="FP81" s="151"/>
      <c r="FQ81" s="151"/>
      <c r="FR81" s="151"/>
      <c r="FS81" s="151"/>
      <c r="FT81" s="151"/>
      <c r="FU81" s="151"/>
      <c r="FV81" s="151"/>
      <c r="FW81" s="151"/>
      <c r="FX81" s="151"/>
      <c r="FY81" s="151"/>
      <c r="FZ81" s="151"/>
      <c r="GA81" s="151"/>
      <c r="GB81" s="151"/>
      <c r="GC81" s="151"/>
      <c r="GD81" s="151"/>
      <c r="GE81" s="151"/>
      <c r="GF81" s="151"/>
      <c r="GG81" s="151"/>
      <c r="GH81" s="151"/>
      <c r="GI81" s="151"/>
      <c r="GJ81" s="151"/>
      <c r="GK81" s="151"/>
      <c r="GL81" s="151"/>
      <c r="GM81" s="151"/>
      <c r="GN81" s="151"/>
      <c r="GO81" s="151"/>
      <c r="GP81" s="151"/>
      <c r="GQ81" s="151"/>
      <c r="GR81" s="151"/>
      <c r="GS81" s="151"/>
      <c r="GT81" s="151"/>
      <c r="GU81" s="151"/>
      <c r="GV81" s="151"/>
      <c r="GW81" s="151"/>
      <c r="GX81" s="151"/>
      <c r="GY81" s="151"/>
      <c r="GZ81" s="151"/>
      <c r="HA81" s="151"/>
      <c r="HB81" s="151"/>
      <c r="HC81" s="151"/>
      <c r="HD81" s="151"/>
      <c r="HE81" s="151"/>
      <c r="HF81" s="151"/>
      <c r="HG81" s="151"/>
      <c r="HH81" s="151"/>
      <c r="HI81" s="151"/>
      <c r="HJ81" s="151"/>
      <c r="HK81" s="151"/>
      <c r="HL81" s="151"/>
      <c r="HM81" s="151"/>
      <c r="HN81" s="151"/>
      <c r="HO81" s="151"/>
      <c r="HP81" s="151"/>
      <c r="HQ81" s="151"/>
      <c r="HR81" s="151"/>
      <c r="HS81" s="151"/>
      <c r="HT81" s="151"/>
      <c r="HU81" s="151"/>
      <c r="HV81" s="151"/>
      <c r="HW81" s="151"/>
      <c r="HX81" s="151"/>
      <c r="HY81" s="151"/>
      <c r="HZ81" s="151"/>
      <c r="IA81" s="151"/>
      <c r="IB81" s="151"/>
      <c r="IC81" s="151"/>
      <c r="ID81" s="151"/>
      <c r="IE81" s="151"/>
      <c r="IF81" s="151"/>
      <c r="IG81" s="151"/>
      <c r="IH81" s="151"/>
      <c r="II81" s="151"/>
      <c r="IJ81" s="151"/>
      <c r="IK81" s="151"/>
      <c r="IL81" s="151"/>
      <c r="IM81" s="151"/>
      <c r="IN81" s="151"/>
      <c r="IO81" s="151"/>
      <c r="IP81" s="151"/>
      <c r="IQ81" s="151"/>
      <c r="IR81" s="151"/>
      <c r="IS81" s="151"/>
      <c r="IT81" s="151"/>
      <c r="IU81" s="151"/>
      <c r="IV81" s="151"/>
    </row>
    <row r="82" spans="2:256" s="270" customFormat="1" ht="6" customHeight="1">
      <c r="C82" s="271"/>
      <c r="D82" s="272"/>
      <c r="E82" s="273"/>
      <c r="F82" s="272"/>
      <c r="G82" s="273"/>
      <c r="H82" s="272"/>
      <c r="I82" s="273"/>
      <c r="J82" s="272"/>
      <c r="K82" s="273"/>
      <c r="L82" s="272"/>
      <c r="M82" s="273"/>
      <c r="N82" s="272"/>
      <c r="O82" s="273"/>
      <c r="P82" s="272"/>
      <c r="Q82" s="273"/>
      <c r="R82" s="272"/>
      <c r="S82" s="273"/>
      <c r="T82" s="272"/>
      <c r="U82" s="273"/>
      <c r="V82" s="272"/>
      <c r="W82" s="273"/>
      <c r="X82" s="272"/>
      <c r="Y82" s="273"/>
      <c r="Z82" s="272"/>
      <c r="AA82" s="273"/>
      <c r="AB82" s="272"/>
      <c r="AC82" s="274"/>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c r="FL82" s="119"/>
      <c r="FM82" s="119"/>
      <c r="FN82" s="119"/>
      <c r="FO82" s="119"/>
      <c r="FP82" s="119"/>
      <c r="FQ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c r="IJ82" s="119"/>
      <c r="IK82" s="119"/>
      <c r="IL82" s="119"/>
      <c r="IM82" s="119"/>
      <c r="IN82" s="119"/>
      <c r="IO82" s="119"/>
      <c r="IP82" s="119"/>
      <c r="IQ82" s="119"/>
      <c r="IR82" s="119"/>
      <c r="IS82" s="119"/>
      <c r="IT82" s="119"/>
      <c r="IU82" s="119"/>
      <c r="IV82" s="119"/>
    </row>
    <row r="83" spans="2:256" ht="15.75">
      <c r="B83" s="279">
        <v>1</v>
      </c>
      <c r="C83" s="589" t="str">
        <f>RESUMO!D81</f>
        <v>M O V I M E N T O  D E   T E R R A</v>
      </c>
      <c r="D83" s="590">
        <f>AB83*E83/100</f>
        <v>1525.25</v>
      </c>
      <c r="E83" s="591">
        <v>100</v>
      </c>
      <c r="F83" s="592">
        <f>AB83*G83/100</f>
        <v>0</v>
      </c>
      <c r="G83" s="591"/>
      <c r="H83" s="590">
        <f>AB83*I83/100</f>
        <v>0</v>
      </c>
      <c r="I83" s="591"/>
      <c r="J83" s="590">
        <f>AB83*K83/100</f>
        <v>0</v>
      </c>
      <c r="K83" s="591"/>
      <c r="L83" s="592">
        <f>AB83*M83/100</f>
        <v>0</v>
      </c>
      <c r="M83" s="591"/>
      <c r="N83" s="590">
        <f>AB83*O83/100</f>
        <v>0</v>
      </c>
      <c r="O83" s="591"/>
      <c r="P83" s="590">
        <f>AB83*Q83/100</f>
        <v>0</v>
      </c>
      <c r="Q83" s="591"/>
      <c r="R83" s="590">
        <f>AB83*S83/100</f>
        <v>0</v>
      </c>
      <c r="S83" s="591"/>
      <c r="T83" s="590">
        <f>AB83*U83/100</f>
        <v>0</v>
      </c>
      <c r="U83" s="591"/>
      <c r="V83" s="590">
        <f>AB83*W83/100</f>
        <v>0</v>
      </c>
      <c r="W83" s="591"/>
      <c r="X83" s="590">
        <f>AB83*Y83/100</f>
        <v>0</v>
      </c>
      <c r="Y83" s="591"/>
      <c r="Z83" s="590">
        <f>AB83*AA83/100</f>
        <v>0</v>
      </c>
      <c r="AA83" s="591"/>
      <c r="AB83" s="593">
        <f>RESUMO!I81</f>
        <v>1525.25</v>
      </c>
      <c r="AC83" s="594">
        <f>AB83/$AB$121*100</f>
        <v>0.15904178982173628</v>
      </c>
      <c r="AD83" s="151"/>
      <c r="AE83" s="280">
        <f>E83+G83+I83+K83+M83+O83+Q83+S83+U83+W83+Y83+AA83</f>
        <v>100</v>
      </c>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1"/>
      <c r="CA83" s="151"/>
      <c r="CB83" s="151"/>
      <c r="CC83" s="151"/>
      <c r="CD83" s="151"/>
      <c r="CE83" s="151"/>
      <c r="CF83" s="151"/>
      <c r="CG83" s="151"/>
      <c r="CH83" s="151"/>
      <c r="CI83" s="151"/>
      <c r="CJ83" s="151"/>
      <c r="CK83" s="151"/>
      <c r="CL83" s="151"/>
      <c r="CM83" s="151"/>
      <c r="CN83" s="151"/>
      <c r="CO83" s="151"/>
      <c r="CP83" s="151"/>
      <c r="CQ83" s="151"/>
      <c r="CR83" s="151"/>
      <c r="CS83" s="151"/>
      <c r="CT83" s="151"/>
      <c r="CU83" s="151"/>
      <c r="CV83" s="151"/>
      <c r="CW83" s="151"/>
      <c r="CX83" s="151"/>
      <c r="CY83" s="151"/>
      <c r="CZ83" s="151"/>
      <c r="DA83" s="151"/>
      <c r="DB83" s="151"/>
      <c r="DC83" s="151"/>
      <c r="DD83" s="151"/>
      <c r="DE83" s="151"/>
      <c r="DF83" s="151"/>
      <c r="DG83" s="151"/>
      <c r="DH83" s="151"/>
      <c r="DI83" s="151"/>
      <c r="DJ83" s="151"/>
      <c r="DK83" s="151"/>
      <c r="DL83" s="151"/>
      <c r="DM83" s="151"/>
      <c r="DN83" s="151"/>
      <c r="DO83" s="151"/>
      <c r="DP83" s="151"/>
      <c r="DQ83" s="151"/>
      <c r="DR83" s="151"/>
      <c r="DS83" s="151"/>
      <c r="DT83" s="151"/>
      <c r="DU83" s="151"/>
      <c r="DV83" s="151"/>
      <c r="DW83" s="151"/>
      <c r="DX83" s="151"/>
      <c r="DY83" s="151"/>
      <c r="DZ83" s="151"/>
      <c r="EA83" s="151"/>
      <c r="EB83" s="151"/>
      <c r="EC83" s="151"/>
      <c r="ED83" s="151"/>
      <c r="EE83" s="151"/>
      <c r="EF83" s="151"/>
      <c r="EG83" s="151"/>
      <c r="EH83" s="151"/>
      <c r="EI83" s="151"/>
      <c r="EJ83" s="151"/>
      <c r="EK83" s="151"/>
      <c r="EL83" s="151"/>
      <c r="EM83" s="151"/>
      <c r="EN83" s="151"/>
      <c r="EO83" s="151"/>
      <c r="EP83" s="151"/>
      <c r="EQ83" s="151"/>
      <c r="ER83" s="151"/>
      <c r="ES83" s="151"/>
      <c r="ET83" s="151"/>
      <c r="EU83" s="151"/>
      <c r="EV83" s="151"/>
      <c r="EW83" s="151"/>
      <c r="EX83" s="151"/>
      <c r="EY83" s="151"/>
      <c r="EZ83" s="151"/>
      <c r="FA83" s="151"/>
      <c r="FB83" s="151"/>
      <c r="FC83" s="151"/>
      <c r="FD83" s="151"/>
      <c r="FE83" s="151"/>
      <c r="FF83" s="151"/>
      <c r="FG83" s="151"/>
      <c r="FH83" s="151"/>
      <c r="FI83" s="151"/>
      <c r="FJ83" s="151"/>
      <c r="FK83" s="151"/>
      <c r="FL83" s="151"/>
      <c r="FM83" s="151"/>
      <c r="FN83" s="151"/>
      <c r="FO83" s="151"/>
      <c r="FP83" s="151"/>
      <c r="FQ83" s="151"/>
      <c r="FR83" s="151"/>
      <c r="FS83" s="151"/>
      <c r="FT83" s="151"/>
      <c r="FU83" s="151"/>
      <c r="FV83" s="151"/>
      <c r="FW83" s="151"/>
      <c r="FX83" s="151"/>
      <c r="FY83" s="151"/>
      <c r="FZ83" s="151"/>
      <c r="GA83" s="151"/>
      <c r="GB83" s="151"/>
      <c r="GC83" s="151"/>
      <c r="GD83" s="151"/>
      <c r="GE83" s="151"/>
      <c r="GF83" s="151"/>
      <c r="GG83" s="151"/>
      <c r="GH83" s="151"/>
      <c r="GI83" s="151"/>
      <c r="GJ83" s="151"/>
      <c r="GK83" s="151"/>
      <c r="GL83" s="151"/>
      <c r="GM83" s="151"/>
      <c r="GN83" s="151"/>
      <c r="GO83" s="151"/>
      <c r="GP83" s="151"/>
      <c r="GQ83" s="151"/>
      <c r="GR83" s="151"/>
      <c r="GS83" s="151"/>
      <c r="GT83" s="151"/>
      <c r="GU83" s="151"/>
      <c r="GV83" s="151"/>
      <c r="GW83" s="151"/>
      <c r="GX83" s="151"/>
      <c r="GY83" s="151"/>
      <c r="GZ83" s="151"/>
      <c r="HA83" s="151"/>
      <c r="HB83" s="151"/>
      <c r="HC83" s="151"/>
      <c r="HD83" s="151"/>
      <c r="HE83" s="151"/>
      <c r="HF83" s="151"/>
      <c r="HG83" s="151"/>
      <c r="HH83" s="151"/>
      <c r="HI83" s="151"/>
      <c r="HJ83" s="151"/>
      <c r="HK83" s="151"/>
      <c r="HL83" s="151"/>
      <c r="HM83" s="151"/>
      <c r="HN83" s="151"/>
      <c r="HO83" s="151"/>
      <c r="HP83" s="151"/>
      <c r="HQ83" s="151"/>
      <c r="HR83" s="151"/>
      <c r="HS83" s="151"/>
      <c r="HT83" s="151"/>
      <c r="HU83" s="151"/>
      <c r="HV83" s="151"/>
      <c r="HW83" s="151"/>
      <c r="HX83" s="151"/>
      <c r="HY83" s="151"/>
      <c r="HZ83" s="151"/>
      <c r="IA83" s="151"/>
      <c r="IB83" s="151"/>
      <c r="IC83" s="151"/>
      <c r="ID83" s="151"/>
      <c r="IE83" s="151"/>
      <c r="IF83" s="151"/>
      <c r="IG83" s="151"/>
      <c r="IH83" s="151"/>
      <c r="II83" s="151"/>
      <c r="IJ83" s="151"/>
      <c r="IK83" s="151"/>
      <c r="IL83" s="151"/>
      <c r="IM83" s="151"/>
      <c r="IN83" s="151"/>
      <c r="IO83" s="151"/>
      <c r="IP83" s="151"/>
      <c r="IQ83" s="151"/>
      <c r="IR83" s="151"/>
      <c r="IS83" s="151"/>
      <c r="IT83" s="151"/>
      <c r="IU83" s="151"/>
      <c r="IV83" s="151"/>
    </row>
    <row r="84" spans="2:256" s="270" customFormat="1" ht="6" customHeight="1">
      <c r="C84" s="595"/>
      <c r="D84" s="596"/>
      <c r="E84" s="597"/>
      <c r="F84" s="596"/>
      <c r="G84" s="597"/>
      <c r="H84" s="596"/>
      <c r="I84" s="597"/>
      <c r="J84" s="596"/>
      <c r="K84" s="597"/>
      <c r="L84" s="596"/>
      <c r="M84" s="597"/>
      <c r="N84" s="596"/>
      <c r="O84" s="597"/>
      <c r="P84" s="596"/>
      <c r="Q84" s="597"/>
      <c r="R84" s="596"/>
      <c r="S84" s="597"/>
      <c r="T84" s="596"/>
      <c r="U84" s="597"/>
      <c r="V84" s="596"/>
      <c r="W84" s="597"/>
      <c r="X84" s="596"/>
      <c r="Y84" s="597"/>
      <c r="Z84" s="596"/>
      <c r="AA84" s="597"/>
      <c r="AB84" s="596"/>
      <c r="AC84" s="598"/>
      <c r="AD84" s="119"/>
      <c r="AE84" s="275">
        <f>E84+G84+I84+K84+M84+O84+Q84+S84+U84+W84+Y84+AA84</f>
        <v>0</v>
      </c>
      <c r="AF84" s="119"/>
      <c r="AG84" s="119"/>
      <c r="AH84" s="119"/>
      <c r="AI84" s="119"/>
      <c r="AJ84" s="119"/>
      <c r="AK84" s="119"/>
      <c r="AL84" s="119"/>
      <c r="AM84" s="119"/>
      <c r="AN84" s="119"/>
      <c r="AO84" s="119"/>
      <c r="AP84" s="119"/>
      <c r="AQ84" s="119"/>
      <c r="AR84" s="119"/>
      <c r="AS84" s="119"/>
      <c r="AT84" s="119"/>
      <c r="AU84" s="119"/>
      <c r="AV84" s="119"/>
      <c r="AW84" s="119"/>
      <c r="AX84" s="119"/>
      <c r="AY84" s="119"/>
      <c r="AZ84" s="119"/>
      <c r="BA84" s="119"/>
      <c r="BB84" s="119"/>
      <c r="BC84" s="119"/>
      <c r="BD84" s="119"/>
      <c r="BE84" s="119"/>
      <c r="BF84" s="119"/>
      <c r="BG84" s="119"/>
      <c r="BH84" s="119"/>
      <c r="BI84" s="119"/>
      <c r="BJ84" s="119"/>
      <c r="BK84" s="119"/>
      <c r="BL84" s="119"/>
      <c r="BM84" s="119"/>
      <c r="BN84" s="119"/>
      <c r="BO84" s="119"/>
      <c r="BP84" s="119"/>
      <c r="BQ84" s="119"/>
      <c r="BR84" s="119"/>
      <c r="BS84" s="119"/>
      <c r="BT84" s="119"/>
      <c r="BU84" s="119"/>
      <c r="BV84" s="119"/>
      <c r="BW84" s="119"/>
      <c r="BX84" s="119"/>
      <c r="BY84" s="119"/>
      <c r="BZ84" s="119"/>
      <c r="CA84" s="119"/>
      <c r="CB84" s="119"/>
      <c r="CC84" s="119"/>
      <c r="CD84" s="119"/>
      <c r="CE84" s="119"/>
      <c r="CF84" s="119"/>
      <c r="CG84" s="119"/>
      <c r="CH84" s="119"/>
      <c r="CI84" s="119"/>
      <c r="CJ84" s="119"/>
      <c r="CK84" s="119"/>
      <c r="CL84" s="119"/>
      <c r="CM84" s="119"/>
      <c r="CN84" s="119"/>
      <c r="CO84" s="119"/>
      <c r="CP84" s="119"/>
      <c r="CQ84" s="119"/>
      <c r="CR84" s="119"/>
      <c r="CS84" s="119"/>
      <c r="CT84" s="119"/>
      <c r="CU84" s="119"/>
      <c r="CV84" s="119"/>
      <c r="CW84" s="119"/>
      <c r="CX84" s="119"/>
      <c r="CY84" s="119"/>
      <c r="CZ84" s="119"/>
      <c r="DA84" s="119"/>
      <c r="DB84" s="119"/>
      <c r="DC84" s="119"/>
      <c r="DD84" s="119"/>
      <c r="DE84" s="119"/>
      <c r="DF84" s="119"/>
      <c r="DG84" s="119"/>
      <c r="DH84" s="119"/>
      <c r="DI84" s="119"/>
      <c r="DJ84" s="119"/>
      <c r="DK84" s="119"/>
      <c r="DL84" s="119"/>
      <c r="DM84" s="119"/>
      <c r="DN84" s="119"/>
      <c r="DO84" s="119"/>
      <c r="DP84" s="119"/>
      <c r="DQ84" s="119"/>
      <c r="DR84" s="119"/>
      <c r="DS84" s="119"/>
      <c r="DT84" s="119"/>
      <c r="DU84" s="119"/>
      <c r="DV84" s="119"/>
      <c r="DW84" s="119"/>
      <c r="DX84" s="119"/>
      <c r="DY84" s="119"/>
      <c r="DZ84" s="119"/>
      <c r="EA84" s="119"/>
      <c r="EB84" s="119"/>
      <c r="EC84" s="119"/>
      <c r="ED84" s="119"/>
      <c r="EE84" s="119"/>
      <c r="EF84" s="119"/>
      <c r="EG84" s="119"/>
      <c r="EH84" s="119"/>
      <c r="EI84" s="119"/>
      <c r="EJ84" s="119"/>
      <c r="EK84" s="119"/>
      <c r="EL84" s="119"/>
      <c r="EM84" s="119"/>
      <c r="EN84" s="119"/>
      <c r="EO84" s="119"/>
      <c r="EP84" s="119"/>
      <c r="EQ84" s="119"/>
      <c r="ER84" s="119"/>
      <c r="ES84" s="119"/>
      <c r="ET84" s="119"/>
      <c r="EU84" s="119"/>
      <c r="EV84" s="119"/>
      <c r="EW84" s="119"/>
      <c r="EX84" s="119"/>
      <c r="EY84" s="119"/>
      <c r="EZ84" s="119"/>
      <c r="FA84" s="119"/>
      <c r="FB84" s="119"/>
      <c r="FC84" s="119"/>
      <c r="FD84" s="119"/>
      <c r="FE84" s="119"/>
      <c r="FF84" s="119"/>
      <c r="FG84" s="119"/>
      <c r="FH84" s="119"/>
      <c r="FI84" s="119"/>
      <c r="FJ84" s="119"/>
      <c r="FK84" s="119"/>
      <c r="FL84" s="119"/>
      <c r="FM84" s="119"/>
      <c r="FN84" s="119"/>
      <c r="FO84" s="119"/>
      <c r="FP84" s="119"/>
      <c r="FQ84" s="119"/>
      <c r="FR84" s="119"/>
      <c r="FS84" s="119"/>
      <c r="FT84" s="119"/>
      <c r="FU84" s="119"/>
      <c r="FV84" s="119"/>
      <c r="FW84" s="119"/>
      <c r="FX84" s="119"/>
      <c r="FY84" s="119"/>
      <c r="FZ84" s="119"/>
      <c r="GA84" s="119"/>
      <c r="GB84" s="119"/>
      <c r="GC84" s="119"/>
      <c r="GD84" s="119"/>
      <c r="GE84" s="119"/>
      <c r="GF84" s="119"/>
      <c r="GG84" s="119"/>
      <c r="GH84" s="119"/>
      <c r="GI84" s="119"/>
      <c r="GJ84" s="119"/>
      <c r="GK84" s="119"/>
      <c r="GL84" s="119"/>
      <c r="GM84" s="119"/>
      <c r="GN84" s="119"/>
      <c r="GO84" s="119"/>
      <c r="GP84" s="119"/>
      <c r="GQ84" s="119"/>
      <c r="GR84" s="119"/>
      <c r="GS84" s="119"/>
      <c r="GT84" s="119"/>
      <c r="GU84" s="119"/>
      <c r="GV84" s="119"/>
      <c r="GW84" s="119"/>
      <c r="GX84" s="119"/>
      <c r="GY84" s="119"/>
      <c r="GZ84" s="119"/>
      <c r="HA84" s="119"/>
      <c r="HB84" s="119"/>
      <c r="HC84" s="119"/>
      <c r="HD84" s="119"/>
      <c r="HE84" s="119"/>
      <c r="HF84" s="119"/>
      <c r="HG84" s="119"/>
      <c r="HH84" s="119"/>
      <c r="HI84" s="119"/>
      <c r="HJ84" s="119"/>
      <c r="HK84" s="119"/>
      <c r="HL84" s="119"/>
      <c r="HM84" s="119"/>
      <c r="HN84" s="119"/>
      <c r="HO84" s="119"/>
      <c r="HP84" s="119"/>
      <c r="HQ84" s="119"/>
      <c r="HR84" s="119"/>
      <c r="HS84" s="119"/>
      <c r="HT84" s="119"/>
      <c r="HU84" s="119"/>
      <c r="HV84" s="119"/>
      <c r="HW84" s="119"/>
      <c r="HX84" s="119"/>
      <c r="HY84" s="119"/>
      <c r="HZ84" s="119"/>
      <c r="IA84" s="119"/>
      <c r="IB84" s="119"/>
      <c r="IC84" s="119"/>
      <c r="ID84" s="119"/>
      <c r="IE84" s="119"/>
      <c r="IF84" s="119"/>
      <c r="IG84" s="119"/>
      <c r="IH84" s="119"/>
      <c r="II84" s="119"/>
      <c r="IJ84" s="119"/>
      <c r="IK84" s="119"/>
      <c r="IL84" s="119"/>
      <c r="IM84" s="119"/>
      <c r="IN84" s="119"/>
      <c r="IO84" s="119"/>
      <c r="IP84" s="119"/>
      <c r="IQ84" s="119"/>
      <c r="IR84" s="119"/>
      <c r="IS84" s="119"/>
      <c r="IT84" s="119"/>
      <c r="IU84" s="119"/>
      <c r="IV84" s="119"/>
    </row>
    <row r="85" spans="2:256" ht="15.75">
      <c r="B85" s="279">
        <v>1</v>
      </c>
      <c r="C85" s="589" t="str">
        <f>RESUMO!D83</f>
        <v>F U N D A Ç Ã O</v>
      </c>
      <c r="D85" s="590">
        <f>AB85*E85/100</f>
        <v>16096.509999999998</v>
      </c>
      <c r="E85" s="591">
        <v>50</v>
      </c>
      <c r="F85" s="592">
        <f>AB85*G85/100</f>
        <v>16096.509999999998</v>
      </c>
      <c r="G85" s="591">
        <v>50</v>
      </c>
      <c r="H85" s="590">
        <f>AB85*I85/100</f>
        <v>0</v>
      </c>
      <c r="I85" s="591"/>
      <c r="J85" s="590">
        <f>AB85*K85/100</f>
        <v>0</v>
      </c>
      <c r="K85" s="591"/>
      <c r="L85" s="592">
        <f>AB85*M85/100</f>
        <v>0</v>
      </c>
      <c r="M85" s="591"/>
      <c r="N85" s="590">
        <f>AB85*O85/100</f>
        <v>0</v>
      </c>
      <c r="O85" s="591"/>
      <c r="P85" s="590">
        <f>AB85*Q85/100</f>
        <v>0</v>
      </c>
      <c r="Q85" s="591"/>
      <c r="R85" s="590">
        <f>AB85*S85/100</f>
        <v>0</v>
      </c>
      <c r="S85" s="591"/>
      <c r="T85" s="590">
        <f>AB85*U85/100</f>
        <v>0</v>
      </c>
      <c r="U85" s="591"/>
      <c r="V85" s="590">
        <f>AB85*W85/100</f>
        <v>0</v>
      </c>
      <c r="W85" s="591"/>
      <c r="X85" s="590">
        <f>AB85*Y85/100</f>
        <v>0</v>
      </c>
      <c r="Y85" s="591"/>
      <c r="Z85" s="590">
        <f>AB85*AA85/100</f>
        <v>0</v>
      </c>
      <c r="AA85" s="591"/>
      <c r="AB85" s="593">
        <f>RESUMO!I83</f>
        <v>32193.019999999997</v>
      </c>
      <c r="AC85" s="594">
        <f>AB85/$AB$121*100</f>
        <v>3.3568500380704482</v>
      </c>
      <c r="AD85" s="151"/>
      <c r="AE85" s="280">
        <f>E85+G85+I85+K85+M85+O85+Q85+S85+U85+W85+Y85+AA85</f>
        <v>100</v>
      </c>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1"/>
      <c r="BW85" s="151"/>
      <c r="BX85" s="151"/>
      <c r="BY85" s="151"/>
      <c r="BZ85" s="151"/>
      <c r="CA85" s="151"/>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c r="DK85" s="151"/>
      <c r="DL85" s="151"/>
      <c r="DM85" s="151"/>
      <c r="DN85" s="151"/>
      <c r="DO85" s="151"/>
      <c r="DP85" s="151"/>
      <c r="DQ85" s="151"/>
      <c r="DR85" s="151"/>
      <c r="DS85" s="151"/>
      <c r="DT85" s="151"/>
      <c r="DU85" s="151"/>
      <c r="DV85" s="151"/>
      <c r="DW85" s="151"/>
      <c r="DX85" s="151"/>
      <c r="DY85" s="151"/>
      <c r="DZ85" s="151"/>
      <c r="EA85" s="151"/>
      <c r="EB85" s="151"/>
      <c r="EC85" s="151"/>
      <c r="ED85" s="151"/>
      <c r="EE85" s="151"/>
      <c r="EF85" s="151"/>
      <c r="EG85" s="151"/>
      <c r="EH85" s="151"/>
      <c r="EI85" s="151"/>
      <c r="EJ85" s="151"/>
      <c r="EK85" s="151"/>
      <c r="EL85" s="151"/>
      <c r="EM85" s="151"/>
      <c r="EN85" s="151"/>
      <c r="EO85" s="151"/>
      <c r="EP85" s="151"/>
      <c r="EQ85" s="151"/>
      <c r="ER85" s="151"/>
      <c r="ES85" s="151"/>
      <c r="ET85" s="151"/>
      <c r="EU85" s="151"/>
      <c r="EV85" s="151"/>
      <c r="EW85" s="151"/>
      <c r="EX85" s="151"/>
      <c r="EY85" s="151"/>
      <c r="EZ85" s="151"/>
      <c r="FA85" s="151"/>
      <c r="FB85" s="151"/>
      <c r="FC85" s="151"/>
      <c r="FD85" s="151"/>
      <c r="FE85" s="151"/>
      <c r="FF85" s="151"/>
      <c r="FG85" s="151"/>
      <c r="FH85" s="151"/>
      <c r="FI85" s="151"/>
      <c r="FJ85" s="151"/>
      <c r="FK85" s="151"/>
      <c r="FL85" s="151"/>
      <c r="FM85" s="151"/>
      <c r="FN85" s="151"/>
      <c r="FO85" s="151"/>
      <c r="FP85" s="151"/>
      <c r="FQ85" s="151"/>
      <c r="FR85" s="151"/>
      <c r="FS85" s="151"/>
      <c r="FT85" s="151"/>
      <c r="FU85" s="151"/>
      <c r="FV85" s="151"/>
      <c r="FW85" s="151"/>
      <c r="FX85" s="151"/>
      <c r="FY85" s="151"/>
      <c r="FZ85" s="151"/>
      <c r="GA85" s="151"/>
      <c r="GB85" s="151"/>
      <c r="GC85" s="151"/>
      <c r="GD85" s="151"/>
      <c r="GE85" s="151"/>
      <c r="GF85" s="151"/>
      <c r="GG85" s="151"/>
      <c r="GH85" s="151"/>
      <c r="GI85" s="151"/>
      <c r="GJ85" s="151"/>
      <c r="GK85" s="151"/>
      <c r="GL85" s="151"/>
      <c r="GM85" s="151"/>
      <c r="GN85" s="151"/>
      <c r="GO85" s="151"/>
      <c r="GP85" s="151"/>
      <c r="GQ85" s="151"/>
      <c r="GR85" s="151"/>
      <c r="GS85" s="151"/>
      <c r="GT85" s="151"/>
      <c r="GU85" s="151"/>
      <c r="GV85" s="151"/>
      <c r="GW85" s="151"/>
      <c r="GX85" s="151"/>
      <c r="GY85" s="151"/>
      <c r="GZ85" s="151"/>
      <c r="HA85" s="151"/>
      <c r="HB85" s="151"/>
      <c r="HC85" s="151"/>
      <c r="HD85" s="151"/>
      <c r="HE85" s="151"/>
      <c r="HF85" s="151"/>
      <c r="HG85" s="151"/>
      <c r="HH85" s="151"/>
      <c r="HI85" s="151"/>
      <c r="HJ85" s="151"/>
      <c r="HK85" s="151"/>
      <c r="HL85" s="151"/>
      <c r="HM85" s="151"/>
      <c r="HN85" s="151"/>
      <c r="HO85" s="151"/>
      <c r="HP85" s="151"/>
      <c r="HQ85" s="151"/>
      <c r="HR85" s="151"/>
      <c r="HS85" s="151"/>
      <c r="HT85" s="151"/>
      <c r="HU85" s="151"/>
      <c r="HV85" s="151"/>
      <c r="HW85" s="151"/>
      <c r="HX85" s="151"/>
      <c r="HY85" s="151"/>
      <c r="HZ85" s="151"/>
      <c r="IA85" s="151"/>
      <c r="IB85" s="151"/>
      <c r="IC85" s="151"/>
      <c r="ID85" s="151"/>
      <c r="IE85" s="151"/>
      <c r="IF85" s="151"/>
      <c r="IG85" s="151"/>
      <c r="IH85" s="151"/>
      <c r="II85" s="151"/>
      <c r="IJ85" s="151"/>
      <c r="IK85" s="151"/>
      <c r="IL85" s="151"/>
      <c r="IM85" s="151"/>
      <c r="IN85" s="151"/>
      <c r="IO85" s="151"/>
      <c r="IP85" s="151"/>
      <c r="IQ85" s="151"/>
      <c r="IR85" s="151"/>
      <c r="IS85" s="151"/>
      <c r="IT85" s="151"/>
      <c r="IU85" s="151"/>
      <c r="IV85" s="151"/>
    </row>
    <row r="86" spans="2:256" s="270" customFormat="1" ht="6" customHeight="1">
      <c r="C86" s="595"/>
      <c r="D86" s="596"/>
      <c r="E86" s="597"/>
      <c r="F86" s="596"/>
      <c r="G86" s="597"/>
      <c r="H86" s="596"/>
      <c r="I86" s="597"/>
      <c r="J86" s="596"/>
      <c r="K86" s="597"/>
      <c r="L86" s="596"/>
      <c r="M86" s="597"/>
      <c r="N86" s="596"/>
      <c r="O86" s="597"/>
      <c r="P86" s="596"/>
      <c r="Q86" s="597"/>
      <c r="R86" s="596"/>
      <c r="S86" s="597"/>
      <c r="T86" s="596"/>
      <c r="U86" s="597"/>
      <c r="V86" s="596"/>
      <c r="W86" s="597"/>
      <c r="X86" s="596"/>
      <c r="Y86" s="597"/>
      <c r="Z86" s="596"/>
      <c r="AA86" s="597"/>
      <c r="AB86" s="596"/>
      <c r="AC86" s="598"/>
      <c r="AD86" s="119"/>
      <c r="AE86" s="275">
        <f>E86+G86+I86+K86+M86+O86+Q86+S86+U86+W86+Y86+AA86</f>
        <v>0</v>
      </c>
      <c r="AF86" s="119"/>
      <c r="AG86" s="119"/>
      <c r="AH86" s="119"/>
      <c r="AI86" s="119"/>
      <c r="AJ86" s="119"/>
      <c r="AK86" s="119"/>
      <c r="AL86" s="119"/>
      <c r="AM86" s="119"/>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c r="CA86" s="119"/>
      <c r="CB86" s="119"/>
      <c r="CC86" s="119"/>
      <c r="CD86" s="119"/>
      <c r="CE86" s="119"/>
      <c r="CF86" s="119"/>
      <c r="CG86" s="119"/>
      <c r="CH86" s="119"/>
      <c r="CI86" s="119"/>
      <c r="CJ86" s="119"/>
      <c r="CK86" s="119"/>
      <c r="CL86" s="119"/>
      <c r="CM86" s="119"/>
      <c r="CN86" s="119"/>
      <c r="CO86" s="119"/>
      <c r="CP86" s="119"/>
      <c r="CQ86" s="119"/>
      <c r="CR86" s="119"/>
      <c r="CS86" s="119"/>
      <c r="CT86" s="119"/>
      <c r="CU86" s="119"/>
      <c r="CV86" s="119"/>
      <c r="CW86" s="119"/>
      <c r="CX86" s="119"/>
      <c r="CY86" s="119"/>
      <c r="CZ86" s="119"/>
      <c r="DA86" s="119"/>
      <c r="DB86" s="119"/>
      <c r="DC86" s="119"/>
      <c r="DD86" s="119"/>
      <c r="DE86" s="119"/>
      <c r="DF86" s="119"/>
      <c r="DG86" s="119"/>
      <c r="DH86" s="119"/>
      <c r="DI86" s="119"/>
      <c r="DJ86" s="119"/>
      <c r="DK86" s="119"/>
      <c r="DL86" s="119"/>
      <c r="DM86" s="119"/>
      <c r="DN86" s="119"/>
      <c r="DO86" s="119"/>
      <c r="DP86" s="119"/>
      <c r="DQ86" s="119"/>
      <c r="DR86" s="119"/>
      <c r="DS86" s="119"/>
      <c r="DT86" s="119"/>
      <c r="DU86" s="119"/>
      <c r="DV86" s="119"/>
      <c r="DW86" s="119"/>
      <c r="DX86" s="119"/>
      <c r="DY86" s="119"/>
      <c r="DZ86" s="119"/>
      <c r="EA86" s="119"/>
      <c r="EB86" s="119"/>
      <c r="EC86" s="119"/>
      <c r="ED86" s="119"/>
      <c r="EE86" s="119"/>
      <c r="EF86" s="119"/>
      <c r="EG86" s="119"/>
      <c r="EH86" s="119"/>
      <c r="EI86" s="119"/>
      <c r="EJ86" s="119"/>
      <c r="EK86" s="119"/>
      <c r="EL86" s="119"/>
      <c r="EM86" s="119"/>
      <c r="EN86" s="119"/>
      <c r="EO86" s="119"/>
      <c r="EP86" s="119"/>
      <c r="EQ86" s="119"/>
      <c r="ER86" s="119"/>
      <c r="ES86" s="119"/>
      <c r="ET86" s="119"/>
      <c r="EU86" s="119"/>
      <c r="EV86" s="119"/>
      <c r="EW86" s="119"/>
      <c r="EX86" s="119"/>
      <c r="EY86" s="119"/>
      <c r="EZ86" s="119"/>
      <c r="FA86" s="119"/>
      <c r="FB86" s="119"/>
      <c r="FC86" s="119"/>
      <c r="FD86" s="119"/>
      <c r="FE86" s="119"/>
      <c r="FF86" s="119"/>
      <c r="FG86" s="119"/>
      <c r="FH86" s="119"/>
      <c r="FI86" s="119"/>
      <c r="FJ86" s="119"/>
      <c r="FK86" s="119"/>
      <c r="FL86" s="119"/>
      <c r="FM86" s="119"/>
      <c r="FN86" s="119"/>
      <c r="FO86" s="119"/>
      <c r="FP86" s="119"/>
      <c r="FQ86" s="119"/>
      <c r="FR86" s="119"/>
      <c r="FS86" s="119"/>
      <c r="FT86" s="119"/>
      <c r="FU86" s="119"/>
      <c r="FV86" s="119"/>
      <c r="FW86" s="119"/>
      <c r="FX86" s="119"/>
      <c r="FY86" s="119"/>
      <c r="FZ86" s="119"/>
      <c r="GA86" s="119"/>
      <c r="GB86" s="119"/>
      <c r="GC86" s="119"/>
      <c r="GD86" s="119"/>
      <c r="GE86" s="119"/>
      <c r="GF86" s="119"/>
      <c r="GG86" s="119"/>
      <c r="GH86" s="119"/>
      <c r="GI86" s="119"/>
      <c r="GJ86" s="119"/>
      <c r="GK86" s="119"/>
      <c r="GL86" s="119"/>
      <c r="GM86" s="119"/>
      <c r="GN86" s="119"/>
      <c r="GO86" s="119"/>
      <c r="GP86" s="119"/>
      <c r="GQ86" s="119"/>
      <c r="GR86" s="119"/>
      <c r="GS86" s="119"/>
      <c r="GT86" s="119"/>
      <c r="GU86" s="119"/>
      <c r="GV86" s="119"/>
      <c r="GW86" s="119"/>
      <c r="GX86" s="119"/>
      <c r="GY86" s="119"/>
      <c r="GZ86" s="119"/>
      <c r="HA86" s="119"/>
      <c r="HB86" s="119"/>
      <c r="HC86" s="119"/>
      <c r="HD86" s="119"/>
      <c r="HE86" s="119"/>
      <c r="HF86" s="119"/>
      <c r="HG86" s="119"/>
      <c r="HH86" s="119"/>
      <c r="HI86" s="119"/>
      <c r="HJ86" s="119"/>
      <c r="HK86" s="119"/>
      <c r="HL86" s="119"/>
      <c r="HM86" s="119"/>
      <c r="HN86" s="119"/>
      <c r="HO86" s="119"/>
      <c r="HP86" s="119"/>
      <c r="HQ86" s="119"/>
      <c r="HR86" s="119"/>
      <c r="HS86" s="119"/>
      <c r="HT86" s="119"/>
      <c r="HU86" s="119"/>
      <c r="HV86" s="119"/>
      <c r="HW86" s="119"/>
      <c r="HX86" s="119"/>
      <c r="HY86" s="119"/>
      <c r="HZ86" s="119"/>
      <c r="IA86" s="119"/>
      <c r="IB86" s="119"/>
      <c r="IC86" s="119"/>
      <c r="ID86" s="119"/>
      <c r="IE86" s="119"/>
      <c r="IF86" s="119"/>
      <c r="IG86" s="119"/>
      <c r="IH86" s="119"/>
      <c r="II86" s="119"/>
      <c r="IJ86" s="119"/>
      <c r="IK86" s="119"/>
      <c r="IL86" s="119"/>
      <c r="IM86" s="119"/>
      <c r="IN86" s="119"/>
      <c r="IO86" s="119"/>
      <c r="IP86" s="119"/>
      <c r="IQ86" s="119"/>
      <c r="IR86" s="119"/>
      <c r="IS86" s="119"/>
      <c r="IT86" s="119"/>
      <c r="IU86" s="119"/>
      <c r="IV86" s="119"/>
    </row>
    <row r="87" spans="2:256" ht="15.75">
      <c r="B87" s="279">
        <v>1</v>
      </c>
      <c r="C87" s="589" t="str">
        <f>RESUMO!D85</f>
        <v>E S T R U T U R A</v>
      </c>
      <c r="D87" s="590">
        <f>AB87*E87/100</f>
        <v>0</v>
      </c>
      <c r="E87" s="591"/>
      <c r="F87" s="592">
        <f>AB87*G87/100</f>
        <v>6727.78</v>
      </c>
      <c r="G87" s="591">
        <v>100</v>
      </c>
      <c r="H87" s="590">
        <f>AB87*I87/100</f>
        <v>0</v>
      </c>
      <c r="I87" s="591"/>
      <c r="J87" s="590">
        <f>AB87*K87/100</f>
        <v>0</v>
      </c>
      <c r="K87" s="591"/>
      <c r="L87" s="592">
        <f>AB87*M87/100</f>
        <v>0</v>
      </c>
      <c r="M87" s="591"/>
      <c r="N87" s="590">
        <f>AB87*O87/100</f>
        <v>0</v>
      </c>
      <c r="O87" s="591"/>
      <c r="P87" s="590">
        <f>AB87*Q87/100</f>
        <v>0</v>
      </c>
      <c r="Q87" s="591"/>
      <c r="R87" s="590">
        <f>AB87*S87/100</f>
        <v>0</v>
      </c>
      <c r="S87" s="591"/>
      <c r="T87" s="590">
        <f>AB87*U87/100</f>
        <v>0</v>
      </c>
      <c r="U87" s="591"/>
      <c r="V87" s="590">
        <f>AB87*W87/100</f>
        <v>0</v>
      </c>
      <c r="W87" s="591"/>
      <c r="X87" s="590">
        <f>AB87*Y87/100</f>
        <v>0</v>
      </c>
      <c r="Y87" s="591"/>
      <c r="Z87" s="590">
        <f>AB87*AA87/100</f>
        <v>0</v>
      </c>
      <c r="AA87" s="591"/>
      <c r="AB87" s="593">
        <f>RESUMO!I85</f>
        <v>6727.78</v>
      </c>
      <c r="AC87" s="594">
        <f>AB87/$AB$121*100</f>
        <v>0.70152314225660106</v>
      </c>
      <c r="AD87" s="151"/>
      <c r="AE87" s="280">
        <f t="shared" ref="AE87:AE108" si="4">E87+G87+I87+K87+M87+O87+Q87+S87+U87+W87+Y87+AA87</f>
        <v>100</v>
      </c>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151"/>
      <c r="BN87" s="151"/>
      <c r="BO87" s="151"/>
      <c r="BP87" s="151"/>
      <c r="BQ87" s="151"/>
      <c r="BR87" s="151"/>
      <c r="BS87" s="151"/>
      <c r="BT87" s="151"/>
      <c r="BU87" s="151"/>
      <c r="BV87" s="151"/>
      <c r="BW87" s="151"/>
      <c r="BX87" s="151"/>
      <c r="BY87" s="151"/>
      <c r="BZ87" s="151"/>
      <c r="CA87" s="151"/>
      <c r="CB87" s="151"/>
      <c r="CC87" s="151"/>
      <c r="CD87" s="151"/>
      <c r="CE87" s="151"/>
      <c r="CF87" s="151"/>
      <c r="CG87" s="151"/>
      <c r="CH87" s="151"/>
      <c r="CI87" s="151"/>
      <c r="CJ87" s="151"/>
      <c r="CK87" s="151"/>
      <c r="CL87" s="151"/>
      <c r="CM87" s="151"/>
      <c r="CN87" s="151"/>
      <c r="CO87" s="151"/>
      <c r="CP87" s="151"/>
      <c r="CQ87" s="151"/>
      <c r="CR87" s="151"/>
      <c r="CS87" s="151"/>
      <c r="CT87" s="151"/>
      <c r="CU87" s="151"/>
      <c r="CV87" s="151"/>
      <c r="CW87" s="151"/>
      <c r="CX87" s="151"/>
      <c r="CY87" s="151"/>
      <c r="CZ87" s="151"/>
      <c r="DA87" s="151"/>
      <c r="DB87" s="151"/>
      <c r="DC87" s="151"/>
      <c r="DD87" s="151"/>
      <c r="DE87" s="151"/>
      <c r="DF87" s="151"/>
      <c r="DG87" s="151"/>
      <c r="DH87" s="151"/>
      <c r="DI87" s="151"/>
      <c r="DJ87" s="151"/>
      <c r="DK87" s="151"/>
      <c r="DL87" s="151"/>
      <c r="DM87" s="151"/>
      <c r="DN87" s="151"/>
      <c r="DO87" s="151"/>
      <c r="DP87" s="151"/>
      <c r="DQ87" s="151"/>
      <c r="DR87" s="151"/>
      <c r="DS87" s="151"/>
      <c r="DT87" s="151"/>
      <c r="DU87" s="151"/>
      <c r="DV87" s="151"/>
      <c r="DW87" s="151"/>
      <c r="DX87" s="151"/>
      <c r="DY87" s="151"/>
      <c r="DZ87" s="151"/>
      <c r="EA87" s="151"/>
      <c r="EB87" s="151"/>
      <c r="EC87" s="151"/>
      <c r="ED87" s="151"/>
      <c r="EE87" s="151"/>
      <c r="EF87" s="151"/>
      <c r="EG87" s="151"/>
      <c r="EH87" s="151"/>
      <c r="EI87" s="151"/>
      <c r="EJ87" s="151"/>
      <c r="EK87" s="151"/>
      <c r="EL87" s="151"/>
      <c r="EM87" s="151"/>
      <c r="EN87" s="151"/>
      <c r="EO87" s="151"/>
      <c r="EP87" s="151"/>
      <c r="EQ87" s="151"/>
      <c r="ER87" s="151"/>
      <c r="ES87" s="151"/>
      <c r="ET87" s="151"/>
      <c r="EU87" s="151"/>
      <c r="EV87" s="151"/>
      <c r="EW87" s="151"/>
      <c r="EX87" s="151"/>
      <c r="EY87" s="151"/>
      <c r="EZ87" s="151"/>
      <c r="FA87" s="151"/>
      <c r="FB87" s="151"/>
      <c r="FC87" s="151"/>
      <c r="FD87" s="151"/>
      <c r="FE87" s="151"/>
      <c r="FF87" s="151"/>
      <c r="FG87" s="151"/>
      <c r="FH87" s="151"/>
      <c r="FI87" s="151"/>
      <c r="FJ87" s="151"/>
      <c r="FK87" s="151"/>
      <c r="FL87" s="151"/>
      <c r="FM87" s="151"/>
      <c r="FN87" s="151"/>
      <c r="FO87" s="151"/>
      <c r="FP87" s="151"/>
      <c r="FQ87" s="151"/>
      <c r="FR87" s="151"/>
      <c r="FS87" s="151"/>
      <c r="FT87" s="151"/>
      <c r="FU87" s="151"/>
      <c r="FV87" s="151"/>
      <c r="FW87" s="151"/>
      <c r="FX87" s="151"/>
      <c r="FY87" s="151"/>
      <c r="FZ87" s="151"/>
      <c r="GA87" s="151"/>
      <c r="GB87" s="151"/>
      <c r="GC87" s="151"/>
      <c r="GD87" s="151"/>
      <c r="GE87" s="151"/>
      <c r="GF87" s="151"/>
      <c r="GG87" s="151"/>
      <c r="GH87" s="151"/>
      <c r="GI87" s="151"/>
      <c r="GJ87" s="151"/>
      <c r="GK87" s="151"/>
      <c r="GL87" s="151"/>
      <c r="GM87" s="151"/>
      <c r="GN87" s="151"/>
      <c r="GO87" s="151"/>
      <c r="GP87" s="151"/>
      <c r="GQ87" s="151"/>
      <c r="GR87" s="151"/>
      <c r="GS87" s="151"/>
      <c r="GT87" s="151"/>
      <c r="GU87" s="151"/>
      <c r="GV87" s="151"/>
      <c r="GW87" s="151"/>
      <c r="GX87" s="151"/>
      <c r="GY87" s="151"/>
      <c r="GZ87" s="151"/>
      <c r="HA87" s="151"/>
      <c r="HB87" s="151"/>
      <c r="HC87" s="151"/>
      <c r="HD87" s="151"/>
      <c r="HE87" s="151"/>
      <c r="HF87" s="151"/>
      <c r="HG87" s="151"/>
      <c r="HH87" s="151"/>
      <c r="HI87" s="151"/>
      <c r="HJ87" s="151"/>
      <c r="HK87" s="151"/>
      <c r="HL87" s="151"/>
      <c r="HM87" s="151"/>
      <c r="HN87" s="151"/>
      <c r="HO87" s="151"/>
      <c r="HP87" s="151"/>
      <c r="HQ87" s="151"/>
      <c r="HR87" s="151"/>
      <c r="HS87" s="151"/>
      <c r="HT87" s="151"/>
      <c r="HU87" s="151"/>
      <c r="HV87" s="151"/>
      <c r="HW87" s="151"/>
      <c r="HX87" s="151"/>
      <c r="HY87" s="151"/>
      <c r="HZ87" s="151"/>
      <c r="IA87" s="151"/>
      <c r="IB87" s="151"/>
      <c r="IC87" s="151"/>
      <c r="ID87" s="151"/>
      <c r="IE87" s="151"/>
      <c r="IF87" s="151"/>
      <c r="IG87" s="151"/>
      <c r="IH87" s="151"/>
      <c r="II87" s="151"/>
      <c r="IJ87" s="151"/>
      <c r="IK87" s="151"/>
      <c r="IL87" s="151"/>
      <c r="IM87" s="151"/>
      <c r="IN87" s="151"/>
      <c r="IO87" s="151"/>
      <c r="IP87" s="151"/>
      <c r="IQ87" s="151"/>
      <c r="IR87" s="151"/>
      <c r="IS87" s="151"/>
      <c r="IT87" s="151"/>
      <c r="IU87" s="151"/>
      <c r="IV87" s="151"/>
    </row>
    <row r="88" spans="2:256" s="270" customFormat="1" ht="6" customHeight="1">
      <c r="C88" s="595"/>
      <c r="D88" s="596"/>
      <c r="E88" s="597"/>
      <c r="F88" s="596"/>
      <c r="G88" s="597"/>
      <c r="H88" s="596"/>
      <c r="I88" s="597"/>
      <c r="J88" s="596"/>
      <c r="K88" s="597"/>
      <c r="L88" s="596"/>
      <c r="M88" s="597"/>
      <c r="N88" s="596"/>
      <c r="O88" s="597"/>
      <c r="P88" s="596"/>
      <c r="Q88" s="597"/>
      <c r="R88" s="596"/>
      <c r="S88" s="597"/>
      <c r="T88" s="596"/>
      <c r="U88" s="597"/>
      <c r="V88" s="596"/>
      <c r="W88" s="597"/>
      <c r="X88" s="596"/>
      <c r="Y88" s="597"/>
      <c r="Z88" s="596"/>
      <c r="AA88" s="597"/>
      <c r="AB88" s="596"/>
      <c r="AC88" s="598"/>
      <c r="AD88" s="119"/>
      <c r="AE88" s="275">
        <f t="shared" si="4"/>
        <v>0</v>
      </c>
      <c r="AF88" s="119"/>
      <c r="AG88" s="119"/>
      <c r="AH88" s="119"/>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c r="CA88" s="119"/>
      <c r="CB88" s="119"/>
      <c r="CC88" s="119"/>
      <c r="CD88" s="119"/>
      <c r="CE88" s="119"/>
      <c r="CF88" s="119"/>
      <c r="CG88" s="119"/>
      <c r="CH88" s="119"/>
      <c r="CI88" s="119"/>
      <c r="CJ88" s="119"/>
      <c r="CK88" s="119"/>
      <c r="CL88" s="119"/>
      <c r="CM88" s="119"/>
      <c r="CN88" s="119"/>
      <c r="CO88" s="119"/>
      <c r="CP88" s="119"/>
      <c r="CQ88" s="119"/>
      <c r="CR88" s="119"/>
      <c r="CS88" s="119"/>
      <c r="CT88" s="119"/>
      <c r="CU88" s="119"/>
      <c r="CV88" s="119"/>
      <c r="CW88" s="119"/>
      <c r="CX88" s="119"/>
      <c r="CY88" s="119"/>
      <c r="CZ88" s="119"/>
      <c r="DA88" s="119"/>
      <c r="DB88" s="119"/>
      <c r="DC88" s="119"/>
      <c r="DD88" s="119"/>
      <c r="DE88" s="119"/>
      <c r="DF88" s="119"/>
      <c r="DG88" s="119"/>
      <c r="DH88" s="119"/>
      <c r="DI88" s="119"/>
      <c r="DJ88" s="119"/>
      <c r="DK88" s="119"/>
      <c r="DL88" s="119"/>
      <c r="DM88" s="119"/>
      <c r="DN88" s="119"/>
      <c r="DO88" s="119"/>
      <c r="DP88" s="119"/>
      <c r="DQ88" s="119"/>
      <c r="DR88" s="119"/>
      <c r="DS88" s="119"/>
      <c r="DT88" s="119"/>
      <c r="DU88" s="119"/>
      <c r="DV88" s="119"/>
      <c r="DW88" s="119"/>
      <c r="DX88" s="119"/>
      <c r="DY88" s="119"/>
      <c r="DZ88" s="119"/>
      <c r="EA88" s="119"/>
      <c r="EB88" s="119"/>
      <c r="EC88" s="119"/>
      <c r="ED88" s="119"/>
      <c r="EE88" s="119"/>
      <c r="EF88" s="119"/>
      <c r="EG88" s="119"/>
      <c r="EH88" s="119"/>
      <c r="EI88" s="119"/>
      <c r="EJ88" s="119"/>
      <c r="EK88" s="119"/>
      <c r="EL88" s="119"/>
      <c r="EM88" s="119"/>
      <c r="EN88" s="119"/>
      <c r="EO88" s="119"/>
      <c r="EP88" s="119"/>
      <c r="EQ88" s="119"/>
      <c r="ER88" s="119"/>
      <c r="ES88" s="119"/>
      <c r="ET88" s="119"/>
      <c r="EU88" s="119"/>
      <c r="EV88" s="119"/>
      <c r="EW88" s="119"/>
      <c r="EX88" s="119"/>
      <c r="EY88" s="119"/>
      <c r="EZ88" s="119"/>
      <c r="FA88" s="119"/>
      <c r="FB88" s="119"/>
      <c r="FC88" s="119"/>
      <c r="FD88" s="119"/>
      <c r="FE88" s="119"/>
      <c r="FF88" s="119"/>
      <c r="FG88" s="119"/>
      <c r="FH88" s="119"/>
      <c r="FI88" s="119"/>
      <c r="FJ88" s="119"/>
      <c r="FK88" s="119"/>
      <c r="FL88" s="119"/>
      <c r="FM88" s="119"/>
      <c r="FN88" s="119"/>
      <c r="FO88" s="119"/>
      <c r="FP88" s="119"/>
      <c r="FQ88" s="119"/>
      <c r="FR88" s="119"/>
      <c r="FS88" s="119"/>
      <c r="FT88" s="119"/>
      <c r="FU88" s="119"/>
      <c r="FV88" s="119"/>
      <c r="FW88" s="119"/>
      <c r="FX88" s="119"/>
      <c r="FY88" s="119"/>
      <c r="FZ88" s="119"/>
      <c r="GA88" s="119"/>
      <c r="GB88" s="119"/>
      <c r="GC88" s="119"/>
      <c r="GD88" s="119"/>
      <c r="GE88" s="119"/>
      <c r="GF88" s="119"/>
      <c r="GG88" s="119"/>
      <c r="GH88" s="119"/>
      <c r="GI88" s="119"/>
      <c r="GJ88" s="119"/>
      <c r="GK88" s="119"/>
      <c r="GL88" s="119"/>
      <c r="GM88" s="119"/>
      <c r="GN88" s="119"/>
      <c r="GO88" s="119"/>
      <c r="GP88" s="119"/>
      <c r="GQ88" s="119"/>
      <c r="GR88" s="119"/>
      <c r="GS88" s="119"/>
      <c r="GT88" s="119"/>
      <c r="GU88" s="119"/>
      <c r="GV88" s="119"/>
      <c r="GW88" s="119"/>
      <c r="GX88" s="119"/>
      <c r="GY88" s="119"/>
      <c r="GZ88" s="119"/>
      <c r="HA88" s="119"/>
      <c r="HB88" s="119"/>
      <c r="HC88" s="119"/>
      <c r="HD88" s="119"/>
      <c r="HE88" s="119"/>
      <c r="HF88" s="119"/>
      <c r="HG88" s="119"/>
      <c r="HH88" s="119"/>
      <c r="HI88" s="119"/>
      <c r="HJ88" s="119"/>
      <c r="HK88" s="119"/>
      <c r="HL88" s="119"/>
      <c r="HM88" s="119"/>
      <c r="HN88" s="119"/>
      <c r="HO88" s="119"/>
      <c r="HP88" s="119"/>
      <c r="HQ88" s="119"/>
      <c r="HR88" s="119"/>
      <c r="HS88" s="119"/>
      <c r="HT88" s="119"/>
      <c r="HU88" s="119"/>
      <c r="HV88" s="119"/>
      <c r="HW88" s="119"/>
      <c r="HX88" s="119"/>
      <c r="HY88" s="119"/>
      <c r="HZ88" s="119"/>
      <c r="IA88" s="119"/>
      <c r="IB88" s="119"/>
      <c r="IC88" s="119"/>
      <c r="ID88" s="119"/>
      <c r="IE88" s="119"/>
      <c r="IF88" s="119"/>
      <c r="IG88" s="119"/>
      <c r="IH88" s="119"/>
      <c r="II88" s="119"/>
      <c r="IJ88" s="119"/>
      <c r="IK88" s="119"/>
      <c r="IL88" s="119"/>
      <c r="IM88" s="119"/>
      <c r="IN88" s="119"/>
      <c r="IO88" s="119"/>
      <c r="IP88" s="119"/>
      <c r="IQ88" s="119"/>
      <c r="IR88" s="119"/>
      <c r="IS88" s="119"/>
      <c r="IT88" s="119"/>
      <c r="IU88" s="119"/>
      <c r="IV88" s="119"/>
    </row>
    <row r="89" spans="2:256" ht="15.75">
      <c r="B89" s="279">
        <v>1</v>
      </c>
      <c r="C89" s="589" t="str">
        <f>RESUMO!D87</f>
        <v xml:space="preserve">I M P E R M E A B I L I Z A Ç Ã O </v>
      </c>
      <c r="D89" s="590">
        <f>AB89*E89/100</f>
        <v>760.17</v>
      </c>
      <c r="E89" s="591">
        <v>100</v>
      </c>
      <c r="F89" s="592">
        <f>AB89*G89/100</f>
        <v>0</v>
      </c>
      <c r="G89" s="591"/>
      <c r="H89" s="590">
        <f>AB89*I89/100</f>
        <v>0</v>
      </c>
      <c r="I89" s="591"/>
      <c r="J89" s="590">
        <f>AB89*K89/100</f>
        <v>0</v>
      </c>
      <c r="K89" s="591"/>
      <c r="L89" s="592">
        <f>AB89*M89/100</f>
        <v>0</v>
      </c>
      <c r="M89" s="591"/>
      <c r="N89" s="590">
        <f>AB89*O89/100</f>
        <v>0</v>
      </c>
      <c r="O89" s="591"/>
      <c r="P89" s="590">
        <f>AB89*Q89/100</f>
        <v>0</v>
      </c>
      <c r="Q89" s="591"/>
      <c r="R89" s="590">
        <f>AB89*S89/100</f>
        <v>0</v>
      </c>
      <c r="S89" s="591"/>
      <c r="T89" s="590">
        <f>AB89*U89/100</f>
        <v>0</v>
      </c>
      <c r="U89" s="591"/>
      <c r="V89" s="590">
        <f>AB89*W89/100</f>
        <v>0</v>
      </c>
      <c r="W89" s="591"/>
      <c r="X89" s="590">
        <f>AB89*Y89/100</f>
        <v>0</v>
      </c>
      <c r="Y89" s="591"/>
      <c r="Z89" s="590">
        <f>AB89*AA89/100</f>
        <v>0</v>
      </c>
      <c r="AA89" s="591"/>
      <c r="AB89" s="593">
        <f>RESUMO!I87</f>
        <v>760.17</v>
      </c>
      <c r="AC89" s="594">
        <f>AB89/$AB$121*100</f>
        <v>7.9264905667129487E-2</v>
      </c>
      <c r="AD89" s="151"/>
      <c r="AE89" s="280">
        <f t="shared" si="4"/>
        <v>100</v>
      </c>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c r="BM89" s="151"/>
      <c r="BN89" s="151"/>
      <c r="BO89" s="151"/>
      <c r="BP89" s="151"/>
      <c r="BQ89" s="151"/>
      <c r="BR89" s="151"/>
      <c r="BS89" s="151"/>
      <c r="BT89" s="151"/>
      <c r="BU89" s="151"/>
      <c r="BV89" s="151"/>
      <c r="BW89" s="151"/>
      <c r="BX89" s="151"/>
      <c r="BY89" s="151"/>
      <c r="BZ89" s="151"/>
      <c r="CA89" s="151"/>
      <c r="CB89" s="151"/>
      <c r="CC89" s="151"/>
      <c r="CD89" s="151"/>
      <c r="CE89" s="151"/>
      <c r="CF89" s="151"/>
      <c r="CG89" s="151"/>
      <c r="CH89" s="151"/>
      <c r="CI89" s="151"/>
      <c r="CJ89" s="151"/>
      <c r="CK89" s="151"/>
      <c r="CL89" s="151"/>
      <c r="CM89" s="151"/>
      <c r="CN89" s="151"/>
      <c r="CO89" s="151"/>
      <c r="CP89" s="151"/>
      <c r="CQ89" s="151"/>
      <c r="CR89" s="151"/>
      <c r="CS89" s="151"/>
      <c r="CT89" s="151"/>
      <c r="CU89" s="151"/>
      <c r="CV89" s="151"/>
      <c r="CW89" s="151"/>
      <c r="CX89" s="151"/>
      <c r="CY89" s="151"/>
      <c r="CZ89" s="151"/>
      <c r="DA89" s="151"/>
      <c r="DB89" s="151"/>
      <c r="DC89" s="151"/>
      <c r="DD89" s="151"/>
      <c r="DE89" s="151"/>
      <c r="DF89" s="151"/>
      <c r="DG89" s="151"/>
      <c r="DH89" s="151"/>
      <c r="DI89" s="151"/>
      <c r="DJ89" s="151"/>
      <c r="DK89" s="151"/>
      <c r="DL89" s="151"/>
      <c r="DM89" s="151"/>
      <c r="DN89" s="151"/>
      <c r="DO89" s="151"/>
      <c r="DP89" s="151"/>
      <c r="DQ89" s="151"/>
      <c r="DR89" s="151"/>
      <c r="DS89" s="151"/>
      <c r="DT89" s="151"/>
      <c r="DU89" s="151"/>
      <c r="DV89" s="151"/>
      <c r="DW89" s="151"/>
      <c r="DX89" s="151"/>
      <c r="DY89" s="151"/>
      <c r="DZ89" s="151"/>
      <c r="EA89" s="151"/>
      <c r="EB89" s="151"/>
      <c r="EC89" s="151"/>
      <c r="ED89" s="151"/>
      <c r="EE89" s="151"/>
      <c r="EF89" s="151"/>
      <c r="EG89" s="151"/>
      <c r="EH89" s="151"/>
      <c r="EI89" s="151"/>
      <c r="EJ89" s="151"/>
      <c r="EK89" s="151"/>
      <c r="EL89" s="151"/>
      <c r="EM89" s="151"/>
      <c r="EN89" s="151"/>
      <c r="EO89" s="151"/>
      <c r="EP89" s="151"/>
      <c r="EQ89" s="151"/>
      <c r="ER89" s="151"/>
      <c r="ES89" s="151"/>
      <c r="ET89" s="151"/>
      <c r="EU89" s="151"/>
      <c r="EV89" s="151"/>
      <c r="EW89" s="151"/>
      <c r="EX89" s="151"/>
      <c r="EY89" s="151"/>
      <c r="EZ89" s="151"/>
      <c r="FA89" s="151"/>
      <c r="FB89" s="151"/>
      <c r="FC89" s="151"/>
      <c r="FD89" s="151"/>
      <c r="FE89" s="151"/>
      <c r="FF89" s="151"/>
      <c r="FG89" s="151"/>
      <c r="FH89" s="151"/>
      <c r="FI89" s="151"/>
      <c r="FJ89" s="151"/>
      <c r="FK89" s="151"/>
      <c r="FL89" s="151"/>
      <c r="FM89" s="151"/>
      <c r="FN89" s="151"/>
      <c r="FO89" s="151"/>
      <c r="FP89" s="151"/>
      <c r="FQ89" s="151"/>
      <c r="FR89" s="151"/>
      <c r="FS89" s="151"/>
      <c r="FT89" s="151"/>
      <c r="FU89" s="151"/>
      <c r="FV89" s="151"/>
      <c r="FW89" s="151"/>
      <c r="FX89" s="151"/>
      <c r="FY89" s="151"/>
      <c r="FZ89" s="151"/>
      <c r="GA89" s="151"/>
      <c r="GB89" s="151"/>
      <c r="GC89" s="151"/>
      <c r="GD89" s="151"/>
      <c r="GE89" s="151"/>
      <c r="GF89" s="151"/>
      <c r="GG89" s="151"/>
      <c r="GH89" s="151"/>
      <c r="GI89" s="151"/>
      <c r="GJ89" s="151"/>
      <c r="GK89" s="151"/>
      <c r="GL89" s="151"/>
      <c r="GM89" s="151"/>
      <c r="GN89" s="151"/>
      <c r="GO89" s="151"/>
      <c r="GP89" s="151"/>
      <c r="GQ89" s="151"/>
      <c r="GR89" s="151"/>
      <c r="GS89" s="151"/>
      <c r="GT89" s="151"/>
      <c r="GU89" s="151"/>
      <c r="GV89" s="151"/>
      <c r="GW89" s="151"/>
      <c r="GX89" s="151"/>
      <c r="GY89" s="151"/>
      <c r="GZ89" s="151"/>
      <c r="HA89" s="151"/>
      <c r="HB89" s="151"/>
      <c r="HC89" s="151"/>
      <c r="HD89" s="151"/>
      <c r="HE89" s="151"/>
      <c r="HF89" s="151"/>
      <c r="HG89" s="151"/>
      <c r="HH89" s="151"/>
      <c r="HI89" s="151"/>
      <c r="HJ89" s="151"/>
      <c r="HK89" s="151"/>
      <c r="HL89" s="151"/>
      <c r="HM89" s="151"/>
      <c r="HN89" s="151"/>
      <c r="HO89" s="151"/>
      <c r="HP89" s="151"/>
      <c r="HQ89" s="151"/>
      <c r="HR89" s="151"/>
      <c r="HS89" s="151"/>
      <c r="HT89" s="151"/>
      <c r="HU89" s="151"/>
      <c r="HV89" s="151"/>
      <c r="HW89" s="151"/>
      <c r="HX89" s="151"/>
      <c r="HY89" s="151"/>
      <c r="HZ89" s="151"/>
      <c r="IA89" s="151"/>
      <c r="IB89" s="151"/>
      <c r="IC89" s="151"/>
      <c r="ID89" s="151"/>
      <c r="IE89" s="151"/>
      <c r="IF89" s="151"/>
      <c r="IG89" s="151"/>
      <c r="IH89" s="151"/>
      <c r="II89" s="151"/>
      <c r="IJ89" s="151"/>
      <c r="IK89" s="151"/>
      <c r="IL89" s="151"/>
      <c r="IM89" s="151"/>
      <c r="IN89" s="151"/>
      <c r="IO89" s="151"/>
      <c r="IP89" s="151"/>
      <c r="IQ89" s="151"/>
      <c r="IR89" s="151"/>
      <c r="IS89" s="151"/>
      <c r="IT89" s="151"/>
      <c r="IU89" s="151"/>
      <c r="IV89" s="151"/>
    </row>
    <row r="90" spans="2:256" s="270" customFormat="1" ht="6" customHeight="1">
      <c r="C90" s="595"/>
      <c r="D90" s="596"/>
      <c r="E90" s="597"/>
      <c r="F90" s="596"/>
      <c r="G90" s="597"/>
      <c r="H90" s="596"/>
      <c r="I90" s="597"/>
      <c r="J90" s="596"/>
      <c r="K90" s="597"/>
      <c r="L90" s="596"/>
      <c r="M90" s="597"/>
      <c r="N90" s="596"/>
      <c r="O90" s="597"/>
      <c r="P90" s="596"/>
      <c r="Q90" s="597"/>
      <c r="R90" s="596"/>
      <c r="S90" s="597"/>
      <c r="T90" s="596"/>
      <c r="U90" s="597"/>
      <c r="V90" s="596"/>
      <c r="W90" s="597"/>
      <c r="X90" s="596"/>
      <c r="Y90" s="597"/>
      <c r="Z90" s="596"/>
      <c r="AA90" s="597"/>
      <c r="AB90" s="596"/>
      <c r="AC90" s="598"/>
      <c r="AD90" s="119"/>
      <c r="AE90" s="275">
        <f t="shared" si="4"/>
        <v>0</v>
      </c>
      <c r="AF90" s="119"/>
      <c r="AG90" s="119"/>
      <c r="AH90" s="119"/>
      <c r="AI90" s="119"/>
      <c r="AJ90" s="119"/>
      <c r="AK90" s="119"/>
      <c r="AL90" s="119"/>
      <c r="AM90" s="119"/>
      <c r="AN90" s="119"/>
      <c r="AO90" s="119"/>
      <c r="AP90" s="119"/>
      <c r="AQ90" s="119"/>
      <c r="AR90" s="119"/>
      <c r="AS90" s="119"/>
      <c r="AT90" s="119"/>
      <c r="AU90" s="119"/>
      <c r="AV90" s="119"/>
      <c r="AW90" s="119"/>
      <c r="AX90" s="119"/>
      <c r="AY90" s="119"/>
      <c r="AZ90" s="119"/>
      <c r="BA90" s="119"/>
      <c r="BB90" s="119"/>
      <c r="BC90" s="119"/>
      <c r="BD90" s="119"/>
      <c r="BE90" s="119"/>
      <c r="BF90" s="119"/>
      <c r="BG90" s="119"/>
      <c r="BH90" s="119"/>
      <c r="BI90" s="119"/>
      <c r="BJ90" s="119"/>
      <c r="BK90" s="119"/>
      <c r="BL90" s="119"/>
      <c r="BM90" s="119"/>
      <c r="BN90" s="119"/>
      <c r="BO90" s="119"/>
      <c r="BP90" s="119"/>
      <c r="BQ90" s="119"/>
      <c r="BR90" s="119"/>
      <c r="BS90" s="119"/>
      <c r="BT90" s="119"/>
      <c r="BU90" s="119"/>
      <c r="BV90" s="119"/>
      <c r="BW90" s="119"/>
      <c r="BX90" s="119"/>
      <c r="BY90" s="119"/>
      <c r="BZ90" s="119"/>
      <c r="CA90" s="119"/>
      <c r="CB90" s="119"/>
      <c r="CC90" s="119"/>
      <c r="CD90" s="119"/>
      <c r="CE90" s="119"/>
      <c r="CF90" s="119"/>
      <c r="CG90" s="119"/>
      <c r="CH90" s="119"/>
      <c r="CI90" s="119"/>
      <c r="CJ90" s="119"/>
      <c r="CK90" s="119"/>
      <c r="CL90" s="119"/>
      <c r="CM90" s="119"/>
      <c r="CN90" s="119"/>
      <c r="CO90" s="119"/>
      <c r="CP90" s="119"/>
      <c r="CQ90" s="119"/>
      <c r="CR90" s="119"/>
      <c r="CS90" s="119"/>
      <c r="CT90" s="119"/>
      <c r="CU90" s="119"/>
      <c r="CV90" s="119"/>
      <c r="CW90" s="119"/>
      <c r="CX90" s="119"/>
      <c r="CY90" s="119"/>
      <c r="CZ90" s="119"/>
      <c r="DA90" s="119"/>
      <c r="DB90" s="119"/>
      <c r="DC90" s="119"/>
      <c r="DD90" s="119"/>
      <c r="DE90" s="119"/>
      <c r="DF90" s="119"/>
      <c r="DG90" s="119"/>
      <c r="DH90" s="119"/>
      <c r="DI90" s="119"/>
      <c r="DJ90" s="119"/>
      <c r="DK90" s="119"/>
      <c r="DL90" s="119"/>
      <c r="DM90" s="119"/>
      <c r="DN90" s="119"/>
      <c r="DO90" s="119"/>
      <c r="DP90" s="119"/>
      <c r="DQ90" s="119"/>
      <c r="DR90" s="119"/>
      <c r="DS90" s="119"/>
      <c r="DT90" s="119"/>
      <c r="DU90" s="119"/>
      <c r="DV90" s="119"/>
      <c r="DW90" s="119"/>
      <c r="DX90" s="119"/>
      <c r="DY90" s="119"/>
      <c r="DZ90" s="119"/>
      <c r="EA90" s="119"/>
      <c r="EB90" s="119"/>
      <c r="EC90" s="119"/>
      <c r="ED90" s="119"/>
      <c r="EE90" s="119"/>
      <c r="EF90" s="119"/>
      <c r="EG90" s="119"/>
      <c r="EH90" s="119"/>
      <c r="EI90" s="119"/>
      <c r="EJ90" s="119"/>
      <c r="EK90" s="119"/>
      <c r="EL90" s="119"/>
      <c r="EM90" s="119"/>
      <c r="EN90" s="119"/>
      <c r="EO90" s="119"/>
      <c r="EP90" s="119"/>
      <c r="EQ90" s="119"/>
      <c r="ER90" s="119"/>
      <c r="ES90" s="119"/>
      <c r="ET90" s="119"/>
      <c r="EU90" s="119"/>
      <c r="EV90" s="119"/>
      <c r="EW90" s="119"/>
      <c r="EX90" s="119"/>
      <c r="EY90" s="119"/>
      <c r="EZ90" s="119"/>
      <c r="FA90" s="119"/>
      <c r="FB90" s="119"/>
      <c r="FC90" s="119"/>
      <c r="FD90" s="119"/>
      <c r="FE90" s="119"/>
      <c r="FF90" s="119"/>
      <c r="FG90" s="119"/>
      <c r="FH90" s="119"/>
      <c r="FI90" s="119"/>
      <c r="FJ90" s="119"/>
      <c r="FK90" s="119"/>
      <c r="FL90" s="119"/>
      <c r="FM90" s="119"/>
      <c r="FN90" s="119"/>
      <c r="FO90" s="119"/>
      <c r="FP90" s="119"/>
      <c r="FQ90" s="119"/>
      <c r="FR90" s="119"/>
      <c r="FS90" s="119"/>
      <c r="FT90" s="119"/>
      <c r="FU90" s="119"/>
      <c r="FV90" s="119"/>
      <c r="FW90" s="119"/>
      <c r="FX90" s="119"/>
      <c r="FY90" s="119"/>
      <c r="FZ90" s="119"/>
      <c r="GA90" s="119"/>
      <c r="GB90" s="119"/>
      <c r="GC90" s="119"/>
      <c r="GD90" s="119"/>
      <c r="GE90" s="119"/>
      <c r="GF90" s="119"/>
      <c r="GG90" s="119"/>
      <c r="GH90" s="119"/>
      <c r="GI90" s="119"/>
      <c r="GJ90" s="119"/>
      <c r="GK90" s="119"/>
      <c r="GL90" s="119"/>
      <c r="GM90" s="119"/>
      <c r="GN90" s="119"/>
      <c r="GO90" s="119"/>
      <c r="GP90" s="119"/>
      <c r="GQ90" s="119"/>
      <c r="GR90" s="119"/>
      <c r="GS90" s="119"/>
      <c r="GT90" s="119"/>
      <c r="GU90" s="119"/>
      <c r="GV90" s="119"/>
      <c r="GW90" s="119"/>
      <c r="GX90" s="119"/>
      <c r="GY90" s="119"/>
      <c r="GZ90" s="119"/>
      <c r="HA90" s="119"/>
      <c r="HB90" s="119"/>
      <c r="HC90" s="119"/>
      <c r="HD90" s="119"/>
      <c r="HE90" s="119"/>
      <c r="HF90" s="119"/>
      <c r="HG90" s="119"/>
      <c r="HH90" s="119"/>
      <c r="HI90" s="119"/>
      <c r="HJ90" s="119"/>
      <c r="HK90" s="119"/>
      <c r="HL90" s="119"/>
      <c r="HM90" s="119"/>
      <c r="HN90" s="119"/>
      <c r="HO90" s="119"/>
      <c r="HP90" s="119"/>
      <c r="HQ90" s="119"/>
      <c r="HR90" s="119"/>
      <c r="HS90" s="119"/>
      <c r="HT90" s="119"/>
      <c r="HU90" s="119"/>
      <c r="HV90" s="119"/>
      <c r="HW90" s="119"/>
      <c r="HX90" s="119"/>
      <c r="HY90" s="119"/>
      <c r="HZ90" s="119"/>
      <c r="IA90" s="119"/>
      <c r="IB90" s="119"/>
      <c r="IC90" s="119"/>
      <c r="ID90" s="119"/>
      <c r="IE90" s="119"/>
      <c r="IF90" s="119"/>
      <c r="IG90" s="119"/>
      <c r="IH90" s="119"/>
      <c r="II90" s="119"/>
      <c r="IJ90" s="119"/>
      <c r="IK90" s="119"/>
      <c r="IL90" s="119"/>
      <c r="IM90" s="119"/>
      <c r="IN90" s="119"/>
      <c r="IO90" s="119"/>
      <c r="IP90" s="119"/>
      <c r="IQ90" s="119"/>
      <c r="IR90" s="119"/>
      <c r="IS90" s="119"/>
      <c r="IT90" s="119"/>
      <c r="IU90" s="119"/>
      <c r="IV90" s="119"/>
    </row>
    <row r="91" spans="2:256" ht="31.5">
      <c r="B91" s="279">
        <v>1</v>
      </c>
      <c r="C91" s="589" t="str">
        <f>RESUMO!D89</f>
        <v>A L V E N A R I A S ,   F E C H A M E N T O S   E   D I V I S Ó R I A S</v>
      </c>
      <c r="D91" s="590">
        <f>AB91*E91/100</f>
        <v>0</v>
      </c>
      <c r="E91" s="591"/>
      <c r="F91" s="592">
        <f>AB91*G91/100</f>
        <v>14332.32</v>
      </c>
      <c r="G91" s="591">
        <v>100</v>
      </c>
      <c r="H91" s="590">
        <f>AB91*I91/100</f>
        <v>0</v>
      </c>
      <c r="I91" s="591"/>
      <c r="J91" s="590">
        <f>AB91*K91/100</f>
        <v>0</v>
      </c>
      <c r="K91" s="591"/>
      <c r="L91" s="592">
        <f>AB91*M91/100</f>
        <v>0</v>
      </c>
      <c r="M91" s="591"/>
      <c r="N91" s="590">
        <f>AB91*O91/100</f>
        <v>0</v>
      </c>
      <c r="O91" s="591"/>
      <c r="P91" s="590">
        <f>AB91*Q91/100</f>
        <v>0</v>
      </c>
      <c r="Q91" s="591"/>
      <c r="R91" s="590">
        <f>AB91*S91/100</f>
        <v>0</v>
      </c>
      <c r="S91" s="591"/>
      <c r="T91" s="590">
        <f>AB91*U91/100</f>
        <v>0</v>
      </c>
      <c r="U91" s="591"/>
      <c r="V91" s="590">
        <f>AB91*W91/100</f>
        <v>0</v>
      </c>
      <c r="W91" s="591"/>
      <c r="X91" s="590">
        <f>AB91*Y91/100</f>
        <v>0</v>
      </c>
      <c r="Y91" s="591"/>
      <c r="Z91" s="590">
        <f>AB91*AA91/100</f>
        <v>0</v>
      </c>
      <c r="AA91" s="591"/>
      <c r="AB91" s="593">
        <f>RESUMO!I89</f>
        <v>14332.32</v>
      </c>
      <c r="AC91" s="594">
        <f>AB91/$AB$121*100</f>
        <v>1.4944683331243187</v>
      </c>
      <c r="AD91" s="151"/>
      <c r="AE91" s="280">
        <f t="shared" si="4"/>
        <v>100</v>
      </c>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c r="BM91" s="151"/>
      <c r="BN91" s="151"/>
      <c r="BO91" s="151"/>
      <c r="BP91" s="151"/>
      <c r="BQ91" s="151"/>
      <c r="BR91" s="151"/>
      <c r="BS91" s="151"/>
      <c r="BT91" s="151"/>
      <c r="BU91" s="151"/>
      <c r="BV91" s="151"/>
      <c r="BW91" s="151"/>
      <c r="BX91" s="151"/>
      <c r="BY91" s="151"/>
      <c r="BZ91" s="151"/>
      <c r="CA91" s="151"/>
      <c r="CB91" s="151"/>
      <c r="CC91" s="151"/>
      <c r="CD91" s="151"/>
      <c r="CE91" s="151"/>
      <c r="CF91" s="151"/>
      <c r="CG91" s="151"/>
      <c r="CH91" s="151"/>
      <c r="CI91" s="151"/>
      <c r="CJ91" s="151"/>
      <c r="CK91" s="151"/>
      <c r="CL91" s="151"/>
      <c r="CM91" s="151"/>
      <c r="CN91" s="151"/>
      <c r="CO91" s="151"/>
      <c r="CP91" s="151"/>
      <c r="CQ91" s="151"/>
      <c r="CR91" s="151"/>
      <c r="CS91" s="151"/>
      <c r="CT91" s="151"/>
      <c r="CU91" s="151"/>
      <c r="CV91" s="151"/>
      <c r="CW91" s="151"/>
      <c r="CX91" s="151"/>
      <c r="CY91" s="151"/>
      <c r="CZ91" s="151"/>
      <c r="DA91" s="151"/>
      <c r="DB91" s="151"/>
      <c r="DC91" s="151"/>
      <c r="DD91" s="151"/>
      <c r="DE91" s="151"/>
      <c r="DF91" s="151"/>
      <c r="DG91" s="151"/>
      <c r="DH91" s="151"/>
      <c r="DI91" s="151"/>
      <c r="DJ91" s="151"/>
      <c r="DK91" s="151"/>
      <c r="DL91" s="151"/>
      <c r="DM91" s="151"/>
      <c r="DN91" s="151"/>
      <c r="DO91" s="151"/>
      <c r="DP91" s="151"/>
      <c r="DQ91" s="151"/>
      <c r="DR91" s="151"/>
      <c r="DS91" s="151"/>
      <c r="DT91" s="151"/>
      <c r="DU91" s="151"/>
      <c r="DV91" s="151"/>
      <c r="DW91" s="151"/>
      <c r="DX91" s="151"/>
      <c r="DY91" s="151"/>
      <c r="DZ91" s="151"/>
      <c r="EA91" s="151"/>
      <c r="EB91" s="151"/>
      <c r="EC91" s="151"/>
      <c r="ED91" s="151"/>
      <c r="EE91" s="151"/>
      <c r="EF91" s="151"/>
      <c r="EG91" s="151"/>
      <c r="EH91" s="151"/>
      <c r="EI91" s="151"/>
      <c r="EJ91" s="151"/>
      <c r="EK91" s="151"/>
      <c r="EL91" s="151"/>
      <c r="EM91" s="151"/>
      <c r="EN91" s="151"/>
      <c r="EO91" s="151"/>
      <c r="EP91" s="151"/>
      <c r="EQ91" s="151"/>
      <c r="ER91" s="151"/>
      <c r="ES91" s="151"/>
      <c r="ET91" s="151"/>
      <c r="EU91" s="151"/>
      <c r="EV91" s="151"/>
      <c r="EW91" s="151"/>
      <c r="EX91" s="151"/>
      <c r="EY91" s="151"/>
      <c r="EZ91" s="151"/>
      <c r="FA91" s="151"/>
      <c r="FB91" s="151"/>
      <c r="FC91" s="151"/>
      <c r="FD91" s="151"/>
      <c r="FE91" s="151"/>
      <c r="FF91" s="151"/>
      <c r="FG91" s="151"/>
      <c r="FH91" s="151"/>
      <c r="FI91" s="151"/>
      <c r="FJ91" s="151"/>
      <c r="FK91" s="151"/>
      <c r="FL91" s="151"/>
      <c r="FM91" s="151"/>
      <c r="FN91" s="151"/>
      <c r="FO91" s="151"/>
      <c r="FP91" s="151"/>
      <c r="FQ91" s="151"/>
      <c r="FR91" s="151"/>
      <c r="FS91" s="151"/>
      <c r="FT91" s="151"/>
      <c r="FU91" s="151"/>
      <c r="FV91" s="151"/>
      <c r="FW91" s="151"/>
      <c r="FX91" s="151"/>
      <c r="FY91" s="151"/>
      <c r="FZ91" s="151"/>
      <c r="GA91" s="151"/>
      <c r="GB91" s="151"/>
      <c r="GC91" s="151"/>
      <c r="GD91" s="151"/>
      <c r="GE91" s="151"/>
      <c r="GF91" s="151"/>
      <c r="GG91" s="151"/>
      <c r="GH91" s="151"/>
      <c r="GI91" s="151"/>
      <c r="GJ91" s="151"/>
      <c r="GK91" s="151"/>
      <c r="GL91" s="151"/>
      <c r="GM91" s="151"/>
      <c r="GN91" s="151"/>
      <c r="GO91" s="151"/>
      <c r="GP91" s="151"/>
      <c r="GQ91" s="151"/>
      <c r="GR91" s="151"/>
      <c r="GS91" s="151"/>
      <c r="GT91" s="151"/>
      <c r="GU91" s="151"/>
      <c r="GV91" s="151"/>
      <c r="GW91" s="151"/>
      <c r="GX91" s="151"/>
      <c r="GY91" s="151"/>
      <c r="GZ91" s="151"/>
      <c r="HA91" s="151"/>
      <c r="HB91" s="151"/>
      <c r="HC91" s="151"/>
      <c r="HD91" s="151"/>
      <c r="HE91" s="151"/>
      <c r="HF91" s="151"/>
      <c r="HG91" s="151"/>
      <c r="HH91" s="151"/>
      <c r="HI91" s="151"/>
      <c r="HJ91" s="151"/>
      <c r="HK91" s="151"/>
      <c r="HL91" s="151"/>
      <c r="HM91" s="151"/>
      <c r="HN91" s="151"/>
      <c r="HO91" s="151"/>
      <c r="HP91" s="151"/>
      <c r="HQ91" s="151"/>
      <c r="HR91" s="151"/>
      <c r="HS91" s="151"/>
      <c r="HT91" s="151"/>
      <c r="HU91" s="151"/>
      <c r="HV91" s="151"/>
      <c r="HW91" s="151"/>
      <c r="HX91" s="151"/>
      <c r="HY91" s="151"/>
      <c r="HZ91" s="151"/>
      <c r="IA91" s="151"/>
      <c r="IB91" s="151"/>
      <c r="IC91" s="151"/>
      <c r="ID91" s="151"/>
      <c r="IE91" s="151"/>
      <c r="IF91" s="151"/>
      <c r="IG91" s="151"/>
      <c r="IH91" s="151"/>
      <c r="II91" s="151"/>
      <c r="IJ91" s="151"/>
      <c r="IK91" s="151"/>
      <c r="IL91" s="151"/>
      <c r="IM91" s="151"/>
      <c r="IN91" s="151"/>
      <c r="IO91" s="151"/>
      <c r="IP91" s="151"/>
      <c r="IQ91" s="151"/>
      <c r="IR91" s="151"/>
      <c r="IS91" s="151"/>
      <c r="IT91" s="151"/>
      <c r="IU91" s="151"/>
      <c r="IV91" s="151"/>
    </row>
    <row r="92" spans="2:256" s="270" customFormat="1" ht="6" customHeight="1">
      <c r="C92" s="595"/>
      <c r="D92" s="596"/>
      <c r="E92" s="597"/>
      <c r="F92" s="596"/>
      <c r="G92" s="597"/>
      <c r="H92" s="596"/>
      <c r="I92" s="597"/>
      <c r="J92" s="596"/>
      <c r="K92" s="597"/>
      <c r="L92" s="596"/>
      <c r="M92" s="597"/>
      <c r="N92" s="596"/>
      <c r="O92" s="597"/>
      <c r="P92" s="596"/>
      <c r="Q92" s="597"/>
      <c r="R92" s="596"/>
      <c r="S92" s="597"/>
      <c r="T92" s="596"/>
      <c r="U92" s="597"/>
      <c r="V92" s="596"/>
      <c r="W92" s="597"/>
      <c r="X92" s="596"/>
      <c r="Y92" s="597"/>
      <c r="Z92" s="596"/>
      <c r="AA92" s="597"/>
      <c r="AB92" s="596"/>
      <c r="AC92" s="598"/>
      <c r="AD92" s="119"/>
      <c r="AE92" s="275">
        <f t="shared" si="4"/>
        <v>0</v>
      </c>
      <c r="AF92" s="119"/>
      <c r="AG92" s="119"/>
      <c r="AH92" s="119"/>
      <c r="AI92" s="119"/>
      <c r="AJ92" s="119"/>
      <c r="AK92" s="119"/>
      <c r="AL92" s="119"/>
      <c r="AM92" s="119"/>
      <c r="AN92" s="119"/>
      <c r="AO92" s="119"/>
      <c r="AP92" s="119"/>
      <c r="AQ92" s="119"/>
      <c r="AR92" s="119"/>
      <c r="AS92" s="119"/>
      <c r="AT92" s="119"/>
      <c r="AU92" s="119"/>
      <c r="AV92" s="119"/>
      <c r="AW92" s="119"/>
      <c r="AX92" s="119"/>
      <c r="AY92" s="119"/>
      <c r="AZ92" s="119"/>
      <c r="BA92" s="119"/>
      <c r="BB92" s="119"/>
      <c r="BC92" s="119"/>
      <c r="BD92" s="119"/>
      <c r="BE92" s="119"/>
      <c r="BF92" s="119"/>
      <c r="BG92" s="119"/>
      <c r="BH92" s="119"/>
      <c r="BI92" s="119"/>
      <c r="BJ92" s="119"/>
      <c r="BK92" s="119"/>
      <c r="BL92" s="119"/>
      <c r="BM92" s="119"/>
      <c r="BN92" s="119"/>
      <c r="BO92" s="119"/>
      <c r="BP92" s="119"/>
      <c r="BQ92" s="119"/>
      <c r="BR92" s="119"/>
      <c r="BS92" s="119"/>
      <c r="BT92" s="119"/>
      <c r="BU92" s="119"/>
      <c r="BV92" s="119"/>
      <c r="BW92" s="119"/>
      <c r="BX92" s="119"/>
      <c r="BY92" s="119"/>
      <c r="BZ92" s="119"/>
      <c r="CA92" s="119"/>
      <c r="CB92" s="119"/>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19"/>
      <c r="ET92" s="119"/>
      <c r="EU92" s="119"/>
      <c r="EV92" s="119"/>
      <c r="EW92" s="119"/>
      <c r="EX92" s="119"/>
      <c r="EY92" s="119"/>
      <c r="EZ92" s="119"/>
      <c r="FA92" s="119"/>
      <c r="FB92" s="119"/>
      <c r="FC92" s="119"/>
      <c r="FD92" s="119"/>
      <c r="FE92" s="119"/>
      <c r="FF92" s="119"/>
      <c r="FG92" s="119"/>
      <c r="FH92" s="119"/>
      <c r="FI92" s="119"/>
      <c r="FJ92" s="119"/>
      <c r="FK92" s="119"/>
      <c r="FL92" s="119"/>
      <c r="FM92" s="119"/>
      <c r="FN92" s="119"/>
      <c r="FO92" s="119"/>
      <c r="FP92" s="119"/>
      <c r="FQ92" s="119"/>
      <c r="FR92" s="119"/>
      <c r="FS92" s="119"/>
      <c r="FT92" s="119"/>
      <c r="FU92" s="119"/>
      <c r="FV92" s="119"/>
      <c r="FW92" s="119"/>
      <c r="FX92" s="119"/>
      <c r="FY92" s="119"/>
      <c r="FZ92" s="119"/>
      <c r="GA92" s="119"/>
      <c r="GB92" s="119"/>
      <c r="GC92" s="119"/>
      <c r="GD92" s="119"/>
      <c r="GE92" s="119"/>
      <c r="GF92" s="119"/>
      <c r="GG92" s="119"/>
      <c r="GH92" s="119"/>
      <c r="GI92" s="119"/>
      <c r="GJ92" s="119"/>
      <c r="GK92" s="119"/>
      <c r="GL92" s="119"/>
      <c r="GM92" s="119"/>
      <c r="GN92" s="119"/>
      <c r="GO92" s="119"/>
      <c r="GP92" s="119"/>
      <c r="GQ92" s="119"/>
      <c r="GR92" s="119"/>
      <c r="GS92" s="119"/>
      <c r="GT92" s="119"/>
      <c r="GU92" s="119"/>
      <c r="GV92" s="119"/>
      <c r="GW92" s="119"/>
      <c r="GX92" s="119"/>
      <c r="GY92" s="119"/>
      <c r="GZ92" s="119"/>
      <c r="HA92" s="119"/>
      <c r="HB92" s="119"/>
      <c r="HC92" s="119"/>
      <c r="HD92" s="119"/>
      <c r="HE92" s="119"/>
      <c r="HF92" s="119"/>
      <c r="HG92" s="119"/>
      <c r="HH92" s="119"/>
      <c r="HI92" s="119"/>
      <c r="HJ92" s="119"/>
      <c r="HK92" s="119"/>
      <c r="HL92" s="119"/>
      <c r="HM92" s="119"/>
      <c r="HN92" s="119"/>
      <c r="HO92" s="119"/>
      <c r="HP92" s="119"/>
      <c r="HQ92" s="119"/>
      <c r="HR92" s="119"/>
      <c r="HS92" s="119"/>
      <c r="HT92" s="119"/>
      <c r="HU92" s="119"/>
      <c r="HV92" s="119"/>
      <c r="HW92" s="119"/>
      <c r="HX92" s="119"/>
      <c r="HY92" s="119"/>
      <c r="HZ92" s="119"/>
      <c r="IA92" s="119"/>
      <c r="IB92" s="119"/>
      <c r="IC92" s="119"/>
      <c r="ID92" s="119"/>
      <c r="IE92" s="119"/>
      <c r="IF92" s="119"/>
      <c r="IG92" s="119"/>
      <c r="IH92" s="119"/>
      <c r="II92" s="119"/>
      <c r="IJ92" s="119"/>
      <c r="IK92" s="119"/>
      <c r="IL92" s="119"/>
      <c r="IM92" s="119"/>
      <c r="IN92" s="119"/>
      <c r="IO92" s="119"/>
      <c r="IP92" s="119"/>
      <c r="IQ92" s="119"/>
      <c r="IR92" s="119"/>
      <c r="IS92" s="119"/>
      <c r="IT92" s="119"/>
      <c r="IU92" s="119"/>
      <c r="IV92" s="119"/>
    </row>
    <row r="93" spans="2:256" ht="15.75">
      <c r="B93" s="279">
        <v>1</v>
      </c>
      <c r="C93" s="589" t="str">
        <f>RESUMO!D91</f>
        <v>E S Q U A D R I A S</v>
      </c>
      <c r="D93" s="590">
        <f>AB93*E93/100</f>
        <v>0</v>
      </c>
      <c r="E93" s="591"/>
      <c r="F93" s="592">
        <f>AB93*G93/100</f>
        <v>0</v>
      </c>
      <c r="G93" s="591"/>
      <c r="H93" s="590">
        <f>AB93*I93/100</f>
        <v>1342.17</v>
      </c>
      <c r="I93" s="591">
        <v>100</v>
      </c>
      <c r="J93" s="590">
        <f>AB93*K93/100</f>
        <v>0</v>
      </c>
      <c r="K93" s="591"/>
      <c r="L93" s="592">
        <f>AB93*M93/100</f>
        <v>0</v>
      </c>
      <c r="M93" s="591"/>
      <c r="N93" s="590">
        <f>AB93*O93/100</f>
        <v>0</v>
      </c>
      <c r="O93" s="591"/>
      <c r="P93" s="590">
        <f>AB93*Q93/100</f>
        <v>0</v>
      </c>
      <c r="Q93" s="591"/>
      <c r="R93" s="590">
        <f>AB93*S93/100</f>
        <v>0</v>
      </c>
      <c r="S93" s="591"/>
      <c r="T93" s="590">
        <f>AB93*U93/100</f>
        <v>0</v>
      </c>
      <c r="U93" s="591"/>
      <c r="V93" s="590">
        <f>AB93*W93/100</f>
        <v>0</v>
      </c>
      <c r="W93" s="591"/>
      <c r="X93" s="590">
        <f>AB93*Y93/100</f>
        <v>0</v>
      </c>
      <c r="Y93" s="591"/>
      <c r="Z93" s="590">
        <f>AB93*AA93/100</f>
        <v>0</v>
      </c>
      <c r="AA93" s="591"/>
      <c r="AB93" s="593">
        <f>RESUMO!I91</f>
        <v>1342.17</v>
      </c>
      <c r="AC93" s="594">
        <f>AB93/$AB$121*100</f>
        <v>0.13995156141290921</v>
      </c>
      <c r="AD93" s="151"/>
      <c r="AE93" s="280">
        <f t="shared" si="4"/>
        <v>100</v>
      </c>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151"/>
      <c r="BN93" s="151"/>
      <c r="BO93" s="151"/>
      <c r="BP93" s="151"/>
      <c r="BQ93" s="151"/>
      <c r="BR93" s="151"/>
      <c r="BS93" s="151"/>
      <c r="BT93" s="151"/>
      <c r="BU93" s="151"/>
      <c r="BV93" s="151"/>
      <c r="BW93" s="151"/>
      <c r="BX93" s="151"/>
      <c r="BY93" s="151"/>
      <c r="BZ93" s="151"/>
      <c r="CA93" s="151"/>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51"/>
      <c r="DC93" s="151"/>
      <c r="DD93" s="151"/>
      <c r="DE93" s="151"/>
      <c r="DF93" s="151"/>
      <c r="DG93" s="151"/>
      <c r="DH93" s="151"/>
      <c r="DI93" s="151"/>
      <c r="DJ93" s="151"/>
      <c r="DK93" s="151"/>
      <c r="DL93" s="151"/>
      <c r="DM93" s="151"/>
      <c r="DN93" s="151"/>
      <c r="DO93" s="151"/>
      <c r="DP93" s="151"/>
      <c r="DQ93" s="151"/>
      <c r="DR93" s="151"/>
      <c r="DS93" s="151"/>
      <c r="DT93" s="151"/>
      <c r="DU93" s="151"/>
      <c r="DV93" s="151"/>
      <c r="DW93" s="151"/>
      <c r="DX93" s="151"/>
      <c r="DY93" s="151"/>
      <c r="DZ93" s="151"/>
      <c r="EA93" s="151"/>
      <c r="EB93" s="151"/>
      <c r="EC93" s="151"/>
      <c r="ED93" s="151"/>
      <c r="EE93" s="151"/>
      <c r="EF93" s="151"/>
      <c r="EG93" s="151"/>
      <c r="EH93" s="151"/>
      <c r="EI93" s="151"/>
      <c r="EJ93" s="151"/>
      <c r="EK93" s="151"/>
      <c r="EL93" s="151"/>
      <c r="EM93" s="151"/>
      <c r="EN93" s="151"/>
      <c r="EO93" s="151"/>
      <c r="EP93" s="151"/>
      <c r="EQ93" s="151"/>
      <c r="ER93" s="151"/>
      <c r="ES93" s="151"/>
      <c r="ET93" s="151"/>
      <c r="EU93" s="151"/>
      <c r="EV93" s="151"/>
      <c r="EW93" s="151"/>
      <c r="EX93" s="151"/>
      <c r="EY93" s="151"/>
      <c r="EZ93" s="151"/>
      <c r="FA93" s="151"/>
      <c r="FB93" s="151"/>
      <c r="FC93" s="151"/>
      <c r="FD93" s="151"/>
      <c r="FE93" s="151"/>
      <c r="FF93" s="151"/>
      <c r="FG93" s="151"/>
      <c r="FH93" s="151"/>
      <c r="FI93" s="151"/>
      <c r="FJ93" s="151"/>
      <c r="FK93" s="151"/>
      <c r="FL93" s="151"/>
      <c r="FM93" s="151"/>
      <c r="FN93" s="151"/>
      <c r="FO93" s="151"/>
      <c r="FP93" s="151"/>
      <c r="FQ93" s="151"/>
      <c r="FR93" s="151"/>
      <c r="FS93" s="151"/>
      <c r="FT93" s="151"/>
      <c r="FU93" s="151"/>
      <c r="FV93" s="151"/>
      <c r="FW93" s="151"/>
      <c r="FX93" s="151"/>
      <c r="FY93" s="151"/>
      <c r="FZ93" s="151"/>
      <c r="GA93" s="151"/>
      <c r="GB93" s="151"/>
      <c r="GC93" s="151"/>
      <c r="GD93" s="151"/>
      <c r="GE93" s="151"/>
      <c r="GF93" s="151"/>
      <c r="GG93" s="151"/>
      <c r="GH93" s="151"/>
      <c r="GI93" s="151"/>
      <c r="GJ93" s="151"/>
      <c r="GK93" s="151"/>
      <c r="GL93" s="151"/>
      <c r="GM93" s="151"/>
      <c r="GN93" s="151"/>
      <c r="GO93" s="151"/>
      <c r="GP93" s="151"/>
      <c r="GQ93" s="151"/>
      <c r="GR93" s="151"/>
      <c r="GS93" s="151"/>
      <c r="GT93" s="151"/>
      <c r="GU93" s="151"/>
      <c r="GV93" s="151"/>
      <c r="GW93" s="151"/>
      <c r="GX93" s="151"/>
      <c r="GY93" s="151"/>
      <c r="GZ93" s="151"/>
      <c r="HA93" s="151"/>
      <c r="HB93" s="151"/>
      <c r="HC93" s="151"/>
      <c r="HD93" s="151"/>
      <c r="HE93" s="151"/>
      <c r="HF93" s="151"/>
      <c r="HG93" s="151"/>
      <c r="HH93" s="151"/>
      <c r="HI93" s="151"/>
      <c r="HJ93" s="151"/>
      <c r="HK93" s="151"/>
      <c r="HL93" s="151"/>
      <c r="HM93" s="151"/>
      <c r="HN93" s="151"/>
      <c r="HO93" s="151"/>
      <c r="HP93" s="151"/>
      <c r="HQ93" s="151"/>
      <c r="HR93" s="151"/>
      <c r="HS93" s="151"/>
      <c r="HT93" s="151"/>
      <c r="HU93" s="151"/>
      <c r="HV93" s="151"/>
      <c r="HW93" s="151"/>
      <c r="HX93" s="151"/>
      <c r="HY93" s="151"/>
      <c r="HZ93" s="151"/>
      <c r="IA93" s="151"/>
      <c r="IB93" s="151"/>
      <c r="IC93" s="151"/>
      <c r="ID93" s="151"/>
      <c r="IE93" s="151"/>
      <c r="IF93" s="151"/>
      <c r="IG93" s="151"/>
      <c r="IH93" s="151"/>
      <c r="II93" s="151"/>
      <c r="IJ93" s="151"/>
      <c r="IK93" s="151"/>
      <c r="IL93" s="151"/>
      <c r="IM93" s="151"/>
      <c r="IN93" s="151"/>
      <c r="IO93" s="151"/>
      <c r="IP93" s="151"/>
      <c r="IQ93" s="151"/>
      <c r="IR93" s="151"/>
      <c r="IS93" s="151"/>
      <c r="IT93" s="151"/>
      <c r="IU93" s="151"/>
      <c r="IV93" s="151"/>
    </row>
    <row r="94" spans="2:256" s="270" customFormat="1" ht="6" customHeight="1">
      <c r="C94" s="595"/>
      <c r="D94" s="596"/>
      <c r="E94" s="597"/>
      <c r="F94" s="596"/>
      <c r="G94" s="597"/>
      <c r="H94" s="596"/>
      <c r="I94" s="597"/>
      <c r="J94" s="596"/>
      <c r="K94" s="597"/>
      <c r="L94" s="596"/>
      <c r="M94" s="597"/>
      <c r="N94" s="596"/>
      <c r="O94" s="597"/>
      <c r="P94" s="596"/>
      <c r="Q94" s="597"/>
      <c r="R94" s="596"/>
      <c r="S94" s="597"/>
      <c r="T94" s="596"/>
      <c r="U94" s="597"/>
      <c r="V94" s="596"/>
      <c r="W94" s="597"/>
      <c r="X94" s="596"/>
      <c r="Y94" s="597"/>
      <c r="Z94" s="596"/>
      <c r="AA94" s="597"/>
      <c r="AB94" s="596"/>
      <c r="AC94" s="598"/>
      <c r="AD94" s="119"/>
      <c r="AE94" s="275">
        <f t="shared" si="4"/>
        <v>0</v>
      </c>
      <c r="AF94" s="119"/>
      <c r="AG94" s="119"/>
      <c r="AH94" s="119"/>
      <c r="AI94" s="119"/>
      <c r="AJ94" s="119"/>
      <c r="AK94" s="119"/>
      <c r="AL94" s="119"/>
      <c r="AM94" s="119"/>
      <c r="AN94" s="119"/>
      <c r="AO94" s="119"/>
      <c r="AP94" s="119"/>
      <c r="AQ94" s="119"/>
      <c r="AR94" s="119"/>
      <c r="AS94" s="119"/>
      <c r="AT94" s="119"/>
      <c r="AU94" s="119"/>
      <c r="AV94" s="119"/>
      <c r="AW94" s="119"/>
      <c r="AX94" s="119"/>
      <c r="AY94" s="119"/>
      <c r="AZ94" s="119"/>
      <c r="BA94" s="119"/>
      <c r="BB94" s="119"/>
      <c r="BC94" s="119"/>
      <c r="BD94" s="119"/>
      <c r="BE94" s="119"/>
      <c r="BF94" s="119"/>
      <c r="BG94" s="119"/>
      <c r="BH94" s="119"/>
      <c r="BI94" s="119"/>
      <c r="BJ94" s="119"/>
      <c r="BK94" s="119"/>
      <c r="BL94" s="119"/>
      <c r="BM94" s="119"/>
      <c r="BN94" s="119"/>
      <c r="BO94" s="119"/>
      <c r="BP94" s="119"/>
      <c r="BQ94" s="119"/>
      <c r="BR94" s="119"/>
      <c r="BS94" s="119"/>
      <c r="BT94" s="119"/>
      <c r="BU94" s="119"/>
      <c r="BV94" s="119"/>
      <c r="BW94" s="119"/>
      <c r="BX94" s="119"/>
      <c r="BY94" s="119"/>
      <c r="BZ94" s="119"/>
      <c r="CA94" s="119"/>
      <c r="CB94" s="119"/>
      <c r="CC94" s="119"/>
      <c r="CD94" s="119"/>
      <c r="CE94" s="119"/>
      <c r="CF94" s="119"/>
      <c r="CG94" s="119"/>
      <c r="CH94" s="119"/>
      <c r="CI94" s="119"/>
      <c r="CJ94" s="119"/>
      <c r="CK94" s="119"/>
      <c r="CL94" s="119"/>
      <c r="CM94" s="119"/>
      <c r="CN94" s="119"/>
      <c r="CO94" s="119"/>
      <c r="CP94" s="119"/>
      <c r="CQ94" s="119"/>
      <c r="CR94" s="119"/>
      <c r="CS94" s="119"/>
      <c r="CT94" s="119"/>
      <c r="CU94" s="119"/>
      <c r="CV94" s="119"/>
      <c r="CW94" s="119"/>
      <c r="CX94" s="119"/>
      <c r="CY94" s="119"/>
      <c r="CZ94" s="119"/>
      <c r="DA94" s="119"/>
      <c r="DB94" s="119"/>
      <c r="DC94" s="119"/>
      <c r="DD94" s="119"/>
      <c r="DE94" s="119"/>
      <c r="DF94" s="119"/>
      <c r="DG94" s="119"/>
      <c r="DH94" s="119"/>
      <c r="DI94" s="119"/>
      <c r="DJ94" s="119"/>
      <c r="DK94" s="119"/>
      <c r="DL94" s="119"/>
      <c r="DM94" s="119"/>
      <c r="DN94" s="119"/>
      <c r="DO94" s="119"/>
      <c r="DP94" s="119"/>
      <c r="DQ94" s="119"/>
      <c r="DR94" s="119"/>
      <c r="DS94" s="119"/>
      <c r="DT94" s="119"/>
      <c r="DU94" s="119"/>
      <c r="DV94" s="119"/>
      <c r="DW94" s="119"/>
      <c r="DX94" s="119"/>
      <c r="DY94" s="119"/>
      <c r="DZ94" s="119"/>
      <c r="EA94" s="119"/>
      <c r="EB94" s="119"/>
      <c r="EC94" s="119"/>
      <c r="ED94" s="119"/>
      <c r="EE94" s="119"/>
      <c r="EF94" s="119"/>
      <c r="EG94" s="119"/>
      <c r="EH94" s="119"/>
      <c r="EI94" s="119"/>
      <c r="EJ94" s="119"/>
      <c r="EK94" s="119"/>
      <c r="EL94" s="119"/>
      <c r="EM94" s="119"/>
      <c r="EN94" s="119"/>
      <c r="EO94" s="119"/>
      <c r="EP94" s="119"/>
      <c r="EQ94" s="119"/>
      <c r="ER94" s="119"/>
      <c r="ES94" s="119"/>
      <c r="ET94" s="119"/>
      <c r="EU94" s="119"/>
      <c r="EV94" s="119"/>
      <c r="EW94" s="119"/>
      <c r="EX94" s="119"/>
      <c r="EY94" s="119"/>
      <c r="EZ94" s="119"/>
      <c r="FA94" s="119"/>
      <c r="FB94" s="119"/>
      <c r="FC94" s="119"/>
      <c r="FD94" s="119"/>
      <c r="FE94" s="119"/>
      <c r="FF94" s="119"/>
      <c r="FG94" s="119"/>
      <c r="FH94" s="119"/>
      <c r="FI94" s="119"/>
      <c r="FJ94" s="119"/>
      <c r="FK94" s="119"/>
      <c r="FL94" s="119"/>
      <c r="FM94" s="119"/>
      <c r="FN94" s="119"/>
      <c r="FO94" s="119"/>
      <c r="FP94" s="119"/>
      <c r="FQ94" s="119"/>
      <c r="FR94" s="119"/>
      <c r="FS94" s="119"/>
      <c r="FT94" s="119"/>
      <c r="FU94" s="119"/>
      <c r="FV94" s="119"/>
      <c r="FW94" s="119"/>
      <c r="FX94" s="119"/>
      <c r="FY94" s="119"/>
      <c r="FZ94" s="119"/>
      <c r="GA94" s="119"/>
      <c r="GB94" s="119"/>
      <c r="GC94" s="119"/>
      <c r="GD94" s="119"/>
      <c r="GE94" s="119"/>
      <c r="GF94" s="119"/>
      <c r="GG94" s="119"/>
      <c r="GH94" s="119"/>
      <c r="GI94" s="119"/>
      <c r="GJ94" s="119"/>
      <c r="GK94" s="119"/>
      <c r="GL94" s="119"/>
      <c r="GM94" s="119"/>
      <c r="GN94" s="119"/>
      <c r="GO94" s="119"/>
      <c r="GP94" s="119"/>
      <c r="GQ94" s="119"/>
      <c r="GR94" s="119"/>
      <c r="GS94" s="119"/>
      <c r="GT94" s="119"/>
      <c r="GU94" s="119"/>
      <c r="GV94" s="119"/>
      <c r="GW94" s="119"/>
      <c r="GX94" s="119"/>
      <c r="GY94" s="119"/>
      <c r="GZ94" s="119"/>
      <c r="HA94" s="119"/>
      <c r="HB94" s="119"/>
      <c r="HC94" s="119"/>
      <c r="HD94" s="119"/>
      <c r="HE94" s="119"/>
      <c r="HF94" s="119"/>
      <c r="HG94" s="119"/>
      <c r="HH94" s="119"/>
      <c r="HI94" s="119"/>
      <c r="HJ94" s="119"/>
      <c r="HK94" s="119"/>
      <c r="HL94" s="119"/>
      <c r="HM94" s="119"/>
      <c r="HN94" s="119"/>
      <c r="HO94" s="119"/>
      <c r="HP94" s="119"/>
      <c r="HQ94" s="119"/>
      <c r="HR94" s="119"/>
      <c r="HS94" s="119"/>
      <c r="HT94" s="119"/>
      <c r="HU94" s="119"/>
      <c r="HV94" s="119"/>
      <c r="HW94" s="119"/>
      <c r="HX94" s="119"/>
      <c r="HY94" s="119"/>
      <c r="HZ94" s="119"/>
      <c r="IA94" s="119"/>
      <c r="IB94" s="119"/>
      <c r="IC94" s="119"/>
      <c r="ID94" s="119"/>
      <c r="IE94" s="119"/>
      <c r="IF94" s="119"/>
      <c r="IG94" s="119"/>
      <c r="IH94" s="119"/>
      <c r="II94" s="119"/>
      <c r="IJ94" s="119"/>
      <c r="IK94" s="119"/>
      <c r="IL94" s="119"/>
      <c r="IM94" s="119"/>
      <c r="IN94" s="119"/>
      <c r="IO94" s="119"/>
      <c r="IP94" s="119"/>
      <c r="IQ94" s="119"/>
      <c r="IR94" s="119"/>
      <c r="IS94" s="119"/>
      <c r="IT94" s="119"/>
      <c r="IU94" s="119"/>
      <c r="IV94" s="119"/>
    </row>
    <row r="95" spans="2:256" ht="16.5" thickBot="1">
      <c r="B95" s="279">
        <v>1</v>
      </c>
      <c r="C95" s="1299" t="str">
        <f>RESUMO!D93</f>
        <v xml:space="preserve">P I N T U R A </v>
      </c>
      <c r="D95" s="1300">
        <f>AB95*E95/100</f>
        <v>0</v>
      </c>
      <c r="E95" s="1301"/>
      <c r="F95" s="1300">
        <f>AB95*G95/100</f>
        <v>0</v>
      </c>
      <c r="G95" s="1301"/>
      <c r="H95" s="1300">
        <f>AB95*I95/100</f>
        <v>0</v>
      </c>
      <c r="I95" s="1301"/>
      <c r="J95" s="1300">
        <f>AB95*K95/100</f>
        <v>5595.78</v>
      </c>
      <c r="K95" s="1301">
        <v>100</v>
      </c>
      <c r="L95" s="1300">
        <f>AB95*M95/100</f>
        <v>0</v>
      </c>
      <c r="M95" s="1301"/>
      <c r="N95" s="1300">
        <f>AB95*O95/100</f>
        <v>0</v>
      </c>
      <c r="O95" s="1301"/>
      <c r="P95" s="1300">
        <f>AB95*Q95/100</f>
        <v>0</v>
      </c>
      <c r="Q95" s="1301"/>
      <c r="R95" s="1300">
        <f>AB95*S95/100</f>
        <v>0</v>
      </c>
      <c r="S95" s="1301"/>
      <c r="T95" s="1300">
        <f>AB95*U95/100</f>
        <v>0</v>
      </c>
      <c r="U95" s="1301"/>
      <c r="V95" s="1300">
        <f>AB95*W95/100</f>
        <v>0</v>
      </c>
      <c r="W95" s="1301"/>
      <c r="X95" s="1300">
        <f>AB95*Y95/100</f>
        <v>0</v>
      </c>
      <c r="Y95" s="1301"/>
      <c r="Z95" s="1300">
        <f>AB95*AA95/100</f>
        <v>0</v>
      </c>
      <c r="AA95" s="1301"/>
      <c r="AB95" s="1300">
        <f>RESUMO!I93</f>
        <v>5595.78</v>
      </c>
      <c r="AC95" s="1302">
        <f>AB95/$AB$121*100</f>
        <v>0.58348655410501582</v>
      </c>
      <c r="AD95" s="151"/>
      <c r="AE95" s="280">
        <f t="shared" si="4"/>
        <v>100</v>
      </c>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151"/>
      <c r="BN95" s="151"/>
      <c r="BO95" s="151"/>
      <c r="BP95" s="151"/>
      <c r="BQ95" s="151"/>
      <c r="BR95" s="151"/>
      <c r="BS95" s="151"/>
      <c r="BT95" s="151"/>
      <c r="BU95" s="151"/>
      <c r="BV95" s="151"/>
      <c r="BW95" s="151"/>
      <c r="BX95" s="151"/>
      <c r="BY95" s="151"/>
      <c r="BZ95" s="151"/>
      <c r="CA95" s="151"/>
      <c r="CB95" s="151"/>
      <c r="CC95" s="151"/>
      <c r="CD95" s="151"/>
      <c r="CE95" s="151"/>
      <c r="CF95" s="151"/>
      <c r="CG95" s="151"/>
      <c r="CH95" s="151"/>
      <c r="CI95" s="151"/>
      <c r="CJ95" s="151"/>
      <c r="CK95" s="151"/>
      <c r="CL95" s="151"/>
      <c r="CM95" s="151"/>
      <c r="CN95" s="151"/>
      <c r="CO95" s="151"/>
      <c r="CP95" s="151"/>
      <c r="CQ95" s="151"/>
      <c r="CR95" s="151"/>
      <c r="CS95" s="151"/>
      <c r="CT95" s="151"/>
      <c r="CU95" s="151"/>
      <c r="CV95" s="151"/>
      <c r="CW95" s="151"/>
      <c r="CX95" s="151"/>
      <c r="CY95" s="151"/>
      <c r="CZ95" s="151"/>
      <c r="DA95" s="151"/>
      <c r="DB95" s="151"/>
      <c r="DC95" s="151"/>
      <c r="DD95" s="151"/>
      <c r="DE95" s="151"/>
      <c r="DF95" s="151"/>
      <c r="DG95" s="151"/>
      <c r="DH95" s="151"/>
      <c r="DI95" s="151"/>
      <c r="DJ95" s="151"/>
      <c r="DK95" s="151"/>
      <c r="DL95" s="151"/>
      <c r="DM95" s="151"/>
      <c r="DN95" s="151"/>
      <c r="DO95" s="151"/>
      <c r="DP95" s="151"/>
      <c r="DQ95" s="151"/>
      <c r="DR95" s="151"/>
      <c r="DS95" s="151"/>
      <c r="DT95" s="151"/>
      <c r="DU95" s="151"/>
      <c r="DV95" s="151"/>
      <c r="DW95" s="151"/>
      <c r="DX95" s="151"/>
      <c r="DY95" s="151"/>
      <c r="DZ95" s="151"/>
      <c r="EA95" s="151"/>
      <c r="EB95" s="151"/>
      <c r="EC95" s="151"/>
      <c r="ED95" s="151"/>
      <c r="EE95" s="151"/>
      <c r="EF95" s="151"/>
      <c r="EG95" s="151"/>
      <c r="EH95" s="151"/>
      <c r="EI95" s="151"/>
      <c r="EJ95" s="151"/>
      <c r="EK95" s="151"/>
      <c r="EL95" s="151"/>
      <c r="EM95" s="151"/>
      <c r="EN95" s="151"/>
      <c r="EO95" s="151"/>
      <c r="EP95" s="151"/>
      <c r="EQ95" s="151"/>
      <c r="ER95" s="151"/>
      <c r="ES95" s="151"/>
      <c r="ET95" s="151"/>
      <c r="EU95" s="151"/>
      <c r="EV95" s="151"/>
      <c r="EW95" s="151"/>
      <c r="EX95" s="151"/>
      <c r="EY95" s="151"/>
      <c r="EZ95" s="151"/>
      <c r="FA95" s="151"/>
      <c r="FB95" s="151"/>
      <c r="FC95" s="151"/>
      <c r="FD95" s="151"/>
      <c r="FE95" s="151"/>
      <c r="FF95" s="151"/>
      <c r="FG95" s="151"/>
      <c r="FH95" s="151"/>
      <c r="FI95" s="151"/>
      <c r="FJ95" s="151"/>
      <c r="FK95" s="151"/>
      <c r="FL95" s="151"/>
      <c r="FM95" s="151"/>
      <c r="FN95" s="151"/>
      <c r="FO95" s="151"/>
      <c r="FP95" s="151"/>
      <c r="FQ95" s="151"/>
      <c r="FR95" s="151"/>
      <c r="FS95" s="151"/>
      <c r="FT95" s="151"/>
      <c r="FU95" s="151"/>
      <c r="FV95" s="151"/>
      <c r="FW95" s="151"/>
      <c r="FX95" s="151"/>
      <c r="FY95" s="151"/>
      <c r="FZ95" s="151"/>
      <c r="GA95" s="151"/>
      <c r="GB95" s="151"/>
      <c r="GC95" s="151"/>
      <c r="GD95" s="151"/>
      <c r="GE95" s="151"/>
      <c r="GF95" s="151"/>
      <c r="GG95" s="151"/>
      <c r="GH95" s="151"/>
      <c r="GI95" s="151"/>
      <c r="GJ95" s="151"/>
      <c r="GK95" s="151"/>
      <c r="GL95" s="151"/>
      <c r="GM95" s="151"/>
      <c r="GN95" s="151"/>
      <c r="GO95" s="151"/>
      <c r="GP95" s="151"/>
      <c r="GQ95" s="151"/>
      <c r="GR95" s="151"/>
      <c r="GS95" s="151"/>
      <c r="GT95" s="151"/>
      <c r="GU95" s="151"/>
      <c r="GV95" s="151"/>
      <c r="GW95" s="151"/>
      <c r="GX95" s="151"/>
      <c r="GY95" s="151"/>
      <c r="GZ95" s="151"/>
      <c r="HA95" s="151"/>
      <c r="HB95" s="151"/>
      <c r="HC95" s="151"/>
      <c r="HD95" s="151"/>
      <c r="HE95" s="151"/>
      <c r="HF95" s="151"/>
      <c r="HG95" s="151"/>
      <c r="HH95" s="151"/>
      <c r="HI95" s="151"/>
      <c r="HJ95" s="151"/>
      <c r="HK95" s="151"/>
      <c r="HL95" s="151"/>
      <c r="HM95" s="151"/>
      <c r="HN95" s="151"/>
      <c r="HO95" s="151"/>
      <c r="HP95" s="151"/>
      <c r="HQ95" s="151"/>
      <c r="HR95" s="151"/>
      <c r="HS95" s="151"/>
      <c r="HT95" s="151"/>
      <c r="HU95" s="151"/>
      <c r="HV95" s="151"/>
      <c r="HW95" s="151"/>
      <c r="HX95" s="151"/>
      <c r="HY95" s="151"/>
      <c r="HZ95" s="151"/>
      <c r="IA95" s="151"/>
      <c r="IB95" s="151"/>
      <c r="IC95" s="151"/>
      <c r="ID95" s="151"/>
      <c r="IE95" s="151"/>
      <c r="IF95" s="151"/>
      <c r="IG95" s="151"/>
      <c r="IH95" s="151"/>
      <c r="II95" s="151"/>
      <c r="IJ95" s="151"/>
      <c r="IK95" s="151"/>
      <c r="IL95" s="151"/>
      <c r="IM95" s="151"/>
      <c r="IN95" s="151"/>
      <c r="IO95" s="151"/>
      <c r="IP95" s="151"/>
      <c r="IQ95" s="151"/>
      <c r="IR95" s="151"/>
      <c r="IS95" s="151"/>
      <c r="IT95" s="151"/>
      <c r="IU95" s="151"/>
      <c r="IV95" s="151"/>
    </row>
    <row r="96" spans="2:256" s="270" customFormat="1" ht="6" customHeight="1" thickBot="1">
      <c r="C96" s="1295"/>
      <c r="D96" s="1296"/>
      <c r="E96" s="1297"/>
      <c r="F96" s="1296"/>
      <c r="G96" s="1297"/>
      <c r="H96" s="1296"/>
      <c r="I96" s="1297"/>
      <c r="J96" s="1296"/>
      <c r="K96" s="1297"/>
      <c r="L96" s="1296"/>
      <c r="M96" s="1297"/>
      <c r="N96" s="1296"/>
      <c r="O96" s="1297"/>
      <c r="P96" s="1296"/>
      <c r="Q96" s="1297"/>
      <c r="R96" s="1296"/>
      <c r="S96" s="1297"/>
      <c r="T96" s="1296"/>
      <c r="U96" s="1297"/>
      <c r="V96" s="1296"/>
      <c r="W96" s="1297"/>
      <c r="X96" s="1296"/>
      <c r="Y96" s="1297"/>
      <c r="Z96" s="1296"/>
      <c r="AA96" s="1297"/>
      <c r="AB96" s="1296"/>
      <c r="AC96" s="1298"/>
      <c r="AD96" s="119"/>
      <c r="AE96" s="275">
        <f t="shared" si="4"/>
        <v>0</v>
      </c>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19"/>
      <c r="BC96" s="119"/>
      <c r="BD96" s="11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c r="CA96" s="119"/>
      <c r="CB96" s="119"/>
      <c r="CC96" s="119"/>
      <c r="CD96" s="119"/>
      <c r="CE96" s="119"/>
      <c r="CF96" s="119"/>
      <c r="CG96" s="119"/>
      <c r="CH96" s="119"/>
      <c r="CI96" s="119"/>
      <c r="CJ96" s="119"/>
      <c r="CK96" s="119"/>
      <c r="CL96" s="119"/>
      <c r="CM96" s="119"/>
      <c r="CN96" s="119"/>
      <c r="CO96" s="119"/>
      <c r="CP96" s="119"/>
      <c r="CQ96" s="119"/>
      <c r="CR96" s="119"/>
      <c r="CS96" s="119"/>
      <c r="CT96" s="119"/>
      <c r="CU96" s="119"/>
      <c r="CV96" s="119"/>
      <c r="CW96" s="119"/>
      <c r="CX96" s="119"/>
      <c r="CY96" s="119"/>
      <c r="CZ96" s="119"/>
      <c r="DA96" s="119"/>
      <c r="DB96" s="119"/>
      <c r="DC96" s="119"/>
      <c r="DD96" s="119"/>
      <c r="DE96" s="119"/>
      <c r="DF96" s="119"/>
      <c r="DG96" s="119"/>
      <c r="DH96" s="119"/>
      <c r="DI96" s="119"/>
      <c r="DJ96" s="119"/>
      <c r="DK96" s="119"/>
      <c r="DL96" s="119"/>
      <c r="DM96" s="119"/>
      <c r="DN96" s="119"/>
      <c r="DO96" s="119"/>
      <c r="DP96" s="119"/>
      <c r="DQ96" s="119"/>
      <c r="DR96" s="119"/>
      <c r="DS96" s="119"/>
      <c r="DT96" s="119"/>
      <c r="DU96" s="119"/>
      <c r="DV96" s="119"/>
      <c r="DW96" s="119"/>
      <c r="DX96" s="119"/>
      <c r="DY96" s="119"/>
      <c r="DZ96" s="119"/>
      <c r="EA96" s="119"/>
      <c r="EB96" s="119"/>
      <c r="EC96" s="119"/>
      <c r="ED96" s="119"/>
      <c r="EE96" s="119"/>
      <c r="EF96" s="119"/>
      <c r="EG96" s="119"/>
      <c r="EH96" s="119"/>
      <c r="EI96" s="119"/>
      <c r="EJ96" s="119"/>
      <c r="EK96" s="119"/>
      <c r="EL96" s="119"/>
      <c r="EM96" s="119"/>
      <c r="EN96" s="119"/>
      <c r="EO96" s="119"/>
      <c r="EP96" s="119"/>
      <c r="EQ96" s="119"/>
      <c r="ER96" s="119"/>
      <c r="ES96" s="119"/>
      <c r="ET96" s="119"/>
      <c r="EU96" s="119"/>
      <c r="EV96" s="119"/>
      <c r="EW96" s="119"/>
      <c r="EX96" s="119"/>
      <c r="EY96" s="119"/>
      <c r="EZ96" s="119"/>
      <c r="FA96" s="119"/>
      <c r="FB96" s="119"/>
      <c r="FC96" s="119"/>
      <c r="FD96" s="119"/>
      <c r="FE96" s="119"/>
      <c r="FF96" s="119"/>
      <c r="FG96" s="119"/>
      <c r="FH96" s="119"/>
      <c r="FI96" s="119"/>
      <c r="FJ96" s="119"/>
      <c r="FK96" s="119"/>
      <c r="FL96" s="119"/>
      <c r="FM96" s="119"/>
      <c r="FN96" s="119"/>
      <c r="FO96" s="119"/>
      <c r="FP96" s="119"/>
      <c r="FQ96" s="119"/>
      <c r="FR96" s="119"/>
      <c r="FS96" s="119"/>
      <c r="FT96" s="119"/>
      <c r="FU96" s="119"/>
      <c r="FV96" s="119"/>
      <c r="FW96" s="119"/>
      <c r="FX96" s="119"/>
      <c r="FY96" s="119"/>
      <c r="FZ96" s="119"/>
      <c r="GA96" s="119"/>
      <c r="GB96" s="119"/>
      <c r="GC96" s="119"/>
      <c r="GD96" s="119"/>
      <c r="GE96" s="119"/>
      <c r="GF96" s="119"/>
      <c r="GG96" s="119"/>
      <c r="GH96" s="119"/>
      <c r="GI96" s="119"/>
      <c r="GJ96" s="119"/>
      <c r="GK96" s="119"/>
      <c r="GL96" s="119"/>
      <c r="GM96" s="119"/>
      <c r="GN96" s="119"/>
      <c r="GO96" s="119"/>
      <c r="GP96" s="119"/>
      <c r="GQ96" s="119"/>
      <c r="GR96" s="119"/>
      <c r="GS96" s="119"/>
      <c r="GT96" s="119"/>
      <c r="GU96" s="119"/>
      <c r="GV96" s="119"/>
      <c r="GW96" s="119"/>
      <c r="GX96" s="119"/>
      <c r="GY96" s="119"/>
      <c r="GZ96" s="119"/>
      <c r="HA96" s="119"/>
      <c r="HB96" s="119"/>
      <c r="HC96" s="119"/>
      <c r="HD96" s="119"/>
      <c r="HE96" s="119"/>
      <c r="HF96" s="119"/>
      <c r="HG96" s="119"/>
      <c r="HH96" s="119"/>
      <c r="HI96" s="119"/>
      <c r="HJ96" s="119"/>
      <c r="HK96" s="119"/>
      <c r="HL96" s="119"/>
      <c r="HM96" s="119"/>
      <c r="HN96" s="119"/>
      <c r="HO96" s="119"/>
      <c r="HP96" s="119"/>
      <c r="HQ96" s="119"/>
      <c r="HR96" s="119"/>
      <c r="HS96" s="119"/>
      <c r="HT96" s="119"/>
      <c r="HU96" s="119"/>
      <c r="HV96" s="119"/>
      <c r="HW96" s="119"/>
      <c r="HX96" s="119"/>
      <c r="HY96" s="119"/>
      <c r="HZ96" s="119"/>
      <c r="IA96" s="119"/>
      <c r="IB96" s="119"/>
      <c r="IC96" s="119"/>
      <c r="ID96" s="119"/>
      <c r="IE96" s="119"/>
      <c r="IF96" s="119"/>
      <c r="IG96" s="119"/>
      <c r="IH96" s="119"/>
      <c r="II96" s="119"/>
      <c r="IJ96" s="119"/>
      <c r="IK96" s="119"/>
      <c r="IL96" s="119"/>
      <c r="IM96" s="119"/>
      <c r="IN96" s="119"/>
      <c r="IO96" s="119"/>
      <c r="IP96" s="119"/>
      <c r="IQ96" s="119"/>
      <c r="IR96" s="119"/>
      <c r="IS96" s="119"/>
      <c r="IT96" s="119"/>
      <c r="IU96" s="119"/>
      <c r="IV96" s="119"/>
    </row>
    <row r="97" spans="2:256" ht="18.75" thickBot="1">
      <c r="C97" s="276" t="str">
        <f>RESUMO!B95</f>
        <v>PÓRTICO E BANCO</v>
      </c>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8"/>
      <c r="AD97" s="151"/>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c r="BK97" s="151"/>
      <c r="BL97" s="151"/>
      <c r="BM97" s="151"/>
      <c r="BN97" s="151"/>
      <c r="BO97" s="151"/>
      <c r="BP97" s="151"/>
      <c r="BQ97" s="151"/>
      <c r="BR97" s="151"/>
      <c r="BS97" s="151"/>
      <c r="BT97" s="151"/>
      <c r="BU97" s="151"/>
      <c r="BV97" s="151"/>
      <c r="BW97" s="151"/>
      <c r="BX97" s="151"/>
      <c r="BY97" s="151"/>
      <c r="BZ97" s="151"/>
      <c r="CA97" s="151"/>
      <c r="CB97" s="151"/>
      <c r="CC97" s="151"/>
      <c r="CD97" s="151"/>
      <c r="CE97" s="151"/>
      <c r="CF97" s="151"/>
      <c r="CG97" s="151"/>
      <c r="CH97" s="151"/>
      <c r="CI97" s="151"/>
      <c r="CJ97" s="151"/>
      <c r="CK97" s="151"/>
      <c r="CL97" s="151"/>
      <c r="CM97" s="151"/>
      <c r="CN97" s="151"/>
      <c r="CO97" s="151"/>
      <c r="CP97" s="151"/>
      <c r="CQ97" s="151"/>
      <c r="CR97" s="151"/>
      <c r="CS97" s="151"/>
      <c r="CT97" s="151"/>
      <c r="CU97" s="151"/>
      <c r="CV97" s="151"/>
      <c r="CW97" s="151"/>
      <c r="CX97" s="151"/>
      <c r="CY97" s="151"/>
      <c r="CZ97" s="151"/>
      <c r="DA97" s="151"/>
      <c r="DB97" s="151"/>
      <c r="DC97" s="151"/>
      <c r="DD97" s="151"/>
      <c r="DE97" s="151"/>
      <c r="DF97" s="151"/>
      <c r="DG97" s="151"/>
      <c r="DH97" s="151"/>
      <c r="DI97" s="151"/>
      <c r="DJ97" s="151"/>
      <c r="DK97" s="151"/>
      <c r="DL97" s="151"/>
      <c r="DM97" s="151"/>
      <c r="DN97" s="151"/>
      <c r="DO97" s="151"/>
      <c r="DP97" s="151"/>
      <c r="DQ97" s="151"/>
      <c r="DR97" s="151"/>
      <c r="DS97" s="151"/>
      <c r="DT97" s="151"/>
      <c r="DU97" s="151"/>
      <c r="DV97" s="151"/>
      <c r="DW97" s="151"/>
      <c r="DX97" s="151"/>
      <c r="DY97" s="151"/>
      <c r="DZ97" s="151"/>
      <c r="EA97" s="151"/>
      <c r="EB97" s="151"/>
      <c r="EC97" s="151"/>
      <c r="ED97" s="151"/>
      <c r="EE97" s="151"/>
      <c r="EF97" s="151"/>
      <c r="EG97" s="151"/>
      <c r="EH97" s="151"/>
      <c r="EI97" s="151"/>
      <c r="EJ97" s="151"/>
      <c r="EK97" s="151"/>
      <c r="EL97" s="151"/>
      <c r="EM97" s="151"/>
      <c r="EN97" s="151"/>
      <c r="EO97" s="151"/>
      <c r="EP97" s="151"/>
      <c r="EQ97" s="151"/>
      <c r="ER97" s="151"/>
      <c r="ES97" s="151"/>
      <c r="ET97" s="151"/>
      <c r="EU97" s="151"/>
      <c r="EV97" s="151"/>
      <c r="EW97" s="151"/>
      <c r="EX97" s="151"/>
      <c r="EY97" s="151"/>
      <c r="EZ97" s="151"/>
      <c r="FA97" s="151"/>
      <c r="FB97" s="151"/>
      <c r="FC97" s="151"/>
      <c r="FD97" s="151"/>
      <c r="FE97" s="151"/>
      <c r="FF97" s="151"/>
      <c r="FG97" s="151"/>
      <c r="FH97" s="151"/>
      <c r="FI97" s="151"/>
      <c r="FJ97" s="151"/>
      <c r="FK97" s="151"/>
      <c r="FL97" s="151"/>
      <c r="FM97" s="151"/>
      <c r="FN97" s="151"/>
      <c r="FO97" s="151"/>
      <c r="FP97" s="151"/>
      <c r="FQ97" s="151"/>
      <c r="FR97" s="151"/>
      <c r="FS97" s="151"/>
      <c r="FT97" s="151"/>
      <c r="FU97" s="151"/>
      <c r="FV97" s="151"/>
      <c r="FW97" s="151"/>
      <c r="FX97" s="151"/>
      <c r="FY97" s="151"/>
      <c r="FZ97" s="151"/>
      <c r="GA97" s="151"/>
      <c r="GB97" s="151"/>
      <c r="GC97" s="151"/>
      <c r="GD97" s="151"/>
      <c r="GE97" s="151"/>
      <c r="GF97" s="151"/>
      <c r="GG97" s="151"/>
      <c r="GH97" s="151"/>
      <c r="GI97" s="151"/>
      <c r="GJ97" s="151"/>
      <c r="GK97" s="151"/>
      <c r="GL97" s="151"/>
      <c r="GM97" s="151"/>
      <c r="GN97" s="151"/>
      <c r="GO97" s="151"/>
      <c r="GP97" s="151"/>
      <c r="GQ97" s="151"/>
      <c r="GR97" s="151"/>
      <c r="GS97" s="151"/>
      <c r="GT97" s="151"/>
      <c r="GU97" s="151"/>
      <c r="GV97" s="151"/>
      <c r="GW97" s="151"/>
      <c r="GX97" s="151"/>
      <c r="GY97" s="151"/>
      <c r="GZ97" s="151"/>
      <c r="HA97" s="151"/>
      <c r="HB97" s="151"/>
      <c r="HC97" s="151"/>
      <c r="HD97" s="151"/>
      <c r="HE97" s="151"/>
      <c r="HF97" s="151"/>
      <c r="HG97" s="151"/>
      <c r="HH97" s="151"/>
      <c r="HI97" s="151"/>
      <c r="HJ97" s="151"/>
      <c r="HK97" s="151"/>
      <c r="HL97" s="151"/>
      <c r="HM97" s="151"/>
      <c r="HN97" s="151"/>
      <c r="HO97" s="151"/>
      <c r="HP97" s="151"/>
      <c r="HQ97" s="151"/>
      <c r="HR97" s="151"/>
      <c r="HS97" s="151"/>
      <c r="HT97" s="151"/>
      <c r="HU97" s="151"/>
      <c r="HV97" s="151"/>
      <c r="HW97" s="151"/>
      <c r="HX97" s="151"/>
      <c r="HY97" s="151"/>
      <c r="HZ97" s="151"/>
      <c r="IA97" s="151"/>
      <c r="IB97" s="151"/>
      <c r="IC97" s="151"/>
      <c r="ID97" s="151"/>
      <c r="IE97" s="151"/>
      <c r="IF97" s="151"/>
      <c r="IG97" s="151"/>
      <c r="IH97" s="151"/>
      <c r="II97" s="151"/>
      <c r="IJ97" s="151"/>
      <c r="IK97" s="151"/>
      <c r="IL97" s="151"/>
      <c r="IM97" s="151"/>
      <c r="IN97" s="151"/>
      <c r="IO97" s="151"/>
      <c r="IP97" s="151"/>
      <c r="IQ97" s="151"/>
      <c r="IR97" s="151"/>
      <c r="IS97" s="151"/>
      <c r="IT97" s="151"/>
      <c r="IU97" s="151"/>
      <c r="IV97" s="151"/>
    </row>
    <row r="98" spans="2:256" s="270" customFormat="1" ht="6" customHeight="1">
      <c r="C98" s="271"/>
      <c r="D98" s="272"/>
      <c r="E98" s="273"/>
      <c r="F98" s="272"/>
      <c r="G98" s="273"/>
      <c r="H98" s="272"/>
      <c r="I98" s="273"/>
      <c r="J98" s="272"/>
      <c r="K98" s="273"/>
      <c r="L98" s="272"/>
      <c r="M98" s="273"/>
      <c r="N98" s="272"/>
      <c r="O98" s="273"/>
      <c r="P98" s="272"/>
      <c r="Q98" s="273"/>
      <c r="R98" s="272"/>
      <c r="S98" s="273"/>
      <c r="T98" s="272"/>
      <c r="U98" s="273"/>
      <c r="V98" s="272"/>
      <c r="W98" s="273"/>
      <c r="X98" s="272"/>
      <c r="Y98" s="273"/>
      <c r="Z98" s="272"/>
      <c r="AA98" s="273"/>
      <c r="AB98" s="272"/>
      <c r="AC98" s="274"/>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c r="CA98" s="119"/>
      <c r="CB98" s="119"/>
      <c r="CC98" s="119"/>
      <c r="CD98" s="119"/>
      <c r="CE98" s="119"/>
      <c r="CF98" s="119"/>
      <c r="CG98" s="119"/>
      <c r="CH98" s="119"/>
      <c r="CI98" s="119"/>
      <c r="CJ98" s="119"/>
      <c r="CK98" s="119"/>
      <c r="CL98" s="119"/>
      <c r="CM98" s="119"/>
      <c r="CN98" s="119"/>
      <c r="CO98" s="119"/>
      <c r="CP98" s="119"/>
      <c r="CQ98" s="119"/>
      <c r="CR98" s="119"/>
      <c r="CS98" s="119"/>
      <c r="CT98" s="119"/>
      <c r="CU98" s="119"/>
      <c r="CV98" s="119"/>
      <c r="CW98" s="119"/>
      <c r="CX98" s="119"/>
      <c r="CY98" s="119"/>
      <c r="CZ98" s="119"/>
      <c r="DA98" s="119"/>
      <c r="DB98" s="119"/>
      <c r="DC98" s="119"/>
      <c r="DD98" s="119"/>
      <c r="DE98" s="119"/>
      <c r="DF98" s="119"/>
      <c r="DG98" s="119"/>
      <c r="DH98" s="119"/>
      <c r="DI98" s="119"/>
      <c r="DJ98" s="119"/>
      <c r="DK98" s="119"/>
      <c r="DL98" s="119"/>
      <c r="DM98" s="119"/>
      <c r="DN98" s="119"/>
      <c r="DO98" s="119"/>
      <c r="DP98" s="119"/>
      <c r="DQ98" s="119"/>
      <c r="DR98" s="119"/>
      <c r="DS98" s="119"/>
      <c r="DT98" s="119"/>
      <c r="DU98" s="119"/>
      <c r="DV98" s="119"/>
      <c r="DW98" s="119"/>
      <c r="DX98" s="119"/>
      <c r="DY98" s="119"/>
      <c r="DZ98" s="119"/>
      <c r="EA98" s="119"/>
      <c r="EB98" s="119"/>
      <c r="EC98" s="119"/>
      <c r="ED98" s="119"/>
      <c r="EE98" s="119"/>
      <c r="EF98" s="119"/>
      <c r="EG98" s="119"/>
      <c r="EH98" s="119"/>
      <c r="EI98" s="119"/>
      <c r="EJ98" s="119"/>
      <c r="EK98" s="119"/>
      <c r="EL98" s="119"/>
      <c r="EM98" s="119"/>
      <c r="EN98" s="119"/>
      <c r="EO98" s="119"/>
      <c r="EP98" s="119"/>
      <c r="EQ98" s="119"/>
      <c r="ER98" s="119"/>
      <c r="ES98" s="119"/>
      <c r="ET98" s="119"/>
      <c r="EU98" s="119"/>
      <c r="EV98" s="119"/>
      <c r="EW98" s="119"/>
      <c r="EX98" s="119"/>
      <c r="EY98" s="119"/>
      <c r="EZ98" s="119"/>
      <c r="FA98" s="119"/>
      <c r="FB98" s="119"/>
      <c r="FC98" s="119"/>
      <c r="FD98" s="119"/>
      <c r="FE98" s="119"/>
      <c r="FF98" s="119"/>
      <c r="FG98" s="119"/>
      <c r="FH98" s="119"/>
      <c r="FI98" s="119"/>
      <c r="FJ98" s="119"/>
      <c r="FK98" s="119"/>
      <c r="FL98" s="119"/>
      <c r="FM98" s="119"/>
      <c r="FN98" s="119"/>
      <c r="FO98" s="119"/>
      <c r="FP98" s="119"/>
      <c r="FQ98" s="119"/>
      <c r="FR98" s="119"/>
      <c r="FS98" s="119"/>
      <c r="FT98" s="119"/>
      <c r="FU98" s="119"/>
      <c r="FV98" s="119"/>
      <c r="FW98" s="119"/>
      <c r="FX98" s="119"/>
      <c r="FY98" s="119"/>
      <c r="FZ98" s="119"/>
      <c r="GA98" s="119"/>
      <c r="GB98" s="119"/>
      <c r="GC98" s="119"/>
      <c r="GD98" s="119"/>
      <c r="GE98" s="119"/>
      <c r="GF98" s="119"/>
      <c r="GG98" s="119"/>
      <c r="GH98" s="119"/>
      <c r="GI98" s="119"/>
      <c r="GJ98" s="119"/>
      <c r="GK98" s="119"/>
      <c r="GL98" s="119"/>
      <c r="GM98" s="119"/>
      <c r="GN98" s="119"/>
      <c r="GO98" s="119"/>
      <c r="GP98" s="119"/>
      <c r="GQ98" s="119"/>
      <c r="GR98" s="119"/>
      <c r="GS98" s="119"/>
      <c r="GT98" s="119"/>
      <c r="GU98" s="119"/>
      <c r="GV98" s="119"/>
      <c r="GW98" s="119"/>
      <c r="GX98" s="119"/>
      <c r="GY98" s="119"/>
      <c r="GZ98" s="119"/>
      <c r="HA98" s="119"/>
      <c r="HB98" s="119"/>
      <c r="HC98" s="119"/>
      <c r="HD98" s="119"/>
      <c r="HE98" s="119"/>
      <c r="HF98" s="119"/>
      <c r="HG98" s="119"/>
      <c r="HH98" s="119"/>
      <c r="HI98" s="119"/>
      <c r="HJ98" s="119"/>
      <c r="HK98" s="119"/>
      <c r="HL98" s="119"/>
      <c r="HM98" s="119"/>
      <c r="HN98" s="119"/>
      <c r="HO98" s="119"/>
      <c r="HP98" s="119"/>
      <c r="HQ98" s="119"/>
      <c r="HR98" s="119"/>
      <c r="HS98" s="119"/>
      <c r="HT98" s="119"/>
      <c r="HU98" s="119"/>
      <c r="HV98" s="119"/>
      <c r="HW98" s="119"/>
      <c r="HX98" s="119"/>
      <c r="HY98" s="119"/>
      <c r="HZ98" s="119"/>
      <c r="IA98" s="119"/>
      <c r="IB98" s="119"/>
      <c r="IC98" s="119"/>
      <c r="ID98" s="119"/>
      <c r="IE98" s="119"/>
      <c r="IF98" s="119"/>
      <c r="IG98" s="119"/>
      <c r="IH98" s="119"/>
      <c r="II98" s="119"/>
      <c r="IJ98" s="119"/>
      <c r="IK98" s="119"/>
      <c r="IL98" s="119"/>
      <c r="IM98" s="119"/>
      <c r="IN98" s="119"/>
      <c r="IO98" s="119"/>
      <c r="IP98" s="119"/>
      <c r="IQ98" s="119"/>
      <c r="IR98" s="119"/>
      <c r="IS98" s="119"/>
      <c r="IT98" s="119"/>
      <c r="IU98" s="119"/>
      <c r="IV98" s="119"/>
    </row>
    <row r="99" spans="2:256" ht="15.75">
      <c r="B99" s="279">
        <v>1</v>
      </c>
      <c r="C99" s="589" t="str">
        <f>RESUMO!D97</f>
        <v>M O V I M E N T O  D E   T E R R A</v>
      </c>
      <c r="D99" s="590">
        <f>AB99*E99/100</f>
        <v>214.93</v>
      </c>
      <c r="E99" s="591">
        <v>100</v>
      </c>
      <c r="F99" s="592">
        <f>AB99*G99/100</f>
        <v>0</v>
      </c>
      <c r="G99" s="591"/>
      <c r="H99" s="590">
        <f>AB99*I99/100</f>
        <v>0</v>
      </c>
      <c r="I99" s="591"/>
      <c r="J99" s="590">
        <f>AB99*K99/100</f>
        <v>0</v>
      </c>
      <c r="K99" s="591"/>
      <c r="L99" s="592">
        <f>AB99*M99/100</f>
        <v>0</v>
      </c>
      <c r="M99" s="591"/>
      <c r="N99" s="590">
        <f>AB99*O99/100</f>
        <v>0</v>
      </c>
      <c r="O99" s="591"/>
      <c r="P99" s="590">
        <f>AB99*Q99/100</f>
        <v>0</v>
      </c>
      <c r="Q99" s="591"/>
      <c r="R99" s="590">
        <f>AB99*S99/100</f>
        <v>0</v>
      </c>
      <c r="S99" s="591"/>
      <c r="T99" s="590">
        <f>AB99*U99/100</f>
        <v>0</v>
      </c>
      <c r="U99" s="591"/>
      <c r="V99" s="590">
        <f>AB99*W99/100</f>
        <v>0</v>
      </c>
      <c r="W99" s="591"/>
      <c r="X99" s="590">
        <f>AB99*Y99/100</f>
        <v>0</v>
      </c>
      <c r="Y99" s="591"/>
      <c r="Z99" s="590">
        <f>AB99*AA99/100</f>
        <v>0</v>
      </c>
      <c r="AA99" s="591"/>
      <c r="AB99" s="593">
        <f>RESUMO!I97</f>
        <v>214.93</v>
      </c>
      <c r="AC99" s="594">
        <f>AB99/$AB$121*100</f>
        <v>2.2411310858145076E-2</v>
      </c>
      <c r="AD99" s="151"/>
      <c r="AE99" s="280">
        <f t="shared" si="4"/>
        <v>100</v>
      </c>
      <c r="AF99" s="151"/>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c r="BK99" s="151"/>
      <c r="BL99" s="151"/>
      <c r="BM99" s="151"/>
      <c r="BN99" s="151"/>
      <c r="BO99" s="151"/>
      <c r="BP99" s="151"/>
      <c r="BQ99" s="151"/>
      <c r="BR99" s="151"/>
      <c r="BS99" s="151"/>
      <c r="BT99" s="151"/>
      <c r="BU99" s="151"/>
      <c r="BV99" s="151"/>
      <c r="BW99" s="151"/>
      <c r="BX99" s="151"/>
      <c r="BY99" s="151"/>
      <c r="BZ99" s="151"/>
      <c r="CA99" s="151"/>
      <c r="CB99" s="151"/>
      <c r="CC99" s="151"/>
      <c r="CD99" s="151"/>
      <c r="CE99" s="151"/>
      <c r="CF99" s="151"/>
      <c r="CG99" s="151"/>
      <c r="CH99" s="151"/>
      <c r="CI99" s="151"/>
      <c r="CJ99" s="151"/>
      <c r="CK99" s="151"/>
      <c r="CL99" s="151"/>
      <c r="CM99" s="151"/>
      <c r="CN99" s="151"/>
      <c r="CO99" s="151"/>
      <c r="CP99" s="151"/>
      <c r="CQ99" s="151"/>
      <c r="CR99" s="151"/>
      <c r="CS99" s="151"/>
      <c r="CT99" s="151"/>
      <c r="CU99" s="151"/>
      <c r="CV99" s="151"/>
      <c r="CW99" s="151"/>
      <c r="CX99" s="151"/>
      <c r="CY99" s="151"/>
      <c r="CZ99" s="151"/>
      <c r="DA99" s="151"/>
      <c r="DB99" s="151"/>
      <c r="DC99" s="151"/>
      <c r="DD99" s="151"/>
      <c r="DE99" s="151"/>
      <c r="DF99" s="151"/>
      <c r="DG99" s="151"/>
      <c r="DH99" s="151"/>
      <c r="DI99" s="151"/>
      <c r="DJ99" s="151"/>
      <c r="DK99" s="151"/>
      <c r="DL99" s="151"/>
      <c r="DM99" s="151"/>
      <c r="DN99" s="151"/>
      <c r="DO99" s="151"/>
      <c r="DP99" s="151"/>
      <c r="DQ99" s="151"/>
      <c r="DR99" s="151"/>
      <c r="DS99" s="151"/>
      <c r="DT99" s="151"/>
      <c r="DU99" s="151"/>
      <c r="DV99" s="151"/>
      <c r="DW99" s="151"/>
      <c r="DX99" s="151"/>
      <c r="DY99" s="151"/>
      <c r="DZ99" s="151"/>
      <c r="EA99" s="151"/>
      <c r="EB99" s="151"/>
      <c r="EC99" s="151"/>
      <c r="ED99" s="151"/>
      <c r="EE99" s="151"/>
      <c r="EF99" s="151"/>
      <c r="EG99" s="151"/>
      <c r="EH99" s="151"/>
      <c r="EI99" s="151"/>
      <c r="EJ99" s="151"/>
      <c r="EK99" s="151"/>
      <c r="EL99" s="151"/>
      <c r="EM99" s="151"/>
      <c r="EN99" s="151"/>
      <c r="EO99" s="151"/>
      <c r="EP99" s="151"/>
      <c r="EQ99" s="151"/>
      <c r="ER99" s="151"/>
      <c r="ES99" s="151"/>
      <c r="ET99" s="151"/>
      <c r="EU99" s="151"/>
      <c r="EV99" s="151"/>
      <c r="EW99" s="151"/>
      <c r="EX99" s="151"/>
      <c r="EY99" s="151"/>
      <c r="EZ99" s="151"/>
      <c r="FA99" s="151"/>
      <c r="FB99" s="151"/>
      <c r="FC99" s="151"/>
      <c r="FD99" s="151"/>
      <c r="FE99" s="151"/>
      <c r="FF99" s="151"/>
      <c r="FG99" s="151"/>
      <c r="FH99" s="151"/>
      <c r="FI99" s="151"/>
      <c r="FJ99" s="151"/>
      <c r="FK99" s="151"/>
      <c r="FL99" s="151"/>
      <c r="FM99" s="151"/>
      <c r="FN99" s="151"/>
      <c r="FO99" s="151"/>
      <c r="FP99" s="151"/>
      <c r="FQ99" s="151"/>
      <c r="FR99" s="151"/>
      <c r="FS99" s="151"/>
      <c r="FT99" s="151"/>
      <c r="FU99" s="151"/>
      <c r="FV99" s="151"/>
      <c r="FW99" s="151"/>
      <c r="FX99" s="151"/>
      <c r="FY99" s="151"/>
      <c r="FZ99" s="151"/>
      <c r="GA99" s="151"/>
      <c r="GB99" s="151"/>
      <c r="GC99" s="151"/>
      <c r="GD99" s="151"/>
      <c r="GE99" s="151"/>
      <c r="GF99" s="151"/>
      <c r="GG99" s="151"/>
      <c r="GH99" s="151"/>
      <c r="GI99" s="151"/>
      <c r="GJ99" s="151"/>
      <c r="GK99" s="151"/>
      <c r="GL99" s="151"/>
      <c r="GM99" s="151"/>
      <c r="GN99" s="151"/>
      <c r="GO99" s="151"/>
      <c r="GP99" s="151"/>
      <c r="GQ99" s="151"/>
      <c r="GR99" s="151"/>
      <c r="GS99" s="151"/>
      <c r="GT99" s="151"/>
      <c r="GU99" s="151"/>
      <c r="GV99" s="151"/>
      <c r="GW99" s="151"/>
      <c r="GX99" s="151"/>
      <c r="GY99" s="151"/>
      <c r="GZ99" s="151"/>
      <c r="HA99" s="151"/>
      <c r="HB99" s="151"/>
      <c r="HC99" s="151"/>
      <c r="HD99" s="151"/>
      <c r="HE99" s="151"/>
      <c r="HF99" s="151"/>
      <c r="HG99" s="151"/>
      <c r="HH99" s="151"/>
      <c r="HI99" s="151"/>
      <c r="HJ99" s="151"/>
      <c r="HK99" s="151"/>
      <c r="HL99" s="151"/>
      <c r="HM99" s="151"/>
      <c r="HN99" s="151"/>
      <c r="HO99" s="151"/>
      <c r="HP99" s="151"/>
      <c r="HQ99" s="151"/>
      <c r="HR99" s="151"/>
      <c r="HS99" s="151"/>
      <c r="HT99" s="151"/>
      <c r="HU99" s="151"/>
      <c r="HV99" s="151"/>
      <c r="HW99" s="151"/>
      <c r="HX99" s="151"/>
      <c r="HY99" s="151"/>
      <c r="HZ99" s="151"/>
      <c r="IA99" s="151"/>
      <c r="IB99" s="151"/>
      <c r="IC99" s="151"/>
      <c r="ID99" s="151"/>
      <c r="IE99" s="151"/>
      <c r="IF99" s="151"/>
      <c r="IG99" s="151"/>
      <c r="IH99" s="151"/>
      <c r="II99" s="151"/>
      <c r="IJ99" s="151"/>
      <c r="IK99" s="151"/>
      <c r="IL99" s="151"/>
      <c r="IM99" s="151"/>
      <c r="IN99" s="151"/>
      <c r="IO99" s="151"/>
      <c r="IP99" s="151"/>
      <c r="IQ99" s="151"/>
      <c r="IR99" s="151"/>
      <c r="IS99" s="151"/>
      <c r="IT99" s="151"/>
      <c r="IU99" s="151"/>
      <c r="IV99" s="151"/>
    </row>
    <row r="100" spans="2:256" s="270" customFormat="1" ht="6" customHeight="1">
      <c r="C100" s="595"/>
      <c r="D100" s="596"/>
      <c r="E100" s="597"/>
      <c r="F100" s="596"/>
      <c r="G100" s="597"/>
      <c r="H100" s="596"/>
      <c r="I100" s="597"/>
      <c r="J100" s="596"/>
      <c r="K100" s="597"/>
      <c r="L100" s="596"/>
      <c r="M100" s="597"/>
      <c r="N100" s="596"/>
      <c r="O100" s="597"/>
      <c r="P100" s="596"/>
      <c r="Q100" s="597"/>
      <c r="R100" s="596"/>
      <c r="S100" s="597"/>
      <c r="T100" s="596"/>
      <c r="U100" s="597"/>
      <c r="V100" s="596"/>
      <c r="W100" s="597"/>
      <c r="X100" s="596"/>
      <c r="Y100" s="597"/>
      <c r="Z100" s="596"/>
      <c r="AA100" s="597"/>
      <c r="AB100" s="596"/>
      <c r="AC100" s="598"/>
      <c r="AD100" s="119"/>
      <c r="AE100" s="275">
        <f t="shared" si="4"/>
        <v>0</v>
      </c>
      <c r="AF100" s="119"/>
      <c r="AG100" s="119"/>
      <c r="AH100" s="119"/>
      <c r="AI100" s="119"/>
      <c r="AJ100" s="119"/>
      <c r="AK100" s="119"/>
      <c r="AL100" s="119"/>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c r="CY100" s="119"/>
      <c r="CZ100" s="119"/>
      <c r="DA100" s="119"/>
      <c r="DB100" s="119"/>
      <c r="DC100" s="119"/>
      <c r="DD100" s="119"/>
      <c r="DE100" s="119"/>
      <c r="DF100" s="119"/>
      <c r="DG100" s="119"/>
      <c r="DH100" s="119"/>
      <c r="DI100" s="119"/>
      <c r="DJ100" s="119"/>
      <c r="DK100" s="119"/>
      <c r="DL100" s="119"/>
      <c r="DM100" s="119"/>
      <c r="DN100" s="119"/>
      <c r="DO100" s="119"/>
      <c r="DP100" s="119"/>
      <c r="DQ100" s="119"/>
      <c r="DR100" s="119"/>
      <c r="DS100" s="119"/>
      <c r="DT100" s="119"/>
      <c r="DU100" s="119"/>
      <c r="DV100" s="119"/>
      <c r="DW100" s="119"/>
      <c r="DX100" s="119"/>
      <c r="DY100" s="119"/>
      <c r="DZ100" s="119"/>
      <c r="EA100" s="119"/>
      <c r="EB100" s="119"/>
      <c r="EC100" s="119"/>
      <c r="ED100" s="119"/>
      <c r="EE100" s="119"/>
      <c r="EF100" s="119"/>
      <c r="EG100" s="119"/>
      <c r="EH100" s="119"/>
      <c r="EI100" s="119"/>
      <c r="EJ100" s="119"/>
      <c r="EK100" s="119"/>
      <c r="EL100" s="119"/>
      <c r="EM100" s="119"/>
      <c r="EN100" s="119"/>
      <c r="EO100" s="119"/>
      <c r="EP100" s="119"/>
      <c r="EQ100" s="119"/>
      <c r="ER100" s="119"/>
      <c r="ES100" s="119"/>
      <c r="ET100" s="119"/>
      <c r="EU100" s="119"/>
      <c r="EV100" s="119"/>
      <c r="EW100" s="119"/>
      <c r="EX100" s="119"/>
      <c r="EY100" s="119"/>
      <c r="EZ100" s="119"/>
      <c r="FA100" s="119"/>
      <c r="FB100" s="119"/>
      <c r="FC100" s="119"/>
      <c r="FD100" s="119"/>
      <c r="FE100" s="119"/>
      <c r="FF100" s="119"/>
      <c r="FG100" s="119"/>
      <c r="FH100" s="119"/>
      <c r="FI100" s="119"/>
      <c r="FJ100" s="119"/>
      <c r="FK100" s="119"/>
      <c r="FL100" s="119"/>
      <c r="FM100" s="119"/>
      <c r="FN100" s="119"/>
      <c r="FO100" s="119"/>
      <c r="FP100" s="119"/>
      <c r="FQ100" s="119"/>
      <c r="FR100" s="119"/>
      <c r="FS100" s="119"/>
      <c r="FT100" s="119"/>
      <c r="FU100" s="119"/>
      <c r="FV100" s="119"/>
      <c r="FW100" s="119"/>
      <c r="FX100" s="119"/>
      <c r="FY100" s="119"/>
      <c r="FZ100" s="119"/>
      <c r="GA100" s="119"/>
      <c r="GB100" s="119"/>
      <c r="GC100" s="119"/>
      <c r="GD100" s="119"/>
      <c r="GE100" s="119"/>
      <c r="GF100" s="119"/>
      <c r="GG100" s="119"/>
      <c r="GH100" s="119"/>
      <c r="GI100" s="119"/>
      <c r="GJ100" s="119"/>
      <c r="GK100" s="119"/>
      <c r="GL100" s="119"/>
      <c r="GM100" s="119"/>
      <c r="GN100" s="119"/>
      <c r="GO100" s="119"/>
      <c r="GP100" s="119"/>
      <c r="GQ100" s="119"/>
      <c r="GR100" s="119"/>
      <c r="GS100" s="119"/>
      <c r="GT100" s="119"/>
      <c r="GU100" s="119"/>
      <c r="GV100" s="119"/>
      <c r="GW100" s="119"/>
      <c r="GX100" s="119"/>
      <c r="GY100" s="119"/>
      <c r="GZ100" s="119"/>
      <c r="HA100" s="119"/>
      <c r="HB100" s="119"/>
      <c r="HC100" s="119"/>
      <c r="HD100" s="119"/>
      <c r="HE100" s="119"/>
      <c r="HF100" s="119"/>
      <c r="HG100" s="119"/>
      <c r="HH100" s="119"/>
      <c r="HI100" s="119"/>
      <c r="HJ100" s="119"/>
      <c r="HK100" s="119"/>
      <c r="HL100" s="119"/>
      <c r="HM100" s="119"/>
      <c r="HN100" s="119"/>
      <c r="HO100" s="119"/>
      <c r="HP100" s="119"/>
      <c r="HQ100" s="119"/>
      <c r="HR100" s="119"/>
      <c r="HS100" s="119"/>
      <c r="HT100" s="119"/>
      <c r="HU100" s="119"/>
      <c r="HV100" s="119"/>
      <c r="HW100" s="119"/>
      <c r="HX100" s="119"/>
      <c r="HY100" s="119"/>
      <c r="HZ100" s="119"/>
      <c r="IA100" s="119"/>
      <c r="IB100" s="119"/>
      <c r="IC100" s="119"/>
      <c r="ID100" s="119"/>
      <c r="IE100" s="119"/>
      <c r="IF100" s="119"/>
      <c r="IG100" s="119"/>
      <c r="IH100" s="119"/>
      <c r="II100" s="119"/>
      <c r="IJ100" s="119"/>
      <c r="IK100" s="119"/>
      <c r="IL100" s="119"/>
      <c r="IM100" s="119"/>
      <c r="IN100" s="119"/>
      <c r="IO100" s="119"/>
      <c r="IP100" s="119"/>
      <c r="IQ100" s="119"/>
      <c r="IR100" s="119"/>
      <c r="IS100" s="119"/>
      <c r="IT100" s="119"/>
      <c r="IU100" s="119"/>
      <c r="IV100" s="119"/>
    </row>
    <row r="101" spans="2:256" ht="15.75">
      <c r="B101" s="279">
        <v>1</v>
      </c>
      <c r="C101" s="589" t="str">
        <f>RESUMO!D99</f>
        <v>F U N D A Ç Ã O</v>
      </c>
      <c r="D101" s="590">
        <f>AB101*E101/100</f>
        <v>0</v>
      </c>
      <c r="E101" s="591"/>
      <c r="F101" s="592">
        <f>AB101*G101/100</f>
        <v>1133.3499999999999</v>
      </c>
      <c r="G101" s="591">
        <v>100</v>
      </c>
      <c r="H101" s="590">
        <f>AB101*I101/100</f>
        <v>0</v>
      </c>
      <c r="I101" s="591"/>
      <c r="J101" s="590">
        <f>AB101*K101/100</f>
        <v>0</v>
      </c>
      <c r="K101" s="591"/>
      <c r="L101" s="592">
        <f>AB101*M101/100</f>
        <v>0</v>
      </c>
      <c r="M101" s="591"/>
      <c r="N101" s="590">
        <f>AB101*O101/100</f>
        <v>0</v>
      </c>
      <c r="O101" s="591"/>
      <c r="P101" s="590">
        <f>AB101*Q101/100</f>
        <v>0</v>
      </c>
      <c r="Q101" s="591"/>
      <c r="R101" s="590">
        <f>AB101*S101/100</f>
        <v>0</v>
      </c>
      <c r="S101" s="591"/>
      <c r="T101" s="590">
        <f>AB101*U101/100</f>
        <v>0</v>
      </c>
      <c r="U101" s="591"/>
      <c r="V101" s="590">
        <f>AB101*W101/100</f>
        <v>0</v>
      </c>
      <c r="W101" s="591"/>
      <c r="X101" s="590">
        <f>AB101*Y101/100</f>
        <v>0</v>
      </c>
      <c r="Y101" s="591"/>
      <c r="Z101" s="590">
        <f>AB101*AA101/100</f>
        <v>0</v>
      </c>
      <c r="AA101" s="591"/>
      <c r="AB101" s="593">
        <f>RESUMO!I99</f>
        <v>1133.3499999999999</v>
      </c>
      <c r="AC101" s="594">
        <f>AB101/$AB$121*100</f>
        <v>0.11817735616749042</v>
      </c>
      <c r="AD101" s="151"/>
      <c r="AE101" s="280">
        <f t="shared" si="4"/>
        <v>100</v>
      </c>
      <c r="AF101" s="151"/>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c r="BK101" s="151"/>
      <c r="BL101" s="151"/>
      <c r="BM101" s="151"/>
      <c r="BN101" s="151"/>
      <c r="BO101" s="151"/>
      <c r="BP101" s="151"/>
      <c r="BQ101" s="151"/>
      <c r="BR101" s="151"/>
      <c r="BS101" s="151"/>
      <c r="BT101" s="151"/>
      <c r="BU101" s="151"/>
      <c r="BV101" s="151"/>
      <c r="BW101" s="151"/>
      <c r="BX101" s="151"/>
      <c r="BY101" s="151"/>
      <c r="BZ101" s="151"/>
      <c r="CA101" s="151"/>
      <c r="CB101" s="151"/>
      <c r="CC101" s="151"/>
      <c r="CD101" s="151"/>
      <c r="CE101" s="151"/>
      <c r="CF101" s="151"/>
      <c r="CG101" s="151"/>
      <c r="CH101" s="151"/>
      <c r="CI101" s="151"/>
      <c r="CJ101" s="151"/>
      <c r="CK101" s="151"/>
      <c r="CL101" s="151"/>
      <c r="CM101" s="151"/>
      <c r="CN101" s="151"/>
      <c r="CO101" s="151"/>
      <c r="CP101" s="151"/>
      <c r="CQ101" s="151"/>
      <c r="CR101" s="151"/>
      <c r="CS101" s="151"/>
      <c r="CT101" s="151"/>
      <c r="CU101" s="151"/>
      <c r="CV101" s="151"/>
      <c r="CW101" s="151"/>
      <c r="CX101" s="151"/>
      <c r="CY101" s="151"/>
      <c r="CZ101" s="151"/>
      <c r="DA101" s="151"/>
      <c r="DB101" s="151"/>
      <c r="DC101" s="151"/>
      <c r="DD101" s="151"/>
      <c r="DE101" s="151"/>
      <c r="DF101" s="151"/>
      <c r="DG101" s="151"/>
      <c r="DH101" s="151"/>
      <c r="DI101" s="151"/>
      <c r="DJ101" s="151"/>
      <c r="DK101" s="151"/>
      <c r="DL101" s="151"/>
      <c r="DM101" s="151"/>
      <c r="DN101" s="151"/>
      <c r="DO101" s="151"/>
      <c r="DP101" s="151"/>
      <c r="DQ101" s="151"/>
      <c r="DR101" s="151"/>
      <c r="DS101" s="151"/>
      <c r="DT101" s="151"/>
      <c r="DU101" s="151"/>
      <c r="DV101" s="151"/>
      <c r="DW101" s="151"/>
      <c r="DX101" s="151"/>
      <c r="DY101" s="151"/>
      <c r="DZ101" s="151"/>
      <c r="EA101" s="151"/>
      <c r="EB101" s="151"/>
      <c r="EC101" s="151"/>
      <c r="ED101" s="151"/>
      <c r="EE101" s="151"/>
      <c r="EF101" s="151"/>
      <c r="EG101" s="151"/>
      <c r="EH101" s="151"/>
      <c r="EI101" s="151"/>
      <c r="EJ101" s="151"/>
      <c r="EK101" s="151"/>
      <c r="EL101" s="151"/>
      <c r="EM101" s="151"/>
      <c r="EN101" s="151"/>
      <c r="EO101" s="151"/>
      <c r="EP101" s="151"/>
      <c r="EQ101" s="151"/>
      <c r="ER101" s="151"/>
      <c r="ES101" s="151"/>
      <c r="ET101" s="151"/>
      <c r="EU101" s="151"/>
      <c r="EV101" s="151"/>
      <c r="EW101" s="151"/>
      <c r="EX101" s="151"/>
      <c r="EY101" s="151"/>
      <c r="EZ101" s="151"/>
      <c r="FA101" s="151"/>
      <c r="FB101" s="151"/>
      <c r="FC101" s="151"/>
      <c r="FD101" s="151"/>
      <c r="FE101" s="151"/>
      <c r="FF101" s="151"/>
      <c r="FG101" s="151"/>
      <c r="FH101" s="151"/>
      <c r="FI101" s="151"/>
      <c r="FJ101" s="151"/>
      <c r="FK101" s="151"/>
      <c r="FL101" s="151"/>
      <c r="FM101" s="151"/>
      <c r="FN101" s="151"/>
      <c r="FO101" s="151"/>
      <c r="FP101" s="151"/>
      <c r="FQ101" s="151"/>
      <c r="FR101" s="151"/>
      <c r="FS101" s="151"/>
      <c r="FT101" s="151"/>
      <c r="FU101" s="151"/>
      <c r="FV101" s="151"/>
      <c r="FW101" s="151"/>
      <c r="FX101" s="151"/>
      <c r="FY101" s="151"/>
      <c r="FZ101" s="151"/>
      <c r="GA101" s="151"/>
      <c r="GB101" s="151"/>
      <c r="GC101" s="151"/>
      <c r="GD101" s="151"/>
      <c r="GE101" s="151"/>
      <c r="GF101" s="151"/>
      <c r="GG101" s="151"/>
      <c r="GH101" s="151"/>
      <c r="GI101" s="151"/>
      <c r="GJ101" s="151"/>
      <c r="GK101" s="151"/>
      <c r="GL101" s="151"/>
      <c r="GM101" s="151"/>
      <c r="GN101" s="151"/>
      <c r="GO101" s="151"/>
      <c r="GP101" s="151"/>
      <c r="GQ101" s="151"/>
      <c r="GR101" s="151"/>
      <c r="GS101" s="151"/>
      <c r="GT101" s="151"/>
      <c r="GU101" s="151"/>
      <c r="GV101" s="151"/>
      <c r="GW101" s="151"/>
      <c r="GX101" s="151"/>
      <c r="GY101" s="151"/>
      <c r="GZ101" s="151"/>
      <c r="HA101" s="151"/>
      <c r="HB101" s="151"/>
      <c r="HC101" s="151"/>
      <c r="HD101" s="151"/>
      <c r="HE101" s="151"/>
      <c r="HF101" s="151"/>
      <c r="HG101" s="151"/>
      <c r="HH101" s="151"/>
      <c r="HI101" s="151"/>
      <c r="HJ101" s="151"/>
      <c r="HK101" s="151"/>
      <c r="HL101" s="151"/>
      <c r="HM101" s="151"/>
      <c r="HN101" s="151"/>
      <c r="HO101" s="151"/>
      <c r="HP101" s="151"/>
      <c r="HQ101" s="151"/>
      <c r="HR101" s="151"/>
      <c r="HS101" s="151"/>
      <c r="HT101" s="151"/>
      <c r="HU101" s="151"/>
      <c r="HV101" s="151"/>
      <c r="HW101" s="151"/>
      <c r="HX101" s="151"/>
      <c r="HY101" s="151"/>
      <c r="HZ101" s="151"/>
      <c r="IA101" s="151"/>
      <c r="IB101" s="151"/>
      <c r="IC101" s="151"/>
      <c r="ID101" s="151"/>
      <c r="IE101" s="151"/>
      <c r="IF101" s="151"/>
      <c r="IG101" s="151"/>
      <c r="IH101" s="151"/>
      <c r="II101" s="151"/>
      <c r="IJ101" s="151"/>
      <c r="IK101" s="151"/>
      <c r="IL101" s="151"/>
      <c r="IM101" s="151"/>
      <c r="IN101" s="151"/>
      <c r="IO101" s="151"/>
      <c r="IP101" s="151"/>
      <c r="IQ101" s="151"/>
      <c r="IR101" s="151"/>
      <c r="IS101" s="151"/>
      <c r="IT101" s="151"/>
      <c r="IU101" s="151"/>
      <c r="IV101" s="151"/>
    </row>
    <row r="102" spans="2:256" s="270" customFormat="1" ht="6" customHeight="1">
      <c r="C102" s="595"/>
      <c r="D102" s="596"/>
      <c r="E102" s="597"/>
      <c r="F102" s="596"/>
      <c r="G102" s="597"/>
      <c r="H102" s="596"/>
      <c r="I102" s="597"/>
      <c r="J102" s="596"/>
      <c r="K102" s="597"/>
      <c r="L102" s="596"/>
      <c r="M102" s="597"/>
      <c r="N102" s="596"/>
      <c r="O102" s="597"/>
      <c r="P102" s="596"/>
      <c r="Q102" s="597"/>
      <c r="R102" s="596"/>
      <c r="S102" s="597"/>
      <c r="T102" s="596"/>
      <c r="U102" s="597"/>
      <c r="V102" s="596"/>
      <c r="W102" s="597"/>
      <c r="X102" s="596"/>
      <c r="Y102" s="597"/>
      <c r="Z102" s="596"/>
      <c r="AA102" s="597"/>
      <c r="AB102" s="596"/>
      <c r="AC102" s="598"/>
      <c r="AD102" s="119"/>
      <c r="AE102" s="275">
        <f t="shared" si="4"/>
        <v>0</v>
      </c>
      <c r="AF102" s="119"/>
      <c r="AG102" s="119"/>
      <c r="AH102" s="119"/>
      <c r="AI102" s="119"/>
      <c r="AJ102" s="119"/>
      <c r="AK102" s="119"/>
      <c r="AL102" s="119"/>
      <c r="AM102" s="119"/>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c r="CA102" s="119"/>
      <c r="CB102" s="119"/>
      <c r="CC102" s="119"/>
      <c r="CD102" s="119"/>
      <c r="CE102" s="119"/>
      <c r="CF102" s="119"/>
      <c r="CG102" s="119"/>
      <c r="CH102" s="119"/>
      <c r="CI102" s="119"/>
      <c r="CJ102" s="119"/>
      <c r="CK102" s="119"/>
      <c r="CL102" s="119"/>
      <c r="CM102" s="119"/>
      <c r="CN102" s="119"/>
      <c r="CO102" s="119"/>
      <c r="CP102" s="119"/>
      <c r="CQ102" s="119"/>
      <c r="CR102" s="119"/>
      <c r="CS102" s="119"/>
      <c r="CT102" s="119"/>
      <c r="CU102" s="119"/>
      <c r="CV102" s="119"/>
      <c r="CW102" s="119"/>
      <c r="CX102" s="119"/>
      <c r="CY102" s="119"/>
      <c r="CZ102" s="119"/>
      <c r="DA102" s="119"/>
      <c r="DB102" s="119"/>
      <c r="DC102" s="119"/>
      <c r="DD102" s="119"/>
      <c r="DE102" s="119"/>
      <c r="DF102" s="119"/>
      <c r="DG102" s="119"/>
      <c r="DH102" s="119"/>
      <c r="DI102" s="119"/>
      <c r="DJ102" s="119"/>
      <c r="DK102" s="119"/>
      <c r="DL102" s="119"/>
      <c r="DM102" s="119"/>
      <c r="DN102" s="119"/>
      <c r="DO102" s="119"/>
      <c r="DP102" s="119"/>
      <c r="DQ102" s="119"/>
      <c r="DR102" s="119"/>
      <c r="DS102" s="119"/>
      <c r="DT102" s="119"/>
      <c r="DU102" s="119"/>
      <c r="DV102" s="119"/>
      <c r="DW102" s="119"/>
      <c r="DX102" s="119"/>
      <c r="DY102" s="119"/>
      <c r="DZ102" s="119"/>
      <c r="EA102" s="119"/>
      <c r="EB102" s="119"/>
      <c r="EC102" s="119"/>
      <c r="ED102" s="119"/>
      <c r="EE102" s="119"/>
      <c r="EF102" s="119"/>
      <c r="EG102" s="119"/>
      <c r="EH102" s="119"/>
      <c r="EI102" s="119"/>
      <c r="EJ102" s="119"/>
      <c r="EK102" s="119"/>
      <c r="EL102" s="119"/>
      <c r="EM102" s="119"/>
      <c r="EN102" s="119"/>
      <c r="EO102" s="119"/>
      <c r="EP102" s="119"/>
      <c r="EQ102" s="119"/>
      <c r="ER102" s="119"/>
      <c r="ES102" s="119"/>
      <c r="ET102" s="119"/>
      <c r="EU102" s="119"/>
      <c r="EV102" s="119"/>
      <c r="EW102" s="119"/>
      <c r="EX102" s="119"/>
      <c r="EY102" s="119"/>
      <c r="EZ102" s="119"/>
      <c r="FA102" s="119"/>
      <c r="FB102" s="119"/>
      <c r="FC102" s="119"/>
      <c r="FD102" s="119"/>
      <c r="FE102" s="119"/>
      <c r="FF102" s="119"/>
      <c r="FG102" s="119"/>
      <c r="FH102" s="119"/>
      <c r="FI102" s="119"/>
      <c r="FJ102" s="119"/>
      <c r="FK102" s="119"/>
      <c r="FL102" s="119"/>
      <c r="FM102" s="119"/>
      <c r="FN102" s="119"/>
      <c r="FO102" s="119"/>
      <c r="FP102" s="119"/>
      <c r="FQ102" s="119"/>
      <c r="FR102" s="119"/>
      <c r="FS102" s="119"/>
      <c r="FT102" s="119"/>
      <c r="FU102" s="119"/>
      <c r="FV102" s="119"/>
      <c r="FW102" s="119"/>
      <c r="FX102" s="119"/>
      <c r="FY102" s="119"/>
      <c r="FZ102" s="119"/>
      <c r="GA102" s="119"/>
      <c r="GB102" s="119"/>
      <c r="GC102" s="119"/>
      <c r="GD102" s="119"/>
      <c r="GE102" s="119"/>
      <c r="GF102" s="119"/>
      <c r="GG102" s="119"/>
      <c r="GH102" s="119"/>
      <c r="GI102" s="119"/>
      <c r="GJ102" s="119"/>
      <c r="GK102" s="119"/>
      <c r="GL102" s="119"/>
      <c r="GM102" s="119"/>
      <c r="GN102" s="119"/>
      <c r="GO102" s="119"/>
      <c r="GP102" s="119"/>
      <c r="GQ102" s="119"/>
      <c r="GR102" s="119"/>
      <c r="GS102" s="119"/>
      <c r="GT102" s="119"/>
      <c r="GU102" s="119"/>
      <c r="GV102" s="119"/>
      <c r="GW102" s="119"/>
      <c r="GX102" s="119"/>
      <c r="GY102" s="119"/>
      <c r="GZ102" s="119"/>
      <c r="HA102" s="119"/>
      <c r="HB102" s="119"/>
      <c r="HC102" s="119"/>
      <c r="HD102" s="119"/>
      <c r="HE102" s="119"/>
      <c r="HF102" s="119"/>
      <c r="HG102" s="119"/>
      <c r="HH102" s="119"/>
      <c r="HI102" s="119"/>
      <c r="HJ102" s="119"/>
      <c r="HK102" s="119"/>
      <c r="HL102" s="119"/>
      <c r="HM102" s="119"/>
      <c r="HN102" s="119"/>
      <c r="HO102" s="119"/>
      <c r="HP102" s="119"/>
      <c r="HQ102" s="119"/>
      <c r="HR102" s="119"/>
      <c r="HS102" s="119"/>
      <c r="HT102" s="119"/>
      <c r="HU102" s="119"/>
      <c r="HV102" s="119"/>
      <c r="HW102" s="119"/>
      <c r="HX102" s="119"/>
      <c r="HY102" s="119"/>
      <c r="HZ102" s="119"/>
      <c r="IA102" s="119"/>
      <c r="IB102" s="119"/>
      <c r="IC102" s="119"/>
      <c r="ID102" s="119"/>
      <c r="IE102" s="119"/>
      <c r="IF102" s="119"/>
      <c r="IG102" s="119"/>
      <c r="IH102" s="119"/>
      <c r="II102" s="119"/>
      <c r="IJ102" s="119"/>
      <c r="IK102" s="119"/>
      <c r="IL102" s="119"/>
      <c r="IM102" s="119"/>
      <c r="IN102" s="119"/>
      <c r="IO102" s="119"/>
      <c r="IP102" s="119"/>
      <c r="IQ102" s="119"/>
      <c r="IR102" s="119"/>
      <c r="IS102" s="119"/>
      <c r="IT102" s="119"/>
      <c r="IU102" s="119"/>
      <c r="IV102" s="119"/>
    </row>
    <row r="103" spans="2:256" ht="15.75">
      <c r="B103" s="279">
        <v>1</v>
      </c>
      <c r="C103" s="589" t="str">
        <f>RESUMO!D101</f>
        <v>E S T R U T U R A</v>
      </c>
      <c r="D103" s="590">
        <f>AB103*E103/100</f>
        <v>0</v>
      </c>
      <c r="E103" s="591"/>
      <c r="F103" s="592">
        <f>AB103*G103/100</f>
        <v>0</v>
      </c>
      <c r="G103" s="591"/>
      <c r="H103" s="590">
        <f>AB103*I103/100</f>
        <v>2985.19</v>
      </c>
      <c r="I103" s="591">
        <v>100</v>
      </c>
      <c r="J103" s="590">
        <f>AB103*K103/100</f>
        <v>0</v>
      </c>
      <c r="K103" s="591"/>
      <c r="L103" s="592">
        <f>AB103*M103/100</f>
        <v>0</v>
      </c>
      <c r="M103" s="591"/>
      <c r="N103" s="590">
        <f>AB103*O103/100</f>
        <v>0</v>
      </c>
      <c r="O103" s="591"/>
      <c r="P103" s="590">
        <f>AB103*Q103/100</f>
        <v>0</v>
      </c>
      <c r="Q103" s="591"/>
      <c r="R103" s="590">
        <f>AB103*S103/100</f>
        <v>0</v>
      </c>
      <c r="S103" s="591"/>
      <c r="T103" s="590">
        <f>AB103*U103/100</f>
        <v>0</v>
      </c>
      <c r="U103" s="591"/>
      <c r="V103" s="590">
        <f>AB103*W103/100</f>
        <v>0</v>
      </c>
      <c r="W103" s="591"/>
      <c r="X103" s="590">
        <f>AB103*Y103/100</f>
        <v>0</v>
      </c>
      <c r="Y103" s="591"/>
      <c r="Z103" s="590">
        <f>AB103*AA103/100</f>
        <v>0</v>
      </c>
      <c r="AA103" s="591"/>
      <c r="AB103" s="593">
        <f>RESUMO!I101</f>
        <v>2985.19</v>
      </c>
      <c r="AC103" s="594">
        <f>AB103/$AB$121*100</f>
        <v>0.31127353585179401</v>
      </c>
      <c r="AD103" s="151"/>
      <c r="AE103" s="280">
        <f t="shared" si="4"/>
        <v>100</v>
      </c>
      <c r="AF103" s="151"/>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c r="BK103" s="151"/>
      <c r="BL103" s="151"/>
      <c r="BM103" s="151"/>
      <c r="BN103" s="151"/>
      <c r="BO103" s="151"/>
      <c r="BP103" s="151"/>
      <c r="BQ103" s="151"/>
      <c r="BR103" s="151"/>
      <c r="BS103" s="151"/>
      <c r="BT103" s="151"/>
      <c r="BU103" s="151"/>
      <c r="BV103" s="151"/>
      <c r="BW103" s="151"/>
      <c r="BX103" s="151"/>
      <c r="BY103" s="151"/>
      <c r="BZ103" s="151"/>
      <c r="CA103" s="151"/>
      <c r="CB103" s="151"/>
      <c r="CC103" s="151"/>
      <c r="CD103" s="151"/>
      <c r="CE103" s="151"/>
      <c r="CF103" s="151"/>
      <c r="CG103" s="151"/>
      <c r="CH103" s="151"/>
      <c r="CI103" s="151"/>
      <c r="CJ103" s="151"/>
      <c r="CK103" s="151"/>
      <c r="CL103" s="151"/>
      <c r="CM103" s="151"/>
      <c r="CN103" s="151"/>
      <c r="CO103" s="151"/>
      <c r="CP103" s="151"/>
      <c r="CQ103" s="151"/>
      <c r="CR103" s="151"/>
      <c r="CS103" s="151"/>
      <c r="CT103" s="151"/>
      <c r="CU103" s="151"/>
      <c r="CV103" s="151"/>
      <c r="CW103" s="151"/>
      <c r="CX103" s="151"/>
      <c r="CY103" s="151"/>
      <c r="CZ103" s="151"/>
      <c r="DA103" s="151"/>
      <c r="DB103" s="151"/>
      <c r="DC103" s="151"/>
      <c r="DD103" s="151"/>
      <c r="DE103" s="151"/>
      <c r="DF103" s="151"/>
      <c r="DG103" s="151"/>
      <c r="DH103" s="151"/>
      <c r="DI103" s="151"/>
      <c r="DJ103" s="151"/>
      <c r="DK103" s="151"/>
      <c r="DL103" s="151"/>
      <c r="DM103" s="151"/>
      <c r="DN103" s="151"/>
      <c r="DO103" s="151"/>
      <c r="DP103" s="151"/>
      <c r="DQ103" s="151"/>
      <c r="DR103" s="151"/>
      <c r="DS103" s="151"/>
      <c r="DT103" s="151"/>
      <c r="DU103" s="151"/>
      <c r="DV103" s="151"/>
      <c r="DW103" s="151"/>
      <c r="DX103" s="151"/>
      <c r="DY103" s="151"/>
      <c r="DZ103" s="151"/>
      <c r="EA103" s="151"/>
      <c r="EB103" s="151"/>
      <c r="EC103" s="151"/>
      <c r="ED103" s="151"/>
      <c r="EE103" s="151"/>
      <c r="EF103" s="151"/>
      <c r="EG103" s="151"/>
      <c r="EH103" s="151"/>
      <c r="EI103" s="151"/>
      <c r="EJ103" s="151"/>
      <c r="EK103" s="151"/>
      <c r="EL103" s="151"/>
      <c r="EM103" s="151"/>
      <c r="EN103" s="151"/>
      <c r="EO103" s="151"/>
      <c r="EP103" s="151"/>
      <c r="EQ103" s="151"/>
      <c r="ER103" s="151"/>
      <c r="ES103" s="151"/>
      <c r="ET103" s="151"/>
      <c r="EU103" s="151"/>
      <c r="EV103" s="151"/>
      <c r="EW103" s="151"/>
      <c r="EX103" s="151"/>
      <c r="EY103" s="151"/>
      <c r="EZ103" s="151"/>
      <c r="FA103" s="151"/>
      <c r="FB103" s="151"/>
      <c r="FC103" s="151"/>
      <c r="FD103" s="151"/>
      <c r="FE103" s="151"/>
      <c r="FF103" s="151"/>
      <c r="FG103" s="151"/>
      <c r="FH103" s="151"/>
      <c r="FI103" s="151"/>
      <c r="FJ103" s="151"/>
      <c r="FK103" s="151"/>
      <c r="FL103" s="151"/>
      <c r="FM103" s="151"/>
      <c r="FN103" s="151"/>
      <c r="FO103" s="151"/>
      <c r="FP103" s="151"/>
      <c r="FQ103" s="151"/>
      <c r="FR103" s="151"/>
      <c r="FS103" s="151"/>
      <c r="FT103" s="151"/>
      <c r="FU103" s="151"/>
      <c r="FV103" s="151"/>
      <c r="FW103" s="151"/>
      <c r="FX103" s="151"/>
      <c r="FY103" s="151"/>
      <c r="FZ103" s="151"/>
      <c r="GA103" s="151"/>
      <c r="GB103" s="151"/>
      <c r="GC103" s="151"/>
      <c r="GD103" s="151"/>
      <c r="GE103" s="151"/>
      <c r="GF103" s="151"/>
      <c r="GG103" s="151"/>
      <c r="GH103" s="151"/>
      <c r="GI103" s="151"/>
      <c r="GJ103" s="151"/>
      <c r="GK103" s="151"/>
      <c r="GL103" s="151"/>
      <c r="GM103" s="151"/>
      <c r="GN103" s="151"/>
      <c r="GO103" s="151"/>
      <c r="GP103" s="151"/>
      <c r="GQ103" s="151"/>
      <c r="GR103" s="151"/>
      <c r="GS103" s="151"/>
      <c r="GT103" s="151"/>
      <c r="GU103" s="151"/>
      <c r="GV103" s="151"/>
      <c r="GW103" s="151"/>
      <c r="GX103" s="151"/>
      <c r="GY103" s="151"/>
      <c r="GZ103" s="151"/>
      <c r="HA103" s="151"/>
      <c r="HB103" s="151"/>
      <c r="HC103" s="151"/>
      <c r="HD103" s="151"/>
      <c r="HE103" s="151"/>
      <c r="HF103" s="151"/>
      <c r="HG103" s="151"/>
      <c r="HH103" s="151"/>
      <c r="HI103" s="151"/>
      <c r="HJ103" s="151"/>
      <c r="HK103" s="151"/>
      <c r="HL103" s="151"/>
      <c r="HM103" s="151"/>
      <c r="HN103" s="151"/>
      <c r="HO103" s="151"/>
      <c r="HP103" s="151"/>
      <c r="HQ103" s="151"/>
      <c r="HR103" s="151"/>
      <c r="HS103" s="151"/>
      <c r="HT103" s="151"/>
      <c r="HU103" s="151"/>
      <c r="HV103" s="151"/>
      <c r="HW103" s="151"/>
      <c r="HX103" s="151"/>
      <c r="HY103" s="151"/>
      <c r="HZ103" s="151"/>
      <c r="IA103" s="151"/>
      <c r="IB103" s="151"/>
      <c r="IC103" s="151"/>
      <c r="ID103" s="151"/>
      <c r="IE103" s="151"/>
      <c r="IF103" s="151"/>
      <c r="IG103" s="151"/>
      <c r="IH103" s="151"/>
      <c r="II103" s="151"/>
      <c r="IJ103" s="151"/>
      <c r="IK103" s="151"/>
      <c r="IL103" s="151"/>
      <c r="IM103" s="151"/>
      <c r="IN103" s="151"/>
      <c r="IO103" s="151"/>
      <c r="IP103" s="151"/>
      <c r="IQ103" s="151"/>
      <c r="IR103" s="151"/>
      <c r="IS103" s="151"/>
      <c r="IT103" s="151"/>
      <c r="IU103" s="151"/>
      <c r="IV103" s="151"/>
    </row>
    <row r="104" spans="2:256" s="270" customFormat="1" ht="6" customHeight="1">
      <c r="C104" s="595"/>
      <c r="D104" s="596"/>
      <c r="E104" s="597"/>
      <c r="F104" s="596"/>
      <c r="G104" s="597"/>
      <c r="H104" s="596"/>
      <c r="I104" s="597"/>
      <c r="J104" s="596"/>
      <c r="K104" s="597"/>
      <c r="L104" s="596"/>
      <c r="M104" s="597"/>
      <c r="N104" s="596"/>
      <c r="O104" s="597"/>
      <c r="P104" s="596"/>
      <c r="Q104" s="597"/>
      <c r="R104" s="596"/>
      <c r="S104" s="597"/>
      <c r="T104" s="596"/>
      <c r="U104" s="597"/>
      <c r="V104" s="596"/>
      <c r="W104" s="597"/>
      <c r="X104" s="596"/>
      <c r="Y104" s="597"/>
      <c r="Z104" s="596"/>
      <c r="AA104" s="597"/>
      <c r="AB104" s="596"/>
      <c r="AC104" s="598"/>
      <c r="AD104" s="119"/>
      <c r="AE104" s="275">
        <f t="shared" si="4"/>
        <v>0</v>
      </c>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c r="ES104" s="119"/>
      <c r="ET104" s="119"/>
      <c r="EU104" s="119"/>
      <c r="EV104" s="119"/>
      <c r="EW104" s="119"/>
      <c r="EX104" s="119"/>
      <c r="EY104" s="119"/>
      <c r="EZ104" s="119"/>
      <c r="FA104" s="119"/>
      <c r="FB104" s="119"/>
      <c r="FC104" s="119"/>
      <c r="FD104" s="119"/>
      <c r="FE104" s="119"/>
      <c r="FF104" s="119"/>
      <c r="FG104" s="119"/>
      <c r="FH104" s="119"/>
      <c r="FI104" s="119"/>
      <c r="FJ104" s="119"/>
      <c r="FK104" s="119"/>
      <c r="FL104" s="119"/>
      <c r="FM104" s="119"/>
      <c r="FN104" s="119"/>
      <c r="FO104" s="119"/>
      <c r="FP104" s="119"/>
      <c r="FQ104" s="119"/>
      <c r="FR104" s="119"/>
      <c r="FS104" s="119"/>
      <c r="FT104" s="119"/>
      <c r="FU104" s="119"/>
      <c r="FV104" s="119"/>
      <c r="FW104" s="119"/>
      <c r="FX104" s="119"/>
      <c r="FY104" s="119"/>
      <c r="FZ104" s="119"/>
      <c r="GA104" s="119"/>
      <c r="GB104" s="119"/>
      <c r="GC104" s="119"/>
      <c r="GD104" s="119"/>
      <c r="GE104" s="119"/>
      <c r="GF104" s="119"/>
      <c r="GG104" s="119"/>
      <c r="GH104" s="119"/>
      <c r="GI104" s="119"/>
      <c r="GJ104" s="119"/>
      <c r="GK104" s="119"/>
      <c r="GL104" s="119"/>
      <c r="GM104" s="119"/>
      <c r="GN104" s="119"/>
      <c r="GO104" s="119"/>
      <c r="GP104" s="119"/>
      <c r="GQ104" s="119"/>
      <c r="GR104" s="119"/>
      <c r="GS104" s="119"/>
      <c r="GT104" s="119"/>
      <c r="GU104" s="119"/>
      <c r="GV104" s="119"/>
      <c r="GW104" s="119"/>
      <c r="GX104" s="119"/>
      <c r="GY104" s="119"/>
      <c r="GZ104" s="119"/>
      <c r="HA104" s="119"/>
      <c r="HB104" s="119"/>
      <c r="HC104" s="119"/>
      <c r="HD104" s="119"/>
      <c r="HE104" s="119"/>
      <c r="HF104" s="119"/>
      <c r="HG104" s="119"/>
      <c r="HH104" s="119"/>
      <c r="HI104" s="119"/>
      <c r="HJ104" s="119"/>
      <c r="HK104" s="119"/>
      <c r="HL104" s="119"/>
      <c r="HM104" s="119"/>
      <c r="HN104" s="119"/>
      <c r="HO104" s="119"/>
      <c r="HP104" s="119"/>
      <c r="HQ104" s="119"/>
      <c r="HR104" s="119"/>
      <c r="HS104" s="119"/>
      <c r="HT104" s="119"/>
      <c r="HU104" s="119"/>
      <c r="HV104" s="119"/>
      <c r="HW104" s="119"/>
      <c r="HX104" s="119"/>
      <c r="HY104" s="119"/>
      <c r="HZ104" s="119"/>
      <c r="IA104" s="119"/>
      <c r="IB104" s="119"/>
      <c r="IC104" s="119"/>
      <c r="ID104" s="119"/>
      <c r="IE104" s="119"/>
      <c r="IF104" s="119"/>
      <c r="IG104" s="119"/>
      <c r="IH104" s="119"/>
      <c r="II104" s="119"/>
      <c r="IJ104" s="119"/>
      <c r="IK104" s="119"/>
      <c r="IL104" s="119"/>
      <c r="IM104" s="119"/>
      <c r="IN104" s="119"/>
      <c r="IO104" s="119"/>
      <c r="IP104" s="119"/>
      <c r="IQ104" s="119"/>
      <c r="IR104" s="119"/>
      <c r="IS104" s="119"/>
      <c r="IT104" s="119"/>
      <c r="IU104" s="119"/>
      <c r="IV104" s="119"/>
    </row>
    <row r="105" spans="2:256" ht="31.5">
      <c r="B105" s="279">
        <v>1</v>
      </c>
      <c r="C105" s="589" t="str">
        <f>RESUMO!D103</f>
        <v>A L V E N A R I A S ,   F E C H A M E N T O S   E   D I V I S Ó R I A S</v>
      </c>
      <c r="D105" s="590">
        <f>AB105*E105/100</f>
        <v>0</v>
      </c>
      <c r="E105" s="591"/>
      <c r="F105" s="592">
        <f>AB105*G105/100</f>
        <v>0</v>
      </c>
      <c r="G105" s="591"/>
      <c r="H105" s="590">
        <f>AB105*I105/100</f>
        <v>0</v>
      </c>
      <c r="I105" s="591"/>
      <c r="J105" s="590">
        <f>AB105*K105/100</f>
        <v>352.49</v>
      </c>
      <c r="K105" s="591">
        <v>100</v>
      </c>
      <c r="L105" s="592">
        <f>AB105*M105/100</f>
        <v>0</v>
      </c>
      <c r="M105" s="591"/>
      <c r="N105" s="590">
        <f>AB105*O105/100</f>
        <v>0</v>
      </c>
      <c r="O105" s="591"/>
      <c r="P105" s="590">
        <f>AB105*Q105/100</f>
        <v>0</v>
      </c>
      <c r="Q105" s="591"/>
      <c r="R105" s="590">
        <f>AB105*S105/100</f>
        <v>0</v>
      </c>
      <c r="S105" s="591"/>
      <c r="T105" s="590">
        <f>AB105*U105/100</f>
        <v>0</v>
      </c>
      <c r="U105" s="591"/>
      <c r="V105" s="590">
        <f>AB105*W105/100</f>
        <v>0</v>
      </c>
      <c r="W105" s="591"/>
      <c r="X105" s="590">
        <f>AB105*Y105/100</f>
        <v>0</v>
      </c>
      <c r="Y105" s="591"/>
      <c r="Z105" s="590">
        <f>AB105*AA105/100</f>
        <v>0</v>
      </c>
      <c r="AA105" s="591"/>
      <c r="AB105" s="593">
        <f>RESUMO!I103</f>
        <v>352.49</v>
      </c>
      <c r="AC105" s="594">
        <f>AB105/$AB$121*100</f>
        <v>3.675505031585892E-2</v>
      </c>
      <c r="AD105" s="151"/>
      <c r="AE105" s="280">
        <f t="shared" si="4"/>
        <v>100</v>
      </c>
      <c r="AF105" s="151"/>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c r="BK105" s="151"/>
      <c r="BL105" s="151"/>
      <c r="BM105" s="151"/>
      <c r="BN105" s="151"/>
      <c r="BO105" s="151"/>
      <c r="BP105" s="151"/>
      <c r="BQ105" s="151"/>
      <c r="BR105" s="151"/>
      <c r="BS105" s="151"/>
      <c r="BT105" s="151"/>
      <c r="BU105" s="151"/>
      <c r="BV105" s="151"/>
      <c r="BW105" s="151"/>
      <c r="BX105" s="151"/>
      <c r="BY105" s="151"/>
      <c r="BZ105" s="151"/>
      <c r="CA105" s="151"/>
      <c r="CB105" s="151"/>
      <c r="CC105" s="151"/>
      <c r="CD105" s="151"/>
      <c r="CE105" s="151"/>
      <c r="CF105" s="151"/>
      <c r="CG105" s="151"/>
      <c r="CH105" s="151"/>
      <c r="CI105" s="151"/>
      <c r="CJ105" s="151"/>
      <c r="CK105" s="151"/>
      <c r="CL105" s="151"/>
      <c r="CM105" s="151"/>
      <c r="CN105" s="151"/>
      <c r="CO105" s="151"/>
      <c r="CP105" s="151"/>
      <c r="CQ105" s="151"/>
      <c r="CR105" s="151"/>
      <c r="CS105" s="151"/>
      <c r="CT105" s="151"/>
      <c r="CU105" s="151"/>
      <c r="CV105" s="151"/>
      <c r="CW105" s="151"/>
      <c r="CX105" s="151"/>
      <c r="CY105" s="151"/>
      <c r="CZ105" s="151"/>
      <c r="DA105" s="151"/>
      <c r="DB105" s="151"/>
      <c r="DC105" s="151"/>
      <c r="DD105" s="151"/>
      <c r="DE105" s="151"/>
      <c r="DF105" s="151"/>
      <c r="DG105" s="151"/>
      <c r="DH105" s="151"/>
      <c r="DI105" s="151"/>
      <c r="DJ105" s="151"/>
      <c r="DK105" s="151"/>
      <c r="DL105" s="151"/>
      <c r="DM105" s="151"/>
      <c r="DN105" s="151"/>
      <c r="DO105" s="151"/>
      <c r="DP105" s="151"/>
      <c r="DQ105" s="151"/>
      <c r="DR105" s="151"/>
      <c r="DS105" s="151"/>
      <c r="DT105" s="151"/>
      <c r="DU105" s="151"/>
      <c r="DV105" s="151"/>
      <c r="DW105" s="151"/>
      <c r="DX105" s="151"/>
      <c r="DY105" s="151"/>
      <c r="DZ105" s="151"/>
      <c r="EA105" s="151"/>
      <c r="EB105" s="151"/>
      <c r="EC105" s="151"/>
      <c r="ED105" s="151"/>
      <c r="EE105" s="151"/>
      <c r="EF105" s="151"/>
      <c r="EG105" s="151"/>
      <c r="EH105" s="151"/>
      <c r="EI105" s="151"/>
      <c r="EJ105" s="151"/>
      <c r="EK105" s="151"/>
      <c r="EL105" s="151"/>
      <c r="EM105" s="151"/>
      <c r="EN105" s="151"/>
      <c r="EO105" s="151"/>
      <c r="EP105" s="151"/>
      <c r="EQ105" s="151"/>
      <c r="ER105" s="151"/>
      <c r="ES105" s="151"/>
      <c r="ET105" s="151"/>
      <c r="EU105" s="151"/>
      <c r="EV105" s="151"/>
      <c r="EW105" s="151"/>
      <c r="EX105" s="151"/>
      <c r="EY105" s="151"/>
      <c r="EZ105" s="151"/>
      <c r="FA105" s="151"/>
      <c r="FB105" s="151"/>
      <c r="FC105" s="151"/>
      <c r="FD105" s="151"/>
      <c r="FE105" s="151"/>
      <c r="FF105" s="151"/>
      <c r="FG105" s="151"/>
      <c r="FH105" s="151"/>
      <c r="FI105" s="151"/>
      <c r="FJ105" s="151"/>
      <c r="FK105" s="151"/>
      <c r="FL105" s="151"/>
      <c r="FM105" s="151"/>
      <c r="FN105" s="151"/>
      <c r="FO105" s="151"/>
      <c r="FP105" s="151"/>
      <c r="FQ105" s="151"/>
      <c r="FR105" s="151"/>
      <c r="FS105" s="151"/>
      <c r="FT105" s="151"/>
      <c r="FU105" s="151"/>
      <c r="FV105" s="151"/>
      <c r="FW105" s="151"/>
      <c r="FX105" s="151"/>
      <c r="FY105" s="151"/>
      <c r="FZ105" s="151"/>
      <c r="GA105" s="151"/>
      <c r="GB105" s="151"/>
      <c r="GC105" s="151"/>
      <c r="GD105" s="151"/>
      <c r="GE105" s="151"/>
      <c r="GF105" s="151"/>
      <c r="GG105" s="151"/>
      <c r="GH105" s="151"/>
      <c r="GI105" s="151"/>
      <c r="GJ105" s="151"/>
      <c r="GK105" s="151"/>
      <c r="GL105" s="151"/>
      <c r="GM105" s="151"/>
      <c r="GN105" s="151"/>
      <c r="GO105" s="151"/>
      <c r="GP105" s="151"/>
      <c r="GQ105" s="151"/>
      <c r="GR105" s="151"/>
      <c r="GS105" s="151"/>
      <c r="GT105" s="151"/>
      <c r="GU105" s="151"/>
      <c r="GV105" s="151"/>
      <c r="GW105" s="151"/>
      <c r="GX105" s="151"/>
      <c r="GY105" s="151"/>
      <c r="GZ105" s="151"/>
      <c r="HA105" s="151"/>
      <c r="HB105" s="151"/>
      <c r="HC105" s="151"/>
      <c r="HD105" s="151"/>
      <c r="HE105" s="151"/>
      <c r="HF105" s="151"/>
      <c r="HG105" s="151"/>
      <c r="HH105" s="151"/>
      <c r="HI105" s="151"/>
      <c r="HJ105" s="151"/>
      <c r="HK105" s="151"/>
      <c r="HL105" s="151"/>
      <c r="HM105" s="151"/>
      <c r="HN105" s="151"/>
      <c r="HO105" s="151"/>
      <c r="HP105" s="151"/>
      <c r="HQ105" s="151"/>
      <c r="HR105" s="151"/>
      <c r="HS105" s="151"/>
      <c r="HT105" s="151"/>
      <c r="HU105" s="151"/>
      <c r="HV105" s="151"/>
      <c r="HW105" s="151"/>
      <c r="HX105" s="151"/>
      <c r="HY105" s="151"/>
      <c r="HZ105" s="151"/>
      <c r="IA105" s="151"/>
      <c r="IB105" s="151"/>
      <c r="IC105" s="151"/>
      <c r="ID105" s="151"/>
      <c r="IE105" s="151"/>
      <c r="IF105" s="151"/>
      <c r="IG105" s="151"/>
      <c r="IH105" s="151"/>
      <c r="II105" s="151"/>
      <c r="IJ105" s="151"/>
      <c r="IK105" s="151"/>
      <c r="IL105" s="151"/>
      <c r="IM105" s="151"/>
      <c r="IN105" s="151"/>
      <c r="IO105" s="151"/>
      <c r="IP105" s="151"/>
      <c r="IQ105" s="151"/>
      <c r="IR105" s="151"/>
      <c r="IS105" s="151"/>
      <c r="IT105" s="151"/>
      <c r="IU105" s="151"/>
      <c r="IV105" s="151"/>
    </row>
    <row r="106" spans="2:256" s="270" customFormat="1" ht="6" customHeight="1">
      <c r="C106" s="595"/>
      <c r="D106" s="596"/>
      <c r="E106" s="597"/>
      <c r="F106" s="596"/>
      <c r="G106" s="597"/>
      <c r="H106" s="596"/>
      <c r="I106" s="597"/>
      <c r="J106" s="596"/>
      <c r="K106" s="597"/>
      <c r="L106" s="596"/>
      <c r="M106" s="597"/>
      <c r="N106" s="596"/>
      <c r="O106" s="597"/>
      <c r="P106" s="596"/>
      <c r="Q106" s="597"/>
      <c r="R106" s="596"/>
      <c r="S106" s="597"/>
      <c r="T106" s="596"/>
      <c r="U106" s="597"/>
      <c r="V106" s="596"/>
      <c r="W106" s="597"/>
      <c r="X106" s="596"/>
      <c r="Y106" s="597"/>
      <c r="Z106" s="596"/>
      <c r="AA106" s="597"/>
      <c r="AB106" s="596"/>
      <c r="AC106" s="598"/>
      <c r="AD106" s="119"/>
      <c r="AE106" s="275">
        <f t="shared" si="4"/>
        <v>0</v>
      </c>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c r="CY106" s="119"/>
      <c r="CZ106" s="119"/>
      <c r="DA106" s="119"/>
      <c r="DB106" s="119"/>
      <c r="DC106" s="119"/>
      <c r="DD106" s="119"/>
      <c r="DE106" s="119"/>
      <c r="DF106" s="119"/>
      <c r="DG106" s="119"/>
      <c r="DH106" s="119"/>
      <c r="DI106" s="119"/>
      <c r="DJ106" s="119"/>
      <c r="DK106" s="119"/>
      <c r="DL106" s="119"/>
      <c r="DM106" s="119"/>
      <c r="DN106" s="119"/>
      <c r="DO106" s="119"/>
      <c r="DP106" s="119"/>
      <c r="DQ106" s="119"/>
      <c r="DR106" s="119"/>
      <c r="DS106" s="119"/>
      <c r="DT106" s="119"/>
      <c r="DU106" s="119"/>
      <c r="DV106" s="119"/>
      <c r="DW106" s="119"/>
      <c r="DX106" s="119"/>
      <c r="DY106" s="119"/>
      <c r="DZ106" s="119"/>
      <c r="EA106" s="119"/>
      <c r="EB106" s="119"/>
      <c r="EC106" s="119"/>
      <c r="ED106" s="119"/>
      <c r="EE106" s="119"/>
      <c r="EF106" s="119"/>
      <c r="EG106" s="119"/>
      <c r="EH106" s="119"/>
      <c r="EI106" s="119"/>
      <c r="EJ106" s="119"/>
      <c r="EK106" s="119"/>
      <c r="EL106" s="119"/>
      <c r="EM106" s="119"/>
      <c r="EN106" s="119"/>
      <c r="EO106" s="119"/>
      <c r="EP106" s="119"/>
      <c r="EQ106" s="119"/>
      <c r="ER106" s="119"/>
      <c r="ES106" s="119"/>
      <c r="ET106" s="119"/>
      <c r="EU106" s="119"/>
      <c r="EV106" s="119"/>
      <c r="EW106" s="119"/>
      <c r="EX106" s="119"/>
      <c r="EY106" s="119"/>
      <c r="EZ106" s="119"/>
      <c r="FA106" s="119"/>
      <c r="FB106" s="119"/>
      <c r="FC106" s="119"/>
      <c r="FD106" s="119"/>
      <c r="FE106" s="119"/>
      <c r="FF106" s="119"/>
      <c r="FG106" s="119"/>
      <c r="FH106" s="119"/>
      <c r="FI106" s="119"/>
      <c r="FJ106" s="119"/>
      <c r="FK106" s="119"/>
      <c r="FL106" s="119"/>
      <c r="FM106" s="119"/>
      <c r="FN106" s="119"/>
      <c r="FO106" s="119"/>
      <c r="FP106" s="119"/>
      <c r="FQ106" s="119"/>
      <c r="FR106" s="119"/>
      <c r="FS106" s="119"/>
      <c r="FT106" s="119"/>
      <c r="FU106" s="119"/>
      <c r="FV106" s="119"/>
      <c r="FW106" s="119"/>
      <c r="FX106" s="119"/>
      <c r="FY106" s="119"/>
      <c r="FZ106" s="119"/>
      <c r="GA106" s="119"/>
      <c r="GB106" s="119"/>
      <c r="GC106" s="119"/>
      <c r="GD106" s="119"/>
      <c r="GE106" s="119"/>
      <c r="GF106" s="119"/>
      <c r="GG106" s="119"/>
      <c r="GH106" s="119"/>
      <c r="GI106" s="119"/>
      <c r="GJ106" s="119"/>
      <c r="GK106" s="119"/>
      <c r="GL106" s="119"/>
      <c r="GM106" s="119"/>
      <c r="GN106" s="119"/>
      <c r="GO106" s="119"/>
      <c r="GP106" s="119"/>
      <c r="GQ106" s="119"/>
      <c r="GR106" s="119"/>
      <c r="GS106" s="119"/>
      <c r="GT106" s="119"/>
      <c r="GU106" s="119"/>
      <c r="GV106" s="119"/>
      <c r="GW106" s="119"/>
      <c r="GX106" s="119"/>
      <c r="GY106" s="119"/>
      <c r="GZ106" s="119"/>
      <c r="HA106" s="119"/>
      <c r="HB106" s="119"/>
      <c r="HC106" s="119"/>
      <c r="HD106" s="119"/>
      <c r="HE106" s="119"/>
      <c r="HF106" s="119"/>
      <c r="HG106" s="119"/>
      <c r="HH106" s="119"/>
      <c r="HI106" s="119"/>
      <c r="HJ106" s="119"/>
      <c r="HK106" s="119"/>
      <c r="HL106" s="119"/>
      <c r="HM106" s="119"/>
      <c r="HN106" s="119"/>
      <c r="HO106" s="119"/>
      <c r="HP106" s="119"/>
      <c r="HQ106" s="119"/>
      <c r="HR106" s="119"/>
      <c r="HS106" s="119"/>
      <c r="HT106" s="119"/>
      <c r="HU106" s="119"/>
      <c r="HV106" s="119"/>
      <c r="HW106" s="119"/>
      <c r="HX106" s="119"/>
      <c r="HY106" s="119"/>
      <c r="HZ106" s="119"/>
      <c r="IA106" s="119"/>
      <c r="IB106" s="119"/>
      <c r="IC106" s="119"/>
      <c r="ID106" s="119"/>
      <c r="IE106" s="119"/>
      <c r="IF106" s="119"/>
      <c r="IG106" s="119"/>
      <c r="IH106" s="119"/>
      <c r="II106" s="119"/>
      <c r="IJ106" s="119"/>
      <c r="IK106" s="119"/>
      <c r="IL106" s="119"/>
      <c r="IM106" s="119"/>
      <c r="IN106" s="119"/>
      <c r="IO106" s="119"/>
      <c r="IP106" s="119"/>
      <c r="IQ106" s="119"/>
      <c r="IR106" s="119"/>
      <c r="IS106" s="119"/>
      <c r="IT106" s="119"/>
      <c r="IU106" s="119"/>
      <c r="IV106" s="119"/>
    </row>
    <row r="107" spans="2:256" ht="15.75">
      <c r="B107" s="279">
        <v>1</v>
      </c>
      <c r="C107" s="589" t="str">
        <f>RESUMO!D105</f>
        <v>R E V E S T I M E N T O</v>
      </c>
      <c r="D107" s="590">
        <f>AB107*E107/100</f>
        <v>0</v>
      </c>
      <c r="E107" s="591"/>
      <c r="F107" s="592">
        <f>AB107*G107/100</f>
        <v>0</v>
      </c>
      <c r="G107" s="591"/>
      <c r="H107" s="590">
        <f>AB107*I107/100</f>
        <v>0</v>
      </c>
      <c r="I107" s="591"/>
      <c r="J107" s="590">
        <f>AB107*K107/100</f>
        <v>0</v>
      </c>
      <c r="K107" s="591"/>
      <c r="L107" s="592">
        <f>AB107*M107/100</f>
        <v>608.09</v>
      </c>
      <c r="M107" s="591">
        <v>100</v>
      </c>
      <c r="N107" s="590">
        <f>AB107*O107/100</f>
        <v>0</v>
      </c>
      <c r="O107" s="591"/>
      <c r="P107" s="590">
        <f>AB107*Q107/100</f>
        <v>0</v>
      </c>
      <c r="Q107" s="591"/>
      <c r="R107" s="590">
        <f>AB107*S107/100</f>
        <v>0</v>
      </c>
      <c r="S107" s="591"/>
      <c r="T107" s="590">
        <f>AB107*U107/100</f>
        <v>0</v>
      </c>
      <c r="U107" s="591"/>
      <c r="V107" s="590">
        <f>AB107*W107/100</f>
        <v>0</v>
      </c>
      <c r="W107" s="591"/>
      <c r="X107" s="590">
        <f>AB107*Y107/100</f>
        <v>0</v>
      </c>
      <c r="Y107" s="591"/>
      <c r="Z107" s="590">
        <f>AB107*AA107/100</f>
        <v>0</v>
      </c>
      <c r="AA107" s="591"/>
      <c r="AB107" s="593">
        <f>RESUMO!I105</f>
        <v>608.09</v>
      </c>
      <c r="AC107" s="594">
        <f>AB107/$AB$121*100</f>
        <v>6.3407127993902385E-2</v>
      </c>
      <c r="AD107" s="151"/>
      <c r="AE107" s="280">
        <f t="shared" si="4"/>
        <v>100</v>
      </c>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c r="BK107" s="151"/>
      <c r="BL107" s="151"/>
      <c r="BM107" s="151"/>
      <c r="BN107" s="151"/>
      <c r="BO107" s="151"/>
      <c r="BP107" s="151"/>
      <c r="BQ107" s="151"/>
      <c r="BR107" s="151"/>
      <c r="BS107" s="151"/>
      <c r="BT107" s="151"/>
      <c r="BU107" s="151"/>
      <c r="BV107" s="151"/>
      <c r="BW107" s="151"/>
      <c r="BX107" s="151"/>
      <c r="BY107" s="151"/>
      <c r="BZ107" s="151"/>
      <c r="CA107" s="151"/>
      <c r="CB107" s="151"/>
      <c r="CC107" s="151"/>
      <c r="CD107" s="151"/>
      <c r="CE107" s="151"/>
      <c r="CF107" s="151"/>
      <c r="CG107" s="151"/>
      <c r="CH107" s="151"/>
      <c r="CI107" s="151"/>
      <c r="CJ107" s="151"/>
      <c r="CK107" s="151"/>
      <c r="CL107" s="151"/>
      <c r="CM107" s="151"/>
      <c r="CN107" s="151"/>
      <c r="CO107" s="151"/>
      <c r="CP107" s="151"/>
      <c r="CQ107" s="151"/>
      <c r="CR107" s="151"/>
      <c r="CS107" s="151"/>
      <c r="CT107" s="151"/>
      <c r="CU107" s="151"/>
      <c r="CV107" s="151"/>
      <c r="CW107" s="151"/>
      <c r="CX107" s="151"/>
      <c r="CY107" s="151"/>
      <c r="CZ107" s="151"/>
      <c r="DA107" s="151"/>
      <c r="DB107" s="151"/>
      <c r="DC107" s="151"/>
      <c r="DD107" s="151"/>
      <c r="DE107" s="151"/>
      <c r="DF107" s="151"/>
      <c r="DG107" s="151"/>
      <c r="DH107" s="151"/>
      <c r="DI107" s="151"/>
      <c r="DJ107" s="151"/>
      <c r="DK107" s="151"/>
      <c r="DL107" s="151"/>
      <c r="DM107" s="151"/>
      <c r="DN107" s="151"/>
      <c r="DO107" s="151"/>
      <c r="DP107" s="151"/>
      <c r="DQ107" s="151"/>
      <c r="DR107" s="151"/>
      <c r="DS107" s="151"/>
      <c r="DT107" s="151"/>
      <c r="DU107" s="151"/>
      <c r="DV107" s="151"/>
      <c r="DW107" s="151"/>
      <c r="DX107" s="151"/>
      <c r="DY107" s="151"/>
      <c r="DZ107" s="151"/>
      <c r="EA107" s="151"/>
      <c r="EB107" s="151"/>
      <c r="EC107" s="151"/>
      <c r="ED107" s="151"/>
      <c r="EE107" s="151"/>
      <c r="EF107" s="151"/>
      <c r="EG107" s="151"/>
      <c r="EH107" s="151"/>
      <c r="EI107" s="151"/>
      <c r="EJ107" s="151"/>
      <c r="EK107" s="151"/>
      <c r="EL107" s="151"/>
      <c r="EM107" s="151"/>
      <c r="EN107" s="151"/>
      <c r="EO107" s="151"/>
      <c r="EP107" s="151"/>
      <c r="EQ107" s="151"/>
      <c r="ER107" s="151"/>
      <c r="ES107" s="151"/>
      <c r="ET107" s="151"/>
      <c r="EU107" s="151"/>
      <c r="EV107" s="151"/>
      <c r="EW107" s="151"/>
      <c r="EX107" s="151"/>
      <c r="EY107" s="151"/>
      <c r="EZ107" s="151"/>
      <c r="FA107" s="151"/>
      <c r="FB107" s="151"/>
      <c r="FC107" s="151"/>
      <c r="FD107" s="151"/>
      <c r="FE107" s="151"/>
      <c r="FF107" s="151"/>
      <c r="FG107" s="151"/>
      <c r="FH107" s="151"/>
      <c r="FI107" s="151"/>
      <c r="FJ107" s="151"/>
      <c r="FK107" s="151"/>
      <c r="FL107" s="151"/>
      <c r="FM107" s="151"/>
      <c r="FN107" s="151"/>
      <c r="FO107" s="151"/>
      <c r="FP107" s="151"/>
      <c r="FQ107" s="151"/>
      <c r="FR107" s="151"/>
      <c r="FS107" s="151"/>
      <c r="FT107" s="151"/>
      <c r="FU107" s="151"/>
      <c r="FV107" s="151"/>
      <c r="FW107" s="151"/>
      <c r="FX107" s="151"/>
      <c r="FY107" s="151"/>
      <c r="FZ107" s="151"/>
      <c r="GA107" s="151"/>
      <c r="GB107" s="151"/>
      <c r="GC107" s="151"/>
      <c r="GD107" s="151"/>
      <c r="GE107" s="151"/>
      <c r="GF107" s="151"/>
      <c r="GG107" s="151"/>
      <c r="GH107" s="151"/>
      <c r="GI107" s="151"/>
      <c r="GJ107" s="151"/>
      <c r="GK107" s="151"/>
      <c r="GL107" s="151"/>
      <c r="GM107" s="151"/>
      <c r="GN107" s="151"/>
      <c r="GO107" s="151"/>
      <c r="GP107" s="151"/>
      <c r="GQ107" s="151"/>
      <c r="GR107" s="151"/>
      <c r="GS107" s="151"/>
      <c r="GT107" s="151"/>
      <c r="GU107" s="151"/>
      <c r="GV107" s="151"/>
      <c r="GW107" s="151"/>
      <c r="GX107" s="151"/>
      <c r="GY107" s="151"/>
      <c r="GZ107" s="151"/>
      <c r="HA107" s="151"/>
      <c r="HB107" s="151"/>
      <c r="HC107" s="151"/>
      <c r="HD107" s="151"/>
      <c r="HE107" s="151"/>
      <c r="HF107" s="151"/>
      <c r="HG107" s="151"/>
      <c r="HH107" s="151"/>
      <c r="HI107" s="151"/>
      <c r="HJ107" s="151"/>
      <c r="HK107" s="151"/>
      <c r="HL107" s="151"/>
      <c r="HM107" s="151"/>
      <c r="HN107" s="151"/>
      <c r="HO107" s="151"/>
      <c r="HP107" s="151"/>
      <c r="HQ107" s="151"/>
      <c r="HR107" s="151"/>
      <c r="HS107" s="151"/>
      <c r="HT107" s="151"/>
      <c r="HU107" s="151"/>
      <c r="HV107" s="151"/>
      <c r="HW107" s="151"/>
      <c r="HX107" s="151"/>
      <c r="HY107" s="151"/>
      <c r="HZ107" s="151"/>
      <c r="IA107" s="151"/>
      <c r="IB107" s="151"/>
      <c r="IC107" s="151"/>
      <c r="ID107" s="151"/>
      <c r="IE107" s="151"/>
      <c r="IF107" s="151"/>
      <c r="IG107" s="151"/>
      <c r="IH107" s="151"/>
      <c r="II107" s="151"/>
      <c r="IJ107" s="151"/>
      <c r="IK107" s="151"/>
      <c r="IL107" s="151"/>
      <c r="IM107" s="151"/>
      <c r="IN107" s="151"/>
      <c r="IO107" s="151"/>
      <c r="IP107" s="151"/>
      <c r="IQ107" s="151"/>
      <c r="IR107" s="151"/>
      <c r="IS107" s="151"/>
      <c r="IT107" s="151"/>
      <c r="IU107" s="151"/>
      <c r="IV107" s="151"/>
    </row>
    <row r="108" spans="2:256" s="270" customFormat="1" ht="6" customHeight="1">
      <c r="C108" s="595"/>
      <c r="D108" s="596"/>
      <c r="E108" s="597"/>
      <c r="F108" s="596"/>
      <c r="G108" s="597"/>
      <c r="H108" s="596"/>
      <c r="I108" s="597"/>
      <c r="J108" s="596"/>
      <c r="K108" s="597"/>
      <c r="L108" s="596"/>
      <c r="M108" s="597"/>
      <c r="N108" s="596"/>
      <c r="O108" s="597"/>
      <c r="P108" s="596"/>
      <c r="Q108" s="597"/>
      <c r="R108" s="596"/>
      <c r="S108" s="597"/>
      <c r="T108" s="596"/>
      <c r="U108" s="597"/>
      <c r="V108" s="596"/>
      <c r="W108" s="597"/>
      <c r="X108" s="596"/>
      <c r="Y108" s="597"/>
      <c r="Z108" s="596"/>
      <c r="AA108" s="597"/>
      <c r="AB108" s="596"/>
      <c r="AC108" s="598"/>
      <c r="AD108" s="119"/>
      <c r="AE108" s="275">
        <f t="shared" si="4"/>
        <v>0</v>
      </c>
      <c r="AF108" s="119"/>
      <c r="AG108" s="119"/>
      <c r="AH108" s="119"/>
      <c r="AI108" s="119"/>
      <c r="AJ108" s="119"/>
      <c r="AK108" s="119"/>
      <c r="AL108" s="119"/>
      <c r="AM108" s="119"/>
      <c r="AN108" s="119"/>
      <c r="AO108" s="119"/>
      <c r="AP108" s="119"/>
      <c r="AQ108" s="119"/>
      <c r="AR108" s="119"/>
      <c r="AS108" s="119"/>
      <c r="AT108" s="119"/>
      <c r="AU108" s="119"/>
      <c r="AV108" s="119"/>
      <c r="AW108" s="119"/>
      <c r="AX108" s="119"/>
      <c r="AY108" s="119"/>
      <c r="AZ108" s="119"/>
      <c r="BA108" s="119"/>
      <c r="BB108" s="119"/>
      <c r="BC108" s="119"/>
      <c r="BD108" s="119"/>
      <c r="BE108" s="119"/>
      <c r="BF108" s="119"/>
      <c r="BG108" s="119"/>
      <c r="BH108" s="119"/>
      <c r="BI108" s="119"/>
      <c r="BJ108" s="119"/>
      <c r="BK108" s="119"/>
      <c r="BL108" s="119"/>
      <c r="BM108" s="119"/>
      <c r="BN108" s="119"/>
      <c r="BO108" s="119"/>
      <c r="BP108" s="119"/>
      <c r="BQ108" s="119"/>
      <c r="BR108" s="119"/>
      <c r="BS108" s="119"/>
      <c r="BT108" s="119"/>
      <c r="BU108" s="119"/>
      <c r="BV108" s="119"/>
      <c r="BW108" s="119"/>
      <c r="BX108" s="119"/>
      <c r="BY108" s="119"/>
      <c r="BZ108" s="119"/>
      <c r="CA108" s="119"/>
      <c r="CB108" s="119"/>
      <c r="CC108" s="119"/>
      <c r="CD108" s="119"/>
      <c r="CE108" s="119"/>
      <c r="CF108" s="119"/>
      <c r="CG108" s="119"/>
      <c r="CH108" s="119"/>
      <c r="CI108" s="119"/>
      <c r="CJ108" s="119"/>
      <c r="CK108" s="119"/>
      <c r="CL108" s="119"/>
      <c r="CM108" s="119"/>
      <c r="CN108" s="119"/>
      <c r="CO108" s="119"/>
      <c r="CP108" s="119"/>
      <c r="CQ108" s="119"/>
      <c r="CR108" s="119"/>
      <c r="CS108" s="119"/>
      <c r="CT108" s="119"/>
      <c r="CU108" s="119"/>
      <c r="CV108" s="119"/>
      <c r="CW108" s="119"/>
      <c r="CX108" s="119"/>
      <c r="CY108" s="119"/>
      <c r="CZ108" s="119"/>
      <c r="DA108" s="119"/>
      <c r="DB108" s="119"/>
      <c r="DC108" s="119"/>
      <c r="DD108" s="119"/>
      <c r="DE108" s="119"/>
      <c r="DF108" s="119"/>
      <c r="DG108" s="119"/>
      <c r="DH108" s="119"/>
      <c r="DI108" s="119"/>
      <c r="DJ108" s="119"/>
      <c r="DK108" s="119"/>
      <c r="DL108" s="119"/>
      <c r="DM108" s="119"/>
      <c r="DN108" s="119"/>
      <c r="DO108" s="119"/>
      <c r="DP108" s="119"/>
      <c r="DQ108" s="119"/>
      <c r="DR108" s="119"/>
      <c r="DS108" s="119"/>
      <c r="DT108" s="119"/>
      <c r="DU108" s="119"/>
      <c r="DV108" s="119"/>
      <c r="DW108" s="119"/>
      <c r="DX108" s="119"/>
      <c r="DY108" s="119"/>
      <c r="DZ108" s="119"/>
      <c r="EA108" s="119"/>
      <c r="EB108" s="119"/>
      <c r="EC108" s="119"/>
      <c r="ED108" s="119"/>
      <c r="EE108" s="119"/>
      <c r="EF108" s="119"/>
      <c r="EG108" s="119"/>
      <c r="EH108" s="119"/>
      <c r="EI108" s="119"/>
      <c r="EJ108" s="119"/>
      <c r="EK108" s="119"/>
      <c r="EL108" s="119"/>
      <c r="EM108" s="119"/>
      <c r="EN108" s="119"/>
      <c r="EO108" s="119"/>
      <c r="EP108" s="119"/>
      <c r="EQ108" s="119"/>
      <c r="ER108" s="119"/>
      <c r="ES108" s="119"/>
      <c r="ET108" s="119"/>
      <c r="EU108" s="119"/>
      <c r="EV108" s="119"/>
      <c r="EW108" s="119"/>
      <c r="EX108" s="119"/>
      <c r="EY108" s="119"/>
      <c r="EZ108" s="119"/>
      <c r="FA108" s="119"/>
      <c r="FB108" s="119"/>
      <c r="FC108" s="119"/>
      <c r="FD108" s="119"/>
      <c r="FE108" s="119"/>
      <c r="FF108" s="119"/>
      <c r="FG108" s="119"/>
      <c r="FH108" s="119"/>
      <c r="FI108" s="119"/>
      <c r="FJ108" s="119"/>
      <c r="FK108" s="119"/>
      <c r="FL108" s="119"/>
      <c r="FM108" s="119"/>
      <c r="FN108" s="119"/>
      <c r="FO108" s="119"/>
      <c r="FP108" s="119"/>
      <c r="FQ108" s="119"/>
      <c r="FR108" s="119"/>
      <c r="FS108" s="119"/>
      <c r="FT108" s="119"/>
      <c r="FU108" s="119"/>
      <c r="FV108" s="119"/>
      <c r="FW108" s="119"/>
      <c r="FX108" s="119"/>
      <c r="FY108" s="119"/>
      <c r="FZ108" s="119"/>
      <c r="GA108" s="119"/>
      <c r="GB108" s="119"/>
      <c r="GC108" s="119"/>
      <c r="GD108" s="119"/>
      <c r="GE108" s="119"/>
      <c r="GF108" s="119"/>
      <c r="GG108" s="119"/>
      <c r="GH108" s="119"/>
      <c r="GI108" s="119"/>
      <c r="GJ108" s="119"/>
      <c r="GK108" s="119"/>
      <c r="GL108" s="119"/>
      <c r="GM108" s="119"/>
      <c r="GN108" s="119"/>
      <c r="GO108" s="119"/>
      <c r="GP108" s="119"/>
      <c r="GQ108" s="119"/>
      <c r="GR108" s="119"/>
      <c r="GS108" s="119"/>
      <c r="GT108" s="119"/>
      <c r="GU108" s="119"/>
      <c r="GV108" s="119"/>
      <c r="GW108" s="119"/>
      <c r="GX108" s="119"/>
      <c r="GY108" s="119"/>
      <c r="GZ108" s="119"/>
      <c r="HA108" s="119"/>
      <c r="HB108" s="119"/>
      <c r="HC108" s="119"/>
      <c r="HD108" s="119"/>
      <c r="HE108" s="119"/>
      <c r="HF108" s="119"/>
      <c r="HG108" s="119"/>
      <c r="HH108" s="119"/>
      <c r="HI108" s="119"/>
      <c r="HJ108" s="119"/>
      <c r="HK108" s="119"/>
      <c r="HL108" s="119"/>
      <c r="HM108" s="119"/>
      <c r="HN108" s="119"/>
      <c r="HO108" s="119"/>
      <c r="HP108" s="119"/>
      <c r="HQ108" s="119"/>
      <c r="HR108" s="119"/>
      <c r="HS108" s="119"/>
      <c r="HT108" s="119"/>
      <c r="HU108" s="119"/>
      <c r="HV108" s="119"/>
      <c r="HW108" s="119"/>
      <c r="HX108" s="119"/>
      <c r="HY108" s="119"/>
      <c r="HZ108" s="119"/>
      <c r="IA108" s="119"/>
      <c r="IB108" s="119"/>
      <c r="IC108" s="119"/>
      <c r="ID108" s="119"/>
      <c r="IE108" s="119"/>
      <c r="IF108" s="119"/>
      <c r="IG108" s="119"/>
      <c r="IH108" s="119"/>
      <c r="II108" s="119"/>
      <c r="IJ108" s="119"/>
      <c r="IK108" s="119"/>
      <c r="IL108" s="119"/>
      <c r="IM108" s="119"/>
      <c r="IN108" s="119"/>
      <c r="IO108" s="119"/>
      <c r="IP108" s="119"/>
      <c r="IQ108" s="119"/>
      <c r="IR108" s="119"/>
      <c r="IS108" s="119"/>
      <c r="IT108" s="119"/>
      <c r="IU108" s="119"/>
      <c r="IV108" s="119"/>
    </row>
    <row r="109" spans="2:256" ht="15.75">
      <c r="B109" s="279">
        <v>1</v>
      </c>
      <c r="C109" s="589" t="str">
        <f>RESUMO!D107</f>
        <v xml:space="preserve">P I N T U R A </v>
      </c>
      <c r="D109" s="590">
        <f>AB109*E109/100</f>
        <v>0</v>
      </c>
      <c r="E109" s="591"/>
      <c r="F109" s="592">
        <f>AB109*G109/100</f>
        <v>0</v>
      </c>
      <c r="G109" s="591"/>
      <c r="H109" s="590">
        <f>AB109*I109/100</f>
        <v>0</v>
      </c>
      <c r="I109" s="591"/>
      <c r="J109" s="590">
        <f>AB109*K109/100</f>
        <v>0</v>
      </c>
      <c r="K109" s="591"/>
      <c r="L109" s="592">
        <f>AB109*M109/100</f>
        <v>0</v>
      </c>
      <c r="M109" s="591"/>
      <c r="N109" s="590">
        <f>AB109*O109/100</f>
        <v>158.58000000000001</v>
      </c>
      <c r="O109" s="591">
        <v>100</v>
      </c>
      <c r="P109" s="590">
        <f>AB109*Q109/100</f>
        <v>0</v>
      </c>
      <c r="Q109" s="591"/>
      <c r="R109" s="590">
        <f>AB109*S109/100</f>
        <v>0</v>
      </c>
      <c r="S109" s="591"/>
      <c r="T109" s="590">
        <f>AB109*U109/100</f>
        <v>0</v>
      </c>
      <c r="U109" s="591"/>
      <c r="V109" s="590">
        <f>AB109*W109/100</f>
        <v>0</v>
      </c>
      <c r="W109" s="591"/>
      <c r="X109" s="590">
        <f>AB109*Y109/100</f>
        <v>0</v>
      </c>
      <c r="Y109" s="591"/>
      <c r="Z109" s="590">
        <f>AB109*AA109/100</f>
        <v>0</v>
      </c>
      <c r="AA109" s="591"/>
      <c r="AB109" s="593">
        <f>RESUMO!I107</f>
        <v>158.58000000000001</v>
      </c>
      <c r="AC109" s="594">
        <f>AB109/$AB$121*100</f>
        <v>1.6535549601659361E-2</v>
      </c>
      <c r="AD109" s="151"/>
      <c r="AE109" s="280">
        <f t="shared" ref="AE109:AE120" si="5">E109+G109+I109+K109+M109+O109+Q109+S109+U109+W109+Y109+AA109</f>
        <v>100</v>
      </c>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151"/>
      <c r="BN109" s="151"/>
      <c r="BO109" s="151"/>
      <c r="BP109" s="151"/>
      <c r="BQ109" s="151"/>
      <c r="BR109" s="151"/>
      <c r="BS109" s="151"/>
      <c r="BT109" s="151"/>
      <c r="BU109" s="151"/>
      <c r="BV109" s="151"/>
      <c r="BW109" s="151"/>
      <c r="BX109" s="151"/>
      <c r="BY109" s="151"/>
      <c r="BZ109" s="151"/>
      <c r="CA109" s="151"/>
      <c r="CB109" s="151"/>
      <c r="CC109" s="151"/>
      <c r="CD109" s="151"/>
      <c r="CE109" s="151"/>
      <c r="CF109" s="151"/>
      <c r="CG109" s="151"/>
      <c r="CH109" s="151"/>
      <c r="CI109" s="151"/>
      <c r="CJ109" s="151"/>
      <c r="CK109" s="151"/>
      <c r="CL109" s="151"/>
      <c r="CM109" s="151"/>
      <c r="CN109" s="151"/>
      <c r="CO109" s="151"/>
      <c r="CP109" s="151"/>
      <c r="CQ109" s="151"/>
      <c r="CR109" s="151"/>
      <c r="CS109" s="151"/>
      <c r="CT109" s="151"/>
      <c r="CU109" s="151"/>
      <c r="CV109" s="151"/>
      <c r="CW109" s="151"/>
      <c r="CX109" s="151"/>
      <c r="CY109" s="151"/>
      <c r="CZ109" s="151"/>
      <c r="DA109" s="151"/>
      <c r="DB109" s="151"/>
      <c r="DC109" s="151"/>
      <c r="DD109" s="151"/>
      <c r="DE109" s="151"/>
      <c r="DF109" s="151"/>
      <c r="DG109" s="151"/>
      <c r="DH109" s="151"/>
      <c r="DI109" s="151"/>
      <c r="DJ109" s="151"/>
      <c r="DK109" s="151"/>
      <c r="DL109" s="151"/>
      <c r="DM109" s="151"/>
      <c r="DN109" s="151"/>
      <c r="DO109" s="151"/>
      <c r="DP109" s="151"/>
      <c r="DQ109" s="151"/>
      <c r="DR109" s="151"/>
      <c r="DS109" s="151"/>
      <c r="DT109" s="151"/>
      <c r="DU109" s="151"/>
      <c r="DV109" s="151"/>
      <c r="DW109" s="151"/>
      <c r="DX109" s="151"/>
      <c r="DY109" s="151"/>
      <c r="DZ109" s="151"/>
      <c r="EA109" s="151"/>
      <c r="EB109" s="151"/>
      <c r="EC109" s="151"/>
      <c r="ED109" s="151"/>
      <c r="EE109" s="151"/>
      <c r="EF109" s="151"/>
      <c r="EG109" s="151"/>
      <c r="EH109" s="151"/>
      <c r="EI109" s="151"/>
      <c r="EJ109" s="151"/>
      <c r="EK109" s="151"/>
      <c r="EL109" s="151"/>
      <c r="EM109" s="151"/>
      <c r="EN109" s="151"/>
      <c r="EO109" s="151"/>
      <c r="EP109" s="151"/>
      <c r="EQ109" s="151"/>
      <c r="ER109" s="151"/>
      <c r="ES109" s="151"/>
      <c r="ET109" s="151"/>
      <c r="EU109" s="151"/>
      <c r="EV109" s="151"/>
      <c r="EW109" s="151"/>
      <c r="EX109" s="151"/>
      <c r="EY109" s="151"/>
      <c r="EZ109" s="151"/>
      <c r="FA109" s="151"/>
      <c r="FB109" s="151"/>
      <c r="FC109" s="151"/>
      <c r="FD109" s="151"/>
      <c r="FE109" s="151"/>
      <c r="FF109" s="151"/>
      <c r="FG109" s="151"/>
      <c r="FH109" s="151"/>
      <c r="FI109" s="151"/>
      <c r="FJ109" s="151"/>
      <c r="FK109" s="151"/>
      <c r="FL109" s="151"/>
      <c r="FM109" s="151"/>
      <c r="FN109" s="151"/>
      <c r="FO109" s="151"/>
      <c r="FP109" s="151"/>
      <c r="FQ109" s="151"/>
      <c r="FR109" s="151"/>
      <c r="FS109" s="151"/>
      <c r="FT109" s="151"/>
      <c r="FU109" s="151"/>
      <c r="FV109" s="151"/>
      <c r="FW109" s="151"/>
      <c r="FX109" s="151"/>
      <c r="FY109" s="151"/>
      <c r="FZ109" s="151"/>
      <c r="GA109" s="151"/>
      <c r="GB109" s="151"/>
      <c r="GC109" s="151"/>
      <c r="GD109" s="151"/>
      <c r="GE109" s="151"/>
      <c r="GF109" s="151"/>
      <c r="GG109" s="151"/>
      <c r="GH109" s="151"/>
      <c r="GI109" s="151"/>
      <c r="GJ109" s="151"/>
      <c r="GK109" s="151"/>
      <c r="GL109" s="151"/>
      <c r="GM109" s="151"/>
      <c r="GN109" s="151"/>
      <c r="GO109" s="151"/>
      <c r="GP109" s="151"/>
      <c r="GQ109" s="151"/>
      <c r="GR109" s="151"/>
      <c r="GS109" s="151"/>
      <c r="GT109" s="151"/>
      <c r="GU109" s="151"/>
      <c r="GV109" s="151"/>
      <c r="GW109" s="151"/>
      <c r="GX109" s="151"/>
      <c r="GY109" s="151"/>
      <c r="GZ109" s="151"/>
      <c r="HA109" s="151"/>
      <c r="HB109" s="151"/>
      <c r="HC109" s="151"/>
      <c r="HD109" s="151"/>
      <c r="HE109" s="151"/>
      <c r="HF109" s="151"/>
      <c r="HG109" s="151"/>
      <c r="HH109" s="151"/>
      <c r="HI109" s="151"/>
      <c r="HJ109" s="151"/>
      <c r="HK109" s="151"/>
      <c r="HL109" s="151"/>
      <c r="HM109" s="151"/>
      <c r="HN109" s="151"/>
      <c r="HO109" s="151"/>
      <c r="HP109" s="151"/>
      <c r="HQ109" s="151"/>
      <c r="HR109" s="151"/>
      <c r="HS109" s="151"/>
      <c r="HT109" s="151"/>
      <c r="HU109" s="151"/>
      <c r="HV109" s="151"/>
      <c r="HW109" s="151"/>
      <c r="HX109" s="151"/>
      <c r="HY109" s="151"/>
      <c r="HZ109" s="151"/>
      <c r="IA109" s="151"/>
      <c r="IB109" s="151"/>
      <c r="IC109" s="151"/>
      <c r="ID109" s="151"/>
      <c r="IE109" s="151"/>
      <c r="IF109" s="151"/>
      <c r="IG109" s="151"/>
      <c r="IH109" s="151"/>
      <c r="II109" s="151"/>
      <c r="IJ109" s="151"/>
      <c r="IK109" s="151"/>
      <c r="IL109" s="151"/>
      <c r="IM109" s="151"/>
      <c r="IN109" s="151"/>
      <c r="IO109" s="151"/>
      <c r="IP109" s="151"/>
      <c r="IQ109" s="151"/>
      <c r="IR109" s="151"/>
      <c r="IS109" s="151"/>
      <c r="IT109" s="151"/>
      <c r="IU109" s="151"/>
      <c r="IV109" s="151"/>
    </row>
    <row r="110" spans="2:256" s="270" customFormat="1" ht="6" customHeight="1" thickBot="1">
      <c r="C110" s="595"/>
      <c r="D110" s="596"/>
      <c r="E110" s="597"/>
      <c r="F110" s="596"/>
      <c r="G110" s="597"/>
      <c r="H110" s="596"/>
      <c r="I110" s="597"/>
      <c r="J110" s="596"/>
      <c r="K110" s="597"/>
      <c r="L110" s="596"/>
      <c r="M110" s="597"/>
      <c r="N110" s="596"/>
      <c r="O110" s="597"/>
      <c r="P110" s="596"/>
      <c r="Q110" s="597"/>
      <c r="R110" s="596"/>
      <c r="S110" s="597"/>
      <c r="T110" s="596"/>
      <c r="U110" s="597"/>
      <c r="V110" s="596"/>
      <c r="W110" s="597"/>
      <c r="X110" s="596"/>
      <c r="Y110" s="597"/>
      <c r="Z110" s="596"/>
      <c r="AA110" s="597"/>
      <c r="AB110" s="596"/>
      <c r="AC110" s="598"/>
      <c r="AD110" s="119"/>
      <c r="AE110" s="275">
        <f t="shared" si="5"/>
        <v>0</v>
      </c>
      <c r="AF110" s="119"/>
      <c r="AG110" s="119"/>
      <c r="AH110" s="119"/>
      <c r="AI110" s="119"/>
      <c r="AJ110" s="119"/>
      <c r="AK110" s="119"/>
      <c r="AL110" s="119"/>
      <c r="AM110" s="119"/>
      <c r="AN110" s="119"/>
      <c r="AO110" s="119"/>
      <c r="AP110" s="119"/>
      <c r="AQ110" s="119"/>
      <c r="AR110" s="119"/>
      <c r="AS110" s="119"/>
      <c r="AT110" s="119"/>
      <c r="AU110" s="119"/>
      <c r="AV110" s="119"/>
      <c r="AW110" s="119"/>
      <c r="AX110" s="119"/>
      <c r="AY110" s="119"/>
      <c r="AZ110" s="119"/>
      <c r="BA110" s="119"/>
      <c r="BB110" s="119"/>
      <c r="BC110" s="119"/>
      <c r="BD110" s="119"/>
      <c r="BE110" s="119"/>
      <c r="BF110" s="119"/>
      <c r="BG110" s="119"/>
      <c r="BH110" s="119"/>
      <c r="BI110" s="119"/>
      <c r="BJ110" s="119"/>
      <c r="BK110" s="119"/>
      <c r="BL110" s="119"/>
      <c r="BM110" s="119"/>
      <c r="BN110" s="119"/>
      <c r="BO110" s="119"/>
      <c r="BP110" s="119"/>
      <c r="BQ110" s="119"/>
      <c r="BR110" s="119"/>
      <c r="BS110" s="119"/>
      <c r="BT110" s="119"/>
      <c r="BU110" s="119"/>
      <c r="BV110" s="119"/>
      <c r="BW110" s="119"/>
      <c r="BX110" s="119"/>
      <c r="BY110" s="119"/>
      <c r="BZ110" s="119"/>
      <c r="CA110" s="119"/>
      <c r="CB110" s="119"/>
      <c r="CC110" s="119"/>
      <c r="CD110" s="119"/>
      <c r="CE110" s="119"/>
      <c r="CF110" s="119"/>
      <c r="CG110" s="119"/>
      <c r="CH110" s="119"/>
      <c r="CI110" s="119"/>
      <c r="CJ110" s="119"/>
      <c r="CK110" s="119"/>
      <c r="CL110" s="119"/>
      <c r="CM110" s="119"/>
      <c r="CN110" s="119"/>
      <c r="CO110" s="119"/>
      <c r="CP110" s="119"/>
      <c r="CQ110" s="119"/>
      <c r="CR110" s="119"/>
      <c r="CS110" s="119"/>
      <c r="CT110" s="119"/>
      <c r="CU110" s="119"/>
      <c r="CV110" s="119"/>
      <c r="CW110" s="119"/>
      <c r="CX110" s="119"/>
      <c r="CY110" s="119"/>
      <c r="CZ110" s="119"/>
      <c r="DA110" s="119"/>
      <c r="DB110" s="119"/>
      <c r="DC110" s="119"/>
      <c r="DD110" s="119"/>
      <c r="DE110" s="119"/>
      <c r="DF110" s="119"/>
      <c r="DG110" s="119"/>
      <c r="DH110" s="119"/>
      <c r="DI110" s="119"/>
      <c r="DJ110" s="119"/>
      <c r="DK110" s="119"/>
      <c r="DL110" s="119"/>
      <c r="DM110" s="119"/>
      <c r="DN110" s="119"/>
      <c r="DO110" s="119"/>
      <c r="DP110" s="119"/>
      <c r="DQ110" s="119"/>
      <c r="DR110" s="119"/>
      <c r="DS110" s="119"/>
      <c r="DT110" s="119"/>
      <c r="DU110" s="119"/>
      <c r="DV110" s="119"/>
      <c r="DW110" s="119"/>
      <c r="DX110" s="119"/>
      <c r="DY110" s="119"/>
      <c r="DZ110" s="119"/>
      <c r="EA110" s="119"/>
      <c r="EB110" s="119"/>
      <c r="EC110" s="119"/>
      <c r="ED110" s="119"/>
      <c r="EE110" s="119"/>
      <c r="EF110" s="119"/>
      <c r="EG110" s="119"/>
      <c r="EH110" s="119"/>
      <c r="EI110" s="119"/>
      <c r="EJ110" s="119"/>
      <c r="EK110" s="119"/>
      <c r="EL110" s="119"/>
      <c r="EM110" s="119"/>
      <c r="EN110" s="119"/>
      <c r="EO110" s="119"/>
      <c r="EP110" s="119"/>
      <c r="EQ110" s="119"/>
      <c r="ER110" s="119"/>
      <c r="ES110" s="119"/>
      <c r="ET110" s="119"/>
      <c r="EU110" s="119"/>
      <c r="EV110" s="119"/>
      <c r="EW110" s="119"/>
      <c r="EX110" s="119"/>
      <c r="EY110" s="119"/>
      <c r="EZ110" s="119"/>
      <c r="FA110" s="119"/>
      <c r="FB110" s="119"/>
      <c r="FC110" s="119"/>
      <c r="FD110" s="119"/>
      <c r="FE110" s="119"/>
      <c r="FF110" s="119"/>
      <c r="FG110" s="119"/>
      <c r="FH110" s="119"/>
      <c r="FI110" s="119"/>
      <c r="FJ110" s="119"/>
      <c r="FK110" s="119"/>
      <c r="FL110" s="119"/>
      <c r="FM110" s="119"/>
      <c r="FN110" s="119"/>
      <c r="FO110" s="119"/>
      <c r="FP110" s="119"/>
      <c r="FQ110" s="119"/>
      <c r="FR110" s="119"/>
      <c r="FS110" s="119"/>
      <c r="FT110" s="119"/>
      <c r="FU110" s="119"/>
      <c r="FV110" s="119"/>
      <c r="FW110" s="119"/>
      <c r="FX110" s="119"/>
      <c r="FY110" s="119"/>
      <c r="FZ110" s="119"/>
      <c r="GA110" s="119"/>
      <c r="GB110" s="119"/>
      <c r="GC110" s="119"/>
      <c r="GD110" s="119"/>
      <c r="GE110" s="119"/>
      <c r="GF110" s="119"/>
      <c r="GG110" s="119"/>
      <c r="GH110" s="119"/>
      <c r="GI110" s="119"/>
      <c r="GJ110" s="119"/>
      <c r="GK110" s="119"/>
      <c r="GL110" s="119"/>
      <c r="GM110" s="119"/>
      <c r="GN110" s="119"/>
      <c r="GO110" s="119"/>
      <c r="GP110" s="119"/>
      <c r="GQ110" s="119"/>
      <c r="GR110" s="119"/>
      <c r="GS110" s="119"/>
      <c r="GT110" s="119"/>
      <c r="GU110" s="119"/>
      <c r="GV110" s="119"/>
      <c r="GW110" s="119"/>
      <c r="GX110" s="119"/>
      <c r="GY110" s="119"/>
      <c r="GZ110" s="119"/>
      <c r="HA110" s="119"/>
      <c r="HB110" s="119"/>
      <c r="HC110" s="119"/>
      <c r="HD110" s="119"/>
      <c r="HE110" s="119"/>
      <c r="HF110" s="119"/>
      <c r="HG110" s="119"/>
      <c r="HH110" s="119"/>
      <c r="HI110" s="119"/>
      <c r="HJ110" s="119"/>
      <c r="HK110" s="119"/>
      <c r="HL110" s="119"/>
      <c r="HM110" s="119"/>
      <c r="HN110" s="119"/>
      <c r="HO110" s="119"/>
      <c r="HP110" s="119"/>
      <c r="HQ110" s="119"/>
      <c r="HR110" s="119"/>
      <c r="HS110" s="119"/>
      <c r="HT110" s="119"/>
      <c r="HU110" s="119"/>
      <c r="HV110" s="119"/>
      <c r="HW110" s="119"/>
      <c r="HX110" s="119"/>
      <c r="HY110" s="119"/>
      <c r="HZ110" s="119"/>
      <c r="IA110" s="119"/>
      <c r="IB110" s="119"/>
      <c r="IC110" s="119"/>
      <c r="ID110" s="119"/>
      <c r="IE110" s="119"/>
      <c r="IF110" s="119"/>
      <c r="IG110" s="119"/>
      <c r="IH110" s="119"/>
      <c r="II110" s="119"/>
      <c r="IJ110" s="119"/>
      <c r="IK110" s="119"/>
      <c r="IL110" s="119"/>
      <c r="IM110" s="119"/>
      <c r="IN110" s="119"/>
      <c r="IO110" s="119"/>
      <c r="IP110" s="119"/>
      <c r="IQ110" s="119"/>
      <c r="IR110" s="119"/>
      <c r="IS110" s="119"/>
      <c r="IT110" s="119"/>
      <c r="IU110" s="119"/>
      <c r="IV110" s="119"/>
    </row>
    <row r="111" spans="2:256" ht="18.75" thickBot="1">
      <c r="C111" s="276" t="str">
        <f>RESUMO!B109</f>
        <v>URBANIZAÇÃO E SERVIÇOS EXTERNOS</v>
      </c>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8"/>
      <c r="AD111" s="151"/>
      <c r="AE111" s="151"/>
      <c r="AF111" s="151"/>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151"/>
      <c r="BN111" s="151"/>
      <c r="BO111" s="151"/>
      <c r="BP111" s="151"/>
      <c r="BQ111" s="151"/>
      <c r="BR111" s="151"/>
      <c r="BS111" s="151"/>
      <c r="BT111" s="151"/>
      <c r="BU111" s="151"/>
      <c r="BV111" s="151"/>
      <c r="BW111" s="151"/>
      <c r="BX111" s="151"/>
      <c r="BY111" s="151"/>
      <c r="BZ111" s="151"/>
      <c r="CA111" s="151"/>
      <c r="CB111" s="151"/>
      <c r="CC111" s="151"/>
      <c r="CD111" s="151"/>
      <c r="CE111" s="151"/>
      <c r="CF111" s="151"/>
      <c r="CG111" s="151"/>
      <c r="CH111" s="151"/>
      <c r="CI111" s="151"/>
      <c r="CJ111" s="151"/>
      <c r="CK111" s="151"/>
      <c r="CL111" s="151"/>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51"/>
      <c r="DI111" s="151"/>
      <c r="DJ111" s="151"/>
      <c r="DK111" s="151"/>
      <c r="DL111" s="151"/>
      <c r="DM111" s="151"/>
      <c r="DN111" s="151"/>
      <c r="DO111" s="151"/>
      <c r="DP111" s="151"/>
      <c r="DQ111" s="151"/>
      <c r="DR111" s="151"/>
      <c r="DS111" s="151"/>
      <c r="DT111" s="151"/>
      <c r="DU111" s="151"/>
      <c r="DV111" s="151"/>
      <c r="DW111" s="151"/>
      <c r="DX111" s="151"/>
      <c r="DY111" s="151"/>
      <c r="DZ111" s="151"/>
      <c r="EA111" s="151"/>
      <c r="EB111" s="151"/>
      <c r="EC111" s="151"/>
      <c r="ED111" s="151"/>
      <c r="EE111" s="151"/>
      <c r="EF111" s="151"/>
      <c r="EG111" s="151"/>
      <c r="EH111" s="151"/>
      <c r="EI111" s="151"/>
      <c r="EJ111" s="151"/>
      <c r="EK111" s="151"/>
      <c r="EL111" s="151"/>
      <c r="EM111" s="151"/>
      <c r="EN111" s="151"/>
      <c r="EO111" s="151"/>
      <c r="EP111" s="151"/>
      <c r="EQ111" s="151"/>
      <c r="ER111" s="151"/>
      <c r="ES111" s="151"/>
      <c r="ET111" s="151"/>
      <c r="EU111" s="151"/>
      <c r="EV111" s="151"/>
      <c r="EW111" s="151"/>
      <c r="EX111" s="151"/>
      <c r="EY111" s="151"/>
      <c r="EZ111" s="151"/>
      <c r="FA111" s="151"/>
      <c r="FB111" s="151"/>
      <c r="FC111" s="151"/>
      <c r="FD111" s="151"/>
      <c r="FE111" s="151"/>
      <c r="FF111" s="151"/>
      <c r="FG111" s="151"/>
      <c r="FH111" s="151"/>
      <c r="FI111" s="151"/>
      <c r="FJ111" s="151"/>
      <c r="FK111" s="151"/>
      <c r="FL111" s="151"/>
      <c r="FM111" s="151"/>
      <c r="FN111" s="151"/>
      <c r="FO111" s="151"/>
      <c r="FP111" s="151"/>
      <c r="FQ111" s="151"/>
      <c r="FR111" s="151"/>
      <c r="FS111" s="151"/>
      <c r="FT111" s="151"/>
      <c r="FU111" s="151"/>
      <c r="FV111" s="151"/>
      <c r="FW111" s="151"/>
      <c r="FX111" s="151"/>
      <c r="FY111" s="151"/>
      <c r="FZ111" s="151"/>
      <c r="GA111" s="151"/>
      <c r="GB111" s="151"/>
      <c r="GC111" s="151"/>
      <c r="GD111" s="151"/>
      <c r="GE111" s="151"/>
      <c r="GF111" s="151"/>
      <c r="GG111" s="151"/>
      <c r="GH111" s="151"/>
      <c r="GI111" s="151"/>
      <c r="GJ111" s="151"/>
      <c r="GK111" s="151"/>
      <c r="GL111" s="151"/>
      <c r="GM111" s="151"/>
      <c r="GN111" s="151"/>
      <c r="GO111" s="151"/>
      <c r="GP111" s="151"/>
      <c r="GQ111" s="151"/>
      <c r="GR111" s="151"/>
      <c r="GS111" s="151"/>
      <c r="GT111" s="151"/>
      <c r="GU111" s="151"/>
      <c r="GV111" s="151"/>
      <c r="GW111" s="151"/>
      <c r="GX111" s="151"/>
      <c r="GY111" s="151"/>
      <c r="GZ111" s="151"/>
      <c r="HA111" s="151"/>
      <c r="HB111" s="151"/>
      <c r="HC111" s="151"/>
      <c r="HD111" s="151"/>
      <c r="HE111" s="151"/>
      <c r="HF111" s="151"/>
      <c r="HG111" s="151"/>
      <c r="HH111" s="151"/>
      <c r="HI111" s="151"/>
      <c r="HJ111" s="151"/>
      <c r="HK111" s="151"/>
      <c r="HL111" s="151"/>
      <c r="HM111" s="151"/>
      <c r="HN111" s="151"/>
      <c r="HO111" s="151"/>
      <c r="HP111" s="151"/>
      <c r="HQ111" s="151"/>
      <c r="HR111" s="151"/>
      <c r="HS111" s="151"/>
      <c r="HT111" s="151"/>
      <c r="HU111" s="151"/>
      <c r="HV111" s="151"/>
      <c r="HW111" s="151"/>
      <c r="HX111" s="151"/>
      <c r="HY111" s="151"/>
      <c r="HZ111" s="151"/>
      <c r="IA111" s="151"/>
      <c r="IB111" s="151"/>
      <c r="IC111" s="151"/>
      <c r="ID111" s="151"/>
      <c r="IE111" s="151"/>
      <c r="IF111" s="151"/>
      <c r="IG111" s="151"/>
      <c r="IH111" s="151"/>
      <c r="II111" s="151"/>
      <c r="IJ111" s="151"/>
      <c r="IK111" s="151"/>
      <c r="IL111" s="151"/>
      <c r="IM111" s="151"/>
      <c r="IN111" s="151"/>
      <c r="IO111" s="151"/>
      <c r="IP111" s="151"/>
      <c r="IQ111" s="151"/>
      <c r="IR111" s="151"/>
      <c r="IS111" s="151"/>
      <c r="IT111" s="151"/>
      <c r="IU111" s="151"/>
      <c r="IV111" s="151"/>
    </row>
    <row r="112" spans="2:256" s="270" customFormat="1" ht="6" customHeight="1">
      <c r="C112" s="271"/>
      <c r="D112" s="272"/>
      <c r="E112" s="273"/>
      <c r="F112" s="272"/>
      <c r="G112" s="273"/>
      <c r="H112" s="272"/>
      <c r="I112" s="273"/>
      <c r="J112" s="272"/>
      <c r="K112" s="273"/>
      <c r="L112" s="272"/>
      <c r="M112" s="273"/>
      <c r="N112" s="272"/>
      <c r="O112" s="273"/>
      <c r="P112" s="272"/>
      <c r="Q112" s="273"/>
      <c r="R112" s="272"/>
      <c r="S112" s="273"/>
      <c r="T112" s="272"/>
      <c r="U112" s="273"/>
      <c r="V112" s="272"/>
      <c r="W112" s="273"/>
      <c r="X112" s="272"/>
      <c r="Y112" s="273"/>
      <c r="Z112" s="272"/>
      <c r="AA112" s="273"/>
      <c r="AB112" s="272"/>
      <c r="AC112" s="274"/>
      <c r="AD112" s="119"/>
      <c r="AE112" s="119"/>
      <c r="AF112" s="119"/>
      <c r="AG112" s="119"/>
      <c r="AH112" s="119"/>
      <c r="AI112" s="119"/>
      <c r="AJ112" s="119"/>
      <c r="AK112" s="119"/>
      <c r="AL112" s="119"/>
      <c r="AM112" s="119"/>
      <c r="AN112" s="119"/>
      <c r="AO112" s="119"/>
      <c r="AP112" s="119"/>
      <c r="AQ112" s="119"/>
      <c r="AR112" s="119"/>
      <c r="AS112" s="119"/>
      <c r="AT112" s="119"/>
      <c r="AU112" s="119"/>
      <c r="AV112" s="119"/>
      <c r="AW112" s="119"/>
      <c r="AX112" s="119"/>
      <c r="AY112" s="119"/>
      <c r="AZ112" s="119"/>
      <c r="BA112" s="119"/>
      <c r="BB112" s="119"/>
      <c r="BC112" s="119"/>
      <c r="BD112" s="119"/>
      <c r="BE112" s="119"/>
      <c r="BF112" s="119"/>
      <c r="BG112" s="119"/>
      <c r="BH112" s="119"/>
      <c r="BI112" s="119"/>
      <c r="BJ112" s="119"/>
      <c r="BK112" s="119"/>
      <c r="BL112" s="119"/>
      <c r="BM112" s="119"/>
      <c r="BN112" s="119"/>
      <c r="BO112" s="119"/>
      <c r="BP112" s="119"/>
      <c r="BQ112" s="119"/>
      <c r="BR112" s="119"/>
      <c r="BS112" s="119"/>
      <c r="BT112" s="119"/>
      <c r="BU112" s="119"/>
      <c r="BV112" s="119"/>
      <c r="BW112" s="119"/>
      <c r="BX112" s="119"/>
      <c r="BY112" s="119"/>
      <c r="BZ112" s="119"/>
      <c r="CA112" s="119"/>
      <c r="CB112" s="119"/>
      <c r="CC112" s="119"/>
      <c r="CD112" s="119"/>
      <c r="CE112" s="119"/>
      <c r="CF112" s="119"/>
      <c r="CG112" s="119"/>
      <c r="CH112" s="119"/>
      <c r="CI112" s="119"/>
      <c r="CJ112" s="119"/>
      <c r="CK112" s="119"/>
      <c r="CL112" s="119"/>
      <c r="CM112" s="119"/>
      <c r="CN112" s="119"/>
      <c r="CO112" s="119"/>
      <c r="CP112" s="119"/>
      <c r="CQ112" s="119"/>
      <c r="CR112" s="119"/>
      <c r="CS112" s="119"/>
      <c r="CT112" s="119"/>
      <c r="CU112" s="119"/>
      <c r="CV112" s="119"/>
      <c r="CW112" s="119"/>
      <c r="CX112" s="119"/>
      <c r="CY112" s="119"/>
      <c r="CZ112" s="119"/>
      <c r="DA112" s="119"/>
      <c r="DB112" s="119"/>
      <c r="DC112" s="119"/>
      <c r="DD112" s="119"/>
      <c r="DE112" s="119"/>
      <c r="DF112" s="119"/>
      <c r="DG112" s="119"/>
      <c r="DH112" s="119"/>
      <c r="DI112" s="119"/>
      <c r="DJ112" s="119"/>
      <c r="DK112" s="119"/>
      <c r="DL112" s="119"/>
      <c r="DM112" s="119"/>
      <c r="DN112" s="119"/>
      <c r="DO112" s="119"/>
      <c r="DP112" s="119"/>
      <c r="DQ112" s="119"/>
      <c r="DR112" s="119"/>
      <c r="DS112" s="119"/>
      <c r="DT112" s="119"/>
      <c r="DU112" s="119"/>
      <c r="DV112" s="119"/>
      <c r="DW112" s="119"/>
      <c r="DX112" s="119"/>
      <c r="DY112" s="119"/>
      <c r="DZ112" s="119"/>
      <c r="EA112" s="119"/>
      <c r="EB112" s="119"/>
      <c r="EC112" s="119"/>
      <c r="ED112" s="119"/>
      <c r="EE112" s="119"/>
      <c r="EF112" s="119"/>
      <c r="EG112" s="119"/>
      <c r="EH112" s="119"/>
      <c r="EI112" s="119"/>
      <c r="EJ112" s="119"/>
      <c r="EK112" s="119"/>
      <c r="EL112" s="119"/>
      <c r="EM112" s="119"/>
      <c r="EN112" s="119"/>
      <c r="EO112" s="119"/>
      <c r="EP112" s="119"/>
      <c r="EQ112" s="119"/>
      <c r="ER112" s="119"/>
      <c r="ES112" s="119"/>
      <c r="ET112" s="119"/>
      <c r="EU112" s="119"/>
      <c r="EV112" s="119"/>
      <c r="EW112" s="119"/>
      <c r="EX112" s="119"/>
      <c r="EY112" s="119"/>
      <c r="EZ112" s="119"/>
      <c r="FA112" s="119"/>
      <c r="FB112" s="119"/>
      <c r="FC112" s="119"/>
      <c r="FD112" s="119"/>
      <c r="FE112" s="119"/>
      <c r="FF112" s="119"/>
      <c r="FG112" s="119"/>
      <c r="FH112" s="119"/>
      <c r="FI112" s="119"/>
      <c r="FJ112" s="119"/>
      <c r="FK112" s="119"/>
      <c r="FL112" s="119"/>
      <c r="FM112" s="119"/>
      <c r="FN112" s="119"/>
      <c r="FO112" s="119"/>
      <c r="FP112" s="119"/>
      <c r="FQ112" s="119"/>
      <c r="FR112" s="119"/>
      <c r="FS112" s="119"/>
      <c r="FT112" s="119"/>
      <c r="FU112" s="119"/>
      <c r="FV112" s="119"/>
      <c r="FW112" s="119"/>
      <c r="FX112" s="119"/>
      <c r="FY112" s="119"/>
      <c r="FZ112" s="119"/>
      <c r="GA112" s="119"/>
      <c r="GB112" s="119"/>
      <c r="GC112" s="119"/>
      <c r="GD112" s="119"/>
      <c r="GE112" s="119"/>
      <c r="GF112" s="119"/>
      <c r="GG112" s="119"/>
      <c r="GH112" s="119"/>
      <c r="GI112" s="119"/>
      <c r="GJ112" s="119"/>
      <c r="GK112" s="119"/>
      <c r="GL112" s="119"/>
      <c r="GM112" s="119"/>
      <c r="GN112" s="119"/>
      <c r="GO112" s="119"/>
      <c r="GP112" s="119"/>
      <c r="GQ112" s="119"/>
      <c r="GR112" s="119"/>
      <c r="GS112" s="119"/>
      <c r="GT112" s="119"/>
      <c r="GU112" s="119"/>
      <c r="GV112" s="119"/>
      <c r="GW112" s="119"/>
      <c r="GX112" s="119"/>
      <c r="GY112" s="119"/>
      <c r="GZ112" s="119"/>
      <c r="HA112" s="119"/>
      <c r="HB112" s="119"/>
      <c r="HC112" s="119"/>
      <c r="HD112" s="119"/>
      <c r="HE112" s="119"/>
      <c r="HF112" s="119"/>
      <c r="HG112" s="119"/>
      <c r="HH112" s="119"/>
      <c r="HI112" s="119"/>
      <c r="HJ112" s="119"/>
      <c r="HK112" s="119"/>
      <c r="HL112" s="119"/>
      <c r="HM112" s="119"/>
      <c r="HN112" s="119"/>
      <c r="HO112" s="119"/>
      <c r="HP112" s="119"/>
      <c r="HQ112" s="119"/>
      <c r="HR112" s="119"/>
      <c r="HS112" s="119"/>
      <c r="HT112" s="119"/>
      <c r="HU112" s="119"/>
      <c r="HV112" s="119"/>
      <c r="HW112" s="119"/>
      <c r="HX112" s="119"/>
      <c r="HY112" s="119"/>
      <c r="HZ112" s="119"/>
      <c r="IA112" s="119"/>
      <c r="IB112" s="119"/>
      <c r="IC112" s="119"/>
      <c r="ID112" s="119"/>
      <c r="IE112" s="119"/>
      <c r="IF112" s="119"/>
      <c r="IG112" s="119"/>
      <c r="IH112" s="119"/>
      <c r="II112" s="119"/>
      <c r="IJ112" s="119"/>
      <c r="IK112" s="119"/>
      <c r="IL112" s="119"/>
      <c r="IM112" s="119"/>
      <c r="IN112" s="119"/>
      <c r="IO112" s="119"/>
      <c r="IP112" s="119"/>
      <c r="IQ112" s="119"/>
      <c r="IR112" s="119"/>
      <c r="IS112" s="119"/>
      <c r="IT112" s="119"/>
      <c r="IU112" s="119"/>
      <c r="IV112" s="119"/>
    </row>
    <row r="113" spans="2:256" ht="15.75">
      <c r="B113" s="279">
        <v>1</v>
      </c>
      <c r="C113" s="589" t="str">
        <f>RESUMO!D111</f>
        <v xml:space="preserve">P I S O </v>
      </c>
      <c r="D113" s="590">
        <f>AB113*E113/100</f>
        <v>0</v>
      </c>
      <c r="E113" s="591"/>
      <c r="F113" s="592">
        <f>AB113*G113/100</f>
        <v>0</v>
      </c>
      <c r="G113" s="591"/>
      <c r="H113" s="590">
        <f>AB113*I113/100</f>
        <v>0</v>
      </c>
      <c r="I113" s="591"/>
      <c r="J113" s="590">
        <f>AB113*K113/100</f>
        <v>0</v>
      </c>
      <c r="K113" s="591"/>
      <c r="L113" s="592">
        <f>AB113*M113/100</f>
        <v>0</v>
      </c>
      <c r="M113" s="591"/>
      <c r="N113" s="590">
        <f>AB113*O113/100</f>
        <v>0</v>
      </c>
      <c r="O113" s="591"/>
      <c r="P113" s="590">
        <f>AB113*Q113/100</f>
        <v>0</v>
      </c>
      <c r="Q113" s="591"/>
      <c r="R113" s="590">
        <f>AB113*S113/100</f>
        <v>0</v>
      </c>
      <c r="S113" s="591"/>
      <c r="T113" s="590">
        <f>AB113*U113/100</f>
        <v>20641.97</v>
      </c>
      <c r="U113" s="591">
        <v>50</v>
      </c>
      <c r="V113" s="590">
        <f>AB113*W113/100</f>
        <v>20641.97</v>
      </c>
      <c r="W113" s="591">
        <v>50</v>
      </c>
      <c r="X113" s="590">
        <f>AB113*Y113/100</f>
        <v>0</v>
      </c>
      <c r="Y113" s="591"/>
      <c r="Z113" s="590">
        <f>AB113*AA113/100</f>
        <v>0</v>
      </c>
      <c r="AA113" s="591"/>
      <c r="AB113" s="593">
        <f>RESUMO!I111</f>
        <v>41283.94</v>
      </c>
      <c r="AC113" s="594">
        <f>AB113/$AB$121*100</f>
        <v>4.3047839426278784</v>
      </c>
      <c r="AD113" s="151"/>
      <c r="AE113" s="280">
        <f t="shared" si="5"/>
        <v>100</v>
      </c>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151"/>
      <c r="BN113" s="151"/>
      <c r="BO113" s="151"/>
      <c r="BP113" s="151"/>
      <c r="BQ113" s="151"/>
      <c r="BR113" s="151"/>
      <c r="BS113" s="151"/>
      <c r="BT113" s="151"/>
      <c r="BU113" s="151"/>
      <c r="BV113" s="151"/>
      <c r="BW113" s="151"/>
      <c r="BX113" s="151"/>
      <c r="BY113" s="151"/>
      <c r="BZ113" s="151"/>
      <c r="CA113" s="151"/>
      <c r="CB113" s="151"/>
      <c r="CC113" s="151"/>
      <c r="CD113" s="151"/>
      <c r="CE113" s="151"/>
      <c r="CF113" s="151"/>
      <c r="CG113" s="151"/>
      <c r="CH113" s="151"/>
      <c r="CI113" s="151"/>
      <c r="CJ113" s="151"/>
      <c r="CK113" s="151"/>
      <c r="CL113" s="151"/>
      <c r="CM113" s="151"/>
      <c r="CN113" s="151"/>
      <c r="CO113" s="151"/>
      <c r="CP113" s="151"/>
      <c r="CQ113" s="151"/>
      <c r="CR113" s="151"/>
      <c r="CS113" s="151"/>
      <c r="CT113" s="151"/>
      <c r="CU113" s="151"/>
      <c r="CV113" s="151"/>
      <c r="CW113" s="151"/>
      <c r="CX113" s="151"/>
      <c r="CY113" s="151"/>
      <c r="CZ113" s="151"/>
      <c r="DA113" s="151"/>
      <c r="DB113" s="151"/>
      <c r="DC113" s="151"/>
      <c r="DD113" s="151"/>
      <c r="DE113" s="151"/>
      <c r="DF113" s="151"/>
      <c r="DG113" s="151"/>
      <c r="DH113" s="151"/>
      <c r="DI113" s="151"/>
      <c r="DJ113" s="151"/>
      <c r="DK113" s="151"/>
      <c r="DL113" s="151"/>
      <c r="DM113" s="151"/>
      <c r="DN113" s="151"/>
      <c r="DO113" s="151"/>
      <c r="DP113" s="151"/>
      <c r="DQ113" s="151"/>
      <c r="DR113" s="151"/>
      <c r="DS113" s="151"/>
      <c r="DT113" s="151"/>
      <c r="DU113" s="151"/>
      <c r="DV113" s="151"/>
      <c r="DW113" s="151"/>
      <c r="DX113" s="151"/>
      <c r="DY113" s="151"/>
      <c r="DZ113" s="151"/>
      <c r="EA113" s="151"/>
      <c r="EB113" s="151"/>
      <c r="EC113" s="151"/>
      <c r="ED113" s="151"/>
      <c r="EE113" s="151"/>
      <c r="EF113" s="151"/>
      <c r="EG113" s="151"/>
      <c r="EH113" s="151"/>
      <c r="EI113" s="151"/>
      <c r="EJ113" s="151"/>
      <c r="EK113" s="151"/>
      <c r="EL113" s="151"/>
      <c r="EM113" s="151"/>
      <c r="EN113" s="151"/>
      <c r="EO113" s="151"/>
      <c r="EP113" s="151"/>
      <c r="EQ113" s="151"/>
      <c r="ER113" s="151"/>
      <c r="ES113" s="151"/>
      <c r="ET113" s="151"/>
      <c r="EU113" s="151"/>
      <c r="EV113" s="151"/>
      <c r="EW113" s="151"/>
      <c r="EX113" s="151"/>
      <c r="EY113" s="151"/>
      <c r="EZ113" s="151"/>
      <c r="FA113" s="151"/>
      <c r="FB113" s="151"/>
      <c r="FC113" s="151"/>
      <c r="FD113" s="151"/>
      <c r="FE113" s="151"/>
      <c r="FF113" s="151"/>
      <c r="FG113" s="151"/>
      <c r="FH113" s="151"/>
      <c r="FI113" s="151"/>
      <c r="FJ113" s="151"/>
      <c r="FK113" s="151"/>
      <c r="FL113" s="151"/>
      <c r="FM113" s="151"/>
      <c r="FN113" s="151"/>
      <c r="FO113" s="151"/>
      <c r="FP113" s="151"/>
      <c r="FQ113" s="151"/>
      <c r="FR113" s="151"/>
      <c r="FS113" s="151"/>
      <c r="FT113" s="151"/>
      <c r="FU113" s="151"/>
      <c r="FV113" s="151"/>
      <c r="FW113" s="151"/>
      <c r="FX113" s="151"/>
      <c r="FY113" s="151"/>
      <c r="FZ113" s="151"/>
      <c r="GA113" s="151"/>
      <c r="GB113" s="151"/>
      <c r="GC113" s="151"/>
      <c r="GD113" s="151"/>
      <c r="GE113" s="151"/>
      <c r="GF113" s="151"/>
      <c r="GG113" s="151"/>
      <c r="GH113" s="151"/>
      <c r="GI113" s="151"/>
      <c r="GJ113" s="151"/>
      <c r="GK113" s="151"/>
      <c r="GL113" s="151"/>
      <c r="GM113" s="151"/>
      <c r="GN113" s="151"/>
      <c r="GO113" s="151"/>
      <c r="GP113" s="151"/>
      <c r="GQ113" s="151"/>
      <c r="GR113" s="151"/>
      <c r="GS113" s="151"/>
      <c r="GT113" s="151"/>
      <c r="GU113" s="151"/>
      <c r="GV113" s="151"/>
      <c r="GW113" s="151"/>
      <c r="GX113" s="151"/>
      <c r="GY113" s="151"/>
      <c r="GZ113" s="151"/>
      <c r="HA113" s="151"/>
      <c r="HB113" s="151"/>
      <c r="HC113" s="151"/>
      <c r="HD113" s="151"/>
      <c r="HE113" s="151"/>
      <c r="HF113" s="151"/>
      <c r="HG113" s="151"/>
      <c r="HH113" s="151"/>
      <c r="HI113" s="151"/>
      <c r="HJ113" s="151"/>
      <c r="HK113" s="151"/>
      <c r="HL113" s="151"/>
      <c r="HM113" s="151"/>
      <c r="HN113" s="151"/>
      <c r="HO113" s="151"/>
      <c r="HP113" s="151"/>
      <c r="HQ113" s="151"/>
      <c r="HR113" s="151"/>
      <c r="HS113" s="151"/>
      <c r="HT113" s="151"/>
      <c r="HU113" s="151"/>
      <c r="HV113" s="151"/>
      <c r="HW113" s="151"/>
      <c r="HX113" s="151"/>
      <c r="HY113" s="151"/>
      <c r="HZ113" s="151"/>
      <c r="IA113" s="151"/>
      <c r="IB113" s="151"/>
      <c r="IC113" s="151"/>
      <c r="ID113" s="151"/>
      <c r="IE113" s="151"/>
      <c r="IF113" s="151"/>
      <c r="IG113" s="151"/>
      <c r="IH113" s="151"/>
      <c r="II113" s="151"/>
      <c r="IJ113" s="151"/>
      <c r="IK113" s="151"/>
      <c r="IL113" s="151"/>
      <c r="IM113" s="151"/>
      <c r="IN113" s="151"/>
      <c r="IO113" s="151"/>
      <c r="IP113" s="151"/>
      <c r="IQ113" s="151"/>
      <c r="IR113" s="151"/>
      <c r="IS113" s="151"/>
      <c r="IT113" s="151"/>
      <c r="IU113" s="151"/>
      <c r="IV113" s="151"/>
    </row>
    <row r="114" spans="2:256" s="270" customFormat="1" ht="6" customHeight="1">
      <c r="C114" s="595"/>
      <c r="D114" s="596"/>
      <c r="E114" s="597"/>
      <c r="F114" s="596"/>
      <c r="G114" s="597"/>
      <c r="H114" s="596"/>
      <c r="I114" s="597"/>
      <c r="J114" s="596"/>
      <c r="K114" s="597"/>
      <c r="L114" s="596"/>
      <c r="M114" s="597"/>
      <c r="N114" s="596"/>
      <c r="O114" s="597"/>
      <c r="P114" s="596"/>
      <c r="Q114" s="597"/>
      <c r="R114" s="596"/>
      <c r="S114" s="597"/>
      <c r="T114" s="596"/>
      <c r="U114" s="597"/>
      <c r="V114" s="596"/>
      <c r="W114" s="597"/>
      <c r="X114" s="596"/>
      <c r="Y114" s="597"/>
      <c r="Z114" s="596"/>
      <c r="AA114" s="597"/>
      <c r="AB114" s="596"/>
      <c r="AC114" s="598"/>
      <c r="AD114" s="119"/>
      <c r="AE114" s="275">
        <f t="shared" si="5"/>
        <v>0</v>
      </c>
      <c r="AF114" s="119"/>
      <c r="AG114" s="119"/>
      <c r="AH114" s="119"/>
      <c r="AI114" s="119"/>
      <c r="AJ114" s="119"/>
      <c r="AK114" s="119"/>
      <c r="AL114" s="119"/>
      <c r="AM114" s="119"/>
      <c r="AN114" s="119"/>
      <c r="AO114" s="119"/>
      <c r="AP114" s="119"/>
      <c r="AQ114" s="119"/>
      <c r="AR114" s="119"/>
      <c r="AS114" s="119"/>
      <c r="AT114" s="119"/>
      <c r="AU114" s="119"/>
      <c r="AV114" s="119"/>
      <c r="AW114" s="119"/>
      <c r="AX114" s="119"/>
      <c r="AY114" s="119"/>
      <c r="AZ114" s="119"/>
      <c r="BA114" s="119"/>
      <c r="BB114" s="119"/>
      <c r="BC114" s="119"/>
      <c r="BD114" s="119"/>
      <c r="BE114" s="119"/>
      <c r="BF114" s="119"/>
      <c r="BG114" s="119"/>
      <c r="BH114" s="119"/>
      <c r="BI114" s="119"/>
      <c r="BJ114" s="119"/>
      <c r="BK114" s="119"/>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c r="CF114" s="119"/>
      <c r="CG114" s="119"/>
      <c r="CH114" s="119"/>
      <c r="CI114" s="119"/>
      <c r="CJ114" s="119"/>
      <c r="CK114" s="119"/>
      <c r="CL114" s="119"/>
      <c r="CM114" s="119"/>
      <c r="CN114" s="119"/>
      <c r="CO114" s="119"/>
      <c r="CP114" s="119"/>
      <c r="CQ114" s="119"/>
      <c r="CR114" s="119"/>
      <c r="CS114" s="119"/>
      <c r="CT114" s="119"/>
      <c r="CU114" s="119"/>
      <c r="CV114" s="119"/>
      <c r="CW114" s="119"/>
      <c r="CX114" s="119"/>
      <c r="CY114" s="119"/>
      <c r="CZ114" s="119"/>
      <c r="DA114" s="119"/>
      <c r="DB114" s="119"/>
      <c r="DC114" s="119"/>
      <c r="DD114" s="119"/>
      <c r="DE114" s="119"/>
      <c r="DF114" s="119"/>
      <c r="DG114" s="119"/>
      <c r="DH114" s="119"/>
      <c r="DI114" s="119"/>
      <c r="DJ114" s="119"/>
      <c r="DK114" s="119"/>
      <c r="DL114" s="119"/>
      <c r="DM114" s="119"/>
      <c r="DN114" s="119"/>
      <c r="DO114" s="119"/>
      <c r="DP114" s="119"/>
      <c r="DQ114" s="119"/>
      <c r="DR114" s="119"/>
      <c r="DS114" s="119"/>
      <c r="DT114" s="119"/>
      <c r="DU114" s="119"/>
      <c r="DV114" s="119"/>
      <c r="DW114" s="119"/>
      <c r="DX114" s="119"/>
      <c r="DY114" s="119"/>
      <c r="DZ114" s="119"/>
      <c r="EA114" s="119"/>
      <c r="EB114" s="119"/>
      <c r="EC114" s="119"/>
      <c r="ED114" s="119"/>
      <c r="EE114" s="119"/>
      <c r="EF114" s="119"/>
      <c r="EG114" s="119"/>
      <c r="EH114" s="119"/>
      <c r="EI114" s="119"/>
      <c r="EJ114" s="119"/>
      <c r="EK114" s="119"/>
      <c r="EL114" s="119"/>
      <c r="EM114" s="119"/>
      <c r="EN114" s="119"/>
      <c r="EO114" s="119"/>
      <c r="EP114" s="119"/>
      <c r="EQ114" s="119"/>
      <c r="ER114" s="119"/>
      <c r="ES114" s="119"/>
      <c r="ET114" s="119"/>
      <c r="EU114" s="119"/>
      <c r="EV114" s="119"/>
      <c r="EW114" s="119"/>
      <c r="EX114" s="119"/>
      <c r="EY114" s="119"/>
      <c r="EZ114" s="119"/>
      <c r="FA114" s="119"/>
      <c r="FB114" s="119"/>
      <c r="FC114" s="119"/>
      <c r="FD114" s="119"/>
      <c r="FE114" s="119"/>
      <c r="FF114" s="119"/>
      <c r="FG114" s="119"/>
      <c r="FH114" s="119"/>
      <c r="FI114" s="119"/>
      <c r="FJ114" s="119"/>
      <c r="FK114" s="119"/>
      <c r="FL114" s="119"/>
      <c r="FM114" s="119"/>
      <c r="FN114" s="119"/>
      <c r="FO114" s="119"/>
      <c r="FP114" s="119"/>
      <c r="FQ114" s="119"/>
      <c r="FR114" s="119"/>
      <c r="FS114" s="119"/>
      <c r="FT114" s="119"/>
      <c r="FU114" s="119"/>
      <c r="FV114" s="119"/>
      <c r="FW114" s="119"/>
      <c r="FX114" s="119"/>
      <c r="FY114" s="119"/>
      <c r="FZ114" s="119"/>
      <c r="GA114" s="119"/>
      <c r="GB114" s="119"/>
      <c r="GC114" s="119"/>
      <c r="GD114" s="119"/>
      <c r="GE114" s="119"/>
      <c r="GF114" s="119"/>
      <c r="GG114" s="119"/>
      <c r="GH114" s="119"/>
      <c r="GI114" s="119"/>
      <c r="GJ114" s="119"/>
      <c r="GK114" s="119"/>
      <c r="GL114" s="119"/>
      <c r="GM114" s="119"/>
      <c r="GN114" s="119"/>
      <c r="GO114" s="119"/>
      <c r="GP114" s="119"/>
      <c r="GQ114" s="119"/>
      <c r="GR114" s="119"/>
      <c r="GS114" s="119"/>
      <c r="GT114" s="119"/>
      <c r="GU114" s="119"/>
      <c r="GV114" s="119"/>
      <c r="GW114" s="119"/>
      <c r="GX114" s="119"/>
      <c r="GY114" s="119"/>
      <c r="GZ114" s="119"/>
      <c r="HA114" s="119"/>
      <c r="HB114" s="119"/>
      <c r="HC114" s="119"/>
      <c r="HD114" s="119"/>
      <c r="HE114" s="119"/>
      <c r="HF114" s="119"/>
      <c r="HG114" s="119"/>
      <c r="HH114" s="119"/>
      <c r="HI114" s="119"/>
      <c r="HJ114" s="119"/>
      <c r="HK114" s="119"/>
      <c r="HL114" s="119"/>
      <c r="HM114" s="119"/>
      <c r="HN114" s="119"/>
      <c r="HO114" s="119"/>
      <c r="HP114" s="119"/>
      <c r="HQ114" s="119"/>
      <c r="HR114" s="119"/>
      <c r="HS114" s="119"/>
      <c r="HT114" s="119"/>
      <c r="HU114" s="119"/>
      <c r="HV114" s="119"/>
      <c r="HW114" s="119"/>
      <c r="HX114" s="119"/>
      <c r="HY114" s="119"/>
      <c r="HZ114" s="119"/>
      <c r="IA114" s="119"/>
      <c r="IB114" s="119"/>
      <c r="IC114" s="119"/>
      <c r="ID114" s="119"/>
      <c r="IE114" s="119"/>
      <c r="IF114" s="119"/>
      <c r="IG114" s="119"/>
      <c r="IH114" s="119"/>
      <c r="II114" s="119"/>
      <c r="IJ114" s="119"/>
      <c r="IK114" s="119"/>
      <c r="IL114" s="119"/>
      <c r="IM114" s="119"/>
      <c r="IN114" s="119"/>
      <c r="IO114" s="119"/>
      <c r="IP114" s="119"/>
      <c r="IQ114" s="119"/>
      <c r="IR114" s="119"/>
      <c r="IS114" s="119"/>
      <c r="IT114" s="119"/>
      <c r="IU114" s="119"/>
      <c r="IV114" s="119"/>
    </row>
    <row r="115" spans="2:256" ht="15.75">
      <c r="B115" s="279">
        <v>1</v>
      </c>
      <c r="C115" s="589" t="str">
        <f>RESUMO!D113</f>
        <v xml:space="preserve">A C E S S I B I L I D A D E </v>
      </c>
      <c r="D115" s="590">
        <f>AB115*E115/100</f>
        <v>0</v>
      </c>
      <c r="E115" s="591"/>
      <c r="F115" s="592">
        <f>AB115*G115/100</f>
        <v>0</v>
      </c>
      <c r="G115" s="591"/>
      <c r="H115" s="590">
        <f>AB115*I115/100</f>
        <v>0</v>
      </c>
      <c r="I115" s="591"/>
      <c r="J115" s="590">
        <f>AB115*K115/100</f>
        <v>0</v>
      </c>
      <c r="K115" s="591"/>
      <c r="L115" s="592">
        <f>AB115*M115/100</f>
        <v>0</v>
      </c>
      <c r="M115" s="591"/>
      <c r="N115" s="590">
        <f>AB115*O115/100</f>
        <v>0</v>
      </c>
      <c r="O115" s="591"/>
      <c r="P115" s="590">
        <f>AB115*Q115/100</f>
        <v>0</v>
      </c>
      <c r="Q115" s="591"/>
      <c r="R115" s="590">
        <f>AB115*S115/100</f>
        <v>0</v>
      </c>
      <c r="S115" s="591"/>
      <c r="T115" s="590">
        <f>AB115*U115/100</f>
        <v>8932.2749999999996</v>
      </c>
      <c r="U115" s="591">
        <v>50</v>
      </c>
      <c r="V115" s="590">
        <f>AB115*W115/100</f>
        <v>8932.2749999999996</v>
      </c>
      <c r="W115" s="591">
        <v>50</v>
      </c>
      <c r="X115" s="590">
        <f>AB115*Y115/100</f>
        <v>0</v>
      </c>
      <c r="Y115" s="591"/>
      <c r="Z115" s="590">
        <f>AB115*AA115/100</f>
        <v>0</v>
      </c>
      <c r="AA115" s="591"/>
      <c r="AB115" s="593">
        <f>RESUMO!I113</f>
        <v>17864.55</v>
      </c>
      <c r="AC115" s="594">
        <f>AB115/$AB$121*100</f>
        <v>1.8627831544729707</v>
      </c>
      <c r="AD115" s="151"/>
      <c r="AE115" s="280">
        <f t="shared" si="5"/>
        <v>100</v>
      </c>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c r="DP115" s="151"/>
      <c r="DQ115" s="151"/>
      <c r="DR115" s="151"/>
      <c r="DS115" s="151"/>
      <c r="DT115" s="151"/>
      <c r="DU115" s="151"/>
      <c r="DV115" s="151"/>
      <c r="DW115" s="151"/>
      <c r="DX115" s="151"/>
      <c r="DY115" s="151"/>
      <c r="DZ115" s="151"/>
      <c r="EA115" s="151"/>
      <c r="EB115" s="151"/>
      <c r="EC115" s="151"/>
      <c r="ED115" s="151"/>
      <c r="EE115" s="151"/>
      <c r="EF115" s="151"/>
      <c r="EG115" s="151"/>
      <c r="EH115" s="151"/>
      <c r="EI115" s="151"/>
      <c r="EJ115" s="151"/>
      <c r="EK115" s="151"/>
      <c r="EL115" s="151"/>
      <c r="EM115" s="151"/>
      <c r="EN115" s="151"/>
      <c r="EO115" s="151"/>
      <c r="EP115" s="151"/>
      <c r="EQ115" s="151"/>
      <c r="ER115" s="151"/>
      <c r="ES115" s="151"/>
      <c r="ET115" s="151"/>
      <c r="EU115" s="151"/>
      <c r="EV115" s="151"/>
      <c r="EW115" s="151"/>
      <c r="EX115" s="151"/>
      <c r="EY115" s="151"/>
      <c r="EZ115" s="151"/>
      <c r="FA115" s="151"/>
      <c r="FB115" s="151"/>
      <c r="FC115" s="151"/>
      <c r="FD115" s="151"/>
      <c r="FE115" s="151"/>
      <c r="FF115" s="151"/>
      <c r="FG115" s="151"/>
      <c r="FH115" s="151"/>
      <c r="FI115" s="151"/>
      <c r="FJ115" s="151"/>
      <c r="FK115" s="151"/>
      <c r="FL115" s="151"/>
      <c r="FM115" s="151"/>
      <c r="FN115" s="151"/>
      <c r="FO115" s="151"/>
      <c r="FP115" s="151"/>
      <c r="FQ115" s="151"/>
      <c r="FR115" s="151"/>
      <c r="FS115" s="151"/>
      <c r="FT115" s="151"/>
      <c r="FU115" s="151"/>
      <c r="FV115" s="151"/>
      <c r="FW115" s="151"/>
      <c r="FX115" s="151"/>
      <c r="FY115" s="151"/>
      <c r="FZ115" s="151"/>
      <c r="GA115" s="151"/>
      <c r="GB115" s="151"/>
      <c r="GC115" s="151"/>
      <c r="GD115" s="151"/>
      <c r="GE115" s="151"/>
      <c r="GF115" s="151"/>
      <c r="GG115" s="151"/>
      <c r="GH115" s="151"/>
      <c r="GI115" s="151"/>
      <c r="GJ115" s="151"/>
      <c r="GK115" s="151"/>
      <c r="GL115" s="151"/>
      <c r="GM115" s="151"/>
      <c r="GN115" s="151"/>
      <c r="GO115" s="151"/>
      <c r="GP115" s="151"/>
      <c r="GQ115" s="151"/>
      <c r="GR115" s="151"/>
      <c r="GS115" s="151"/>
      <c r="GT115" s="151"/>
      <c r="GU115" s="151"/>
      <c r="GV115" s="151"/>
      <c r="GW115" s="151"/>
      <c r="GX115" s="151"/>
      <c r="GY115" s="151"/>
      <c r="GZ115" s="151"/>
      <c r="HA115" s="151"/>
      <c r="HB115" s="151"/>
      <c r="HC115" s="151"/>
      <c r="HD115" s="151"/>
      <c r="HE115" s="151"/>
      <c r="HF115" s="151"/>
      <c r="HG115" s="151"/>
      <c r="HH115" s="151"/>
      <c r="HI115" s="151"/>
      <c r="HJ115" s="151"/>
      <c r="HK115" s="151"/>
      <c r="HL115" s="151"/>
      <c r="HM115" s="151"/>
      <c r="HN115" s="151"/>
      <c r="HO115" s="151"/>
      <c r="HP115" s="151"/>
      <c r="HQ115" s="151"/>
      <c r="HR115" s="151"/>
      <c r="HS115" s="151"/>
      <c r="HT115" s="151"/>
      <c r="HU115" s="151"/>
      <c r="HV115" s="151"/>
      <c r="HW115" s="151"/>
      <c r="HX115" s="151"/>
      <c r="HY115" s="151"/>
      <c r="HZ115" s="151"/>
      <c r="IA115" s="151"/>
      <c r="IB115" s="151"/>
      <c r="IC115" s="151"/>
      <c r="ID115" s="151"/>
      <c r="IE115" s="151"/>
      <c r="IF115" s="151"/>
      <c r="IG115" s="151"/>
      <c r="IH115" s="151"/>
      <c r="II115" s="151"/>
      <c r="IJ115" s="151"/>
      <c r="IK115" s="151"/>
      <c r="IL115" s="151"/>
      <c r="IM115" s="151"/>
      <c r="IN115" s="151"/>
      <c r="IO115" s="151"/>
      <c r="IP115" s="151"/>
      <c r="IQ115" s="151"/>
      <c r="IR115" s="151"/>
      <c r="IS115" s="151"/>
      <c r="IT115" s="151"/>
      <c r="IU115" s="151"/>
      <c r="IV115" s="151"/>
    </row>
    <row r="116" spans="2:256" s="270" customFormat="1" ht="6" customHeight="1">
      <c r="C116" s="595"/>
      <c r="D116" s="596"/>
      <c r="E116" s="597"/>
      <c r="F116" s="596"/>
      <c r="G116" s="597"/>
      <c r="H116" s="596"/>
      <c r="I116" s="597"/>
      <c r="J116" s="596"/>
      <c r="K116" s="597"/>
      <c r="L116" s="596"/>
      <c r="M116" s="597"/>
      <c r="N116" s="596"/>
      <c r="O116" s="597"/>
      <c r="P116" s="596"/>
      <c r="Q116" s="597"/>
      <c r="R116" s="596"/>
      <c r="S116" s="597"/>
      <c r="T116" s="596"/>
      <c r="U116" s="597"/>
      <c r="V116" s="596"/>
      <c r="W116" s="597"/>
      <c r="X116" s="596"/>
      <c r="Y116" s="597"/>
      <c r="Z116" s="596"/>
      <c r="AA116" s="597"/>
      <c r="AB116" s="596"/>
      <c r="AC116" s="598"/>
      <c r="AD116" s="119"/>
      <c r="AE116" s="275">
        <f t="shared" si="5"/>
        <v>0</v>
      </c>
      <c r="AF116" s="119"/>
      <c r="AG116" s="119"/>
      <c r="AH116" s="119"/>
      <c r="AI116" s="119"/>
      <c r="AJ116" s="119"/>
      <c r="AK116" s="119"/>
      <c r="AL116" s="119"/>
      <c r="AM116" s="119"/>
      <c r="AN116" s="119"/>
      <c r="AO116" s="119"/>
      <c r="AP116" s="119"/>
      <c r="AQ116" s="119"/>
      <c r="AR116" s="119"/>
      <c r="AS116" s="119"/>
      <c r="AT116" s="119"/>
      <c r="AU116" s="119"/>
      <c r="AV116" s="119"/>
      <c r="AW116" s="119"/>
      <c r="AX116" s="119"/>
      <c r="AY116" s="119"/>
      <c r="AZ116" s="119"/>
      <c r="BA116" s="119"/>
      <c r="BB116" s="119"/>
      <c r="BC116" s="119"/>
      <c r="BD116" s="119"/>
      <c r="BE116" s="119"/>
      <c r="BF116" s="119"/>
      <c r="BG116" s="119"/>
      <c r="BH116" s="119"/>
      <c r="BI116" s="119"/>
      <c r="BJ116" s="119"/>
      <c r="BK116" s="119"/>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c r="CF116" s="119"/>
      <c r="CG116" s="119"/>
      <c r="CH116" s="119"/>
      <c r="CI116" s="119"/>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19"/>
      <c r="DF116" s="119"/>
      <c r="DG116" s="119"/>
      <c r="DH116" s="119"/>
      <c r="DI116" s="119"/>
      <c r="DJ116" s="119"/>
      <c r="DK116" s="119"/>
      <c r="DL116" s="119"/>
      <c r="DM116" s="119"/>
      <c r="DN116" s="119"/>
      <c r="DO116" s="119"/>
      <c r="DP116" s="119"/>
      <c r="DQ116" s="119"/>
      <c r="DR116" s="119"/>
      <c r="DS116" s="119"/>
      <c r="DT116" s="119"/>
      <c r="DU116" s="119"/>
      <c r="DV116" s="119"/>
      <c r="DW116" s="119"/>
      <c r="DX116" s="119"/>
      <c r="DY116" s="119"/>
      <c r="DZ116" s="119"/>
      <c r="EA116" s="119"/>
      <c r="EB116" s="119"/>
      <c r="EC116" s="119"/>
      <c r="ED116" s="119"/>
      <c r="EE116" s="119"/>
      <c r="EF116" s="119"/>
      <c r="EG116" s="119"/>
      <c r="EH116" s="119"/>
      <c r="EI116" s="119"/>
      <c r="EJ116" s="119"/>
      <c r="EK116" s="119"/>
      <c r="EL116" s="119"/>
      <c r="EM116" s="119"/>
      <c r="EN116" s="119"/>
      <c r="EO116" s="119"/>
      <c r="EP116" s="119"/>
      <c r="EQ116" s="119"/>
      <c r="ER116" s="119"/>
      <c r="ES116" s="119"/>
      <c r="ET116" s="119"/>
      <c r="EU116" s="119"/>
      <c r="EV116" s="119"/>
      <c r="EW116" s="119"/>
      <c r="EX116" s="119"/>
      <c r="EY116" s="119"/>
      <c r="EZ116" s="119"/>
      <c r="FA116" s="119"/>
      <c r="FB116" s="119"/>
      <c r="FC116" s="119"/>
      <c r="FD116" s="119"/>
      <c r="FE116" s="119"/>
      <c r="FF116" s="119"/>
      <c r="FG116" s="119"/>
      <c r="FH116" s="119"/>
      <c r="FI116" s="119"/>
      <c r="FJ116" s="119"/>
      <c r="FK116" s="119"/>
      <c r="FL116" s="119"/>
      <c r="FM116" s="119"/>
      <c r="FN116" s="119"/>
      <c r="FO116" s="119"/>
      <c r="FP116" s="119"/>
      <c r="FQ116" s="119"/>
      <c r="FR116" s="119"/>
      <c r="FS116" s="119"/>
      <c r="FT116" s="119"/>
      <c r="FU116" s="119"/>
      <c r="FV116" s="119"/>
      <c r="FW116" s="119"/>
      <c r="FX116" s="119"/>
      <c r="FY116" s="119"/>
      <c r="FZ116" s="119"/>
      <c r="GA116" s="119"/>
      <c r="GB116" s="119"/>
      <c r="GC116" s="119"/>
      <c r="GD116" s="119"/>
      <c r="GE116" s="119"/>
      <c r="GF116" s="119"/>
      <c r="GG116" s="119"/>
      <c r="GH116" s="119"/>
      <c r="GI116" s="119"/>
      <c r="GJ116" s="119"/>
      <c r="GK116" s="119"/>
      <c r="GL116" s="119"/>
      <c r="GM116" s="119"/>
      <c r="GN116" s="119"/>
      <c r="GO116" s="119"/>
      <c r="GP116" s="119"/>
      <c r="GQ116" s="119"/>
      <c r="GR116" s="119"/>
      <c r="GS116" s="119"/>
      <c r="GT116" s="119"/>
      <c r="GU116" s="119"/>
      <c r="GV116" s="119"/>
      <c r="GW116" s="119"/>
      <c r="GX116" s="119"/>
      <c r="GY116" s="119"/>
      <c r="GZ116" s="119"/>
      <c r="HA116" s="119"/>
      <c r="HB116" s="119"/>
      <c r="HC116" s="119"/>
      <c r="HD116" s="119"/>
      <c r="HE116" s="119"/>
      <c r="HF116" s="119"/>
      <c r="HG116" s="119"/>
      <c r="HH116" s="119"/>
      <c r="HI116" s="119"/>
      <c r="HJ116" s="119"/>
      <c r="HK116" s="119"/>
      <c r="HL116" s="119"/>
      <c r="HM116" s="119"/>
      <c r="HN116" s="119"/>
      <c r="HO116" s="119"/>
      <c r="HP116" s="119"/>
      <c r="HQ116" s="119"/>
      <c r="HR116" s="119"/>
      <c r="HS116" s="119"/>
      <c r="HT116" s="119"/>
      <c r="HU116" s="119"/>
      <c r="HV116" s="119"/>
      <c r="HW116" s="119"/>
      <c r="HX116" s="119"/>
      <c r="HY116" s="119"/>
      <c r="HZ116" s="119"/>
      <c r="IA116" s="119"/>
      <c r="IB116" s="119"/>
      <c r="IC116" s="119"/>
      <c r="ID116" s="119"/>
      <c r="IE116" s="119"/>
      <c r="IF116" s="119"/>
      <c r="IG116" s="119"/>
      <c r="IH116" s="119"/>
      <c r="II116" s="119"/>
      <c r="IJ116" s="119"/>
      <c r="IK116" s="119"/>
      <c r="IL116" s="119"/>
      <c r="IM116" s="119"/>
      <c r="IN116" s="119"/>
      <c r="IO116" s="119"/>
      <c r="IP116" s="119"/>
      <c r="IQ116" s="119"/>
      <c r="IR116" s="119"/>
      <c r="IS116" s="119"/>
      <c r="IT116" s="119"/>
      <c r="IU116" s="119"/>
      <c r="IV116" s="119"/>
    </row>
    <row r="117" spans="2:256" ht="15.75">
      <c r="B117" s="279">
        <v>1</v>
      </c>
      <c r="C117" s="589" t="str">
        <f>RESUMO!D115</f>
        <v xml:space="preserve">P A I S A G I S M O </v>
      </c>
      <c r="D117" s="590">
        <f>AB117*E117/100</f>
        <v>0</v>
      </c>
      <c r="E117" s="591"/>
      <c r="F117" s="592">
        <f>AB117*G117/100</f>
        <v>0</v>
      </c>
      <c r="G117" s="591"/>
      <c r="H117" s="590">
        <f>AB117*I117/100</f>
        <v>0</v>
      </c>
      <c r="I117" s="591"/>
      <c r="J117" s="590">
        <f>AB117*K117/100</f>
        <v>0</v>
      </c>
      <c r="K117" s="591"/>
      <c r="L117" s="592">
        <f>AB117*M117/100</f>
        <v>0</v>
      </c>
      <c r="M117" s="591"/>
      <c r="N117" s="590">
        <f>AB117*O117/100</f>
        <v>0</v>
      </c>
      <c r="O117" s="591"/>
      <c r="P117" s="590">
        <f>AB117*Q117/100</f>
        <v>0</v>
      </c>
      <c r="Q117" s="591"/>
      <c r="R117" s="590">
        <f>AB117*S117/100</f>
        <v>0</v>
      </c>
      <c r="S117" s="591"/>
      <c r="T117" s="590">
        <f>AB117*U117/100</f>
        <v>0</v>
      </c>
      <c r="U117" s="591"/>
      <c r="V117" s="590">
        <f>AB117*W117/100</f>
        <v>0</v>
      </c>
      <c r="W117" s="591"/>
      <c r="X117" s="590">
        <f>AB117*Y117/100</f>
        <v>4951.4799999999996</v>
      </c>
      <c r="Y117" s="591">
        <v>50</v>
      </c>
      <c r="Z117" s="590">
        <f>AB117*AA117/100</f>
        <v>4951.4799999999996</v>
      </c>
      <c r="AA117" s="591">
        <v>50</v>
      </c>
      <c r="AB117" s="593">
        <f>RESUMO!I115</f>
        <v>9902.9599999999991</v>
      </c>
      <c r="AC117" s="594">
        <f>AB117/$AB$121*100</f>
        <v>1.0326074302134478</v>
      </c>
      <c r="AD117" s="151"/>
      <c r="AE117" s="280">
        <f t="shared" si="5"/>
        <v>100</v>
      </c>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c r="GN117" s="151"/>
      <c r="GO117" s="151"/>
      <c r="GP117" s="151"/>
      <c r="GQ117" s="151"/>
      <c r="GR117" s="151"/>
      <c r="GS117" s="151"/>
      <c r="GT117" s="151"/>
      <c r="GU117" s="151"/>
      <c r="GV117" s="151"/>
      <c r="GW117" s="151"/>
      <c r="GX117" s="151"/>
      <c r="GY117" s="151"/>
      <c r="GZ117" s="151"/>
      <c r="HA117" s="151"/>
      <c r="HB117" s="151"/>
      <c r="HC117" s="151"/>
      <c r="HD117" s="151"/>
      <c r="HE117" s="151"/>
      <c r="HF117" s="151"/>
      <c r="HG117" s="151"/>
      <c r="HH117" s="151"/>
      <c r="HI117" s="151"/>
      <c r="HJ117" s="151"/>
      <c r="HK117" s="151"/>
      <c r="HL117" s="151"/>
      <c r="HM117" s="151"/>
      <c r="HN117" s="151"/>
      <c r="HO117" s="151"/>
      <c r="HP117" s="151"/>
      <c r="HQ117" s="151"/>
      <c r="HR117" s="151"/>
      <c r="HS117" s="151"/>
      <c r="HT117" s="151"/>
      <c r="HU117" s="151"/>
      <c r="HV117" s="151"/>
      <c r="HW117" s="151"/>
      <c r="HX117" s="151"/>
      <c r="HY117" s="151"/>
      <c r="HZ117" s="151"/>
      <c r="IA117" s="151"/>
      <c r="IB117" s="151"/>
      <c r="IC117" s="151"/>
      <c r="ID117" s="151"/>
      <c r="IE117" s="151"/>
      <c r="IF117" s="151"/>
      <c r="IG117" s="151"/>
      <c r="IH117" s="151"/>
      <c r="II117" s="151"/>
      <c r="IJ117" s="151"/>
      <c r="IK117" s="151"/>
      <c r="IL117" s="151"/>
      <c r="IM117" s="151"/>
      <c r="IN117" s="151"/>
      <c r="IO117" s="151"/>
      <c r="IP117" s="151"/>
      <c r="IQ117" s="151"/>
      <c r="IR117" s="151"/>
      <c r="IS117" s="151"/>
      <c r="IT117" s="151"/>
      <c r="IU117" s="151"/>
      <c r="IV117" s="151"/>
    </row>
    <row r="118" spans="2:256" s="270" customFormat="1" ht="6" customHeight="1">
      <c r="C118" s="595"/>
      <c r="D118" s="596"/>
      <c r="E118" s="597"/>
      <c r="F118" s="596"/>
      <c r="G118" s="597"/>
      <c r="H118" s="596"/>
      <c r="I118" s="597"/>
      <c r="J118" s="596"/>
      <c r="K118" s="597"/>
      <c r="L118" s="596"/>
      <c r="M118" s="597"/>
      <c r="N118" s="596"/>
      <c r="O118" s="597"/>
      <c r="P118" s="596"/>
      <c r="Q118" s="597"/>
      <c r="R118" s="596"/>
      <c r="S118" s="597"/>
      <c r="T118" s="596"/>
      <c r="U118" s="597"/>
      <c r="V118" s="596"/>
      <c r="W118" s="597"/>
      <c r="X118" s="596"/>
      <c r="Y118" s="597"/>
      <c r="Z118" s="596"/>
      <c r="AA118" s="597"/>
      <c r="AB118" s="596"/>
      <c r="AC118" s="598"/>
      <c r="AD118" s="119"/>
      <c r="AE118" s="275">
        <f t="shared" si="5"/>
        <v>0</v>
      </c>
      <c r="AF118" s="119"/>
      <c r="AG118" s="119"/>
      <c r="AH118" s="119"/>
      <c r="AI118" s="119"/>
      <c r="AJ118" s="119"/>
      <c r="AK118" s="119"/>
      <c r="AL118" s="119"/>
      <c r="AM118" s="119"/>
      <c r="AN118" s="119"/>
      <c r="AO118" s="119"/>
      <c r="AP118" s="119"/>
      <c r="AQ118" s="119"/>
      <c r="AR118" s="119"/>
      <c r="AS118" s="119"/>
      <c r="AT118" s="119"/>
      <c r="AU118" s="119"/>
      <c r="AV118" s="119"/>
      <c r="AW118" s="119"/>
      <c r="AX118" s="119"/>
      <c r="AY118" s="119"/>
      <c r="AZ118" s="119"/>
      <c r="BA118" s="119"/>
      <c r="BB118" s="119"/>
      <c r="BC118" s="119"/>
      <c r="BD118" s="119"/>
      <c r="BE118" s="119"/>
      <c r="BF118" s="119"/>
      <c r="BG118" s="119"/>
      <c r="BH118" s="119"/>
      <c r="BI118" s="119"/>
      <c r="BJ118" s="119"/>
      <c r="BK118" s="119"/>
      <c r="BL118" s="119"/>
      <c r="BM118" s="119"/>
      <c r="BN118" s="119"/>
      <c r="BO118" s="119"/>
      <c r="BP118" s="119"/>
      <c r="BQ118" s="119"/>
      <c r="BR118" s="119"/>
      <c r="BS118" s="119"/>
      <c r="BT118" s="119"/>
      <c r="BU118" s="119"/>
      <c r="BV118" s="119"/>
      <c r="BW118" s="119"/>
      <c r="BX118" s="119"/>
      <c r="BY118" s="119"/>
      <c r="BZ118" s="119"/>
      <c r="CA118" s="119"/>
      <c r="CB118" s="119"/>
      <c r="CC118" s="119"/>
      <c r="CD118" s="119"/>
      <c r="CE118" s="119"/>
      <c r="CF118" s="119"/>
      <c r="CG118" s="119"/>
      <c r="CH118" s="119"/>
      <c r="CI118" s="119"/>
      <c r="CJ118" s="119"/>
      <c r="CK118" s="119"/>
      <c r="CL118" s="119"/>
      <c r="CM118" s="119"/>
      <c r="CN118" s="119"/>
      <c r="CO118" s="119"/>
      <c r="CP118" s="119"/>
      <c r="CQ118" s="119"/>
      <c r="CR118" s="119"/>
      <c r="CS118" s="119"/>
      <c r="CT118" s="119"/>
      <c r="CU118" s="119"/>
      <c r="CV118" s="119"/>
      <c r="CW118" s="119"/>
      <c r="CX118" s="119"/>
      <c r="CY118" s="119"/>
      <c r="CZ118" s="119"/>
      <c r="DA118" s="119"/>
      <c r="DB118" s="119"/>
      <c r="DC118" s="119"/>
      <c r="DD118" s="119"/>
      <c r="DE118" s="119"/>
      <c r="DF118" s="119"/>
      <c r="DG118" s="119"/>
      <c r="DH118" s="119"/>
      <c r="DI118" s="119"/>
      <c r="DJ118" s="119"/>
      <c r="DK118" s="119"/>
      <c r="DL118" s="119"/>
      <c r="DM118" s="119"/>
      <c r="DN118" s="119"/>
      <c r="DO118" s="119"/>
      <c r="DP118" s="119"/>
      <c r="DQ118" s="119"/>
      <c r="DR118" s="119"/>
      <c r="DS118" s="119"/>
      <c r="DT118" s="119"/>
      <c r="DU118" s="119"/>
      <c r="DV118" s="119"/>
      <c r="DW118" s="119"/>
      <c r="DX118" s="119"/>
      <c r="DY118" s="119"/>
      <c r="DZ118" s="119"/>
      <c r="EA118" s="119"/>
      <c r="EB118" s="119"/>
      <c r="EC118" s="119"/>
      <c r="ED118" s="119"/>
      <c r="EE118" s="119"/>
      <c r="EF118" s="119"/>
      <c r="EG118" s="119"/>
      <c r="EH118" s="119"/>
      <c r="EI118" s="119"/>
      <c r="EJ118" s="119"/>
      <c r="EK118" s="119"/>
      <c r="EL118" s="119"/>
      <c r="EM118" s="119"/>
      <c r="EN118" s="119"/>
      <c r="EO118" s="119"/>
      <c r="EP118" s="119"/>
      <c r="EQ118" s="119"/>
      <c r="ER118" s="119"/>
      <c r="ES118" s="119"/>
      <c r="ET118" s="119"/>
      <c r="EU118" s="119"/>
      <c r="EV118" s="119"/>
      <c r="EW118" s="119"/>
      <c r="EX118" s="119"/>
      <c r="EY118" s="119"/>
      <c r="EZ118" s="119"/>
      <c r="FA118" s="119"/>
      <c r="FB118" s="119"/>
      <c r="FC118" s="119"/>
      <c r="FD118" s="119"/>
      <c r="FE118" s="119"/>
      <c r="FF118" s="119"/>
      <c r="FG118" s="119"/>
      <c r="FH118" s="119"/>
      <c r="FI118" s="119"/>
      <c r="FJ118" s="119"/>
      <c r="FK118" s="119"/>
      <c r="FL118" s="119"/>
      <c r="FM118" s="119"/>
      <c r="FN118" s="119"/>
      <c r="FO118" s="119"/>
      <c r="FP118" s="119"/>
      <c r="FQ118" s="119"/>
      <c r="FR118" s="119"/>
      <c r="FS118" s="119"/>
      <c r="FT118" s="119"/>
      <c r="FU118" s="119"/>
      <c r="FV118" s="119"/>
      <c r="FW118" s="119"/>
      <c r="FX118" s="119"/>
      <c r="FY118" s="119"/>
      <c r="FZ118" s="119"/>
      <c r="GA118" s="119"/>
      <c r="GB118" s="119"/>
      <c r="GC118" s="119"/>
      <c r="GD118" s="119"/>
      <c r="GE118" s="119"/>
      <c r="GF118" s="119"/>
      <c r="GG118" s="119"/>
      <c r="GH118" s="119"/>
      <c r="GI118" s="119"/>
      <c r="GJ118" s="119"/>
      <c r="GK118" s="119"/>
      <c r="GL118" s="119"/>
      <c r="GM118" s="119"/>
      <c r="GN118" s="119"/>
      <c r="GO118" s="119"/>
      <c r="GP118" s="119"/>
      <c r="GQ118" s="119"/>
      <c r="GR118" s="119"/>
      <c r="GS118" s="119"/>
      <c r="GT118" s="119"/>
      <c r="GU118" s="119"/>
      <c r="GV118" s="119"/>
      <c r="GW118" s="119"/>
      <c r="GX118" s="119"/>
      <c r="GY118" s="119"/>
      <c r="GZ118" s="119"/>
      <c r="HA118" s="119"/>
      <c r="HB118" s="119"/>
      <c r="HC118" s="119"/>
      <c r="HD118" s="119"/>
      <c r="HE118" s="119"/>
      <c r="HF118" s="119"/>
      <c r="HG118" s="119"/>
      <c r="HH118" s="119"/>
      <c r="HI118" s="119"/>
      <c r="HJ118" s="119"/>
      <c r="HK118" s="119"/>
      <c r="HL118" s="119"/>
      <c r="HM118" s="119"/>
      <c r="HN118" s="119"/>
      <c r="HO118" s="119"/>
      <c r="HP118" s="119"/>
      <c r="HQ118" s="119"/>
      <c r="HR118" s="119"/>
      <c r="HS118" s="119"/>
      <c r="HT118" s="119"/>
      <c r="HU118" s="119"/>
      <c r="HV118" s="119"/>
      <c r="HW118" s="119"/>
      <c r="HX118" s="119"/>
      <c r="HY118" s="119"/>
      <c r="HZ118" s="119"/>
      <c r="IA118" s="119"/>
      <c r="IB118" s="119"/>
      <c r="IC118" s="119"/>
      <c r="ID118" s="119"/>
      <c r="IE118" s="119"/>
      <c r="IF118" s="119"/>
      <c r="IG118" s="119"/>
      <c r="IH118" s="119"/>
      <c r="II118" s="119"/>
      <c r="IJ118" s="119"/>
      <c r="IK118" s="119"/>
      <c r="IL118" s="119"/>
      <c r="IM118" s="119"/>
      <c r="IN118" s="119"/>
      <c r="IO118" s="119"/>
      <c r="IP118" s="119"/>
      <c r="IQ118" s="119"/>
      <c r="IR118" s="119"/>
      <c r="IS118" s="119"/>
      <c r="IT118" s="119"/>
      <c r="IU118" s="119"/>
      <c r="IV118" s="119"/>
    </row>
    <row r="119" spans="2:256" ht="31.5">
      <c r="B119" s="279">
        <v>1</v>
      </c>
      <c r="C119" s="589" t="str">
        <f>RESUMO!D117</f>
        <v>S E R V I Ç O S    C O M P L E M E N T A R E S</v>
      </c>
      <c r="D119" s="590">
        <f>AB119*E119/100</f>
        <v>0</v>
      </c>
      <c r="E119" s="591"/>
      <c r="F119" s="592">
        <f>AB119*G119/100</f>
        <v>0</v>
      </c>
      <c r="G119" s="591"/>
      <c r="H119" s="590">
        <f>AB119*I119/100</f>
        <v>0</v>
      </c>
      <c r="I119" s="591"/>
      <c r="J119" s="590">
        <f>AB119*K119/100</f>
        <v>0</v>
      </c>
      <c r="K119" s="591"/>
      <c r="L119" s="592">
        <f>AB119*M119/100</f>
        <v>0</v>
      </c>
      <c r="M119" s="591"/>
      <c r="N119" s="590">
        <f>AB119*O119/100</f>
        <v>0</v>
      </c>
      <c r="O119" s="591"/>
      <c r="P119" s="590">
        <f>AB119*Q119/100</f>
        <v>0</v>
      </c>
      <c r="Q119" s="591"/>
      <c r="R119" s="590">
        <f>AB119*S119/100</f>
        <v>0</v>
      </c>
      <c r="S119" s="591"/>
      <c r="T119" s="590">
        <f>AB119*U119/100</f>
        <v>0</v>
      </c>
      <c r="U119" s="591"/>
      <c r="V119" s="590">
        <f>AB119*W119/100</f>
        <v>0</v>
      </c>
      <c r="W119" s="591"/>
      <c r="X119" s="590">
        <f>AB119*Y119/100</f>
        <v>4490.6499999999996</v>
      </c>
      <c r="Y119" s="591">
        <v>50</v>
      </c>
      <c r="Z119" s="590">
        <f>AB119*AA119/100</f>
        <v>4490.6499999999996</v>
      </c>
      <c r="AA119" s="591">
        <v>50</v>
      </c>
      <c r="AB119" s="593">
        <f>RESUMO!I117</f>
        <v>8981.2999999999993</v>
      </c>
      <c r="AC119" s="594">
        <f>AB119/$AB$121*100</f>
        <v>0.93650354166592997</v>
      </c>
      <c r="AD119" s="151"/>
      <c r="AE119" s="280">
        <f t="shared" si="5"/>
        <v>100</v>
      </c>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c r="BP119" s="151"/>
      <c r="BQ119" s="151"/>
      <c r="BR119" s="151"/>
      <c r="BS119" s="151"/>
      <c r="BT119" s="151"/>
      <c r="BU119" s="151"/>
      <c r="BV119" s="151"/>
      <c r="BW119" s="151"/>
      <c r="BX119" s="151"/>
      <c r="BY119" s="151"/>
      <c r="BZ119" s="151"/>
      <c r="CA119" s="151"/>
      <c r="CB119" s="151"/>
      <c r="CC119" s="151"/>
      <c r="CD119" s="151"/>
      <c r="CE119" s="151"/>
      <c r="CF119" s="151"/>
      <c r="CG119" s="151"/>
      <c r="CH119" s="151"/>
      <c r="CI119" s="151"/>
      <c r="CJ119" s="151"/>
      <c r="CK119" s="151"/>
      <c r="CL119" s="151"/>
      <c r="CM119" s="151"/>
      <c r="CN119" s="151"/>
      <c r="CO119" s="151"/>
      <c r="CP119" s="151"/>
      <c r="CQ119" s="151"/>
      <c r="CR119" s="151"/>
      <c r="CS119" s="151"/>
      <c r="CT119" s="151"/>
      <c r="CU119" s="151"/>
      <c r="CV119" s="151"/>
      <c r="CW119" s="151"/>
      <c r="CX119" s="151"/>
      <c r="CY119" s="151"/>
      <c r="CZ119" s="151"/>
      <c r="DA119" s="151"/>
      <c r="DB119" s="151"/>
      <c r="DC119" s="151"/>
      <c r="DD119" s="151"/>
      <c r="DE119" s="151"/>
      <c r="DF119" s="151"/>
      <c r="DG119" s="151"/>
      <c r="DH119" s="151"/>
      <c r="DI119" s="151"/>
      <c r="DJ119" s="151"/>
      <c r="DK119" s="151"/>
      <c r="DL119" s="151"/>
      <c r="DM119" s="151"/>
      <c r="DN119" s="151"/>
      <c r="DO119" s="151"/>
      <c r="DP119" s="151"/>
      <c r="DQ119" s="151"/>
      <c r="DR119" s="151"/>
      <c r="DS119" s="151"/>
      <c r="DT119" s="151"/>
      <c r="DU119" s="151"/>
      <c r="DV119" s="151"/>
      <c r="DW119" s="151"/>
      <c r="DX119" s="151"/>
      <c r="DY119" s="151"/>
      <c r="DZ119" s="151"/>
      <c r="EA119" s="151"/>
      <c r="EB119" s="151"/>
      <c r="EC119" s="151"/>
      <c r="ED119" s="151"/>
      <c r="EE119" s="151"/>
      <c r="EF119" s="151"/>
      <c r="EG119" s="151"/>
      <c r="EH119" s="151"/>
      <c r="EI119" s="151"/>
      <c r="EJ119" s="151"/>
      <c r="EK119" s="151"/>
      <c r="EL119" s="151"/>
      <c r="EM119" s="151"/>
      <c r="EN119" s="151"/>
      <c r="EO119" s="151"/>
      <c r="EP119" s="151"/>
      <c r="EQ119" s="151"/>
      <c r="ER119" s="151"/>
      <c r="ES119" s="151"/>
      <c r="ET119" s="151"/>
      <c r="EU119" s="151"/>
      <c r="EV119" s="151"/>
      <c r="EW119" s="151"/>
      <c r="EX119" s="151"/>
      <c r="EY119" s="151"/>
      <c r="EZ119" s="151"/>
      <c r="FA119" s="151"/>
      <c r="FB119" s="151"/>
      <c r="FC119" s="151"/>
      <c r="FD119" s="151"/>
      <c r="FE119" s="151"/>
      <c r="FF119" s="151"/>
      <c r="FG119" s="151"/>
      <c r="FH119" s="151"/>
      <c r="FI119" s="151"/>
      <c r="FJ119" s="151"/>
      <c r="FK119" s="151"/>
      <c r="FL119" s="151"/>
      <c r="FM119" s="151"/>
      <c r="FN119" s="151"/>
      <c r="FO119" s="151"/>
      <c r="FP119" s="151"/>
      <c r="FQ119" s="151"/>
      <c r="FR119" s="151"/>
      <c r="FS119" s="151"/>
      <c r="FT119" s="151"/>
      <c r="FU119" s="151"/>
      <c r="FV119" s="151"/>
      <c r="FW119" s="151"/>
      <c r="FX119" s="151"/>
      <c r="FY119" s="151"/>
      <c r="FZ119" s="151"/>
      <c r="GA119" s="151"/>
      <c r="GB119" s="151"/>
      <c r="GC119" s="151"/>
      <c r="GD119" s="151"/>
      <c r="GE119" s="151"/>
      <c r="GF119" s="151"/>
      <c r="GG119" s="151"/>
      <c r="GH119" s="151"/>
      <c r="GI119" s="151"/>
      <c r="GJ119" s="151"/>
      <c r="GK119" s="151"/>
      <c r="GL119" s="151"/>
      <c r="GM119" s="151"/>
      <c r="GN119" s="151"/>
      <c r="GO119" s="151"/>
      <c r="GP119" s="151"/>
      <c r="GQ119" s="151"/>
      <c r="GR119" s="151"/>
      <c r="GS119" s="151"/>
      <c r="GT119" s="151"/>
      <c r="GU119" s="151"/>
      <c r="GV119" s="151"/>
      <c r="GW119" s="151"/>
      <c r="GX119" s="151"/>
      <c r="GY119" s="151"/>
      <c r="GZ119" s="151"/>
      <c r="HA119" s="151"/>
      <c r="HB119" s="151"/>
      <c r="HC119" s="151"/>
      <c r="HD119" s="151"/>
      <c r="HE119" s="151"/>
      <c r="HF119" s="151"/>
      <c r="HG119" s="151"/>
      <c r="HH119" s="151"/>
      <c r="HI119" s="151"/>
      <c r="HJ119" s="151"/>
      <c r="HK119" s="151"/>
      <c r="HL119" s="151"/>
      <c r="HM119" s="151"/>
      <c r="HN119" s="151"/>
      <c r="HO119" s="151"/>
      <c r="HP119" s="151"/>
      <c r="HQ119" s="151"/>
      <c r="HR119" s="151"/>
      <c r="HS119" s="151"/>
      <c r="HT119" s="151"/>
      <c r="HU119" s="151"/>
      <c r="HV119" s="151"/>
      <c r="HW119" s="151"/>
      <c r="HX119" s="151"/>
      <c r="HY119" s="151"/>
      <c r="HZ119" s="151"/>
      <c r="IA119" s="151"/>
      <c r="IB119" s="151"/>
      <c r="IC119" s="151"/>
      <c r="ID119" s="151"/>
      <c r="IE119" s="151"/>
      <c r="IF119" s="151"/>
      <c r="IG119" s="151"/>
      <c r="IH119" s="151"/>
      <c r="II119" s="151"/>
      <c r="IJ119" s="151"/>
      <c r="IK119" s="151"/>
      <c r="IL119" s="151"/>
      <c r="IM119" s="151"/>
      <c r="IN119" s="151"/>
      <c r="IO119" s="151"/>
      <c r="IP119" s="151"/>
      <c r="IQ119" s="151"/>
      <c r="IR119" s="151"/>
      <c r="IS119" s="151"/>
      <c r="IT119" s="151"/>
      <c r="IU119" s="151"/>
      <c r="IV119" s="151"/>
    </row>
    <row r="120" spans="2:256" s="270" customFormat="1" ht="6" customHeight="1" thickBot="1">
      <c r="C120" s="595"/>
      <c r="D120" s="596"/>
      <c r="E120" s="597"/>
      <c r="F120" s="596"/>
      <c r="G120" s="597"/>
      <c r="H120" s="596"/>
      <c r="I120" s="597"/>
      <c r="J120" s="596"/>
      <c r="K120" s="597"/>
      <c r="L120" s="596"/>
      <c r="M120" s="597"/>
      <c r="N120" s="596"/>
      <c r="O120" s="597"/>
      <c r="P120" s="596"/>
      <c r="Q120" s="597"/>
      <c r="R120" s="596"/>
      <c r="S120" s="597"/>
      <c r="T120" s="596"/>
      <c r="U120" s="597"/>
      <c r="V120" s="596"/>
      <c r="W120" s="597"/>
      <c r="X120" s="596"/>
      <c r="Y120" s="597"/>
      <c r="Z120" s="596"/>
      <c r="AA120" s="597"/>
      <c r="AB120" s="596"/>
      <c r="AC120" s="598"/>
      <c r="AD120" s="119"/>
      <c r="AE120" s="275">
        <f t="shared" si="5"/>
        <v>0</v>
      </c>
      <c r="AF120" s="119"/>
      <c r="AG120" s="119"/>
      <c r="AH120" s="119"/>
      <c r="AI120" s="119"/>
      <c r="AJ120" s="119"/>
      <c r="AK120" s="119"/>
      <c r="AL120" s="119"/>
      <c r="AM120" s="119"/>
      <c r="AN120" s="119"/>
      <c r="AO120" s="119"/>
      <c r="AP120" s="119"/>
      <c r="AQ120" s="119"/>
      <c r="AR120" s="119"/>
      <c r="AS120" s="119"/>
      <c r="AT120" s="119"/>
      <c r="AU120" s="119"/>
      <c r="AV120" s="119"/>
      <c r="AW120" s="119"/>
      <c r="AX120" s="119"/>
      <c r="AY120" s="119"/>
      <c r="AZ120" s="119"/>
      <c r="BA120" s="119"/>
      <c r="BB120" s="119"/>
      <c r="BC120" s="119"/>
      <c r="BD120" s="119"/>
      <c r="BE120" s="119"/>
      <c r="BF120" s="119"/>
      <c r="BG120" s="119"/>
      <c r="BH120" s="119"/>
      <c r="BI120" s="119"/>
      <c r="BJ120" s="119"/>
      <c r="BK120" s="119"/>
      <c r="BL120" s="119"/>
      <c r="BM120" s="119"/>
      <c r="BN120" s="119"/>
      <c r="BO120" s="119"/>
      <c r="BP120" s="119"/>
      <c r="BQ120" s="119"/>
      <c r="BR120" s="119"/>
      <c r="BS120" s="119"/>
      <c r="BT120" s="119"/>
      <c r="BU120" s="119"/>
      <c r="BV120" s="119"/>
      <c r="BW120" s="119"/>
      <c r="BX120" s="119"/>
      <c r="BY120" s="119"/>
      <c r="BZ120" s="119"/>
      <c r="CA120" s="119"/>
      <c r="CB120" s="119"/>
      <c r="CC120" s="119"/>
      <c r="CD120" s="119"/>
      <c r="CE120" s="119"/>
      <c r="CF120" s="119"/>
      <c r="CG120" s="119"/>
      <c r="CH120" s="119"/>
      <c r="CI120" s="119"/>
      <c r="CJ120" s="119"/>
      <c r="CK120" s="119"/>
      <c r="CL120" s="119"/>
      <c r="CM120" s="119"/>
      <c r="CN120" s="119"/>
      <c r="CO120" s="119"/>
      <c r="CP120" s="119"/>
      <c r="CQ120" s="119"/>
      <c r="CR120" s="119"/>
      <c r="CS120" s="119"/>
      <c r="CT120" s="119"/>
      <c r="CU120" s="119"/>
      <c r="CV120" s="119"/>
      <c r="CW120" s="119"/>
      <c r="CX120" s="119"/>
      <c r="CY120" s="119"/>
      <c r="CZ120" s="119"/>
      <c r="DA120" s="119"/>
      <c r="DB120" s="119"/>
      <c r="DC120" s="119"/>
      <c r="DD120" s="119"/>
      <c r="DE120" s="119"/>
      <c r="DF120" s="119"/>
      <c r="DG120" s="119"/>
      <c r="DH120" s="119"/>
      <c r="DI120" s="119"/>
      <c r="DJ120" s="119"/>
      <c r="DK120" s="119"/>
      <c r="DL120" s="119"/>
      <c r="DM120" s="119"/>
      <c r="DN120" s="119"/>
      <c r="DO120" s="119"/>
      <c r="DP120" s="119"/>
      <c r="DQ120" s="119"/>
      <c r="DR120" s="119"/>
      <c r="DS120" s="119"/>
      <c r="DT120" s="119"/>
      <c r="DU120" s="119"/>
      <c r="DV120" s="119"/>
      <c r="DW120" s="119"/>
      <c r="DX120" s="119"/>
      <c r="DY120" s="119"/>
      <c r="DZ120" s="119"/>
      <c r="EA120" s="119"/>
      <c r="EB120" s="119"/>
      <c r="EC120" s="119"/>
      <c r="ED120" s="119"/>
      <c r="EE120" s="119"/>
      <c r="EF120" s="119"/>
      <c r="EG120" s="119"/>
      <c r="EH120" s="119"/>
      <c r="EI120" s="119"/>
      <c r="EJ120" s="119"/>
      <c r="EK120" s="119"/>
      <c r="EL120" s="119"/>
      <c r="EM120" s="119"/>
      <c r="EN120" s="119"/>
      <c r="EO120" s="119"/>
      <c r="EP120" s="119"/>
      <c r="EQ120" s="119"/>
      <c r="ER120" s="119"/>
      <c r="ES120" s="119"/>
      <c r="ET120" s="119"/>
      <c r="EU120" s="119"/>
      <c r="EV120" s="119"/>
      <c r="EW120" s="119"/>
      <c r="EX120" s="119"/>
      <c r="EY120" s="119"/>
      <c r="EZ120" s="119"/>
      <c r="FA120" s="119"/>
      <c r="FB120" s="119"/>
      <c r="FC120" s="119"/>
      <c r="FD120" s="119"/>
      <c r="FE120" s="119"/>
      <c r="FF120" s="119"/>
      <c r="FG120" s="119"/>
      <c r="FH120" s="119"/>
      <c r="FI120" s="119"/>
      <c r="FJ120" s="119"/>
      <c r="FK120" s="119"/>
      <c r="FL120" s="119"/>
      <c r="FM120" s="119"/>
      <c r="FN120" s="119"/>
      <c r="FO120" s="119"/>
      <c r="FP120" s="119"/>
      <c r="FQ120" s="119"/>
      <c r="FR120" s="119"/>
      <c r="FS120" s="119"/>
      <c r="FT120" s="119"/>
      <c r="FU120" s="119"/>
      <c r="FV120" s="119"/>
      <c r="FW120" s="119"/>
      <c r="FX120" s="119"/>
      <c r="FY120" s="119"/>
      <c r="FZ120" s="119"/>
      <c r="GA120" s="119"/>
      <c r="GB120" s="119"/>
      <c r="GC120" s="119"/>
      <c r="GD120" s="119"/>
      <c r="GE120" s="119"/>
      <c r="GF120" s="119"/>
      <c r="GG120" s="119"/>
      <c r="GH120" s="119"/>
      <c r="GI120" s="119"/>
      <c r="GJ120" s="119"/>
      <c r="GK120" s="119"/>
      <c r="GL120" s="119"/>
      <c r="GM120" s="119"/>
      <c r="GN120" s="119"/>
      <c r="GO120" s="119"/>
      <c r="GP120" s="119"/>
      <c r="GQ120" s="119"/>
      <c r="GR120" s="119"/>
      <c r="GS120" s="119"/>
      <c r="GT120" s="119"/>
      <c r="GU120" s="119"/>
      <c r="GV120" s="119"/>
      <c r="GW120" s="119"/>
      <c r="GX120" s="119"/>
      <c r="GY120" s="119"/>
      <c r="GZ120" s="119"/>
      <c r="HA120" s="119"/>
      <c r="HB120" s="119"/>
      <c r="HC120" s="119"/>
      <c r="HD120" s="119"/>
      <c r="HE120" s="119"/>
      <c r="HF120" s="119"/>
      <c r="HG120" s="119"/>
      <c r="HH120" s="119"/>
      <c r="HI120" s="119"/>
      <c r="HJ120" s="119"/>
      <c r="HK120" s="119"/>
      <c r="HL120" s="119"/>
      <c r="HM120" s="119"/>
      <c r="HN120" s="119"/>
      <c r="HO120" s="119"/>
      <c r="HP120" s="119"/>
      <c r="HQ120" s="119"/>
      <c r="HR120" s="119"/>
      <c r="HS120" s="119"/>
      <c r="HT120" s="119"/>
      <c r="HU120" s="119"/>
      <c r="HV120" s="119"/>
      <c r="HW120" s="119"/>
      <c r="HX120" s="119"/>
      <c r="HY120" s="119"/>
      <c r="HZ120" s="119"/>
      <c r="IA120" s="119"/>
      <c r="IB120" s="119"/>
      <c r="IC120" s="119"/>
      <c r="ID120" s="119"/>
      <c r="IE120" s="119"/>
      <c r="IF120" s="119"/>
      <c r="IG120" s="119"/>
      <c r="IH120" s="119"/>
      <c r="II120" s="119"/>
      <c r="IJ120" s="119"/>
      <c r="IK120" s="119"/>
      <c r="IL120" s="119"/>
      <c r="IM120" s="119"/>
      <c r="IN120" s="119"/>
      <c r="IO120" s="119"/>
      <c r="IP120" s="119"/>
      <c r="IQ120" s="119"/>
      <c r="IR120" s="119"/>
      <c r="IS120" s="119"/>
      <c r="IT120" s="119"/>
      <c r="IU120" s="119"/>
      <c r="IV120" s="119"/>
    </row>
    <row r="121" spans="2:256" ht="15.75">
      <c r="C121" s="599" t="s">
        <v>1873</v>
      </c>
      <c r="D121" s="600">
        <f>SUM(D16:D119)</f>
        <v>86843.867147354613</v>
      </c>
      <c r="E121" s="601">
        <f>D121/AB121*100</f>
        <v>9.0554362013809921</v>
      </c>
      <c r="F121" s="600">
        <f>SUM(F16:F119)</f>
        <v>142661.88694627708</v>
      </c>
      <c r="G121" s="601">
        <f>F121/AB121*100</f>
        <v>14.875726496824848</v>
      </c>
      <c r="H121" s="600">
        <f>SUM(H16:H119)</f>
        <v>82677.067139031162</v>
      </c>
      <c r="I121" s="601">
        <f>H121/AB121*100</f>
        <v>8.6209531126067009</v>
      </c>
      <c r="J121" s="600">
        <f>SUM(J16:J119)</f>
        <v>42369.725954219881</v>
      </c>
      <c r="K121" s="601">
        <f>J121/AB121*100</f>
        <v>4.4180016718673016</v>
      </c>
      <c r="L121" s="600">
        <f>SUM(L16:L119)</f>
        <v>106895.82915615207</v>
      </c>
      <c r="M121" s="601">
        <f>L121/AB121*100</f>
        <v>11.146306502850658</v>
      </c>
      <c r="N121" s="600">
        <f>SUM(N16:N119)</f>
        <v>98271.696279362804</v>
      </c>
      <c r="O121" s="601">
        <f>N121/AB121*100</f>
        <v>10.247045707318749</v>
      </c>
      <c r="P121" s="600">
        <f>SUM(P16:P119)</f>
        <v>114705.64140282733</v>
      </c>
      <c r="Q121" s="601">
        <f>P121/AB121*100</f>
        <v>11.960655965484946</v>
      </c>
      <c r="R121" s="600">
        <f>SUM(R16:R119)</f>
        <v>82990.79194325555</v>
      </c>
      <c r="S121" s="601">
        <f>R121/AB121*100</f>
        <v>8.6536660149999634</v>
      </c>
      <c r="T121" s="600">
        <f>SUM(T16:T119)</f>
        <v>61924.504418177174</v>
      </c>
      <c r="U121" s="601">
        <f>T121/AB121*100</f>
        <v>6.4570293502644898</v>
      </c>
      <c r="V121" s="600">
        <f>SUM(V16:V119)</f>
        <v>31098.809172967951</v>
      </c>
      <c r="W121" s="601">
        <f>V121/AB121*100</f>
        <v>3.2427538254013779</v>
      </c>
      <c r="X121" s="600">
        <f>SUM(X16:X119)</f>
        <v>45006.067963206013</v>
      </c>
      <c r="Y121" s="601">
        <f>X121/AB121*100</f>
        <v>4.6928999191653755</v>
      </c>
      <c r="Z121" s="600">
        <f>SUM(Z16:Z119)</f>
        <v>63578.782477168359</v>
      </c>
      <c r="AA121" s="601">
        <f>Z121/AB121*100</f>
        <v>6.6295252318345836</v>
      </c>
      <c r="AB121" s="600">
        <f>SUM(AB16:AB119)</f>
        <v>959024.67000000016</v>
      </c>
      <c r="AC121" s="602">
        <f>SUM(AC17:AC119)</f>
        <v>100.00000000000001</v>
      </c>
      <c r="AD121" s="151"/>
      <c r="AE121" s="151"/>
      <c r="AF121" s="151"/>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c r="BI121" s="151"/>
      <c r="BJ121" s="151"/>
      <c r="BK121" s="151"/>
      <c r="BL121" s="151"/>
      <c r="BM121" s="151"/>
      <c r="BN121" s="151"/>
      <c r="BO121" s="151"/>
      <c r="BP121" s="151"/>
      <c r="BQ121" s="151"/>
      <c r="BR121" s="151"/>
      <c r="BS121" s="151"/>
      <c r="BT121" s="151"/>
      <c r="BU121" s="151"/>
      <c r="BV121" s="151"/>
      <c r="BW121" s="151"/>
      <c r="BX121" s="151"/>
      <c r="BY121" s="151"/>
      <c r="BZ121" s="151"/>
      <c r="CA121" s="151"/>
      <c r="CB121" s="151"/>
      <c r="CC121" s="151"/>
      <c r="CD121" s="151"/>
      <c r="CE121" s="151"/>
      <c r="CF121" s="151"/>
      <c r="CG121" s="151"/>
      <c r="CH121" s="151"/>
      <c r="CI121" s="151"/>
      <c r="CJ121" s="151"/>
      <c r="CK121" s="151"/>
      <c r="CL121" s="151"/>
      <c r="CM121" s="151"/>
      <c r="CN121" s="151"/>
      <c r="CO121" s="151"/>
      <c r="CP121" s="151"/>
      <c r="CQ121" s="151"/>
      <c r="CR121" s="151"/>
      <c r="CS121" s="151"/>
      <c r="CT121" s="151"/>
      <c r="CU121" s="151"/>
      <c r="CV121" s="151"/>
      <c r="CW121" s="151"/>
      <c r="CX121" s="151"/>
      <c r="CY121" s="151"/>
      <c r="CZ121" s="151"/>
      <c r="DA121" s="151"/>
      <c r="DB121" s="151"/>
      <c r="DC121" s="151"/>
      <c r="DD121" s="151"/>
      <c r="DE121" s="151"/>
      <c r="DF121" s="151"/>
      <c r="DG121" s="151"/>
      <c r="DH121" s="151"/>
      <c r="DI121" s="151"/>
      <c r="DJ121" s="151"/>
      <c r="DK121" s="151"/>
      <c r="DL121" s="151"/>
      <c r="DM121" s="151"/>
      <c r="DN121" s="151"/>
      <c r="DO121" s="151"/>
      <c r="DP121" s="151"/>
      <c r="DQ121" s="151"/>
      <c r="DR121" s="151"/>
      <c r="DS121" s="151"/>
      <c r="DT121" s="151"/>
      <c r="DU121" s="151"/>
      <c r="DV121" s="151"/>
      <c r="DW121" s="151"/>
      <c r="DX121" s="151"/>
      <c r="DY121" s="151"/>
      <c r="DZ121" s="151"/>
      <c r="EA121" s="151"/>
      <c r="EB121" s="151"/>
      <c r="EC121" s="151"/>
      <c r="ED121" s="151"/>
      <c r="EE121" s="151"/>
      <c r="EF121" s="151"/>
      <c r="EG121" s="151"/>
      <c r="EH121" s="151"/>
      <c r="EI121" s="151"/>
      <c r="EJ121" s="151"/>
      <c r="EK121" s="151"/>
      <c r="EL121" s="151"/>
      <c r="EM121" s="151"/>
      <c r="EN121" s="151"/>
      <c r="EO121" s="151"/>
      <c r="EP121" s="151"/>
      <c r="EQ121" s="151"/>
      <c r="ER121" s="151"/>
      <c r="ES121" s="151"/>
      <c r="ET121" s="151"/>
      <c r="EU121" s="151"/>
      <c r="EV121" s="151"/>
      <c r="EW121" s="151"/>
      <c r="EX121" s="151"/>
      <c r="EY121" s="151"/>
      <c r="EZ121" s="151"/>
      <c r="FA121" s="151"/>
      <c r="FB121" s="151"/>
      <c r="FC121" s="151"/>
      <c r="FD121" s="151"/>
      <c r="FE121" s="151"/>
      <c r="FF121" s="151"/>
      <c r="FG121" s="151"/>
      <c r="FH121" s="151"/>
      <c r="FI121" s="151"/>
      <c r="FJ121" s="151"/>
      <c r="FK121" s="151"/>
      <c r="FL121" s="151"/>
      <c r="FM121" s="151"/>
      <c r="FN121" s="151"/>
      <c r="FO121" s="151"/>
      <c r="FP121" s="151"/>
      <c r="FQ121" s="151"/>
      <c r="FR121" s="151"/>
      <c r="FS121" s="151"/>
      <c r="FT121" s="151"/>
      <c r="FU121" s="151"/>
      <c r="FV121" s="151"/>
      <c r="FW121" s="151"/>
      <c r="FX121" s="151"/>
      <c r="FY121" s="151"/>
      <c r="FZ121" s="151"/>
      <c r="GA121" s="151"/>
      <c r="GB121" s="151"/>
      <c r="GC121" s="151"/>
      <c r="GD121" s="151"/>
      <c r="GE121" s="151"/>
      <c r="GF121" s="151"/>
      <c r="GG121" s="151"/>
      <c r="GH121" s="151"/>
      <c r="GI121" s="151"/>
      <c r="GJ121" s="151"/>
      <c r="GK121" s="151"/>
      <c r="GL121" s="151"/>
      <c r="GM121" s="151"/>
      <c r="GN121" s="151"/>
      <c r="GO121" s="151"/>
      <c r="GP121" s="151"/>
      <c r="GQ121" s="151"/>
      <c r="GR121" s="151"/>
      <c r="GS121" s="151"/>
      <c r="GT121" s="151"/>
      <c r="GU121" s="151"/>
      <c r="GV121" s="151"/>
      <c r="GW121" s="151"/>
      <c r="GX121" s="151"/>
      <c r="GY121" s="151"/>
      <c r="GZ121" s="151"/>
      <c r="HA121" s="151"/>
      <c r="HB121" s="151"/>
      <c r="HC121" s="151"/>
      <c r="HD121" s="151"/>
      <c r="HE121" s="151"/>
      <c r="HF121" s="151"/>
      <c r="HG121" s="151"/>
      <c r="HH121" s="151"/>
      <c r="HI121" s="151"/>
      <c r="HJ121" s="151"/>
      <c r="HK121" s="151"/>
      <c r="HL121" s="151"/>
      <c r="HM121" s="151"/>
      <c r="HN121" s="151"/>
      <c r="HO121" s="151"/>
      <c r="HP121" s="151"/>
      <c r="HQ121" s="151"/>
      <c r="HR121" s="151"/>
      <c r="HS121" s="151"/>
      <c r="HT121" s="151"/>
      <c r="HU121" s="151"/>
      <c r="HV121" s="151"/>
      <c r="HW121" s="151"/>
      <c r="HX121" s="151"/>
      <c r="HY121" s="151"/>
      <c r="HZ121" s="151"/>
      <c r="IA121" s="151"/>
      <c r="IB121" s="151"/>
      <c r="IC121" s="151"/>
      <c r="ID121" s="151"/>
      <c r="IE121" s="151"/>
      <c r="IF121" s="151"/>
      <c r="IG121" s="151"/>
      <c r="IH121" s="151"/>
      <c r="II121" s="151"/>
      <c r="IJ121" s="151"/>
      <c r="IK121" s="151"/>
      <c r="IL121" s="151"/>
      <c r="IM121" s="151"/>
      <c r="IN121" s="151"/>
      <c r="IO121" s="151"/>
      <c r="IP121" s="151"/>
      <c r="IQ121" s="151"/>
      <c r="IR121" s="151"/>
      <c r="IS121" s="151"/>
      <c r="IT121" s="151"/>
      <c r="IU121" s="151"/>
      <c r="IV121" s="151"/>
    </row>
    <row r="122" spans="2:256" ht="16.5" thickBot="1">
      <c r="C122" s="603" t="s">
        <v>1874</v>
      </c>
      <c r="D122" s="604">
        <f>D121</f>
        <v>86843.867147354613</v>
      </c>
      <c r="E122" s="605">
        <f>E121</f>
        <v>9.0554362013809921</v>
      </c>
      <c r="F122" s="604">
        <f>D121+F121</f>
        <v>229505.75409363169</v>
      </c>
      <c r="G122" s="605">
        <f>F122/AB121*100</f>
        <v>23.931162698205842</v>
      </c>
      <c r="H122" s="604">
        <f>H121+F122</f>
        <v>312182.82123266289</v>
      </c>
      <c r="I122" s="605">
        <f>H122/AB121*100</f>
        <v>32.552115810812545</v>
      </c>
      <c r="J122" s="604">
        <f>J121+H122</f>
        <v>354552.54718688276</v>
      </c>
      <c r="K122" s="605">
        <f>J122/AB121*100</f>
        <v>36.970117482679846</v>
      </c>
      <c r="L122" s="604">
        <f>J122+L121</f>
        <v>461448.37634303485</v>
      </c>
      <c r="M122" s="605">
        <f>L122/AB121*100</f>
        <v>48.116423985530503</v>
      </c>
      <c r="N122" s="604">
        <f>N121+L122</f>
        <v>559720.07262239768</v>
      </c>
      <c r="O122" s="605">
        <f>N122/AB121*100</f>
        <v>58.363469692849257</v>
      </c>
      <c r="P122" s="604">
        <f>P121+N122</f>
        <v>674425.71402522502</v>
      </c>
      <c r="Q122" s="605">
        <f>P122/AB121*100</f>
        <v>70.324125658334196</v>
      </c>
      <c r="R122" s="604">
        <f>R121+P122</f>
        <v>757416.5059684806</v>
      </c>
      <c r="S122" s="605">
        <f>R122/AB121*100</f>
        <v>78.977791673334167</v>
      </c>
      <c r="T122" s="604">
        <f>T121+R122</f>
        <v>819341.01038665778</v>
      </c>
      <c r="U122" s="605">
        <f>T122/AB121*100</f>
        <v>85.434821023598658</v>
      </c>
      <c r="V122" s="604">
        <f>V121+T122</f>
        <v>850439.8195596257</v>
      </c>
      <c r="W122" s="605">
        <f>V122/AB121*100</f>
        <v>88.677574849000024</v>
      </c>
      <c r="X122" s="604">
        <f>X121+V122</f>
        <v>895445.88752283168</v>
      </c>
      <c r="Y122" s="605">
        <f>X122/AB121*100</f>
        <v>93.370474768165394</v>
      </c>
      <c r="Z122" s="604">
        <f>Z121+X122</f>
        <v>959024.67</v>
      </c>
      <c r="AA122" s="605">
        <f>Z122/AB121*100</f>
        <v>99.999999999999986</v>
      </c>
      <c r="AB122" s="604">
        <f>AB121</f>
        <v>959024.67000000016</v>
      </c>
      <c r="AC122" s="606">
        <f>AC121</f>
        <v>100.00000000000001</v>
      </c>
      <c r="AD122" s="151"/>
      <c r="AE122" s="151"/>
      <c r="AF122" s="151"/>
      <c r="AG122" s="151"/>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c r="BP122" s="151"/>
      <c r="BQ122" s="151"/>
      <c r="BR122" s="151"/>
      <c r="BS122" s="151"/>
      <c r="BT122" s="151"/>
      <c r="BU122" s="151"/>
      <c r="BV122" s="151"/>
      <c r="BW122" s="151"/>
      <c r="BX122" s="151"/>
      <c r="BY122" s="151"/>
      <c r="BZ122" s="151"/>
      <c r="CA122" s="151"/>
      <c r="CB122" s="151"/>
      <c r="CC122" s="151"/>
      <c r="CD122" s="151"/>
      <c r="CE122" s="151"/>
      <c r="CF122" s="151"/>
      <c r="CG122" s="151"/>
      <c r="CH122" s="151"/>
      <c r="CI122" s="151"/>
      <c r="CJ122" s="151"/>
      <c r="CK122" s="151"/>
      <c r="CL122" s="151"/>
      <c r="CM122" s="151"/>
      <c r="CN122" s="151"/>
      <c r="CO122" s="151"/>
      <c r="CP122" s="151"/>
      <c r="CQ122" s="151"/>
      <c r="CR122" s="151"/>
      <c r="CS122" s="151"/>
      <c r="CT122" s="151"/>
      <c r="CU122" s="151"/>
      <c r="CV122" s="151"/>
      <c r="CW122" s="151"/>
      <c r="CX122" s="151"/>
      <c r="CY122" s="151"/>
      <c r="CZ122" s="151"/>
      <c r="DA122" s="151"/>
      <c r="DB122" s="151"/>
      <c r="DC122" s="151"/>
      <c r="DD122" s="151"/>
      <c r="DE122" s="151"/>
      <c r="DF122" s="151"/>
      <c r="DG122" s="151"/>
      <c r="DH122" s="151"/>
      <c r="DI122" s="151"/>
      <c r="DJ122" s="151"/>
      <c r="DK122" s="151"/>
      <c r="DL122" s="151"/>
      <c r="DM122" s="151"/>
      <c r="DN122" s="151"/>
      <c r="DO122" s="151"/>
      <c r="DP122" s="151"/>
      <c r="DQ122" s="151"/>
      <c r="DR122" s="151"/>
      <c r="DS122" s="151"/>
      <c r="DT122" s="151"/>
      <c r="DU122" s="151"/>
      <c r="DV122" s="151"/>
      <c r="DW122" s="151"/>
      <c r="DX122" s="151"/>
      <c r="DY122" s="151"/>
      <c r="DZ122" s="151"/>
      <c r="EA122" s="151"/>
      <c r="EB122" s="151"/>
      <c r="EC122" s="151"/>
      <c r="ED122" s="151"/>
      <c r="EE122" s="151"/>
      <c r="EF122" s="151"/>
      <c r="EG122" s="151"/>
      <c r="EH122" s="151"/>
      <c r="EI122" s="151"/>
      <c r="EJ122" s="151"/>
      <c r="EK122" s="151"/>
      <c r="EL122" s="151"/>
      <c r="EM122" s="151"/>
      <c r="EN122" s="151"/>
      <c r="EO122" s="151"/>
      <c r="EP122" s="151"/>
      <c r="EQ122" s="151"/>
      <c r="ER122" s="151"/>
      <c r="ES122" s="151"/>
      <c r="ET122" s="151"/>
      <c r="EU122" s="151"/>
      <c r="EV122" s="151"/>
      <c r="EW122" s="151"/>
      <c r="EX122" s="151"/>
      <c r="EY122" s="151"/>
      <c r="EZ122" s="151"/>
      <c r="FA122" s="151"/>
      <c r="FB122" s="151"/>
      <c r="FC122" s="151"/>
      <c r="FD122" s="151"/>
      <c r="FE122" s="151"/>
      <c r="FF122" s="151"/>
      <c r="FG122" s="151"/>
      <c r="FH122" s="151"/>
      <c r="FI122" s="151"/>
      <c r="FJ122" s="151"/>
      <c r="FK122" s="151"/>
      <c r="FL122" s="151"/>
      <c r="FM122" s="151"/>
      <c r="FN122" s="151"/>
      <c r="FO122" s="151"/>
      <c r="FP122" s="151"/>
      <c r="FQ122" s="151"/>
      <c r="FR122" s="151"/>
      <c r="FS122" s="151"/>
      <c r="FT122" s="151"/>
      <c r="FU122" s="151"/>
      <c r="FV122" s="151"/>
      <c r="FW122" s="151"/>
      <c r="FX122" s="151"/>
      <c r="FY122" s="151"/>
      <c r="FZ122" s="151"/>
      <c r="GA122" s="151"/>
      <c r="GB122" s="151"/>
      <c r="GC122" s="151"/>
      <c r="GD122" s="151"/>
      <c r="GE122" s="151"/>
      <c r="GF122" s="151"/>
      <c r="GG122" s="151"/>
      <c r="GH122" s="151"/>
      <c r="GI122" s="151"/>
      <c r="GJ122" s="151"/>
      <c r="GK122" s="151"/>
      <c r="GL122" s="151"/>
      <c r="GM122" s="151"/>
      <c r="GN122" s="151"/>
      <c r="GO122" s="151"/>
      <c r="GP122" s="151"/>
      <c r="GQ122" s="151"/>
      <c r="GR122" s="151"/>
      <c r="GS122" s="151"/>
      <c r="GT122" s="151"/>
      <c r="GU122" s="151"/>
      <c r="GV122" s="151"/>
      <c r="GW122" s="151"/>
      <c r="GX122" s="151"/>
      <c r="GY122" s="151"/>
      <c r="GZ122" s="151"/>
      <c r="HA122" s="151"/>
      <c r="HB122" s="151"/>
      <c r="HC122" s="151"/>
      <c r="HD122" s="151"/>
      <c r="HE122" s="151"/>
      <c r="HF122" s="151"/>
      <c r="HG122" s="151"/>
      <c r="HH122" s="151"/>
      <c r="HI122" s="151"/>
      <c r="HJ122" s="151"/>
      <c r="HK122" s="151"/>
      <c r="HL122" s="151"/>
      <c r="HM122" s="151"/>
      <c r="HN122" s="151"/>
      <c r="HO122" s="151"/>
      <c r="HP122" s="151"/>
      <c r="HQ122" s="151"/>
      <c r="HR122" s="151"/>
      <c r="HS122" s="151"/>
      <c r="HT122" s="151"/>
      <c r="HU122" s="151"/>
      <c r="HV122" s="151"/>
      <c r="HW122" s="151"/>
      <c r="HX122" s="151"/>
      <c r="HY122" s="151"/>
      <c r="HZ122" s="151"/>
      <c r="IA122" s="151"/>
      <c r="IB122" s="151"/>
      <c r="IC122" s="151"/>
      <c r="ID122" s="151"/>
      <c r="IE122" s="151"/>
      <c r="IF122" s="151"/>
      <c r="IG122" s="151"/>
      <c r="IH122" s="151"/>
      <c r="II122" s="151"/>
      <c r="IJ122" s="151"/>
      <c r="IK122" s="151"/>
      <c r="IL122" s="151"/>
      <c r="IM122" s="151"/>
      <c r="IN122" s="151"/>
      <c r="IO122" s="151"/>
      <c r="IP122" s="151"/>
      <c r="IQ122" s="151"/>
      <c r="IR122" s="151"/>
      <c r="IS122" s="151"/>
      <c r="IT122" s="151"/>
      <c r="IU122" s="151"/>
      <c r="IV122" s="151"/>
    </row>
    <row r="124" spans="2:256">
      <c r="D124" s="227">
        <v>82586.499999999971</v>
      </c>
      <c r="E124" s="227">
        <v>9.0554362013809921</v>
      </c>
      <c r="F124" s="227">
        <v>135668.14000000001</v>
      </c>
      <c r="G124" s="227">
        <v>14.875726496824848</v>
      </c>
      <c r="H124" s="227">
        <v>78623.97</v>
      </c>
      <c r="I124" s="227">
        <v>8.6209531126067027</v>
      </c>
      <c r="J124" s="227">
        <v>40292.624999999993</v>
      </c>
      <c r="K124" s="227">
        <v>4.4180016718673016</v>
      </c>
      <c r="L124" s="227">
        <v>101655.45000000001</v>
      </c>
      <c r="M124" s="227">
        <v>11.146306502850658</v>
      </c>
      <c r="N124" s="227">
        <v>93454.10000000002</v>
      </c>
      <c r="O124" s="227">
        <v>10.247045707318749</v>
      </c>
      <c r="P124" s="227">
        <v>109082.40000000001</v>
      </c>
      <c r="Q124" s="227">
        <v>11.960655965484946</v>
      </c>
      <c r="R124" s="227">
        <v>78922.315000000002</v>
      </c>
      <c r="S124" s="227">
        <v>8.6536660149999634</v>
      </c>
      <c r="T124" s="227">
        <v>58888.765000000007</v>
      </c>
      <c r="U124" s="227">
        <v>6.4570293502644889</v>
      </c>
      <c r="V124" s="227">
        <v>29574.245000000003</v>
      </c>
      <c r="W124" s="227">
        <v>3.2427538254013779</v>
      </c>
      <c r="X124" s="227">
        <v>42799.724999999999</v>
      </c>
      <c r="Y124" s="227">
        <v>4.6928999191653746</v>
      </c>
      <c r="Z124" s="227">
        <v>60461.945000000014</v>
      </c>
      <c r="AA124" s="227">
        <v>6.6295252318345836</v>
      </c>
      <c r="AB124" s="227">
        <v>912010.18000000017</v>
      </c>
      <c r="AC124" s="227">
        <v>100</v>
      </c>
    </row>
    <row r="125" spans="2:256">
      <c r="D125" s="227">
        <v>82586.499999999971</v>
      </c>
      <c r="E125" s="227">
        <v>9.0554362013809921</v>
      </c>
      <c r="F125" s="227">
        <v>218254.63999999998</v>
      </c>
      <c r="G125" s="227">
        <v>23.931162698205842</v>
      </c>
      <c r="H125" s="227">
        <v>296878.61</v>
      </c>
      <c r="I125" s="227">
        <v>32.552115810812545</v>
      </c>
      <c r="J125" s="227">
        <v>337171.23499999999</v>
      </c>
      <c r="K125" s="227">
        <v>36.970117482679839</v>
      </c>
      <c r="L125" s="227">
        <v>438826.685</v>
      </c>
      <c r="M125" s="227">
        <v>48.116423985530503</v>
      </c>
      <c r="N125" s="227">
        <v>532280.78500000003</v>
      </c>
      <c r="O125" s="227">
        <v>58.363469692849257</v>
      </c>
      <c r="P125" s="227">
        <v>641363.18500000006</v>
      </c>
      <c r="Q125" s="227">
        <v>70.324125658334196</v>
      </c>
      <c r="R125" s="227">
        <v>720285.5</v>
      </c>
      <c r="S125" s="227">
        <v>78.977791673334167</v>
      </c>
      <c r="T125" s="227">
        <v>779174.26500000001</v>
      </c>
      <c r="U125" s="227">
        <v>85.434821023598644</v>
      </c>
      <c r="V125" s="227">
        <v>808748.51</v>
      </c>
      <c r="W125" s="227">
        <v>88.677574849000024</v>
      </c>
      <c r="X125" s="227">
        <v>851548.23499999999</v>
      </c>
      <c r="Y125" s="227">
        <v>93.370474768165394</v>
      </c>
      <c r="Z125" s="227">
        <v>912010.18</v>
      </c>
      <c r="AA125" s="227">
        <v>99.999999999999986</v>
      </c>
      <c r="AB125" s="227">
        <v>912010.18000000017</v>
      </c>
      <c r="AC125" s="227">
        <v>100</v>
      </c>
    </row>
  </sheetData>
  <mergeCells count="4">
    <mergeCell ref="D3:Z3"/>
    <mergeCell ref="AA3:AC6"/>
    <mergeCell ref="D4:Z4"/>
    <mergeCell ref="C10:AC10"/>
  </mergeCells>
  <printOptions horizontalCentered="1"/>
  <pageMargins left="0.19685039370078741" right="0.19685039370078741" top="0.78740157480314965" bottom="0.78740157480314965" header="0.19685039370078741" footer="0.19685039370078741"/>
  <pageSetup paperSize="9" scale="38" fitToHeight="100" orientation="landscape" r:id="rId1"/>
  <headerFooter scaleWithDoc="0" alignWithMargins="0">
    <oddHeader>&amp;RPágina &amp;P de &amp;N</oddHeader>
    <oddFooter>&amp;R&amp;G</oddFooter>
  </headerFooter>
  <rowBreaks count="1" manualBreakCount="1">
    <brk id="95" min="2" max="28" man="1"/>
  </rowBreaks>
  <drawing r:id="rId2"/>
  <legacyDrawingHF r:id="rId3"/>
</worksheet>
</file>

<file path=xl/worksheets/sheet13.xml><?xml version="1.0" encoding="utf-8"?>
<worksheet xmlns="http://schemas.openxmlformats.org/spreadsheetml/2006/main" xmlns:r="http://schemas.openxmlformats.org/officeDocument/2006/relationships">
  <sheetPr>
    <tabColor theme="5" tint="0.39997558519241921"/>
    <pageSetUpPr fitToPage="1"/>
  </sheetPr>
  <dimension ref="A1:N48"/>
  <sheetViews>
    <sheetView tabSelected="1" view="pageBreakPreview" zoomScale="85" zoomScaleNormal="100" zoomScaleSheetLayoutView="85" workbookViewId="0">
      <selection activeCell="B11" sqref="B11:I11"/>
    </sheetView>
  </sheetViews>
  <sheetFormatPr defaultRowHeight="12.75"/>
  <cols>
    <col min="1" max="4" width="9.140625" style="151"/>
    <col min="5" max="5" width="12.140625" style="151" customWidth="1"/>
    <col min="6" max="6" width="13.85546875" style="151" customWidth="1"/>
    <col min="7" max="7" width="75.28515625" style="151" customWidth="1"/>
    <col min="8" max="8" width="22.42578125" style="151" customWidth="1"/>
    <col min="9" max="9" width="8.42578125" style="151" customWidth="1"/>
    <col min="10" max="10" width="10.140625" style="151" customWidth="1"/>
    <col min="11" max="11" width="12.85546875" style="151" customWidth="1"/>
    <col min="12" max="12" width="17.140625" style="151" customWidth="1"/>
    <col min="13" max="16384" width="9.140625" style="151"/>
  </cols>
  <sheetData>
    <row r="1" spans="1:14" ht="21.6" customHeight="1" thickBot="1">
      <c r="B1" s="281"/>
      <c r="D1" s="282"/>
    </row>
    <row r="2" spans="1:14" ht="16.149999999999999" customHeight="1" thickTop="1">
      <c r="A2" s="283"/>
      <c r="B2" s="284">
        <f>1+K15/100+K17/100+K18/100+K19/100</f>
        <v>1.0477000000000001</v>
      </c>
      <c r="D2" s="282"/>
    </row>
    <row r="3" spans="1:14" ht="13.5" thickBot="1">
      <c r="A3" s="283"/>
      <c r="B3" s="285">
        <f>1+K16/100</f>
        <v>1.0123</v>
      </c>
      <c r="D3" s="282"/>
    </row>
    <row r="4" spans="1:14" s="15" customFormat="1" ht="6.75" thickBot="1">
      <c r="D4" s="16"/>
      <c r="E4" s="17"/>
      <c r="F4" s="153"/>
      <c r="G4" s="155"/>
      <c r="H4" s="153"/>
      <c r="I4" s="154"/>
      <c r="J4" s="154"/>
      <c r="K4" s="154"/>
      <c r="L4" s="156"/>
      <c r="M4" s="21"/>
      <c r="N4" s="22"/>
    </row>
    <row r="5" spans="1:14" s="23" customFormat="1" ht="67.5" customHeight="1">
      <c r="D5" s="24"/>
      <c r="E5" s="25"/>
      <c r="F5" s="176"/>
      <c r="G5" s="1034" t="s">
        <v>3</v>
      </c>
      <c r="H5" s="1992" t="str">
        <f>'ENCARGOS SOCIAIS'!E3</f>
        <v>Ref.: Tabela de Serviços
SINAPI (MAIO/2018)                                                  COM DESONERAÇÃO
e/ou composições PiniTCPO</v>
      </c>
      <c r="I5" s="1993"/>
      <c r="J5" s="1994"/>
      <c r="K5" s="1774"/>
      <c r="L5" s="1775"/>
      <c r="M5" s="29"/>
      <c r="N5" s="26"/>
    </row>
    <row r="6" spans="1:14" s="23" customFormat="1" ht="49.5" customHeight="1" thickBot="1">
      <c r="D6" s="27"/>
      <c r="E6" s="28"/>
      <c r="F6" s="177"/>
      <c r="G6" s="1035" t="s">
        <v>4</v>
      </c>
      <c r="H6" s="1259" t="s">
        <v>7</v>
      </c>
      <c r="I6" s="1772">
        <f>K31</f>
        <v>0.26369999999999999</v>
      </c>
      <c r="J6" s="1773"/>
      <c r="K6" s="1776"/>
      <c r="L6" s="1777"/>
      <c r="M6" s="29"/>
      <c r="N6" s="26"/>
    </row>
    <row r="7" spans="1:14" s="30" customFormat="1" ht="18.75" customHeight="1" thickBot="1">
      <c r="D7" s="31"/>
      <c r="E7" s="1781" t="s">
        <v>2089</v>
      </c>
      <c r="F7" s="1782"/>
      <c r="G7" s="1782"/>
      <c r="H7" s="1782"/>
      <c r="I7" s="1782"/>
      <c r="J7" s="1782"/>
      <c r="K7" s="1782"/>
      <c r="L7" s="1783"/>
      <c r="M7" s="32"/>
      <c r="N7" s="33"/>
    </row>
    <row r="8" spans="1:14" s="15" customFormat="1" ht="6.75" thickBot="1">
      <c r="D8" s="16"/>
      <c r="E8" s="17"/>
      <c r="F8" s="18"/>
      <c r="G8" s="175"/>
      <c r="H8" s="18"/>
      <c r="I8" s="19"/>
      <c r="J8" s="19"/>
      <c r="K8" s="19"/>
      <c r="L8" s="20"/>
      <c r="M8" s="21"/>
      <c r="N8" s="22"/>
    </row>
    <row r="9" spans="1:14" s="30" customFormat="1" ht="18">
      <c r="D9" s="31"/>
      <c r="E9" s="309" t="s">
        <v>8</v>
      </c>
      <c r="F9" s="753" t="str">
        <f>'ORÇAMENTO '!D9</f>
        <v>UNIDADE BÁSICA DE SAÚDE DO GUTIERREZ</v>
      </c>
      <c r="G9" s="315"/>
      <c r="H9" s="315"/>
      <c r="I9" s="315"/>
      <c r="J9" s="315"/>
      <c r="K9" s="174" t="s">
        <v>9</v>
      </c>
      <c r="L9" s="310">
        <f ca="1">'ORÇAMENTO '!J9</f>
        <v>43395</v>
      </c>
      <c r="M9" s="34"/>
      <c r="N9" s="33"/>
    </row>
    <row r="10" spans="1:14" s="30" customFormat="1" ht="33.75" customHeight="1" thickBot="1">
      <c r="D10" s="31"/>
      <c r="E10" s="311" t="s">
        <v>10</v>
      </c>
      <c r="F10" s="1991" t="str">
        <f>'ORÇAMENTO '!D10</f>
        <v>RUA ARARAS, ESQ. DIREITA COM RUA BIGUÁ, ESQ. ESQUERDA COM ARUA ARAPONGAS, S/Nº, BAIRRO CONJUNTO HABITACIONAL GUTIERREZ, PRIMAVERA DO LESTE -MT</v>
      </c>
      <c r="G10" s="1991"/>
      <c r="H10" s="1991"/>
      <c r="I10" s="1991"/>
      <c r="J10" s="2004" t="s">
        <v>11</v>
      </c>
      <c r="K10" s="2004"/>
      <c r="L10" s="312">
        <f>'ENCARGOS SOCIAIS'!E46</f>
        <v>0.88800000000000012</v>
      </c>
      <c r="M10" s="35"/>
      <c r="N10" s="33"/>
    </row>
    <row r="11" spans="1:14" s="30" customFormat="1" ht="24" thickBot="1">
      <c r="D11" s="31"/>
      <c r="E11" s="2005" t="s">
        <v>7</v>
      </c>
      <c r="F11" s="2006"/>
      <c r="G11" s="2006"/>
      <c r="H11" s="2006"/>
      <c r="I11" s="2006"/>
      <c r="J11" s="2006"/>
      <c r="K11" s="2006"/>
      <c r="L11" s="2007"/>
      <c r="M11" s="32"/>
      <c r="N11" s="33"/>
    </row>
    <row r="12" spans="1:14" ht="15.75">
      <c r="D12" s="282"/>
      <c r="E12" s="2001" t="s">
        <v>13</v>
      </c>
      <c r="F12" s="2014" t="s">
        <v>1875</v>
      </c>
      <c r="G12" s="2014"/>
      <c r="H12" s="2014"/>
      <c r="I12" s="2014"/>
      <c r="J12" s="2014"/>
      <c r="K12" s="2008" t="s">
        <v>1876</v>
      </c>
      <c r="L12" s="2009"/>
    </row>
    <row r="13" spans="1:14" ht="15.75">
      <c r="D13" s="282"/>
      <c r="E13" s="2002"/>
      <c r="F13" s="2015"/>
      <c r="G13" s="2015"/>
      <c r="H13" s="2015"/>
      <c r="I13" s="2015"/>
      <c r="J13" s="2015"/>
      <c r="K13" s="2010" t="s">
        <v>1877</v>
      </c>
      <c r="L13" s="2011"/>
    </row>
    <row r="14" spans="1:14" ht="16.5" thickBot="1">
      <c r="B14" s="287" t="s">
        <v>1878</v>
      </c>
      <c r="C14" s="287" t="s">
        <v>1879</v>
      </c>
      <c r="D14" s="288"/>
      <c r="E14" s="322">
        <v>1</v>
      </c>
      <c r="F14" s="2016" t="s">
        <v>1880</v>
      </c>
      <c r="G14" s="2016"/>
      <c r="H14" s="2016"/>
      <c r="I14" s="2016"/>
      <c r="J14" s="2016"/>
      <c r="K14" s="2012">
        <f>K15+K16+K17+K18+K19</f>
        <v>6</v>
      </c>
      <c r="L14" s="2013"/>
    </row>
    <row r="15" spans="1:14" ht="15.75" customHeight="1" thickBot="1">
      <c r="B15" s="289">
        <v>5.5</v>
      </c>
      <c r="C15" s="290">
        <v>3</v>
      </c>
      <c r="D15" s="291"/>
      <c r="E15" s="323" t="s">
        <v>1155</v>
      </c>
      <c r="F15" s="2003" t="s">
        <v>1899</v>
      </c>
      <c r="G15" s="2003"/>
      <c r="H15" s="2003"/>
      <c r="I15" s="2003"/>
      <c r="J15" s="2003"/>
      <c r="K15" s="1997">
        <v>3</v>
      </c>
      <c r="L15" s="1998"/>
      <c r="N15" s="151">
        <f>1+K15/100+K17/100+K18/100+K19/100</f>
        <v>1.0477000000000001</v>
      </c>
    </row>
    <row r="16" spans="1:14" ht="15.75" customHeight="1" thickBot="1">
      <c r="B16" s="289">
        <v>1.39</v>
      </c>
      <c r="C16" s="290">
        <v>0.59</v>
      </c>
      <c r="D16" s="291"/>
      <c r="E16" s="323" t="s">
        <v>1156</v>
      </c>
      <c r="F16" s="2003" t="s">
        <v>1900</v>
      </c>
      <c r="G16" s="2003"/>
      <c r="H16" s="2003"/>
      <c r="I16" s="2003"/>
      <c r="J16" s="2003"/>
      <c r="K16" s="1997">
        <v>1.23</v>
      </c>
      <c r="L16" s="1998"/>
      <c r="N16" s="151">
        <f>1+K21/100</f>
        <v>1.0706</v>
      </c>
    </row>
    <row r="17" spans="2:14" ht="15.75" customHeight="1" thickBot="1">
      <c r="B17" s="289">
        <v>1.27</v>
      </c>
      <c r="C17" s="290">
        <v>0.97</v>
      </c>
      <c r="D17" s="291"/>
      <c r="E17" s="323" t="s">
        <v>1157</v>
      </c>
      <c r="F17" s="2003" t="s">
        <v>1901</v>
      </c>
      <c r="G17" s="2003"/>
      <c r="H17" s="2003"/>
      <c r="I17" s="2003"/>
      <c r="J17" s="2003"/>
      <c r="K17" s="1997">
        <v>0.97</v>
      </c>
      <c r="L17" s="1998"/>
      <c r="N17" s="151">
        <f>1+K16/100</f>
        <v>1.0123</v>
      </c>
    </row>
    <row r="18" spans="2:14" ht="15" customHeight="1">
      <c r="B18" s="292"/>
      <c r="C18" s="293"/>
      <c r="D18" s="291"/>
      <c r="E18" s="323" t="s">
        <v>1158</v>
      </c>
      <c r="F18" s="2003" t="s">
        <v>1902</v>
      </c>
      <c r="G18" s="2003"/>
      <c r="H18" s="2003"/>
      <c r="I18" s="2003"/>
      <c r="J18" s="2003"/>
      <c r="K18" s="1997">
        <v>0.8</v>
      </c>
      <c r="L18" s="1998"/>
      <c r="N18" s="151">
        <f>1-K24/100</f>
        <v>0.89849999999999997</v>
      </c>
    </row>
    <row r="19" spans="2:14" ht="15.75" customHeight="1" thickBot="1">
      <c r="B19" s="292"/>
      <c r="C19" s="293"/>
      <c r="D19" s="291"/>
      <c r="E19" s="324" t="s">
        <v>1881</v>
      </c>
      <c r="F19" s="2046" t="s">
        <v>1903</v>
      </c>
      <c r="G19" s="2046"/>
      <c r="H19" s="2046"/>
      <c r="I19" s="2046"/>
      <c r="J19" s="2046"/>
      <c r="K19" s="1999">
        <v>0</v>
      </c>
      <c r="L19" s="2000"/>
      <c r="N19" s="151">
        <f>N15*N16*N17/N18</f>
        <v>1.2637330347534779</v>
      </c>
    </row>
    <row r="20" spans="2:14" ht="15.75" customHeight="1" thickBot="1">
      <c r="B20" s="294"/>
      <c r="C20" s="294"/>
      <c r="D20" s="295"/>
      <c r="E20" s="2033"/>
      <c r="F20" s="2034"/>
      <c r="G20" s="2034"/>
      <c r="H20" s="2034"/>
      <c r="I20" s="2034"/>
      <c r="J20" s="2034"/>
      <c r="K20" s="2034"/>
      <c r="L20" s="2035"/>
      <c r="N20" s="296">
        <f>N19-1</f>
        <v>0.26373303475347787</v>
      </c>
    </row>
    <row r="21" spans="2:14" ht="15.75" customHeight="1" thickBot="1">
      <c r="D21" s="282"/>
      <c r="E21" s="325" t="s">
        <v>1853</v>
      </c>
      <c r="F21" s="2051" t="s">
        <v>1882</v>
      </c>
      <c r="G21" s="2051"/>
      <c r="H21" s="2051"/>
      <c r="I21" s="2051"/>
      <c r="J21" s="2051"/>
      <c r="K21" s="2047">
        <f>K22</f>
        <v>7.06</v>
      </c>
      <c r="L21" s="2048"/>
    </row>
    <row r="22" spans="2:14" ht="15.75" customHeight="1" thickBot="1">
      <c r="B22" s="289">
        <v>8.9600000000000009</v>
      </c>
      <c r="C22" s="290">
        <v>6.16</v>
      </c>
      <c r="D22" s="291"/>
      <c r="E22" s="324" t="s">
        <v>1812</v>
      </c>
      <c r="F22" s="2052" t="s">
        <v>1904</v>
      </c>
      <c r="G22" s="2053"/>
      <c r="H22" s="2053"/>
      <c r="I22" s="2053"/>
      <c r="J22" s="2054"/>
      <c r="K22" s="1999">
        <v>7.06</v>
      </c>
      <c r="L22" s="2000"/>
    </row>
    <row r="23" spans="2:14" ht="15.75" customHeight="1" thickBot="1">
      <c r="D23" s="282"/>
      <c r="E23" s="2033"/>
      <c r="F23" s="2034"/>
      <c r="G23" s="2034"/>
      <c r="H23" s="2034"/>
      <c r="I23" s="2034"/>
      <c r="J23" s="2034"/>
      <c r="K23" s="2034"/>
      <c r="L23" s="2035"/>
    </row>
    <row r="24" spans="2:14" ht="15.75" customHeight="1">
      <c r="D24" s="282"/>
      <c r="E24" s="325" t="s">
        <v>1794</v>
      </c>
      <c r="F24" s="2051" t="s">
        <v>1883</v>
      </c>
      <c r="G24" s="2051"/>
      <c r="H24" s="2051"/>
      <c r="I24" s="2051"/>
      <c r="J24" s="2051"/>
      <c r="K24" s="2047">
        <f>K25+K26+K27+K28</f>
        <v>10.15</v>
      </c>
      <c r="L24" s="2048"/>
    </row>
    <row r="25" spans="2:14" ht="15.75">
      <c r="C25" s="297"/>
      <c r="D25" s="298"/>
      <c r="E25" s="323" t="s">
        <v>1775</v>
      </c>
      <c r="F25" s="2003" t="s">
        <v>1884</v>
      </c>
      <c r="G25" s="2003"/>
      <c r="H25" s="2003"/>
      <c r="I25" s="2003"/>
      <c r="J25" s="2003"/>
      <c r="K25" s="2049">
        <f>(F41*F43)*100</f>
        <v>2.0000000000000004</v>
      </c>
      <c r="L25" s="2050"/>
    </row>
    <row r="26" spans="2:14" ht="15" customHeight="1">
      <c r="B26" s="285">
        <f>1+K22/100</f>
        <v>1.0706</v>
      </c>
      <c r="D26" s="282"/>
      <c r="E26" s="323" t="s">
        <v>1776</v>
      </c>
      <c r="F26" s="2003" t="s">
        <v>1885</v>
      </c>
      <c r="G26" s="2003"/>
      <c r="H26" s="2003"/>
      <c r="I26" s="2003"/>
      <c r="J26" s="2003"/>
      <c r="K26" s="1997">
        <v>3</v>
      </c>
      <c r="L26" s="1998"/>
    </row>
    <row r="27" spans="2:14" ht="15" customHeight="1">
      <c r="B27" s="285">
        <f>1-K24/100</f>
        <v>0.89849999999999997</v>
      </c>
      <c r="D27" s="282"/>
      <c r="E27" s="323" t="s">
        <v>1777</v>
      </c>
      <c r="F27" s="2003" t="s">
        <v>1886</v>
      </c>
      <c r="G27" s="2003"/>
      <c r="H27" s="2003"/>
      <c r="I27" s="2003"/>
      <c r="J27" s="2003"/>
      <c r="K27" s="1997">
        <v>0.65</v>
      </c>
      <c r="L27" s="1998"/>
    </row>
    <row r="28" spans="2:14" ht="15.75" customHeight="1" thickBot="1">
      <c r="B28" s="285">
        <f>B2*B3*B26</f>
        <v>1.1354641317260001</v>
      </c>
      <c r="D28" s="282"/>
      <c r="E28" s="324" t="s">
        <v>1778</v>
      </c>
      <c r="F28" s="2046" t="s">
        <v>1887</v>
      </c>
      <c r="G28" s="2046"/>
      <c r="H28" s="2046"/>
      <c r="I28" s="2046"/>
      <c r="J28" s="2046"/>
      <c r="K28" s="1999">
        <v>4.5</v>
      </c>
      <c r="L28" s="2000"/>
    </row>
    <row r="29" spans="2:14" ht="15.75" customHeight="1">
      <c r="B29" s="285">
        <f>B28/B27</f>
        <v>1.2637330347534783</v>
      </c>
      <c r="D29" s="282"/>
      <c r="E29" s="2027" t="s">
        <v>1888</v>
      </c>
      <c r="F29" s="2028"/>
      <c r="G29" s="2028"/>
      <c r="H29" s="2028"/>
      <c r="I29" s="2028"/>
      <c r="J29" s="2028"/>
      <c r="K29" s="2028"/>
      <c r="L29" s="2029"/>
    </row>
    <row r="30" spans="2:14" ht="26.25" customHeight="1" thickBot="1">
      <c r="B30" s="285">
        <f>B29-1</f>
        <v>0.26373303475347831</v>
      </c>
      <c r="D30" s="282"/>
      <c r="E30" s="2030" t="s">
        <v>1889</v>
      </c>
      <c r="F30" s="2031"/>
      <c r="G30" s="2031"/>
      <c r="H30" s="2031"/>
      <c r="I30" s="2031"/>
      <c r="J30" s="2031"/>
      <c r="K30" s="2031"/>
      <c r="L30" s="2032"/>
    </row>
    <row r="31" spans="2:14" ht="19.5" customHeight="1" thickBot="1">
      <c r="B31" s="286">
        <f>B30</f>
        <v>0.26373303475347831</v>
      </c>
      <c r="D31" s="282"/>
      <c r="E31" s="2040" t="s">
        <v>1890</v>
      </c>
      <c r="F31" s="2041"/>
      <c r="G31" s="2041"/>
      <c r="H31" s="2041"/>
      <c r="I31" s="2041"/>
      <c r="J31" s="2042"/>
      <c r="K31" s="2036">
        <f>ROUND(N20,4)</f>
        <v>0.26369999999999999</v>
      </c>
      <c r="L31" s="2037"/>
    </row>
    <row r="32" spans="2:14" ht="20.25" customHeight="1" thickTop="1" thickBot="1">
      <c r="D32" s="282"/>
      <c r="E32" s="2043"/>
      <c r="F32" s="2044"/>
      <c r="G32" s="2044"/>
      <c r="H32" s="2044"/>
      <c r="I32" s="2044"/>
      <c r="J32" s="2045"/>
      <c r="K32" s="2038"/>
      <c r="L32" s="2039"/>
    </row>
    <row r="33" spans="1:12" ht="15.75" customHeight="1" thickBot="1">
      <c r="D33" s="282"/>
      <c r="E33" s="2019" t="s">
        <v>1891</v>
      </c>
      <c r="F33" s="2020"/>
      <c r="G33" s="2020"/>
      <c r="H33" s="2020"/>
      <c r="I33" s="2020"/>
      <c r="J33" s="2020"/>
      <c r="K33" s="2017">
        <f>RESUMO!H119</f>
        <v>959024.67000000016</v>
      </c>
      <c r="L33" s="2018"/>
    </row>
    <row r="34" spans="1:12" ht="15.75" customHeight="1" thickBot="1">
      <c r="D34" s="282"/>
      <c r="E34" s="2021" t="s">
        <v>1892</v>
      </c>
      <c r="F34" s="2022"/>
      <c r="G34" s="2022"/>
      <c r="H34" s="2022"/>
      <c r="I34" s="2022"/>
      <c r="J34" s="2022"/>
      <c r="K34" s="2022"/>
      <c r="L34" s="2023"/>
    </row>
    <row r="35" spans="1:12" ht="16.5" customHeight="1" thickBot="1">
      <c r="D35" s="282"/>
      <c r="E35" s="2024" t="s">
        <v>1893</v>
      </c>
      <c r="F35" s="2025"/>
      <c r="G35" s="2025"/>
      <c r="H35" s="2025"/>
      <c r="I35" s="2025"/>
      <c r="J35" s="2025"/>
      <c r="K35" s="2025"/>
      <c r="L35" s="2026"/>
    </row>
    <row r="36" spans="1:12" ht="15.75">
      <c r="A36" s="150"/>
      <c r="B36" s="150"/>
      <c r="C36" s="150"/>
      <c r="D36" s="299"/>
      <c r="E36" s="316"/>
      <c r="F36" s="317"/>
      <c r="G36" s="318"/>
      <c r="H36" s="318"/>
      <c r="I36" s="318"/>
      <c r="J36" s="318"/>
      <c r="K36" s="318"/>
      <c r="L36" s="319"/>
    </row>
    <row r="37" spans="1:12">
      <c r="D37" s="282"/>
      <c r="E37" s="300"/>
      <c r="F37" s="1995" t="s">
        <v>1894</v>
      </c>
      <c r="G37" s="2055" t="s">
        <v>1895</v>
      </c>
      <c r="H37" s="2055"/>
      <c r="I37" s="2055"/>
      <c r="J37" s="2055"/>
      <c r="K37" s="1996">
        <v>-1</v>
      </c>
      <c r="L37" s="301"/>
    </row>
    <row r="38" spans="1:12">
      <c r="D38" s="282"/>
      <c r="E38" s="300"/>
      <c r="F38" s="1995"/>
      <c r="G38" s="2056" t="s">
        <v>1896</v>
      </c>
      <c r="H38" s="2056"/>
      <c r="I38" s="2056"/>
      <c r="J38" s="2056"/>
      <c r="K38" s="1996"/>
      <c r="L38" s="301"/>
    </row>
    <row r="39" spans="1:12" ht="15.75" thickBot="1">
      <c r="D39" s="282"/>
      <c r="E39" s="300"/>
      <c r="F39" s="302"/>
      <c r="G39" s="303"/>
      <c r="H39" s="313"/>
      <c r="I39" s="150"/>
      <c r="J39" s="150"/>
      <c r="K39" s="150"/>
      <c r="L39" s="301"/>
    </row>
    <row r="40" spans="1:12" ht="16.5" thickBot="1">
      <c r="D40" s="282"/>
      <c r="E40" s="300"/>
      <c r="F40" s="2021" t="s">
        <v>1905</v>
      </c>
      <c r="G40" s="2022"/>
      <c r="H40" s="2022"/>
      <c r="I40" s="2022"/>
      <c r="J40" s="2022"/>
      <c r="K40" s="2023"/>
      <c r="L40" s="301"/>
    </row>
    <row r="41" spans="1:12" ht="15.75" thickBot="1">
      <c r="E41" s="300"/>
      <c r="F41" s="326">
        <v>0.05</v>
      </c>
      <c r="G41" s="2057" t="s">
        <v>1897</v>
      </c>
      <c r="H41" s="2057"/>
      <c r="I41" s="2057"/>
      <c r="J41" s="2057"/>
      <c r="K41" s="2058"/>
      <c r="L41" s="301"/>
    </row>
    <row r="42" spans="1:12" s="221" customFormat="1" ht="6" customHeight="1" thickBot="1">
      <c r="E42" s="305"/>
      <c r="F42" s="327"/>
      <c r="G42" s="328"/>
      <c r="H42" s="328"/>
      <c r="I42" s="328"/>
      <c r="J42" s="328"/>
      <c r="K42" s="328"/>
      <c r="L42" s="304"/>
    </row>
    <row r="43" spans="1:12" ht="13.15" customHeight="1" thickBot="1">
      <c r="E43" s="300"/>
      <c r="F43" s="329">
        <v>0.4</v>
      </c>
      <c r="G43" s="2057" t="s">
        <v>1898</v>
      </c>
      <c r="H43" s="2057"/>
      <c r="I43" s="2057"/>
      <c r="J43" s="2057"/>
      <c r="K43" s="2058"/>
      <c r="L43" s="301"/>
    </row>
    <row r="44" spans="1:12" ht="13.15" customHeight="1" thickBot="1">
      <c r="E44" s="306"/>
      <c r="F44" s="307"/>
      <c r="G44" s="308"/>
      <c r="H44" s="314"/>
      <c r="I44" s="320"/>
      <c r="J44" s="320"/>
      <c r="K44" s="320"/>
      <c r="L44" s="321"/>
    </row>
    <row r="45" spans="1:12" ht="13.15" customHeight="1"/>
    <row r="46" spans="1:12" ht="21.6" customHeight="1"/>
    <row r="47" spans="1:12" ht="17.45" customHeight="1"/>
    <row r="48" spans="1:12" ht="26.45" customHeight="1"/>
  </sheetData>
  <mergeCells count="54">
    <mergeCell ref="G37:J37"/>
    <mergeCell ref="G38:J38"/>
    <mergeCell ref="F40:K40"/>
    <mergeCell ref="G41:K41"/>
    <mergeCell ref="G43:K43"/>
    <mergeCell ref="F19:J19"/>
    <mergeCell ref="F21:J21"/>
    <mergeCell ref="F22:J22"/>
    <mergeCell ref="F24:J24"/>
    <mergeCell ref="F25:J25"/>
    <mergeCell ref="E23:L23"/>
    <mergeCell ref="E20:L20"/>
    <mergeCell ref="K31:L32"/>
    <mergeCell ref="E31:J32"/>
    <mergeCell ref="F27:J27"/>
    <mergeCell ref="F28:J28"/>
    <mergeCell ref="K21:L21"/>
    <mergeCell ref="K22:L22"/>
    <mergeCell ref="K24:L24"/>
    <mergeCell ref="K25:L25"/>
    <mergeCell ref="K26:L26"/>
    <mergeCell ref="E34:L34"/>
    <mergeCell ref="E35:L35"/>
    <mergeCell ref="E29:L29"/>
    <mergeCell ref="E30:L30"/>
    <mergeCell ref="F26:J26"/>
    <mergeCell ref="E11:L11"/>
    <mergeCell ref="K12:L12"/>
    <mergeCell ref="K13:L13"/>
    <mergeCell ref="K14:L14"/>
    <mergeCell ref="F12:J13"/>
    <mergeCell ref="F14:J14"/>
    <mergeCell ref="F37:F38"/>
    <mergeCell ref="K37:K38"/>
    <mergeCell ref="K27:L27"/>
    <mergeCell ref="K28:L28"/>
    <mergeCell ref="E12:E13"/>
    <mergeCell ref="F18:J18"/>
    <mergeCell ref="F15:J15"/>
    <mergeCell ref="F16:J16"/>
    <mergeCell ref="F17:J17"/>
    <mergeCell ref="K15:L15"/>
    <mergeCell ref="K16:L16"/>
    <mergeCell ref="K17:L17"/>
    <mergeCell ref="K18:L18"/>
    <mergeCell ref="K19:L19"/>
    <mergeCell ref="K33:L33"/>
    <mergeCell ref="E33:J33"/>
    <mergeCell ref="F10:I10"/>
    <mergeCell ref="H5:J5"/>
    <mergeCell ref="K5:L6"/>
    <mergeCell ref="I6:J6"/>
    <mergeCell ref="E7:L7"/>
    <mergeCell ref="J10:K10"/>
  </mergeCells>
  <printOptions horizontalCentered="1"/>
  <pageMargins left="0.78740157480314965" right="0.19685039370078741" top="0.39370078740157483" bottom="0.78740157480314965" header="0.19685039370078741" footer="0.19685039370078741"/>
  <pageSetup paperSize="9" scale="53" orientation="portrait" r:id="rId1"/>
  <headerFooter scaleWithDoc="0" alignWithMargins="0">
    <oddHeader>&amp;RPágina &amp;P de &amp;N</oddHeader>
    <oddFooter>&amp;R&amp;G</oddFooter>
  </headerFooter>
  <drawing r:id="rId2"/>
  <legacyDrawingHF r:id="rId3"/>
</worksheet>
</file>

<file path=xl/worksheets/sheet14.xml><?xml version="1.0" encoding="utf-8"?>
<worksheet xmlns="http://schemas.openxmlformats.org/spreadsheetml/2006/main" xmlns:r="http://schemas.openxmlformats.org/officeDocument/2006/relationships">
  <sheetPr>
    <pageSetUpPr fitToPage="1"/>
  </sheetPr>
  <dimension ref="B1:J46"/>
  <sheetViews>
    <sheetView tabSelected="1" view="pageBreakPreview" zoomScale="85" zoomScaleNormal="70" zoomScaleSheetLayoutView="85" workbookViewId="0">
      <selection activeCell="B11" sqref="B11:I11"/>
    </sheetView>
  </sheetViews>
  <sheetFormatPr defaultColWidth="45.140625" defaultRowHeight="15"/>
  <cols>
    <col min="1" max="1" width="14" style="732" customWidth="1"/>
    <col min="2" max="2" width="19.42578125" style="732" customWidth="1"/>
    <col min="3" max="3" width="26.85546875" style="862" customWidth="1"/>
    <col min="4" max="4" width="79.5703125" style="732" customWidth="1"/>
    <col min="5" max="5" width="20.7109375" style="732" customWidth="1"/>
    <col min="6" max="6" width="21.140625" style="732" customWidth="1"/>
    <col min="7" max="8" width="20.7109375" style="732" customWidth="1"/>
    <col min="9" max="16384" width="45.140625" style="732"/>
  </cols>
  <sheetData>
    <row r="1" spans="2:10" ht="15.75" thickBot="1"/>
    <row r="2" spans="2:10" s="15" customFormat="1" ht="6.75" thickBot="1">
      <c r="B2" s="16"/>
      <c r="C2" s="17"/>
      <c r="D2" s="153"/>
      <c r="E2" s="155"/>
      <c r="F2" s="153"/>
      <c r="G2" s="154"/>
      <c r="H2" s="154"/>
      <c r="I2" s="21"/>
      <c r="J2" s="22"/>
    </row>
    <row r="3" spans="2:10" s="865" customFormat="1" ht="60" customHeight="1">
      <c r="B3" s="24"/>
      <c r="C3" s="863"/>
      <c r="D3" s="1034" t="s">
        <v>3</v>
      </c>
      <c r="E3" s="2059" t="s">
        <v>13730</v>
      </c>
      <c r="F3" s="2060"/>
      <c r="G3" s="2061"/>
      <c r="H3" s="2062"/>
      <c r="I3" s="29"/>
      <c r="J3" s="864"/>
    </row>
    <row r="4" spans="2:10" s="865" customFormat="1" ht="49.5" customHeight="1" thickBot="1">
      <c r="B4" s="27"/>
      <c r="C4" s="28"/>
      <c r="D4" s="1294" t="s">
        <v>4</v>
      </c>
      <c r="E4" s="1259" t="s">
        <v>7</v>
      </c>
      <c r="F4" s="1293">
        <f>'ORÇAMENTO '!G6</f>
        <v>0.26369999999999999</v>
      </c>
      <c r="G4" s="2063"/>
      <c r="H4" s="2064"/>
      <c r="I4" s="29"/>
      <c r="J4" s="864"/>
    </row>
    <row r="5" spans="2:10" s="30" customFormat="1" ht="18.75" thickBot="1">
      <c r="B5" s="31"/>
      <c r="C5" s="2065" t="s">
        <v>21</v>
      </c>
      <c r="D5" s="1782"/>
      <c r="E5" s="1782"/>
      <c r="F5" s="1782"/>
      <c r="G5" s="1782"/>
      <c r="H5" s="1783"/>
      <c r="I5" s="32"/>
      <c r="J5" s="33"/>
    </row>
    <row r="6" spans="2:10" s="15" customFormat="1" ht="6.75" thickBot="1">
      <c r="B6" s="16"/>
      <c r="C6" s="17"/>
      <c r="D6" s="18"/>
      <c r="E6" s="175"/>
      <c r="F6" s="18"/>
      <c r="G6" s="19"/>
      <c r="H6" s="20"/>
      <c r="I6" s="21"/>
      <c r="J6" s="22"/>
    </row>
    <row r="7" spans="2:10" s="30" customFormat="1" ht="18">
      <c r="B7" s="31"/>
      <c r="C7" s="1285" t="s">
        <v>8</v>
      </c>
      <c r="D7" s="1286" t="str">
        <f>'ORÇAMENTO '!D9</f>
        <v>UNIDADE BÁSICA DE SAÚDE DO GUTIERREZ</v>
      </c>
      <c r="E7" s="1287"/>
      <c r="F7" s="1287"/>
      <c r="G7" s="1288" t="s">
        <v>9</v>
      </c>
      <c r="H7" s="1289">
        <f ca="1">'ORÇAMENTO '!J9</f>
        <v>43395</v>
      </c>
      <c r="I7" s="866"/>
      <c r="J7" s="33"/>
    </row>
    <row r="8" spans="2:10" s="30" customFormat="1" ht="31.5" customHeight="1" thickBot="1">
      <c r="B8" s="31"/>
      <c r="C8" s="1290" t="s">
        <v>10</v>
      </c>
      <c r="D8" s="2069" t="str">
        <f>'ORÇAMENTO '!D10</f>
        <v>RUA ARARAS, ESQ. DIREITA COM RUA BIGUÁ, ESQ. ESQUERDA COM ARUA ARAPONGAS, S/Nº, BAIRRO CONJUNTO HABITACIONAL GUTIERREZ, PRIMAVERA DO LESTE -MT</v>
      </c>
      <c r="E8" s="2069"/>
      <c r="F8" s="2069"/>
      <c r="G8" s="1291" t="s">
        <v>11</v>
      </c>
      <c r="H8" s="1292">
        <f>E46</f>
        <v>0.88800000000000012</v>
      </c>
      <c r="I8" s="867"/>
      <c r="J8" s="33"/>
    </row>
    <row r="9" spans="2:10" ht="20.25">
      <c r="C9" s="2066" t="s">
        <v>2261</v>
      </c>
      <c r="D9" s="2066"/>
      <c r="E9" s="2066"/>
      <c r="F9" s="2066"/>
      <c r="G9" s="2066"/>
      <c r="H9" s="2066"/>
    </row>
    <row r="10" spans="2:10" ht="15.75">
      <c r="C10" s="2067" t="s">
        <v>14</v>
      </c>
      <c r="D10" s="2067" t="s">
        <v>2262</v>
      </c>
      <c r="E10" s="2068" t="s">
        <v>2263</v>
      </c>
      <c r="F10" s="2068"/>
      <c r="G10" s="2068" t="s">
        <v>2264</v>
      </c>
      <c r="H10" s="2068"/>
    </row>
    <row r="11" spans="2:10" ht="31.5">
      <c r="C11" s="2067"/>
      <c r="D11" s="2067"/>
      <c r="E11" s="868" t="s">
        <v>2265</v>
      </c>
      <c r="F11" s="868" t="s">
        <v>2266</v>
      </c>
      <c r="G11" s="868" t="s">
        <v>2265</v>
      </c>
      <c r="H11" s="868" t="s">
        <v>2266</v>
      </c>
    </row>
    <row r="12" spans="2:10" ht="15.75">
      <c r="C12" s="2070" t="s">
        <v>2267</v>
      </c>
      <c r="D12" s="2070"/>
      <c r="E12" s="2070"/>
      <c r="F12" s="2070"/>
      <c r="G12" s="2070"/>
      <c r="H12" s="2070"/>
    </row>
    <row r="13" spans="2:10">
      <c r="C13" s="869" t="s">
        <v>2268</v>
      </c>
      <c r="D13" s="870" t="s">
        <v>2269</v>
      </c>
      <c r="E13" s="871">
        <v>0</v>
      </c>
      <c r="F13" s="871">
        <v>0</v>
      </c>
      <c r="G13" s="871">
        <v>0.2</v>
      </c>
      <c r="H13" s="871">
        <v>0.2</v>
      </c>
    </row>
    <row r="14" spans="2:10">
      <c r="C14" s="872" t="s">
        <v>2270</v>
      </c>
      <c r="D14" s="873" t="s">
        <v>2271</v>
      </c>
      <c r="E14" s="874">
        <v>1.4999999999999999E-2</v>
      </c>
      <c r="F14" s="874">
        <v>1.4999999999999999E-2</v>
      </c>
      <c r="G14" s="874">
        <v>1.4999999999999999E-2</v>
      </c>
      <c r="H14" s="874">
        <v>1.4999999999999999E-2</v>
      </c>
    </row>
    <row r="15" spans="2:10">
      <c r="C15" s="869" t="s">
        <v>2272</v>
      </c>
      <c r="D15" s="875" t="s">
        <v>2273</v>
      </c>
      <c r="E15" s="871">
        <v>0.01</v>
      </c>
      <c r="F15" s="871">
        <v>0.01</v>
      </c>
      <c r="G15" s="871">
        <v>0.01</v>
      </c>
      <c r="H15" s="871">
        <v>0.01</v>
      </c>
    </row>
    <row r="16" spans="2:10">
      <c r="C16" s="872" t="s">
        <v>2274</v>
      </c>
      <c r="D16" s="876" t="s">
        <v>2275</v>
      </c>
      <c r="E16" s="874">
        <v>2E-3</v>
      </c>
      <c r="F16" s="874">
        <v>2E-3</v>
      </c>
      <c r="G16" s="874">
        <v>2E-3</v>
      </c>
      <c r="H16" s="874">
        <v>2E-3</v>
      </c>
    </row>
    <row r="17" spans="3:8">
      <c r="C17" s="869" t="s">
        <v>2276</v>
      </c>
      <c r="D17" s="870" t="s">
        <v>2277</v>
      </c>
      <c r="E17" s="877">
        <v>6.0000000000000001E-3</v>
      </c>
      <c r="F17" s="877">
        <v>6.0000000000000001E-3</v>
      </c>
      <c r="G17" s="877">
        <v>6.0000000000000001E-3</v>
      </c>
      <c r="H17" s="877">
        <v>6.0000000000000001E-3</v>
      </c>
    </row>
    <row r="18" spans="3:8">
      <c r="C18" s="872" t="s">
        <v>2278</v>
      </c>
      <c r="D18" s="876" t="s">
        <v>2279</v>
      </c>
      <c r="E18" s="874">
        <v>2.5000000000000001E-2</v>
      </c>
      <c r="F18" s="874">
        <v>2.5000000000000001E-2</v>
      </c>
      <c r="G18" s="874">
        <v>2.5000000000000001E-2</v>
      </c>
      <c r="H18" s="874">
        <v>2.5000000000000001E-2</v>
      </c>
    </row>
    <row r="19" spans="3:8">
      <c r="C19" s="869" t="s">
        <v>2280</v>
      </c>
      <c r="D19" s="870" t="s">
        <v>2281</v>
      </c>
      <c r="E19" s="871">
        <v>0.03</v>
      </c>
      <c r="F19" s="871">
        <v>0.03</v>
      </c>
      <c r="G19" s="871">
        <v>0.03</v>
      </c>
      <c r="H19" s="871">
        <v>0.03</v>
      </c>
    </row>
    <row r="20" spans="3:8">
      <c r="C20" s="872" t="s">
        <v>2282</v>
      </c>
      <c r="D20" s="876" t="s">
        <v>2283</v>
      </c>
      <c r="E20" s="878">
        <v>0.08</v>
      </c>
      <c r="F20" s="878">
        <v>0.08</v>
      </c>
      <c r="G20" s="878">
        <v>0.08</v>
      </c>
      <c r="H20" s="878">
        <v>0.08</v>
      </c>
    </row>
    <row r="21" spans="3:8">
      <c r="C21" s="869" t="s">
        <v>2284</v>
      </c>
      <c r="D21" s="870" t="s">
        <v>2285</v>
      </c>
      <c r="E21" s="871">
        <v>0</v>
      </c>
      <c r="F21" s="871">
        <v>0</v>
      </c>
      <c r="G21" s="871">
        <v>0</v>
      </c>
      <c r="H21" s="871">
        <v>0</v>
      </c>
    </row>
    <row r="22" spans="3:8" ht="15.75">
      <c r="C22" s="879" t="s">
        <v>2286</v>
      </c>
      <c r="D22" s="880" t="s">
        <v>1175</v>
      </c>
      <c r="E22" s="881">
        <f>SUM(E13:E21)</f>
        <v>0.16799999999999998</v>
      </c>
      <c r="F22" s="881">
        <f>SUM(F13:F21)</f>
        <v>0.16799999999999998</v>
      </c>
      <c r="G22" s="881">
        <f>SUM(G13:G21)</f>
        <v>0.36800000000000005</v>
      </c>
      <c r="H22" s="881">
        <f>SUM(H13:H21)</f>
        <v>0.36800000000000005</v>
      </c>
    </row>
    <row r="23" spans="3:8" ht="15.75">
      <c r="C23" s="2070" t="s">
        <v>2287</v>
      </c>
      <c r="D23" s="2070"/>
      <c r="E23" s="2070"/>
      <c r="F23" s="2070"/>
      <c r="G23" s="2070"/>
      <c r="H23" s="2070"/>
    </row>
    <row r="24" spans="3:8">
      <c r="C24" s="882" t="s">
        <v>2288</v>
      </c>
      <c r="D24" s="870" t="s">
        <v>2289</v>
      </c>
      <c r="E24" s="1566">
        <v>0.1777</v>
      </c>
      <c r="F24" s="1566" t="s">
        <v>2290</v>
      </c>
      <c r="G24" s="1566">
        <v>0.1777</v>
      </c>
      <c r="H24" s="1566" t="s">
        <v>2290</v>
      </c>
    </row>
    <row r="25" spans="3:8">
      <c r="C25" s="883" t="s">
        <v>2291</v>
      </c>
      <c r="D25" s="876" t="s">
        <v>2292</v>
      </c>
      <c r="E25" s="1567">
        <v>3.6700000000000003E-2</v>
      </c>
      <c r="F25" s="1567" t="s">
        <v>2290</v>
      </c>
      <c r="G25" s="1567">
        <v>3.6700000000000003E-2</v>
      </c>
      <c r="H25" s="1567" t="s">
        <v>2290</v>
      </c>
    </row>
    <row r="26" spans="3:8">
      <c r="C26" s="882" t="s">
        <v>2293</v>
      </c>
      <c r="D26" s="870" t="s">
        <v>2294</v>
      </c>
      <c r="E26" s="1566">
        <v>9.1999999999999998E-3</v>
      </c>
      <c r="F26" s="1566">
        <v>7.0000000000000001E-3</v>
      </c>
      <c r="G26" s="1566">
        <v>9.1999999999999998E-3</v>
      </c>
      <c r="H26" s="1566">
        <v>7.0000000000000001E-3</v>
      </c>
    </row>
    <row r="27" spans="3:8">
      <c r="C27" s="883" t="s">
        <v>2295</v>
      </c>
      <c r="D27" s="876" t="s">
        <v>2296</v>
      </c>
      <c r="E27" s="1567">
        <v>0.1103</v>
      </c>
      <c r="F27" s="1567">
        <v>8.3299999999999999E-2</v>
      </c>
      <c r="G27" s="1567">
        <v>0.1103</v>
      </c>
      <c r="H27" s="1567">
        <v>8.3299999999999999E-2</v>
      </c>
    </row>
    <row r="28" spans="3:8">
      <c r="C28" s="882" t="s">
        <v>2297</v>
      </c>
      <c r="D28" s="870" t="s">
        <v>2298</v>
      </c>
      <c r="E28" s="1566">
        <v>6.9999999999999999E-4</v>
      </c>
      <c r="F28" s="1566">
        <v>5.0000000000000001E-4</v>
      </c>
      <c r="G28" s="1566">
        <v>6.9999999999999999E-4</v>
      </c>
      <c r="H28" s="1566">
        <v>5.0000000000000001E-4</v>
      </c>
    </row>
    <row r="29" spans="3:8">
      <c r="C29" s="883" t="s">
        <v>2299</v>
      </c>
      <c r="D29" s="876" t="s">
        <v>2300</v>
      </c>
      <c r="E29" s="1567">
        <v>7.4000000000000003E-3</v>
      </c>
      <c r="F29" s="1567">
        <v>5.5999999999999999E-3</v>
      </c>
      <c r="G29" s="1567">
        <v>7.4000000000000003E-3</v>
      </c>
      <c r="H29" s="1567">
        <v>5.5999999999999999E-3</v>
      </c>
    </row>
    <row r="30" spans="3:8">
      <c r="C30" s="882" t="s">
        <v>2301</v>
      </c>
      <c r="D30" s="870" t="s">
        <v>2302</v>
      </c>
      <c r="E30" s="1564">
        <v>1.0999999999999999E-2</v>
      </c>
      <c r="F30" s="1566" t="s">
        <v>2290</v>
      </c>
      <c r="G30" s="1564">
        <v>1.0999999999999999E-2</v>
      </c>
      <c r="H30" s="1566" t="s">
        <v>2290</v>
      </c>
    </row>
    <row r="31" spans="3:8">
      <c r="C31" s="883" t="s">
        <v>2303</v>
      </c>
      <c r="D31" s="876" t="s">
        <v>2304</v>
      </c>
      <c r="E31" s="1565">
        <v>1.1000000000000001E-3</v>
      </c>
      <c r="F31" s="1567">
        <v>8.0000000000000004E-4</v>
      </c>
      <c r="G31" s="1565">
        <v>1.1000000000000001E-3</v>
      </c>
      <c r="H31" s="1567">
        <v>8.0000000000000004E-4</v>
      </c>
    </row>
    <row r="32" spans="3:8">
      <c r="C32" s="882" t="s">
        <v>2305</v>
      </c>
      <c r="D32" s="870" t="s">
        <v>2306</v>
      </c>
      <c r="E32" s="1566">
        <v>0.13200000000000001</v>
      </c>
      <c r="F32" s="1566">
        <v>9.9699999999999997E-2</v>
      </c>
      <c r="G32" s="1566">
        <v>0.13200000000000001</v>
      </c>
      <c r="H32" s="1566">
        <v>9.9699999999999997E-2</v>
      </c>
    </row>
    <row r="33" spans="3:8">
      <c r="C33" s="883" t="s">
        <v>2307</v>
      </c>
      <c r="D33" s="876" t="s">
        <v>2308</v>
      </c>
      <c r="E33" s="1565">
        <v>2.9999999999999997E-4</v>
      </c>
      <c r="F33" s="1565">
        <v>2.0000000000000001E-4</v>
      </c>
      <c r="G33" s="1565">
        <v>2.9999999999999997E-4</v>
      </c>
      <c r="H33" s="1565">
        <v>2.0000000000000001E-4</v>
      </c>
    </row>
    <row r="34" spans="3:8" ht="15.75">
      <c r="C34" s="884" t="s">
        <v>2309</v>
      </c>
      <c r="D34" s="868" t="s">
        <v>1175</v>
      </c>
      <c r="E34" s="885">
        <f>SUM(E24:E33)</f>
        <v>0.48640000000000005</v>
      </c>
      <c r="F34" s="885">
        <f>SUM(F24:F33)</f>
        <v>0.1971</v>
      </c>
      <c r="G34" s="885">
        <f>SUM(G24:G33)</f>
        <v>0.48640000000000005</v>
      </c>
      <c r="H34" s="885">
        <f>SUM(H24:H33)</f>
        <v>0.1971</v>
      </c>
    </row>
    <row r="35" spans="3:8" ht="15.75">
      <c r="C35" s="2070" t="s">
        <v>2310</v>
      </c>
      <c r="D35" s="2070"/>
      <c r="E35" s="2070"/>
      <c r="F35" s="2070"/>
      <c r="G35" s="2070"/>
      <c r="H35" s="2070"/>
    </row>
    <row r="36" spans="3:8">
      <c r="C36" s="869" t="s">
        <v>2311</v>
      </c>
      <c r="D36" s="870" t="s">
        <v>2312</v>
      </c>
      <c r="E36" s="1566">
        <v>7.9399999999999998E-2</v>
      </c>
      <c r="F36" s="1566">
        <v>0.06</v>
      </c>
      <c r="G36" s="1566">
        <v>7.9399999999999998E-2</v>
      </c>
      <c r="H36" s="1566">
        <v>0.06</v>
      </c>
    </row>
    <row r="37" spans="3:8">
      <c r="C37" s="872" t="s">
        <v>2313</v>
      </c>
      <c r="D37" s="876" t="s">
        <v>2314</v>
      </c>
      <c r="E37" s="1565">
        <v>1.9E-3</v>
      </c>
      <c r="F37" s="1565">
        <v>1.4E-3</v>
      </c>
      <c r="G37" s="1565">
        <v>1.9E-3</v>
      </c>
      <c r="H37" s="1565">
        <v>1.4E-3</v>
      </c>
    </row>
    <row r="38" spans="3:8">
      <c r="C38" s="869" t="s">
        <v>2315</v>
      </c>
      <c r="D38" s="870" t="s">
        <v>2316</v>
      </c>
      <c r="E38" s="1566">
        <v>8.8999999999999999E-3</v>
      </c>
      <c r="F38" s="1564">
        <v>6.7000000000000002E-3</v>
      </c>
      <c r="G38" s="1566">
        <v>8.8999999999999999E-3</v>
      </c>
      <c r="H38" s="1564">
        <v>6.7000000000000002E-3</v>
      </c>
    </row>
    <row r="39" spans="3:8">
      <c r="C39" s="872" t="s">
        <v>2317</v>
      </c>
      <c r="D39" s="876" t="s">
        <v>2318</v>
      </c>
      <c r="E39" s="1567">
        <v>4.8300000000000003E-2</v>
      </c>
      <c r="F39" s="1567">
        <v>3.6499999999999998E-2</v>
      </c>
      <c r="G39" s="1567">
        <v>4.8300000000000003E-2</v>
      </c>
      <c r="H39" s="1567">
        <v>3.6499999999999998E-2</v>
      </c>
    </row>
    <row r="40" spans="3:8">
      <c r="C40" s="869" t="s">
        <v>2319</v>
      </c>
      <c r="D40" s="870" t="s">
        <v>2320</v>
      </c>
      <c r="E40" s="1564">
        <v>6.7000000000000002E-3</v>
      </c>
      <c r="F40" s="1564">
        <v>5.0000000000000001E-3</v>
      </c>
      <c r="G40" s="1564">
        <v>6.7000000000000002E-3</v>
      </c>
      <c r="H40" s="1564">
        <v>5.0000000000000001E-3</v>
      </c>
    </row>
    <row r="41" spans="3:8" ht="15.75">
      <c r="C41" s="879" t="s">
        <v>2321</v>
      </c>
      <c r="D41" s="880" t="s">
        <v>1175</v>
      </c>
      <c r="E41" s="881">
        <f>SUM(E36:E40)</f>
        <v>0.14520000000000002</v>
      </c>
      <c r="F41" s="881">
        <f>SUM(F36:F40)</f>
        <v>0.1096</v>
      </c>
      <c r="G41" s="881">
        <f>SUM(G36:G40)</f>
        <v>0.14520000000000002</v>
      </c>
      <c r="H41" s="881">
        <f>SUM(H36:H40)</f>
        <v>0.1096</v>
      </c>
    </row>
    <row r="42" spans="3:8" ht="15.75">
      <c r="C42" s="2070" t="s">
        <v>2322</v>
      </c>
      <c r="D42" s="2070"/>
      <c r="E42" s="2070"/>
      <c r="F42" s="2070"/>
      <c r="G42" s="2070"/>
      <c r="H42" s="2070"/>
    </row>
    <row r="43" spans="3:8" ht="15.75">
      <c r="C43" s="882" t="s">
        <v>2323</v>
      </c>
      <c r="D43" s="870" t="s">
        <v>2324</v>
      </c>
      <c r="E43" s="1566">
        <v>8.1699999999999995E-2</v>
      </c>
      <c r="F43" s="1566">
        <v>3.3099999999999997E-2</v>
      </c>
      <c r="G43" s="1566">
        <v>0.17899999999999999</v>
      </c>
      <c r="H43" s="1566">
        <v>7.2499999999999995E-2</v>
      </c>
    </row>
    <row r="44" spans="3:8" ht="30">
      <c r="C44" s="872" t="s">
        <v>2325</v>
      </c>
      <c r="D44" s="873" t="s">
        <v>2326</v>
      </c>
      <c r="E44" s="1565">
        <v>6.7000000000000002E-3</v>
      </c>
      <c r="F44" s="1565">
        <v>5.0000000000000001E-3</v>
      </c>
      <c r="G44" s="1565">
        <v>7.1000000000000004E-3</v>
      </c>
      <c r="H44" s="1565">
        <v>5.3E-3</v>
      </c>
    </row>
    <row r="45" spans="3:8" ht="15.75">
      <c r="C45" s="884" t="s">
        <v>2327</v>
      </c>
      <c r="D45" s="868" t="s">
        <v>1175</v>
      </c>
      <c r="E45" s="885">
        <f>SUM(E43:E44)</f>
        <v>8.8399999999999992E-2</v>
      </c>
      <c r="F45" s="885">
        <f>SUM(F43:F44)</f>
        <v>3.8099999999999995E-2</v>
      </c>
      <c r="G45" s="885">
        <f>SUM(G43:G44)</f>
        <v>0.18609999999999999</v>
      </c>
      <c r="H45" s="885">
        <f>SUM(H43:H44)</f>
        <v>7.7799999999999994E-2</v>
      </c>
    </row>
    <row r="46" spans="3:8" ht="15.75">
      <c r="C46" s="2070"/>
      <c r="D46" s="2070"/>
      <c r="E46" s="886">
        <f>E22+E34+E41+E45</f>
        <v>0.88800000000000012</v>
      </c>
      <c r="F46" s="886">
        <f>F22+F34+F41+F45</f>
        <v>0.51280000000000003</v>
      </c>
      <c r="G46" s="886">
        <f>G22+G34+G41+G45</f>
        <v>1.1857</v>
      </c>
      <c r="H46" s="886">
        <f>H22+H34+H41+H45</f>
        <v>0.75250000000000006</v>
      </c>
    </row>
  </sheetData>
  <mergeCells count="14">
    <mergeCell ref="C12:H12"/>
    <mergeCell ref="C23:H23"/>
    <mergeCell ref="C35:H35"/>
    <mergeCell ref="C42:H42"/>
    <mergeCell ref="C46:D46"/>
    <mergeCell ref="E3:F3"/>
    <mergeCell ref="G3:H4"/>
    <mergeCell ref="C5:H5"/>
    <mergeCell ref="C9:H9"/>
    <mergeCell ref="C10:C11"/>
    <mergeCell ref="D10:D11"/>
    <mergeCell ref="E10:F10"/>
    <mergeCell ref="G10:H10"/>
    <mergeCell ref="D8:F8"/>
  </mergeCells>
  <printOptions horizontalCentered="1"/>
  <pageMargins left="0.78740157480314965" right="0.19685039370078741" top="0.39370078740157483" bottom="0.78740157480314965" header="0.31496062992125984" footer="0.31496062992125984"/>
  <pageSetup paperSize="9" scale="48" fitToHeight="100" orientation="portrait" r:id="rId1"/>
  <headerFooter scaleWithDoc="0" alignWithMargins="0">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sheetPr>
    <tabColor theme="5" tint="0.39997558519241921"/>
  </sheetPr>
  <dimension ref="A2:P737"/>
  <sheetViews>
    <sheetView tabSelected="1" view="pageBreakPreview" topLeftCell="A286" zoomScale="70" zoomScaleNormal="130" zoomScaleSheetLayoutView="70" workbookViewId="0">
      <selection activeCell="B11" sqref="B11:I11"/>
    </sheetView>
  </sheetViews>
  <sheetFormatPr defaultRowHeight="12.75"/>
  <cols>
    <col min="1" max="1" width="8" style="8" customWidth="1"/>
    <col min="2" max="2" width="10.5703125" style="9" customWidth="1"/>
    <col min="3" max="3" width="11.7109375" style="10" customWidth="1"/>
    <col min="4" max="4" width="17" style="10" customWidth="1"/>
    <col min="5" max="5" width="108.28515625" style="79" customWidth="1"/>
    <col min="6" max="6" width="12.42578125" style="10" customWidth="1"/>
    <col min="7" max="7" width="10.140625" style="12" customWidth="1"/>
    <col min="8" max="8" width="13.5703125" style="130" customWidth="1"/>
    <col min="9" max="9" width="16" style="12" customWidth="1"/>
    <col min="10" max="10" width="30.42578125" style="12" bestFit="1" customWidth="1"/>
    <col min="11" max="11" width="34.85546875" style="13" customWidth="1"/>
    <col min="12" max="12" width="15.42578125" style="14" bestFit="1" customWidth="1"/>
    <col min="13" max="13" width="30.42578125" style="8" bestFit="1" customWidth="1"/>
    <col min="14" max="14" width="11.7109375" style="8" bestFit="1" customWidth="1"/>
    <col min="15" max="15" width="9.140625" style="8"/>
    <col min="16" max="16" width="13.85546875" style="8" bestFit="1" customWidth="1"/>
    <col min="17" max="256" width="9.140625" style="8"/>
    <col min="257" max="257" width="8" style="8" customWidth="1"/>
    <col min="258" max="258" width="10.5703125" style="8" customWidth="1"/>
    <col min="259" max="259" width="8.5703125" style="8" customWidth="1"/>
    <col min="260" max="260" width="14.42578125" style="8" customWidth="1"/>
    <col min="261" max="261" width="75.140625" style="8" customWidth="1"/>
    <col min="262" max="262" width="12.42578125" style="8" customWidth="1"/>
    <col min="263" max="263" width="10.140625" style="8" customWidth="1"/>
    <col min="264" max="264" width="13.5703125" style="8" customWidth="1"/>
    <col min="265" max="265" width="11.42578125" style="8" customWidth="1"/>
    <col min="266" max="266" width="19.28515625" style="8" bestFit="1" customWidth="1"/>
    <col min="267" max="267" width="34.85546875" style="8" customWidth="1"/>
    <col min="268" max="268" width="8" style="8" bestFit="1" customWidth="1"/>
    <col min="269" max="269" width="30.42578125" style="8" bestFit="1" customWidth="1"/>
    <col min="270" max="270" width="11.7109375" style="8" bestFit="1" customWidth="1"/>
    <col min="271" max="271" width="9.140625" style="8"/>
    <col min="272" max="272" width="13.85546875" style="8" bestFit="1" customWidth="1"/>
    <col min="273" max="512" width="9.140625" style="8"/>
    <col min="513" max="513" width="8" style="8" customWidth="1"/>
    <col min="514" max="514" width="10.5703125" style="8" customWidth="1"/>
    <col min="515" max="515" width="8.5703125" style="8" customWidth="1"/>
    <col min="516" max="516" width="14.42578125" style="8" customWidth="1"/>
    <col min="517" max="517" width="75.140625" style="8" customWidth="1"/>
    <col min="518" max="518" width="12.42578125" style="8" customWidth="1"/>
    <col min="519" max="519" width="10.140625" style="8" customWidth="1"/>
    <col min="520" max="520" width="13.5703125" style="8" customWidth="1"/>
    <col min="521" max="521" width="11.42578125" style="8" customWidth="1"/>
    <col min="522" max="522" width="19.28515625" style="8" bestFit="1" customWidth="1"/>
    <col min="523" max="523" width="34.85546875" style="8" customWidth="1"/>
    <col min="524" max="524" width="8" style="8" bestFit="1" customWidth="1"/>
    <col min="525" max="525" width="30.42578125" style="8" bestFit="1" customWidth="1"/>
    <col min="526" max="526" width="11.7109375" style="8" bestFit="1" customWidth="1"/>
    <col min="527" max="527" width="9.140625" style="8"/>
    <col min="528" max="528" width="13.85546875" style="8" bestFit="1" customWidth="1"/>
    <col min="529" max="768" width="9.140625" style="8"/>
    <col min="769" max="769" width="8" style="8" customWidth="1"/>
    <col min="770" max="770" width="10.5703125" style="8" customWidth="1"/>
    <col min="771" max="771" width="8.5703125" style="8" customWidth="1"/>
    <col min="772" max="772" width="14.42578125" style="8" customWidth="1"/>
    <col min="773" max="773" width="75.140625" style="8" customWidth="1"/>
    <col min="774" max="774" width="12.42578125" style="8" customWidth="1"/>
    <col min="775" max="775" width="10.140625" style="8" customWidth="1"/>
    <col min="776" max="776" width="13.5703125" style="8" customWidth="1"/>
    <col min="777" max="777" width="11.42578125" style="8" customWidth="1"/>
    <col min="778" max="778" width="19.28515625" style="8" bestFit="1" customWidth="1"/>
    <col min="779" max="779" width="34.85546875" style="8" customWidth="1"/>
    <col min="780" max="780" width="8" style="8" bestFit="1" customWidth="1"/>
    <col min="781" max="781" width="30.42578125" style="8" bestFit="1" customWidth="1"/>
    <col min="782" max="782" width="11.7109375" style="8" bestFit="1" customWidth="1"/>
    <col min="783" max="783" width="9.140625" style="8"/>
    <col min="784" max="784" width="13.85546875" style="8" bestFit="1" customWidth="1"/>
    <col min="785" max="1024" width="9.140625" style="8"/>
    <col min="1025" max="1025" width="8" style="8" customWidth="1"/>
    <col min="1026" max="1026" width="10.5703125" style="8" customWidth="1"/>
    <col min="1027" max="1027" width="8.5703125" style="8" customWidth="1"/>
    <col min="1028" max="1028" width="14.42578125" style="8" customWidth="1"/>
    <col min="1029" max="1029" width="75.140625" style="8" customWidth="1"/>
    <col min="1030" max="1030" width="12.42578125" style="8" customWidth="1"/>
    <col min="1031" max="1031" width="10.140625" style="8" customWidth="1"/>
    <col min="1032" max="1032" width="13.5703125" style="8" customWidth="1"/>
    <col min="1033" max="1033" width="11.42578125" style="8" customWidth="1"/>
    <col min="1034" max="1034" width="19.28515625" style="8" bestFit="1" customWidth="1"/>
    <col min="1035" max="1035" width="34.85546875" style="8" customWidth="1"/>
    <col min="1036" max="1036" width="8" style="8" bestFit="1" customWidth="1"/>
    <col min="1037" max="1037" width="30.42578125" style="8" bestFit="1" customWidth="1"/>
    <col min="1038" max="1038" width="11.7109375" style="8" bestFit="1" customWidth="1"/>
    <col min="1039" max="1039" width="9.140625" style="8"/>
    <col min="1040" max="1040" width="13.85546875" style="8" bestFit="1" customWidth="1"/>
    <col min="1041" max="1280" width="9.140625" style="8"/>
    <col min="1281" max="1281" width="8" style="8" customWidth="1"/>
    <col min="1282" max="1282" width="10.5703125" style="8" customWidth="1"/>
    <col min="1283" max="1283" width="8.5703125" style="8" customWidth="1"/>
    <col min="1284" max="1284" width="14.42578125" style="8" customWidth="1"/>
    <col min="1285" max="1285" width="75.140625" style="8" customWidth="1"/>
    <col min="1286" max="1286" width="12.42578125" style="8" customWidth="1"/>
    <col min="1287" max="1287" width="10.140625" style="8" customWidth="1"/>
    <col min="1288" max="1288" width="13.5703125" style="8" customWidth="1"/>
    <col min="1289" max="1289" width="11.42578125" style="8" customWidth="1"/>
    <col min="1290" max="1290" width="19.28515625" style="8" bestFit="1" customWidth="1"/>
    <col min="1291" max="1291" width="34.85546875" style="8" customWidth="1"/>
    <col min="1292" max="1292" width="8" style="8" bestFit="1" customWidth="1"/>
    <col min="1293" max="1293" width="30.42578125" style="8" bestFit="1" customWidth="1"/>
    <col min="1294" max="1294" width="11.7109375" style="8" bestFit="1" customWidth="1"/>
    <col min="1295" max="1295" width="9.140625" style="8"/>
    <col min="1296" max="1296" width="13.85546875" style="8" bestFit="1" customWidth="1"/>
    <col min="1297" max="1536" width="9.140625" style="8"/>
    <col min="1537" max="1537" width="8" style="8" customWidth="1"/>
    <col min="1538" max="1538" width="10.5703125" style="8" customWidth="1"/>
    <col min="1539" max="1539" width="8.5703125" style="8" customWidth="1"/>
    <col min="1540" max="1540" width="14.42578125" style="8" customWidth="1"/>
    <col min="1541" max="1541" width="75.140625" style="8" customWidth="1"/>
    <col min="1542" max="1542" width="12.42578125" style="8" customWidth="1"/>
    <col min="1543" max="1543" width="10.140625" style="8" customWidth="1"/>
    <col min="1544" max="1544" width="13.5703125" style="8" customWidth="1"/>
    <col min="1545" max="1545" width="11.42578125" style="8" customWidth="1"/>
    <col min="1546" max="1546" width="19.28515625" style="8" bestFit="1" customWidth="1"/>
    <col min="1547" max="1547" width="34.85546875" style="8" customWidth="1"/>
    <col min="1548" max="1548" width="8" style="8" bestFit="1" customWidth="1"/>
    <col min="1549" max="1549" width="30.42578125" style="8" bestFit="1" customWidth="1"/>
    <col min="1550" max="1550" width="11.7109375" style="8" bestFit="1" customWidth="1"/>
    <col min="1551" max="1551" width="9.140625" style="8"/>
    <col min="1552" max="1552" width="13.85546875" style="8" bestFit="1" customWidth="1"/>
    <col min="1553" max="1792" width="9.140625" style="8"/>
    <col min="1793" max="1793" width="8" style="8" customWidth="1"/>
    <col min="1794" max="1794" width="10.5703125" style="8" customWidth="1"/>
    <col min="1795" max="1795" width="8.5703125" style="8" customWidth="1"/>
    <col min="1796" max="1796" width="14.42578125" style="8" customWidth="1"/>
    <col min="1797" max="1797" width="75.140625" style="8" customWidth="1"/>
    <col min="1798" max="1798" width="12.42578125" style="8" customWidth="1"/>
    <col min="1799" max="1799" width="10.140625" style="8" customWidth="1"/>
    <col min="1800" max="1800" width="13.5703125" style="8" customWidth="1"/>
    <col min="1801" max="1801" width="11.42578125" style="8" customWidth="1"/>
    <col min="1802" max="1802" width="19.28515625" style="8" bestFit="1" customWidth="1"/>
    <col min="1803" max="1803" width="34.85546875" style="8" customWidth="1"/>
    <col min="1804" max="1804" width="8" style="8" bestFit="1" customWidth="1"/>
    <col min="1805" max="1805" width="30.42578125" style="8" bestFit="1" customWidth="1"/>
    <col min="1806" max="1806" width="11.7109375" style="8" bestFit="1" customWidth="1"/>
    <col min="1807" max="1807" width="9.140625" style="8"/>
    <col min="1808" max="1808" width="13.85546875" style="8" bestFit="1" customWidth="1"/>
    <col min="1809" max="2048" width="9.140625" style="8"/>
    <col min="2049" max="2049" width="8" style="8" customWidth="1"/>
    <col min="2050" max="2050" width="10.5703125" style="8" customWidth="1"/>
    <col min="2051" max="2051" width="8.5703125" style="8" customWidth="1"/>
    <col min="2052" max="2052" width="14.42578125" style="8" customWidth="1"/>
    <col min="2053" max="2053" width="75.140625" style="8" customWidth="1"/>
    <col min="2054" max="2054" width="12.42578125" style="8" customWidth="1"/>
    <col min="2055" max="2055" width="10.140625" style="8" customWidth="1"/>
    <col min="2056" max="2056" width="13.5703125" style="8" customWidth="1"/>
    <col min="2057" max="2057" width="11.42578125" style="8" customWidth="1"/>
    <col min="2058" max="2058" width="19.28515625" style="8" bestFit="1" customWidth="1"/>
    <col min="2059" max="2059" width="34.85546875" style="8" customWidth="1"/>
    <col min="2060" max="2060" width="8" style="8" bestFit="1" customWidth="1"/>
    <col min="2061" max="2061" width="30.42578125" style="8" bestFit="1" customWidth="1"/>
    <col min="2062" max="2062" width="11.7109375" style="8" bestFit="1" customWidth="1"/>
    <col min="2063" max="2063" width="9.140625" style="8"/>
    <col min="2064" max="2064" width="13.85546875" style="8" bestFit="1" customWidth="1"/>
    <col min="2065" max="2304" width="9.140625" style="8"/>
    <col min="2305" max="2305" width="8" style="8" customWidth="1"/>
    <col min="2306" max="2306" width="10.5703125" style="8" customWidth="1"/>
    <col min="2307" max="2307" width="8.5703125" style="8" customWidth="1"/>
    <col min="2308" max="2308" width="14.42578125" style="8" customWidth="1"/>
    <col min="2309" max="2309" width="75.140625" style="8" customWidth="1"/>
    <col min="2310" max="2310" width="12.42578125" style="8" customWidth="1"/>
    <col min="2311" max="2311" width="10.140625" style="8" customWidth="1"/>
    <col min="2312" max="2312" width="13.5703125" style="8" customWidth="1"/>
    <col min="2313" max="2313" width="11.42578125" style="8" customWidth="1"/>
    <col min="2314" max="2314" width="19.28515625" style="8" bestFit="1" customWidth="1"/>
    <col min="2315" max="2315" width="34.85546875" style="8" customWidth="1"/>
    <col min="2316" max="2316" width="8" style="8" bestFit="1" customWidth="1"/>
    <col min="2317" max="2317" width="30.42578125" style="8" bestFit="1" customWidth="1"/>
    <col min="2318" max="2318" width="11.7109375" style="8" bestFit="1" customWidth="1"/>
    <col min="2319" max="2319" width="9.140625" style="8"/>
    <col min="2320" max="2320" width="13.85546875" style="8" bestFit="1" customWidth="1"/>
    <col min="2321" max="2560" width="9.140625" style="8"/>
    <col min="2561" max="2561" width="8" style="8" customWidth="1"/>
    <col min="2562" max="2562" width="10.5703125" style="8" customWidth="1"/>
    <col min="2563" max="2563" width="8.5703125" style="8" customWidth="1"/>
    <col min="2564" max="2564" width="14.42578125" style="8" customWidth="1"/>
    <col min="2565" max="2565" width="75.140625" style="8" customWidth="1"/>
    <col min="2566" max="2566" width="12.42578125" style="8" customWidth="1"/>
    <col min="2567" max="2567" width="10.140625" style="8" customWidth="1"/>
    <col min="2568" max="2568" width="13.5703125" style="8" customWidth="1"/>
    <col min="2569" max="2569" width="11.42578125" style="8" customWidth="1"/>
    <col min="2570" max="2570" width="19.28515625" style="8" bestFit="1" customWidth="1"/>
    <col min="2571" max="2571" width="34.85546875" style="8" customWidth="1"/>
    <col min="2572" max="2572" width="8" style="8" bestFit="1" customWidth="1"/>
    <col min="2573" max="2573" width="30.42578125" style="8" bestFit="1" customWidth="1"/>
    <col min="2574" max="2574" width="11.7109375" style="8" bestFit="1" customWidth="1"/>
    <col min="2575" max="2575" width="9.140625" style="8"/>
    <col min="2576" max="2576" width="13.85546875" style="8" bestFit="1" customWidth="1"/>
    <col min="2577" max="2816" width="9.140625" style="8"/>
    <col min="2817" max="2817" width="8" style="8" customWidth="1"/>
    <col min="2818" max="2818" width="10.5703125" style="8" customWidth="1"/>
    <col min="2819" max="2819" width="8.5703125" style="8" customWidth="1"/>
    <col min="2820" max="2820" width="14.42578125" style="8" customWidth="1"/>
    <col min="2821" max="2821" width="75.140625" style="8" customWidth="1"/>
    <col min="2822" max="2822" width="12.42578125" style="8" customWidth="1"/>
    <col min="2823" max="2823" width="10.140625" style="8" customWidth="1"/>
    <col min="2824" max="2824" width="13.5703125" style="8" customWidth="1"/>
    <col min="2825" max="2825" width="11.42578125" style="8" customWidth="1"/>
    <col min="2826" max="2826" width="19.28515625" style="8" bestFit="1" customWidth="1"/>
    <col min="2827" max="2827" width="34.85546875" style="8" customWidth="1"/>
    <col min="2828" max="2828" width="8" style="8" bestFit="1" customWidth="1"/>
    <col min="2829" max="2829" width="30.42578125" style="8" bestFit="1" customWidth="1"/>
    <col min="2830" max="2830" width="11.7109375" style="8" bestFit="1" customWidth="1"/>
    <col min="2831" max="2831" width="9.140625" style="8"/>
    <col min="2832" max="2832" width="13.85546875" style="8" bestFit="1" customWidth="1"/>
    <col min="2833" max="3072" width="9.140625" style="8"/>
    <col min="3073" max="3073" width="8" style="8" customWidth="1"/>
    <col min="3074" max="3074" width="10.5703125" style="8" customWidth="1"/>
    <col min="3075" max="3075" width="8.5703125" style="8" customWidth="1"/>
    <col min="3076" max="3076" width="14.42578125" style="8" customWidth="1"/>
    <col min="3077" max="3077" width="75.140625" style="8" customWidth="1"/>
    <col min="3078" max="3078" width="12.42578125" style="8" customWidth="1"/>
    <col min="3079" max="3079" width="10.140625" style="8" customWidth="1"/>
    <col min="3080" max="3080" width="13.5703125" style="8" customWidth="1"/>
    <col min="3081" max="3081" width="11.42578125" style="8" customWidth="1"/>
    <col min="3082" max="3082" width="19.28515625" style="8" bestFit="1" customWidth="1"/>
    <col min="3083" max="3083" width="34.85546875" style="8" customWidth="1"/>
    <col min="3084" max="3084" width="8" style="8" bestFit="1" customWidth="1"/>
    <col min="3085" max="3085" width="30.42578125" style="8" bestFit="1" customWidth="1"/>
    <col min="3086" max="3086" width="11.7109375" style="8" bestFit="1" customWidth="1"/>
    <col min="3087" max="3087" width="9.140625" style="8"/>
    <col min="3088" max="3088" width="13.85546875" style="8" bestFit="1" customWidth="1"/>
    <col min="3089" max="3328" width="9.140625" style="8"/>
    <col min="3329" max="3329" width="8" style="8" customWidth="1"/>
    <col min="3330" max="3330" width="10.5703125" style="8" customWidth="1"/>
    <col min="3331" max="3331" width="8.5703125" style="8" customWidth="1"/>
    <col min="3332" max="3332" width="14.42578125" style="8" customWidth="1"/>
    <col min="3333" max="3333" width="75.140625" style="8" customWidth="1"/>
    <col min="3334" max="3334" width="12.42578125" style="8" customWidth="1"/>
    <col min="3335" max="3335" width="10.140625" style="8" customWidth="1"/>
    <col min="3336" max="3336" width="13.5703125" style="8" customWidth="1"/>
    <col min="3337" max="3337" width="11.42578125" style="8" customWidth="1"/>
    <col min="3338" max="3338" width="19.28515625" style="8" bestFit="1" customWidth="1"/>
    <col min="3339" max="3339" width="34.85546875" style="8" customWidth="1"/>
    <col min="3340" max="3340" width="8" style="8" bestFit="1" customWidth="1"/>
    <col min="3341" max="3341" width="30.42578125" style="8" bestFit="1" customWidth="1"/>
    <col min="3342" max="3342" width="11.7109375" style="8" bestFit="1" customWidth="1"/>
    <col min="3343" max="3343" width="9.140625" style="8"/>
    <col min="3344" max="3344" width="13.85546875" style="8" bestFit="1" customWidth="1"/>
    <col min="3345" max="3584" width="9.140625" style="8"/>
    <col min="3585" max="3585" width="8" style="8" customWidth="1"/>
    <col min="3586" max="3586" width="10.5703125" style="8" customWidth="1"/>
    <col min="3587" max="3587" width="8.5703125" style="8" customWidth="1"/>
    <col min="3588" max="3588" width="14.42578125" style="8" customWidth="1"/>
    <col min="3589" max="3589" width="75.140625" style="8" customWidth="1"/>
    <col min="3590" max="3590" width="12.42578125" style="8" customWidth="1"/>
    <col min="3591" max="3591" width="10.140625" style="8" customWidth="1"/>
    <col min="3592" max="3592" width="13.5703125" style="8" customWidth="1"/>
    <col min="3593" max="3593" width="11.42578125" style="8" customWidth="1"/>
    <col min="3594" max="3594" width="19.28515625" style="8" bestFit="1" customWidth="1"/>
    <col min="3595" max="3595" width="34.85546875" style="8" customWidth="1"/>
    <col min="3596" max="3596" width="8" style="8" bestFit="1" customWidth="1"/>
    <col min="3597" max="3597" width="30.42578125" style="8" bestFit="1" customWidth="1"/>
    <col min="3598" max="3598" width="11.7109375" style="8" bestFit="1" customWidth="1"/>
    <col min="3599" max="3599" width="9.140625" style="8"/>
    <col min="3600" max="3600" width="13.85546875" style="8" bestFit="1" customWidth="1"/>
    <col min="3601" max="3840" width="9.140625" style="8"/>
    <col min="3841" max="3841" width="8" style="8" customWidth="1"/>
    <col min="3842" max="3842" width="10.5703125" style="8" customWidth="1"/>
    <col min="3843" max="3843" width="8.5703125" style="8" customWidth="1"/>
    <col min="3844" max="3844" width="14.42578125" style="8" customWidth="1"/>
    <col min="3845" max="3845" width="75.140625" style="8" customWidth="1"/>
    <col min="3846" max="3846" width="12.42578125" style="8" customWidth="1"/>
    <col min="3847" max="3847" width="10.140625" style="8" customWidth="1"/>
    <col min="3848" max="3848" width="13.5703125" style="8" customWidth="1"/>
    <col min="3849" max="3849" width="11.42578125" style="8" customWidth="1"/>
    <col min="3850" max="3850" width="19.28515625" style="8" bestFit="1" customWidth="1"/>
    <col min="3851" max="3851" width="34.85546875" style="8" customWidth="1"/>
    <col min="3852" max="3852" width="8" style="8" bestFit="1" customWidth="1"/>
    <col min="3853" max="3853" width="30.42578125" style="8" bestFit="1" customWidth="1"/>
    <col min="3854" max="3854" width="11.7109375" style="8" bestFit="1" customWidth="1"/>
    <col min="3855" max="3855" width="9.140625" style="8"/>
    <col min="3856" max="3856" width="13.85546875" style="8" bestFit="1" customWidth="1"/>
    <col min="3857" max="4096" width="9.140625" style="8"/>
    <col min="4097" max="4097" width="8" style="8" customWidth="1"/>
    <col min="4098" max="4098" width="10.5703125" style="8" customWidth="1"/>
    <col min="4099" max="4099" width="8.5703125" style="8" customWidth="1"/>
    <col min="4100" max="4100" width="14.42578125" style="8" customWidth="1"/>
    <col min="4101" max="4101" width="75.140625" style="8" customWidth="1"/>
    <col min="4102" max="4102" width="12.42578125" style="8" customWidth="1"/>
    <col min="4103" max="4103" width="10.140625" style="8" customWidth="1"/>
    <col min="4104" max="4104" width="13.5703125" style="8" customWidth="1"/>
    <col min="4105" max="4105" width="11.42578125" style="8" customWidth="1"/>
    <col min="4106" max="4106" width="19.28515625" style="8" bestFit="1" customWidth="1"/>
    <col min="4107" max="4107" width="34.85546875" style="8" customWidth="1"/>
    <col min="4108" max="4108" width="8" style="8" bestFit="1" customWidth="1"/>
    <col min="4109" max="4109" width="30.42578125" style="8" bestFit="1" customWidth="1"/>
    <col min="4110" max="4110" width="11.7109375" style="8" bestFit="1" customWidth="1"/>
    <col min="4111" max="4111" width="9.140625" style="8"/>
    <col min="4112" max="4112" width="13.85546875" style="8" bestFit="1" customWidth="1"/>
    <col min="4113" max="4352" width="9.140625" style="8"/>
    <col min="4353" max="4353" width="8" style="8" customWidth="1"/>
    <col min="4354" max="4354" width="10.5703125" style="8" customWidth="1"/>
    <col min="4355" max="4355" width="8.5703125" style="8" customWidth="1"/>
    <col min="4356" max="4356" width="14.42578125" style="8" customWidth="1"/>
    <col min="4357" max="4357" width="75.140625" style="8" customWidth="1"/>
    <col min="4358" max="4358" width="12.42578125" style="8" customWidth="1"/>
    <col min="4359" max="4359" width="10.140625" style="8" customWidth="1"/>
    <col min="4360" max="4360" width="13.5703125" style="8" customWidth="1"/>
    <col min="4361" max="4361" width="11.42578125" style="8" customWidth="1"/>
    <col min="4362" max="4362" width="19.28515625" style="8" bestFit="1" customWidth="1"/>
    <col min="4363" max="4363" width="34.85546875" style="8" customWidth="1"/>
    <col min="4364" max="4364" width="8" style="8" bestFit="1" customWidth="1"/>
    <col min="4365" max="4365" width="30.42578125" style="8" bestFit="1" customWidth="1"/>
    <col min="4366" max="4366" width="11.7109375" style="8" bestFit="1" customWidth="1"/>
    <col min="4367" max="4367" width="9.140625" style="8"/>
    <col min="4368" max="4368" width="13.85546875" style="8" bestFit="1" customWidth="1"/>
    <col min="4369" max="4608" width="9.140625" style="8"/>
    <col min="4609" max="4609" width="8" style="8" customWidth="1"/>
    <col min="4610" max="4610" width="10.5703125" style="8" customWidth="1"/>
    <col min="4611" max="4611" width="8.5703125" style="8" customWidth="1"/>
    <col min="4612" max="4612" width="14.42578125" style="8" customWidth="1"/>
    <col min="4613" max="4613" width="75.140625" style="8" customWidth="1"/>
    <col min="4614" max="4614" width="12.42578125" style="8" customWidth="1"/>
    <col min="4615" max="4615" width="10.140625" style="8" customWidth="1"/>
    <col min="4616" max="4616" width="13.5703125" style="8" customWidth="1"/>
    <col min="4617" max="4617" width="11.42578125" style="8" customWidth="1"/>
    <col min="4618" max="4618" width="19.28515625" style="8" bestFit="1" customWidth="1"/>
    <col min="4619" max="4619" width="34.85546875" style="8" customWidth="1"/>
    <col min="4620" max="4620" width="8" style="8" bestFit="1" customWidth="1"/>
    <col min="4621" max="4621" width="30.42578125" style="8" bestFit="1" customWidth="1"/>
    <col min="4622" max="4622" width="11.7109375" style="8" bestFit="1" customWidth="1"/>
    <col min="4623" max="4623" width="9.140625" style="8"/>
    <col min="4624" max="4624" width="13.85546875" style="8" bestFit="1" customWidth="1"/>
    <col min="4625" max="4864" width="9.140625" style="8"/>
    <col min="4865" max="4865" width="8" style="8" customWidth="1"/>
    <col min="4866" max="4866" width="10.5703125" style="8" customWidth="1"/>
    <col min="4867" max="4867" width="8.5703125" style="8" customWidth="1"/>
    <col min="4868" max="4868" width="14.42578125" style="8" customWidth="1"/>
    <col min="4869" max="4869" width="75.140625" style="8" customWidth="1"/>
    <col min="4870" max="4870" width="12.42578125" style="8" customWidth="1"/>
    <col min="4871" max="4871" width="10.140625" style="8" customWidth="1"/>
    <col min="4872" max="4872" width="13.5703125" style="8" customWidth="1"/>
    <col min="4873" max="4873" width="11.42578125" style="8" customWidth="1"/>
    <col min="4874" max="4874" width="19.28515625" style="8" bestFit="1" customWidth="1"/>
    <col min="4875" max="4875" width="34.85546875" style="8" customWidth="1"/>
    <col min="4876" max="4876" width="8" style="8" bestFit="1" customWidth="1"/>
    <col min="4877" max="4877" width="30.42578125" style="8" bestFit="1" customWidth="1"/>
    <col min="4878" max="4878" width="11.7109375" style="8" bestFit="1" customWidth="1"/>
    <col min="4879" max="4879" width="9.140625" style="8"/>
    <col min="4880" max="4880" width="13.85546875" style="8" bestFit="1" customWidth="1"/>
    <col min="4881" max="5120" width="9.140625" style="8"/>
    <col min="5121" max="5121" width="8" style="8" customWidth="1"/>
    <col min="5122" max="5122" width="10.5703125" style="8" customWidth="1"/>
    <col min="5123" max="5123" width="8.5703125" style="8" customWidth="1"/>
    <col min="5124" max="5124" width="14.42578125" style="8" customWidth="1"/>
    <col min="5125" max="5125" width="75.140625" style="8" customWidth="1"/>
    <col min="5126" max="5126" width="12.42578125" style="8" customWidth="1"/>
    <col min="5127" max="5127" width="10.140625" style="8" customWidth="1"/>
    <col min="5128" max="5128" width="13.5703125" style="8" customWidth="1"/>
    <col min="5129" max="5129" width="11.42578125" style="8" customWidth="1"/>
    <col min="5130" max="5130" width="19.28515625" style="8" bestFit="1" customWidth="1"/>
    <col min="5131" max="5131" width="34.85546875" style="8" customWidth="1"/>
    <col min="5132" max="5132" width="8" style="8" bestFit="1" customWidth="1"/>
    <col min="5133" max="5133" width="30.42578125" style="8" bestFit="1" customWidth="1"/>
    <col min="5134" max="5134" width="11.7109375" style="8" bestFit="1" customWidth="1"/>
    <col min="5135" max="5135" width="9.140625" style="8"/>
    <col min="5136" max="5136" width="13.85546875" style="8" bestFit="1" customWidth="1"/>
    <col min="5137" max="5376" width="9.140625" style="8"/>
    <col min="5377" max="5377" width="8" style="8" customWidth="1"/>
    <col min="5378" max="5378" width="10.5703125" style="8" customWidth="1"/>
    <col min="5379" max="5379" width="8.5703125" style="8" customWidth="1"/>
    <col min="5380" max="5380" width="14.42578125" style="8" customWidth="1"/>
    <col min="5381" max="5381" width="75.140625" style="8" customWidth="1"/>
    <col min="5382" max="5382" width="12.42578125" style="8" customWidth="1"/>
    <col min="5383" max="5383" width="10.140625" style="8" customWidth="1"/>
    <col min="5384" max="5384" width="13.5703125" style="8" customWidth="1"/>
    <col min="5385" max="5385" width="11.42578125" style="8" customWidth="1"/>
    <col min="5386" max="5386" width="19.28515625" style="8" bestFit="1" customWidth="1"/>
    <col min="5387" max="5387" width="34.85546875" style="8" customWidth="1"/>
    <col min="5388" max="5388" width="8" style="8" bestFit="1" customWidth="1"/>
    <col min="5389" max="5389" width="30.42578125" style="8" bestFit="1" customWidth="1"/>
    <col min="5390" max="5390" width="11.7109375" style="8" bestFit="1" customWidth="1"/>
    <col min="5391" max="5391" width="9.140625" style="8"/>
    <col min="5392" max="5392" width="13.85546875" style="8" bestFit="1" customWidth="1"/>
    <col min="5393" max="5632" width="9.140625" style="8"/>
    <col min="5633" max="5633" width="8" style="8" customWidth="1"/>
    <col min="5634" max="5634" width="10.5703125" style="8" customWidth="1"/>
    <col min="5635" max="5635" width="8.5703125" style="8" customWidth="1"/>
    <col min="5636" max="5636" width="14.42578125" style="8" customWidth="1"/>
    <col min="5637" max="5637" width="75.140625" style="8" customWidth="1"/>
    <col min="5638" max="5638" width="12.42578125" style="8" customWidth="1"/>
    <col min="5639" max="5639" width="10.140625" style="8" customWidth="1"/>
    <col min="5640" max="5640" width="13.5703125" style="8" customWidth="1"/>
    <col min="5641" max="5641" width="11.42578125" style="8" customWidth="1"/>
    <col min="5642" max="5642" width="19.28515625" style="8" bestFit="1" customWidth="1"/>
    <col min="5643" max="5643" width="34.85546875" style="8" customWidth="1"/>
    <col min="5644" max="5644" width="8" style="8" bestFit="1" customWidth="1"/>
    <col min="5645" max="5645" width="30.42578125" style="8" bestFit="1" customWidth="1"/>
    <col min="5646" max="5646" width="11.7109375" style="8" bestFit="1" customWidth="1"/>
    <col min="5647" max="5647" width="9.140625" style="8"/>
    <col min="5648" max="5648" width="13.85546875" style="8" bestFit="1" customWidth="1"/>
    <col min="5649" max="5888" width="9.140625" style="8"/>
    <col min="5889" max="5889" width="8" style="8" customWidth="1"/>
    <col min="5890" max="5890" width="10.5703125" style="8" customWidth="1"/>
    <col min="5891" max="5891" width="8.5703125" style="8" customWidth="1"/>
    <col min="5892" max="5892" width="14.42578125" style="8" customWidth="1"/>
    <col min="5893" max="5893" width="75.140625" style="8" customWidth="1"/>
    <col min="5894" max="5894" width="12.42578125" style="8" customWidth="1"/>
    <col min="5895" max="5895" width="10.140625" style="8" customWidth="1"/>
    <col min="5896" max="5896" width="13.5703125" style="8" customWidth="1"/>
    <col min="5897" max="5897" width="11.42578125" style="8" customWidth="1"/>
    <col min="5898" max="5898" width="19.28515625" style="8" bestFit="1" customWidth="1"/>
    <col min="5899" max="5899" width="34.85546875" style="8" customWidth="1"/>
    <col min="5900" max="5900" width="8" style="8" bestFit="1" customWidth="1"/>
    <col min="5901" max="5901" width="30.42578125" style="8" bestFit="1" customWidth="1"/>
    <col min="5902" max="5902" width="11.7109375" style="8" bestFit="1" customWidth="1"/>
    <col min="5903" max="5903" width="9.140625" style="8"/>
    <col min="5904" max="5904" width="13.85546875" style="8" bestFit="1" customWidth="1"/>
    <col min="5905" max="6144" width="9.140625" style="8"/>
    <col min="6145" max="6145" width="8" style="8" customWidth="1"/>
    <col min="6146" max="6146" width="10.5703125" style="8" customWidth="1"/>
    <col min="6147" max="6147" width="8.5703125" style="8" customWidth="1"/>
    <col min="6148" max="6148" width="14.42578125" style="8" customWidth="1"/>
    <col min="6149" max="6149" width="75.140625" style="8" customWidth="1"/>
    <col min="6150" max="6150" width="12.42578125" style="8" customWidth="1"/>
    <col min="6151" max="6151" width="10.140625" style="8" customWidth="1"/>
    <col min="6152" max="6152" width="13.5703125" style="8" customWidth="1"/>
    <col min="6153" max="6153" width="11.42578125" style="8" customWidth="1"/>
    <col min="6154" max="6154" width="19.28515625" style="8" bestFit="1" customWidth="1"/>
    <col min="6155" max="6155" width="34.85546875" style="8" customWidth="1"/>
    <col min="6156" max="6156" width="8" style="8" bestFit="1" customWidth="1"/>
    <col min="6157" max="6157" width="30.42578125" style="8" bestFit="1" customWidth="1"/>
    <col min="6158" max="6158" width="11.7109375" style="8" bestFit="1" customWidth="1"/>
    <col min="6159" max="6159" width="9.140625" style="8"/>
    <col min="6160" max="6160" width="13.85546875" style="8" bestFit="1" customWidth="1"/>
    <col min="6161" max="6400" width="9.140625" style="8"/>
    <col min="6401" max="6401" width="8" style="8" customWidth="1"/>
    <col min="6402" max="6402" width="10.5703125" style="8" customWidth="1"/>
    <col min="6403" max="6403" width="8.5703125" style="8" customWidth="1"/>
    <col min="6404" max="6404" width="14.42578125" style="8" customWidth="1"/>
    <col min="6405" max="6405" width="75.140625" style="8" customWidth="1"/>
    <col min="6406" max="6406" width="12.42578125" style="8" customWidth="1"/>
    <col min="6407" max="6407" width="10.140625" style="8" customWidth="1"/>
    <col min="6408" max="6408" width="13.5703125" style="8" customWidth="1"/>
    <col min="6409" max="6409" width="11.42578125" style="8" customWidth="1"/>
    <col min="6410" max="6410" width="19.28515625" style="8" bestFit="1" customWidth="1"/>
    <col min="6411" max="6411" width="34.85546875" style="8" customWidth="1"/>
    <col min="6412" max="6412" width="8" style="8" bestFit="1" customWidth="1"/>
    <col min="6413" max="6413" width="30.42578125" style="8" bestFit="1" customWidth="1"/>
    <col min="6414" max="6414" width="11.7109375" style="8" bestFit="1" customWidth="1"/>
    <col min="6415" max="6415" width="9.140625" style="8"/>
    <col min="6416" max="6416" width="13.85546875" style="8" bestFit="1" customWidth="1"/>
    <col min="6417" max="6656" width="9.140625" style="8"/>
    <col min="6657" max="6657" width="8" style="8" customWidth="1"/>
    <col min="6658" max="6658" width="10.5703125" style="8" customWidth="1"/>
    <col min="6659" max="6659" width="8.5703125" style="8" customWidth="1"/>
    <col min="6660" max="6660" width="14.42578125" style="8" customWidth="1"/>
    <col min="6661" max="6661" width="75.140625" style="8" customWidth="1"/>
    <col min="6662" max="6662" width="12.42578125" style="8" customWidth="1"/>
    <col min="6663" max="6663" width="10.140625" style="8" customWidth="1"/>
    <col min="6664" max="6664" width="13.5703125" style="8" customWidth="1"/>
    <col min="6665" max="6665" width="11.42578125" style="8" customWidth="1"/>
    <col min="6666" max="6666" width="19.28515625" style="8" bestFit="1" customWidth="1"/>
    <col min="6667" max="6667" width="34.85546875" style="8" customWidth="1"/>
    <col min="6668" max="6668" width="8" style="8" bestFit="1" customWidth="1"/>
    <col min="6669" max="6669" width="30.42578125" style="8" bestFit="1" customWidth="1"/>
    <col min="6670" max="6670" width="11.7109375" style="8" bestFit="1" customWidth="1"/>
    <col min="6671" max="6671" width="9.140625" style="8"/>
    <col min="6672" max="6672" width="13.85546875" style="8" bestFit="1" customWidth="1"/>
    <col min="6673" max="6912" width="9.140625" style="8"/>
    <col min="6913" max="6913" width="8" style="8" customWidth="1"/>
    <col min="6914" max="6914" width="10.5703125" style="8" customWidth="1"/>
    <col min="6915" max="6915" width="8.5703125" style="8" customWidth="1"/>
    <col min="6916" max="6916" width="14.42578125" style="8" customWidth="1"/>
    <col min="6917" max="6917" width="75.140625" style="8" customWidth="1"/>
    <col min="6918" max="6918" width="12.42578125" style="8" customWidth="1"/>
    <col min="6919" max="6919" width="10.140625" style="8" customWidth="1"/>
    <col min="6920" max="6920" width="13.5703125" style="8" customWidth="1"/>
    <col min="6921" max="6921" width="11.42578125" style="8" customWidth="1"/>
    <col min="6922" max="6922" width="19.28515625" style="8" bestFit="1" customWidth="1"/>
    <col min="6923" max="6923" width="34.85546875" style="8" customWidth="1"/>
    <col min="6924" max="6924" width="8" style="8" bestFit="1" customWidth="1"/>
    <col min="6925" max="6925" width="30.42578125" style="8" bestFit="1" customWidth="1"/>
    <col min="6926" max="6926" width="11.7109375" style="8" bestFit="1" customWidth="1"/>
    <col min="6927" max="6927" width="9.140625" style="8"/>
    <col min="6928" max="6928" width="13.85546875" style="8" bestFit="1" customWidth="1"/>
    <col min="6929" max="7168" width="9.140625" style="8"/>
    <col min="7169" max="7169" width="8" style="8" customWidth="1"/>
    <col min="7170" max="7170" width="10.5703125" style="8" customWidth="1"/>
    <col min="7171" max="7171" width="8.5703125" style="8" customWidth="1"/>
    <col min="7172" max="7172" width="14.42578125" style="8" customWidth="1"/>
    <col min="7173" max="7173" width="75.140625" style="8" customWidth="1"/>
    <col min="7174" max="7174" width="12.42578125" style="8" customWidth="1"/>
    <col min="7175" max="7175" width="10.140625" style="8" customWidth="1"/>
    <col min="7176" max="7176" width="13.5703125" style="8" customWidth="1"/>
    <col min="7177" max="7177" width="11.42578125" style="8" customWidth="1"/>
    <col min="7178" max="7178" width="19.28515625" style="8" bestFit="1" customWidth="1"/>
    <col min="7179" max="7179" width="34.85546875" style="8" customWidth="1"/>
    <col min="7180" max="7180" width="8" style="8" bestFit="1" customWidth="1"/>
    <col min="7181" max="7181" width="30.42578125" style="8" bestFit="1" customWidth="1"/>
    <col min="7182" max="7182" width="11.7109375" style="8" bestFit="1" customWidth="1"/>
    <col min="7183" max="7183" width="9.140625" style="8"/>
    <col min="7184" max="7184" width="13.85546875" style="8" bestFit="1" customWidth="1"/>
    <col min="7185" max="7424" width="9.140625" style="8"/>
    <col min="7425" max="7425" width="8" style="8" customWidth="1"/>
    <col min="7426" max="7426" width="10.5703125" style="8" customWidth="1"/>
    <col min="7427" max="7427" width="8.5703125" style="8" customWidth="1"/>
    <col min="7428" max="7428" width="14.42578125" style="8" customWidth="1"/>
    <col min="7429" max="7429" width="75.140625" style="8" customWidth="1"/>
    <col min="7430" max="7430" width="12.42578125" style="8" customWidth="1"/>
    <col min="7431" max="7431" width="10.140625" style="8" customWidth="1"/>
    <col min="7432" max="7432" width="13.5703125" style="8" customWidth="1"/>
    <col min="7433" max="7433" width="11.42578125" style="8" customWidth="1"/>
    <col min="7434" max="7434" width="19.28515625" style="8" bestFit="1" customWidth="1"/>
    <col min="7435" max="7435" width="34.85546875" style="8" customWidth="1"/>
    <col min="7436" max="7436" width="8" style="8" bestFit="1" customWidth="1"/>
    <col min="7437" max="7437" width="30.42578125" style="8" bestFit="1" customWidth="1"/>
    <col min="7438" max="7438" width="11.7109375" style="8" bestFit="1" customWidth="1"/>
    <col min="7439" max="7439" width="9.140625" style="8"/>
    <col min="7440" max="7440" width="13.85546875" style="8" bestFit="1" customWidth="1"/>
    <col min="7441" max="7680" width="9.140625" style="8"/>
    <col min="7681" max="7681" width="8" style="8" customWidth="1"/>
    <col min="7682" max="7682" width="10.5703125" style="8" customWidth="1"/>
    <col min="7683" max="7683" width="8.5703125" style="8" customWidth="1"/>
    <col min="7684" max="7684" width="14.42578125" style="8" customWidth="1"/>
    <col min="7685" max="7685" width="75.140625" style="8" customWidth="1"/>
    <col min="7686" max="7686" width="12.42578125" style="8" customWidth="1"/>
    <col min="7687" max="7687" width="10.140625" style="8" customWidth="1"/>
    <col min="7688" max="7688" width="13.5703125" style="8" customWidth="1"/>
    <col min="7689" max="7689" width="11.42578125" style="8" customWidth="1"/>
    <col min="7690" max="7690" width="19.28515625" style="8" bestFit="1" customWidth="1"/>
    <col min="7691" max="7691" width="34.85546875" style="8" customWidth="1"/>
    <col min="7692" max="7692" width="8" style="8" bestFit="1" customWidth="1"/>
    <col min="7693" max="7693" width="30.42578125" style="8" bestFit="1" customWidth="1"/>
    <col min="7694" max="7694" width="11.7109375" style="8" bestFit="1" customWidth="1"/>
    <col min="7695" max="7695" width="9.140625" style="8"/>
    <col min="7696" max="7696" width="13.85546875" style="8" bestFit="1" customWidth="1"/>
    <col min="7697" max="7936" width="9.140625" style="8"/>
    <col min="7937" max="7937" width="8" style="8" customWidth="1"/>
    <col min="7938" max="7938" width="10.5703125" style="8" customWidth="1"/>
    <col min="7939" max="7939" width="8.5703125" style="8" customWidth="1"/>
    <col min="7940" max="7940" width="14.42578125" style="8" customWidth="1"/>
    <col min="7941" max="7941" width="75.140625" style="8" customWidth="1"/>
    <col min="7942" max="7942" width="12.42578125" style="8" customWidth="1"/>
    <col min="7943" max="7943" width="10.140625" style="8" customWidth="1"/>
    <col min="7944" max="7944" width="13.5703125" style="8" customWidth="1"/>
    <col min="7945" max="7945" width="11.42578125" style="8" customWidth="1"/>
    <col min="7946" max="7946" width="19.28515625" style="8" bestFit="1" customWidth="1"/>
    <col min="7947" max="7947" width="34.85546875" style="8" customWidth="1"/>
    <col min="7948" max="7948" width="8" style="8" bestFit="1" customWidth="1"/>
    <col min="7949" max="7949" width="30.42578125" style="8" bestFit="1" customWidth="1"/>
    <col min="7950" max="7950" width="11.7109375" style="8" bestFit="1" customWidth="1"/>
    <col min="7951" max="7951" width="9.140625" style="8"/>
    <col min="7952" max="7952" width="13.85546875" style="8" bestFit="1" customWidth="1"/>
    <col min="7953" max="8192" width="9.140625" style="8"/>
    <col min="8193" max="8193" width="8" style="8" customWidth="1"/>
    <col min="8194" max="8194" width="10.5703125" style="8" customWidth="1"/>
    <col min="8195" max="8195" width="8.5703125" style="8" customWidth="1"/>
    <col min="8196" max="8196" width="14.42578125" style="8" customWidth="1"/>
    <col min="8197" max="8197" width="75.140625" style="8" customWidth="1"/>
    <col min="8198" max="8198" width="12.42578125" style="8" customWidth="1"/>
    <col min="8199" max="8199" width="10.140625" style="8" customWidth="1"/>
    <col min="8200" max="8200" width="13.5703125" style="8" customWidth="1"/>
    <col min="8201" max="8201" width="11.42578125" style="8" customWidth="1"/>
    <col min="8202" max="8202" width="19.28515625" style="8" bestFit="1" customWidth="1"/>
    <col min="8203" max="8203" width="34.85546875" style="8" customWidth="1"/>
    <col min="8204" max="8204" width="8" style="8" bestFit="1" customWidth="1"/>
    <col min="8205" max="8205" width="30.42578125" style="8" bestFit="1" customWidth="1"/>
    <col min="8206" max="8206" width="11.7109375" style="8" bestFit="1" customWidth="1"/>
    <col min="8207" max="8207" width="9.140625" style="8"/>
    <col min="8208" max="8208" width="13.85546875" style="8" bestFit="1" customWidth="1"/>
    <col min="8209" max="8448" width="9.140625" style="8"/>
    <col min="8449" max="8449" width="8" style="8" customWidth="1"/>
    <col min="8450" max="8450" width="10.5703125" style="8" customWidth="1"/>
    <col min="8451" max="8451" width="8.5703125" style="8" customWidth="1"/>
    <col min="8452" max="8452" width="14.42578125" style="8" customWidth="1"/>
    <col min="8453" max="8453" width="75.140625" style="8" customWidth="1"/>
    <col min="8454" max="8454" width="12.42578125" style="8" customWidth="1"/>
    <col min="8455" max="8455" width="10.140625" style="8" customWidth="1"/>
    <col min="8456" max="8456" width="13.5703125" style="8" customWidth="1"/>
    <col min="8457" max="8457" width="11.42578125" style="8" customWidth="1"/>
    <col min="8458" max="8458" width="19.28515625" style="8" bestFit="1" customWidth="1"/>
    <col min="8459" max="8459" width="34.85546875" style="8" customWidth="1"/>
    <col min="8460" max="8460" width="8" style="8" bestFit="1" customWidth="1"/>
    <col min="8461" max="8461" width="30.42578125" style="8" bestFit="1" customWidth="1"/>
    <col min="8462" max="8462" width="11.7109375" style="8" bestFit="1" customWidth="1"/>
    <col min="8463" max="8463" width="9.140625" style="8"/>
    <col min="8464" max="8464" width="13.85546875" style="8" bestFit="1" customWidth="1"/>
    <col min="8465" max="8704" width="9.140625" style="8"/>
    <col min="8705" max="8705" width="8" style="8" customWidth="1"/>
    <col min="8706" max="8706" width="10.5703125" style="8" customWidth="1"/>
    <col min="8707" max="8707" width="8.5703125" style="8" customWidth="1"/>
    <col min="8708" max="8708" width="14.42578125" style="8" customWidth="1"/>
    <col min="8709" max="8709" width="75.140625" style="8" customWidth="1"/>
    <col min="8710" max="8710" width="12.42578125" style="8" customWidth="1"/>
    <col min="8711" max="8711" width="10.140625" style="8" customWidth="1"/>
    <col min="8712" max="8712" width="13.5703125" style="8" customWidth="1"/>
    <col min="8713" max="8713" width="11.42578125" style="8" customWidth="1"/>
    <col min="8714" max="8714" width="19.28515625" style="8" bestFit="1" customWidth="1"/>
    <col min="8715" max="8715" width="34.85546875" style="8" customWidth="1"/>
    <col min="8716" max="8716" width="8" style="8" bestFit="1" customWidth="1"/>
    <col min="8717" max="8717" width="30.42578125" style="8" bestFit="1" customWidth="1"/>
    <col min="8718" max="8718" width="11.7109375" style="8" bestFit="1" customWidth="1"/>
    <col min="8719" max="8719" width="9.140625" style="8"/>
    <col min="8720" max="8720" width="13.85546875" style="8" bestFit="1" customWidth="1"/>
    <col min="8721" max="8960" width="9.140625" style="8"/>
    <col min="8961" max="8961" width="8" style="8" customWidth="1"/>
    <col min="8962" max="8962" width="10.5703125" style="8" customWidth="1"/>
    <col min="8963" max="8963" width="8.5703125" style="8" customWidth="1"/>
    <col min="8964" max="8964" width="14.42578125" style="8" customWidth="1"/>
    <col min="8965" max="8965" width="75.140625" style="8" customWidth="1"/>
    <col min="8966" max="8966" width="12.42578125" style="8" customWidth="1"/>
    <col min="8967" max="8967" width="10.140625" style="8" customWidth="1"/>
    <col min="8968" max="8968" width="13.5703125" style="8" customWidth="1"/>
    <col min="8969" max="8969" width="11.42578125" style="8" customWidth="1"/>
    <col min="8970" max="8970" width="19.28515625" style="8" bestFit="1" customWidth="1"/>
    <col min="8971" max="8971" width="34.85546875" style="8" customWidth="1"/>
    <col min="8972" max="8972" width="8" style="8" bestFit="1" customWidth="1"/>
    <col min="8973" max="8973" width="30.42578125" style="8" bestFit="1" customWidth="1"/>
    <col min="8974" max="8974" width="11.7109375" style="8" bestFit="1" customWidth="1"/>
    <col min="8975" max="8975" width="9.140625" style="8"/>
    <col min="8976" max="8976" width="13.85546875" style="8" bestFit="1" customWidth="1"/>
    <col min="8977" max="9216" width="9.140625" style="8"/>
    <col min="9217" max="9217" width="8" style="8" customWidth="1"/>
    <col min="9218" max="9218" width="10.5703125" style="8" customWidth="1"/>
    <col min="9219" max="9219" width="8.5703125" style="8" customWidth="1"/>
    <col min="9220" max="9220" width="14.42578125" style="8" customWidth="1"/>
    <col min="9221" max="9221" width="75.140625" style="8" customWidth="1"/>
    <col min="9222" max="9222" width="12.42578125" style="8" customWidth="1"/>
    <col min="9223" max="9223" width="10.140625" style="8" customWidth="1"/>
    <col min="9224" max="9224" width="13.5703125" style="8" customWidth="1"/>
    <col min="9225" max="9225" width="11.42578125" style="8" customWidth="1"/>
    <col min="9226" max="9226" width="19.28515625" style="8" bestFit="1" customWidth="1"/>
    <col min="9227" max="9227" width="34.85546875" style="8" customWidth="1"/>
    <col min="9228" max="9228" width="8" style="8" bestFit="1" customWidth="1"/>
    <col min="9229" max="9229" width="30.42578125" style="8" bestFit="1" customWidth="1"/>
    <col min="9230" max="9230" width="11.7109375" style="8" bestFit="1" customWidth="1"/>
    <col min="9231" max="9231" width="9.140625" style="8"/>
    <col min="9232" max="9232" width="13.85546875" style="8" bestFit="1" customWidth="1"/>
    <col min="9233" max="9472" width="9.140625" style="8"/>
    <col min="9473" max="9473" width="8" style="8" customWidth="1"/>
    <col min="9474" max="9474" width="10.5703125" style="8" customWidth="1"/>
    <col min="9475" max="9475" width="8.5703125" style="8" customWidth="1"/>
    <col min="9476" max="9476" width="14.42578125" style="8" customWidth="1"/>
    <col min="9477" max="9477" width="75.140625" style="8" customWidth="1"/>
    <col min="9478" max="9478" width="12.42578125" style="8" customWidth="1"/>
    <col min="9479" max="9479" width="10.140625" style="8" customWidth="1"/>
    <col min="9480" max="9480" width="13.5703125" style="8" customWidth="1"/>
    <col min="9481" max="9481" width="11.42578125" style="8" customWidth="1"/>
    <col min="9482" max="9482" width="19.28515625" style="8" bestFit="1" customWidth="1"/>
    <col min="9483" max="9483" width="34.85546875" style="8" customWidth="1"/>
    <col min="9484" max="9484" width="8" style="8" bestFit="1" customWidth="1"/>
    <col min="9485" max="9485" width="30.42578125" style="8" bestFit="1" customWidth="1"/>
    <col min="9486" max="9486" width="11.7109375" style="8" bestFit="1" customWidth="1"/>
    <col min="9487" max="9487" width="9.140625" style="8"/>
    <col min="9488" max="9488" width="13.85546875" style="8" bestFit="1" customWidth="1"/>
    <col min="9489" max="9728" width="9.140625" style="8"/>
    <col min="9729" max="9729" width="8" style="8" customWidth="1"/>
    <col min="9730" max="9730" width="10.5703125" style="8" customWidth="1"/>
    <col min="9731" max="9731" width="8.5703125" style="8" customWidth="1"/>
    <col min="9732" max="9732" width="14.42578125" style="8" customWidth="1"/>
    <col min="9733" max="9733" width="75.140625" style="8" customWidth="1"/>
    <col min="9734" max="9734" width="12.42578125" style="8" customWidth="1"/>
    <col min="9735" max="9735" width="10.140625" style="8" customWidth="1"/>
    <col min="9736" max="9736" width="13.5703125" style="8" customWidth="1"/>
    <col min="9737" max="9737" width="11.42578125" style="8" customWidth="1"/>
    <col min="9738" max="9738" width="19.28515625" style="8" bestFit="1" customWidth="1"/>
    <col min="9739" max="9739" width="34.85546875" style="8" customWidth="1"/>
    <col min="9740" max="9740" width="8" style="8" bestFit="1" customWidth="1"/>
    <col min="9741" max="9741" width="30.42578125" style="8" bestFit="1" customWidth="1"/>
    <col min="9742" max="9742" width="11.7109375" style="8" bestFit="1" customWidth="1"/>
    <col min="9743" max="9743" width="9.140625" style="8"/>
    <col min="9744" max="9744" width="13.85546875" style="8" bestFit="1" customWidth="1"/>
    <col min="9745" max="9984" width="9.140625" style="8"/>
    <col min="9985" max="9985" width="8" style="8" customWidth="1"/>
    <col min="9986" max="9986" width="10.5703125" style="8" customWidth="1"/>
    <col min="9987" max="9987" width="8.5703125" style="8" customWidth="1"/>
    <col min="9988" max="9988" width="14.42578125" style="8" customWidth="1"/>
    <col min="9989" max="9989" width="75.140625" style="8" customWidth="1"/>
    <col min="9990" max="9990" width="12.42578125" style="8" customWidth="1"/>
    <col min="9991" max="9991" width="10.140625" style="8" customWidth="1"/>
    <col min="9992" max="9992" width="13.5703125" style="8" customWidth="1"/>
    <col min="9993" max="9993" width="11.42578125" style="8" customWidth="1"/>
    <col min="9994" max="9994" width="19.28515625" style="8" bestFit="1" customWidth="1"/>
    <col min="9995" max="9995" width="34.85546875" style="8" customWidth="1"/>
    <col min="9996" max="9996" width="8" style="8" bestFit="1" customWidth="1"/>
    <col min="9997" max="9997" width="30.42578125" style="8" bestFit="1" customWidth="1"/>
    <col min="9998" max="9998" width="11.7109375" style="8" bestFit="1" customWidth="1"/>
    <col min="9999" max="9999" width="9.140625" style="8"/>
    <col min="10000" max="10000" width="13.85546875" style="8" bestFit="1" customWidth="1"/>
    <col min="10001" max="10240" width="9.140625" style="8"/>
    <col min="10241" max="10241" width="8" style="8" customWidth="1"/>
    <col min="10242" max="10242" width="10.5703125" style="8" customWidth="1"/>
    <col min="10243" max="10243" width="8.5703125" style="8" customWidth="1"/>
    <col min="10244" max="10244" width="14.42578125" style="8" customWidth="1"/>
    <col min="10245" max="10245" width="75.140625" style="8" customWidth="1"/>
    <col min="10246" max="10246" width="12.42578125" style="8" customWidth="1"/>
    <col min="10247" max="10247" width="10.140625" style="8" customWidth="1"/>
    <col min="10248" max="10248" width="13.5703125" style="8" customWidth="1"/>
    <col min="10249" max="10249" width="11.42578125" style="8" customWidth="1"/>
    <col min="10250" max="10250" width="19.28515625" style="8" bestFit="1" customWidth="1"/>
    <col min="10251" max="10251" width="34.85546875" style="8" customWidth="1"/>
    <col min="10252" max="10252" width="8" style="8" bestFit="1" customWidth="1"/>
    <col min="10253" max="10253" width="30.42578125" style="8" bestFit="1" customWidth="1"/>
    <col min="10254" max="10254" width="11.7109375" style="8" bestFit="1" customWidth="1"/>
    <col min="10255" max="10255" width="9.140625" style="8"/>
    <col min="10256" max="10256" width="13.85546875" style="8" bestFit="1" customWidth="1"/>
    <col min="10257" max="10496" width="9.140625" style="8"/>
    <col min="10497" max="10497" width="8" style="8" customWidth="1"/>
    <col min="10498" max="10498" width="10.5703125" style="8" customWidth="1"/>
    <col min="10499" max="10499" width="8.5703125" style="8" customWidth="1"/>
    <col min="10500" max="10500" width="14.42578125" style="8" customWidth="1"/>
    <col min="10501" max="10501" width="75.140625" style="8" customWidth="1"/>
    <col min="10502" max="10502" width="12.42578125" style="8" customWidth="1"/>
    <col min="10503" max="10503" width="10.140625" style="8" customWidth="1"/>
    <col min="10504" max="10504" width="13.5703125" style="8" customWidth="1"/>
    <col min="10505" max="10505" width="11.42578125" style="8" customWidth="1"/>
    <col min="10506" max="10506" width="19.28515625" style="8" bestFit="1" customWidth="1"/>
    <col min="10507" max="10507" width="34.85546875" style="8" customWidth="1"/>
    <col min="10508" max="10508" width="8" style="8" bestFit="1" customWidth="1"/>
    <col min="10509" max="10509" width="30.42578125" style="8" bestFit="1" customWidth="1"/>
    <col min="10510" max="10510" width="11.7109375" style="8" bestFit="1" customWidth="1"/>
    <col min="10511" max="10511" width="9.140625" style="8"/>
    <col min="10512" max="10512" width="13.85546875" style="8" bestFit="1" customWidth="1"/>
    <col min="10513" max="10752" width="9.140625" style="8"/>
    <col min="10753" max="10753" width="8" style="8" customWidth="1"/>
    <col min="10754" max="10754" width="10.5703125" style="8" customWidth="1"/>
    <col min="10755" max="10755" width="8.5703125" style="8" customWidth="1"/>
    <col min="10756" max="10756" width="14.42578125" style="8" customWidth="1"/>
    <col min="10757" max="10757" width="75.140625" style="8" customWidth="1"/>
    <col min="10758" max="10758" width="12.42578125" style="8" customWidth="1"/>
    <col min="10759" max="10759" width="10.140625" style="8" customWidth="1"/>
    <col min="10760" max="10760" width="13.5703125" style="8" customWidth="1"/>
    <col min="10761" max="10761" width="11.42578125" style="8" customWidth="1"/>
    <col min="10762" max="10762" width="19.28515625" style="8" bestFit="1" customWidth="1"/>
    <col min="10763" max="10763" width="34.85546875" style="8" customWidth="1"/>
    <col min="10764" max="10764" width="8" style="8" bestFit="1" customWidth="1"/>
    <col min="10765" max="10765" width="30.42578125" style="8" bestFit="1" customWidth="1"/>
    <col min="10766" max="10766" width="11.7109375" style="8" bestFit="1" customWidth="1"/>
    <col min="10767" max="10767" width="9.140625" style="8"/>
    <col min="10768" max="10768" width="13.85546875" style="8" bestFit="1" customWidth="1"/>
    <col min="10769" max="11008" width="9.140625" style="8"/>
    <col min="11009" max="11009" width="8" style="8" customWidth="1"/>
    <col min="11010" max="11010" width="10.5703125" style="8" customWidth="1"/>
    <col min="11011" max="11011" width="8.5703125" style="8" customWidth="1"/>
    <col min="11012" max="11012" width="14.42578125" style="8" customWidth="1"/>
    <col min="11013" max="11013" width="75.140625" style="8" customWidth="1"/>
    <col min="11014" max="11014" width="12.42578125" style="8" customWidth="1"/>
    <col min="11015" max="11015" width="10.140625" style="8" customWidth="1"/>
    <col min="11016" max="11016" width="13.5703125" style="8" customWidth="1"/>
    <col min="11017" max="11017" width="11.42578125" style="8" customWidth="1"/>
    <col min="11018" max="11018" width="19.28515625" style="8" bestFit="1" customWidth="1"/>
    <col min="11019" max="11019" width="34.85546875" style="8" customWidth="1"/>
    <col min="11020" max="11020" width="8" style="8" bestFit="1" customWidth="1"/>
    <col min="11021" max="11021" width="30.42578125" style="8" bestFit="1" customWidth="1"/>
    <col min="11022" max="11022" width="11.7109375" style="8" bestFit="1" customWidth="1"/>
    <col min="11023" max="11023" width="9.140625" style="8"/>
    <col min="11024" max="11024" width="13.85546875" style="8" bestFit="1" customWidth="1"/>
    <col min="11025" max="11264" width="9.140625" style="8"/>
    <col min="11265" max="11265" width="8" style="8" customWidth="1"/>
    <col min="11266" max="11266" width="10.5703125" style="8" customWidth="1"/>
    <col min="11267" max="11267" width="8.5703125" style="8" customWidth="1"/>
    <col min="11268" max="11268" width="14.42578125" style="8" customWidth="1"/>
    <col min="11269" max="11269" width="75.140625" style="8" customWidth="1"/>
    <col min="11270" max="11270" width="12.42578125" style="8" customWidth="1"/>
    <col min="11271" max="11271" width="10.140625" style="8" customWidth="1"/>
    <col min="11272" max="11272" width="13.5703125" style="8" customWidth="1"/>
    <col min="11273" max="11273" width="11.42578125" style="8" customWidth="1"/>
    <col min="11274" max="11274" width="19.28515625" style="8" bestFit="1" customWidth="1"/>
    <col min="11275" max="11275" width="34.85546875" style="8" customWidth="1"/>
    <col min="11276" max="11276" width="8" style="8" bestFit="1" customWidth="1"/>
    <col min="11277" max="11277" width="30.42578125" style="8" bestFit="1" customWidth="1"/>
    <col min="11278" max="11278" width="11.7109375" style="8" bestFit="1" customWidth="1"/>
    <col min="11279" max="11279" width="9.140625" style="8"/>
    <col min="11280" max="11280" width="13.85546875" style="8" bestFit="1" customWidth="1"/>
    <col min="11281" max="11520" width="9.140625" style="8"/>
    <col min="11521" max="11521" width="8" style="8" customWidth="1"/>
    <col min="11522" max="11522" width="10.5703125" style="8" customWidth="1"/>
    <col min="11523" max="11523" width="8.5703125" style="8" customWidth="1"/>
    <col min="11524" max="11524" width="14.42578125" style="8" customWidth="1"/>
    <col min="11525" max="11525" width="75.140625" style="8" customWidth="1"/>
    <col min="11526" max="11526" width="12.42578125" style="8" customWidth="1"/>
    <col min="11527" max="11527" width="10.140625" style="8" customWidth="1"/>
    <col min="11528" max="11528" width="13.5703125" style="8" customWidth="1"/>
    <col min="11529" max="11529" width="11.42578125" style="8" customWidth="1"/>
    <col min="11530" max="11530" width="19.28515625" style="8" bestFit="1" customWidth="1"/>
    <col min="11531" max="11531" width="34.85546875" style="8" customWidth="1"/>
    <col min="11532" max="11532" width="8" style="8" bestFit="1" customWidth="1"/>
    <col min="11533" max="11533" width="30.42578125" style="8" bestFit="1" customWidth="1"/>
    <col min="11534" max="11534" width="11.7109375" style="8" bestFit="1" customWidth="1"/>
    <col min="11535" max="11535" width="9.140625" style="8"/>
    <col min="11536" max="11536" width="13.85546875" style="8" bestFit="1" customWidth="1"/>
    <col min="11537" max="11776" width="9.140625" style="8"/>
    <col min="11777" max="11777" width="8" style="8" customWidth="1"/>
    <col min="11778" max="11778" width="10.5703125" style="8" customWidth="1"/>
    <col min="11779" max="11779" width="8.5703125" style="8" customWidth="1"/>
    <col min="11780" max="11780" width="14.42578125" style="8" customWidth="1"/>
    <col min="11781" max="11781" width="75.140625" style="8" customWidth="1"/>
    <col min="11782" max="11782" width="12.42578125" style="8" customWidth="1"/>
    <col min="11783" max="11783" width="10.140625" style="8" customWidth="1"/>
    <col min="11784" max="11784" width="13.5703125" style="8" customWidth="1"/>
    <col min="11785" max="11785" width="11.42578125" style="8" customWidth="1"/>
    <col min="11786" max="11786" width="19.28515625" style="8" bestFit="1" customWidth="1"/>
    <col min="11787" max="11787" width="34.85546875" style="8" customWidth="1"/>
    <col min="11788" max="11788" width="8" style="8" bestFit="1" customWidth="1"/>
    <col min="11789" max="11789" width="30.42578125" style="8" bestFit="1" customWidth="1"/>
    <col min="11790" max="11790" width="11.7109375" style="8" bestFit="1" customWidth="1"/>
    <col min="11791" max="11791" width="9.140625" style="8"/>
    <col min="11792" max="11792" width="13.85546875" style="8" bestFit="1" customWidth="1"/>
    <col min="11793" max="12032" width="9.140625" style="8"/>
    <col min="12033" max="12033" width="8" style="8" customWidth="1"/>
    <col min="12034" max="12034" width="10.5703125" style="8" customWidth="1"/>
    <col min="12035" max="12035" width="8.5703125" style="8" customWidth="1"/>
    <col min="12036" max="12036" width="14.42578125" style="8" customWidth="1"/>
    <col min="12037" max="12037" width="75.140625" style="8" customWidth="1"/>
    <col min="12038" max="12038" width="12.42578125" style="8" customWidth="1"/>
    <col min="12039" max="12039" width="10.140625" style="8" customWidth="1"/>
    <col min="12040" max="12040" width="13.5703125" style="8" customWidth="1"/>
    <col min="12041" max="12041" width="11.42578125" style="8" customWidth="1"/>
    <col min="12042" max="12042" width="19.28515625" style="8" bestFit="1" customWidth="1"/>
    <col min="12043" max="12043" width="34.85546875" style="8" customWidth="1"/>
    <col min="12044" max="12044" width="8" style="8" bestFit="1" customWidth="1"/>
    <col min="12045" max="12045" width="30.42578125" style="8" bestFit="1" customWidth="1"/>
    <col min="12046" max="12046" width="11.7109375" style="8" bestFit="1" customWidth="1"/>
    <col min="12047" max="12047" width="9.140625" style="8"/>
    <col min="12048" max="12048" width="13.85546875" style="8" bestFit="1" customWidth="1"/>
    <col min="12049" max="12288" width="9.140625" style="8"/>
    <col min="12289" max="12289" width="8" style="8" customWidth="1"/>
    <col min="12290" max="12290" width="10.5703125" style="8" customWidth="1"/>
    <col min="12291" max="12291" width="8.5703125" style="8" customWidth="1"/>
    <col min="12292" max="12292" width="14.42578125" style="8" customWidth="1"/>
    <col min="12293" max="12293" width="75.140625" style="8" customWidth="1"/>
    <col min="12294" max="12294" width="12.42578125" style="8" customWidth="1"/>
    <col min="12295" max="12295" width="10.140625" style="8" customWidth="1"/>
    <col min="12296" max="12296" width="13.5703125" style="8" customWidth="1"/>
    <col min="12297" max="12297" width="11.42578125" style="8" customWidth="1"/>
    <col min="12298" max="12298" width="19.28515625" style="8" bestFit="1" customWidth="1"/>
    <col min="12299" max="12299" width="34.85546875" style="8" customWidth="1"/>
    <col min="12300" max="12300" width="8" style="8" bestFit="1" customWidth="1"/>
    <col min="12301" max="12301" width="30.42578125" style="8" bestFit="1" customWidth="1"/>
    <col min="12302" max="12302" width="11.7109375" style="8" bestFit="1" customWidth="1"/>
    <col min="12303" max="12303" width="9.140625" style="8"/>
    <col min="12304" max="12304" width="13.85546875" style="8" bestFit="1" customWidth="1"/>
    <col min="12305" max="12544" width="9.140625" style="8"/>
    <col min="12545" max="12545" width="8" style="8" customWidth="1"/>
    <col min="12546" max="12546" width="10.5703125" style="8" customWidth="1"/>
    <col min="12547" max="12547" width="8.5703125" style="8" customWidth="1"/>
    <col min="12548" max="12548" width="14.42578125" style="8" customWidth="1"/>
    <col min="12549" max="12549" width="75.140625" style="8" customWidth="1"/>
    <col min="12550" max="12550" width="12.42578125" style="8" customWidth="1"/>
    <col min="12551" max="12551" width="10.140625" style="8" customWidth="1"/>
    <col min="12552" max="12552" width="13.5703125" style="8" customWidth="1"/>
    <col min="12553" max="12553" width="11.42578125" style="8" customWidth="1"/>
    <col min="12554" max="12554" width="19.28515625" style="8" bestFit="1" customWidth="1"/>
    <col min="12555" max="12555" width="34.85546875" style="8" customWidth="1"/>
    <col min="12556" max="12556" width="8" style="8" bestFit="1" customWidth="1"/>
    <col min="12557" max="12557" width="30.42578125" style="8" bestFit="1" customWidth="1"/>
    <col min="12558" max="12558" width="11.7109375" style="8" bestFit="1" customWidth="1"/>
    <col min="12559" max="12559" width="9.140625" style="8"/>
    <col min="12560" max="12560" width="13.85546875" style="8" bestFit="1" customWidth="1"/>
    <col min="12561" max="12800" width="9.140625" style="8"/>
    <col min="12801" max="12801" width="8" style="8" customWidth="1"/>
    <col min="12802" max="12802" width="10.5703125" style="8" customWidth="1"/>
    <col min="12803" max="12803" width="8.5703125" style="8" customWidth="1"/>
    <col min="12804" max="12804" width="14.42578125" style="8" customWidth="1"/>
    <col min="12805" max="12805" width="75.140625" style="8" customWidth="1"/>
    <col min="12806" max="12806" width="12.42578125" style="8" customWidth="1"/>
    <col min="12807" max="12807" width="10.140625" style="8" customWidth="1"/>
    <col min="12808" max="12808" width="13.5703125" style="8" customWidth="1"/>
    <col min="12809" max="12809" width="11.42578125" style="8" customWidth="1"/>
    <col min="12810" max="12810" width="19.28515625" style="8" bestFit="1" customWidth="1"/>
    <col min="12811" max="12811" width="34.85546875" style="8" customWidth="1"/>
    <col min="12812" max="12812" width="8" style="8" bestFit="1" customWidth="1"/>
    <col min="12813" max="12813" width="30.42578125" style="8" bestFit="1" customWidth="1"/>
    <col min="12814" max="12814" width="11.7109375" style="8" bestFit="1" customWidth="1"/>
    <col min="12815" max="12815" width="9.140625" style="8"/>
    <col min="12816" max="12816" width="13.85546875" style="8" bestFit="1" customWidth="1"/>
    <col min="12817" max="13056" width="9.140625" style="8"/>
    <col min="13057" max="13057" width="8" style="8" customWidth="1"/>
    <col min="13058" max="13058" width="10.5703125" style="8" customWidth="1"/>
    <col min="13059" max="13059" width="8.5703125" style="8" customWidth="1"/>
    <col min="13060" max="13060" width="14.42578125" style="8" customWidth="1"/>
    <col min="13061" max="13061" width="75.140625" style="8" customWidth="1"/>
    <col min="13062" max="13062" width="12.42578125" style="8" customWidth="1"/>
    <col min="13063" max="13063" width="10.140625" style="8" customWidth="1"/>
    <col min="13064" max="13064" width="13.5703125" style="8" customWidth="1"/>
    <col min="13065" max="13065" width="11.42578125" style="8" customWidth="1"/>
    <col min="13066" max="13066" width="19.28515625" style="8" bestFit="1" customWidth="1"/>
    <col min="13067" max="13067" width="34.85546875" style="8" customWidth="1"/>
    <col min="13068" max="13068" width="8" style="8" bestFit="1" customWidth="1"/>
    <col min="13069" max="13069" width="30.42578125" style="8" bestFit="1" customWidth="1"/>
    <col min="13070" max="13070" width="11.7109375" style="8" bestFit="1" customWidth="1"/>
    <col min="13071" max="13071" width="9.140625" style="8"/>
    <col min="13072" max="13072" width="13.85546875" style="8" bestFit="1" customWidth="1"/>
    <col min="13073" max="13312" width="9.140625" style="8"/>
    <col min="13313" max="13313" width="8" style="8" customWidth="1"/>
    <col min="13314" max="13314" width="10.5703125" style="8" customWidth="1"/>
    <col min="13315" max="13315" width="8.5703125" style="8" customWidth="1"/>
    <col min="13316" max="13316" width="14.42578125" style="8" customWidth="1"/>
    <col min="13317" max="13317" width="75.140625" style="8" customWidth="1"/>
    <col min="13318" max="13318" width="12.42578125" style="8" customWidth="1"/>
    <col min="13319" max="13319" width="10.140625" style="8" customWidth="1"/>
    <col min="13320" max="13320" width="13.5703125" style="8" customWidth="1"/>
    <col min="13321" max="13321" width="11.42578125" style="8" customWidth="1"/>
    <col min="13322" max="13322" width="19.28515625" style="8" bestFit="1" customWidth="1"/>
    <col min="13323" max="13323" width="34.85546875" style="8" customWidth="1"/>
    <col min="13324" max="13324" width="8" style="8" bestFit="1" customWidth="1"/>
    <col min="13325" max="13325" width="30.42578125" style="8" bestFit="1" customWidth="1"/>
    <col min="13326" max="13326" width="11.7109375" style="8" bestFit="1" customWidth="1"/>
    <col min="13327" max="13327" width="9.140625" style="8"/>
    <col min="13328" max="13328" width="13.85546875" style="8" bestFit="1" customWidth="1"/>
    <col min="13329" max="13568" width="9.140625" style="8"/>
    <col min="13569" max="13569" width="8" style="8" customWidth="1"/>
    <col min="13570" max="13570" width="10.5703125" style="8" customWidth="1"/>
    <col min="13571" max="13571" width="8.5703125" style="8" customWidth="1"/>
    <col min="13572" max="13572" width="14.42578125" style="8" customWidth="1"/>
    <col min="13573" max="13573" width="75.140625" style="8" customWidth="1"/>
    <col min="13574" max="13574" width="12.42578125" style="8" customWidth="1"/>
    <col min="13575" max="13575" width="10.140625" style="8" customWidth="1"/>
    <col min="13576" max="13576" width="13.5703125" style="8" customWidth="1"/>
    <col min="13577" max="13577" width="11.42578125" style="8" customWidth="1"/>
    <col min="13578" max="13578" width="19.28515625" style="8" bestFit="1" customWidth="1"/>
    <col min="13579" max="13579" width="34.85546875" style="8" customWidth="1"/>
    <col min="13580" max="13580" width="8" style="8" bestFit="1" customWidth="1"/>
    <col min="13581" max="13581" width="30.42578125" style="8" bestFit="1" customWidth="1"/>
    <col min="13582" max="13582" width="11.7109375" style="8" bestFit="1" customWidth="1"/>
    <col min="13583" max="13583" width="9.140625" style="8"/>
    <col min="13584" max="13584" width="13.85546875" style="8" bestFit="1" customWidth="1"/>
    <col min="13585" max="13824" width="9.140625" style="8"/>
    <col min="13825" max="13825" width="8" style="8" customWidth="1"/>
    <col min="13826" max="13826" width="10.5703125" style="8" customWidth="1"/>
    <col min="13827" max="13827" width="8.5703125" style="8" customWidth="1"/>
    <col min="13828" max="13828" width="14.42578125" style="8" customWidth="1"/>
    <col min="13829" max="13829" width="75.140625" style="8" customWidth="1"/>
    <col min="13830" max="13830" width="12.42578125" style="8" customWidth="1"/>
    <col min="13831" max="13831" width="10.140625" style="8" customWidth="1"/>
    <col min="13832" max="13832" width="13.5703125" style="8" customWidth="1"/>
    <col min="13833" max="13833" width="11.42578125" style="8" customWidth="1"/>
    <col min="13834" max="13834" width="19.28515625" style="8" bestFit="1" customWidth="1"/>
    <col min="13835" max="13835" width="34.85546875" style="8" customWidth="1"/>
    <col min="13836" max="13836" width="8" style="8" bestFit="1" customWidth="1"/>
    <col min="13837" max="13837" width="30.42578125" style="8" bestFit="1" customWidth="1"/>
    <col min="13838" max="13838" width="11.7109375" style="8" bestFit="1" customWidth="1"/>
    <col min="13839" max="13839" width="9.140625" style="8"/>
    <col min="13840" max="13840" width="13.85546875" style="8" bestFit="1" customWidth="1"/>
    <col min="13841" max="14080" width="9.140625" style="8"/>
    <col min="14081" max="14081" width="8" style="8" customWidth="1"/>
    <col min="14082" max="14082" width="10.5703125" style="8" customWidth="1"/>
    <col min="14083" max="14083" width="8.5703125" style="8" customWidth="1"/>
    <col min="14084" max="14084" width="14.42578125" style="8" customWidth="1"/>
    <col min="14085" max="14085" width="75.140625" style="8" customWidth="1"/>
    <col min="14086" max="14086" width="12.42578125" style="8" customWidth="1"/>
    <col min="14087" max="14087" width="10.140625" style="8" customWidth="1"/>
    <col min="14088" max="14088" width="13.5703125" style="8" customWidth="1"/>
    <col min="14089" max="14089" width="11.42578125" style="8" customWidth="1"/>
    <col min="14090" max="14090" width="19.28515625" style="8" bestFit="1" customWidth="1"/>
    <col min="14091" max="14091" width="34.85546875" style="8" customWidth="1"/>
    <col min="14092" max="14092" width="8" style="8" bestFit="1" customWidth="1"/>
    <col min="14093" max="14093" width="30.42578125" style="8" bestFit="1" customWidth="1"/>
    <col min="14094" max="14094" width="11.7109375" style="8" bestFit="1" customWidth="1"/>
    <col min="14095" max="14095" width="9.140625" style="8"/>
    <col min="14096" max="14096" width="13.85546875" style="8" bestFit="1" customWidth="1"/>
    <col min="14097" max="14336" width="9.140625" style="8"/>
    <col min="14337" max="14337" width="8" style="8" customWidth="1"/>
    <col min="14338" max="14338" width="10.5703125" style="8" customWidth="1"/>
    <col min="14339" max="14339" width="8.5703125" style="8" customWidth="1"/>
    <col min="14340" max="14340" width="14.42578125" style="8" customWidth="1"/>
    <col min="14341" max="14341" width="75.140625" style="8" customWidth="1"/>
    <col min="14342" max="14342" width="12.42578125" style="8" customWidth="1"/>
    <col min="14343" max="14343" width="10.140625" style="8" customWidth="1"/>
    <col min="14344" max="14344" width="13.5703125" style="8" customWidth="1"/>
    <col min="14345" max="14345" width="11.42578125" style="8" customWidth="1"/>
    <col min="14346" max="14346" width="19.28515625" style="8" bestFit="1" customWidth="1"/>
    <col min="14347" max="14347" width="34.85546875" style="8" customWidth="1"/>
    <col min="14348" max="14348" width="8" style="8" bestFit="1" customWidth="1"/>
    <col min="14349" max="14349" width="30.42578125" style="8" bestFit="1" customWidth="1"/>
    <col min="14350" max="14350" width="11.7109375" style="8" bestFit="1" customWidth="1"/>
    <col min="14351" max="14351" width="9.140625" style="8"/>
    <col min="14352" max="14352" width="13.85546875" style="8" bestFit="1" customWidth="1"/>
    <col min="14353" max="14592" width="9.140625" style="8"/>
    <col min="14593" max="14593" width="8" style="8" customWidth="1"/>
    <col min="14594" max="14594" width="10.5703125" style="8" customWidth="1"/>
    <col min="14595" max="14595" width="8.5703125" style="8" customWidth="1"/>
    <col min="14596" max="14596" width="14.42578125" style="8" customWidth="1"/>
    <col min="14597" max="14597" width="75.140625" style="8" customWidth="1"/>
    <col min="14598" max="14598" width="12.42578125" style="8" customWidth="1"/>
    <col min="14599" max="14599" width="10.140625" style="8" customWidth="1"/>
    <col min="14600" max="14600" width="13.5703125" style="8" customWidth="1"/>
    <col min="14601" max="14601" width="11.42578125" style="8" customWidth="1"/>
    <col min="14602" max="14602" width="19.28515625" style="8" bestFit="1" customWidth="1"/>
    <col min="14603" max="14603" width="34.85546875" style="8" customWidth="1"/>
    <col min="14604" max="14604" width="8" style="8" bestFit="1" customWidth="1"/>
    <col min="14605" max="14605" width="30.42578125" style="8" bestFit="1" customWidth="1"/>
    <col min="14606" max="14606" width="11.7109375" style="8" bestFit="1" customWidth="1"/>
    <col min="14607" max="14607" width="9.140625" style="8"/>
    <col min="14608" max="14608" width="13.85546875" style="8" bestFit="1" customWidth="1"/>
    <col min="14609" max="14848" width="9.140625" style="8"/>
    <col min="14849" max="14849" width="8" style="8" customWidth="1"/>
    <col min="14850" max="14850" width="10.5703125" style="8" customWidth="1"/>
    <col min="14851" max="14851" width="8.5703125" style="8" customWidth="1"/>
    <col min="14852" max="14852" width="14.42578125" style="8" customWidth="1"/>
    <col min="14853" max="14853" width="75.140625" style="8" customWidth="1"/>
    <col min="14854" max="14854" width="12.42578125" style="8" customWidth="1"/>
    <col min="14855" max="14855" width="10.140625" style="8" customWidth="1"/>
    <col min="14856" max="14856" width="13.5703125" style="8" customWidth="1"/>
    <col min="14857" max="14857" width="11.42578125" style="8" customWidth="1"/>
    <col min="14858" max="14858" width="19.28515625" style="8" bestFit="1" customWidth="1"/>
    <col min="14859" max="14859" width="34.85546875" style="8" customWidth="1"/>
    <col min="14860" max="14860" width="8" style="8" bestFit="1" customWidth="1"/>
    <col min="14861" max="14861" width="30.42578125" style="8" bestFit="1" customWidth="1"/>
    <col min="14862" max="14862" width="11.7109375" style="8" bestFit="1" customWidth="1"/>
    <col min="14863" max="14863" width="9.140625" style="8"/>
    <col min="14864" max="14864" width="13.85546875" style="8" bestFit="1" customWidth="1"/>
    <col min="14865" max="15104" width="9.140625" style="8"/>
    <col min="15105" max="15105" width="8" style="8" customWidth="1"/>
    <col min="15106" max="15106" width="10.5703125" style="8" customWidth="1"/>
    <col min="15107" max="15107" width="8.5703125" style="8" customWidth="1"/>
    <col min="15108" max="15108" width="14.42578125" style="8" customWidth="1"/>
    <col min="15109" max="15109" width="75.140625" style="8" customWidth="1"/>
    <col min="15110" max="15110" width="12.42578125" style="8" customWidth="1"/>
    <col min="15111" max="15111" width="10.140625" style="8" customWidth="1"/>
    <col min="15112" max="15112" width="13.5703125" style="8" customWidth="1"/>
    <col min="15113" max="15113" width="11.42578125" style="8" customWidth="1"/>
    <col min="15114" max="15114" width="19.28515625" style="8" bestFit="1" customWidth="1"/>
    <col min="15115" max="15115" width="34.85546875" style="8" customWidth="1"/>
    <col min="15116" max="15116" width="8" style="8" bestFit="1" customWidth="1"/>
    <col min="15117" max="15117" width="30.42578125" style="8" bestFit="1" customWidth="1"/>
    <col min="15118" max="15118" width="11.7109375" style="8" bestFit="1" customWidth="1"/>
    <col min="15119" max="15119" width="9.140625" style="8"/>
    <col min="15120" max="15120" width="13.85546875" style="8" bestFit="1" customWidth="1"/>
    <col min="15121" max="15360" width="9.140625" style="8"/>
    <col min="15361" max="15361" width="8" style="8" customWidth="1"/>
    <col min="15362" max="15362" width="10.5703125" style="8" customWidth="1"/>
    <col min="15363" max="15363" width="8.5703125" style="8" customWidth="1"/>
    <col min="15364" max="15364" width="14.42578125" style="8" customWidth="1"/>
    <col min="15365" max="15365" width="75.140625" style="8" customWidth="1"/>
    <col min="15366" max="15366" width="12.42578125" style="8" customWidth="1"/>
    <col min="15367" max="15367" width="10.140625" style="8" customWidth="1"/>
    <col min="15368" max="15368" width="13.5703125" style="8" customWidth="1"/>
    <col min="15369" max="15369" width="11.42578125" style="8" customWidth="1"/>
    <col min="15370" max="15370" width="19.28515625" style="8" bestFit="1" customWidth="1"/>
    <col min="15371" max="15371" width="34.85546875" style="8" customWidth="1"/>
    <col min="15372" max="15372" width="8" style="8" bestFit="1" customWidth="1"/>
    <col min="15373" max="15373" width="30.42578125" style="8" bestFit="1" customWidth="1"/>
    <col min="15374" max="15374" width="11.7109375" style="8" bestFit="1" customWidth="1"/>
    <col min="15375" max="15375" width="9.140625" style="8"/>
    <col min="15376" max="15376" width="13.85546875" style="8" bestFit="1" customWidth="1"/>
    <col min="15377" max="15616" width="9.140625" style="8"/>
    <col min="15617" max="15617" width="8" style="8" customWidth="1"/>
    <col min="15618" max="15618" width="10.5703125" style="8" customWidth="1"/>
    <col min="15619" max="15619" width="8.5703125" style="8" customWidth="1"/>
    <col min="15620" max="15620" width="14.42578125" style="8" customWidth="1"/>
    <col min="15621" max="15621" width="75.140625" style="8" customWidth="1"/>
    <col min="15622" max="15622" width="12.42578125" style="8" customWidth="1"/>
    <col min="15623" max="15623" width="10.140625" style="8" customWidth="1"/>
    <col min="15624" max="15624" width="13.5703125" style="8" customWidth="1"/>
    <col min="15625" max="15625" width="11.42578125" style="8" customWidth="1"/>
    <col min="15626" max="15626" width="19.28515625" style="8" bestFit="1" customWidth="1"/>
    <col min="15627" max="15627" width="34.85546875" style="8" customWidth="1"/>
    <col min="15628" max="15628" width="8" style="8" bestFit="1" customWidth="1"/>
    <col min="15629" max="15629" width="30.42578125" style="8" bestFit="1" customWidth="1"/>
    <col min="15630" max="15630" width="11.7109375" style="8" bestFit="1" customWidth="1"/>
    <col min="15631" max="15631" width="9.140625" style="8"/>
    <col min="15632" max="15632" width="13.85546875" style="8" bestFit="1" customWidth="1"/>
    <col min="15633" max="15872" width="9.140625" style="8"/>
    <col min="15873" max="15873" width="8" style="8" customWidth="1"/>
    <col min="15874" max="15874" width="10.5703125" style="8" customWidth="1"/>
    <col min="15875" max="15875" width="8.5703125" style="8" customWidth="1"/>
    <col min="15876" max="15876" width="14.42578125" style="8" customWidth="1"/>
    <col min="15877" max="15877" width="75.140625" style="8" customWidth="1"/>
    <col min="15878" max="15878" width="12.42578125" style="8" customWidth="1"/>
    <col min="15879" max="15879" width="10.140625" style="8" customWidth="1"/>
    <col min="15880" max="15880" width="13.5703125" style="8" customWidth="1"/>
    <col min="15881" max="15881" width="11.42578125" style="8" customWidth="1"/>
    <col min="15882" max="15882" width="19.28515625" style="8" bestFit="1" customWidth="1"/>
    <col min="15883" max="15883" width="34.85546875" style="8" customWidth="1"/>
    <col min="15884" max="15884" width="8" style="8" bestFit="1" customWidth="1"/>
    <col min="15885" max="15885" width="30.42578125" style="8" bestFit="1" customWidth="1"/>
    <col min="15886" max="15886" width="11.7109375" style="8" bestFit="1" customWidth="1"/>
    <col min="15887" max="15887" width="9.140625" style="8"/>
    <col min="15888" max="15888" width="13.85546875" style="8" bestFit="1" customWidth="1"/>
    <col min="15889" max="16128" width="9.140625" style="8"/>
    <col min="16129" max="16129" width="8" style="8" customWidth="1"/>
    <col min="16130" max="16130" width="10.5703125" style="8" customWidth="1"/>
    <col min="16131" max="16131" width="8.5703125" style="8" customWidth="1"/>
    <col min="16132" max="16132" width="14.42578125" style="8" customWidth="1"/>
    <col min="16133" max="16133" width="75.140625" style="8" customWidth="1"/>
    <col min="16134" max="16134" width="12.42578125" style="8" customWidth="1"/>
    <col min="16135" max="16135" width="10.140625" style="8" customWidth="1"/>
    <col min="16136" max="16136" width="13.5703125" style="8" customWidth="1"/>
    <col min="16137" max="16137" width="11.42578125" style="8" customWidth="1"/>
    <col min="16138" max="16138" width="19.28515625" style="8" bestFit="1" customWidth="1"/>
    <col min="16139" max="16139" width="34.85546875" style="8" customWidth="1"/>
    <col min="16140" max="16140" width="8" style="8" bestFit="1" customWidth="1"/>
    <col min="16141" max="16141" width="30.42578125" style="8" bestFit="1" customWidth="1"/>
    <col min="16142" max="16142" width="11.7109375" style="8" bestFit="1" customWidth="1"/>
    <col min="16143" max="16143" width="9.140625" style="8"/>
    <col min="16144" max="16144" width="13.85546875" style="8" bestFit="1" customWidth="1"/>
    <col min="16145" max="16384" width="9.140625" style="8"/>
  </cols>
  <sheetData>
    <row r="2" spans="1:16" s="1" customFormat="1" ht="75">
      <c r="B2" s="2" t="s">
        <v>5</v>
      </c>
      <c r="C2" s="3" t="s">
        <v>6</v>
      </c>
      <c r="D2" s="4"/>
      <c r="E2" s="5" t="s">
        <v>2503</v>
      </c>
      <c r="H2" s="337"/>
      <c r="I2" s="1256" t="e">
        <f>(J19+J22+J35+J45+J61+J86+J91+J94+J105+J127+J138+J146+J155+J158+J407+J421+J434+J444+J502+J508+J514+J521+J526+J535+J576+J580+#REF!+J584+I642+62000+16000+11000+15000)</f>
        <v>#REF!</v>
      </c>
      <c r="K2" s="6"/>
      <c r="L2" s="7"/>
    </row>
    <row r="3" spans="1:16" ht="13.5" thickBot="1">
      <c r="E3" s="11"/>
    </row>
    <row r="4" spans="1:16" s="15" customFormat="1" ht="6.75" thickBot="1">
      <c r="B4" s="16"/>
      <c r="C4" s="17"/>
      <c r="D4" s="153"/>
      <c r="E4" s="155"/>
      <c r="F4" s="153"/>
      <c r="G4" s="154"/>
      <c r="H4" s="154"/>
      <c r="I4" s="154"/>
      <c r="J4" s="156"/>
      <c r="K4" s="21"/>
      <c r="L4" s="22"/>
    </row>
    <row r="5" spans="1:16" s="23" customFormat="1" ht="60" customHeight="1">
      <c r="B5" s="24"/>
      <c r="C5" s="25"/>
      <c r="D5" s="176"/>
      <c r="E5" s="1034" t="s">
        <v>3</v>
      </c>
      <c r="F5" s="1778" t="s">
        <v>13786</v>
      </c>
      <c r="G5" s="1779"/>
      <c r="H5" s="1780"/>
      <c r="I5" s="1774"/>
      <c r="J5" s="1775"/>
      <c r="K5" s="29"/>
      <c r="L5" s="26"/>
    </row>
    <row r="6" spans="1:16" s="23" customFormat="1" ht="49.5" customHeight="1" thickBot="1">
      <c r="B6" s="27"/>
      <c r="C6" s="28"/>
      <c r="D6" s="177"/>
      <c r="E6" s="1035" t="s">
        <v>4</v>
      </c>
      <c r="F6" s="1028" t="s">
        <v>7</v>
      </c>
      <c r="G6" s="1772">
        <f>'BDI '!K31</f>
        <v>0.26369999999999999</v>
      </c>
      <c r="H6" s="1773"/>
      <c r="I6" s="1776"/>
      <c r="J6" s="1777"/>
      <c r="K6" s="29"/>
      <c r="L6" s="26"/>
    </row>
    <row r="7" spans="1:16" s="30" customFormat="1" ht="18.75" thickBot="1">
      <c r="B7" s="31"/>
      <c r="C7" s="1781" t="s">
        <v>2089</v>
      </c>
      <c r="D7" s="1782"/>
      <c r="E7" s="1782"/>
      <c r="F7" s="1782"/>
      <c r="G7" s="1782"/>
      <c r="H7" s="1782"/>
      <c r="I7" s="1782"/>
      <c r="J7" s="1783"/>
      <c r="K7" s="32"/>
      <c r="L7" s="33"/>
    </row>
    <row r="8" spans="1:16" s="15" customFormat="1" ht="6.75" thickBot="1">
      <c r="B8" s="16"/>
      <c r="C8" s="17"/>
      <c r="D8" s="18"/>
      <c r="E8" s="175"/>
      <c r="F8" s="18"/>
      <c r="G8" s="19"/>
      <c r="H8" s="19"/>
      <c r="I8" s="19"/>
      <c r="J8" s="20"/>
      <c r="K8" s="21"/>
      <c r="L8" s="22"/>
    </row>
    <row r="9" spans="1:16" s="30" customFormat="1" ht="18">
      <c r="B9" s="31"/>
      <c r="C9" s="1029" t="s">
        <v>8</v>
      </c>
      <c r="D9" s="1784" t="s">
        <v>13804</v>
      </c>
      <c r="E9" s="1784"/>
      <c r="F9" s="1784"/>
      <c r="G9" s="1784"/>
      <c r="H9" s="1030"/>
      <c r="I9" s="1031" t="s">
        <v>9</v>
      </c>
      <c r="J9" s="1032">
        <f ca="1">TODAY()</f>
        <v>43395</v>
      </c>
      <c r="K9" s="34"/>
      <c r="L9" s="33"/>
    </row>
    <row r="10" spans="1:16" s="30" customFormat="1" ht="35.25" customHeight="1">
      <c r="B10" s="31"/>
      <c r="C10" s="1029" t="s">
        <v>10</v>
      </c>
      <c r="D10" s="1785" t="s">
        <v>13805</v>
      </c>
      <c r="E10" s="1785"/>
      <c r="F10" s="1785"/>
      <c r="G10" s="1785"/>
      <c r="H10" s="1771" t="s">
        <v>11</v>
      </c>
      <c r="I10" s="1771"/>
      <c r="J10" s="432">
        <f>'ENCARGOS SOCIAIS'!E46</f>
        <v>0.88800000000000012</v>
      </c>
      <c r="K10" s="35"/>
      <c r="L10" s="33"/>
    </row>
    <row r="11" spans="1:16" s="30" customFormat="1" ht="18.75" thickBot="1">
      <c r="B11" s="31"/>
      <c r="C11" s="1029"/>
      <c r="D11" s="1770"/>
      <c r="E11" s="1770"/>
      <c r="F11" s="1770"/>
      <c r="G11" s="1770"/>
      <c r="H11" s="1771" t="s">
        <v>2504</v>
      </c>
      <c r="I11" s="1771"/>
      <c r="J11" s="432" t="s">
        <v>2509</v>
      </c>
      <c r="K11" s="35"/>
      <c r="L11" s="1224">
        <f>J19+J22+J35+J45+J61+J86+J91+J94+J105+J127+J138+J146+J155+J158+J407+J421+J434</f>
        <v>709220.03999999992</v>
      </c>
    </row>
    <row r="12" spans="1:16" s="30" customFormat="1" ht="18.75" thickBot="1">
      <c r="B12" s="31"/>
      <c r="C12" s="1786" t="s">
        <v>12</v>
      </c>
      <c r="D12" s="1787"/>
      <c r="E12" s="1787"/>
      <c r="F12" s="1787"/>
      <c r="G12" s="1788"/>
      <c r="H12" s="1787"/>
      <c r="I12" s="1787"/>
      <c r="J12" s="1789"/>
      <c r="K12" s="36"/>
      <c r="L12" s="33"/>
    </row>
    <row r="13" spans="1:16" s="23" customFormat="1" ht="30.75" thickBot="1">
      <c r="B13" s="27"/>
      <c r="C13" s="37" t="s">
        <v>13</v>
      </c>
      <c r="D13" s="38" t="s">
        <v>14</v>
      </c>
      <c r="E13" s="38" t="s">
        <v>15</v>
      </c>
      <c r="F13" s="38" t="s">
        <v>16</v>
      </c>
      <c r="G13" s="39" t="s">
        <v>17</v>
      </c>
      <c r="H13" s="39" t="s">
        <v>18</v>
      </c>
      <c r="I13" s="39" t="s">
        <v>19</v>
      </c>
      <c r="J13" s="40" t="s">
        <v>20</v>
      </c>
      <c r="K13" s="41"/>
      <c r="L13" s="26"/>
    </row>
    <row r="14" spans="1:16" s="42" customFormat="1" ht="6" thickBot="1">
      <c r="B14" s="43"/>
      <c r="C14" s="44"/>
      <c r="D14" s="45"/>
      <c r="E14" s="45"/>
      <c r="F14" s="45"/>
      <c r="G14" s="46"/>
      <c r="H14" s="338"/>
      <c r="I14" s="45"/>
      <c r="J14" s="47"/>
      <c r="K14" s="48"/>
      <c r="L14" s="49"/>
    </row>
    <row r="15" spans="1:16" s="59" customFormat="1" ht="6" thickBot="1">
      <c r="A15" s="50" t="s">
        <v>21</v>
      </c>
      <c r="B15" s="51"/>
      <c r="C15" s="52"/>
      <c r="D15" s="53"/>
      <c r="E15" s="54"/>
      <c r="F15" s="53"/>
      <c r="G15" s="55"/>
      <c r="H15" s="55"/>
      <c r="I15" s="55"/>
      <c r="J15" s="56"/>
      <c r="K15" s="57"/>
      <c r="L15" s="58"/>
      <c r="M15" s="50"/>
      <c r="N15" s="50"/>
      <c r="O15" s="50"/>
      <c r="P15" s="50"/>
    </row>
    <row r="16" spans="1:16" s="60" customFormat="1" ht="18.75" thickBot="1">
      <c r="B16" s="27"/>
      <c r="C16" s="1766" t="str">
        <f>D9</f>
        <v>UNIDADE BÁSICA DE SAÚDE DO GUTIERREZ</v>
      </c>
      <c r="D16" s="1767"/>
      <c r="E16" s="1767"/>
      <c r="F16" s="1767"/>
      <c r="G16" s="1767"/>
      <c r="H16" s="1767"/>
      <c r="I16" s="1768">
        <f>J19+J22+I32+I449+I539+I592+I642</f>
        <v>959024.66999999993</v>
      </c>
      <c r="J16" s="1769"/>
      <c r="K16" s="61"/>
      <c r="L16" s="26"/>
      <c r="M16" s="62"/>
    </row>
    <row r="17" spans="1:16" s="59" customFormat="1" ht="6" thickBot="1">
      <c r="A17" s="50"/>
      <c r="B17" s="51"/>
      <c r="C17" s="63"/>
      <c r="D17" s="64"/>
      <c r="E17" s="65"/>
      <c r="F17" s="64"/>
      <c r="G17" s="66"/>
      <c r="H17" s="66"/>
      <c r="I17" s="66"/>
      <c r="J17" s="67"/>
      <c r="K17" s="57"/>
      <c r="L17" s="58"/>
      <c r="M17" s="50"/>
      <c r="N17" s="50"/>
      <c r="O17" s="50"/>
      <c r="P17" s="50"/>
    </row>
    <row r="18" spans="1:16" s="71" customFormat="1" ht="6" thickBot="1">
      <c r="B18" s="68"/>
      <c r="C18" s="69"/>
      <c r="D18" s="69"/>
      <c r="E18" s="69"/>
      <c r="F18" s="69"/>
      <c r="G18" s="69"/>
      <c r="H18" s="339"/>
      <c r="I18" s="69"/>
      <c r="J18" s="69"/>
      <c r="K18" s="70"/>
      <c r="M18" s="57"/>
      <c r="N18" s="57"/>
      <c r="O18" s="57"/>
      <c r="P18" s="57"/>
    </row>
    <row r="19" spans="1:16" s="128" customFormat="1" ht="15.75">
      <c r="B19" s="134"/>
      <c r="C19" s="349" t="s">
        <v>2</v>
      </c>
      <c r="D19" s="350"/>
      <c r="E19" s="351" t="s">
        <v>2598</v>
      </c>
      <c r="F19" s="352"/>
      <c r="G19" s="353"/>
      <c r="H19" s="354"/>
      <c r="I19" s="354"/>
      <c r="J19" s="355">
        <f>SUM(J20)</f>
        <v>47014.49</v>
      </c>
      <c r="K19" s="135"/>
      <c r="L19" s="136"/>
      <c r="M19" s="137"/>
      <c r="N19" s="137"/>
      <c r="O19" s="137"/>
      <c r="P19" s="137"/>
    </row>
    <row r="20" spans="1:16" s="132" customFormat="1" ht="15.75" thickBot="1">
      <c r="B20" s="129"/>
      <c r="C20" s="363" t="s">
        <v>1155</v>
      </c>
      <c r="D20" s="981" t="str">
        <f>'COMPOSIÇÃO CIVIL'!B37</f>
        <v>AMM CIV 002</v>
      </c>
      <c r="E20" s="980" t="str">
        <f>VLOOKUP($D20,'BANCO DE DADOS MAIO SERVIÇOS'!$A$2:$E$14528,2,FALSE)</f>
        <v>ADMINISTRAÇÃO LOCAL</v>
      </c>
      <c r="F20" s="981" t="str">
        <f>VLOOKUP($D20,'BANCO DE DADOS MAIO SERVIÇOS'!$A$2:$E$14528,3,FALSE)</f>
        <v>UN</v>
      </c>
      <c r="G20" s="367">
        <v>1</v>
      </c>
      <c r="H20" s="368">
        <f>VLOOKUP($D20,'BANCO DE DADOS MAIO SERVIÇOS'!$A$2:$E$14528,4,FALSE)</f>
        <v>37203.840000000004</v>
      </c>
      <c r="I20" s="368">
        <f>TRUNC(H20*(1+$G$6),2)</f>
        <v>47014.49</v>
      </c>
      <c r="J20" s="369">
        <f>TRUNC(I20*G20,2)</f>
        <v>47014.49</v>
      </c>
      <c r="K20" s="135"/>
      <c r="L20" s="138"/>
      <c r="M20" s="140"/>
      <c r="N20" s="139"/>
      <c r="O20" s="140"/>
      <c r="P20" s="139"/>
    </row>
    <row r="21" spans="1:16" s="71" customFormat="1" ht="16.5" thickBot="1">
      <c r="B21" s="68"/>
      <c r="C21" s="370"/>
      <c r="D21" s="370"/>
      <c r="E21" s="370"/>
      <c r="F21" s="370"/>
      <c r="G21" s="370"/>
      <c r="H21" s="371"/>
      <c r="I21" s="370"/>
      <c r="J21" s="370"/>
      <c r="K21" s="133"/>
      <c r="M21" s="57"/>
      <c r="N21" s="57"/>
      <c r="O21" s="57"/>
      <c r="P21" s="57"/>
    </row>
    <row r="22" spans="1:16" ht="15.75">
      <c r="B22" s="72"/>
      <c r="C22" s="349" t="s">
        <v>1853</v>
      </c>
      <c r="D22" s="350"/>
      <c r="E22" s="351" t="s">
        <v>1984</v>
      </c>
      <c r="F22" s="352"/>
      <c r="G22" s="353"/>
      <c r="H22" s="354"/>
      <c r="I22" s="354"/>
      <c r="J22" s="355">
        <f>SUM(J23:J29)</f>
        <v>35164.759999999995</v>
      </c>
      <c r="K22" s="73"/>
      <c r="L22" s="74"/>
      <c r="M22" s="75"/>
      <c r="N22" s="75"/>
      <c r="O22" s="75"/>
      <c r="P22" s="75"/>
    </row>
    <row r="23" spans="1:16" s="14" customFormat="1" ht="15">
      <c r="B23" s="9"/>
      <c r="C23" s="356" t="s">
        <v>1812</v>
      </c>
      <c r="D23" s="977" t="s">
        <v>24</v>
      </c>
      <c r="E23" s="978" t="str">
        <f>VLOOKUP($D23,'BANCO DE DADOS MAIO SERVIÇOS'!$A$2:$E$14528,2,FALSE)</f>
        <v>PLACA DE OBRA EM CHAPA DE ACO GALVANIZADO</v>
      </c>
      <c r="F23" s="977" t="str">
        <f>VLOOKUP($D23,'BANCO DE DADOS MAIO SERVIÇOS'!$A$2:$E$14528,3,FALSE)</f>
        <v>M2</v>
      </c>
      <c r="G23" s="359">
        <f>TRUNC(2.5*5,2)</f>
        <v>12.5</v>
      </c>
      <c r="H23" s="979">
        <f>VLOOKUP($D23,'BANCO DE DADOS MAIO SERVIÇOS'!$A$2:$E$14528,4,FALSE)</f>
        <v>469.13</v>
      </c>
      <c r="I23" s="979">
        <f t="shared" ref="I23:I29" si="0">TRUNC(H23*(1+$G$6),2)</f>
        <v>592.83000000000004</v>
      </c>
      <c r="J23" s="361">
        <f t="shared" ref="J23:J29" si="1">TRUNC(I23*G23,2)</f>
        <v>7410.37</v>
      </c>
      <c r="K23" s="73"/>
      <c r="L23" s="76"/>
      <c r="M23" s="78"/>
      <c r="N23" s="77"/>
      <c r="O23" s="78"/>
      <c r="P23" s="77"/>
    </row>
    <row r="24" spans="1:16" s="132" customFormat="1" ht="15">
      <c r="B24" s="129"/>
      <c r="C24" s="356" t="s">
        <v>1813</v>
      </c>
      <c r="D24" s="977" t="s">
        <v>22</v>
      </c>
      <c r="E24" s="978" t="str">
        <f>VLOOKUP($D24,'BANCO DE DADOS MAIO SERVIÇOS'!$A$2:$E$14528,2,FALSE)</f>
        <v>LIMPEZA MANUAL DO TERRENO (C/ RASPAGEM SUPERFICIAL)</v>
      </c>
      <c r="F24" s="977" t="str">
        <f>VLOOKUP($D24,'BANCO DE DADOS MAIO SERVIÇOS'!$A$2:$E$14528,3,FALSE)</f>
        <v>M2</v>
      </c>
      <c r="G24" s="359">
        <v>1200</v>
      </c>
      <c r="H24" s="979">
        <f>VLOOKUP($D24,'BANCO DE DADOS MAIO SERVIÇOS'!$A$2:$E$14528,4,FALSE)</f>
        <v>3.54</v>
      </c>
      <c r="I24" s="979">
        <f t="shared" si="0"/>
        <v>4.47</v>
      </c>
      <c r="J24" s="361">
        <f t="shared" si="1"/>
        <v>5364</v>
      </c>
      <c r="K24" s="135"/>
      <c r="L24" s="138"/>
      <c r="M24" s="140"/>
      <c r="N24" s="139"/>
      <c r="O24" s="140"/>
      <c r="P24" s="139"/>
    </row>
    <row r="25" spans="1:16" s="132" customFormat="1" ht="30">
      <c r="B25" s="129"/>
      <c r="C25" s="356" t="s">
        <v>1814</v>
      </c>
      <c r="D25" s="362" t="str">
        <f>'COMPOSIÇÃO CIVIL'!B16</f>
        <v>AMM CIV 001</v>
      </c>
      <c r="E25" s="978" t="str">
        <f>VLOOKUP($D25,'BANCO DE DADOS MAIO SERVIÇOS'!$A$2:$E$14528,2,FALSE)</f>
        <v>LIGAÇÃO PROVISÓRIA DE ÁGUA PARA OBRA E INSTALAÇÃO SANITÁRIA PROVISÓRIA, PEQUENAS OBRAS - INSTALAÇÃO MÍNIMA</v>
      </c>
      <c r="F25" s="977" t="str">
        <f>VLOOKUP($D25,'BANCO DE DADOS MAIO SERVIÇOS'!$A$2:$E$14528,3,FALSE)</f>
        <v>UN</v>
      </c>
      <c r="G25" s="359">
        <v>1</v>
      </c>
      <c r="H25" s="979">
        <f>VLOOKUP($D25,'BANCO DE DADOS MAIO SERVIÇOS'!$A$2:$E$14528,4,FALSE)</f>
        <v>2017.87</v>
      </c>
      <c r="I25" s="979">
        <f t="shared" si="0"/>
        <v>2549.98</v>
      </c>
      <c r="J25" s="361">
        <f>TRUNC(I25*G25,2)</f>
        <v>2549.98</v>
      </c>
      <c r="K25" s="135"/>
      <c r="L25" s="138"/>
      <c r="M25" s="140"/>
      <c r="N25" s="139"/>
      <c r="O25" s="140"/>
      <c r="P25" s="139"/>
    </row>
    <row r="26" spans="1:16" s="132" customFormat="1" ht="15">
      <c r="B26" s="129"/>
      <c r="C26" s="356" t="s">
        <v>2505</v>
      </c>
      <c r="D26" s="977">
        <v>41598</v>
      </c>
      <c r="E26" s="978" t="str">
        <f>VLOOKUP($D26,'BANCO DE DADOS MAIO SERVIÇOS'!$A$2:$E$14528,2,FALSE)</f>
        <v>ENTRADA PROVISORIA DE ENERGIA ELETRICA AEREA TRIFASICA 40A EM POSTE MADEIRA</v>
      </c>
      <c r="F26" s="977" t="str">
        <f>VLOOKUP($D26,'BANCO DE DADOS MAIO SERVIÇOS'!$A$2:$E$14528,3,FALSE)</f>
        <v>UN</v>
      </c>
      <c r="G26" s="359">
        <v>1</v>
      </c>
      <c r="H26" s="979">
        <f>VLOOKUP($D26,'BANCO DE DADOS MAIO SERVIÇOS'!$A$2:$E$14528,4,FALSE)</f>
        <v>1308.0999999999999</v>
      </c>
      <c r="I26" s="979">
        <f t="shared" si="0"/>
        <v>1653.04</v>
      </c>
      <c r="J26" s="361">
        <f>TRUNC(I26*G26,2)</f>
        <v>1653.04</v>
      </c>
      <c r="K26" s="135"/>
      <c r="L26" s="138"/>
      <c r="M26" s="140"/>
      <c r="N26" s="139"/>
      <c r="O26" s="140"/>
      <c r="P26" s="139"/>
    </row>
    <row r="27" spans="1:16" s="132" customFormat="1" ht="30">
      <c r="B27" s="129"/>
      <c r="C27" s="356" t="s">
        <v>2506</v>
      </c>
      <c r="D27" s="977">
        <v>93584</v>
      </c>
      <c r="E27" s="978" t="str">
        <f>VLOOKUP($D27,'BANCO DE DADOS MAIO SERVIÇOS'!$A$2:$E$14528,2,FALSE)</f>
        <v>EXECUÇÃO DE DEPÓSITO EM CANTEIRO DE OBRA EM CHAPA DE MADEIRA COMPENSADA, NÃO INCLUSO MOBILIÁRIO. AF_04/2016</v>
      </c>
      <c r="F27" s="977" t="str">
        <f>VLOOKUP($D27,'BANCO DE DADOS MAIO SERVIÇOS'!$A$2:$E$14528,3,FALSE)</f>
        <v>M2</v>
      </c>
      <c r="G27" s="359">
        <v>20</v>
      </c>
      <c r="H27" s="979">
        <f>VLOOKUP($D27,'BANCO DE DADOS MAIO SERVIÇOS'!$A$2:$E$14528,4,FALSE)</f>
        <v>442.82</v>
      </c>
      <c r="I27" s="979">
        <f t="shared" si="0"/>
        <v>559.59</v>
      </c>
      <c r="J27" s="361">
        <f>TRUNC(I27*G27,2)</f>
        <v>11191.8</v>
      </c>
      <c r="K27" s="135"/>
      <c r="L27" s="138"/>
      <c r="M27" s="140"/>
      <c r="N27" s="139"/>
      <c r="O27" s="140"/>
      <c r="P27" s="139"/>
    </row>
    <row r="28" spans="1:16" s="132" customFormat="1" ht="30">
      <c r="B28" s="129"/>
      <c r="C28" s="356" t="s">
        <v>2507</v>
      </c>
      <c r="D28" s="362" t="s">
        <v>927</v>
      </c>
      <c r="E28" s="978" t="str">
        <f>VLOOKUP($D28,'BANCO DE DADOS MAIO SERVIÇOS'!$A$2:$E$14528,2,FALSE)</f>
        <v>TAPUME DE CHAPA DE MADEIRA COMPENSADA, E= 6MM, COM PINTURA A CAL E REAPROVEITAMENTO DE 2X</v>
      </c>
      <c r="F28" s="977" t="str">
        <f>VLOOKUP($D28,'BANCO DE DADOS MAIO SERVIÇOS'!$A$2:$E$14528,3,FALSE)</f>
        <v>M2</v>
      </c>
      <c r="G28" s="359">
        <f>TRUNC(40*2.2,2)</f>
        <v>88</v>
      </c>
      <c r="H28" s="979">
        <f>VLOOKUP($D28,'BANCO DE DADOS MAIO SERVIÇOS'!$A$2:$E$14528,4,FALSE)</f>
        <v>46.77</v>
      </c>
      <c r="I28" s="979">
        <f t="shared" si="0"/>
        <v>59.1</v>
      </c>
      <c r="J28" s="361">
        <f>TRUNC(I28*G28,2)</f>
        <v>5200.8</v>
      </c>
      <c r="K28" s="135"/>
      <c r="L28" s="138"/>
      <c r="M28" s="140"/>
      <c r="N28" s="139"/>
      <c r="O28" s="140"/>
      <c r="P28" s="139"/>
    </row>
    <row r="29" spans="1:16" s="14" customFormat="1" ht="30.75" thickBot="1">
      <c r="B29" s="9"/>
      <c r="C29" s="363" t="s">
        <v>2508</v>
      </c>
      <c r="D29" s="364" t="s">
        <v>47</v>
      </c>
      <c r="E29" s="980" t="str">
        <f>VLOOKUP($D29,'BANCO DE DADOS MAIO SERVIÇOS'!$A$2:$E$14528,2,FALSE)</f>
        <v>LOCACAO CONVENCIONAL DE OBRA, ATRAVÉS DE GABARITO DE TABUAS CORRIDAS PONTALETADAS, COM REAPROVEITAMENTO DE 3 VEZES.</v>
      </c>
      <c r="F29" s="981" t="str">
        <f>VLOOKUP($D29,'BANCO DE DADOS MAIO SERVIÇOS'!$A$2:$E$14528,3,FALSE)</f>
        <v>M2</v>
      </c>
      <c r="G29" s="367">
        <v>331.14</v>
      </c>
      <c r="H29" s="368">
        <f>VLOOKUP($D29,'BANCO DE DADOS MAIO SERVIÇOS'!$A$2:$E$14528,4,FALSE)</f>
        <v>4.29</v>
      </c>
      <c r="I29" s="368">
        <f t="shared" si="0"/>
        <v>5.42</v>
      </c>
      <c r="J29" s="369">
        <f t="shared" si="1"/>
        <v>1794.77</v>
      </c>
      <c r="K29" s="73"/>
      <c r="L29" s="76"/>
      <c r="M29" s="78"/>
      <c r="N29" s="77"/>
      <c r="O29" s="78"/>
      <c r="P29" s="77"/>
    </row>
    <row r="30" spans="1:16" s="71" customFormat="1" ht="6" thickBot="1">
      <c r="B30" s="68"/>
      <c r="C30" s="69"/>
      <c r="D30" s="69"/>
      <c r="E30" s="69"/>
      <c r="F30" s="69"/>
      <c r="G30" s="69"/>
      <c r="H30" s="339"/>
      <c r="I30" s="69"/>
      <c r="J30" s="69"/>
      <c r="K30" s="133"/>
      <c r="M30" s="57"/>
      <c r="N30" s="57"/>
      <c r="O30" s="57"/>
      <c r="P30" s="57"/>
    </row>
    <row r="31" spans="1:16" s="59" customFormat="1" ht="6" thickBot="1">
      <c r="A31" s="50" t="s">
        <v>21</v>
      </c>
      <c r="B31" s="51"/>
      <c r="C31" s="52"/>
      <c r="D31" s="53"/>
      <c r="E31" s="54"/>
      <c r="F31" s="53"/>
      <c r="G31" s="55"/>
      <c r="H31" s="55"/>
      <c r="I31" s="55"/>
      <c r="J31" s="56"/>
      <c r="K31" s="57"/>
      <c r="L31" s="58"/>
      <c r="M31" s="50"/>
      <c r="N31" s="50"/>
      <c r="O31" s="50"/>
      <c r="P31" s="50"/>
    </row>
    <row r="32" spans="1:16" s="60" customFormat="1" ht="18.75" thickBot="1">
      <c r="B32" s="27"/>
      <c r="C32" s="1766" t="s">
        <v>2532</v>
      </c>
      <c r="D32" s="1767"/>
      <c r="E32" s="1767"/>
      <c r="F32" s="1767"/>
      <c r="G32" s="1767"/>
      <c r="H32" s="1767"/>
      <c r="I32" s="1768">
        <f>J35+J45+J61+J86+J91+J94+J105+J127+J138+J146+J155+J158+J309+J384+J407+J421+J434+J444</f>
        <v>706781.97</v>
      </c>
      <c r="J32" s="1769"/>
      <c r="K32" s="61"/>
      <c r="L32" s="26"/>
      <c r="M32" s="62"/>
    </row>
    <row r="33" spans="1:16" s="59" customFormat="1" ht="6" thickBot="1">
      <c r="A33" s="50"/>
      <c r="B33" s="51"/>
      <c r="C33" s="63"/>
      <c r="D33" s="64"/>
      <c r="E33" s="65"/>
      <c r="F33" s="64"/>
      <c r="G33" s="66"/>
      <c r="H33" s="66"/>
      <c r="I33" s="66"/>
      <c r="J33" s="67"/>
      <c r="K33" s="57"/>
      <c r="L33" s="58"/>
      <c r="M33" s="50"/>
      <c r="N33" s="50"/>
      <c r="O33" s="50"/>
      <c r="P33" s="50"/>
    </row>
    <row r="34" spans="1:16" s="71" customFormat="1" ht="6" thickBot="1">
      <c r="B34" s="68"/>
      <c r="C34" s="69"/>
      <c r="D34" s="69"/>
      <c r="E34" s="69"/>
      <c r="F34" s="69"/>
      <c r="G34" s="69"/>
      <c r="H34" s="339"/>
      <c r="I34" s="69"/>
      <c r="J34" s="69"/>
      <c r="K34" s="133"/>
      <c r="M34" s="57"/>
      <c r="N34" s="57"/>
      <c r="O34" s="57"/>
      <c r="P34" s="57"/>
    </row>
    <row r="35" spans="1:16" ht="16.5" thickBot="1">
      <c r="B35" s="72"/>
      <c r="C35" s="349" t="s">
        <v>1794</v>
      </c>
      <c r="D35" s="350"/>
      <c r="E35" s="351" t="s">
        <v>1159</v>
      </c>
      <c r="F35" s="352"/>
      <c r="G35" s="353"/>
      <c r="H35" s="354"/>
      <c r="I35" s="354"/>
      <c r="J35" s="355">
        <f>SUM(J37:J43)</f>
        <v>6263.88</v>
      </c>
      <c r="K35" s="73" t="s">
        <v>2533</v>
      </c>
      <c r="L35" s="74"/>
      <c r="M35" s="75"/>
      <c r="N35" s="75"/>
      <c r="O35" s="75"/>
      <c r="P35" s="75"/>
    </row>
    <row r="36" spans="1:16" s="128" customFormat="1" ht="16.5" thickBot="1">
      <c r="B36" s="134"/>
      <c r="C36" s="1040"/>
      <c r="D36" s="1041"/>
      <c r="E36" s="1042" t="s">
        <v>7919</v>
      </c>
      <c r="F36" s="1043"/>
      <c r="G36" s="1044"/>
      <c r="H36" s="1045"/>
      <c r="I36" s="1044"/>
      <c r="J36" s="1046"/>
      <c r="K36" s="135"/>
      <c r="L36" s="136"/>
      <c r="M36" s="137"/>
      <c r="N36" s="137"/>
      <c r="O36" s="137"/>
      <c r="P36" s="137"/>
    </row>
    <row r="37" spans="1:16" s="14" customFormat="1" ht="30">
      <c r="B37" s="9"/>
      <c r="C37" s="356" t="s">
        <v>1775</v>
      </c>
      <c r="D37" s="1354">
        <v>96523</v>
      </c>
      <c r="E37" s="978" t="str">
        <f>VLOOKUP($D37,'BANCO DE DADOS MAIO SERVIÇOS'!$A$2:$E$14528,2,FALSE)</f>
        <v>ESCAVAÇÃO MANUAL PARA BLOCO DE COROAMENTO OU SAPATA, COM PREVISÃO DE FÔRMA. AF_06/2017</v>
      </c>
      <c r="F37" s="977" t="str">
        <f>VLOOKUP($D37,'BANCO DE DADOS MAIO SERVIÇOS'!$A$2:$E$14528,3,FALSE)</f>
        <v>M3</v>
      </c>
      <c r="G37" s="359">
        <f>TRUNC((G47*1),2)</f>
        <v>35.03</v>
      </c>
      <c r="H37" s="979">
        <f>VLOOKUP($D37,'BANCO DE DADOS MAIO SERVIÇOS'!$A$2:$E$14528,4,FALSE)</f>
        <v>63.97</v>
      </c>
      <c r="I37" s="979">
        <f>TRUNC(H37*(1+$G$6),2)</f>
        <v>80.83</v>
      </c>
      <c r="J37" s="361">
        <f>TRUNC(I37*G37,2)</f>
        <v>2831.47</v>
      </c>
      <c r="K37" s="73">
        <v>202.73</v>
      </c>
      <c r="L37" s="76"/>
      <c r="M37" s="78"/>
      <c r="N37" s="77"/>
      <c r="O37" s="78"/>
      <c r="P37" s="77"/>
    </row>
    <row r="38" spans="1:16" s="14" customFormat="1" ht="15">
      <c r="B38" s="9"/>
      <c r="C38" s="356" t="s">
        <v>1776</v>
      </c>
      <c r="D38" s="1368">
        <v>96995</v>
      </c>
      <c r="E38" s="978" t="str">
        <f>VLOOKUP($D38,'BANCO DE DADOS MAIO SERVIÇOS'!$A$2:$E$14528,2,FALSE)</f>
        <v>REATERRO MANUAL APILOADO COM SOQUETE. AF_10/2017</v>
      </c>
      <c r="F38" s="977" t="str">
        <f>VLOOKUP($D38,'BANCO DE DADOS MAIO SERVIÇOS'!$A$2:$E$14528,3,FALSE)</f>
        <v>M3</v>
      </c>
      <c r="G38" s="359">
        <f>TRUNC((G37-G48-G47*0.05),2)</f>
        <v>18.91</v>
      </c>
      <c r="H38" s="979">
        <f>VLOOKUP($D38,'BANCO DE DADOS MAIO SERVIÇOS'!$A$2:$E$14528,4,FALSE)</f>
        <v>33.96</v>
      </c>
      <c r="I38" s="979">
        <f>TRUNC(H38*(1+$G$6),2)</f>
        <v>42.91</v>
      </c>
      <c r="J38" s="361">
        <f>TRUNC(I38*G38,2)</f>
        <v>811.42</v>
      </c>
      <c r="K38" s="73" t="s">
        <v>2534</v>
      </c>
      <c r="L38" s="76"/>
      <c r="M38" s="78"/>
      <c r="N38" s="77"/>
      <c r="O38" s="78"/>
      <c r="P38" s="77"/>
    </row>
    <row r="39" spans="1:16" s="14" customFormat="1" ht="30.75" thickBot="1">
      <c r="B39" s="9"/>
      <c r="C39" s="363" t="s">
        <v>1777</v>
      </c>
      <c r="D39" s="1368">
        <v>94097</v>
      </c>
      <c r="E39" s="980" t="str">
        <f>VLOOKUP($D39,'BANCO DE DADOS MAIO SERVIÇOS'!$A$2:$E$14528,2,FALSE)</f>
        <v>PREPARO DE FUNDO DE VALA COM LARGURA MENOR QUE 1,5 M, EM LOCAL COM NÍVEL BAIXO DE INTERFERÊNCIA. AF_06/2016</v>
      </c>
      <c r="F39" s="981" t="str">
        <f>VLOOKUP($D39,'BANCO DE DADOS MAIO SERVIÇOS'!$A$2:$E$14528,3,FALSE)</f>
        <v>M2</v>
      </c>
      <c r="G39" s="367">
        <f>TRUNC((G47),2)</f>
        <v>35.03</v>
      </c>
      <c r="H39" s="368">
        <f>VLOOKUP($D39,'BANCO DE DADOS MAIO SERVIÇOS'!$A$2:$E$14528,4,FALSE)</f>
        <v>4.0999999999999996</v>
      </c>
      <c r="I39" s="368">
        <f>TRUNC(H39*(1+$G$6),2)</f>
        <v>5.18</v>
      </c>
      <c r="J39" s="369">
        <f>TRUNC(I39*G39,2)</f>
        <v>181.45</v>
      </c>
      <c r="K39" s="73">
        <v>121.63799999999999</v>
      </c>
      <c r="L39" s="76"/>
      <c r="M39" s="78"/>
      <c r="N39" s="77"/>
      <c r="O39" s="78"/>
      <c r="P39" s="77"/>
    </row>
    <row r="40" spans="1:16" s="128" customFormat="1" ht="16.5" thickBot="1">
      <c r="B40" s="134"/>
      <c r="C40" s="1040"/>
      <c r="D40" s="1041"/>
      <c r="E40" s="1042" t="s">
        <v>2813</v>
      </c>
      <c r="F40" s="1043"/>
      <c r="G40" s="1044"/>
      <c r="H40" s="1045"/>
      <c r="I40" s="1044"/>
      <c r="J40" s="1046"/>
      <c r="K40" s="135" t="s">
        <v>2533</v>
      </c>
      <c r="L40" s="136"/>
      <c r="M40" s="137"/>
      <c r="N40" s="137"/>
      <c r="O40" s="137"/>
      <c r="P40" s="137"/>
    </row>
    <row r="41" spans="1:16" s="132" customFormat="1" ht="30">
      <c r="B41" s="129"/>
      <c r="C41" s="1380" t="s">
        <v>1775</v>
      </c>
      <c r="D41" s="1355">
        <v>96527</v>
      </c>
      <c r="E41" s="1353" t="str">
        <f>VLOOKUP($D41,'BANCO DE DADOS MAIO SERVIÇOS'!$A$2:$E$14528,2,FALSE)</f>
        <v>ESCAVAÇÃO MANUAL DE VALA PARA VIGA BALDRAME, COM PREVISÃO DE FÔRMA. AF_06/2017</v>
      </c>
      <c r="F41" s="1354" t="str">
        <f>VLOOKUP($D41,'BANCO DE DADOS MAIO SERVIÇOS'!$A$2:$E$14528,3,FALSE)</f>
        <v>M3</v>
      </c>
      <c r="G41" s="1356">
        <f>TRUNC((K41*0.3*0.3),2)</f>
        <v>18.239999999999998</v>
      </c>
      <c r="H41" s="1357">
        <f>VLOOKUP($D41,'BANCO DE DADOS MAIO SERVIÇOS'!$A$2:$E$14528,4,FALSE)</f>
        <v>84.04</v>
      </c>
      <c r="I41" s="1357">
        <f>TRUNC(H41*(1+$G$6),2)</f>
        <v>106.2</v>
      </c>
      <c r="J41" s="1330">
        <f>TRUNC(I41*G41,2)</f>
        <v>1937.08</v>
      </c>
      <c r="K41" s="135">
        <v>202.73</v>
      </c>
      <c r="L41" s="138"/>
      <c r="M41" s="140"/>
      <c r="N41" s="139"/>
      <c r="O41" s="140"/>
      <c r="P41" s="139"/>
    </row>
    <row r="42" spans="1:16" s="132" customFormat="1" ht="15">
      <c r="B42" s="129"/>
      <c r="C42" s="356" t="s">
        <v>1776</v>
      </c>
      <c r="D42" s="1368">
        <v>96995</v>
      </c>
      <c r="E42" s="1378" t="str">
        <f>VLOOKUP($D42,'BANCO DE DADOS MAIO SERVIÇOS'!$A$2:$E$14528,2,FALSE)</f>
        <v>REATERRO MANUAL APILOADO COM SOQUETE. AF_10/2017</v>
      </c>
      <c r="F42" s="1377" t="str">
        <f>VLOOKUP($D42,'BANCO DE DADOS MAIO SERVIÇOS'!$A$2:$E$14528,3,FALSE)</f>
        <v>M3</v>
      </c>
      <c r="G42" s="1379">
        <f>TRUNC((G41-G54),2)</f>
        <v>8.0399999999999991</v>
      </c>
      <c r="H42" s="1375">
        <f>VLOOKUP($D42,'BANCO DE DADOS MAIO SERVIÇOS'!$A$2:$E$14528,4,FALSE)</f>
        <v>33.96</v>
      </c>
      <c r="I42" s="1375">
        <f>TRUNC(H42*(1+$G$6),2)</f>
        <v>42.91</v>
      </c>
      <c r="J42" s="361">
        <f>TRUNC(I42*G42,2)</f>
        <v>344.99</v>
      </c>
      <c r="K42" s="135" t="s">
        <v>2534</v>
      </c>
      <c r="L42" s="138"/>
      <c r="M42" s="140"/>
      <c r="N42" s="139"/>
      <c r="O42" s="140"/>
      <c r="P42" s="139"/>
    </row>
    <row r="43" spans="1:16" s="132" customFormat="1" ht="30.75" thickBot="1">
      <c r="B43" s="129"/>
      <c r="C43" s="363" t="s">
        <v>1777</v>
      </c>
      <c r="D43" s="1342">
        <v>94097</v>
      </c>
      <c r="E43" s="1343" t="str">
        <f>VLOOKUP($D43,'BANCO DE DADOS MAIO SERVIÇOS'!$A$2:$E$14528,2,FALSE)</f>
        <v>PREPARO DE FUNDO DE VALA COM LARGURA MENOR QUE 1,5 M, EM LOCAL COM NÍVEL BAIXO DE INTERFERÊNCIA. AF_06/2016</v>
      </c>
      <c r="F43" s="1344" t="str">
        <f>VLOOKUP($D43,'BANCO DE DADOS MAIO SERVIÇOS'!$A$2:$E$14528,3,FALSE)</f>
        <v>M2</v>
      </c>
      <c r="G43" s="1345">
        <f>TRUNC((K41*0.15),2)</f>
        <v>30.4</v>
      </c>
      <c r="H43" s="1346">
        <f>VLOOKUP($D43,'BANCO DE DADOS MAIO SERVIÇOS'!$A$2:$E$14528,4,FALSE)</f>
        <v>4.0999999999999996</v>
      </c>
      <c r="I43" s="1346">
        <f>TRUNC(H43*(1+$G$6),2)</f>
        <v>5.18</v>
      </c>
      <c r="J43" s="369">
        <f>TRUNC(I43*G43,2)</f>
        <v>157.47</v>
      </c>
      <c r="K43" s="135">
        <v>121.63799999999999</v>
      </c>
      <c r="L43" s="138"/>
      <c r="M43" s="140"/>
      <c r="N43" s="139"/>
      <c r="O43" s="140"/>
      <c r="P43" s="139"/>
    </row>
    <row r="44" spans="1:16" s="71" customFormat="1" ht="16.5" thickBot="1">
      <c r="B44" s="68"/>
      <c r="C44" s="370"/>
      <c r="D44" s="370"/>
      <c r="E44" s="370"/>
      <c r="F44" s="370"/>
      <c r="G44" s="370"/>
      <c r="H44" s="371"/>
      <c r="I44" s="370"/>
      <c r="J44" s="370"/>
      <c r="K44" s="70"/>
      <c r="M44" s="57"/>
      <c r="N44" s="57"/>
      <c r="O44" s="57"/>
      <c r="P44" s="57"/>
    </row>
    <row r="45" spans="1:16" ht="16.5" thickBot="1">
      <c r="B45" s="72"/>
      <c r="C45" s="372" t="s">
        <v>1795</v>
      </c>
      <c r="D45" s="373"/>
      <c r="E45" s="374" t="s">
        <v>1160</v>
      </c>
      <c r="F45" s="375"/>
      <c r="G45" s="376"/>
      <c r="H45" s="377"/>
      <c r="I45" s="377"/>
      <c r="J45" s="378">
        <f>SUM(J46:J59)</f>
        <v>39452.659999999996</v>
      </c>
      <c r="K45" s="73"/>
      <c r="L45" s="74"/>
      <c r="M45" s="75"/>
      <c r="N45" s="75"/>
      <c r="O45" s="75"/>
      <c r="P45" s="75"/>
    </row>
    <row r="46" spans="1:16" s="128" customFormat="1" ht="16.5" thickBot="1">
      <c r="B46" s="134"/>
      <c r="C46" s="1040"/>
      <c r="D46" s="1041"/>
      <c r="E46" s="1042" t="s">
        <v>7919</v>
      </c>
      <c r="F46" s="1043"/>
      <c r="G46" s="1044"/>
      <c r="H46" s="1045"/>
      <c r="I46" s="1044"/>
      <c r="J46" s="1046"/>
      <c r="K46" s="135"/>
      <c r="L46" s="136"/>
      <c r="M46" s="137"/>
      <c r="N46" s="137"/>
      <c r="O46" s="137"/>
      <c r="P46" s="137"/>
    </row>
    <row r="47" spans="1:16" s="128" customFormat="1" ht="30">
      <c r="B47" s="134"/>
      <c r="C47" s="387" t="s">
        <v>1781</v>
      </c>
      <c r="D47" s="1369">
        <v>96619</v>
      </c>
      <c r="E47" s="982" t="str">
        <f>VLOOKUP($D47,'BANCO DE DADOS MAIO SERVIÇOS'!$A$2:$E$14528,2,FALSE)</f>
        <v>LASTRO DE CONCRETO MAGRO, APLICADO EM BLOCOS DE COROAMENTO OU SAPATAS, ESPESSURA DE 5 CM. AF_08/2017</v>
      </c>
      <c r="F47" s="983" t="str">
        <f>VLOOKUP($D47,'BANCO DE DADOS MAIO SERVIÇOS'!$A$2:$E$14528,3,FALSE)</f>
        <v>M2</v>
      </c>
      <c r="G47" s="969">
        <f>TRUNC((0.7*0.55*7+0.75*0.65*1+0.85*0.7*16+0.9*0.75*3+0.95*0.8*15+1.05*0.9*6+1.1*0.95*2+1.15*1*1),2)</f>
        <v>35.03</v>
      </c>
      <c r="H47" s="984">
        <f>VLOOKUP($D47,'BANCO DE DADOS MAIO SERVIÇOS'!$A$2:$E$14528,4,FALSE)</f>
        <v>20.190000000000001</v>
      </c>
      <c r="I47" s="988">
        <f t="shared" ref="I47:I54" si="2">TRUNC(H47*(1+$G$6),2)</f>
        <v>25.51</v>
      </c>
      <c r="J47" s="808">
        <f t="shared" ref="J47:J54" si="3">TRUNC(I47*G47,2)</f>
        <v>893.61</v>
      </c>
      <c r="K47" s="135"/>
      <c r="L47" s="136"/>
      <c r="M47" s="137"/>
      <c r="N47" s="137"/>
      <c r="O47" s="137"/>
      <c r="P47" s="137"/>
    </row>
    <row r="48" spans="1:16" s="128" customFormat="1" ht="30">
      <c r="B48" s="134"/>
      <c r="C48" s="986" t="s">
        <v>1782</v>
      </c>
      <c r="D48" s="1370">
        <v>94965</v>
      </c>
      <c r="E48" s="982" t="str">
        <f>VLOOKUP($D48,'BANCO DE DADOS MAIO SERVIÇOS'!$A$2:$E$14528,2,FALSE)</f>
        <v>CONCRETO FCK = 25MPA, TRAÇO 1:2,3:2,7 (CIMENTO/ AREIA MÉDIA/ BRITA 1)  - PREPARO MECÂNICO COM BETONEIRA 400 L. AF_07/2016</v>
      </c>
      <c r="F48" s="983" t="str">
        <f>VLOOKUP($D48,'BANCO DE DADOS MAIO SERVIÇOS'!$A$2:$E$14528,3,FALSE)</f>
        <v>M3</v>
      </c>
      <c r="G48" s="987">
        <f>14.36</f>
        <v>14.36</v>
      </c>
      <c r="H48" s="984">
        <f>VLOOKUP($D48,'BANCO DE DADOS MAIO SERVIÇOS'!$A$2:$E$14528,4,FALSE)</f>
        <v>310.74</v>
      </c>
      <c r="I48" s="987">
        <f t="shared" si="2"/>
        <v>392.68</v>
      </c>
      <c r="J48" s="391">
        <f t="shared" si="3"/>
        <v>5638.88</v>
      </c>
      <c r="K48" s="135"/>
      <c r="L48" s="136"/>
      <c r="M48" s="137"/>
      <c r="N48" s="137"/>
      <c r="O48" s="137"/>
      <c r="P48" s="137"/>
    </row>
    <row r="49" spans="1:16" s="128" customFormat="1" ht="15">
      <c r="B49" s="134"/>
      <c r="C49" s="986" t="s">
        <v>1783</v>
      </c>
      <c r="D49" s="1370" t="s">
        <v>320</v>
      </c>
      <c r="E49" s="982" t="str">
        <f>VLOOKUP($D49,'BANCO DE DADOS MAIO SERVIÇOS'!$A$2:$E$14528,2,FALSE)</f>
        <v>LANCAMENTO/APLICACAO MANUAL DE CONCRETO EM FUNDACOES</v>
      </c>
      <c r="F49" s="983" t="str">
        <f>VLOOKUP($D49,'BANCO DE DADOS MAIO SERVIÇOS'!$A$2:$E$14528,3,FALSE)</f>
        <v>M3</v>
      </c>
      <c r="G49" s="987">
        <f>G48</f>
        <v>14.36</v>
      </c>
      <c r="H49" s="984">
        <f>VLOOKUP($D49,'BANCO DE DADOS MAIO SERVIÇOS'!$A$2:$E$14528,4,FALSE)</f>
        <v>92.83</v>
      </c>
      <c r="I49" s="987">
        <f t="shared" si="2"/>
        <v>117.3</v>
      </c>
      <c r="J49" s="391">
        <f t="shared" si="3"/>
        <v>1684.42</v>
      </c>
      <c r="K49" s="135"/>
      <c r="L49" s="136"/>
      <c r="M49" s="137"/>
      <c r="N49" s="137"/>
      <c r="O49" s="137"/>
      <c r="P49" s="137"/>
    </row>
    <row r="50" spans="1:16" s="128" customFormat="1" ht="30">
      <c r="B50" s="134"/>
      <c r="C50" s="986" t="s">
        <v>1784</v>
      </c>
      <c r="D50" s="1371">
        <v>96535</v>
      </c>
      <c r="E50" s="982" t="str">
        <f>VLOOKUP($D50,'BANCO DE DADOS MAIO SERVIÇOS'!$A$2:$E$14528,2,FALSE)</f>
        <v>FABRICAÇÃO, MONTAGEM E DESMONTAGEM DE FÔRMA PARA SAPATA, EM MADEIRA SERRADA, E=25 MM, 4 UTILIZAÇÕES. AF_06/2017</v>
      </c>
      <c r="F50" s="983" t="str">
        <f>VLOOKUP($D50,'BANCO DE DADOS MAIO SERVIÇOS'!$A$2:$E$14528,3,FALSE)</f>
        <v>M2</v>
      </c>
      <c r="G50" s="987">
        <v>57.88</v>
      </c>
      <c r="H50" s="984">
        <f>VLOOKUP($D50,'BANCO DE DADOS MAIO SERVIÇOS'!$A$2:$E$14528,4,FALSE)</f>
        <v>80.83</v>
      </c>
      <c r="I50" s="987">
        <f t="shared" si="2"/>
        <v>102.14</v>
      </c>
      <c r="J50" s="391">
        <f t="shared" si="3"/>
        <v>5911.86</v>
      </c>
      <c r="K50" s="135"/>
      <c r="L50" s="136"/>
      <c r="M50" s="137"/>
      <c r="N50" s="137"/>
      <c r="O50" s="137"/>
      <c r="P50" s="137"/>
    </row>
    <row r="51" spans="1:16" s="128" customFormat="1" ht="30">
      <c r="B51" s="134"/>
      <c r="C51" s="986" t="s">
        <v>1785</v>
      </c>
      <c r="D51" s="1370">
        <v>96545</v>
      </c>
      <c r="E51" s="982" t="str">
        <f>VLOOKUP($D51,'BANCO DE DADOS MAIO SERVIÇOS'!$A$2:$E$14528,2,FALSE)</f>
        <v>ARMAÇÃO DE BLOCO, VIGA BALDRAME OU SAPATA UTILIZANDO AÇO CA-50 DE 8 MM - MONTAGEM. AF_06/2017</v>
      </c>
      <c r="F51" s="983" t="str">
        <f>VLOOKUP($D51,'BANCO DE DADOS MAIO SERVIÇOS'!$A$2:$E$14528,3,FALSE)</f>
        <v>KG</v>
      </c>
      <c r="G51" s="987">
        <v>251</v>
      </c>
      <c r="H51" s="984">
        <f>VLOOKUP($D51,'BANCO DE DADOS MAIO SERVIÇOS'!$A$2:$E$14528,4,FALSE)</f>
        <v>8.8000000000000007</v>
      </c>
      <c r="I51" s="987">
        <f t="shared" si="2"/>
        <v>11.12</v>
      </c>
      <c r="J51" s="391">
        <f t="shared" si="3"/>
        <v>2791.12</v>
      </c>
      <c r="K51" s="135"/>
      <c r="L51" s="136"/>
      <c r="M51" s="137"/>
      <c r="N51" s="137"/>
      <c r="O51" s="137"/>
      <c r="P51" s="137"/>
    </row>
    <row r="52" spans="1:16" s="128" customFormat="1" ht="30.75" thickBot="1">
      <c r="B52" s="134"/>
      <c r="C52" s="986" t="s">
        <v>1786</v>
      </c>
      <c r="D52" s="1370">
        <v>96546</v>
      </c>
      <c r="E52" s="982" t="str">
        <f>VLOOKUP($D52,'BANCO DE DADOS MAIO SERVIÇOS'!$A$2:$E$14528,2,FALSE)</f>
        <v>ARMAÇÃO DE BLOCO, VIGA BALDRAME OU SAPATA UTILIZANDO AÇO CA-50 DE 10 MM - MONTAGEM. AF_06/2017</v>
      </c>
      <c r="F52" s="983" t="str">
        <f>VLOOKUP($D52,'BANCO DE DADOS MAIO SERVIÇOS'!$A$2:$E$14528,3,FALSE)</f>
        <v>KG</v>
      </c>
      <c r="G52" s="987">
        <v>313.3</v>
      </c>
      <c r="H52" s="984">
        <f>VLOOKUP($D52,'BANCO DE DADOS MAIO SERVIÇOS'!$A$2:$E$14528,4,FALSE)</f>
        <v>7.16</v>
      </c>
      <c r="I52" s="987">
        <f t="shared" si="2"/>
        <v>9.0399999999999991</v>
      </c>
      <c r="J52" s="391">
        <f t="shared" si="3"/>
        <v>2832.23</v>
      </c>
      <c r="K52" s="135"/>
      <c r="L52" s="136"/>
      <c r="M52" s="137"/>
      <c r="N52" s="137"/>
      <c r="O52" s="137"/>
      <c r="P52" s="137"/>
    </row>
    <row r="53" spans="1:16" s="128" customFormat="1" ht="16.5" thickBot="1">
      <c r="B53" s="134"/>
      <c r="C53" s="1040"/>
      <c r="D53" s="1041"/>
      <c r="E53" s="1042" t="s">
        <v>1779</v>
      </c>
      <c r="F53" s="1043"/>
      <c r="G53" s="1044"/>
      <c r="H53" s="1045"/>
      <c r="I53" s="1044"/>
      <c r="J53" s="1046"/>
      <c r="K53" s="135"/>
      <c r="L53" s="136"/>
      <c r="M53" s="137"/>
      <c r="N53" s="137"/>
      <c r="O53" s="137"/>
      <c r="P53" s="137"/>
    </row>
    <row r="54" spans="1:16" s="128" customFormat="1" ht="30">
      <c r="B54" s="134"/>
      <c r="C54" s="986" t="s">
        <v>1787</v>
      </c>
      <c r="D54" s="1372">
        <v>94965</v>
      </c>
      <c r="E54" s="982" t="str">
        <f>VLOOKUP($D54,'BANCO DE DADOS MAIO SERVIÇOS'!$A$2:$E$14528,2,FALSE)</f>
        <v>CONCRETO FCK = 25MPA, TRAÇO 1:2,3:2,7 (CIMENTO/ AREIA MÉDIA/ BRITA 1)  - PREPARO MECÂNICO COM BETONEIRA 400 L. AF_07/2016</v>
      </c>
      <c r="F54" s="983" t="str">
        <f>VLOOKUP($D54,'BANCO DE DADOS MAIO SERVIÇOS'!$A$2:$E$14528,3,FALSE)</f>
        <v>M3</v>
      </c>
      <c r="G54" s="987">
        <v>10.199999999999999</v>
      </c>
      <c r="H54" s="984">
        <f>VLOOKUP($D54,'BANCO DE DADOS MAIO SERVIÇOS'!$A$2:$E$14528,4,FALSE)</f>
        <v>310.74</v>
      </c>
      <c r="I54" s="987">
        <f t="shared" si="2"/>
        <v>392.68</v>
      </c>
      <c r="J54" s="391">
        <f t="shared" si="3"/>
        <v>4005.33</v>
      </c>
      <c r="K54" s="135"/>
      <c r="L54" s="136"/>
      <c r="M54" s="137"/>
      <c r="N54" s="137"/>
      <c r="O54" s="137"/>
      <c r="P54" s="137"/>
    </row>
    <row r="55" spans="1:16" s="128" customFormat="1" ht="15">
      <c r="B55" s="134"/>
      <c r="C55" s="387" t="s">
        <v>1788</v>
      </c>
      <c r="D55" s="1370" t="s">
        <v>320</v>
      </c>
      <c r="E55" s="982" t="str">
        <f>VLOOKUP($D55,'BANCO DE DADOS MAIO SERVIÇOS'!$A$2:$E$14528,2,FALSE)</f>
        <v>LANCAMENTO/APLICACAO MANUAL DE CONCRETO EM FUNDACOES</v>
      </c>
      <c r="F55" s="983" t="str">
        <f>VLOOKUP($D55,'BANCO DE DADOS MAIO SERVIÇOS'!$A$2:$E$14528,3,FALSE)</f>
        <v>M3</v>
      </c>
      <c r="G55" s="969">
        <v>10.199999999999999</v>
      </c>
      <c r="H55" s="984">
        <f>VLOOKUP($D55,'BANCO DE DADOS MAIO SERVIÇOS'!$A$2:$E$14528,4,FALSE)</f>
        <v>92.83</v>
      </c>
      <c r="I55" s="988">
        <f>TRUNC(H55*(1+$G$6),2)</f>
        <v>117.3</v>
      </c>
      <c r="J55" s="808">
        <f>TRUNC(I55*G55,2)</f>
        <v>1196.46</v>
      </c>
      <c r="K55" s="135"/>
      <c r="L55" s="136"/>
      <c r="M55" s="137"/>
      <c r="N55" s="137"/>
      <c r="O55" s="137"/>
      <c r="P55" s="137"/>
    </row>
    <row r="56" spans="1:16" s="128" customFormat="1" ht="30">
      <c r="B56" s="134"/>
      <c r="C56" s="387" t="s">
        <v>1789</v>
      </c>
      <c r="D56" s="1371">
        <v>96536</v>
      </c>
      <c r="E56" s="982" t="str">
        <f>VLOOKUP($D56,'BANCO DE DADOS MAIO SERVIÇOS'!$A$2:$E$14528,2,FALSE)</f>
        <v>FABRICAÇÃO, MONTAGEM E DESMONTAGEM DE FÔRMA PARA VIGA BALDRAME, EM MADEIRA SERRADA, E=25 MM, 4 UTILIZAÇÕES. AF_06/2017</v>
      </c>
      <c r="F56" s="983" t="str">
        <f>VLOOKUP($D56,'BANCO DE DADOS MAIO SERVIÇOS'!$A$2:$E$14528,3,FALSE)</f>
        <v>M2</v>
      </c>
      <c r="G56" s="988">
        <v>169.92</v>
      </c>
      <c r="H56" s="984">
        <f>VLOOKUP($D56,'BANCO DE DADOS MAIO SERVIÇOS'!$A$2:$E$14528,4,FALSE)</f>
        <v>37.51</v>
      </c>
      <c r="I56" s="988">
        <f>TRUNC(H56*(1+$G$6),2)</f>
        <v>47.4</v>
      </c>
      <c r="J56" s="808">
        <f>TRUNC(I56*G56,2)</f>
        <v>8054.2</v>
      </c>
      <c r="K56" s="135"/>
      <c r="L56" s="136"/>
      <c r="M56" s="137"/>
      <c r="N56" s="137"/>
      <c r="O56" s="137"/>
      <c r="P56" s="137"/>
    </row>
    <row r="57" spans="1:16" s="128" customFormat="1" ht="30">
      <c r="B57" s="134"/>
      <c r="C57" s="986" t="s">
        <v>1791</v>
      </c>
      <c r="D57" s="1373">
        <v>96545</v>
      </c>
      <c r="E57" s="982" t="str">
        <f>VLOOKUP($D57,'BANCO DE DADOS MAIO SERVIÇOS'!$A$2:$E$14528,2,FALSE)</f>
        <v>ARMAÇÃO DE BLOCO, VIGA BALDRAME OU SAPATA UTILIZANDO AÇO CA-50 DE 8 MM - MONTAGEM. AF_06/2017</v>
      </c>
      <c r="F57" s="983" t="str">
        <f>VLOOKUP($D57,'BANCO DE DADOS MAIO SERVIÇOS'!$A$2:$E$14528,3,FALSE)</f>
        <v>KG</v>
      </c>
      <c r="G57" s="987">
        <v>347</v>
      </c>
      <c r="H57" s="984">
        <f>VLOOKUP($D57,'BANCO DE DADOS MAIO SERVIÇOS'!$A$2:$E$14528,4,FALSE)</f>
        <v>8.8000000000000007</v>
      </c>
      <c r="I57" s="987">
        <f>TRUNC(H57*(1+$G$6),2)</f>
        <v>11.12</v>
      </c>
      <c r="J57" s="391">
        <f>TRUNC(I57*G57,2)</f>
        <v>3858.64</v>
      </c>
      <c r="K57" s="135"/>
      <c r="L57" s="136"/>
      <c r="M57" s="137"/>
      <c r="N57" s="137"/>
      <c r="O57" s="137"/>
      <c r="P57" s="137"/>
    </row>
    <row r="58" spans="1:16" s="128" customFormat="1" ht="30">
      <c r="B58" s="134"/>
      <c r="C58" s="986" t="s">
        <v>1792</v>
      </c>
      <c r="D58" s="1373">
        <v>96546</v>
      </c>
      <c r="E58" s="982" t="str">
        <f>VLOOKUP($D58,'BANCO DE DADOS MAIO SERVIÇOS'!$A$2:$E$14528,2,FALSE)</f>
        <v>ARMAÇÃO DE BLOCO, VIGA BALDRAME OU SAPATA UTILIZANDO AÇO CA-50 DE 10 MM - MONTAGEM. AF_06/2017</v>
      </c>
      <c r="F58" s="983" t="str">
        <f>VLOOKUP($D58,'BANCO DE DADOS MAIO SERVIÇOS'!$A$2:$E$14528,3,FALSE)</f>
        <v>KG</v>
      </c>
      <c r="G58" s="987">
        <v>39.200000000000003</v>
      </c>
      <c r="H58" s="984">
        <f>VLOOKUP($D58,'BANCO DE DADOS MAIO SERVIÇOS'!$A$2:$E$14528,4,FALSE)</f>
        <v>7.16</v>
      </c>
      <c r="I58" s="987">
        <f>TRUNC(H58*(1+$G$6),2)</f>
        <v>9.0399999999999991</v>
      </c>
      <c r="J58" s="391">
        <f>TRUNC(I58*G58,2)</f>
        <v>354.36</v>
      </c>
      <c r="K58" s="135"/>
      <c r="L58" s="136"/>
      <c r="M58" s="137"/>
      <c r="N58" s="137"/>
      <c r="O58" s="137"/>
      <c r="P58" s="137"/>
    </row>
    <row r="59" spans="1:16" s="128" customFormat="1" ht="30.75" thickBot="1">
      <c r="B59" s="134"/>
      <c r="C59" s="1225" t="s">
        <v>1793</v>
      </c>
      <c r="D59" s="1374">
        <v>96543</v>
      </c>
      <c r="E59" s="1227" t="str">
        <f>VLOOKUP($D59,'BANCO DE DADOS MAIO SERVIÇOS'!$A$2:$E$14528,2,FALSE)</f>
        <v>ARMAÇÃO DE BLOCO, VIGA BALDRAME E SAPATA UTILIZANDO AÇO CA-60 DE 5 MM - MONTAGEM. AF_06/2017</v>
      </c>
      <c r="F59" s="1228" t="str">
        <f>VLOOKUP($D59,'BANCO DE DADOS MAIO SERVIÇOS'!$A$2:$E$14528,3,FALSE)</f>
        <v>KG</v>
      </c>
      <c r="G59" s="1229">
        <v>165.3</v>
      </c>
      <c r="H59" s="1230">
        <f>VLOOKUP($D59,'BANCO DE DADOS MAIO SERVIÇOS'!$A$2:$E$14528,4,FALSE)</f>
        <v>10.69</v>
      </c>
      <c r="I59" s="392">
        <f>TRUNC(H59*(1+$G$6),2)</f>
        <v>13.5</v>
      </c>
      <c r="J59" s="393">
        <f>TRUNC(I59*G59,2)</f>
        <v>2231.5500000000002</v>
      </c>
      <c r="K59" s="135"/>
      <c r="L59" s="136"/>
      <c r="M59" s="137"/>
      <c r="N59" s="137"/>
      <c r="O59" s="137"/>
      <c r="P59" s="137"/>
    </row>
    <row r="60" spans="1:16" s="71" customFormat="1" ht="16.5" thickBot="1">
      <c r="B60" s="68"/>
      <c r="C60" s="379"/>
      <c r="D60" s="379"/>
      <c r="E60" s="379"/>
      <c r="F60" s="379"/>
      <c r="G60" s="379"/>
      <c r="H60" s="380"/>
      <c r="I60" s="379"/>
      <c r="J60" s="379"/>
      <c r="K60" s="70"/>
      <c r="L60" s="57"/>
      <c r="M60" s="57"/>
      <c r="N60" s="57"/>
      <c r="O60" s="57"/>
      <c r="P60" s="57"/>
    </row>
    <row r="61" spans="1:16" s="157" customFormat="1" ht="16.5" thickBot="1">
      <c r="A61" s="1037"/>
      <c r="B61" s="1036"/>
      <c r="C61" s="381" t="s">
        <v>1796</v>
      </c>
      <c r="D61" s="382"/>
      <c r="E61" s="383" t="s">
        <v>1161</v>
      </c>
      <c r="F61" s="384"/>
      <c r="G61" s="385"/>
      <c r="H61" s="386"/>
      <c r="I61" s="386"/>
      <c r="J61" s="378">
        <f>SUM(J62:J84)</f>
        <v>128261.44</v>
      </c>
      <c r="K61" s="1038"/>
      <c r="L61" s="1039"/>
      <c r="M61" s="137"/>
    </row>
    <row r="62" spans="1:16" s="128" customFormat="1" ht="16.5" thickBot="1">
      <c r="B62" s="1036"/>
      <c r="C62" s="1040"/>
      <c r="D62" s="1041"/>
      <c r="E62" s="1042" t="s">
        <v>1780</v>
      </c>
      <c r="F62" s="1043"/>
      <c r="G62" s="1044"/>
      <c r="H62" s="1045"/>
      <c r="I62" s="1044"/>
      <c r="J62" s="1046"/>
      <c r="K62" s="135"/>
      <c r="L62" s="136"/>
      <c r="M62" s="137"/>
      <c r="N62" s="137"/>
      <c r="O62" s="137"/>
      <c r="P62" s="137"/>
    </row>
    <row r="63" spans="1:16" s="128" customFormat="1" ht="30">
      <c r="B63" s="134"/>
      <c r="C63" s="387" t="s">
        <v>1798</v>
      </c>
      <c r="D63" s="388">
        <v>94965</v>
      </c>
      <c r="E63" s="982" t="str">
        <f>VLOOKUP($D63,'BANCO DE DADOS MAIO SERVIÇOS'!$A$2:$E$14528,2,FALSE)</f>
        <v>CONCRETO FCK = 25MPA, TRAÇO 1:2,3:2,7 (CIMENTO/ AREIA MÉDIA/ BRITA 1)  - PREPARO MECÂNICO COM BETONEIRA 400 L. AF_07/2016</v>
      </c>
      <c r="F63" s="983" t="str">
        <f>VLOOKUP($D63,'BANCO DE DADOS MAIO SERVIÇOS'!$A$2:$E$14528,3,FALSE)</f>
        <v>M3</v>
      </c>
      <c r="G63" s="988">
        <v>17.440000000000001</v>
      </c>
      <c r="H63" s="984">
        <f>VLOOKUP($D63,'BANCO DE DADOS MAIO SERVIÇOS'!$A$2:$E$14528,4,FALSE)</f>
        <v>310.74</v>
      </c>
      <c r="I63" s="988">
        <f t="shared" ref="I63:I72" si="4">TRUNC(H63*(1+$G$6),2)</f>
        <v>392.68</v>
      </c>
      <c r="J63" s="808">
        <f t="shared" ref="J63:J72" si="5">TRUNC(I63*G63,2)</f>
        <v>6848.33</v>
      </c>
      <c r="K63" s="135"/>
      <c r="L63" s="136"/>
      <c r="M63" s="137"/>
      <c r="N63" s="137"/>
      <c r="O63" s="137"/>
      <c r="P63" s="137"/>
    </row>
    <row r="64" spans="1:16" s="128" customFormat="1" ht="30">
      <c r="B64" s="134"/>
      <c r="C64" s="986" t="s">
        <v>1800</v>
      </c>
      <c r="D64" s="362">
        <v>92873</v>
      </c>
      <c r="E64" s="982" t="str">
        <f>VLOOKUP($D64,'BANCO DE DADOS MAIO SERVIÇOS'!$A$2:$E$14528,2,FALSE)</f>
        <v>LANÇAMENTO COM USO DE BALDES, ADENSAMENTO E ACABAMENTO DE CONCRETO EM ESTRUTURAS. AF_12/2015</v>
      </c>
      <c r="F64" s="983" t="str">
        <f>VLOOKUP($D64,'BANCO DE DADOS MAIO SERVIÇOS'!$A$2:$E$14528,3,FALSE)</f>
        <v>M3</v>
      </c>
      <c r="G64" s="987">
        <v>17.440000000000001</v>
      </c>
      <c r="H64" s="984">
        <f>VLOOKUP($D64,'BANCO DE DADOS MAIO SERVIÇOS'!$A$2:$E$14528,4,FALSE)</f>
        <v>143.69999999999999</v>
      </c>
      <c r="I64" s="987">
        <f t="shared" si="4"/>
        <v>181.59</v>
      </c>
      <c r="J64" s="391">
        <f t="shared" si="5"/>
        <v>3166.92</v>
      </c>
      <c r="K64" s="135"/>
      <c r="L64" s="136"/>
      <c r="M64" s="137"/>
      <c r="N64" s="137"/>
      <c r="O64" s="137"/>
      <c r="P64" s="137"/>
    </row>
    <row r="65" spans="2:16" s="128" customFormat="1" ht="30">
      <c r="B65" s="134"/>
      <c r="C65" s="986" t="s">
        <v>2600</v>
      </c>
      <c r="D65" s="1341">
        <v>92448</v>
      </c>
      <c r="E65" s="982" t="str">
        <f>VLOOKUP($D65,'BANCO DE DADOS MAIO SERVIÇOS'!$A$2:$E$14528,2,FALSE)</f>
        <v>MONTAGEM E DESMONTAGEM DE FÔRMA DE VIGA, ESCORAMENTO COM PONTALETE DE MADEIRA, PÉ-DIREITO SIMPLES, EM MADEIRA SERRADA, 4 UTILIZAÇÕES. AF_12/2015</v>
      </c>
      <c r="F65" s="983" t="str">
        <f>VLOOKUP($D65,'BANCO DE DADOS MAIO SERVIÇOS'!$A$2:$E$14528,3,FALSE)</f>
        <v>M2</v>
      </c>
      <c r="G65" s="987">
        <v>290.42</v>
      </c>
      <c r="H65" s="984">
        <f>VLOOKUP($D65,'BANCO DE DADOS MAIO SERVIÇOS'!$A$2:$E$14528,4,FALSE)</f>
        <v>66.260000000000005</v>
      </c>
      <c r="I65" s="987">
        <f t="shared" si="4"/>
        <v>83.73</v>
      </c>
      <c r="J65" s="391">
        <f t="shared" si="5"/>
        <v>24316.86</v>
      </c>
      <c r="K65" s="135"/>
      <c r="L65" s="136"/>
      <c r="M65" s="137"/>
      <c r="N65" s="137"/>
      <c r="O65" s="137"/>
      <c r="P65" s="137"/>
    </row>
    <row r="66" spans="2:16" s="128" customFormat="1" ht="45.75">
      <c r="B66" s="134"/>
      <c r="C66" s="986" t="s">
        <v>2601</v>
      </c>
      <c r="D66" s="1231">
        <v>92776</v>
      </c>
      <c r="E66" s="982" t="str">
        <f>VLOOKUP($D66,'BANCO DE DADOS MAIO SERVIÇOS'!$A$2:$E$14528,2,FALSE)</f>
        <v>ARMAÇÃO DE PILAR OU VIGA DE UMA ESTRUTURA CONVENCIONAL DE CONCRETO ARMADO EM UMA EDIFICAÇÃO TÉRREA OU SOBRADO UTILIZANDO AÇO CA-50 DE 6,3 MM - MONTAGEM. AF_12/2015</v>
      </c>
      <c r="F66" s="983" t="str">
        <f>VLOOKUP($D66,'BANCO DE DADOS MAIO SERVIÇOS'!$A$2:$E$14528,3,FALSE)</f>
        <v>KG</v>
      </c>
      <c r="G66" s="1232">
        <v>0.2</v>
      </c>
      <c r="H66" s="984">
        <f>VLOOKUP($D66,'BANCO DE DADOS MAIO SERVIÇOS'!$A$2:$E$14528,4,FALSE)</f>
        <v>9.25</v>
      </c>
      <c r="I66" s="987">
        <f t="shared" si="4"/>
        <v>11.68</v>
      </c>
      <c r="J66" s="391">
        <f>TRUNC(I66*G66,2)</f>
        <v>2.33</v>
      </c>
      <c r="K66" s="135"/>
      <c r="L66" s="136"/>
      <c r="M66" s="137"/>
      <c r="N66" s="137"/>
      <c r="O66" s="137"/>
      <c r="P66" s="137"/>
    </row>
    <row r="67" spans="2:16" s="128" customFormat="1" ht="45.75">
      <c r="B67" s="134"/>
      <c r="C67" s="986" t="s">
        <v>2602</v>
      </c>
      <c r="D67" s="1231">
        <v>92777</v>
      </c>
      <c r="E67" s="982" t="str">
        <f>VLOOKUP($D67,'BANCO DE DADOS MAIO SERVIÇOS'!$A$2:$E$14528,2,FALSE)</f>
        <v>ARMAÇÃO DE PILAR OU VIGA DE UMA ESTRUTURA CONVENCIONAL DE CONCRETO ARMADO EM UMA EDIFICAÇÃO TÉRREA OU SOBRADO UTILIZANDO AÇO CA-50 DE 8,0 MM - MONTAGEM. AF_12/2015</v>
      </c>
      <c r="F67" s="983" t="str">
        <f>VLOOKUP($D67,'BANCO DE DADOS MAIO SERVIÇOS'!$A$2:$E$14528,3,FALSE)</f>
        <v>KG</v>
      </c>
      <c r="G67" s="1232">
        <v>655.4</v>
      </c>
      <c r="H67" s="984">
        <f>VLOOKUP($D67,'BANCO DE DADOS MAIO SERVIÇOS'!$A$2:$E$14528,4,FALSE)</f>
        <v>8.7899999999999991</v>
      </c>
      <c r="I67" s="987">
        <f t="shared" si="4"/>
        <v>11.1</v>
      </c>
      <c r="J67" s="391">
        <f t="shared" si="5"/>
        <v>7274.94</v>
      </c>
      <c r="K67" s="135"/>
      <c r="L67" s="136"/>
      <c r="M67" s="137"/>
      <c r="N67" s="137"/>
      <c r="O67" s="137"/>
      <c r="P67" s="137"/>
    </row>
    <row r="68" spans="2:16" s="128" customFormat="1" ht="45.75">
      <c r="B68" s="134"/>
      <c r="C68" s="986" t="s">
        <v>2603</v>
      </c>
      <c r="D68" s="1231">
        <v>92778</v>
      </c>
      <c r="E68" s="982" t="str">
        <f>VLOOKUP($D68,'BANCO DE DADOS MAIO SERVIÇOS'!$A$2:$E$14528,2,FALSE)</f>
        <v>ARMAÇÃO DE PILAR OU VIGA DE UMA ESTRUTURA CONVENCIONAL DE CONCRETO ARMADO EM UMA EDIFICAÇÃO TÉRREA OU SOBRADO UTILIZANDO AÇO CA-50 DE 10,0 MM - MONTAGEM. AF_12/2015</v>
      </c>
      <c r="F68" s="983" t="str">
        <f>VLOOKUP($D68,'BANCO DE DADOS MAIO SERVIÇOS'!$A$2:$E$14528,3,FALSE)</f>
        <v>KG</v>
      </c>
      <c r="G68" s="1232">
        <v>60.2</v>
      </c>
      <c r="H68" s="984">
        <f>VLOOKUP($D68,'BANCO DE DADOS MAIO SERVIÇOS'!$A$2:$E$14528,4,FALSE)</f>
        <v>7.1</v>
      </c>
      <c r="I68" s="987">
        <f t="shared" si="4"/>
        <v>8.9700000000000006</v>
      </c>
      <c r="J68" s="391">
        <f t="shared" si="5"/>
        <v>539.99</v>
      </c>
      <c r="K68" s="135"/>
      <c r="L68" s="136"/>
      <c r="M68" s="137"/>
      <c r="N68" s="137"/>
      <c r="O68" s="137"/>
      <c r="P68" s="137"/>
    </row>
    <row r="69" spans="2:16" s="128" customFormat="1" ht="45.75">
      <c r="B69" s="134"/>
      <c r="C69" s="986" t="s">
        <v>2604</v>
      </c>
      <c r="D69" s="1231">
        <v>92779</v>
      </c>
      <c r="E69" s="982" t="str">
        <f>VLOOKUP($D69,'BANCO DE DADOS MAIO SERVIÇOS'!$A$2:$E$14528,2,FALSE)</f>
        <v>ARMAÇÃO DE PILAR OU VIGA DE UMA ESTRUTURA CONVENCIONAL DE CONCRETO ARMADO EM UMA EDIFICAÇÃO TÉRREA OU SOBRADO UTILIZANDO AÇO CA-50 DE 12,5 MM - MONTAGEM. AF_12/2015</v>
      </c>
      <c r="F69" s="983" t="str">
        <f>VLOOKUP($D69,'BANCO DE DADOS MAIO SERVIÇOS'!$A$2:$E$14528,3,FALSE)</f>
        <v>KG</v>
      </c>
      <c r="G69" s="1232">
        <v>9.6999999999999993</v>
      </c>
      <c r="H69" s="984">
        <f>VLOOKUP($D69,'BANCO DE DADOS MAIO SERVIÇOS'!$A$2:$E$14528,4,FALSE)</f>
        <v>6.25</v>
      </c>
      <c r="I69" s="987">
        <f t="shared" si="4"/>
        <v>7.89</v>
      </c>
      <c r="J69" s="391">
        <f t="shared" si="5"/>
        <v>76.53</v>
      </c>
      <c r="K69" s="135"/>
      <c r="L69" s="136"/>
      <c r="M69" s="137"/>
      <c r="N69" s="137"/>
      <c r="O69" s="137"/>
      <c r="P69" s="137"/>
    </row>
    <row r="70" spans="2:16" s="128" customFormat="1" ht="46.5" thickBot="1">
      <c r="B70" s="134"/>
      <c r="C70" s="986" t="s">
        <v>2605</v>
      </c>
      <c r="D70" s="1231">
        <v>92775</v>
      </c>
      <c r="E70" s="982" t="str">
        <f>VLOOKUP($D70,'BANCO DE DADOS MAIO SERVIÇOS'!$A$2:$E$14528,2,FALSE)</f>
        <v>ARMAÇÃO DE PILAR OU VIGA DE UMA ESTRUTURA CONVENCIONAL DE CONCRETO ARMADO EM UMA EDIFICAÇÃO TÉRREA OU SOBRADO UTILIZANDO AÇO CA-60 DE 5,0 MM - MONTAGEM. AF_12/2015</v>
      </c>
      <c r="F70" s="983" t="str">
        <f>VLOOKUP($D70,'BANCO DE DADOS MAIO SERVIÇOS'!$A$2:$E$14528,3,FALSE)</f>
        <v>KG</v>
      </c>
      <c r="G70" s="1232">
        <v>283.10000000000002</v>
      </c>
      <c r="H70" s="984">
        <f>VLOOKUP($D70,'BANCO DE DADOS MAIO SERVIÇOS'!$A$2:$E$14528,4,FALSE)</f>
        <v>10.74</v>
      </c>
      <c r="I70" s="987">
        <f t="shared" si="4"/>
        <v>13.57</v>
      </c>
      <c r="J70" s="391">
        <f>TRUNC(I70*G70,2)</f>
        <v>3841.66</v>
      </c>
      <c r="K70" s="135"/>
      <c r="L70" s="136"/>
      <c r="M70" s="137"/>
      <c r="N70" s="137"/>
      <c r="O70" s="137"/>
      <c r="P70" s="137"/>
    </row>
    <row r="71" spans="2:16" s="128" customFormat="1" ht="16.5" thickBot="1">
      <c r="B71" s="134"/>
      <c r="C71" s="1040"/>
      <c r="D71" s="1041"/>
      <c r="E71" s="1042" t="s">
        <v>1790</v>
      </c>
      <c r="F71" s="1043"/>
      <c r="G71" s="1044"/>
      <c r="H71" s="1045"/>
      <c r="I71" s="1044"/>
      <c r="J71" s="1046"/>
      <c r="K71" s="135"/>
      <c r="L71" s="136"/>
      <c r="M71" s="137"/>
      <c r="N71" s="137"/>
      <c r="O71" s="137"/>
      <c r="P71" s="137"/>
    </row>
    <row r="72" spans="2:16" s="128" customFormat="1" ht="45">
      <c r="B72" s="134"/>
      <c r="C72" s="1144" t="s">
        <v>2606</v>
      </c>
      <c r="D72" s="1145">
        <v>92718</v>
      </c>
      <c r="E72" s="1085" t="str">
        <f>VLOOKUP($D72,'BANCO DE DADOS MAIO SERVIÇOS'!$A$2:$E$14528,2,FALSE)</f>
        <v>CONCRETAGEM DE PILARES, FCK = 25 MPA,  COM USO DE BALDES EM EDIFICAÇÃO COM SEÇÃO MÉDIA DE PILARES MENOR OU IGUAL A 0,25 M² - LANÇAMENTO, ADENSAMENTO E ACABAMENTO. AF_12/2015</v>
      </c>
      <c r="F72" s="983" t="str">
        <f>VLOOKUP($D72,'BANCO DE DADOS MAIO SERVIÇOS'!$A$2:$E$14528,3,FALSE)</f>
        <v>M3</v>
      </c>
      <c r="G72" s="1089">
        <v>11.73</v>
      </c>
      <c r="H72" s="1088">
        <f>VLOOKUP($D72,'BANCO DE DADOS MAIO SERVIÇOS'!$A$2:$E$14528,4,FALSE)</f>
        <v>468.73</v>
      </c>
      <c r="I72" s="1089">
        <f t="shared" si="4"/>
        <v>592.33000000000004</v>
      </c>
      <c r="J72" s="1090">
        <f t="shared" si="5"/>
        <v>6948.03</v>
      </c>
      <c r="K72" s="135"/>
      <c r="L72" s="136"/>
      <c r="M72" s="137"/>
      <c r="N72" s="137"/>
      <c r="O72" s="137"/>
      <c r="P72" s="137"/>
    </row>
    <row r="73" spans="2:16" s="128" customFormat="1" ht="45">
      <c r="B73" s="134"/>
      <c r="C73" s="387" t="s">
        <v>2607</v>
      </c>
      <c r="D73" s="1598">
        <v>92411</v>
      </c>
      <c r="E73" s="982" t="str">
        <f>VLOOKUP($D73,'BANCO DE DADOS MAIO SERVIÇOS'!$A$2:$E$14528,2,FALSE)</f>
        <v>MONTAGEM E DESMONTAGEM DE FÔRMA DE PILARES RETANGULARES E ESTRUTURAS SIMILARES COM ÁREA MÉDIA DAS SEÇÕES MAIOR QUE 0,25 M², PÉ-DIREITO SIMPLES, EM MADEIRA SERRADA, 2 UTILIZAÇÕES. AF_12/2015</v>
      </c>
      <c r="F73" s="983" t="str">
        <f>VLOOKUP($D73,'BANCO DE DADOS MAIO SERVIÇOS'!$A$2:$E$14528,3,FALSE)</f>
        <v>M2</v>
      </c>
      <c r="G73" s="988">
        <v>234.84</v>
      </c>
      <c r="H73" s="984">
        <f>VLOOKUP($D73,'BANCO DE DADOS MAIO SERVIÇOS'!$A$2:$E$14528,4,FALSE)</f>
        <v>79.349999999999994</v>
      </c>
      <c r="I73" s="988">
        <f t="shared" ref="I73:I82" si="6">TRUNC(H73*(1+$G$6),2)</f>
        <v>100.27</v>
      </c>
      <c r="J73" s="808">
        <f>TRUNC(I73*G73,2)</f>
        <v>23547.4</v>
      </c>
      <c r="K73" s="135"/>
      <c r="L73" s="136"/>
      <c r="M73" s="137"/>
      <c r="N73" s="137"/>
      <c r="O73" s="137"/>
      <c r="P73" s="137"/>
    </row>
    <row r="74" spans="2:16" s="128" customFormat="1" ht="45">
      <c r="B74" s="134"/>
      <c r="C74" s="986" t="s">
        <v>2608</v>
      </c>
      <c r="D74" s="362">
        <v>92778</v>
      </c>
      <c r="E74" s="982" t="str">
        <f>VLOOKUP($D74,'BANCO DE DADOS MAIO SERVIÇOS'!$A$2:$E$14528,2,FALSE)</f>
        <v>ARMAÇÃO DE PILAR OU VIGA DE UMA ESTRUTURA CONVENCIONAL DE CONCRETO ARMADO EM UMA EDIFICAÇÃO TÉRREA OU SOBRADO UTILIZANDO AÇO CA-50 DE 10,0 MM - MONTAGEM. AF_12/2015</v>
      </c>
      <c r="F74" s="983" t="str">
        <f>VLOOKUP($D74,'BANCO DE DADOS MAIO SERVIÇOS'!$A$2:$E$14528,3,FALSE)</f>
        <v>KG</v>
      </c>
      <c r="G74" s="987">
        <v>544.20000000000005</v>
      </c>
      <c r="H74" s="984">
        <f>VLOOKUP($D74,'BANCO DE DADOS MAIO SERVIÇOS'!$A$2:$E$14528,4,FALSE)</f>
        <v>7.1</v>
      </c>
      <c r="I74" s="987">
        <f t="shared" si="6"/>
        <v>8.9700000000000006</v>
      </c>
      <c r="J74" s="391">
        <f>TRUNC(I74*G74,2)</f>
        <v>4881.47</v>
      </c>
      <c r="K74" s="135"/>
      <c r="L74" s="136"/>
      <c r="M74" s="137"/>
      <c r="N74" s="137"/>
      <c r="O74" s="137"/>
      <c r="P74" s="137"/>
    </row>
    <row r="75" spans="2:16" s="128" customFormat="1" ht="45.75">
      <c r="B75" s="134"/>
      <c r="C75" s="986" t="s">
        <v>2609</v>
      </c>
      <c r="D75" s="1231">
        <v>92779</v>
      </c>
      <c r="E75" s="982" t="str">
        <f>VLOOKUP($D75,'BANCO DE DADOS MAIO SERVIÇOS'!$A$2:$E$14528,2,FALSE)</f>
        <v>ARMAÇÃO DE PILAR OU VIGA DE UMA ESTRUTURA CONVENCIONAL DE CONCRETO ARMADO EM UMA EDIFICAÇÃO TÉRREA OU SOBRADO UTILIZANDO AÇO CA-50 DE 12,5 MM - MONTAGEM. AF_12/2015</v>
      </c>
      <c r="F75" s="983" t="str">
        <f>VLOOKUP($D75,'BANCO DE DADOS MAIO SERVIÇOS'!$A$2:$E$14528,3,FALSE)</f>
        <v>KG</v>
      </c>
      <c r="G75" s="1232">
        <v>350.3</v>
      </c>
      <c r="H75" s="984">
        <f>VLOOKUP($D75,'BANCO DE DADOS MAIO SERVIÇOS'!$A$2:$E$14528,4,FALSE)</f>
        <v>6.25</v>
      </c>
      <c r="I75" s="987">
        <f t="shared" si="6"/>
        <v>7.89</v>
      </c>
      <c r="J75" s="391">
        <f>TRUNC(I75*G75,2)</f>
        <v>2763.86</v>
      </c>
      <c r="K75" s="135"/>
      <c r="L75" s="136"/>
      <c r="M75" s="137"/>
      <c r="N75" s="137"/>
      <c r="O75" s="137"/>
      <c r="P75" s="137"/>
    </row>
    <row r="76" spans="2:16" s="128" customFormat="1" ht="46.5" thickBot="1">
      <c r="B76" s="134"/>
      <c r="C76" s="986" t="s">
        <v>2610</v>
      </c>
      <c r="D76" s="1231">
        <v>92775</v>
      </c>
      <c r="E76" s="982" t="str">
        <f>VLOOKUP($D76,'BANCO DE DADOS MAIO SERVIÇOS'!$A$2:$E$14528,2,FALSE)</f>
        <v>ARMAÇÃO DE PILAR OU VIGA DE UMA ESTRUTURA CONVENCIONAL DE CONCRETO ARMADO EM UMA EDIFICAÇÃO TÉRREA OU SOBRADO UTILIZANDO AÇO CA-60 DE 5,0 MM - MONTAGEM. AF_12/2015</v>
      </c>
      <c r="F76" s="983" t="str">
        <f>VLOOKUP($D76,'BANCO DE DADOS MAIO SERVIÇOS'!$A$2:$E$14528,3,FALSE)</f>
        <v>KG</v>
      </c>
      <c r="G76" s="1232">
        <v>254.9</v>
      </c>
      <c r="H76" s="984">
        <f>VLOOKUP($D76,'BANCO DE DADOS MAIO SERVIÇOS'!$A$2:$E$14528,4,FALSE)</f>
        <v>10.74</v>
      </c>
      <c r="I76" s="987">
        <f t="shared" si="6"/>
        <v>13.57</v>
      </c>
      <c r="J76" s="391">
        <f>TRUNC(I76*G76,2)</f>
        <v>3458.99</v>
      </c>
      <c r="K76" s="135"/>
      <c r="L76" s="136"/>
      <c r="M76" s="137"/>
      <c r="N76" s="137"/>
      <c r="O76" s="137"/>
      <c r="P76" s="137"/>
    </row>
    <row r="77" spans="2:16" s="128" customFormat="1" ht="16.5" thickBot="1">
      <c r="B77" s="134"/>
      <c r="C77" s="1040"/>
      <c r="D77" s="1041"/>
      <c r="E77" s="1042" t="s">
        <v>2536</v>
      </c>
      <c r="F77" s="1043"/>
      <c r="G77" s="1044"/>
      <c r="H77" s="1045"/>
      <c r="I77" s="1044"/>
      <c r="J77" s="1046"/>
      <c r="K77" s="135"/>
      <c r="L77" s="136"/>
      <c r="M77" s="137"/>
      <c r="N77" s="137"/>
      <c r="O77" s="137"/>
      <c r="P77" s="137"/>
    </row>
    <row r="78" spans="2:16" s="128" customFormat="1" ht="30">
      <c r="B78" s="134"/>
      <c r="C78" s="1144" t="s">
        <v>2611</v>
      </c>
      <c r="D78" s="1145">
        <v>94965</v>
      </c>
      <c r="E78" s="1085" t="str">
        <f>VLOOKUP($D78,'BANCO DE DADOS MAIO SERVIÇOS'!$A$2:$E$14528,2,FALSE)</f>
        <v>CONCRETO FCK = 25MPA, TRAÇO 1:2,3:2,7 (CIMENTO/ AREIA MÉDIA/ BRITA 1)  - PREPARO MECÂNICO COM BETONEIRA 400 L. AF_07/2016</v>
      </c>
      <c r="F78" s="983" t="str">
        <f>VLOOKUP($D78,'BANCO DE DADOS MAIO SERVIÇOS'!$A$2:$E$14528,3,FALSE)</f>
        <v>M3</v>
      </c>
      <c r="G78" s="1089">
        <v>26.93</v>
      </c>
      <c r="H78" s="1088">
        <f>VLOOKUP($D78,'BANCO DE DADOS MAIO SERVIÇOS'!$A$2:$E$14528,4,FALSE)</f>
        <v>310.74</v>
      </c>
      <c r="I78" s="1089">
        <f>TRUNC(H78*(1+$G$6),2)</f>
        <v>392.68</v>
      </c>
      <c r="J78" s="1090">
        <f t="shared" ref="J78:J84" si="7">TRUNC(I78*G78,2)</f>
        <v>10574.87</v>
      </c>
      <c r="K78" s="135"/>
      <c r="L78" s="136"/>
      <c r="M78" s="137"/>
      <c r="N78" s="137"/>
      <c r="O78" s="137"/>
      <c r="P78" s="137"/>
    </row>
    <row r="79" spans="2:16" s="128" customFormat="1" ht="30">
      <c r="B79" s="134"/>
      <c r="C79" s="387" t="s">
        <v>2612</v>
      </c>
      <c r="D79" s="388">
        <v>92873</v>
      </c>
      <c r="E79" s="982" t="str">
        <f>VLOOKUP($D79,'BANCO DE DADOS MAIO SERVIÇOS'!$A$2:$E$14528,2,FALSE)</f>
        <v>LANÇAMENTO COM USO DE BALDES, ADENSAMENTO E ACABAMENTO DE CONCRETO EM ESTRUTURAS. AF_12/2015</v>
      </c>
      <c r="F79" s="983" t="str">
        <f>VLOOKUP($D79,'BANCO DE DADOS MAIO SERVIÇOS'!$A$2:$E$14528,3,FALSE)</f>
        <v>M3</v>
      </c>
      <c r="G79" s="988">
        <v>26.93</v>
      </c>
      <c r="H79" s="984">
        <f>VLOOKUP($D79,'BANCO DE DADOS MAIO SERVIÇOS'!$A$2:$E$14528,4,FALSE)</f>
        <v>143.69999999999999</v>
      </c>
      <c r="I79" s="988">
        <f>TRUNC(H79*(1+$G$6),2)</f>
        <v>181.59</v>
      </c>
      <c r="J79" s="808">
        <f t="shared" si="7"/>
        <v>4890.21</v>
      </c>
      <c r="K79" s="135"/>
      <c r="L79" s="136"/>
      <c r="M79" s="137"/>
      <c r="N79" s="137"/>
      <c r="O79" s="137"/>
      <c r="P79" s="137"/>
    </row>
    <row r="80" spans="2:16" s="128" customFormat="1" ht="45">
      <c r="B80" s="134"/>
      <c r="C80" s="986" t="s">
        <v>2613</v>
      </c>
      <c r="D80" s="362">
        <v>92509</v>
      </c>
      <c r="E80" s="982" t="str">
        <f>VLOOKUP($D80,'BANCO DE DADOS MAIO SERVIÇOS'!$A$2:$E$14528,2,FALSE)</f>
        <v>MONTAGEM E DESMONTAGEM DE FÔRMA DE LAJE MACIÇA COM ÁREA MÉDIA MENOR OU IGUAL A 20 M², PÉ-DIREITO SIMPLES, EM CHAPA DE MADEIRA COMPENSADA RESINADA, 2 UTILIZAÇÕES. AF_12/2015</v>
      </c>
      <c r="F80" s="983" t="str">
        <f>VLOOKUP($D80,'BANCO DE DADOS MAIO SERVIÇOS'!$A$2:$E$14528,3,FALSE)</f>
        <v>M2</v>
      </c>
      <c r="G80" s="987">
        <v>269.33</v>
      </c>
      <c r="H80" s="984">
        <f>VLOOKUP($D80,'BANCO DE DADOS MAIO SERVIÇOS'!$A$2:$E$14528,4,FALSE)</f>
        <v>34.200000000000003</v>
      </c>
      <c r="I80" s="987">
        <f>TRUNC(H80*(1+$G$6),2)</f>
        <v>43.21</v>
      </c>
      <c r="J80" s="391">
        <f t="shared" si="7"/>
        <v>11637.74</v>
      </c>
      <c r="K80" s="135"/>
      <c r="L80" s="136"/>
      <c r="M80" s="137"/>
      <c r="N80" s="137"/>
      <c r="O80" s="137"/>
      <c r="P80" s="137"/>
    </row>
    <row r="81" spans="2:16" s="128" customFormat="1" ht="45.75">
      <c r="B81" s="134"/>
      <c r="C81" s="986" t="s">
        <v>2614</v>
      </c>
      <c r="D81" s="1231">
        <v>92785</v>
      </c>
      <c r="E81" s="982" t="str">
        <f>VLOOKUP($D81,'BANCO DE DADOS MAIO SERVIÇOS'!$A$2:$E$14528,2,FALSE)</f>
        <v>ARMAÇÃO DE LAJE DE UMA ESTRUTURA CONVENCIONAL DE CONCRETO ARMADO EM UMA EDIFICAÇÃO TÉRREA OU SOBRADO UTILIZANDO AÇO CA-50 DE 6,3 MM - MONTAGEM. AF_12/2015</v>
      </c>
      <c r="F81" s="983" t="str">
        <f>VLOOKUP($D81,'BANCO DE DADOS MAIO SERVIÇOS'!$A$2:$E$14528,3,FALSE)</f>
        <v>KG</v>
      </c>
      <c r="G81" s="1232">
        <v>448.9</v>
      </c>
      <c r="H81" s="984">
        <f>VLOOKUP($D81,'BANCO DE DADOS MAIO SERVIÇOS'!$A$2:$E$14528,4,FALSE)</f>
        <v>8.02</v>
      </c>
      <c r="I81" s="987">
        <f>TRUNC(H81*(1+$G$6),2)</f>
        <v>10.130000000000001</v>
      </c>
      <c r="J81" s="391">
        <f t="shared" si="7"/>
        <v>4547.3500000000004</v>
      </c>
      <c r="K81" s="135"/>
      <c r="L81" s="136"/>
      <c r="M81" s="137"/>
      <c r="N81" s="137"/>
      <c r="O81" s="137"/>
      <c r="P81" s="137"/>
    </row>
    <row r="82" spans="2:16" s="128" customFormat="1" ht="45">
      <c r="B82" s="134"/>
      <c r="C82" s="986" t="s">
        <v>2615</v>
      </c>
      <c r="D82" s="362">
        <v>92786</v>
      </c>
      <c r="E82" s="978" t="str">
        <f>VLOOKUP($D82,'BANCO DE DADOS MAIO SERVIÇOS'!$A$2:$E$14528,2,FALSE)</f>
        <v>ARMAÇÃO DE LAJE DE UMA ESTRUTURA CONVENCIONAL DE CONCRETO ARMADO EM UMA EDIFICAÇÃO TÉRREA OU SOBRADO UTILIZANDO AÇO CA-50 DE 8,0 MM - MONTAGEM. AF_12/2015</v>
      </c>
      <c r="F82" s="977" t="str">
        <f>VLOOKUP($D82,'BANCO DE DADOS MAIO SERVIÇOS'!$A$2:$E$14528,3,FALSE)</f>
        <v>KG</v>
      </c>
      <c r="G82" s="987">
        <v>222.4</v>
      </c>
      <c r="H82" s="979">
        <f>VLOOKUP($D82,'BANCO DE DADOS MAIO SERVIÇOS'!$A$2:$E$14528,4,FALSE)</f>
        <v>7.86</v>
      </c>
      <c r="I82" s="987">
        <f t="shared" si="6"/>
        <v>9.93</v>
      </c>
      <c r="J82" s="391">
        <f t="shared" si="7"/>
        <v>2208.4299999999998</v>
      </c>
      <c r="K82" s="135"/>
      <c r="L82" s="136"/>
      <c r="M82" s="137"/>
      <c r="N82" s="137"/>
      <c r="O82" s="137"/>
      <c r="P82" s="137"/>
    </row>
    <row r="83" spans="2:16" s="128" customFormat="1" ht="45">
      <c r="B83" s="134"/>
      <c r="C83" s="986" t="s">
        <v>2616</v>
      </c>
      <c r="D83" s="362">
        <v>92787</v>
      </c>
      <c r="E83" s="978" t="str">
        <f>VLOOKUP($D83,'BANCO DE DADOS MAIO SERVIÇOS'!$A$2:$E$14528,2,FALSE)</f>
        <v>ARMAÇÃO DE LAJE DE UMA ESTRUTURA CONVENCIONAL DE CONCRETO ARMADO EM UMA EDIFICAÇÃO TÉRREA OU SOBRADO UTILIZANDO AÇO CA-50 DE 10,0 MM - MONTAGEM. AF_12/2015</v>
      </c>
      <c r="F83" s="977" t="str">
        <f>VLOOKUP($D83,'BANCO DE DADOS MAIO SERVIÇOS'!$A$2:$E$14528,3,FALSE)</f>
        <v>KG</v>
      </c>
      <c r="G83" s="987">
        <v>65.3</v>
      </c>
      <c r="H83" s="979">
        <f>VLOOKUP($D83,'BANCO DE DADOS MAIO SERVIÇOS'!$A$2:$E$14528,4,FALSE)</f>
        <v>6.36</v>
      </c>
      <c r="I83" s="987">
        <f>TRUNC(H83*(1+$G$6),2)</f>
        <v>8.0299999999999994</v>
      </c>
      <c r="J83" s="391">
        <f t="shared" si="7"/>
        <v>524.35</v>
      </c>
      <c r="K83" s="135"/>
      <c r="L83" s="136"/>
      <c r="M83" s="137"/>
      <c r="N83" s="137"/>
      <c r="O83" s="137"/>
      <c r="P83" s="137"/>
    </row>
    <row r="84" spans="2:16" s="128" customFormat="1" ht="45.75" thickBot="1">
      <c r="B84" s="134"/>
      <c r="C84" s="1233" t="s">
        <v>2617</v>
      </c>
      <c r="D84" s="1234">
        <v>92784</v>
      </c>
      <c r="E84" s="1227" t="str">
        <f>VLOOKUP($D84,'BANCO DE DADOS MAIO SERVIÇOS'!$A$2:$E$14528,2,FALSE)</f>
        <v>ARMAÇÃO DE LAJE DE UMA ESTRUTURA CONVENCIONAL DE CONCRETO ARMADO EM UMA EDIFICAÇÃO TÉRREA OU SOBRADO UTILIZANDO AÇO CA-60 DE 5,0 MM - MONTAGEM. AF_12/2015</v>
      </c>
      <c r="F84" s="1228" t="str">
        <f>VLOOKUP($D84,'BANCO DE DADOS MAIO SERVIÇOS'!$A$2:$E$14528,3,FALSE)</f>
        <v>KG</v>
      </c>
      <c r="G84" s="1235">
        <v>537.29999999999995</v>
      </c>
      <c r="H84" s="1230">
        <f>VLOOKUP($D84,'BANCO DE DADOS MAIO SERVIÇOS'!$A$2:$E$14528,4,FALSE)</f>
        <v>9.15</v>
      </c>
      <c r="I84" s="1235">
        <f>TRUNC(H84*(1+$G$6),2)</f>
        <v>11.56</v>
      </c>
      <c r="J84" s="1236">
        <f t="shared" si="7"/>
        <v>6211.18</v>
      </c>
      <c r="K84" s="135"/>
      <c r="L84" s="136"/>
      <c r="M84" s="137"/>
      <c r="N84" s="137"/>
      <c r="O84" s="137"/>
      <c r="P84" s="137"/>
    </row>
    <row r="85" spans="2:16" s="71" customFormat="1" ht="16.5" thickBot="1">
      <c r="B85" s="68"/>
      <c r="C85" s="370"/>
      <c r="D85" s="370"/>
      <c r="E85" s="370"/>
      <c r="F85" s="370"/>
      <c r="G85" s="370"/>
      <c r="H85" s="371"/>
      <c r="I85" s="370"/>
      <c r="J85" s="370"/>
      <c r="K85" s="70"/>
      <c r="M85" s="57"/>
      <c r="N85" s="57"/>
      <c r="O85" s="57"/>
      <c r="P85" s="57"/>
    </row>
    <row r="86" spans="2:16" ht="15.75">
      <c r="B86" s="72"/>
      <c r="C86" s="381" t="s">
        <v>1801</v>
      </c>
      <c r="D86" s="382"/>
      <c r="E86" s="383" t="s">
        <v>1797</v>
      </c>
      <c r="F86" s="384"/>
      <c r="G86" s="385"/>
      <c r="H86" s="386"/>
      <c r="I86" s="386"/>
      <c r="J86" s="1083">
        <f>SUM(J87:J89)</f>
        <v>14690.04</v>
      </c>
      <c r="K86" s="73"/>
      <c r="L86" s="74"/>
      <c r="M86" s="75"/>
      <c r="N86" s="75"/>
      <c r="O86" s="75"/>
      <c r="P86" s="75"/>
    </row>
    <row r="87" spans="2:16" s="128" customFormat="1" ht="30.75" thickBot="1">
      <c r="B87" s="134"/>
      <c r="C87" s="1237" t="s">
        <v>1802</v>
      </c>
      <c r="D87" s="1061" t="s">
        <v>28</v>
      </c>
      <c r="E87" s="982" t="str">
        <f>VLOOKUP($D87,'BANCO DE DADOS MAIO SERVIÇOS'!$A$2:$E$14528,2,FALSE)</f>
        <v>IMPERMEABILIZACAO DE ESTRUTURAS ENTERRADAS, COM TINTA ASFALTICA, DUAS DEMAOS.</v>
      </c>
      <c r="F87" s="983" t="str">
        <f>VLOOKUP($D87,'BANCO DE DADOS MAIO SERVIÇOS'!$A$2:$E$14528,3,FALSE)</f>
        <v>M2</v>
      </c>
      <c r="G87" s="1238">
        <f>TRUNC(K41*0.75,2)</f>
        <v>152.04</v>
      </c>
      <c r="H87" s="984">
        <f>VLOOKUP($D87,'BANCO DE DADOS MAIO SERVIÇOS'!$A$2:$E$14528,4,FALSE)</f>
        <v>9.3800000000000008</v>
      </c>
      <c r="I87" s="1062">
        <f>TRUNC(H87*(1+$G$6),2)</f>
        <v>11.85</v>
      </c>
      <c r="J87" s="1239">
        <f>TRUNC(I87*G87,2)</f>
        <v>1801.67</v>
      </c>
      <c r="K87" s="135"/>
      <c r="L87" s="136"/>
      <c r="M87" s="137"/>
      <c r="N87" s="137"/>
      <c r="O87" s="137"/>
      <c r="P87" s="137"/>
    </row>
    <row r="88" spans="2:16" s="128" customFormat="1" ht="16.5" thickBot="1">
      <c r="B88" s="134"/>
      <c r="C88" s="1040"/>
      <c r="D88" s="1041"/>
      <c r="E88" s="1042" t="s">
        <v>1799</v>
      </c>
      <c r="F88" s="1043"/>
      <c r="G88" s="1044"/>
      <c r="H88" s="1045"/>
      <c r="I88" s="1044"/>
      <c r="J88" s="1046"/>
      <c r="K88" s="135"/>
      <c r="L88" s="136"/>
      <c r="M88" s="137"/>
      <c r="N88" s="137"/>
      <c r="O88" s="137"/>
      <c r="P88" s="137"/>
    </row>
    <row r="89" spans="2:16" s="14" customFormat="1" ht="30.75" thickBot="1">
      <c r="B89" s="9"/>
      <c r="C89" s="1233" t="s">
        <v>2618</v>
      </c>
      <c r="D89" s="1234">
        <v>6225</v>
      </c>
      <c r="E89" s="1227" t="str">
        <f>VLOOKUP($D89,'BANCO DE DADOS MAIO SERVIÇOS'!$A$2:$E$14528,2,FALSE)</f>
        <v>IMPERMEABILIZACAO DE CALHAS/LAJES DESCOBERTAS, COM EMULSAO ASFALTICA COM ELASTOMEROS, 3 DEMAOS</v>
      </c>
      <c r="F89" s="1228" t="str">
        <f>VLOOKUP($D89,'BANCO DE DADOS MAIO SERVIÇOS'!$A$2:$E$14528,3,FALSE)</f>
        <v>M2</v>
      </c>
      <c r="G89" s="1235">
        <f>TRUNC(245.47+22.87,2)</f>
        <v>268.33999999999997</v>
      </c>
      <c r="H89" s="1230">
        <f>VLOOKUP($D89,'BANCO DE DADOS MAIO SERVIÇOS'!$A$2:$E$14528,4,FALSE)</f>
        <v>38.01</v>
      </c>
      <c r="I89" s="1235">
        <f>TRUNC(H89*(1+$G$6),2)</f>
        <v>48.03</v>
      </c>
      <c r="J89" s="1236">
        <f>TRUNC(I89*G89,2)</f>
        <v>12888.37</v>
      </c>
      <c r="K89" s="73"/>
      <c r="L89" s="76"/>
      <c r="M89" s="78"/>
      <c r="N89" s="77"/>
      <c r="O89" s="78"/>
      <c r="P89" s="77"/>
    </row>
    <row r="90" spans="2:16" s="71" customFormat="1" ht="16.5" thickBot="1">
      <c r="B90" s="68"/>
      <c r="C90" s="614"/>
      <c r="D90" s="370"/>
      <c r="E90" s="370"/>
      <c r="F90" s="370"/>
      <c r="G90" s="370"/>
      <c r="H90" s="371"/>
      <c r="I90" s="370"/>
      <c r="J90" s="615"/>
      <c r="K90" s="70"/>
      <c r="M90" s="57"/>
      <c r="N90" s="57"/>
      <c r="O90" s="57"/>
      <c r="P90" s="57"/>
    </row>
    <row r="91" spans="2:16" s="128" customFormat="1" ht="15.75">
      <c r="B91" s="134"/>
      <c r="C91" s="381" t="s">
        <v>1803</v>
      </c>
      <c r="D91" s="382"/>
      <c r="E91" s="383" t="s">
        <v>2597</v>
      </c>
      <c r="F91" s="384"/>
      <c r="G91" s="385"/>
      <c r="H91" s="386"/>
      <c r="I91" s="386"/>
      <c r="J91" s="1083">
        <f>SUM(J92:J92)</f>
        <v>2979.28</v>
      </c>
      <c r="K91" s="135"/>
      <c r="L91" s="136"/>
      <c r="M91" s="137"/>
      <c r="N91" s="137"/>
      <c r="O91" s="137"/>
      <c r="P91" s="137"/>
    </row>
    <row r="92" spans="2:16" s="128" customFormat="1" ht="30.75" thickBot="1">
      <c r="B92" s="134"/>
      <c r="C92" s="1233" t="s">
        <v>1804</v>
      </c>
      <c r="D92" s="1234" t="str">
        <f>'COMP ESTRUTURAL'!B13</f>
        <v>AMM MET 001</v>
      </c>
      <c r="E92" s="1227" t="str">
        <f>VLOOKUP($D92,'BANCO DE DADOS MAIO SERVIÇOS'!$A$2:$E$14528,2,FALSE)</f>
        <v>COMPOSIÇÃO DESTINADA AS ESTRUTURAS DAS MARQUISES METÁLICAS, FRONTAL E DOS FUNDOS, PARA A UBS, INCLUSO FORNECIMENTO E INSTALAÇÃO E ANCORAGEM/FIXAÇÃO</v>
      </c>
      <c r="F92" s="1228" t="str">
        <f>VLOOKUP($D92,'BANCO DE DADOS MAIO SERVIÇOS'!$A$2:$E$14528,3,FALSE)</f>
        <v>UN</v>
      </c>
      <c r="G92" s="1243">
        <v>1</v>
      </c>
      <c r="H92" s="1230">
        <f>VLOOKUP($D92,'BANCO DE DADOS MAIO SERVIÇOS'!$A$2:$E$14528,4,FALSE)</f>
        <v>2357.59</v>
      </c>
      <c r="I92" s="1235">
        <f>TRUNC(H92*(1+$G$6),2)</f>
        <v>2979.28</v>
      </c>
      <c r="J92" s="1236">
        <f>TRUNC(I92*G92,2)</f>
        <v>2979.28</v>
      </c>
      <c r="K92" s="135"/>
      <c r="L92" s="136"/>
      <c r="M92" s="137"/>
      <c r="N92" s="137"/>
      <c r="O92" s="137"/>
      <c r="P92" s="137"/>
    </row>
    <row r="93" spans="2:16" s="71" customFormat="1" ht="16.5" thickBot="1">
      <c r="B93" s="68"/>
      <c r="C93" s="614"/>
      <c r="D93" s="370"/>
      <c r="E93" s="370"/>
      <c r="F93" s="370"/>
      <c r="G93" s="370"/>
      <c r="H93" s="371"/>
      <c r="I93" s="370"/>
      <c r="J93" s="615"/>
      <c r="K93" s="133"/>
      <c r="M93" s="57"/>
      <c r="N93" s="57"/>
      <c r="O93" s="57"/>
      <c r="P93" s="57"/>
    </row>
    <row r="94" spans="2:16" ht="16.5" thickBot="1">
      <c r="B94" s="72"/>
      <c r="C94" s="349" t="s">
        <v>1999</v>
      </c>
      <c r="D94" s="350"/>
      <c r="E94" s="351" t="s">
        <v>1985</v>
      </c>
      <c r="F94" s="352"/>
      <c r="G94" s="353"/>
      <c r="H94" s="354"/>
      <c r="I94" s="354"/>
      <c r="J94" s="355">
        <f>SUM(J96:J103)</f>
        <v>57763.130000000005</v>
      </c>
      <c r="K94" s="73"/>
      <c r="L94" s="74"/>
      <c r="M94" s="75"/>
      <c r="N94" s="75"/>
      <c r="O94" s="75"/>
      <c r="P94" s="75"/>
    </row>
    <row r="95" spans="2:16" s="128" customFormat="1" ht="16.5" thickBot="1">
      <c r="B95" s="134"/>
      <c r="C95" s="1040"/>
      <c r="D95" s="1041"/>
      <c r="E95" s="1047" t="s">
        <v>1986</v>
      </c>
      <c r="F95" s="1043"/>
      <c r="G95" s="1044"/>
      <c r="H95" s="1045"/>
      <c r="I95" s="1044"/>
      <c r="J95" s="1046"/>
      <c r="K95" s="135"/>
      <c r="L95" s="136"/>
      <c r="M95" s="137"/>
      <c r="N95" s="137"/>
      <c r="O95" s="137"/>
      <c r="P95" s="137"/>
    </row>
    <row r="96" spans="2:16" s="14" customFormat="1" ht="45.75" thickBot="1">
      <c r="B96" s="9"/>
      <c r="C96" s="1048" t="s">
        <v>1815</v>
      </c>
      <c r="D96" s="388">
        <v>89168</v>
      </c>
      <c r="E96" s="982" t="str">
        <f>VLOOKUP($D96,'BANCO DE DADOS MAIO SERVIÇOS'!$A$2:$E$14528,2,FALSE)</f>
        <v>(COMPOSIÇÃO REPRESENTATIVA) DO SERVIÇO DE ALVENARIA DE VEDAÇÃO DE BLOCOS VAZADOS DE CERÂMICA DE 9X19X19CM (ESPESSURA 9CM), PARA EDIFICAÇÃO HABITACIONAL UNIFAMILIAR (CASA) E EDIFICAÇÃO PÚBLICA PADRÃO. AF_11/2014</v>
      </c>
      <c r="F96" s="983" t="str">
        <f>VLOOKUP($D96,'BANCO DE DADOS MAIO SERVIÇOS'!$A$2:$E$14528,3,FALSE)</f>
        <v>M2</v>
      </c>
      <c r="G96" s="807">
        <f>TRUNC((((8.4+3.75+1.5+3.75+3.6+10.85+10.7+10.9+10.6+1.5+9.69+1.3+1.35+5.9+3.5+3.5+3.5+3+3+4.4+1.5+4.4+3.8+3.5+3.5+3.5+3.8+10.05+1.6+10.05+2+3.8+3.5+0.95+5.35+5.75+6.95+1.7+1.8+1.77+0.4+5.35+1.8+1.7+3.5+3.5+3.5+2)*2.8+(4.7+5.15+5.15+4.7)*3.4+(1.65+1.7+1.8+0.2+1.65+1.7+1.8+0.2)*2.2+(4.6+5.45+8.95+4.6+3.05+2.3+3.05+4.6+6.15+5.25+10+5.1+6.25+4.6+1.8+2+1.8)*1.55+(2.95+3.6+2.95)*1.7)-(8.4+22.68+3.78+2.1+2.52+2.52+1.87+1.2+1.155+1.2+2.31+4.68+6.4+16+4.4+0.76+0.8+1.6+0.66)),2)</f>
        <v>720.92</v>
      </c>
      <c r="H96" s="984">
        <f>VLOOKUP($D96,'BANCO DE DADOS MAIO SERVIÇOS'!$A$2:$E$14528,4,FALSE)</f>
        <v>59.73</v>
      </c>
      <c r="I96" s="984">
        <f>TRUNC(H96*(1+$G$6),2)</f>
        <v>75.48</v>
      </c>
      <c r="J96" s="389">
        <f>TRUNC(I96*G96,2)</f>
        <v>54415.040000000001</v>
      </c>
      <c r="K96" s="73"/>
      <c r="L96" s="807">
        <f>((8.4+3.75+1.5+3.75+3.6+10.85+10.7+10.9+10.6+1.5+9.69+1.3+1.35+5.9+3.5+3.5+3.5+3+3+4.4+1.5+4.4+3.8+3.5+3.5+3.5+3.8+10.05+1.6+10.05+2+3.8+3.5+0.95+5.35+5.75+6.95+1.7+1.8+1.77+0.4+5.35+1.8+1.7+3.5+3.5+3.5+2)*2.8+(4.7+5.15+5.15+4.7)*3.4+(1.65+1.7+1.8+0.2+1.65+1.7+1.8+0.2)*2.2+(4.6+5.45+8.95+4.6+3.05+2.3+3.05+4.6+6.15+5.25+10+5.1+6.25+4.6+1.8+2+1.8)*1.55+(2.95+3.6+2.95)*1.7)-(8.4+22.68+3.78+2.1+2.52+2.52+1.87+1.2+1.155+1.2+2.31+4.68+6.4+16+4.4+0.76+0.8+1.6+0.66)</f>
        <v>720.92549999999994</v>
      </c>
      <c r="M96" s="78"/>
      <c r="N96" s="77"/>
      <c r="O96" s="78"/>
      <c r="P96" s="77"/>
    </row>
    <row r="97" spans="2:16" s="128" customFormat="1" ht="16.5" thickBot="1">
      <c r="B97" s="134"/>
      <c r="C97" s="1040"/>
      <c r="D97" s="1041"/>
      <c r="E97" s="1047" t="s">
        <v>1987</v>
      </c>
      <c r="F97" s="1043"/>
      <c r="G97" s="1044"/>
      <c r="H97" s="1045"/>
      <c r="I97" s="1044"/>
      <c r="J97" s="1046"/>
      <c r="K97" s="135"/>
      <c r="L97" s="136"/>
      <c r="M97" s="137"/>
      <c r="N97" s="137"/>
      <c r="O97" s="137"/>
      <c r="P97" s="137"/>
    </row>
    <row r="98" spans="2:16" s="132" customFormat="1" ht="15">
      <c r="B98" s="129"/>
      <c r="C98" s="1048" t="s">
        <v>1816</v>
      </c>
      <c r="D98" s="983">
        <v>93182</v>
      </c>
      <c r="E98" s="982" t="str">
        <f>VLOOKUP($D98,'BANCO DE DADOS MAIO SERVIÇOS'!$A$2:$E$14528,2,FALSE)</f>
        <v>VERGA PRÉ-MOLDADA PARA JANELAS COM ATÉ 1,5 M DE VÃO. AF_03/2016</v>
      </c>
      <c r="F98" s="983" t="str">
        <f>VLOOKUP($D98,'BANCO DE DADOS MAIO SERVIÇOS'!$A$2:$E$14528,3,FALSE)</f>
        <v>M</v>
      </c>
      <c r="G98" s="807">
        <f>TRUNC(((1.5*8)+(1.45*1)+(1.5*2)+(1.5*4)+(1.1*1)),2)</f>
        <v>23.55</v>
      </c>
      <c r="H98" s="984">
        <f>VLOOKUP($D98,'BANCO DE DADOS MAIO SERVIÇOS'!$A$2:$E$14528,4,FALSE)</f>
        <v>18.32</v>
      </c>
      <c r="I98" s="984">
        <f t="shared" ref="I98:I103" si="8">TRUNC(H98*(1+$G$6),2)</f>
        <v>23.15</v>
      </c>
      <c r="J98" s="389">
        <f t="shared" ref="J98:J103" si="9">TRUNC(I98*G98,2)</f>
        <v>545.17999999999995</v>
      </c>
      <c r="K98" s="135"/>
      <c r="L98" s="138"/>
      <c r="M98" s="140"/>
      <c r="N98" s="139"/>
      <c r="O98" s="140"/>
      <c r="P98" s="139"/>
    </row>
    <row r="99" spans="2:16" s="132" customFormat="1" ht="15">
      <c r="B99" s="129"/>
      <c r="C99" s="356" t="s">
        <v>1817</v>
      </c>
      <c r="D99" s="977">
        <v>93194</v>
      </c>
      <c r="E99" s="978" t="str">
        <f>VLOOKUP($D99,'BANCO DE DADOS MAIO SERVIÇOS'!$A$2:$E$14528,2,FALSE)</f>
        <v>CONTRAVERGA PRÉ-MOLDADA PARA VÃOS DE ATÉ 1,5 M DE COMPRIMENTO. AF_03/2016</v>
      </c>
      <c r="F99" s="977" t="str">
        <f>VLOOKUP($D99,'BANCO DE DADOS MAIO SERVIÇOS'!$A$2:$E$14528,3,FALSE)</f>
        <v>M</v>
      </c>
      <c r="G99" s="359">
        <f>G98</f>
        <v>23.55</v>
      </c>
      <c r="H99" s="979">
        <f>VLOOKUP($D99,'BANCO DE DADOS MAIO SERVIÇOS'!$A$2:$E$14528,4,FALSE)</f>
        <v>18.100000000000001</v>
      </c>
      <c r="I99" s="979">
        <f>TRUNC(H99*(1+$G$6),2)</f>
        <v>22.87</v>
      </c>
      <c r="J99" s="361">
        <f>TRUNC(I99*G99,2)</f>
        <v>538.58000000000004</v>
      </c>
      <c r="K99" s="135"/>
      <c r="L99" s="138"/>
      <c r="M99" s="140"/>
      <c r="N99" s="139"/>
      <c r="O99" s="140"/>
      <c r="P99" s="139"/>
    </row>
    <row r="100" spans="2:16" s="132" customFormat="1" ht="15">
      <c r="B100" s="129"/>
      <c r="C100" s="356" t="s">
        <v>1818</v>
      </c>
      <c r="D100" s="977">
        <v>93183</v>
      </c>
      <c r="E100" s="978" t="str">
        <f>VLOOKUP($D100,'BANCO DE DADOS MAIO SERVIÇOS'!$A$2:$E$14528,2,FALSE)</f>
        <v>VERGA PRÉ-MOLDADA PARA JANELAS COM MAIS DE 1,5 M DE VÃO. AF_03/2016</v>
      </c>
      <c r="F100" s="977" t="str">
        <f>VLOOKUP($D100,'BANCO DE DADOS MAIO SERVIÇOS'!$A$2:$E$14528,3,FALSE)</f>
        <v>M</v>
      </c>
      <c r="G100" s="359">
        <f>TRUNC(((2.5*10)+(2.5*1)),2)</f>
        <v>27.5</v>
      </c>
      <c r="H100" s="979">
        <f>VLOOKUP($D100,'BANCO DE DADOS MAIO SERVIÇOS'!$A$2:$E$14528,4,FALSE)</f>
        <v>23.34</v>
      </c>
      <c r="I100" s="979">
        <f t="shared" si="8"/>
        <v>29.49</v>
      </c>
      <c r="J100" s="361">
        <f t="shared" si="9"/>
        <v>810.97</v>
      </c>
      <c r="K100" s="135"/>
      <c r="L100" s="138"/>
      <c r="M100" s="140"/>
      <c r="N100" s="139"/>
      <c r="O100" s="140"/>
      <c r="P100" s="139"/>
    </row>
    <row r="101" spans="2:16" s="132" customFormat="1" ht="15" customHeight="1">
      <c r="B101" s="129"/>
      <c r="C101" s="356" t="s">
        <v>2619</v>
      </c>
      <c r="D101" s="977">
        <v>93195</v>
      </c>
      <c r="E101" s="978" t="str">
        <f>VLOOKUP($D101,'BANCO DE DADOS MAIO SERVIÇOS'!$A$2:$E$14528,2,FALSE)</f>
        <v>CONTRAVERGA PRÉ-MOLDADA PARA VÃOS DE MAIS DE 1,5 M DE COMPRIMENTO. AF_03/2016</v>
      </c>
      <c r="F101" s="977" t="str">
        <f>VLOOKUP($D101,'BANCO DE DADOS MAIO SERVIÇOS'!$A$2:$E$14528,3,FALSE)</f>
        <v>M</v>
      </c>
      <c r="G101" s="359">
        <f>G100</f>
        <v>27.5</v>
      </c>
      <c r="H101" s="979">
        <f>VLOOKUP($D101,'BANCO DE DADOS MAIO SERVIÇOS'!$A$2:$E$14528,4,FALSE)</f>
        <v>21.19</v>
      </c>
      <c r="I101" s="979">
        <f>TRUNC(H101*(1+$G$6),2)</f>
        <v>26.77</v>
      </c>
      <c r="J101" s="361">
        <f>TRUNC(I101*G101,2)</f>
        <v>736.17</v>
      </c>
      <c r="K101" s="135"/>
      <c r="L101" s="138"/>
      <c r="M101" s="140"/>
      <c r="N101" s="139"/>
      <c r="O101" s="140"/>
      <c r="P101" s="139"/>
    </row>
    <row r="102" spans="2:16" s="132" customFormat="1" ht="15">
      <c r="B102" s="129"/>
      <c r="C102" s="356" t="s">
        <v>2620</v>
      </c>
      <c r="D102" s="977">
        <v>93184</v>
      </c>
      <c r="E102" s="978" t="str">
        <f>VLOOKUP($D102,'BANCO DE DADOS MAIO SERVIÇOS'!$A$2:$E$14528,2,FALSE)</f>
        <v>VERGA PRÉ-MOLDADA PARA PORTAS COM ATÉ 1,5 M DE VÃO. AF_03/2016</v>
      </c>
      <c r="F102" s="977" t="str">
        <f>VLOOKUP($D102,'BANCO DE DADOS MAIO SERVIÇOS'!$A$2:$E$14528,3,FALSE)</f>
        <v>M</v>
      </c>
      <c r="G102" s="359">
        <f>TRUNC(((1.3*5)+(1.4*12)+(1.4*2)+(1.5*1)+(1.7*1)+(1.7*1)+(1.05*2)+(1.3*1)+(1.6*1)),2)</f>
        <v>36</v>
      </c>
      <c r="H102" s="979">
        <f>VLOOKUP($D102,'BANCO DE DADOS MAIO SERVIÇOS'!$A$2:$E$14528,4,FALSE)</f>
        <v>14.24</v>
      </c>
      <c r="I102" s="979">
        <f t="shared" si="8"/>
        <v>17.989999999999998</v>
      </c>
      <c r="J102" s="361">
        <f t="shared" si="9"/>
        <v>647.64</v>
      </c>
      <c r="K102" s="135"/>
      <c r="L102" s="138"/>
      <c r="M102" s="140"/>
      <c r="N102" s="139"/>
      <c r="O102" s="140"/>
      <c r="P102" s="139"/>
    </row>
    <row r="103" spans="2:16" s="132" customFormat="1" ht="15.75" thickBot="1">
      <c r="B103" s="129"/>
      <c r="C103" s="363" t="s">
        <v>2621</v>
      </c>
      <c r="D103" s="981">
        <v>93185</v>
      </c>
      <c r="E103" s="980" t="str">
        <f>VLOOKUP($D103,'BANCO DE DADOS MAIO SERVIÇOS'!$A$2:$E$14528,2,FALSE)</f>
        <v>VERGA PRÉ-MOLDADA PARA PORTAS COM MAIS DE 1,5 M DE VÃO. AF_03/2016</v>
      </c>
      <c r="F103" s="981" t="str">
        <f>VLOOKUP($D103,'BANCO DE DADOS MAIO SERVIÇOS'!$A$2:$E$14528,3,FALSE)</f>
        <v>M</v>
      </c>
      <c r="G103" s="367">
        <f>2.4*1</f>
        <v>2.4</v>
      </c>
      <c r="H103" s="368">
        <f>VLOOKUP($D103,'BANCO DE DADOS MAIO SERVIÇOS'!$A$2:$E$14528,4,FALSE)</f>
        <v>22.94</v>
      </c>
      <c r="I103" s="368">
        <f t="shared" si="8"/>
        <v>28.98</v>
      </c>
      <c r="J103" s="369">
        <f t="shared" si="9"/>
        <v>69.55</v>
      </c>
      <c r="K103" s="135"/>
      <c r="L103" s="138"/>
      <c r="M103" s="140"/>
      <c r="N103" s="139"/>
      <c r="O103" s="140"/>
      <c r="P103" s="139"/>
    </row>
    <row r="104" spans="2:16" s="71" customFormat="1" ht="16.5" thickBot="1">
      <c r="B104" s="68"/>
      <c r="C104" s="379"/>
      <c r="D104" s="379"/>
      <c r="E104" s="379"/>
      <c r="F104" s="379"/>
      <c r="G104" s="379"/>
      <c r="H104" s="380"/>
      <c r="I104" s="379"/>
      <c r="J104" s="379"/>
      <c r="K104" s="70"/>
      <c r="M104" s="57"/>
      <c r="N104" s="57"/>
      <c r="O104" s="57"/>
      <c r="P104" s="57"/>
    </row>
    <row r="105" spans="2:16" ht="16.5" thickBot="1">
      <c r="B105" s="72"/>
      <c r="C105" s="372" t="s">
        <v>2000</v>
      </c>
      <c r="D105" s="373"/>
      <c r="E105" s="374" t="s">
        <v>1805</v>
      </c>
      <c r="F105" s="375"/>
      <c r="G105" s="376"/>
      <c r="H105" s="377"/>
      <c r="I105" s="377"/>
      <c r="J105" s="378">
        <f>SUM(J107:J125)</f>
        <v>75218.73000000001</v>
      </c>
      <c r="K105" s="73"/>
      <c r="L105" s="74"/>
      <c r="M105" s="75"/>
      <c r="N105" s="75"/>
      <c r="O105" s="75"/>
      <c r="P105" s="75"/>
    </row>
    <row r="106" spans="2:16" s="128" customFormat="1" ht="16.5" thickBot="1">
      <c r="B106" s="134"/>
      <c r="C106" s="1040"/>
      <c r="D106" s="1041"/>
      <c r="E106" s="1047" t="s">
        <v>1991</v>
      </c>
      <c r="F106" s="1043"/>
      <c r="G106" s="1044"/>
      <c r="H106" s="1045"/>
      <c r="I106" s="1044"/>
      <c r="J106" s="1046"/>
      <c r="K106" s="135"/>
      <c r="L106" s="136"/>
      <c r="M106" s="137"/>
      <c r="N106" s="137"/>
      <c r="O106" s="137"/>
      <c r="P106" s="137"/>
    </row>
    <row r="107" spans="2:16" s="14" customFormat="1" ht="30">
      <c r="B107" s="9"/>
      <c r="C107" s="387" t="s">
        <v>1819</v>
      </c>
      <c r="D107" s="388">
        <v>94581</v>
      </c>
      <c r="E107" s="982" t="str">
        <f>VLOOKUP($D107,'BANCO DE DADOS MAIO SERVIÇOS'!$A$2:$E$14528,2,FALSE)</f>
        <v>JANELA DE ALUMÍNIO MAXIM-AR, FIXAÇÃO COM ARGAMASSA, COM VIDROS, PADRONIZADA. AF_07/2016</v>
      </c>
      <c r="F107" s="983" t="str">
        <f>VLOOKUP($D107,'BANCO DE DADOS MAIO SERVIÇOS'!$A$2:$E$14528,3,FALSE)</f>
        <v>M2</v>
      </c>
      <c r="G107" s="988">
        <f>TRUNC(((1*0.8)*8+(2*0.8)*10+(2*2.2)*1+(0.95*0.8)*1+(1*0.4)*2),2)</f>
        <v>28.36</v>
      </c>
      <c r="H107" s="984">
        <f>VLOOKUP($D107,'BANCO DE DADOS MAIO SERVIÇOS'!$A$2:$E$14528,4,FALSE)</f>
        <v>717.62</v>
      </c>
      <c r="I107" s="988">
        <f>TRUNC(H107*(1+$G$6),2)</f>
        <v>906.85</v>
      </c>
      <c r="J107" s="389">
        <f>TRUNC(I107*G107,2)</f>
        <v>25718.26</v>
      </c>
      <c r="K107" s="73"/>
      <c r="L107" s="76"/>
      <c r="M107" s="78"/>
      <c r="N107" s="77"/>
      <c r="O107" s="78"/>
      <c r="P107" s="77"/>
    </row>
    <row r="108" spans="2:16" s="14" customFormat="1" ht="15">
      <c r="B108" s="9"/>
      <c r="C108" s="986" t="s">
        <v>1820</v>
      </c>
      <c r="D108" s="362" t="str">
        <f>'COMPOSIÇÃO CIVIL'!B272</f>
        <v>AMM CIV 012</v>
      </c>
      <c r="E108" s="978" t="str">
        <f>VLOOKUP($D108,'BANCO DE DADOS MAIO SERVIÇOS'!$A$2:$E$14528,2,FALSE)</f>
        <v>FORNECIMENTO E INSTALAÇÃO DE VENEZIANA DE VENTILAÇAO EM ALUMÍNIO - FIXO</v>
      </c>
      <c r="F108" s="977" t="str">
        <f>VLOOKUP($D108,'BANCO DE DADOS MAIO SERVIÇOS'!$A$2:$E$14528,3,FALSE)</f>
        <v>M2</v>
      </c>
      <c r="G108" s="987">
        <f>TRUNC(((1*0.4)*4),2)</f>
        <v>1.6</v>
      </c>
      <c r="H108" s="979">
        <f>VLOOKUP($D108,'BANCO DE DADOS MAIO SERVIÇOS'!$A$2:$E$14528,4,FALSE)</f>
        <v>547.86</v>
      </c>
      <c r="I108" s="987">
        <f>TRUNC(H108*(1+$G$6),2)</f>
        <v>692.33</v>
      </c>
      <c r="J108" s="361">
        <f>TRUNC(I108*G108,2)</f>
        <v>1107.72</v>
      </c>
      <c r="K108" s="73"/>
      <c r="L108" s="76"/>
      <c r="M108" s="78"/>
      <c r="N108" s="77"/>
      <c r="O108" s="78"/>
      <c r="P108" s="77"/>
    </row>
    <row r="109" spans="2:16" s="132" customFormat="1" ht="15">
      <c r="B109" s="129"/>
      <c r="C109" s="986" t="s">
        <v>2001</v>
      </c>
      <c r="D109" s="362" t="str">
        <f>'COMPOSIÇÃO CIVIL'!B283</f>
        <v>AMM CIV 013</v>
      </c>
      <c r="E109" s="978" t="str">
        <f>VLOOKUP($D109,'BANCO DE DADOS MAIO SERVIÇOS'!$A$2:$E$14528,2,FALSE)</f>
        <v>FORNECIMENTO E INSTALAÇÃO DE GUICHÊ EM ALUMINIO</v>
      </c>
      <c r="F109" s="977" t="str">
        <f>VLOOKUP($D109,'BANCO DE DADOS MAIO SERVIÇOS'!$A$2:$E$14528,3,FALSE)</f>
        <v>M2</v>
      </c>
      <c r="G109" s="359">
        <f>TRUNC(((0.6*1.1)*1),2)</f>
        <v>0.66</v>
      </c>
      <c r="H109" s="979">
        <f>VLOOKUP($D109,'BANCO DE DADOS MAIO SERVIÇOS'!$A$2:$E$14528,4,FALSE)</f>
        <v>640.75</v>
      </c>
      <c r="I109" s="979">
        <f>TRUNC(H109*(1+$G$6),2)</f>
        <v>809.71</v>
      </c>
      <c r="J109" s="361">
        <f>TRUNC(I109*G109,2)</f>
        <v>534.4</v>
      </c>
      <c r="K109" s="135"/>
      <c r="L109" s="138"/>
      <c r="M109" s="140"/>
      <c r="N109" s="139"/>
      <c r="O109" s="140"/>
      <c r="P109" s="139"/>
    </row>
    <row r="110" spans="2:16" s="132" customFormat="1" ht="15.75" thickBot="1">
      <c r="B110" s="129"/>
      <c r="C110" s="986" t="s">
        <v>2622</v>
      </c>
      <c r="D110" s="977">
        <v>85010</v>
      </c>
      <c r="E110" s="978" t="str">
        <f>VLOOKUP($D110,'BANCO DE DADOS MAIO SERVIÇOS'!$A$2:$E$14528,2,FALSE)</f>
        <v>CAIXILHO FIXO, DE ALUMINIO, PARA VIDRO</v>
      </c>
      <c r="F110" s="977" t="str">
        <f>VLOOKUP($D110,'BANCO DE DADOS MAIO SERVIÇOS'!$A$2:$E$14528,3,FALSE)</f>
        <v>M2</v>
      </c>
      <c r="G110" s="359">
        <f>TRUNC(((4.25*3.3)-(1.6*2.1)),2)</f>
        <v>10.66</v>
      </c>
      <c r="H110" s="979">
        <f>VLOOKUP($D110,'BANCO DE DADOS MAIO SERVIÇOS'!$A$2:$E$14528,4,FALSE)</f>
        <v>502.33</v>
      </c>
      <c r="I110" s="979">
        <f>TRUNC(H110*(1+$G$6),2)</f>
        <v>634.79</v>
      </c>
      <c r="J110" s="361">
        <f>TRUNC(I110*G110,2)</f>
        <v>6766.86</v>
      </c>
      <c r="K110" s="135"/>
      <c r="L110" s="138"/>
      <c r="M110" s="140"/>
      <c r="N110" s="139"/>
      <c r="O110" s="140"/>
      <c r="P110" s="139"/>
    </row>
    <row r="111" spans="2:16" s="128" customFormat="1" ht="16.5" thickBot="1">
      <c r="B111" s="134"/>
      <c r="C111" s="1040"/>
      <c r="D111" s="1041"/>
      <c r="E111" s="1047" t="s">
        <v>1992</v>
      </c>
      <c r="F111" s="1043"/>
      <c r="G111" s="1044"/>
      <c r="H111" s="1045"/>
      <c r="I111" s="1044"/>
      <c r="J111" s="1046"/>
      <c r="K111" s="135"/>
      <c r="L111" s="136"/>
      <c r="M111" s="137"/>
      <c r="N111" s="137"/>
      <c r="O111" s="137"/>
      <c r="P111" s="137"/>
    </row>
    <row r="112" spans="2:16" s="14" customFormat="1" ht="60">
      <c r="B112" s="9"/>
      <c r="C112" s="387" t="s">
        <v>2623</v>
      </c>
      <c r="D112" s="362">
        <v>91314</v>
      </c>
      <c r="E112" s="982" t="str">
        <f>VLOOKUP($D112,'BANCO DE DADOS MAIO SERVIÇOS'!$A$2:$E$14528,2,FALSE)</f>
        <v>KIT DE PORTA DE MADEIRA PARA PINTURA, SEMI-OCA (LEVE OU MÉDIA), PADRÃO POPULAR, 80X210CM, ESPESSURA DE 3,5CM, ITENS INCLUSOS: DOBRADIÇAS, MONTAGEM E INSTALAÇÃO DO BATENTE, FECHADURA COM EXECUÇÃO DO FURO - FORNECIMENTO E INSTALAÇÃO. AF_08/2015</v>
      </c>
      <c r="F112" s="983" t="str">
        <f>VLOOKUP($D112,'BANCO DE DADOS MAIO SERVIÇOS'!$A$2:$E$14528,3,FALSE)</f>
        <v>UN</v>
      </c>
      <c r="G112" s="987">
        <v>6</v>
      </c>
      <c r="H112" s="984">
        <f>VLOOKUP($D112,'BANCO DE DADOS MAIO SERVIÇOS'!$A$2:$E$14528,4,FALSE)</f>
        <v>614.74</v>
      </c>
      <c r="I112" s="987">
        <f>TRUNC(H112*(1+$G$6),2)</f>
        <v>776.84</v>
      </c>
      <c r="J112" s="361">
        <f>TRUNC(I112*G112,2)</f>
        <v>4661.04</v>
      </c>
      <c r="K112" s="73"/>
      <c r="L112" s="76"/>
      <c r="M112" s="78"/>
      <c r="N112" s="77"/>
      <c r="O112" s="78"/>
      <c r="P112" s="77"/>
    </row>
    <row r="113" spans="2:16" s="80" customFormat="1" ht="60">
      <c r="B113" s="81"/>
      <c r="C113" s="387" t="s">
        <v>2624</v>
      </c>
      <c r="D113" s="362">
        <v>91315</v>
      </c>
      <c r="E113" s="982" t="str">
        <f>VLOOKUP($D113,'BANCO DE DADOS MAIO SERVIÇOS'!$A$2:$E$14528,2,FALSE)</f>
        <v>KIT DE PORTA DE MADEIRA PARA PINTURA, SEMI-OCA (LEVE OU MÉDIA), PADRÃO POPULAR, 90X210CM, ESPESSURA DE 3,5CM, ITENS INCLUSOS: DOBRADIÇAS, MONTAGEM E INSTALAÇÃO DO BATENTE, FECHADURA COM EXECUÇÃO DO FURO - FORNECIMENTO E INSTALAÇÃO. AF_08/2015</v>
      </c>
      <c r="F113" s="983" t="str">
        <f>VLOOKUP($D113,'BANCO DE DADOS MAIO SERVIÇOS'!$A$2:$E$14528,3,FALSE)</f>
        <v>UN</v>
      </c>
      <c r="G113" s="987">
        <v>12</v>
      </c>
      <c r="H113" s="984">
        <f>VLOOKUP($D113,'BANCO DE DADOS MAIO SERVIÇOS'!$A$2:$E$14528,4,FALSE)</f>
        <v>645.53</v>
      </c>
      <c r="I113" s="987">
        <f>TRUNC(H113*(1+$G$6),2)</f>
        <v>815.75</v>
      </c>
      <c r="J113" s="361">
        <f>TRUNC(I113*G113,2)</f>
        <v>9789</v>
      </c>
      <c r="K113" s="73"/>
      <c r="L113" s="82"/>
    </row>
    <row r="114" spans="2:16" s="144" customFormat="1" ht="30">
      <c r="B114" s="81"/>
      <c r="C114" s="387" t="s">
        <v>2625</v>
      </c>
      <c r="D114" s="362" t="str">
        <f>'COMPOSIÇÃO CIVIL'!B136</f>
        <v>AMM CIV 008</v>
      </c>
      <c r="E114" s="982" t="str">
        <f>VLOOKUP($D114,'BANCO DE DADOS MAIO SERVIÇOS'!$A$2:$E$14528,2,FALSE)</f>
        <v>PORTA DE MADEIRA DE CORRER , COM ADUELA E ALIZAR DE 1A, TRILHO E RODIZIOS - PORTA DE 0,90X2,10 M  COM FECHADURA</v>
      </c>
      <c r="F114" s="983" t="str">
        <f>VLOOKUP($D114,'BANCO DE DADOS MAIO SERVIÇOS'!$A$2:$E$14528,3,FALSE)</f>
        <v>UN</v>
      </c>
      <c r="G114" s="987">
        <v>2</v>
      </c>
      <c r="H114" s="984">
        <f>VLOOKUP($D114,'BANCO DE DADOS MAIO SERVIÇOS'!$A$2:$E$14528,4,FALSE)</f>
        <v>557.92000000000007</v>
      </c>
      <c r="I114" s="987">
        <f>TRUNC(H114*(1+$G$6),2)</f>
        <v>705.04</v>
      </c>
      <c r="J114" s="361">
        <f>TRUNC(I114*G114,2)</f>
        <v>1410.08</v>
      </c>
      <c r="K114" s="135"/>
      <c r="L114" s="82"/>
    </row>
    <row r="115" spans="2:16" s="144" customFormat="1" ht="60">
      <c r="B115" s="81"/>
      <c r="C115" s="387" t="s">
        <v>2626</v>
      </c>
      <c r="D115" s="362" t="str">
        <f>'COMPOSIÇÃO CIVIL'!B46</f>
        <v>AMM CIV 003</v>
      </c>
      <c r="E115" s="982" t="str">
        <f>VLOOKUP($D115,'BANCO DE DADOS MAIO SERVIÇOS'!$A$2:$E$14528,2,FALSE)</f>
        <v>KIT DE PORTA DE MADEIRA PARA PINTURA, SEMI-OCA (LEVE OU MÉDIA), PADRÃO POPULAR, 100X210CM, ESPESSURA DE 3,5CM, ITENS INCLUSOS: DOBRADIÇAS, MONTAGEM E INSTALAÇÃO DO BATENTE, FECHADURA COM EXECUÇÃO DO FURO - FORNECIMENTO E INSTALAÇÃO. AF_08/2015</v>
      </c>
      <c r="F115" s="983" t="str">
        <f>VLOOKUP($D115,'BANCO DE DADOS MAIO SERVIÇOS'!$A$2:$E$14528,3,FALSE)</f>
        <v>UN</v>
      </c>
      <c r="G115" s="987">
        <v>1</v>
      </c>
      <c r="H115" s="984">
        <f>VLOOKUP($D115,'BANCO DE DADOS MAIO SERVIÇOS'!$A$2:$E$14528,4,FALSE)</f>
        <v>653.53</v>
      </c>
      <c r="I115" s="987">
        <f>TRUNC(H115*(1+$G$6),2)</f>
        <v>825.86</v>
      </c>
      <c r="J115" s="361">
        <f>TRUNC(I115*G115,2)</f>
        <v>825.86</v>
      </c>
      <c r="K115" s="135"/>
      <c r="L115" s="82"/>
    </row>
    <row r="116" spans="2:16" s="144" customFormat="1" ht="30.75" thickBot="1">
      <c r="B116" s="81"/>
      <c r="C116" s="387" t="s">
        <v>2627</v>
      </c>
      <c r="D116" s="362" t="str">
        <f>'COMPOSIÇÃO CIVIL'!B191</f>
        <v>AMM CIV 009</v>
      </c>
      <c r="E116" s="982" t="str">
        <f>VLOOKUP($D116,'BANCO DE DADOS MAIO SERVIÇOS'!$A$2:$E$14528,2,FALSE)</f>
        <v>PORTA DE MADEIRA DE CORRER , COM ADUELA E ALIZAR DE 1A, TRILHO E RODIZIOS - PORTA DE 1,20 X2,10 M  COM FECHADURA</v>
      </c>
      <c r="F116" s="983" t="str">
        <f>VLOOKUP($D116,'BANCO DE DADOS MAIO SERVIÇOS'!$A$2:$E$14528,3,FALSE)</f>
        <v>UN</v>
      </c>
      <c r="G116" s="987">
        <v>1</v>
      </c>
      <c r="H116" s="984">
        <f>VLOOKUP($D116,'BANCO DE DADOS MAIO SERVIÇOS'!$A$2:$E$14528,4,FALSE)</f>
        <v>821.52999999999986</v>
      </c>
      <c r="I116" s="987">
        <f>TRUNC(H116*(1+$G$6),2)</f>
        <v>1038.1600000000001</v>
      </c>
      <c r="J116" s="361">
        <f>TRUNC(I116*G116,2)</f>
        <v>1038.1600000000001</v>
      </c>
      <c r="K116" s="135"/>
      <c r="L116" s="82"/>
    </row>
    <row r="117" spans="2:16" s="128" customFormat="1" ht="16.5" thickBot="1">
      <c r="B117" s="134"/>
      <c r="C117" s="1040"/>
      <c r="D117" s="1041"/>
      <c r="E117" s="1047" t="s">
        <v>1993</v>
      </c>
      <c r="F117" s="1043"/>
      <c r="G117" s="1044"/>
      <c r="H117" s="1045"/>
      <c r="I117" s="1044"/>
      <c r="J117" s="1046"/>
      <c r="K117" s="135"/>
      <c r="L117" s="136"/>
      <c r="M117" s="137"/>
      <c r="N117" s="137"/>
      <c r="O117" s="137"/>
      <c r="P117" s="137"/>
    </row>
    <row r="118" spans="2:16" s="132" customFormat="1" ht="30.75" thickBot="1">
      <c r="B118" s="129"/>
      <c r="C118" s="356" t="s">
        <v>2628</v>
      </c>
      <c r="D118" s="977">
        <v>91341</v>
      </c>
      <c r="E118" s="978" t="str">
        <f>VLOOKUP($D118,'BANCO DE DADOS MAIO SERVIÇOS'!$A$2:$E$14528,2,FALSE)</f>
        <v>PORTA EM ALUMÍNIO DE ABRIR TIPO VENEZIANA COM GUARNIÇÃO, FIXAÇÃO COM PARAFUSOS - FORNECIMENTO E INSTALAÇÃO. AF_08/2015</v>
      </c>
      <c r="F118" s="977" t="str">
        <f>VLOOKUP($D118,'BANCO DE DADOS MAIO SERVIÇOS'!$A$2:$E$14528,3,FALSE)</f>
        <v>M2</v>
      </c>
      <c r="G118" s="359">
        <f>TRUNC(((1.2*2.1)*1+(1.1*1.7)*1+(1.2*1)*1+(0.55*2.1)*2+(0.8*1.5)*1+(1.1*2.1)*1),2)</f>
        <v>11.41</v>
      </c>
      <c r="H118" s="979">
        <f>VLOOKUP($D118,'BANCO DE DADOS MAIO SERVIÇOS'!$A$2:$E$14528,4,FALSE)</f>
        <v>641.87</v>
      </c>
      <c r="I118" s="979">
        <f>TRUNC(H118*(1+$G$6),2)</f>
        <v>811.13</v>
      </c>
      <c r="J118" s="361">
        <f>TRUNC(I118*G118,2)</f>
        <v>9254.99</v>
      </c>
      <c r="K118" s="135"/>
      <c r="L118" s="138"/>
      <c r="M118" s="140"/>
      <c r="N118" s="139"/>
      <c r="O118" s="140"/>
      <c r="P118" s="139"/>
    </row>
    <row r="119" spans="2:16" s="128" customFormat="1" ht="16.5" thickBot="1">
      <c r="B119" s="134"/>
      <c r="C119" s="1040"/>
      <c r="D119" s="1041"/>
      <c r="E119" s="1047" t="s">
        <v>1994</v>
      </c>
      <c r="F119" s="1043"/>
      <c r="G119" s="1044"/>
      <c r="H119" s="1045"/>
      <c r="I119" s="1044"/>
      <c r="J119" s="1046"/>
      <c r="K119" s="135"/>
      <c r="L119" s="136"/>
      <c r="M119" s="137"/>
      <c r="N119" s="137"/>
      <c r="O119" s="137"/>
      <c r="P119" s="137"/>
    </row>
    <row r="120" spans="2:16" s="132" customFormat="1" ht="30">
      <c r="B120" s="129"/>
      <c r="C120" s="1048" t="s">
        <v>2629</v>
      </c>
      <c r="D120" s="983" t="str">
        <f>'COMPOSIÇÃO CIVIL'!B261</f>
        <v>AMM CIV 011</v>
      </c>
      <c r="E120" s="982" t="str">
        <f>VLOOKUP($D120,'BANCO DE DADOS MAIO SERVIÇOS'!$A$2:$E$14528,2,FALSE)</f>
        <v>FORNECIMENTO E INSTALAÇÃO DE PORTA DE VIDRO TEMPERADO 1,90X2,10 M, ESPESSURA 10 MM, INCLUSIVE ACESSÓRIOS</v>
      </c>
      <c r="F120" s="983" t="str">
        <f>VLOOKUP($D120,'BANCO DE DADOS MAIO SERVIÇOS'!$A$2:$E$14528,3,FALSE)</f>
        <v>UN</v>
      </c>
      <c r="G120" s="807">
        <v>1</v>
      </c>
      <c r="H120" s="984">
        <f>VLOOKUP($D120,'BANCO DE DADOS MAIO SERVIÇOS'!$A$2:$E$14528,4,FALSE)</f>
        <v>3932.07</v>
      </c>
      <c r="I120" s="984">
        <f>TRUNC(H120*(1+$G$6),2)</f>
        <v>4968.95</v>
      </c>
      <c r="J120" s="389">
        <f>TRUNC(I120*G120,2)</f>
        <v>4968.95</v>
      </c>
      <c r="K120" s="135"/>
      <c r="L120" s="138"/>
      <c r="M120" s="140"/>
      <c r="N120" s="139"/>
      <c r="O120" s="140"/>
      <c r="P120" s="139"/>
    </row>
    <row r="121" spans="2:16" s="132" customFormat="1" ht="30.75" thickBot="1">
      <c r="B121" s="129"/>
      <c r="C121" s="356" t="s">
        <v>2630</v>
      </c>
      <c r="D121" s="977" t="str">
        <f>'COMPOSIÇÃO CIVIL'!B250</f>
        <v>AMM CIV 010</v>
      </c>
      <c r="E121" s="978" t="str">
        <f>VLOOKUP($D121,'BANCO DE DADOS MAIO SERVIÇOS'!$A$2:$E$14528,2,FALSE)</f>
        <v>FORNECIMENTO E INSTALAÇÃO DE PORTA DE VIDRO TEMPERADO 1,60X2,10 M, ESPESSURA 10 MM, INCLUSIVE ACESSÓRIOS</v>
      </c>
      <c r="F121" s="977" t="str">
        <f>VLOOKUP($D121,'BANCO DE DADOS MAIO SERVIÇOS'!$A$2:$E$14528,3,FALSE)</f>
        <v>UN</v>
      </c>
      <c r="G121" s="359">
        <v>1</v>
      </c>
      <c r="H121" s="979">
        <f>VLOOKUP($D121,'BANCO DE DADOS MAIO SERVIÇOS'!$A$2:$E$14528,4,FALSE)</f>
        <v>3789.38</v>
      </c>
      <c r="I121" s="979">
        <f>TRUNC(H121*(1+$G$6),2)</f>
        <v>4788.63</v>
      </c>
      <c r="J121" s="361">
        <f>TRUNC(I121*G121,2)</f>
        <v>4788.63</v>
      </c>
      <c r="K121" s="135"/>
      <c r="L121" s="138"/>
      <c r="M121" s="140"/>
      <c r="N121" s="139"/>
      <c r="O121" s="140"/>
      <c r="P121" s="139"/>
    </row>
    <row r="122" spans="2:16" s="128" customFormat="1" ht="16.5" thickBot="1">
      <c r="B122" s="134"/>
      <c r="C122" s="1040"/>
      <c r="D122" s="1041"/>
      <c r="E122" s="1047" t="s">
        <v>2531</v>
      </c>
      <c r="F122" s="1043"/>
      <c r="G122" s="1044"/>
      <c r="H122" s="1045"/>
      <c r="I122" s="1044"/>
      <c r="J122" s="1046"/>
      <c r="K122" s="135"/>
      <c r="L122" s="136"/>
      <c r="M122" s="137"/>
      <c r="N122" s="137"/>
      <c r="O122" s="137"/>
      <c r="P122" s="137"/>
    </row>
    <row r="123" spans="2:16" s="132" customFormat="1" ht="30.75" thickBot="1">
      <c r="B123" s="129"/>
      <c r="C123" s="1240" t="s">
        <v>2631</v>
      </c>
      <c r="D123" s="1228">
        <v>91306</v>
      </c>
      <c r="E123" s="1227" t="str">
        <f>VLOOKUP($D123,'BANCO DE DADOS MAIO SERVIÇOS'!$A$2:$E$14528,2,FALSE)</f>
        <v>FECHADURA DE EMBUTIR PARA PORTAS INTERNAS, COMPLETA, ACABAMENTO PADRÃO MÉDIO, COM EXECUÇÃO DE FURO - FORNECIMENTO E INSTALAÇÃO. AF_08/2015</v>
      </c>
      <c r="F123" s="1228" t="str">
        <f>VLOOKUP($D123,'BANCO DE DADOS MAIO SERVIÇOS'!$A$2:$E$14528,3,FALSE)</f>
        <v>UN</v>
      </c>
      <c r="G123" s="1241">
        <v>7</v>
      </c>
      <c r="H123" s="1230">
        <f>VLOOKUP($D123,'BANCO DE DADOS MAIO SERVIÇOS'!$A$2:$E$14528,4,FALSE)</f>
        <v>79.459999999999994</v>
      </c>
      <c r="I123" s="1230">
        <f>TRUNC(H123*(1+$G$6),2)</f>
        <v>100.41</v>
      </c>
      <c r="J123" s="1242">
        <f>TRUNC(I123*G123,2)</f>
        <v>702.87</v>
      </c>
      <c r="K123" s="135"/>
      <c r="L123" s="138"/>
      <c r="M123" s="140"/>
      <c r="N123" s="139"/>
      <c r="O123" s="140"/>
      <c r="P123" s="139"/>
    </row>
    <row r="124" spans="2:16" s="128" customFormat="1" ht="16.5" thickBot="1">
      <c r="B124" s="134"/>
      <c r="C124" s="1040"/>
      <c r="D124" s="1041"/>
      <c r="E124" s="1047" t="s">
        <v>3022</v>
      </c>
      <c r="F124" s="1043"/>
      <c r="G124" s="1044"/>
      <c r="H124" s="1045"/>
      <c r="I124" s="1044"/>
      <c r="J124" s="1046"/>
      <c r="K124" s="135"/>
      <c r="L124" s="136"/>
      <c r="M124" s="137"/>
      <c r="N124" s="137"/>
      <c r="O124" s="137"/>
      <c r="P124" s="137"/>
    </row>
    <row r="125" spans="2:16" s="132" customFormat="1" ht="15.75" thickBot="1">
      <c r="B125" s="129"/>
      <c r="C125" s="1240" t="s">
        <v>2632</v>
      </c>
      <c r="D125" s="1228" t="str">
        <f>'COMPOSIÇÃO CIVIL'!B459</f>
        <v>AMM CIV 022</v>
      </c>
      <c r="E125" s="1227" t="str">
        <f>VLOOKUP($D125,'BANCO DE DADOS MAIO SERVIÇOS'!$A$2:$E$14528,2,FALSE)</f>
        <v>TELA DE NYLON TIPO MOSQUITEIRO COM MOLDURA EM ALUMINIO</v>
      </c>
      <c r="F125" s="1228" t="str">
        <f>VLOOKUP($D125,'BANCO DE DADOS MAIO SERVIÇOS'!$A$2:$E$14528,3,FALSE)</f>
        <v>M2</v>
      </c>
      <c r="G125" s="1241">
        <f>G107</f>
        <v>28.36</v>
      </c>
      <c r="H125" s="1230">
        <f>VLOOKUP($D125,'BANCO DE DADOS MAIO SERVIÇOS'!$A$2:$E$14528,4,FALSE)</f>
        <v>101.9</v>
      </c>
      <c r="I125" s="1230">
        <f>TRUNC(H125*(1+$G$6),2)</f>
        <v>128.77000000000001</v>
      </c>
      <c r="J125" s="1242">
        <f>TRUNC(I125*G125,2)</f>
        <v>3651.91</v>
      </c>
      <c r="K125" s="135"/>
      <c r="L125" s="138"/>
      <c r="M125" s="140"/>
      <c r="N125" s="139"/>
      <c r="O125" s="140"/>
      <c r="P125" s="139"/>
    </row>
    <row r="126" spans="2:16" s="71" customFormat="1" ht="16.5" thickBot="1">
      <c r="B126" s="68"/>
      <c r="C126" s="370"/>
      <c r="D126" s="370"/>
      <c r="E126" s="370"/>
      <c r="F126" s="370"/>
      <c r="G126" s="370"/>
      <c r="H126" s="371"/>
      <c r="I126" s="370"/>
      <c r="J126" s="370"/>
      <c r="K126" s="70"/>
      <c r="M126" s="57"/>
      <c r="N126" s="57"/>
      <c r="O126" s="57"/>
      <c r="P126" s="57"/>
    </row>
    <row r="127" spans="2:16" ht="16.5" thickBot="1">
      <c r="B127" s="72"/>
      <c r="C127" s="349" t="s">
        <v>2002</v>
      </c>
      <c r="D127" s="350"/>
      <c r="E127" s="351" t="s">
        <v>1988</v>
      </c>
      <c r="F127" s="352"/>
      <c r="G127" s="353"/>
      <c r="H127" s="354"/>
      <c r="I127" s="354"/>
      <c r="J127" s="355">
        <f>SUM(J129:J136)</f>
        <v>52536.950000000004</v>
      </c>
      <c r="K127" s="73"/>
      <c r="L127" s="74"/>
      <c r="M127" s="75"/>
      <c r="N127" s="75"/>
      <c r="O127" s="75"/>
      <c r="P127" s="75"/>
    </row>
    <row r="128" spans="2:16" s="128" customFormat="1" ht="16.5" thickBot="1">
      <c r="B128" s="134"/>
      <c r="C128" s="1040"/>
      <c r="D128" s="1041"/>
      <c r="E128" s="1047" t="s">
        <v>1989</v>
      </c>
      <c r="F128" s="1043"/>
      <c r="G128" s="1044"/>
      <c r="H128" s="1045"/>
      <c r="I128" s="1044"/>
      <c r="J128" s="1046"/>
      <c r="K128" s="135"/>
      <c r="L128" s="136"/>
      <c r="M128" s="137"/>
      <c r="N128" s="137"/>
      <c r="O128" s="137"/>
      <c r="P128" s="137"/>
    </row>
    <row r="129" spans="2:16" s="132" customFormat="1" ht="37.5" customHeight="1">
      <c r="B129" s="129"/>
      <c r="C129" s="1048" t="s">
        <v>1821</v>
      </c>
      <c r="D129" s="983">
        <v>92553</v>
      </c>
      <c r="E129" s="982" t="str">
        <f>VLOOKUP($D129,'BANCO DE DADOS MAIO SERVIÇOS'!$A$2:$E$14528,2,FALSE)</f>
        <v>FABRICAÇÃO E INSTALAÇÃO DE TESOURA INTEIRA EM MADEIRA NÃO APARELHADA, VÃO DE 11 M, PARA TELHA CERÂMICA OU DE CONCRETO, INCLUSO IÇAMENTO. AF_12/2015</v>
      </c>
      <c r="F129" s="983" t="str">
        <f>VLOOKUP($D129,'BANCO DE DADOS MAIO SERVIÇOS'!$A$2:$E$14528,3,FALSE)</f>
        <v>UN</v>
      </c>
      <c r="G129" s="807">
        <v>7</v>
      </c>
      <c r="H129" s="984">
        <f>VLOOKUP($D129,'BANCO DE DADOS MAIO SERVIÇOS'!$A$2:$E$14528,4,FALSE)</f>
        <v>1447.16</v>
      </c>
      <c r="I129" s="984">
        <f>TRUNC(H129*(1+$G$6),2)</f>
        <v>1828.77</v>
      </c>
      <c r="J129" s="389">
        <f>TRUNC(I129*G129,2)</f>
        <v>12801.39</v>
      </c>
      <c r="K129" s="135"/>
      <c r="L129" s="138"/>
      <c r="M129" s="140"/>
      <c r="N129" s="139"/>
      <c r="O129" s="140"/>
      <c r="P129" s="139"/>
    </row>
    <row r="130" spans="2:16" s="132" customFormat="1" ht="30">
      <c r="B130" s="129"/>
      <c r="C130" s="356" t="s">
        <v>1822</v>
      </c>
      <c r="D130" s="977">
        <v>92552</v>
      </c>
      <c r="E130" s="978" t="str">
        <f>VLOOKUP($D130,'BANCO DE DADOS MAIO SERVIÇOS'!$A$2:$E$14528,2,FALSE)</f>
        <v>FABRICAÇÃO E INSTALAÇÃO DE TESOURA INTEIRA EM MADEIRA NÃO APARELHADA, VÃO DE 10 M, PARA TELHA CERÂMICA OU DE CONCRETO, INCLUSO IÇAMENTO. AF_12/2015</v>
      </c>
      <c r="F130" s="977" t="str">
        <f>VLOOKUP($D130,'BANCO DE DADOS MAIO SERVIÇOS'!$A$2:$E$14528,3,FALSE)</f>
        <v>UN</v>
      </c>
      <c r="G130" s="359">
        <v>2</v>
      </c>
      <c r="H130" s="979">
        <f>VLOOKUP($D130,'BANCO DE DADOS MAIO SERVIÇOS'!$A$2:$E$14528,4,FALSE)</f>
        <v>1235.71</v>
      </c>
      <c r="I130" s="979">
        <f>TRUNC(H130*(1+$G$6),2)</f>
        <v>1561.56</v>
      </c>
      <c r="J130" s="361">
        <f>TRUNC(I130*G130,2)</f>
        <v>3123.12</v>
      </c>
      <c r="K130" s="135"/>
      <c r="L130" s="138"/>
      <c r="M130" s="140"/>
      <c r="N130" s="139"/>
      <c r="O130" s="140"/>
      <c r="P130" s="139"/>
    </row>
    <row r="131" spans="2:16" s="132" customFormat="1" ht="30">
      <c r="B131" s="129"/>
      <c r="C131" s="356" t="s">
        <v>1823</v>
      </c>
      <c r="D131" s="977">
        <v>92547</v>
      </c>
      <c r="E131" s="978" t="str">
        <f>VLOOKUP($D131,'BANCO DE DADOS MAIO SERVIÇOS'!$A$2:$E$14528,2,FALSE)</f>
        <v>FABRICAÇÃO E INSTALAÇÃO DE TESOURA INTEIRA EM MADEIRA NÃO APARELHADA, VÃO DE 5 M, PARA TELHA CERÂMICA OU DE CONCRETO, INCLUSO IÇAMENTO. AF_12/2015</v>
      </c>
      <c r="F131" s="977" t="str">
        <f>VLOOKUP($D131,'BANCO DE DADOS MAIO SERVIÇOS'!$A$2:$E$14528,3,FALSE)</f>
        <v>UN</v>
      </c>
      <c r="G131" s="359">
        <v>1</v>
      </c>
      <c r="H131" s="979">
        <f>VLOOKUP($D131,'BANCO DE DADOS MAIO SERVIÇOS'!$A$2:$E$14528,4,FALSE)</f>
        <v>639.08000000000004</v>
      </c>
      <c r="I131" s="979">
        <f>TRUNC(H131*(1+$G$6),2)</f>
        <v>807.6</v>
      </c>
      <c r="J131" s="361">
        <f>TRUNC(I131*G131,2)</f>
        <v>807.6</v>
      </c>
      <c r="K131" s="135"/>
      <c r="L131" s="138"/>
      <c r="M131" s="140"/>
      <c r="N131" s="139"/>
      <c r="O131" s="140"/>
      <c r="P131" s="139"/>
    </row>
    <row r="132" spans="2:16" s="132" customFormat="1" ht="45.75" thickBot="1">
      <c r="B132" s="129"/>
      <c r="C132" s="356" t="s">
        <v>1824</v>
      </c>
      <c r="D132" s="977">
        <v>92540</v>
      </c>
      <c r="E132" s="978" t="str">
        <f>VLOOKUP($D132,'BANCO DE DADOS MAIO SERVIÇOS'!$A$2:$E$14528,2,FALSE)</f>
        <v>TRAMA DE MADEIRA COMPOSTA POR RIPAS, CAIBROS E TERÇAS PARA TELHADOS DE MAIS QUE 2 ÁGUAS PARA TELHA DE ENCAIXE DE CERÂMICA OU DE CONCRETO, INCLUSO TRANSPORTE VERTICAL. AF_12/2015</v>
      </c>
      <c r="F132" s="977" t="str">
        <f>VLOOKUP($D132,'BANCO DE DADOS MAIO SERVIÇOS'!$A$2:$E$14528,3,FALSE)</f>
        <v>M2</v>
      </c>
      <c r="G132" s="359">
        <f>TRUNC((72.3+89.44+87.5+2.21+2.21+21.63),2)</f>
        <v>275.29000000000002</v>
      </c>
      <c r="H132" s="979">
        <f>VLOOKUP($D132,'BANCO DE DADOS MAIO SERVIÇOS'!$A$2:$E$14528,4,FALSE)</f>
        <v>41.21</v>
      </c>
      <c r="I132" s="979">
        <f>TRUNC(H132*(1+$G$6),2)</f>
        <v>52.07</v>
      </c>
      <c r="J132" s="361">
        <f>TRUNC(I132*G132,2)</f>
        <v>14334.35</v>
      </c>
      <c r="K132" s="135"/>
      <c r="L132" s="138"/>
      <c r="M132" s="140"/>
      <c r="N132" s="139"/>
      <c r="O132" s="140"/>
      <c r="P132" s="139"/>
    </row>
    <row r="133" spans="2:16" s="128" customFormat="1" ht="16.5" thickBot="1">
      <c r="B133" s="134"/>
      <c r="C133" s="1040"/>
      <c r="D133" s="1041"/>
      <c r="E133" s="1047" t="s">
        <v>1990</v>
      </c>
      <c r="F133" s="1043"/>
      <c r="G133" s="1044"/>
      <c r="H133" s="1045"/>
      <c r="I133" s="1044"/>
      <c r="J133" s="1046"/>
      <c r="K133" s="135"/>
      <c r="L133" s="138">
        <v>94448</v>
      </c>
      <c r="M133" s="137"/>
      <c r="N133" s="137"/>
      <c r="O133" s="137"/>
      <c r="P133" s="137"/>
    </row>
    <row r="134" spans="2:16" s="132" customFormat="1" ht="30.75" thickBot="1">
      <c r="B134" s="129"/>
      <c r="C134" s="356" t="s">
        <v>2633</v>
      </c>
      <c r="D134" s="977">
        <v>94441</v>
      </c>
      <c r="E134" s="978" t="str">
        <f>VLOOKUP($D134,'BANCO DE DADOS MAIO SERVIÇOS'!$A$2:$E$14528,2,FALSE)</f>
        <v>TELHAMENTO COM TELHA CERÂMICA DE ENCAIXE, TIPO FRANCESA, COM MAIS DE 2 ÁGUAS, INCLUSO TRANSPORTE VERTICAL. AF_06/2016</v>
      </c>
      <c r="F134" s="977" t="str">
        <f>VLOOKUP($D134,'BANCO DE DADOS MAIO SERVIÇOS'!$A$2:$E$14528,3,FALSE)</f>
        <v>M2</v>
      </c>
      <c r="G134" s="359">
        <f>G132</f>
        <v>275.29000000000002</v>
      </c>
      <c r="H134" s="979">
        <f>VLOOKUP($D134,'BANCO DE DADOS MAIO SERVIÇOS'!$A$2:$E$14528,4,FALSE)</f>
        <v>41.58</v>
      </c>
      <c r="I134" s="979">
        <f>TRUNC(H134*(1+$G$6),2)</f>
        <v>52.54</v>
      </c>
      <c r="J134" s="361">
        <f>TRUNC(I134*G134,2)</f>
        <v>14463.73</v>
      </c>
      <c r="K134" s="135"/>
      <c r="L134" s="138"/>
      <c r="M134" s="140"/>
      <c r="N134" s="139"/>
      <c r="O134" s="140"/>
      <c r="P134" s="139"/>
    </row>
    <row r="135" spans="2:16" s="128" customFormat="1" ht="16.5" thickBot="1">
      <c r="B135" s="134"/>
      <c r="C135" s="1040"/>
      <c r="D135" s="1041"/>
      <c r="E135" s="1047" t="s">
        <v>2537</v>
      </c>
      <c r="F135" s="1043"/>
      <c r="G135" s="1044"/>
      <c r="H135" s="1045"/>
      <c r="I135" s="1044"/>
      <c r="J135" s="1046"/>
      <c r="K135" s="135"/>
      <c r="L135" s="138">
        <v>94448</v>
      </c>
      <c r="M135" s="137"/>
      <c r="N135" s="137"/>
      <c r="O135" s="137"/>
      <c r="P135" s="137"/>
    </row>
    <row r="136" spans="2:16" s="132" customFormat="1" ht="15.75" thickBot="1">
      <c r="B136" s="129"/>
      <c r="C136" s="363" t="s">
        <v>2634</v>
      </c>
      <c r="D136" s="981" t="str">
        <f>'COMPOSIÇÃO CIVIL'!B295</f>
        <v>AMM CIV 014</v>
      </c>
      <c r="E136" s="980" t="str">
        <f>VLOOKUP($D136,'BANCO DE DADOS MAIO SERVIÇOS'!$A$2:$E$14528,2,FALSE)</f>
        <v>COBERTURA EM POLICARBONATO, INCLUSIVE FIXAÇÃO</v>
      </c>
      <c r="F136" s="981" t="str">
        <f>VLOOKUP($D136,'BANCO DE DADOS MAIO SERVIÇOS'!$A$2:$E$14528,3,FALSE)</f>
        <v>M2</v>
      </c>
      <c r="G136" s="367">
        <f>TRUNC(20.98+8.85,2)</f>
        <v>29.83</v>
      </c>
      <c r="H136" s="368">
        <f>VLOOKUP($D136,'BANCO DE DADOS MAIO SERVIÇOS'!$A$2:$E$14528,4,FALSE)</f>
        <v>185.88</v>
      </c>
      <c r="I136" s="368">
        <f>TRUNC(H136*(1+$G$6),2)</f>
        <v>234.89</v>
      </c>
      <c r="J136" s="369">
        <f>TRUNC(I136*G136,2)</f>
        <v>7006.76</v>
      </c>
      <c r="K136" s="135"/>
      <c r="L136" s="138"/>
      <c r="M136" s="140"/>
      <c r="N136" s="139"/>
      <c r="O136" s="140"/>
      <c r="P136" s="139"/>
    </row>
    <row r="137" spans="2:16" s="71" customFormat="1" ht="16.5" thickBot="1">
      <c r="B137" s="68"/>
      <c r="C137" s="370"/>
      <c r="D137" s="370"/>
      <c r="E137" s="370"/>
      <c r="F137" s="370"/>
      <c r="G137" s="370"/>
      <c r="H137" s="371"/>
      <c r="I137" s="370"/>
      <c r="J137" s="370"/>
      <c r="K137" s="70"/>
      <c r="M137" s="57"/>
      <c r="N137" s="57"/>
      <c r="O137" s="57"/>
      <c r="P137" s="57"/>
    </row>
    <row r="138" spans="2:16" ht="15.75">
      <c r="B138" s="72"/>
      <c r="C138" s="381" t="s">
        <v>2003</v>
      </c>
      <c r="D138" s="382"/>
      <c r="E138" s="383" t="s">
        <v>1162</v>
      </c>
      <c r="F138" s="384"/>
      <c r="G138" s="385"/>
      <c r="H138" s="386"/>
      <c r="I138" s="386"/>
      <c r="J138" s="1083">
        <f>SUM(J139:J144)</f>
        <v>76000.38</v>
      </c>
      <c r="K138" s="73"/>
      <c r="L138" s="74"/>
      <c r="M138" s="75"/>
      <c r="N138" s="75"/>
      <c r="O138" s="75"/>
      <c r="P138" s="75"/>
    </row>
    <row r="139" spans="2:16" s="14" customFormat="1" ht="45">
      <c r="B139" s="9"/>
      <c r="C139" s="1048" t="s">
        <v>2635</v>
      </c>
      <c r="D139" s="388">
        <v>87879</v>
      </c>
      <c r="E139" s="982" t="str">
        <f>VLOOKUP($D139,'BANCO DE DADOS MAIO SERVIÇOS'!$A$2:$E$14528,2,FALSE)</f>
        <v>CHAPISCO APLICADO EM ALVENARIAS E ESTRUTURAS DE CONCRETO INTERNAS, COM COLHER DE PEDREIRO.  ARGAMASSA TRAÇO 1:3 COM PREPARO EM BETONEIRA 400L. AF_06/2014</v>
      </c>
      <c r="F139" s="983" t="str">
        <f>VLOOKUP($D139,'BANCO DE DADOS MAIO SERVIÇOS'!$A$2:$E$14528,3,FALSE)</f>
        <v>M2</v>
      </c>
      <c r="G139" s="807">
        <f>TRUNC(((18.68+10.68+12.18+10.39+12.79+18.59+12.19+12.18+6.99+6.1+12.59+12.58+14.89+2+7.65+7.55+6.92+2+8.4+0.99+0.99+1.2+20.48+6.4+6.4+11.2+8.99+8.2+6.99+9.99+9.99+4.19+4.19+4.19)*2.8-(8.4+22.68+3.78+2.1+2.52+2.52+1.87+1.2+1.155+1.2+2.31+4.68+6.4+16+4.4+0.76+0.8+1.6+0.66)),2)</f>
        <v>754.23</v>
      </c>
      <c r="H139" s="984">
        <f>VLOOKUP($D139,'BANCO DE DADOS MAIO SERVIÇOS'!$A$2:$E$14528,4,FALSE)</f>
        <v>2.64</v>
      </c>
      <c r="I139" s="984">
        <f t="shared" ref="I139:I144" si="10">TRUNC(H139*(1+$G$6),2)</f>
        <v>3.33</v>
      </c>
      <c r="J139" s="389">
        <f t="shared" ref="J139:J144" si="11">TRUNC(I139*G139,2)</f>
        <v>2511.58</v>
      </c>
      <c r="K139" s="73">
        <f>G96*2</f>
        <v>1441.84</v>
      </c>
      <c r="L139" s="76"/>
      <c r="M139" s="78"/>
      <c r="N139" s="77"/>
      <c r="O139" s="78"/>
      <c r="P139" s="77"/>
    </row>
    <row r="140" spans="2:16" s="14" customFormat="1" ht="49.5" customHeight="1">
      <c r="B140" s="9"/>
      <c r="C140" s="356" t="s">
        <v>2636</v>
      </c>
      <c r="D140" s="362">
        <v>87905</v>
      </c>
      <c r="E140" s="982" t="str">
        <f>VLOOKUP($D140,'BANCO DE DADOS MAIO SERVIÇOS'!$A$2:$E$14528,2,FALSE)</f>
        <v>CHAPISCO APLICADO EM ALVENARIA (COM PRESENÇA DE VÃOS) E ESTRUTURAS DE CONCRETO DE FACHADA, COM COLHER DE PEDREIRO.  ARGAMASSA TRAÇO 1:3 COM PREPARO EM BETONEIRA 400L. AF_06/2014</v>
      </c>
      <c r="F140" s="983" t="str">
        <f>VLOOKUP($D140,'BANCO DE DADOS MAIO SERVIÇOS'!$A$2:$E$14528,3,FALSE)</f>
        <v>M2</v>
      </c>
      <c r="G140" s="359">
        <f>TRUNC(((G96*2)-G139),2)</f>
        <v>687.61</v>
      </c>
      <c r="H140" s="984">
        <f>VLOOKUP($D140,'BANCO DE DADOS MAIO SERVIÇOS'!$A$2:$E$14528,4,FALSE)</f>
        <v>5.8</v>
      </c>
      <c r="I140" s="979">
        <f t="shared" si="10"/>
        <v>7.32</v>
      </c>
      <c r="J140" s="361">
        <f t="shared" si="11"/>
        <v>5033.3</v>
      </c>
      <c r="K140" s="73"/>
      <c r="L140" s="76"/>
      <c r="M140" s="78"/>
      <c r="N140" s="77"/>
      <c r="O140" s="78"/>
      <c r="P140" s="77"/>
    </row>
    <row r="141" spans="2:16" s="132" customFormat="1" ht="60">
      <c r="B141" s="129"/>
      <c r="C141" s="1048" t="s">
        <v>2004</v>
      </c>
      <c r="D141" s="388">
        <v>87531</v>
      </c>
      <c r="E141" s="982" t="str">
        <f>VLOOKUP($D141,'BANCO DE DADOS MAIO SERVIÇOS'!$A$2:$E$14528,2,FALSE)</f>
        <v>EMBOÇO, PARA RECEBIMENTO DE CERÂMICA, EM ARGAMASSA TRAÇO 1:2:8, PREPARO MECÂNICO COM BETONEIRA 400L, APLICADO MANUALMENTE EM FACES INTERNAS DE PAREDES, PARA AMBIENTE COM ÁREA ENTRE 5M2 E 10M2, ESPESSURA DE 20MM, COM EXECUÇÃO DE TALISCAS. AF_06/2014</v>
      </c>
      <c r="F141" s="983" t="str">
        <f>VLOOKUP($D141,'BANCO DE DADOS MAIO SERVIÇOS'!$A$2:$E$14528,3,FALSE)</f>
        <v>M2</v>
      </c>
      <c r="G141" s="807">
        <f>TRUNC((((6.4+6.4+6.99+8.2+6.1+9.99+10.39+8.99+4.19+4.19+4.19)*2.8)-(1.6+3.78+0.8+0.9+1.68+0.8+0.66+0.4+1.68+0.8+1.68+0.4+1.89+1.89)),2)</f>
        <v>193.92</v>
      </c>
      <c r="H141" s="984">
        <f>VLOOKUP($D141,'BANCO DE DADOS MAIO SERVIÇOS'!$A$2:$E$14528,4,FALSE)</f>
        <v>22.39</v>
      </c>
      <c r="I141" s="984">
        <f t="shared" si="10"/>
        <v>28.29</v>
      </c>
      <c r="J141" s="389">
        <f t="shared" si="11"/>
        <v>5485.99</v>
      </c>
      <c r="K141" s="135">
        <f>G98*2</f>
        <v>47.1</v>
      </c>
      <c r="L141" s="138"/>
      <c r="M141" s="140"/>
      <c r="N141" s="139"/>
      <c r="O141" s="140"/>
      <c r="P141" s="139"/>
    </row>
    <row r="142" spans="2:16" s="132" customFormat="1" ht="49.5" customHeight="1">
      <c r="B142" s="129"/>
      <c r="C142" s="356" t="s">
        <v>2637</v>
      </c>
      <c r="D142" s="362">
        <v>87530</v>
      </c>
      <c r="E142" s="982" t="str">
        <f>VLOOKUP($D142,'BANCO DE DADOS MAIO SERVIÇOS'!$A$2:$E$14528,2,FALSE)</f>
        <v>MASSA ÚNICA, PARA RECEBIMENTO DE PINTURA, EM ARGAMASSA TRAÇO 1:2:8, PREPARO MANUAL, APLICADA MANUALMENTE EM FACES INTERNAS DE PAREDES, ESPESSURA DE 20MM, COM EXECUÇÃO DE TALISCAS. AF_06/2014</v>
      </c>
      <c r="F142" s="983" t="str">
        <f>VLOOKUP($D142,'BANCO DE DADOS MAIO SERVIÇOS'!$A$2:$E$14528,3,FALSE)</f>
        <v>M2</v>
      </c>
      <c r="G142" s="359">
        <f>TRUNC(G139-G141,2)</f>
        <v>560.30999999999995</v>
      </c>
      <c r="H142" s="984">
        <f>VLOOKUP($D142,'BANCO DE DADOS MAIO SERVIÇOS'!$A$2:$E$14528,4,FALSE)</f>
        <v>26.65</v>
      </c>
      <c r="I142" s="979">
        <f t="shared" si="10"/>
        <v>33.67</v>
      </c>
      <c r="J142" s="361">
        <f t="shared" si="11"/>
        <v>18865.63</v>
      </c>
      <c r="K142" s="1084">
        <v>87547</v>
      </c>
      <c r="L142" s="138"/>
      <c r="M142" s="140"/>
      <c r="N142" s="139"/>
      <c r="O142" s="140"/>
      <c r="P142" s="139"/>
    </row>
    <row r="143" spans="2:16" s="132" customFormat="1" ht="49.5" customHeight="1">
      <c r="B143" s="129"/>
      <c r="C143" s="356" t="s">
        <v>2638</v>
      </c>
      <c r="D143" s="362">
        <v>87775</v>
      </c>
      <c r="E143" s="982" t="str">
        <f>VLOOKUP($D143,'BANCO DE DADOS MAIO SERVIÇOS'!$A$2:$E$14528,2,FALSE)</f>
        <v>EMBOÇO OU MASSA ÚNICA EM ARGAMASSA TRAÇO 1:2:8, PREPARO MECÂNICO COM BETONEIRA 400 L, APLICADA MANUALMENTE EM PANOS DE FACHADA COM PRESENÇA DE VÃOS, ESPESSURA DE 25 MM. AF_06/2014</v>
      </c>
      <c r="F143" s="983" t="str">
        <f>VLOOKUP($D143,'BANCO DE DADOS MAIO SERVIÇOS'!$A$2:$E$14528,3,FALSE)</f>
        <v>M2</v>
      </c>
      <c r="G143" s="359">
        <f>G140</f>
        <v>687.61</v>
      </c>
      <c r="H143" s="984">
        <f>VLOOKUP($D143,'BANCO DE DADOS MAIO SERVIÇOS'!$A$2:$E$14528,4,FALSE)</f>
        <v>36.57</v>
      </c>
      <c r="I143" s="979">
        <f t="shared" si="10"/>
        <v>46.21</v>
      </c>
      <c r="J143" s="361">
        <f t="shared" si="11"/>
        <v>31774.45</v>
      </c>
      <c r="K143" s="135"/>
      <c r="L143" s="138"/>
      <c r="M143" s="140"/>
      <c r="N143" s="139"/>
      <c r="O143" s="140"/>
      <c r="P143" s="139"/>
    </row>
    <row r="144" spans="2:16" s="14" customFormat="1" ht="60.75" thickBot="1">
      <c r="B144" s="9"/>
      <c r="C144" s="363" t="s">
        <v>2639</v>
      </c>
      <c r="D144" s="364">
        <v>89170</v>
      </c>
      <c r="E144" s="1227" t="str">
        <f>VLOOKUP($D144,'BANCO DE DADOS MAIO SERVIÇOS'!$A$2:$E$14528,2,FALSE)</f>
        <v>(COMPOSIÇÃO REPRESENTATIVA) DO SERVIÇO DE REVESTIMENTO CERÂMICO PARA PAREDES INTERNAS, MEIA PAREDE, OU PAREDE INTEIRA, PLACAS GRÊS OU SEMI-GRÊS DE 20X20 CM, PARA EDIFICAÇÕES HABITACIONAIS UNIFAMILIAR (CASAS) E EDIFICAÇÕES PÚBLICAS PADRÃO. AF_11/2014</v>
      </c>
      <c r="F144" s="1228" t="str">
        <f>VLOOKUP($D144,'BANCO DE DADOS MAIO SERVIÇOS'!$A$2:$E$14528,3,FALSE)</f>
        <v>M2</v>
      </c>
      <c r="G144" s="367">
        <f>G141</f>
        <v>193.92</v>
      </c>
      <c r="H144" s="1230">
        <f>VLOOKUP($D144,'BANCO DE DADOS MAIO SERVIÇOS'!$A$2:$E$14528,4,FALSE)</f>
        <v>50.32</v>
      </c>
      <c r="I144" s="368">
        <f t="shared" si="10"/>
        <v>63.58</v>
      </c>
      <c r="J144" s="369">
        <f t="shared" si="11"/>
        <v>12329.43</v>
      </c>
      <c r="K144" s="73"/>
      <c r="L144" s="76"/>
      <c r="M144" s="78"/>
      <c r="N144" s="77"/>
      <c r="O144" s="78"/>
      <c r="P144" s="77"/>
    </row>
    <row r="145" spans="2:16" s="71" customFormat="1" ht="16.5" thickBot="1">
      <c r="B145" s="68"/>
      <c r="C145" s="370"/>
      <c r="D145" s="370"/>
      <c r="E145" s="370"/>
      <c r="F145" s="370"/>
      <c r="G145" s="370"/>
      <c r="H145" s="371"/>
      <c r="I145" s="370"/>
      <c r="J145" s="370"/>
      <c r="K145" s="70"/>
      <c r="M145" s="57"/>
      <c r="N145" s="57"/>
      <c r="O145" s="57"/>
      <c r="P145" s="57"/>
    </row>
    <row r="146" spans="2:16" ht="15.75">
      <c r="B146" s="72"/>
      <c r="C146" s="349" t="s">
        <v>2005</v>
      </c>
      <c r="D146" s="350"/>
      <c r="E146" s="351" t="s">
        <v>1163</v>
      </c>
      <c r="F146" s="352"/>
      <c r="G146" s="353"/>
      <c r="H146" s="354"/>
      <c r="I146" s="354"/>
      <c r="J146" s="355">
        <f>SUM(J147:J153)</f>
        <v>23693.350000000002</v>
      </c>
      <c r="K146" s="73"/>
      <c r="L146" s="74"/>
      <c r="M146" s="75"/>
      <c r="N146" s="75"/>
      <c r="O146" s="75"/>
      <c r="P146" s="75"/>
    </row>
    <row r="147" spans="2:16" s="14" customFormat="1" ht="15">
      <c r="B147" s="9"/>
      <c r="C147" s="356" t="s">
        <v>1825</v>
      </c>
      <c r="D147" s="362">
        <v>72961</v>
      </c>
      <c r="E147" s="978" t="str">
        <f>VLOOKUP($D147,'BANCO DE DADOS MAIO SERVIÇOS'!$A$2:$E$14528,2,FALSE)</f>
        <v>REGULARIZACAO E COMPACTACAO DE SUBLEITO ATE 20 CM DE ESPESSURA</v>
      </c>
      <c r="F147" s="977" t="str">
        <f>VLOOKUP($D147,'BANCO DE DADOS MAIO SERVIÇOS'!$A$2:$E$14528,3,FALSE)</f>
        <v>M2</v>
      </c>
      <c r="G147" s="359">
        <f>TRUNC((20.47+6.47+9.1+5.95+10.15+20.3+9.1+9.1+3.04+2.32+9.8+9.8+14+23.84+46.13+2.55+2.55+7.8+4.5+3.64+2.9+5.04+5.04+1.04+1+1+14.41+20.95+12.96),2)</f>
        <v>284.95</v>
      </c>
      <c r="H147" s="979">
        <f>VLOOKUP($D147,'BANCO DE DADOS MAIO SERVIÇOS'!$A$2:$E$14528,4,FALSE)</f>
        <v>1.22</v>
      </c>
      <c r="I147" s="979">
        <f t="shared" ref="I147:I152" si="12">TRUNC(H147*(1+$G$6),2)</f>
        <v>1.54</v>
      </c>
      <c r="J147" s="361">
        <f t="shared" ref="J147:J152" si="13">TRUNC(I147*G147,2)</f>
        <v>438.82</v>
      </c>
      <c r="K147" s="73"/>
      <c r="L147" s="76"/>
      <c r="M147" s="78"/>
      <c r="N147" s="77"/>
      <c r="O147" s="78"/>
      <c r="P147" s="77"/>
    </row>
    <row r="148" spans="2:16" s="14" customFormat="1" ht="60">
      <c r="B148" s="9"/>
      <c r="C148" s="356" t="s">
        <v>1826</v>
      </c>
      <c r="D148" s="1134">
        <v>94439</v>
      </c>
      <c r="E148" s="978" t="str">
        <f>VLOOKUP($D148,'BANCO DE DADOS MAIO SERVIÇOS'!$A$2:$E$14528,2,FALSE)</f>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
      <c r="F148" s="977" t="str">
        <f>VLOOKUP($D148,'BANCO DE DADOS MAIO SERVIÇOS'!$A$2:$E$14528,3,FALSE)</f>
        <v>M2</v>
      </c>
      <c r="G148" s="359">
        <f>TRUNC((20.47+6.47+9.1+5.95+10.15+20.3+9.1+9.1+3.04+2.32+9.8+9.8+14+23.84+46.13+2.55+2.55+7.8+4.5+3.64+2.9+5.04+5.04+1.04+1+1),2)</f>
        <v>236.63</v>
      </c>
      <c r="H148" s="979">
        <f>VLOOKUP($D148,'BANCO DE DADOS MAIO SERVIÇOS'!$A$2:$E$14528,4,FALSE)</f>
        <v>34.96</v>
      </c>
      <c r="I148" s="979">
        <f t="shared" si="12"/>
        <v>44.17</v>
      </c>
      <c r="J148" s="361">
        <f t="shared" si="13"/>
        <v>10451.94</v>
      </c>
      <c r="K148" s="73"/>
      <c r="L148" s="76"/>
      <c r="M148" s="78"/>
      <c r="N148" s="77"/>
      <c r="O148" s="78"/>
      <c r="P148" s="77"/>
    </row>
    <row r="149" spans="2:16" s="14" customFormat="1" ht="45">
      <c r="B149" s="9"/>
      <c r="C149" s="356" t="s">
        <v>1827</v>
      </c>
      <c r="D149" s="362">
        <v>89171</v>
      </c>
      <c r="E149" s="978" t="str">
        <f>VLOOKUP($D149,'BANCO DE DADOS MAIO SERVIÇOS'!$A$2:$E$14528,2,FALSE)</f>
        <v>(COMPOSIÇÃO REPRESENTATIVA) DO SERVIÇO DE REVESTIMENTO CERÂMICO PARA PISO COM PLACAS TIPO GRÉS DE DIMENSÕES 35X35 CM, PARA EDIFICAÇÃO HABITACIONAL UNIFAMILIAR (CASA) E EDIFICAÇÃO PÚBLICA PADRÃO. AF_11/2014</v>
      </c>
      <c r="F149" s="977" t="str">
        <f>VLOOKUP($D149,'BANCO DE DADOS MAIO SERVIÇOS'!$A$2:$E$14528,3,FALSE)</f>
        <v>M2</v>
      </c>
      <c r="G149" s="359">
        <f>G148-G150</f>
        <v>221.68</v>
      </c>
      <c r="H149" s="979">
        <f>VLOOKUP($D149,'BANCO DE DADOS MAIO SERVIÇOS'!$A$2:$E$14528,4,FALSE)</f>
        <v>28.14</v>
      </c>
      <c r="I149" s="979">
        <f t="shared" si="12"/>
        <v>35.56</v>
      </c>
      <c r="J149" s="361">
        <f t="shared" si="13"/>
        <v>7882.94</v>
      </c>
      <c r="K149" s="73"/>
      <c r="L149" s="76"/>
      <c r="M149" s="78"/>
      <c r="N149" s="77"/>
      <c r="O149" s="78"/>
      <c r="P149" s="77"/>
    </row>
    <row r="150" spans="2:16" s="132" customFormat="1" ht="15">
      <c r="B150" s="129"/>
      <c r="C150" s="356" t="s">
        <v>1828</v>
      </c>
      <c r="D150" s="362" t="str">
        <f>'COMPOSIÇÃO CIVIL'!B313</f>
        <v>AMM CIV 015</v>
      </c>
      <c r="E150" s="978" t="str">
        <f>VLOOKUP($D150,'BANCO DE DADOS MAIO SERVIÇOS'!$A$2:$E$14528,2,FALSE)</f>
        <v xml:space="preserve">FORNECIMENTO E INSTALAÇÃO DE PISO ANTIDERRAPANTE 45X45 CM </v>
      </c>
      <c r="F150" s="977" t="str">
        <f>VLOOKUP($D150,'BANCO DE DADOS MAIO SERVIÇOS'!$A$2:$E$14528,3,FALSE)</f>
        <v>M2</v>
      </c>
      <c r="G150" s="359">
        <f>TRUNC((3.64+2.32+5.95+1.04+1+1),2)</f>
        <v>14.95</v>
      </c>
      <c r="H150" s="979">
        <f>VLOOKUP($D150,'BANCO DE DADOS MAIO SERVIÇOS'!$A$2:$E$14528,4,FALSE)</f>
        <v>27.16</v>
      </c>
      <c r="I150" s="979">
        <f t="shared" si="12"/>
        <v>34.32</v>
      </c>
      <c r="J150" s="361">
        <f t="shared" si="13"/>
        <v>513.08000000000004</v>
      </c>
      <c r="K150" s="135"/>
      <c r="L150" s="138"/>
      <c r="M150" s="140"/>
      <c r="N150" s="139"/>
      <c r="O150" s="140"/>
      <c r="P150" s="139"/>
    </row>
    <row r="151" spans="2:16" s="14" customFormat="1" ht="30">
      <c r="B151" s="9"/>
      <c r="C151" s="356" t="s">
        <v>1829</v>
      </c>
      <c r="D151" s="362">
        <v>88648</v>
      </c>
      <c r="E151" s="982" t="str">
        <f>VLOOKUP($D151,'BANCO DE DADOS MAIO SERVIÇOS'!$A$2:$E$14528,2,FALSE)</f>
        <v>RODAPÉ CERÂMICO DE 7CM DE ALTURA COM PLACAS TIPO ESMALTADA EXTRA  DE DIMENSÕES 35X35CM. AF_06/2014</v>
      </c>
      <c r="F151" s="983" t="str">
        <f>VLOOKUP($D151,'BANCO DE DADOS MAIO SERVIÇOS'!$A$2:$E$14528,3,FALSE)</f>
        <v>M</v>
      </c>
      <c r="G151" s="359">
        <f>TRUNC((18.68+10.68+12.18+12.79+18.59+12.19+12.18+12.59+12.58+14.89+(5.41+5.26+1.47+0.4+0.15+0.55)+(2+7.65+7.55+6.92+2+8.4+0.99+0.99+1.2)+20.48+11.2+6.99+9.99),2)</f>
        <v>236.95</v>
      </c>
      <c r="H151" s="984">
        <f>VLOOKUP($D151,'BANCO DE DADOS MAIO SERVIÇOS'!$A$2:$E$14528,4,FALSE)</f>
        <v>4.16</v>
      </c>
      <c r="I151" s="979">
        <f t="shared" si="12"/>
        <v>5.25</v>
      </c>
      <c r="J151" s="361">
        <f t="shared" si="13"/>
        <v>1243.98</v>
      </c>
      <c r="K151" s="73"/>
      <c r="L151" s="76"/>
      <c r="M151" s="78"/>
      <c r="N151" s="77"/>
      <c r="O151" s="78"/>
      <c r="P151" s="77"/>
    </row>
    <row r="152" spans="2:16" s="132" customFormat="1" ht="45">
      <c r="B152" s="129"/>
      <c r="C152" s="356" t="s">
        <v>2006</v>
      </c>
      <c r="D152" s="362">
        <v>94996</v>
      </c>
      <c r="E152" s="982" t="str">
        <f>VLOOKUP($D152,'BANCO DE DADOS MAIO SERVIÇOS'!$A$2:$E$14528,2,FALSE)</f>
        <v>EXECUÇÃO DE PASSEIO (CALÇADA) OU PISO DE CONCRETO COM CONCRETO MOLDADO IN LOCO, FEITO EM OBRA, ACABAMENTO CONVENCIONAL, ESPESSURA 10 CM, ARMADO. AF_07/2016</v>
      </c>
      <c r="F152" s="983" t="str">
        <f>VLOOKUP($D152,'BANCO DE DADOS MAIO SERVIÇOS'!$A$2:$E$14528,3,FALSE)</f>
        <v>M2</v>
      </c>
      <c r="G152" s="359">
        <f>20.95</f>
        <v>20.95</v>
      </c>
      <c r="H152" s="984">
        <f>VLOOKUP($D152,'BANCO DE DADOS MAIO SERVIÇOS'!$A$2:$E$14528,4,FALSE)</f>
        <v>73.040000000000006</v>
      </c>
      <c r="I152" s="979">
        <f t="shared" si="12"/>
        <v>92.3</v>
      </c>
      <c r="J152" s="361">
        <f t="shared" si="13"/>
        <v>1933.68</v>
      </c>
      <c r="K152" s="135"/>
      <c r="L152" s="138"/>
      <c r="M152" s="140"/>
      <c r="N152" s="139"/>
      <c r="O152" s="140"/>
      <c r="P152" s="139"/>
    </row>
    <row r="153" spans="2:16" s="132" customFormat="1" ht="30.75" thickBot="1">
      <c r="B153" s="129"/>
      <c r="C153" s="363" t="s">
        <v>2007</v>
      </c>
      <c r="D153" s="364">
        <v>94990</v>
      </c>
      <c r="E153" s="980" t="str">
        <f>VLOOKUP($D153,'BANCO DE DADOS MAIO SERVIÇOS'!$A$2:$E$14528,2,FALSE)</f>
        <v>EXECUÇÃO DE PASSEIO (CALÇADA) OU PISO DE CONCRETO COM CONCRETO MOLDADO IN LOCO, FEITO EM OBRA, ACABAMENTO CONVENCIONAL, NÃO ARMADO. AF_07/2016</v>
      </c>
      <c r="F153" s="981" t="str">
        <f>VLOOKUP($D153,'BANCO DE DADOS MAIO SERVIÇOS'!$A$2:$E$14528,3,FALSE)</f>
        <v>M3</v>
      </c>
      <c r="G153" s="367">
        <f>TRUNC((14.41+12.96)*0.07,2)</f>
        <v>1.91</v>
      </c>
      <c r="H153" s="368">
        <f>VLOOKUP($D153,'BANCO DE DADOS MAIO SERVIÇOS'!$A$2:$E$14528,4,FALSE)</f>
        <v>509.15</v>
      </c>
      <c r="I153" s="368">
        <f>TRUNC(H153*(1+$G$6),2)</f>
        <v>643.41</v>
      </c>
      <c r="J153" s="369">
        <f>TRUNC(I153*G153,2)</f>
        <v>1228.9100000000001</v>
      </c>
      <c r="K153" s="135"/>
      <c r="L153" s="138"/>
      <c r="M153" s="140"/>
      <c r="N153" s="139"/>
      <c r="O153" s="140"/>
      <c r="P153" s="139"/>
    </row>
    <row r="154" spans="2:16" s="71" customFormat="1" ht="16.5" thickBot="1">
      <c r="B154" s="68"/>
      <c r="C154" s="370"/>
      <c r="D154" s="370"/>
      <c r="E154" s="370"/>
      <c r="F154" s="370"/>
      <c r="G154" s="370"/>
      <c r="H154" s="371"/>
      <c r="I154" s="370"/>
      <c r="J154" s="370"/>
      <c r="K154" s="70"/>
      <c r="M154" s="57"/>
      <c r="N154" s="57"/>
      <c r="O154" s="57"/>
      <c r="P154" s="57"/>
    </row>
    <row r="155" spans="2:16" ht="15.75">
      <c r="B155" s="72"/>
      <c r="C155" s="349" t="s">
        <v>2008</v>
      </c>
      <c r="D155" s="350"/>
      <c r="E155" s="351" t="s">
        <v>1164</v>
      </c>
      <c r="F155" s="352"/>
      <c r="G155" s="353"/>
      <c r="H155" s="354"/>
      <c r="I155" s="354"/>
      <c r="J155" s="355">
        <f>SUM(J156:J156)</f>
        <v>256.97000000000003</v>
      </c>
      <c r="K155" s="73"/>
      <c r="L155" s="74"/>
      <c r="M155" s="75"/>
      <c r="N155" s="75"/>
      <c r="O155" s="75"/>
      <c r="P155" s="75"/>
    </row>
    <row r="156" spans="2:16" s="132" customFormat="1" ht="30.75" customHeight="1" thickBot="1">
      <c r="B156" s="129"/>
      <c r="C156" s="363" t="s">
        <v>1806</v>
      </c>
      <c r="D156" s="1344">
        <v>96113</v>
      </c>
      <c r="E156" s="980" t="str">
        <f>VLOOKUP($D156,'BANCO DE DADOS MAIO SERVIÇOS'!$A$2:$E$14528,2,FALSE)</f>
        <v>FORRO EM PLACAS DE GESSO, PARA AMBIENTES COMERCIAIS. AF_05/2017_P</v>
      </c>
      <c r="F156" s="981" t="str">
        <f>VLOOKUP($D156,'BANCO DE DADOS MAIO SERVIÇOS'!$A$2:$E$14528,3,FALSE)</f>
        <v>M2</v>
      </c>
      <c r="G156" s="367">
        <f>TRUNC(3.64+3.04,2)</f>
        <v>6.68</v>
      </c>
      <c r="H156" s="368">
        <f>VLOOKUP($D156,'BANCO DE DADOS MAIO SERVIÇOS'!$A$2:$E$14528,4,FALSE)</f>
        <v>30.45</v>
      </c>
      <c r="I156" s="368">
        <f>TRUNC(H156*(1+$G$6),2)</f>
        <v>38.47</v>
      </c>
      <c r="J156" s="369">
        <f>TRUNC(I156*G156,2)</f>
        <v>256.97000000000003</v>
      </c>
      <c r="K156" s="135"/>
      <c r="L156" s="138"/>
      <c r="M156" s="140"/>
      <c r="N156" s="139"/>
      <c r="O156" s="140"/>
      <c r="P156" s="139"/>
    </row>
    <row r="157" spans="2:16" s="71" customFormat="1" ht="16.5" thickBot="1">
      <c r="B157" s="68"/>
      <c r="C157" s="370"/>
      <c r="D157" s="370"/>
      <c r="E157" s="370"/>
      <c r="F157" s="370"/>
      <c r="G157" s="370"/>
      <c r="H157" s="371"/>
      <c r="I157" s="370"/>
      <c r="J157" s="370"/>
      <c r="K157" s="70"/>
      <c r="M157" s="57"/>
      <c r="N157" s="57"/>
      <c r="O157" s="57"/>
      <c r="P157" s="57"/>
    </row>
    <row r="158" spans="2:16" ht="16.5" thickBot="1">
      <c r="B158" s="72"/>
      <c r="C158" s="1119" t="s">
        <v>2009</v>
      </c>
      <c r="D158" s="1120"/>
      <c r="E158" s="1121" t="s">
        <v>1166</v>
      </c>
      <c r="F158" s="1122"/>
      <c r="G158" s="1123"/>
      <c r="H158" s="1124"/>
      <c r="I158" s="1124"/>
      <c r="J158" s="1125">
        <f>SUM(J159:J307)</f>
        <v>87076.820000000022</v>
      </c>
      <c r="K158" s="73"/>
      <c r="L158" s="74"/>
      <c r="M158" s="75"/>
      <c r="N158" s="75"/>
      <c r="O158" s="75"/>
      <c r="P158" s="75"/>
    </row>
    <row r="159" spans="2:16" s="80" customFormat="1" ht="16.5" thickBot="1">
      <c r="B159" s="83"/>
      <c r="C159" s="1321"/>
      <c r="D159" s="1329"/>
      <c r="E159" s="1320" t="s">
        <v>1807</v>
      </c>
      <c r="F159" s="1328"/>
      <c r="G159" s="1327"/>
      <c r="H159" s="1319"/>
      <c r="I159" s="1319"/>
      <c r="J159" s="1318"/>
      <c r="K159" s="146"/>
      <c r="L159" s="84"/>
    </row>
    <row r="160" spans="2:16" s="144" customFormat="1" ht="15">
      <c r="B160" s="145"/>
      <c r="C160" s="1360" t="s">
        <v>1830</v>
      </c>
      <c r="D160" s="1355">
        <v>95675</v>
      </c>
      <c r="E160" s="1353" t="str">
        <f>VLOOKUP($D160,'BANCO DE DADOS MAIO SERVIÇOS'!$A$2:$E$14528,2,FALSE)</f>
        <v>HIDRÔMETRO DN 25 (¾ ), 5,0 M³/H FORNECIMENTO E INSTALAÇÃO. AF_11/2016</v>
      </c>
      <c r="F160" s="1354" t="str">
        <f>VLOOKUP($D160,'BANCO DE DADOS MAIO SERVIÇOS'!$A$2:$E$14528,3,FALSE)</f>
        <v>UN</v>
      </c>
      <c r="G160" s="1356">
        <v>1</v>
      </c>
      <c r="H160" s="1357">
        <f>VLOOKUP($D160,'BANCO DE DADOS MAIO SERVIÇOS'!$A$2:$E$14528,4,FALSE)</f>
        <v>118.31</v>
      </c>
      <c r="I160" s="1358">
        <f t="shared" ref="I160:I198" si="14">TRUNC(H160*(1+$G$6),2)</f>
        <v>149.5</v>
      </c>
      <c r="J160" s="1090">
        <f t="shared" ref="J160:J189" si="15">TRUNC(I160*G160,2)</f>
        <v>149.5</v>
      </c>
      <c r="K160" s="146"/>
      <c r="L160" s="147"/>
    </row>
    <row r="161" spans="2:12" s="144" customFormat="1" ht="30">
      <c r="B161" s="145"/>
      <c r="C161" s="1350" t="s">
        <v>1838</v>
      </c>
      <c r="D161" s="1341">
        <v>95676</v>
      </c>
      <c r="E161" s="1339" t="str">
        <f>VLOOKUP($D161,'BANCO DE DADOS MAIO SERVIÇOS'!$A$2:$E$14528,2,FALSE)</f>
        <v>CAIXA EM CONCRETO PRÉ-MOLDADO PARA ABRIGO DE HIDRÔMETRO COM DN 20 (½)  FORNECIMENTO E INSTALAÇÃO. AF_11/2016</v>
      </c>
      <c r="F161" s="1338" t="str">
        <f>VLOOKUP($D161,'BANCO DE DADOS MAIO SERVIÇOS'!$A$2:$E$14528,3,FALSE)</f>
        <v>UN</v>
      </c>
      <c r="G161" s="1340">
        <v>1</v>
      </c>
      <c r="H161" s="1349">
        <f>VLOOKUP($D161,'BANCO DE DADOS MAIO SERVIÇOS'!$A$2:$E$14528,4,FALSE)</f>
        <v>59.56</v>
      </c>
      <c r="I161" s="1351">
        <f t="shared" si="14"/>
        <v>75.260000000000005</v>
      </c>
      <c r="J161" s="391">
        <f t="shared" si="15"/>
        <v>75.260000000000005</v>
      </c>
      <c r="K161" s="146"/>
      <c r="L161" s="147"/>
    </row>
    <row r="162" spans="2:12" s="144" customFormat="1" ht="15">
      <c r="B162" s="145"/>
      <c r="C162" s="1350" t="s">
        <v>1839</v>
      </c>
      <c r="D162" s="1341" t="s">
        <v>237</v>
      </c>
      <c r="E162" s="1339" t="str">
        <f>VLOOKUP($D162,'BANCO DE DADOS MAIO SERVIÇOS'!$A$2:$E$14528,2,FALSE)</f>
        <v>PORTA DE FERRO, DE ABRIR, TIPO GRADE COM CHAPA, 87X210CM, COM GUARNICOES</v>
      </c>
      <c r="F162" s="1338" t="str">
        <f>VLOOKUP($D162,'BANCO DE DADOS MAIO SERVIÇOS'!$A$2:$E$14528,3,FALSE)</f>
        <v>M2</v>
      </c>
      <c r="G162" s="1340">
        <v>0.6</v>
      </c>
      <c r="H162" s="1349">
        <f>VLOOKUP($D162,'BANCO DE DADOS MAIO SERVIÇOS'!$A$2:$E$14528,4,FALSE)</f>
        <v>578.91999999999996</v>
      </c>
      <c r="I162" s="1351">
        <f t="shared" si="14"/>
        <v>731.58</v>
      </c>
      <c r="J162" s="391">
        <f t="shared" si="15"/>
        <v>438.94</v>
      </c>
      <c r="K162" s="1323"/>
      <c r="L162" s="147"/>
    </row>
    <row r="163" spans="2:12" s="144" customFormat="1" ht="30">
      <c r="B163" s="145"/>
      <c r="C163" s="1350" t="s">
        <v>1840</v>
      </c>
      <c r="D163" s="1341">
        <v>89356</v>
      </c>
      <c r="E163" s="1339" t="str">
        <f>VLOOKUP($D163,'BANCO DE DADOS MAIO SERVIÇOS'!$A$2:$E$14528,2,FALSE)</f>
        <v>TUBO, PVC, SOLDÁVEL, DN 25MM, INSTALADO EM RAMAL OU SUB-RAMAL DE ÁGUA - FORNECIMENTO E INSTALAÇÃO. AF_12/2014</v>
      </c>
      <c r="F163" s="1338" t="str">
        <f>VLOOKUP($D163,'BANCO DE DADOS MAIO SERVIÇOS'!$A$2:$E$14528,3,FALSE)</f>
        <v>M</v>
      </c>
      <c r="G163" s="1340">
        <v>69.95</v>
      </c>
      <c r="H163" s="1349">
        <f>VLOOKUP($D163,'BANCO DE DADOS MAIO SERVIÇOS'!$A$2:$E$14528,4,FALSE)</f>
        <v>14.98</v>
      </c>
      <c r="I163" s="1351">
        <f t="shared" si="14"/>
        <v>18.93</v>
      </c>
      <c r="J163" s="391">
        <f t="shared" si="15"/>
        <v>1324.15</v>
      </c>
      <c r="K163" s="146"/>
      <c r="L163" s="147"/>
    </row>
    <row r="164" spans="2:12" s="144" customFormat="1" ht="30">
      <c r="B164" s="145"/>
      <c r="C164" s="1350" t="s">
        <v>2010</v>
      </c>
      <c r="D164" s="1341">
        <v>89402</v>
      </c>
      <c r="E164" s="1339" t="str">
        <f>VLOOKUP($D164,'BANCO DE DADOS MAIO SERVIÇOS'!$A$2:$E$14528,2,FALSE)</f>
        <v>TUBO, PVC, SOLDÁVEL, DN 25MM, INSTALADO EM RAMAL DE DISTRIBUIÇÃO DE ÁGUA - FORNECIMENTO E INSTALAÇÃO. AF_12/2014</v>
      </c>
      <c r="F164" s="1338" t="str">
        <f>VLOOKUP($D164,'BANCO DE DADOS MAIO SERVIÇOS'!$A$2:$E$14528,3,FALSE)</f>
        <v>M</v>
      </c>
      <c r="G164" s="1340">
        <v>155</v>
      </c>
      <c r="H164" s="1349">
        <f>VLOOKUP($D164,'BANCO DE DADOS MAIO SERVIÇOS'!$A$2:$E$14528,4,FALSE)</f>
        <v>6.68</v>
      </c>
      <c r="I164" s="1351">
        <f t="shared" si="14"/>
        <v>8.44</v>
      </c>
      <c r="J164" s="391">
        <f t="shared" si="15"/>
        <v>1308.2</v>
      </c>
      <c r="K164" s="146"/>
      <c r="L164" s="147"/>
    </row>
    <row r="165" spans="2:12" s="144" customFormat="1" ht="30">
      <c r="B165" s="145"/>
      <c r="C165" s="1350" t="s">
        <v>2011</v>
      </c>
      <c r="D165" s="1341">
        <v>89449</v>
      </c>
      <c r="E165" s="1339" t="str">
        <f>VLOOKUP($D165,'BANCO DE DADOS MAIO SERVIÇOS'!$A$2:$E$14528,2,FALSE)</f>
        <v>TUBO, PVC, SOLDÁVEL, DN 50MM, INSTALADO EM PRUMADA DE ÁGUA - FORNECIMENTO E INSTALAÇÃO. AF_12/2014</v>
      </c>
      <c r="F165" s="1338" t="str">
        <f>VLOOKUP($D165,'BANCO DE DADOS MAIO SERVIÇOS'!$A$2:$E$14528,3,FALSE)</f>
        <v>M</v>
      </c>
      <c r="G165" s="1340">
        <v>31.3</v>
      </c>
      <c r="H165" s="1349">
        <f>VLOOKUP($D165,'BANCO DE DADOS MAIO SERVIÇOS'!$A$2:$E$14528,4,FALSE)</f>
        <v>12.71</v>
      </c>
      <c r="I165" s="1351">
        <f t="shared" si="14"/>
        <v>16.059999999999999</v>
      </c>
      <c r="J165" s="391">
        <f t="shared" si="15"/>
        <v>502.67</v>
      </c>
      <c r="K165" s="146"/>
      <c r="L165" s="147"/>
    </row>
    <row r="166" spans="2:12" s="144" customFormat="1" ht="30">
      <c r="B166" s="145"/>
      <c r="C166" s="1350" t="s">
        <v>2012</v>
      </c>
      <c r="D166" s="1341">
        <v>89450</v>
      </c>
      <c r="E166" s="1339" t="str">
        <f>VLOOKUP($D166,'BANCO DE DADOS MAIO SERVIÇOS'!$A$2:$E$14528,2,FALSE)</f>
        <v>TUBO, PVC, SOLDÁVEL, DN 60MM, INSTALADO EM PRUMADA DE ÁGUA - FORNECIMENTO E INSTALAÇÃO. AF_12/2014</v>
      </c>
      <c r="F166" s="1338" t="str">
        <f>VLOOKUP($D166,'BANCO DE DADOS MAIO SERVIÇOS'!$A$2:$E$14528,3,FALSE)</f>
        <v>M</v>
      </c>
      <c r="G166" s="1340">
        <v>20.9</v>
      </c>
      <c r="H166" s="1349">
        <f>VLOOKUP($D166,'BANCO DE DADOS MAIO SERVIÇOS'!$A$2:$E$14528,4,FALSE)</f>
        <v>19.47</v>
      </c>
      <c r="I166" s="1351">
        <f t="shared" si="14"/>
        <v>24.6</v>
      </c>
      <c r="J166" s="391">
        <f t="shared" si="15"/>
        <v>514.14</v>
      </c>
      <c r="K166" s="146"/>
      <c r="L166" s="147"/>
    </row>
    <row r="167" spans="2:12" s="144" customFormat="1" ht="30">
      <c r="B167" s="145"/>
      <c r="C167" s="1350" t="s">
        <v>2013</v>
      </c>
      <c r="D167" s="1341">
        <v>89605</v>
      </c>
      <c r="E167" s="1339" t="str">
        <f>VLOOKUP($D167,'BANCO DE DADOS MAIO SERVIÇOS'!$A$2:$E$14528,2,FALSE)</f>
        <v>LUVA DE REDUÇÃO, PVC, SOLDÁVEL, DN 60MM X 50MM, INSTALADO EM PRUMADA DE ÁGUA - FORNECIMENTO E INSTALAÇÃO. AF_12/2014</v>
      </c>
      <c r="F167" s="1338" t="str">
        <f>VLOOKUP($D167,'BANCO DE DADOS MAIO SERVIÇOS'!$A$2:$E$14528,3,FALSE)</f>
        <v>UN</v>
      </c>
      <c r="G167" s="1340">
        <v>2</v>
      </c>
      <c r="H167" s="1349">
        <f>VLOOKUP($D167,'BANCO DE DADOS MAIO SERVIÇOS'!$A$2:$E$14528,4,FALSE)</f>
        <v>12.86</v>
      </c>
      <c r="I167" s="1351">
        <f t="shared" si="14"/>
        <v>16.25</v>
      </c>
      <c r="J167" s="391">
        <f t="shared" si="15"/>
        <v>32.5</v>
      </c>
      <c r="K167" s="146"/>
      <c r="L167" s="147"/>
    </row>
    <row r="168" spans="2:12" s="144" customFormat="1" ht="30">
      <c r="B168" s="145"/>
      <c r="C168" s="1350" t="s">
        <v>2014</v>
      </c>
      <c r="D168" s="1341">
        <v>89381</v>
      </c>
      <c r="E168" s="1339" t="str">
        <f>VLOOKUP($D168,'BANCO DE DADOS MAIO SERVIÇOS'!$A$2:$E$14528,2,FALSE)</f>
        <v>LUVA COM BUCHA DE LATÃO, PVC, SOLDÁVEL, DN 25MM X 3/4, INSTALADO EM RAMAL OU SUB-RAMAL DE ÁGUA - FORNECIMENTO E INSTALAÇÃO. AF_12/2014</v>
      </c>
      <c r="F168" s="1338" t="str">
        <f>VLOOKUP($D168,'BANCO DE DADOS MAIO SERVIÇOS'!$A$2:$E$14528,3,FALSE)</f>
        <v>UN</v>
      </c>
      <c r="G168" s="1340">
        <v>2</v>
      </c>
      <c r="H168" s="1349">
        <f>VLOOKUP($D168,'BANCO DE DADOS MAIO SERVIÇOS'!$A$2:$E$14528,4,FALSE)</f>
        <v>9.1199999999999992</v>
      </c>
      <c r="I168" s="1351">
        <f t="shared" si="14"/>
        <v>11.52</v>
      </c>
      <c r="J168" s="391">
        <f t="shared" si="15"/>
        <v>23.04</v>
      </c>
      <c r="K168" s="146"/>
      <c r="L168" s="147"/>
    </row>
    <row r="169" spans="2:12" s="144" customFormat="1" ht="30">
      <c r="B169" s="145"/>
      <c r="C169" s="1350" t="s">
        <v>2193</v>
      </c>
      <c r="D169" s="1341">
        <v>89362</v>
      </c>
      <c r="E169" s="1339" t="str">
        <f>VLOOKUP($D169,'BANCO DE DADOS MAIO SERVIÇOS'!$A$2:$E$14528,2,FALSE)</f>
        <v>JOELHO 90 GRAUS, PVC, SOLDÁVEL, DN 25MM, INSTALADO EM RAMAL OU SUB-RAMAL DE ÁGUA - FORNECIMENTO E INSTALAÇÃO. AF_12/2014</v>
      </c>
      <c r="F169" s="1338" t="str">
        <f>VLOOKUP($D169,'BANCO DE DADOS MAIO SERVIÇOS'!$A$2:$E$14528,3,FALSE)</f>
        <v>UN</v>
      </c>
      <c r="G169" s="1340">
        <v>51</v>
      </c>
      <c r="H169" s="1349">
        <f>VLOOKUP($D169,'BANCO DE DADOS MAIO SERVIÇOS'!$A$2:$E$14528,4,FALSE)</f>
        <v>6.12</v>
      </c>
      <c r="I169" s="1351">
        <f t="shared" si="14"/>
        <v>7.73</v>
      </c>
      <c r="J169" s="391">
        <f t="shared" si="15"/>
        <v>394.23</v>
      </c>
      <c r="K169" s="146"/>
      <c r="L169" s="147"/>
    </row>
    <row r="170" spans="2:12" s="144" customFormat="1" ht="30">
      <c r="B170" s="145"/>
      <c r="C170" s="1350" t="s">
        <v>2194</v>
      </c>
      <c r="D170" s="1341">
        <v>89501</v>
      </c>
      <c r="E170" s="1339" t="str">
        <f>VLOOKUP($D170,'BANCO DE DADOS MAIO SERVIÇOS'!$A$2:$E$14528,2,FALSE)</f>
        <v>JOELHO 90 GRAUS, PVC, SOLDÁVEL, DN 50MM, INSTALADO EM PRUMADA DE ÁGUA - FORNECIMENTO E INSTALAÇÃO. AF_12/2014</v>
      </c>
      <c r="F170" s="1338" t="str">
        <f>VLOOKUP($D170,'BANCO DE DADOS MAIO SERVIÇOS'!$A$2:$E$14528,3,FALSE)</f>
        <v>UN</v>
      </c>
      <c r="G170" s="1340">
        <v>4</v>
      </c>
      <c r="H170" s="1349">
        <f>VLOOKUP($D170,'BANCO DE DADOS MAIO SERVIÇOS'!$A$2:$E$14528,4,FALSE)</f>
        <v>9.42</v>
      </c>
      <c r="I170" s="1351">
        <f t="shared" si="14"/>
        <v>11.9</v>
      </c>
      <c r="J170" s="391">
        <f t="shared" si="15"/>
        <v>47.6</v>
      </c>
      <c r="K170" s="146"/>
      <c r="L170" s="147"/>
    </row>
    <row r="171" spans="2:12" s="144" customFormat="1" ht="30">
      <c r="B171" s="145"/>
      <c r="C171" s="1350" t="s">
        <v>2195</v>
      </c>
      <c r="D171" s="1341">
        <v>89505</v>
      </c>
      <c r="E171" s="1339" t="str">
        <f>VLOOKUP($D171,'BANCO DE DADOS MAIO SERVIÇOS'!$A$2:$E$14528,2,FALSE)</f>
        <v>JOELHO 90 GRAUS, PVC, SOLDÁVEL, DN 60MM, INSTALADO EM PRUMADA DE ÁGUA - FORNECIMENTO E INSTALAÇÃO. AF_12/2014</v>
      </c>
      <c r="F171" s="1338" t="str">
        <f>VLOOKUP($D171,'BANCO DE DADOS MAIO SERVIÇOS'!$A$2:$E$14528,3,FALSE)</f>
        <v>UN</v>
      </c>
      <c r="G171" s="1340">
        <v>6</v>
      </c>
      <c r="H171" s="1349">
        <f>VLOOKUP($D171,'BANCO DE DADOS MAIO SERVIÇOS'!$A$2:$E$14528,4,FALSE)</f>
        <v>25.52</v>
      </c>
      <c r="I171" s="1351">
        <f t="shared" si="14"/>
        <v>32.24</v>
      </c>
      <c r="J171" s="391">
        <f t="shared" si="15"/>
        <v>193.44</v>
      </c>
      <c r="K171" s="146"/>
      <c r="L171" s="147"/>
    </row>
    <row r="172" spans="2:12" s="144" customFormat="1" ht="30">
      <c r="B172" s="145"/>
      <c r="C172" s="1350" t="s">
        <v>2196</v>
      </c>
      <c r="D172" s="1341">
        <v>90373</v>
      </c>
      <c r="E172" s="1339" t="str">
        <f>VLOOKUP($D172,'BANCO DE DADOS MAIO SERVIÇOS'!$A$2:$E$14528,2,FALSE)</f>
        <v>JOELHO 90 GRAUS COM BUCHA DE LATÃO, PVC, SOLDÁVEL, DN 25MM, X 1/2 INSTALADO EM RAMAL OU SUB-RAMAL DE ÁGUA - FORNECIMENTO E INSTALAÇÃO. AF_12/2014</v>
      </c>
      <c r="F172" s="1338" t="str">
        <f>VLOOKUP($D172,'BANCO DE DADOS MAIO SERVIÇOS'!$A$2:$E$14528,3,FALSE)</f>
        <v>UN</v>
      </c>
      <c r="G172" s="1340">
        <v>22</v>
      </c>
      <c r="H172" s="1349">
        <f>VLOOKUP($D172,'BANCO DE DADOS MAIO SERVIÇOS'!$A$2:$E$14528,4,FALSE)</f>
        <v>10.039999999999999</v>
      </c>
      <c r="I172" s="1351">
        <f t="shared" si="14"/>
        <v>12.68</v>
      </c>
      <c r="J172" s="391">
        <f t="shared" si="15"/>
        <v>278.95999999999998</v>
      </c>
      <c r="K172" s="146"/>
      <c r="L172" s="147"/>
    </row>
    <row r="173" spans="2:12" s="144" customFormat="1" ht="45">
      <c r="B173" s="145"/>
      <c r="C173" s="1350" t="s">
        <v>2197</v>
      </c>
      <c r="D173" s="1341">
        <v>94672</v>
      </c>
      <c r="E173" s="1339" t="str">
        <f>VLOOKUP($D173,'BANCO DE DADOS MAIO SERVIÇOS'!$A$2:$E$14528,2,FALSE)</f>
        <v>JOELHO 90 GRAUS COM BUCHA DE LATÃO, PVC, SOLDÁVEL, DN  25 MM, X 3/4 INSTALADO EM RESERVAÇÃO DE ÁGUA DE EDIFICAÇÃO QUE POSSUA RESERVATÓRIO DE FIBRA/FIBROCIMENTO   FORNECIMENTO E INSTALAÇÃO. AF_06/2016</v>
      </c>
      <c r="F173" s="1338" t="str">
        <f>VLOOKUP($D173,'BANCO DE DADOS MAIO SERVIÇOS'!$A$2:$E$14528,3,FALSE)</f>
        <v>UN</v>
      </c>
      <c r="G173" s="1340">
        <v>11</v>
      </c>
      <c r="H173" s="1349">
        <f>VLOOKUP($D173,'BANCO DE DADOS MAIO SERVIÇOS'!$A$2:$E$14528,4,FALSE)</f>
        <v>7.16</v>
      </c>
      <c r="I173" s="1351">
        <f t="shared" si="14"/>
        <v>9.0399999999999991</v>
      </c>
      <c r="J173" s="391">
        <f t="shared" si="15"/>
        <v>99.44</v>
      </c>
      <c r="K173" s="146"/>
      <c r="L173" s="147"/>
    </row>
    <row r="174" spans="2:12" s="144" customFormat="1" ht="30">
      <c r="B174" s="145"/>
      <c r="C174" s="1350" t="s">
        <v>2198</v>
      </c>
      <c r="D174" s="1341">
        <v>89395</v>
      </c>
      <c r="E174" s="1339" t="str">
        <f>VLOOKUP($D174,'BANCO DE DADOS MAIO SERVIÇOS'!$A$2:$E$14528,2,FALSE)</f>
        <v>TE, PVC, SOLDÁVEL, DN 25MM, INSTALADO EM RAMAL OU SUB-RAMAL DE ÁGUA - FORNECIMENTO E INSTALAÇÃO. AF_12/2014</v>
      </c>
      <c r="F174" s="1338" t="str">
        <f>VLOOKUP($D174,'BANCO DE DADOS MAIO SERVIÇOS'!$A$2:$E$14528,3,FALSE)</f>
        <v>UN</v>
      </c>
      <c r="G174" s="1340">
        <v>23</v>
      </c>
      <c r="H174" s="1349">
        <f>VLOOKUP($D174,'BANCO DE DADOS MAIO SERVIÇOS'!$A$2:$E$14528,4,FALSE)</f>
        <v>8.51</v>
      </c>
      <c r="I174" s="1351">
        <f t="shared" si="14"/>
        <v>10.75</v>
      </c>
      <c r="J174" s="391">
        <f t="shared" si="15"/>
        <v>247.25</v>
      </c>
      <c r="K174" s="146"/>
      <c r="L174" s="147"/>
    </row>
    <row r="175" spans="2:12" s="144" customFormat="1" ht="30">
      <c r="B175" s="145"/>
      <c r="C175" s="1350" t="s">
        <v>2199</v>
      </c>
      <c r="D175" s="1341">
        <v>89625</v>
      </c>
      <c r="E175" s="1339" t="str">
        <f>VLOOKUP($D175,'BANCO DE DADOS MAIO SERVIÇOS'!$A$2:$E$14528,2,FALSE)</f>
        <v>TE, PVC, SOLDÁVEL, DN 50MM, INSTALADO EM PRUMADA DE ÁGUA - FORNECIMENTO E INSTALAÇÃO. AF_12/2014</v>
      </c>
      <c r="F175" s="1338" t="str">
        <f>VLOOKUP($D175,'BANCO DE DADOS MAIO SERVIÇOS'!$A$2:$E$14528,3,FALSE)</f>
        <v>UN</v>
      </c>
      <c r="G175" s="1340">
        <v>6</v>
      </c>
      <c r="H175" s="1349">
        <f>VLOOKUP($D175,'BANCO DE DADOS MAIO SERVIÇOS'!$A$2:$E$14528,4,FALSE)</f>
        <v>14.49</v>
      </c>
      <c r="I175" s="1351">
        <f t="shared" si="14"/>
        <v>18.309999999999999</v>
      </c>
      <c r="J175" s="391">
        <f t="shared" si="15"/>
        <v>109.86</v>
      </c>
      <c r="K175" s="146"/>
      <c r="L175" s="147"/>
    </row>
    <row r="176" spans="2:12" s="144" customFormat="1" ht="30">
      <c r="B176" s="145"/>
      <c r="C176" s="1350" t="s">
        <v>2200</v>
      </c>
      <c r="D176" s="1341">
        <v>89628</v>
      </c>
      <c r="E176" s="1339" t="str">
        <f>VLOOKUP($D176,'BANCO DE DADOS MAIO SERVIÇOS'!$A$2:$E$14528,2,FALSE)</f>
        <v>TE, PVC, SOLDÁVEL, DN 60MM, INSTALADO EM PRUMADA DE ÁGUA - FORNECIMENTO E INSTALAÇÃO. AF_12/2014</v>
      </c>
      <c r="F176" s="1338" t="str">
        <f>VLOOKUP($D176,'BANCO DE DADOS MAIO SERVIÇOS'!$A$2:$E$14528,3,FALSE)</f>
        <v>UN</v>
      </c>
      <c r="G176" s="1340">
        <v>1</v>
      </c>
      <c r="H176" s="1349">
        <f>VLOOKUP($D176,'BANCO DE DADOS MAIO SERVIÇOS'!$A$2:$E$14528,4,FALSE)</f>
        <v>29.66</v>
      </c>
      <c r="I176" s="1351">
        <f t="shared" si="14"/>
        <v>37.479999999999997</v>
      </c>
      <c r="J176" s="391">
        <f t="shared" si="15"/>
        <v>37.479999999999997</v>
      </c>
      <c r="K176" s="146"/>
      <c r="L176" s="147"/>
    </row>
    <row r="177" spans="2:12" s="144" customFormat="1" ht="30">
      <c r="B177" s="145"/>
      <c r="C177" s="1350" t="s">
        <v>2201</v>
      </c>
      <c r="D177" s="1341">
        <v>89627</v>
      </c>
      <c r="E177" s="1339" t="str">
        <f>VLOOKUP($D177,'BANCO DE DADOS MAIO SERVIÇOS'!$A$2:$E$14528,2,FALSE)</f>
        <v>TÊ DE REDUÇÃO, PVC, SOLDÁVEL, DN 50MM X 25MM, INSTALADO EM PRUMADA DE ÁGUA - FORNECIMENTO E INSTALAÇÃO. AF_12/2014</v>
      </c>
      <c r="F177" s="1338" t="str">
        <f>VLOOKUP($D177,'BANCO DE DADOS MAIO SERVIÇOS'!$A$2:$E$14528,3,FALSE)</f>
        <v>UN</v>
      </c>
      <c r="G177" s="1340">
        <v>5</v>
      </c>
      <c r="H177" s="1349">
        <f>VLOOKUP($D177,'BANCO DE DADOS MAIO SERVIÇOS'!$A$2:$E$14528,4,FALSE)</f>
        <v>14.26</v>
      </c>
      <c r="I177" s="1351">
        <f t="shared" si="14"/>
        <v>18.02</v>
      </c>
      <c r="J177" s="391">
        <f t="shared" si="15"/>
        <v>90.1</v>
      </c>
      <c r="K177" s="146"/>
      <c r="L177" s="147"/>
    </row>
    <row r="178" spans="2:12" s="144" customFormat="1" ht="30">
      <c r="B178" s="145"/>
      <c r="C178" s="1350" t="s">
        <v>2202</v>
      </c>
      <c r="D178" s="1341">
        <v>89618</v>
      </c>
      <c r="E178" s="1339" t="str">
        <f>VLOOKUP($D178,'BANCO DE DADOS MAIO SERVIÇOS'!$A$2:$E$14528,2,FALSE)</f>
        <v>TÊ COM BUCHA DE LATÃO NA BOLSA CENTRAL, PVC, SOLDÁVEL, DN 25MM X 1/2, INSTALADO EM PRUMADA DE ÁGUA - FORNECIMENTO E INSTALAÇÃO. AF_12/2014</v>
      </c>
      <c r="F178" s="1338" t="str">
        <f>VLOOKUP($D178,'BANCO DE DADOS MAIO SERVIÇOS'!$A$2:$E$14528,3,FALSE)</f>
        <v>UN</v>
      </c>
      <c r="G178" s="1340">
        <v>2</v>
      </c>
      <c r="H178" s="1349">
        <f>VLOOKUP($D178,'BANCO DE DADOS MAIO SERVIÇOS'!$A$2:$E$14528,4,FALSE)</f>
        <v>11.04</v>
      </c>
      <c r="I178" s="1351">
        <f t="shared" si="14"/>
        <v>13.95</v>
      </c>
      <c r="J178" s="391">
        <f t="shared" si="15"/>
        <v>27.9</v>
      </c>
      <c r="K178" s="146"/>
      <c r="L178" s="147"/>
    </row>
    <row r="179" spans="2:12" s="144" customFormat="1" ht="30">
      <c r="B179" s="145"/>
      <c r="C179" s="1350" t="s">
        <v>2203</v>
      </c>
      <c r="D179" s="1341">
        <v>89985</v>
      </c>
      <c r="E179" s="1339" t="str">
        <f>VLOOKUP($D179,'BANCO DE DADOS MAIO SERVIÇOS'!$A$2:$E$14528,2,FALSE)</f>
        <v>REGISTRO DE PRESSÃO BRUTO, LATÃO, ROSCÁVEL, 3/4", COM ACABAMENTO E CANOPLA CROMADOS. FORNECIDO E INSTALADO EM RAMAL DE ÁGUA. AF_12/2014</v>
      </c>
      <c r="F179" s="1338" t="str">
        <f>VLOOKUP($D179,'BANCO DE DADOS MAIO SERVIÇOS'!$A$2:$E$14528,3,FALSE)</f>
        <v>UN</v>
      </c>
      <c r="G179" s="1340">
        <v>2</v>
      </c>
      <c r="H179" s="1349">
        <f>VLOOKUP($D179,'BANCO DE DADOS MAIO SERVIÇOS'!$A$2:$E$14528,4,FALSE)</f>
        <v>32.729999999999997</v>
      </c>
      <c r="I179" s="1351">
        <f t="shared" si="14"/>
        <v>41.36</v>
      </c>
      <c r="J179" s="391">
        <f t="shared" si="15"/>
        <v>82.72</v>
      </c>
      <c r="K179" s="146"/>
      <c r="L179" s="147"/>
    </row>
    <row r="180" spans="2:12" s="144" customFormat="1" ht="30">
      <c r="B180" s="145"/>
      <c r="C180" s="1350" t="s">
        <v>2204</v>
      </c>
      <c r="D180" s="1341">
        <v>89972</v>
      </c>
      <c r="E180" s="1339" t="str">
        <f>VLOOKUP($D180,'BANCO DE DADOS MAIO SERVIÇOS'!$A$2:$E$14528,2,FALSE)</f>
        <v>KIT DE REGISTRO DE GAVETA BRUTO DE LATÃO ¾", INCLUSIVE CONEXÕES, ROSCÁVEL, INSTALADO EM RAMAL DE ÁGUA FRIA - FORNECIMENTO E INSTALAÇÃO. AF_12/2014</v>
      </c>
      <c r="F180" s="1338" t="str">
        <f>VLOOKUP($D180,'BANCO DE DADOS MAIO SERVIÇOS'!$A$2:$E$14528,3,FALSE)</f>
        <v>UN</v>
      </c>
      <c r="G180" s="1340">
        <v>1</v>
      </c>
      <c r="H180" s="1349">
        <f>VLOOKUP($D180,'BANCO DE DADOS MAIO SERVIÇOS'!$A$2:$E$14528,4,FALSE)</f>
        <v>26.45</v>
      </c>
      <c r="I180" s="1351">
        <f t="shared" si="14"/>
        <v>33.42</v>
      </c>
      <c r="J180" s="391">
        <f t="shared" si="15"/>
        <v>33.42</v>
      </c>
      <c r="K180" s="146"/>
      <c r="L180" s="147"/>
    </row>
    <row r="181" spans="2:12" s="144" customFormat="1" ht="30">
      <c r="B181" s="145"/>
      <c r="C181" s="1350" t="s">
        <v>2205</v>
      </c>
      <c r="D181" s="1341">
        <v>89987</v>
      </c>
      <c r="E181" s="1339" t="str">
        <f>VLOOKUP($D181,'BANCO DE DADOS MAIO SERVIÇOS'!$A$2:$E$14528,2,FALSE)</f>
        <v>REGISTRO DE GAVETA BRUTO, LATÃO, ROSCÁVEL, 3/4", COM ACABAMENTO E CANOPLA CROMADOS. FORNECIDO E INSTALADO EM RAMAL DE ÁGUA. AF_12/2014</v>
      </c>
      <c r="F181" s="1338" t="str">
        <f>VLOOKUP($D181,'BANCO DE DADOS MAIO SERVIÇOS'!$A$2:$E$14528,3,FALSE)</f>
        <v>UN</v>
      </c>
      <c r="G181" s="1340">
        <v>23</v>
      </c>
      <c r="H181" s="1349">
        <f>VLOOKUP($D181,'BANCO DE DADOS MAIO SERVIÇOS'!$A$2:$E$14528,4,FALSE)</f>
        <v>34.18</v>
      </c>
      <c r="I181" s="1351">
        <f t="shared" si="14"/>
        <v>43.19</v>
      </c>
      <c r="J181" s="391">
        <f t="shared" si="15"/>
        <v>993.37</v>
      </c>
      <c r="K181" s="146"/>
      <c r="L181" s="147"/>
    </row>
    <row r="182" spans="2:12" s="144" customFormat="1" ht="45">
      <c r="B182" s="145"/>
      <c r="C182" s="1350" t="s">
        <v>2206</v>
      </c>
      <c r="D182" s="1341">
        <v>94794</v>
      </c>
      <c r="E182" s="1339" t="str">
        <f>VLOOKUP($D182,'BANCO DE DADOS MAIO SERVIÇOS'!$A$2:$E$14528,2,FALSE)</f>
        <v>REGISTRO DE GAVETA BRUTO, LATÃO, ROSCÁVEL, 1 1/2, COM ACABAMENTO E CANOPLA CROMADOS, INSTALADO EM RESERVAÇÃO DE ÁGUA DE EDIFICAÇÃO QUE POSSUA RESERVATÓRIO DE FIBRA/FIBROCIMENTO  FORNECIMENTO E INSTALAÇÃO. AF_06/2016</v>
      </c>
      <c r="F182" s="1338" t="str">
        <f>VLOOKUP($D182,'BANCO DE DADOS MAIO SERVIÇOS'!$A$2:$E$14528,3,FALSE)</f>
        <v>UN</v>
      </c>
      <c r="G182" s="1340">
        <v>1</v>
      </c>
      <c r="H182" s="1349">
        <f>VLOOKUP($D182,'BANCO DE DADOS MAIO SERVIÇOS'!$A$2:$E$14528,4,FALSE)</f>
        <v>70.64</v>
      </c>
      <c r="I182" s="1351">
        <f t="shared" si="14"/>
        <v>89.26</v>
      </c>
      <c r="J182" s="391">
        <f t="shared" si="15"/>
        <v>89.26</v>
      </c>
      <c r="K182" s="146"/>
      <c r="L182" s="147"/>
    </row>
    <row r="183" spans="2:12" s="144" customFormat="1" ht="45">
      <c r="B183" s="145"/>
      <c r="C183" s="1350" t="s">
        <v>2640</v>
      </c>
      <c r="D183" s="1341">
        <v>94498</v>
      </c>
      <c r="E183" s="1339" t="str">
        <f>VLOOKUP($D183,'BANCO DE DADOS MAIO SERVIÇOS'!$A$2:$E$14528,2,FALSE)</f>
        <v>REGISTRO DE GAVETA BRUTO, LATÃO, ROSCÁVEL, 2, INSTALADO EM RESERVAÇÃO DE ÁGUA DE EDIFICAÇÃO QUE POSSUA RESERVATÓRIO DE FIBRA/FIBROCIMENTO  FORNECIMENTO E INSTALAÇÃO. AF_06/2016</v>
      </c>
      <c r="F183" s="1338" t="str">
        <f>VLOOKUP($D183,'BANCO DE DADOS MAIO SERVIÇOS'!$A$2:$E$14528,3,FALSE)</f>
        <v>UN</v>
      </c>
      <c r="G183" s="1340">
        <v>1</v>
      </c>
      <c r="H183" s="1349">
        <f>VLOOKUP($D183,'BANCO DE DADOS MAIO SERVIÇOS'!$A$2:$E$14528,4,FALSE)</f>
        <v>65.97</v>
      </c>
      <c r="I183" s="1351">
        <f t="shared" si="14"/>
        <v>83.36</v>
      </c>
      <c r="J183" s="391">
        <f t="shared" si="15"/>
        <v>83.36</v>
      </c>
      <c r="K183" s="146"/>
      <c r="L183" s="147"/>
    </row>
    <row r="184" spans="2:12" s="144" customFormat="1" ht="30">
      <c r="B184" s="145"/>
      <c r="C184" s="1350" t="s">
        <v>2641</v>
      </c>
      <c r="D184" s="1341">
        <v>94796</v>
      </c>
      <c r="E184" s="1339" t="str">
        <f>VLOOKUP($D184,'BANCO DE DADOS MAIO SERVIÇOS'!$A$2:$E$14528,2,FALSE)</f>
        <v>TORNEIRA DE BÓIA REAL, ROSCÁVEL, 3/4", FORNECIDA E INSTALADA EM RESERVAÇÃO DE ÁGUA. AF_06/2016</v>
      </c>
      <c r="F184" s="1338" t="str">
        <f>VLOOKUP($D184,'BANCO DE DADOS MAIO SERVIÇOS'!$A$2:$E$14528,3,FALSE)</f>
        <v>UN</v>
      </c>
      <c r="G184" s="1340">
        <v>1</v>
      </c>
      <c r="H184" s="1349">
        <f>VLOOKUP($D184,'BANCO DE DADOS MAIO SERVIÇOS'!$A$2:$E$14528,4,FALSE)</f>
        <v>34.380000000000003</v>
      </c>
      <c r="I184" s="1351">
        <f t="shared" si="14"/>
        <v>43.44</v>
      </c>
      <c r="J184" s="391">
        <f t="shared" si="15"/>
        <v>43.44</v>
      </c>
      <c r="K184" s="146"/>
      <c r="L184" s="147"/>
    </row>
    <row r="185" spans="2:12" s="144" customFormat="1" ht="45">
      <c r="B185" s="145"/>
      <c r="C185" s="1350" t="s">
        <v>2642</v>
      </c>
      <c r="D185" s="1341">
        <v>89383</v>
      </c>
      <c r="E185" s="1339" t="str">
        <f>VLOOKUP($D185,'BANCO DE DADOS MAIO SERVIÇOS'!$A$2:$E$14528,2,FALSE)</f>
        <v>ADAPTADOR CURTO COM BOLSA E ROSCA PARA REGISTRO, PVC, SOLDÁVEL, DN 25MM X 3/4, INSTALADO EM RAMAL OU SUB-RAMAL DE ÁGUA - FORNECIMENTO E INSTALAÇÃO. AF_12/2014</v>
      </c>
      <c r="F185" s="1338" t="str">
        <f>VLOOKUP($D185,'BANCO DE DADOS MAIO SERVIÇOS'!$A$2:$E$14528,3,FALSE)</f>
        <v>UN</v>
      </c>
      <c r="G185" s="1340">
        <v>48</v>
      </c>
      <c r="H185" s="1349">
        <f>VLOOKUP($D185,'BANCO DE DADOS MAIO SERVIÇOS'!$A$2:$E$14528,4,FALSE)</f>
        <v>4.75</v>
      </c>
      <c r="I185" s="1351">
        <f t="shared" si="14"/>
        <v>6</v>
      </c>
      <c r="J185" s="391">
        <f t="shared" si="15"/>
        <v>288</v>
      </c>
      <c r="K185" s="146"/>
      <c r="L185" s="147"/>
    </row>
    <row r="186" spans="2:12" s="144" customFormat="1" ht="30">
      <c r="B186" s="145"/>
      <c r="C186" s="1350" t="s">
        <v>2643</v>
      </c>
      <c r="D186" s="1341">
        <v>89596</v>
      </c>
      <c r="E186" s="1339" t="str">
        <f>VLOOKUP($D186,'BANCO DE DADOS MAIO SERVIÇOS'!$A$2:$E$14528,2,FALSE)</f>
        <v>ADAPTADOR CURTO COM BOLSA E ROSCA PARA REGISTRO, PVC, SOLDÁVEL, DN 50MM X 1.1/2, INSTALADO EM PRUMADA DE ÁGUA - FORNECIMENTO E INSTALAÇÃO. AF_12/2014</v>
      </c>
      <c r="F186" s="1338" t="str">
        <f>VLOOKUP($D186,'BANCO DE DADOS MAIO SERVIÇOS'!$A$2:$E$14528,3,FALSE)</f>
        <v>UN</v>
      </c>
      <c r="G186" s="1340">
        <v>5</v>
      </c>
      <c r="H186" s="1349">
        <f>VLOOKUP($D186,'BANCO DE DADOS MAIO SERVIÇOS'!$A$2:$E$14528,4,FALSE)</f>
        <v>7.74</v>
      </c>
      <c r="I186" s="1351">
        <f t="shared" si="14"/>
        <v>9.7799999999999994</v>
      </c>
      <c r="J186" s="391">
        <f t="shared" si="15"/>
        <v>48.9</v>
      </c>
      <c r="K186" s="146"/>
      <c r="L186" s="147"/>
    </row>
    <row r="187" spans="2:12" s="144" customFormat="1" ht="30">
      <c r="B187" s="145"/>
      <c r="C187" s="1350" t="s">
        <v>2644</v>
      </c>
      <c r="D187" s="1341">
        <v>89610</v>
      </c>
      <c r="E187" s="1339" t="str">
        <f>VLOOKUP($D187,'BANCO DE DADOS MAIO SERVIÇOS'!$A$2:$E$14528,2,FALSE)</f>
        <v>ADAPTADOR CURTO COM BOLSA E ROSCA PARA REGISTRO, PVC, SOLDÁVEL, DN 60MM X 2, INSTALADO EM PRUMADA DE ÁGUA - FORNECIMENTO E INSTALAÇÃO. AF_12/2014</v>
      </c>
      <c r="F187" s="1338" t="str">
        <f>VLOOKUP($D187,'BANCO DE DADOS MAIO SERVIÇOS'!$A$2:$E$14528,3,FALSE)</f>
        <v>UN</v>
      </c>
      <c r="G187" s="1340">
        <v>2</v>
      </c>
      <c r="H187" s="1349">
        <f>VLOOKUP($D187,'BANCO DE DADOS MAIO SERVIÇOS'!$A$2:$E$14528,4,FALSE)</f>
        <v>14.37</v>
      </c>
      <c r="I187" s="1351">
        <f t="shared" si="14"/>
        <v>18.149999999999999</v>
      </c>
      <c r="J187" s="391">
        <f t="shared" si="15"/>
        <v>36.299999999999997</v>
      </c>
      <c r="K187" s="146"/>
      <c r="L187" s="147"/>
    </row>
    <row r="188" spans="2:12" s="144" customFormat="1" ht="30">
      <c r="B188" s="145"/>
      <c r="C188" s="1350" t="s">
        <v>2645</v>
      </c>
      <c r="D188" s="1341" t="s">
        <v>1188</v>
      </c>
      <c r="E188" s="1339" t="str">
        <f>VLOOKUP($D188,'BANCO DE DADOS MAIO SERVIÇOS'!$A$2:$E$14528,2,FALSE)</f>
        <v>BUCHA DE REDUCAO DE PVC, SOLDAVEL, LONGA, COM 50 X 25 MM, PARA AGUA FRIA PREDIAL - FORNECIMENTO E INSTALAÇÃO</v>
      </c>
      <c r="F188" s="1338" t="str">
        <f>VLOOKUP($D188,'BANCO DE DADOS MAIO SERVIÇOS'!$A$2:$E$14528,3,FALSE)</f>
        <v>UN</v>
      </c>
      <c r="G188" s="1340">
        <v>6</v>
      </c>
      <c r="H188" s="1349">
        <f>VLOOKUP($D188,'BANCO DE DADOS MAIO SERVIÇOS'!$A$2:$E$14528,4,FALSE)</f>
        <v>9.3000000000000007</v>
      </c>
      <c r="I188" s="1351">
        <f t="shared" si="14"/>
        <v>11.75</v>
      </c>
      <c r="J188" s="391">
        <f t="shared" si="15"/>
        <v>70.5</v>
      </c>
      <c r="K188" s="146"/>
      <c r="L188" s="147"/>
    </row>
    <row r="189" spans="2:12" s="144" customFormat="1" ht="30.75" thickBot="1">
      <c r="B189" s="145"/>
      <c r="C189" s="1361" t="s">
        <v>2646</v>
      </c>
      <c r="D189" s="1342" t="s">
        <v>2144</v>
      </c>
      <c r="E189" s="1343" t="str">
        <f>VLOOKUP($D189,'BANCO DE DADOS MAIO SERVIÇOS'!$A$2:$E$14528,2,FALSE)</f>
        <v>RESERVATÓRIO EM AÇO DO TIPO TAÇA COM COLUNA SECA (ALTURA DA COLUNA: 6,00M) - VOLUME: 5.000L - FORNECIMENTO E INSTALAÇÃO (FUNDAÇÃO NÃO INCLUSA)</v>
      </c>
      <c r="F189" s="1344" t="str">
        <f>VLOOKUP($D189,'BANCO DE DADOS MAIO SERVIÇOS'!$A$2:$E$14528,3,FALSE)</f>
        <v>UN</v>
      </c>
      <c r="G189" s="1345">
        <v>1</v>
      </c>
      <c r="H189" s="1346">
        <f>VLOOKUP($D189,'BANCO DE DADOS MAIO SERVIÇOS'!$A$2:$E$14528,4,FALSE)</f>
        <v>11500</v>
      </c>
      <c r="I189" s="1359">
        <f t="shared" si="14"/>
        <v>14532.55</v>
      </c>
      <c r="J189" s="393">
        <f t="shared" si="15"/>
        <v>14532.55</v>
      </c>
      <c r="K189" s="146"/>
      <c r="L189" s="147"/>
    </row>
    <row r="190" spans="2:12" s="144" customFormat="1" ht="16.5" thickBot="1">
      <c r="B190" s="145"/>
      <c r="C190" s="1326"/>
      <c r="D190" s="1317"/>
      <c r="E190" s="1315" t="s">
        <v>2240</v>
      </c>
      <c r="F190" s="1325"/>
      <c r="G190" s="1312"/>
      <c r="H190" s="1324"/>
      <c r="I190" s="1324"/>
      <c r="J190" s="1316"/>
      <c r="K190" s="146"/>
      <c r="L190" s="147"/>
    </row>
    <row r="191" spans="2:12" s="144" customFormat="1" ht="30">
      <c r="B191" s="145"/>
      <c r="C191" s="986" t="s">
        <v>2647</v>
      </c>
      <c r="D191" s="362">
        <v>86931</v>
      </c>
      <c r="E191" s="978" t="str">
        <f>VLOOKUP($D191,'BANCO DE DADOS MAIO SERVIÇOS'!$A$2:$E$14528,2,FALSE)</f>
        <v>VASO SANITÁRIO SIFONADO COM CAIXA ACOPLADA LOUÇA BRANCA, INCLUSO ENGATE FLEXÍVEL EM PLÁSTICO BRANCO, 1/2  X 40CM - FORNECIMENTO E INSTALAÇÃO. AF_12/2013</v>
      </c>
      <c r="F191" s="977" t="str">
        <f>VLOOKUP($D191,'BANCO DE DADOS MAIO SERVIÇOS'!$A$2:$E$14528,3,FALSE)</f>
        <v>UN</v>
      </c>
      <c r="G191" s="359">
        <v>3</v>
      </c>
      <c r="H191" s="979">
        <f>VLOOKUP($D191,'BANCO DE DADOS MAIO SERVIÇOS'!$A$2:$E$14528,4,FALSE)</f>
        <v>353.63</v>
      </c>
      <c r="I191" s="987">
        <f t="shared" si="14"/>
        <v>446.88</v>
      </c>
      <c r="J191" s="391">
        <f t="shared" ref="J191:J198" si="16">TRUNC(I191*G191,2)</f>
        <v>1340.64</v>
      </c>
      <c r="K191" s="146"/>
      <c r="L191" s="147"/>
    </row>
    <row r="192" spans="2:12" s="144" customFormat="1" ht="45" customHeight="1">
      <c r="B192" s="145"/>
      <c r="C192" s="1350" t="s">
        <v>2648</v>
      </c>
      <c r="D192" s="1341">
        <v>95470</v>
      </c>
      <c r="E192" s="978" t="str">
        <f>VLOOKUP($D192,'BANCO DE DADOS MAIO SERVIÇOS'!$A$2:$E$14528,2,FALSE)</f>
        <v>VASO SANITARIO SIFONADO CONVENCIONAL COM LOUÇA BRANCA, INCLUSO CONJUNTO DE LIGAÇÃO PARA BACIA SANITÁRIA AJUSTÁVEL - FORNECIMENTO E INSTALAÇÃO. AF_10/2016</v>
      </c>
      <c r="F192" s="977" t="str">
        <f>VLOOKUP($D192,'BANCO DE DADOS MAIO SERVIÇOS'!$A$2:$E$14528,3,FALSE)</f>
        <v>UN</v>
      </c>
      <c r="G192" s="359">
        <v>2</v>
      </c>
      <c r="H192" s="979">
        <f>VLOOKUP($D192,'BANCO DE DADOS MAIO SERVIÇOS'!$A$2:$E$14528,4,FALSE)</f>
        <v>167.35</v>
      </c>
      <c r="I192" s="987">
        <f t="shared" si="14"/>
        <v>211.48</v>
      </c>
      <c r="J192" s="391">
        <f t="shared" si="16"/>
        <v>422.96</v>
      </c>
      <c r="K192" s="146"/>
      <c r="L192" s="147"/>
    </row>
    <row r="193" spans="2:12" s="144" customFormat="1" ht="15">
      <c r="B193" s="145"/>
      <c r="C193" s="1350" t="s">
        <v>2649</v>
      </c>
      <c r="D193" s="362" t="s">
        <v>2172</v>
      </c>
      <c r="E193" s="978" t="str">
        <f>VLOOKUP($D193,'BANCO DE DADOS MAIO SERVIÇOS'!$A$2:$E$14528,2,FALSE)</f>
        <v>ASSENTO SANITARIO DE PLASTICO, TIPO CONVENCIONAL - FORNECIMENTO E INSTALAÇÃO</v>
      </c>
      <c r="F193" s="977" t="str">
        <f>VLOOKUP($D193,'BANCO DE DADOS MAIO SERVIÇOS'!$A$2:$E$14528,3,FALSE)</f>
        <v>UN</v>
      </c>
      <c r="G193" s="359">
        <v>5</v>
      </c>
      <c r="H193" s="979">
        <f>VLOOKUP($D193,'BANCO DE DADOS MAIO SERVIÇOS'!$A$2:$E$14528,4,FALSE)</f>
        <v>23.66</v>
      </c>
      <c r="I193" s="987">
        <f t="shared" si="14"/>
        <v>29.89</v>
      </c>
      <c r="J193" s="391">
        <f t="shared" si="16"/>
        <v>149.44999999999999</v>
      </c>
      <c r="K193" s="146"/>
      <c r="L193" s="147"/>
    </row>
    <row r="194" spans="2:12" s="144" customFormat="1" ht="30">
      <c r="B194" s="145"/>
      <c r="C194" s="1350" t="s">
        <v>2650</v>
      </c>
      <c r="D194" s="362">
        <v>40729</v>
      </c>
      <c r="E194" s="978" t="str">
        <f>VLOOKUP($D194,'BANCO DE DADOS MAIO SERVIÇOS'!$A$2:$E$14528,2,FALSE)</f>
        <v>VALVULA DESCARGA 1.1/2" COM REGISTRO, ACABAMENTO EM METAL CROMADO - FORNECIMENTO E INSTALACAO</v>
      </c>
      <c r="F194" s="977" t="str">
        <f>VLOOKUP($D194,'BANCO DE DADOS MAIO SERVIÇOS'!$A$2:$E$14528,3,FALSE)</f>
        <v>UN</v>
      </c>
      <c r="G194" s="359">
        <v>3</v>
      </c>
      <c r="H194" s="979">
        <f>VLOOKUP($D194,'BANCO DE DADOS MAIO SERVIÇOS'!$A$2:$E$14528,4,FALSE)</f>
        <v>177.2</v>
      </c>
      <c r="I194" s="987">
        <f t="shared" si="14"/>
        <v>223.92</v>
      </c>
      <c r="J194" s="391">
        <f t="shared" si="16"/>
        <v>671.76</v>
      </c>
      <c r="K194" s="146"/>
      <c r="L194" s="147"/>
    </row>
    <row r="195" spans="2:12" s="144" customFormat="1" ht="15">
      <c r="B195" s="145"/>
      <c r="C195" s="1350" t="s">
        <v>2651</v>
      </c>
      <c r="D195" s="362">
        <v>9535</v>
      </c>
      <c r="E195" s="978" t="str">
        <f>VLOOKUP($D195,'BANCO DE DADOS MAIO SERVIÇOS'!$A$2:$E$14528,2,FALSE)</f>
        <v>CHUVEIRO ELETRICO COMUM CORPO PLASTICO TIPO DUCHA, FORNECIMENTO E INSTALACAO</v>
      </c>
      <c r="F195" s="977" t="str">
        <f>VLOOKUP($D195,'BANCO DE DADOS MAIO SERVIÇOS'!$A$2:$E$14528,3,FALSE)</f>
        <v>UN</v>
      </c>
      <c r="G195" s="359">
        <v>2</v>
      </c>
      <c r="H195" s="979">
        <f>VLOOKUP($D195,'BANCO DE DADOS MAIO SERVIÇOS'!$A$2:$E$14528,4,FALSE)</f>
        <v>66.89</v>
      </c>
      <c r="I195" s="987">
        <f t="shared" si="14"/>
        <v>84.52</v>
      </c>
      <c r="J195" s="391">
        <f t="shared" si="16"/>
        <v>169.04</v>
      </c>
      <c r="K195" s="146"/>
      <c r="L195" s="147"/>
    </row>
    <row r="196" spans="2:12" s="144" customFormat="1" ht="45">
      <c r="B196" s="145"/>
      <c r="C196" s="1350" t="s">
        <v>2652</v>
      </c>
      <c r="D196" s="362">
        <v>86927</v>
      </c>
      <c r="E196" s="978" t="str">
        <f>VLOOKUP($D196,'BANCO DE DADOS MAIO SERVIÇOS'!$A$2:$E$14528,2,FALSE)</f>
        <v>TANQUE DE MÁRMORE SINTÉTICO SUSPENSO, 22L OU EQUIVALENTE, INCLUSO SIFÃO TIPO GARRAFA EM PVC, VÁLVULA PLÁSTICA E TORNEIRA DE METAL CROMADO PADRÃO POPULAR - FORNECIMENTO E INSTALAÇÃO. AF_12/2013</v>
      </c>
      <c r="F196" s="977" t="str">
        <f>VLOOKUP($D196,'BANCO DE DADOS MAIO SERVIÇOS'!$A$2:$E$14528,3,FALSE)</f>
        <v>UN</v>
      </c>
      <c r="G196" s="359">
        <v>1</v>
      </c>
      <c r="H196" s="979">
        <f>VLOOKUP($D196,'BANCO DE DADOS MAIO SERVIÇOS'!$A$2:$E$14528,4,FALSE)</f>
        <v>208.16</v>
      </c>
      <c r="I196" s="987">
        <f t="shared" si="14"/>
        <v>263.05</v>
      </c>
      <c r="J196" s="391">
        <f t="shared" si="16"/>
        <v>263.05</v>
      </c>
      <c r="K196" s="146"/>
      <c r="L196" s="147"/>
    </row>
    <row r="197" spans="2:12" s="144" customFormat="1" ht="30">
      <c r="B197" s="145"/>
      <c r="C197" s="1350" t="s">
        <v>2653</v>
      </c>
      <c r="D197" s="362">
        <v>86936</v>
      </c>
      <c r="E197" s="978" t="str">
        <f>VLOOKUP($D197,'BANCO DE DADOS MAIO SERVIÇOS'!$A$2:$E$14528,2,FALSE)</f>
        <v>CUBA DE EMBUTIR DE AÇO INOXIDÁVEL MÉDIA, INCLUSO VÁLVULA TIPO AMERICANA E SIFÃO TIPO GARRAFA EM METAL CROMADO - FORNECIMENTO E INSTALAÇÃO. AF_12/2013</v>
      </c>
      <c r="F197" s="977" t="str">
        <f>VLOOKUP($D197,'BANCO DE DADOS MAIO SERVIÇOS'!$A$2:$E$14528,3,FALSE)</f>
        <v>UN</v>
      </c>
      <c r="G197" s="359">
        <v>7</v>
      </c>
      <c r="H197" s="979">
        <f>VLOOKUP($D197,'BANCO DE DADOS MAIO SERVIÇOS'!$A$2:$E$14528,4,FALSE)</f>
        <v>312.02999999999997</v>
      </c>
      <c r="I197" s="987">
        <f t="shared" si="14"/>
        <v>394.31</v>
      </c>
      <c r="J197" s="391">
        <f t="shared" si="16"/>
        <v>2760.17</v>
      </c>
      <c r="K197" s="146"/>
      <c r="L197" s="147"/>
    </row>
    <row r="198" spans="2:12" s="144" customFormat="1" ht="30">
      <c r="B198" s="145"/>
      <c r="C198" s="1350" t="s">
        <v>2654</v>
      </c>
      <c r="D198" s="362">
        <v>86904</v>
      </c>
      <c r="E198" s="978" t="str">
        <f>VLOOKUP($D198,'BANCO DE DADOS MAIO SERVIÇOS'!$A$2:$E$14528,2,FALSE)</f>
        <v>LAVATÓRIO LOUÇA BRANCA SUSPENSO, 29,5 X 39CM OU EQUIVALENTE, PADRÃO POPULAR - FORNECIMENTO E INSTALAÇÃO. AF_12/2013</v>
      </c>
      <c r="F198" s="977" t="str">
        <f>VLOOKUP($D198,'BANCO DE DADOS MAIO SERVIÇOS'!$A$2:$E$14528,3,FALSE)</f>
        <v>UN</v>
      </c>
      <c r="G198" s="359">
        <v>13</v>
      </c>
      <c r="H198" s="979">
        <f>VLOOKUP($D198,'BANCO DE DADOS MAIO SERVIÇOS'!$A$2:$E$14528,4,FALSE)</f>
        <v>101.37</v>
      </c>
      <c r="I198" s="987">
        <f t="shared" si="14"/>
        <v>128.1</v>
      </c>
      <c r="J198" s="391">
        <f t="shared" si="16"/>
        <v>1665.3</v>
      </c>
      <c r="K198" s="146"/>
      <c r="L198" s="147"/>
    </row>
    <row r="199" spans="2:12" s="144" customFormat="1" ht="30">
      <c r="B199" s="145"/>
      <c r="C199" s="1350" t="s">
        <v>2655</v>
      </c>
      <c r="D199" s="388" t="s">
        <v>2181</v>
      </c>
      <c r="E199" s="982" t="str">
        <f>VLOOKUP($D199,'BANCO DE DADOS MAIO SERVIÇOS'!$A$2:$E$14528,2,FALSE)</f>
        <v>TORNEIRA CROMADA DE MESA PARA LAVATORIO TEMPORIZADA PRESSAO BICA BAIXA - FORNECIMENTO E INSTALAÇÃO</v>
      </c>
      <c r="F199" s="983" t="str">
        <f>VLOOKUP($D199,'BANCO DE DADOS MAIO SERVIÇOS'!$A$2:$E$14528,3,FALSE)</f>
        <v>UN</v>
      </c>
      <c r="G199" s="807">
        <v>13</v>
      </c>
      <c r="H199" s="984">
        <f>VLOOKUP($D199,'BANCO DE DADOS MAIO SERVIÇOS'!$A$2:$E$14528,4,FALSE)</f>
        <v>201.79000000000002</v>
      </c>
      <c r="I199" s="988">
        <f t="shared" ref="I199:I205" si="17">TRUNC(H199*(1+$G$6),2)</f>
        <v>255</v>
      </c>
      <c r="J199" s="808">
        <f t="shared" ref="J199:J205" si="18">TRUNC(I199*G199,2)</f>
        <v>3315</v>
      </c>
      <c r="K199" s="146"/>
      <c r="L199" s="147"/>
    </row>
    <row r="200" spans="2:12" s="144" customFormat="1" ht="30">
      <c r="B200" s="145"/>
      <c r="C200" s="1350" t="s">
        <v>2656</v>
      </c>
      <c r="D200" s="362">
        <v>86910</v>
      </c>
      <c r="E200" s="978" t="str">
        <f>VLOOKUP($D200,'BANCO DE DADOS MAIO SERVIÇOS'!$A$2:$E$14528,2,FALSE)</f>
        <v>TORNEIRA CROMADA TUBO MÓVEL, DE PAREDE, 1/2" OU 3/4", PARA PIA DE COZINHA, PADRÃO MÉDIO - FORNECIMENTO E INSTALAÇÃO. AF_12/2013</v>
      </c>
      <c r="F200" s="977" t="str">
        <f>VLOOKUP($D200,'BANCO DE DADOS MAIO SERVIÇOS'!$A$2:$E$14528,3,FALSE)</f>
        <v>UN</v>
      </c>
      <c r="G200" s="359">
        <v>7</v>
      </c>
      <c r="H200" s="979">
        <f>VLOOKUP($D200,'BANCO DE DADOS MAIO SERVIÇOS'!$A$2:$E$14528,4,FALSE)</f>
        <v>92.38</v>
      </c>
      <c r="I200" s="987">
        <f t="shared" si="17"/>
        <v>116.74</v>
      </c>
      <c r="J200" s="391">
        <f t="shared" si="18"/>
        <v>817.18</v>
      </c>
      <c r="K200" s="146"/>
      <c r="L200" s="147"/>
    </row>
    <row r="201" spans="2:12" s="144" customFormat="1" ht="30">
      <c r="B201" s="145"/>
      <c r="C201" s="1350" t="s">
        <v>2657</v>
      </c>
      <c r="D201" s="362" t="s">
        <v>2173</v>
      </c>
      <c r="E201" s="978" t="str">
        <f>VLOOKUP($D201,'BANCO DE DADOS MAIO SERVIÇOS'!$A$2:$E$14528,2,FALSE)</f>
        <v>GRANITO CINZA POLIDO P/BANCADA E=2,5 CM (MÃO FRANCESA NÃO INCLUSA) - FORNECIMENTO E INSTALAÇÃO</v>
      </c>
      <c r="F201" s="977" t="str">
        <f>VLOOKUP($D201,'BANCO DE DADOS MAIO SERVIÇOS'!$A$2:$E$14528,3,FALSE)</f>
        <v>M2</v>
      </c>
      <c r="G201" s="359">
        <v>0.84</v>
      </c>
      <c r="H201" s="979">
        <f>VLOOKUP($D201,'BANCO DE DADOS MAIO SERVIÇOS'!$A$2:$E$14528,4,FALSE)</f>
        <v>513.34</v>
      </c>
      <c r="I201" s="987">
        <f t="shared" si="17"/>
        <v>648.70000000000005</v>
      </c>
      <c r="J201" s="391">
        <f t="shared" si="18"/>
        <v>544.9</v>
      </c>
      <c r="K201" s="146"/>
      <c r="L201" s="147"/>
    </row>
    <row r="202" spans="2:12" s="144" customFormat="1" ht="30">
      <c r="B202" s="145"/>
      <c r="C202" s="1350" t="s">
        <v>2658</v>
      </c>
      <c r="D202" s="362">
        <v>86911</v>
      </c>
      <c r="E202" s="978" t="str">
        <f>VLOOKUP($D202,'BANCO DE DADOS MAIO SERVIÇOS'!$A$2:$E$14528,2,FALSE)</f>
        <v>TORNEIRA CROMADA LONGA, DE PAREDE, 1/2" OU 3/4", PARA PIA DE COZINHA, PADRÃO POPULAR - FORNECIMENTO E INSTALAÇÃO. AF_12/2013</v>
      </c>
      <c r="F202" s="977" t="str">
        <f>VLOOKUP($D202,'BANCO DE DADOS MAIO SERVIÇOS'!$A$2:$E$14528,3,FALSE)</f>
        <v>UN</v>
      </c>
      <c r="G202" s="359">
        <v>3</v>
      </c>
      <c r="H202" s="979">
        <f>VLOOKUP($D202,'BANCO DE DADOS MAIO SERVIÇOS'!$A$2:$E$14528,4,FALSE)</f>
        <v>40.89</v>
      </c>
      <c r="I202" s="987">
        <f t="shared" si="17"/>
        <v>51.67</v>
      </c>
      <c r="J202" s="391">
        <f t="shared" si="18"/>
        <v>155.01</v>
      </c>
      <c r="K202" s="146"/>
      <c r="L202" s="147"/>
    </row>
    <row r="203" spans="2:12" s="144" customFormat="1" ht="30">
      <c r="B203" s="145"/>
      <c r="C203" s="1350" t="s">
        <v>2659</v>
      </c>
      <c r="D203" s="1132">
        <v>86884</v>
      </c>
      <c r="E203" s="978" t="str">
        <f>VLOOKUP($D203,'BANCO DE DADOS MAIO SERVIÇOS'!$A$2:$E$14528,2,FALSE)</f>
        <v>ENGATE FLEXÍVEL EM PLÁSTICO BRANCO, 1/2" X 30CM - FORNECIMENTO E INSTALAÇÃO. AF_12/2013</v>
      </c>
      <c r="F203" s="977" t="str">
        <f>VLOOKUP($D203,'BANCO DE DADOS MAIO SERVIÇOS'!$A$2:$E$14528,3,FALSE)</f>
        <v>UN</v>
      </c>
      <c r="G203" s="359">
        <v>13</v>
      </c>
      <c r="H203" s="979">
        <f>VLOOKUP($D203,'BANCO DE DADOS MAIO SERVIÇOS'!$A$2:$E$14528,4,FALSE)</f>
        <v>6.32</v>
      </c>
      <c r="I203" s="987">
        <f t="shared" si="17"/>
        <v>7.98</v>
      </c>
      <c r="J203" s="391">
        <f t="shared" si="18"/>
        <v>103.74</v>
      </c>
      <c r="K203" s="146"/>
      <c r="L203" s="147"/>
    </row>
    <row r="204" spans="2:12" s="144" customFormat="1" ht="15">
      <c r="B204" s="145"/>
      <c r="C204" s="1350" t="s">
        <v>2660</v>
      </c>
      <c r="D204" s="362">
        <v>86883</v>
      </c>
      <c r="E204" s="978" t="str">
        <f>VLOOKUP($D204,'BANCO DE DADOS MAIO SERVIÇOS'!$A$2:$E$14528,2,FALSE)</f>
        <v>SIFÃO DO TIPO FLEXÍVEL EM PVC 1 X 1.1/2 - FORNECIMENTO E INSTALAÇÃO. AF_12/2013</v>
      </c>
      <c r="F204" s="977" t="str">
        <f>VLOOKUP($D204,'BANCO DE DADOS MAIO SERVIÇOS'!$A$2:$E$14528,3,FALSE)</f>
        <v>UN</v>
      </c>
      <c r="G204" s="359">
        <v>13</v>
      </c>
      <c r="H204" s="979">
        <f>VLOOKUP($D204,'BANCO DE DADOS MAIO SERVIÇOS'!$A$2:$E$14528,4,FALSE)</f>
        <v>8.42</v>
      </c>
      <c r="I204" s="987">
        <f t="shared" si="17"/>
        <v>10.64</v>
      </c>
      <c r="J204" s="391">
        <f t="shared" si="18"/>
        <v>138.32</v>
      </c>
      <c r="K204" s="146"/>
      <c r="L204" s="147"/>
    </row>
    <row r="205" spans="2:12" s="144" customFormat="1" ht="30">
      <c r="B205" s="145"/>
      <c r="C205" s="1350" t="s">
        <v>2661</v>
      </c>
      <c r="D205" s="362">
        <v>86879</v>
      </c>
      <c r="E205" s="978" t="str">
        <f>VLOOKUP($D205,'BANCO DE DADOS MAIO SERVIÇOS'!$A$2:$E$14528,2,FALSE)</f>
        <v>VÁLVULA EM PLÁSTICO 1" PARA PIA, TANQUE OU LAVATÓRIO, COM OU SEM LADRÃO - FORNECIMENTO E INSTALAÇÃO. AF_12/2013</v>
      </c>
      <c r="F205" s="977" t="str">
        <f>VLOOKUP($D205,'BANCO DE DADOS MAIO SERVIÇOS'!$A$2:$E$14528,3,FALSE)</f>
        <v>UN</v>
      </c>
      <c r="G205" s="359">
        <v>13</v>
      </c>
      <c r="H205" s="979">
        <f>VLOOKUP($D205,'BANCO DE DADOS MAIO SERVIÇOS'!$A$2:$E$14528,4,FALSE)</f>
        <v>5.14</v>
      </c>
      <c r="I205" s="987">
        <f t="shared" si="17"/>
        <v>6.49</v>
      </c>
      <c r="J205" s="391">
        <f t="shared" si="18"/>
        <v>84.37</v>
      </c>
      <c r="K205" s="146"/>
      <c r="L205" s="147"/>
    </row>
    <row r="206" spans="2:12" s="144" customFormat="1" ht="30">
      <c r="B206" s="145"/>
      <c r="C206" s="1350" t="s">
        <v>2662</v>
      </c>
      <c r="D206" s="362" t="s">
        <v>2245</v>
      </c>
      <c r="E206" s="978" t="str">
        <f>VLOOKUP($D206,'BANCO DE DADOS MAIO SERVIÇOS'!$A$2:$E$14528,2,FALSE)</f>
        <v>PIA DE DESPEJO / EXPURGO - ACIONAMENTO VÁLVULA DESCARGA (NÃO INCLUSA) - FORNECIMENTO E INSTALAÇÃO</v>
      </c>
      <c r="F206" s="977" t="str">
        <f>VLOOKUP($D206,'BANCO DE DADOS MAIO SERVIÇOS'!$A$2:$E$14528,3,FALSE)</f>
        <v>UN</v>
      </c>
      <c r="G206" s="359">
        <v>1</v>
      </c>
      <c r="H206" s="979">
        <f>VLOOKUP($D206,'BANCO DE DADOS MAIO SERVIÇOS'!$A$2:$E$14528,4,FALSE)</f>
        <v>1021.84</v>
      </c>
      <c r="I206" s="987">
        <f t="shared" ref="I206:I213" si="19">TRUNC(H206*(1+$G$6),2)</f>
        <v>1291.29</v>
      </c>
      <c r="J206" s="391">
        <f t="shared" ref="J206:J213" si="20">TRUNC(I206*G206,2)</f>
        <v>1291.29</v>
      </c>
      <c r="K206" s="146"/>
      <c r="L206" s="147"/>
    </row>
    <row r="207" spans="2:12" s="144" customFormat="1" ht="30">
      <c r="B207" s="145"/>
      <c r="C207" s="1350" t="s">
        <v>2663</v>
      </c>
      <c r="D207" s="362" t="s">
        <v>2588</v>
      </c>
      <c r="E207" s="978" t="str">
        <f>VLOOKUP($D207,'BANCO DE DADOS MAIO SERVIÇOS'!$A$2:$E$14528,2,FALSE)</f>
        <v>BANCADA EM ACO INOX (AISI 304), LISO, PARA CUBAS 80x50x40 LARGURA 60 CM, COM RODABANCA 10 CM (NAO INCLUI PES DE APOIO) - FORNECIMENTO E INSTALAÇÃO</v>
      </c>
      <c r="F207" s="977" t="str">
        <f>VLOOKUP($D207,'BANCO DE DADOS MAIO SERVIÇOS'!$A$2:$E$14528,3,FALSE)</f>
        <v>UN</v>
      </c>
      <c r="G207" s="359">
        <v>8.5299999999999994</v>
      </c>
      <c r="H207" s="979">
        <f>VLOOKUP($D207,'BANCO DE DADOS MAIO SERVIÇOS'!$A$2:$E$14528,4,FALSE)</f>
        <v>715.07999999999993</v>
      </c>
      <c r="I207" s="987">
        <f t="shared" si="19"/>
        <v>903.64</v>
      </c>
      <c r="J207" s="391">
        <f t="shared" si="20"/>
        <v>7708.04</v>
      </c>
      <c r="K207" s="146"/>
      <c r="L207" s="147"/>
    </row>
    <row r="208" spans="2:12" s="144" customFormat="1" ht="15">
      <c r="B208" s="145"/>
      <c r="C208" s="1350" t="s">
        <v>2664</v>
      </c>
      <c r="D208" s="362" t="s">
        <v>2589</v>
      </c>
      <c r="E208" s="978" t="str">
        <f>VLOOKUP($D208,'BANCO DE DADOS MAIO SERVIÇOS'!$A$2:$E$14528,2,FALSE)</f>
        <v>LAVATORIO COLETIVO DE INOX - 1,50M - FORNECIMENTO E INSTALAÇÃO</v>
      </c>
      <c r="F208" s="977" t="str">
        <f>VLOOKUP($D208,'BANCO DE DADOS MAIO SERVIÇOS'!$A$2:$E$14528,3,FALSE)</f>
        <v>UN</v>
      </c>
      <c r="G208" s="359">
        <v>1</v>
      </c>
      <c r="H208" s="979">
        <f>VLOOKUP($D208,'BANCO DE DADOS MAIO SERVIÇOS'!$A$2:$E$14528,4,FALSE)</f>
        <v>824.18000000000006</v>
      </c>
      <c r="I208" s="987">
        <f t="shared" si="19"/>
        <v>1041.51</v>
      </c>
      <c r="J208" s="391">
        <f t="shared" si="20"/>
        <v>1041.51</v>
      </c>
      <c r="K208" s="146"/>
      <c r="L208" s="147"/>
    </row>
    <row r="209" spans="2:12" s="144" customFormat="1" ht="30.75" thickBot="1">
      <c r="B209" s="145"/>
      <c r="C209" s="1350" t="s">
        <v>2664</v>
      </c>
      <c r="D209" s="1341" t="str">
        <f>'COMP. HIDRO'!B522</f>
        <v>AMM HID 064</v>
      </c>
      <c r="E209" s="1339" t="str">
        <f>VLOOKUP($D209,'BANCO DE DADOS MAIO SERVIÇOS'!$A$2:$E$14528,2,FALSE)</f>
        <v>TORNEIRA CROMADA COM BICO PARA JARDIM/TANQUE 1/2 " OU 3/4 " - FORNECIMENTO E INSTALAÇÃO</v>
      </c>
      <c r="F209" s="1338" t="str">
        <f>VLOOKUP($D209,'BANCO DE DADOS MAIO SERVIÇOS'!$A$2:$E$14528,3,FALSE)</f>
        <v>UN</v>
      </c>
      <c r="G209" s="1340">
        <v>3</v>
      </c>
      <c r="H209" s="1349">
        <f>VLOOKUP($D209,'BANCO DE DADOS MAIO SERVIÇOS'!$A$2:$E$14528,4,FALSE)</f>
        <v>70.819999999999993</v>
      </c>
      <c r="I209" s="1351">
        <f t="shared" ref="I209" si="21">TRUNC(H209*(1+$G$6),2)</f>
        <v>89.49</v>
      </c>
      <c r="J209" s="391">
        <f t="shared" ref="J209" si="22">TRUNC(I209*G209,2)</f>
        <v>268.47000000000003</v>
      </c>
      <c r="K209" s="146"/>
      <c r="L209" s="147"/>
    </row>
    <row r="210" spans="2:12" s="144" customFormat="1" ht="32.25" thickBot="1">
      <c r="B210" s="145"/>
      <c r="C210" s="1126"/>
      <c r="D210" s="1127"/>
      <c r="E210" s="1044" t="s">
        <v>2541</v>
      </c>
      <c r="F210" s="1128"/>
      <c r="G210" s="1129"/>
      <c r="H210" s="1130"/>
      <c r="I210" s="1130"/>
      <c r="J210" s="1131"/>
      <c r="K210" s="146"/>
      <c r="L210" s="147"/>
    </row>
    <row r="211" spans="2:12" s="144" customFormat="1" ht="30">
      <c r="B211" s="145"/>
      <c r="C211" s="986" t="s">
        <v>2665</v>
      </c>
      <c r="D211" s="1132">
        <v>96523</v>
      </c>
      <c r="E211" s="978" t="str">
        <f>VLOOKUP($D211,'BANCO DE DADOS MAIO SERVIÇOS'!$A$2:$E$14528,2,FALSE)</f>
        <v>ESCAVAÇÃO MANUAL PARA BLOCO DE COROAMENTO OU SAPATA, COM PREVISÃO DE FÔRMA. AF_06/2017</v>
      </c>
      <c r="F211" s="977" t="str">
        <f>VLOOKUP($D211,'BANCO DE DADOS MAIO SERVIÇOS'!$A$2:$E$14528,3,FALSE)</f>
        <v>M3</v>
      </c>
      <c r="G211" s="359">
        <v>2.1025</v>
      </c>
      <c r="H211" s="979">
        <f>VLOOKUP($D211,'BANCO DE DADOS MAIO SERVIÇOS'!$A$2:$E$14528,4,FALSE)</f>
        <v>63.97</v>
      </c>
      <c r="I211" s="987">
        <f t="shared" si="19"/>
        <v>80.83</v>
      </c>
      <c r="J211" s="391">
        <f t="shared" si="20"/>
        <v>169.94</v>
      </c>
      <c r="K211" s="146"/>
      <c r="L211" s="147"/>
    </row>
    <row r="212" spans="2:12" s="144" customFormat="1" ht="15">
      <c r="B212" s="145"/>
      <c r="C212" s="1350" t="s">
        <v>2666</v>
      </c>
      <c r="D212" s="362">
        <v>96995</v>
      </c>
      <c r="E212" s="978" t="str">
        <f>VLOOKUP($D212,'BANCO DE DADOS MAIO SERVIÇOS'!$A$2:$E$14528,2,FALSE)</f>
        <v>REATERRO MANUAL APILOADO COM SOQUETE. AF_10/2017</v>
      </c>
      <c r="F212" s="977" t="str">
        <f>VLOOKUP($D212,'BANCO DE DADOS MAIO SERVIÇOS'!$A$2:$E$14528,3,FALSE)</f>
        <v>M3</v>
      </c>
      <c r="G212" s="359">
        <v>0.65737499999999993</v>
      </c>
      <c r="H212" s="979">
        <f>VLOOKUP($D212,'BANCO DE DADOS MAIO SERVIÇOS'!$A$2:$E$14528,4,FALSE)</f>
        <v>33.96</v>
      </c>
      <c r="I212" s="987">
        <f t="shared" si="19"/>
        <v>42.91</v>
      </c>
      <c r="J212" s="391">
        <f t="shared" si="20"/>
        <v>28.2</v>
      </c>
      <c r="K212" s="146"/>
      <c r="L212" s="147"/>
    </row>
    <row r="213" spans="2:12" s="144" customFormat="1" ht="30">
      <c r="B213" s="145"/>
      <c r="C213" s="1350" t="s">
        <v>2667</v>
      </c>
      <c r="D213" s="362">
        <v>94097</v>
      </c>
      <c r="E213" s="978" t="str">
        <f>VLOOKUP($D213,'BANCO DE DADOS MAIO SERVIÇOS'!$A$2:$E$14528,2,FALSE)</f>
        <v>PREPARO DE FUNDO DE VALA COM LARGURA MENOR QUE 1,5 M, EM LOCAL COM NÍVEL BAIXO DE INTERFERÊNCIA. AF_06/2016</v>
      </c>
      <c r="F213" s="977" t="str">
        <f>VLOOKUP($D213,'BANCO DE DADOS MAIO SERVIÇOS'!$A$2:$E$14528,3,FALSE)</f>
        <v>M2</v>
      </c>
      <c r="G213" s="359">
        <v>2.1025</v>
      </c>
      <c r="H213" s="979">
        <f>VLOOKUP($D213,'BANCO DE DADOS MAIO SERVIÇOS'!$A$2:$E$14528,4,FALSE)</f>
        <v>4.0999999999999996</v>
      </c>
      <c r="I213" s="987">
        <f t="shared" si="19"/>
        <v>5.18</v>
      </c>
      <c r="J213" s="391">
        <f t="shared" si="20"/>
        <v>10.89</v>
      </c>
      <c r="K213" s="146"/>
      <c r="L213" s="147"/>
    </row>
    <row r="214" spans="2:12" s="144" customFormat="1" ht="30">
      <c r="B214" s="145"/>
      <c r="C214" s="1350" t="s">
        <v>2668</v>
      </c>
      <c r="D214" s="388">
        <v>96619</v>
      </c>
      <c r="E214" s="982" t="str">
        <f>VLOOKUP($D214,'BANCO DE DADOS MAIO SERVIÇOS'!$A$2:$E$14528,2,FALSE)</f>
        <v>LASTRO DE CONCRETO MAGRO, APLICADO EM BLOCOS DE COROAMENTO OU SAPATAS, ESPESSURA DE 5 CM. AF_08/2017</v>
      </c>
      <c r="F214" s="983" t="str">
        <f>VLOOKUP($D214,'BANCO DE DADOS MAIO SERVIÇOS'!$A$2:$E$14528,3,FALSE)</f>
        <v>M2</v>
      </c>
      <c r="G214" s="807">
        <v>2.1025</v>
      </c>
      <c r="H214" s="984">
        <f>VLOOKUP($D214,'BANCO DE DADOS MAIO SERVIÇOS'!$A$2:$E$14528,4,FALSE)</f>
        <v>20.190000000000001</v>
      </c>
      <c r="I214" s="988">
        <f>TRUNC(H214*(1+$G$6),2)</f>
        <v>25.51</v>
      </c>
      <c r="J214" s="808">
        <f>TRUNC(I214*G214,2)</f>
        <v>53.63</v>
      </c>
      <c r="K214" s="146"/>
      <c r="L214" s="147"/>
    </row>
    <row r="215" spans="2:12" s="144" customFormat="1" ht="30">
      <c r="B215" s="145"/>
      <c r="C215" s="1350" t="s">
        <v>2669</v>
      </c>
      <c r="D215" s="362">
        <v>94965</v>
      </c>
      <c r="E215" s="978" t="str">
        <f>VLOOKUP($D215,'BANCO DE DADOS MAIO SERVIÇOS'!$A$2:$E$14528,2,FALSE)</f>
        <v>CONCRETO FCK = 25MPA, TRAÇO 1:2,3:2,7 (CIMENTO/ AREIA MÉDIA/ BRITA 1)  - PREPARO MECÂNICO COM BETONEIRA 400 L. AF_07/2016</v>
      </c>
      <c r="F215" s="977" t="str">
        <f>VLOOKUP($D215,'BANCO DE DADOS MAIO SERVIÇOS'!$A$2:$E$14528,3,FALSE)</f>
        <v>M3</v>
      </c>
      <c r="G215" s="359">
        <v>1.34</v>
      </c>
      <c r="H215" s="979">
        <f>VLOOKUP($D215,'BANCO DE DADOS MAIO SERVIÇOS'!$A$2:$E$14528,4,FALSE)</f>
        <v>310.74</v>
      </c>
      <c r="I215" s="987">
        <f>TRUNC(H215*(1+$G$6),2)</f>
        <v>392.68</v>
      </c>
      <c r="J215" s="391">
        <f>TRUNC(I215*G215,2)</f>
        <v>526.19000000000005</v>
      </c>
      <c r="K215" s="146"/>
      <c r="L215" s="147"/>
    </row>
    <row r="216" spans="2:12" s="144" customFormat="1" ht="15">
      <c r="B216" s="145"/>
      <c r="C216" s="1350" t="s">
        <v>2670</v>
      </c>
      <c r="D216" s="1341" t="s">
        <v>320</v>
      </c>
      <c r="E216" s="978" t="str">
        <f>VLOOKUP($D216,'BANCO DE DADOS MAIO SERVIÇOS'!$A$2:$E$14528,2,FALSE)</f>
        <v>LANCAMENTO/APLICACAO MANUAL DE CONCRETO EM FUNDACOES</v>
      </c>
      <c r="F216" s="977" t="str">
        <f>VLOOKUP($D216,'BANCO DE DADOS MAIO SERVIÇOS'!$A$2:$E$14528,3,FALSE)</f>
        <v>M3</v>
      </c>
      <c r="G216" s="359">
        <v>1.34</v>
      </c>
      <c r="H216" s="979">
        <f>VLOOKUP($D216,'BANCO DE DADOS MAIO SERVIÇOS'!$A$2:$E$14528,4,FALSE)</f>
        <v>92.83</v>
      </c>
      <c r="I216" s="987">
        <f t="shared" ref="I216:I225" si="23">TRUNC(H216*(1+$G$6),2)</f>
        <v>117.3</v>
      </c>
      <c r="J216" s="391">
        <f t="shared" ref="J216:J225" si="24">TRUNC(I216*G216,2)</f>
        <v>157.18</v>
      </c>
      <c r="K216" s="146"/>
      <c r="L216" s="147"/>
    </row>
    <row r="217" spans="2:12" s="144" customFormat="1" ht="30">
      <c r="B217" s="145"/>
      <c r="C217" s="1350" t="s">
        <v>2671</v>
      </c>
      <c r="D217" s="1341">
        <v>96534</v>
      </c>
      <c r="E217" s="1339" t="str">
        <f>VLOOKUP($D217,'BANCO DE DADOS MAIO SERVIÇOS'!$A$2:$E$14528,2,FALSE)</f>
        <v>FABRICAÇÃO, MONTAGEM E DESMONTAGEM DE FÔRMA PARA BLOCO DE COROAMENTO, EM MADEIRA SERRADA, E=25 MM, 4 UTILIZAÇÕES. AF_06/2017</v>
      </c>
      <c r="F217" s="1338" t="str">
        <f>VLOOKUP($D217,'BANCO DE DADOS MAIO SERVIÇOS'!$A$2:$E$14528,3,FALSE)</f>
        <v>M2</v>
      </c>
      <c r="G217" s="1340">
        <v>3.77</v>
      </c>
      <c r="H217" s="1349">
        <f>VLOOKUP($D217,'BANCO DE DADOS MAIO SERVIÇOS'!$A$2:$E$14528,4,FALSE)</f>
        <v>44.88</v>
      </c>
      <c r="I217" s="1351">
        <f t="shared" ref="I217:I218" si="25">TRUNC(H217*(1+$G$6),2)</f>
        <v>56.71</v>
      </c>
      <c r="J217" s="391">
        <f t="shared" ref="J217:J218" si="26">TRUNC(I217*G217,2)</f>
        <v>213.79</v>
      </c>
      <c r="K217" s="146"/>
      <c r="L217" s="147"/>
    </row>
    <row r="218" spans="2:12" s="144" customFormat="1" ht="30">
      <c r="B218" s="145"/>
      <c r="C218" s="1350" t="s">
        <v>2671</v>
      </c>
      <c r="D218" s="1341">
        <v>96545</v>
      </c>
      <c r="E218" s="1339" t="str">
        <f>VLOOKUP($D218,'BANCO DE DADOS MAIO SERVIÇOS'!$A$2:$E$14528,2,FALSE)</f>
        <v>ARMAÇÃO DE BLOCO, VIGA BALDRAME OU SAPATA UTILIZANDO AÇO CA-50 DE 8 MM - MONTAGEM. AF_06/2017</v>
      </c>
      <c r="F218" s="1338" t="str">
        <f>VLOOKUP($D218,'BANCO DE DADOS MAIO SERVIÇOS'!$A$2:$E$14528,3,FALSE)</f>
        <v>KG</v>
      </c>
      <c r="G218" s="1340">
        <v>6</v>
      </c>
      <c r="H218" s="1349">
        <f>VLOOKUP($D218,'BANCO DE DADOS MAIO SERVIÇOS'!$A$2:$E$14528,4,FALSE)</f>
        <v>8.8000000000000007</v>
      </c>
      <c r="I218" s="1351">
        <f t="shared" si="25"/>
        <v>11.12</v>
      </c>
      <c r="J218" s="391">
        <f t="shared" si="26"/>
        <v>66.72</v>
      </c>
      <c r="K218" s="146"/>
      <c r="L218" s="147"/>
    </row>
    <row r="219" spans="2:12" s="144" customFormat="1" ht="30">
      <c r="B219" s="145"/>
      <c r="C219" s="1350" t="s">
        <v>2671</v>
      </c>
      <c r="D219" s="362">
        <v>96543</v>
      </c>
      <c r="E219" s="978" t="str">
        <f>VLOOKUP($D219,'BANCO DE DADOS MAIO SERVIÇOS'!$A$2:$E$14528,2,FALSE)</f>
        <v>ARMAÇÃO DE BLOCO, VIGA BALDRAME E SAPATA UTILIZANDO AÇO CA-60 DE 5 MM - MONTAGEM. AF_06/2017</v>
      </c>
      <c r="F219" s="977" t="str">
        <f>VLOOKUP($D219,'BANCO DE DADOS MAIO SERVIÇOS'!$A$2:$E$14528,3,FALSE)</f>
        <v>KG</v>
      </c>
      <c r="G219" s="359">
        <v>11.8</v>
      </c>
      <c r="H219" s="979">
        <f>VLOOKUP($D219,'BANCO DE DADOS MAIO SERVIÇOS'!$A$2:$E$14528,4,FALSE)</f>
        <v>10.69</v>
      </c>
      <c r="I219" s="987">
        <f t="shared" si="23"/>
        <v>13.5</v>
      </c>
      <c r="J219" s="391">
        <f t="shared" si="24"/>
        <v>159.30000000000001</v>
      </c>
      <c r="K219" s="146"/>
      <c r="L219" s="147"/>
    </row>
    <row r="220" spans="2:12" s="144" customFormat="1" ht="45.75" thickBot="1">
      <c r="B220" s="145"/>
      <c r="C220" s="1350" t="s">
        <v>2671</v>
      </c>
      <c r="D220" s="1341">
        <v>89200</v>
      </c>
      <c r="E220" s="1339" t="str">
        <f>VLOOKUP($D220,'BANCO DE DADOS MAIO SERVIÇOS'!$A$2:$E$14528,2,FALSE)</f>
        <v>ESTACA PRÉ-MOLDADA DE CONCRETO CENTRIFUGADO, SEÇÃO CIRCULAR, CAPACIDADE DE 100 TONELADAS, COMPRIMENTO TOTAL CRAVADO ATÉ 5M, BATE-ESTACAS POR GRAVIDADE SOBRE ROLOS (EXCLUSIVE MOBILIZAÇÃO E DESMOBILIZAÇÃO). AF_03/2016</v>
      </c>
      <c r="F220" s="1338" t="str">
        <f>VLOOKUP($D220,'BANCO DE DADOS MAIO SERVIÇOS'!$A$2:$E$14528,3,FALSE)</f>
        <v>M</v>
      </c>
      <c r="G220" s="1340">
        <v>16</v>
      </c>
      <c r="H220" s="1349">
        <f>VLOOKUP($D220,'BANCO DE DADOS MAIO SERVIÇOS'!$A$2:$E$14528,4,FALSE)</f>
        <v>193</v>
      </c>
      <c r="I220" s="1351">
        <f t="shared" ref="I220" si="27">TRUNC(H220*(1+$G$6),2)</f>
        <v>243.89</v>
      </c>
      <c r="J220" s="391">
        <f t="shared" ref="J220" si="28">TRUNC(I220*G220,2)</f>
        <v>3902.24</v>
      </c>
      <c r="K220" s="146"/>
      <c r="L220" s="147"/>
    </row>
    <row r="221" spans="2:12" s="144" customFormat="1" ht="16.5" thickBot="1">
      <c r="B221" s="145"/>
      <c r="C221" s="1126"/>
      <c r="D221" s="1127"/>
      <c r="E221" s="1044" t="s">
        <v>1808</v>
      </c>
      <c r="F221" s="1128"/>
      <c r="G221" s="1129"/>
      <c r="H221" s="1130"/>
      <c r="I221" s="1130"/>
      <c r="J221" s="1131"/>
      <c r="K221" s="146"/>
      <c r="L221" s="147"/>
    </row>
    <row r="222" spans="2:12" s="144" customFormat="1" ht="30">
      <c r="B222" s="145"/>
      <c r="C222" s="986" t="s">
        <v>2672</v>
      </c>
      <c r="D222" s="1132">
        <v>89711</v>
      </c>
      <c r="E222" s="978" t="str">
        <f>VLOOKUP($D222,'BANCO DE DADOS MAIO SERVIÇOS'!$A$2:$E$14528,2,FALSE)</f>
        <v>TUBO PVC, SERIE NORMAL, ESGOTO PREDIAL, DN 40 MM, FORNECIDO E INSTALADO EM RAMAL DE DESCARGA OU RAMAL DE ESGOTO SANITÁRIO. AF_12/2014</v>
      </c>
      <c r="F222" s="977" t="str">
        <f>VLOOKUP($D222,'BANCO DE DADOS MAIO SERVIÇOS'!$A$2:$E$14528,3,FALSE)</f>
        <v>M</v>
      </c>
      <c r="G222" s="359">
        <v>37</v>
      </c>
      <c r="H222" s="979">
        <f>VLOOKUP($D222,'BANCO DE DADOS MAIO SERVIÇOS'!$A$2:$E$14528,4,FALSE)</f>
        <v>12.68</v>
      </c>
      <c r="I222" s="987">
        <f t="shared" si="23"/>
        <v>16.02</v>
      </c>
      <c r="J222" s="391">
        <f t="shared" si="24"/>
        <v>592.74</v>
      </c>
      <c r="K222" s="146" t="s">
        <v>5407</v>
      </c>
      <c r="L222" s="147" t="b">
        <f>E222=K222</f>
        <v>1</v>
      </c>
    </row>
    <row r="223" spans="2:12" s="144" customFormat="1" ht="30">
      <c r="B223" s="145"/>
      <c r="C223" s="1350" t="s">
        <v>2673</v>
      </c>
      <c r="D223" s="362">
        <v>89712</v>
      </c>
      <c r="E223" s="978" t="str">
        <f>VLOOKUP($D223,'BANCO DE DADOS MAIO SERVIÇOS'!$A$2:$E$14528,2,FALSE)</f>
        <v>TUBO PVC, SERIE NORMAL, ESGOTO PREDIAL, DN 50 MM, FORNECIDO E INSTALADO EM RAMAL DE DESCARGA OU RAMAL DE ESGOTO SANITÁRIO. AF_12/2014</v>
      </c>
      <c r="F223" s="977" t="str">
        <f>VLOOKUP($D223,'BANCO DE DADOS MAIO SERVIÇOS'!$A$2:$E$14528,3,FALSE)</f>
        <v>M</v>
      </c>
      <c r="G223" s="359">
        <v>74.099999999999994</v>
      </c>
      <c r="H223" s="979">
        <f>VLOOKUP($D223,'BANCO DE DADOS MAIO SERVIÇOS'!$A$2:$E$14528,4,FALSE)</f>
        <v>18.63</v>
      </c>
      <c r="I223" s="987">
        <f t="shared" si="23"/>
        <v>23.54</v>
      </c>
      <c r="J223" s="391">
        <f t="shared" si="24"/>
        <v>1744.31</v>
      </c>
      <c r="K223" s="146" t="s">
        <v>5408</v>
      </c>
      <c r="L223" s="147" t="b">
        <f t="shared" ref="L223:L243" si="29">E223=K223</f>
        <v>1</v>
      </c>
    </row>
    <row r="224" spans="2:12" s="144" customFormat="1" ht="30">
      <c r="B224" s="145"/>
      <c r="C224" s="1350" t="s">
        <v>2674</v>
      </c>
      <c r="D224" s="362">
        <v>89798</v>
      </c>
      <c r="E224" s="978" t="str">
        <f>VLOOKUP($D224,'BANCO DE DADOS MAIO SERVIÇOS'!$A$2:$E$14528,2,FALSE)</f>
        <v>TUBO PVC, SERIE NORMAL, ESGOTO PREDIAL, DN 50 MM, FORNECIDO E INSTALADO EM PRUMADA DE ESGOTO SANITÁRIO OU VENTILAÇÃO. AF_12/2014</v>
      </c>
      <c r="F224" s="977" t="str">
        <f>VLOOKUP($D224,'BANCO DE DADOS MAIO SERVIÇOS'!$A$2:$E$14528,3,FALSE)</f>
        <v>M</v>
      </c>
      <c r="G224" s="359">
        <v>23.1</v>
      </c>
      <c r="H224" s="979">
        <f>VLOOKUP($D224,'BANCO DE DADOS MAIO SERVIÇOS'!$A$2:$E$14528,4,FALSE)</f>
        <v>7.08</v>
      </c>
      <c r="I224" s="987">
        <f t="shared" si="23"/>
        <v>8.94</v>
      </c>
      <c r="J224" s="391">
        <f t="shared" si="24"/>
        <v>206.51</v>
      </c>
      <c r="K224" s="146" t="s">
        <v>5417</v>
      </c>
      <c r="L224" s="147" t="b">
        <f t="shared" si="29"/>
        <v>1</v>
      </c>
    </row>
    <row r="225" spans="2:12" s="144" customFormat="1" ht="30">
      <c r="B225" s="145"/>
      <c r="C225" s="1350" t="s">
        <v>2675</v>
      </c>
      <c r="D225" s="1133">
        <v>89714</v>
      </c>
      <c r="E225" s="978" t="str">
        <f>VLOOKUP($D225,'BANCO DE DADOS MAIO SERVIÇOS'!$A$2:$E$14528,2,FALSE)</f>
        <v>TUBO PVC, SERIE NORMAL, ESGOTO PREDIAL, DN 100 MM, FORNECIDO E INSTALADO EM RAMAL DE DESCARGA OU RAMAL DE ESGOTO SANITÁRIO. AF_12/2014</v>
      </c>
      <c r="F225" s="977" t="str">
        <f>VLOOKUP($D225,'BANCO DE DADOS MAIO SERVIÇOS'!$A$2:$E$14528,3,FALSE)</f>
        <v>M</v>
      </c>
      <c r="G225" s="359">
        <v>140</v>
      </c>
      <c r="H225" s="979">
        <f>VLOOKUP($D225,'BANCO DE DADOS MAIO SERVIÇOS'!$A$2:$E$14528,4,FALSE)</f>
        <v>36.159999999999997</v>
      </c>
      <c r="I225" s="987">
        <f t="shared" si="23"/>
        <v>45.69</v>
      </c>
      <c r="J225" s="391">
        <f t="shared" si="24"/>
        <v>6396.6</v>
      </c>
      <c r="K225" s="146" t="s">
        <v>5410</v>
      </c>
      <c r="L225" s="147" t="b">
        <f t="shared" si="29"/>
        <v>1</v>
      </c>
    </row>
    <row r="226" spans="2:12" s="144" customFormat="1" ht="45">
      <c r="B226" s="145"/>
      <c r="C226" s="1350" t="s">
        <v>2676</v>
      </c>
      <c r="D226" s="362">
        <v>89724</v>
      </c>
      <c r="E226" s="978" t="str">
        <f>VLOOKUP($D226,'BANCO DE DADOS MAIO SERVIÇOS'!$A$2:$E$14528,2,FALSE)</f>
        <v>JOELHO 90 GRAUS, PVC, SERIE NORMAL, ESGOTO PREDIAL, DN 40 MM, JUNTA SOLDÁVEL, FORNECIDO E INSTALADO EM RAMAL DE DESCARGA OU RAMAL DE ESGOTO SANITÁRIO. AF_12/2014</v>
      </c>
      <c r="F226" s="977" t="str">
        <f>VLOOKUP($D226,'BANCO DE DADOS MAIO SERVIÇOS'!$A$2:$E$14528,3,FALSE)</f>
        <v>UN</v>
      </c>
      <c r="G226" s="359">
        <v>11</v>
      </c>
      <c r="H226" s="979">
        <f>VLOOKUP($D226,'BANCO DE DADOS MAIO SERVIÇOS'!$A$2:$E$14528,4,FALSE)</f>
        <v>5.51</v>
      </c>
      <c r="I226" s="987">
        <f t="shared" ref="I226:I235" si="30">TRUNC(H226*(1+$G$6),2)</f>
        <v>6.96</v>
      </c>
      <c r="J226" s="391">
        <f t="shared" ref="J226:J235" si="31">TRUNC(I226*G226,2)</f>
        <v>76.56</v>
      </c>
      <c r="K226" s="146" t="s">
        <v>5748</v>
      </c>
      <c r="L226" s="147" t="b">
        <f t="shared" si="29"/>
        <v>1</v>
      </c>
    </row>
    <row r="227" spans="2:12" s="144" customFormat="1" ht="45">
      <c r="B227" s="145"/>
      <c r="C227" s="1350" t="s">
        <v>2677</v>
      </c>
      <c r="D227" s="362">
        <v>89731</v>
      </c>
      <c r="E227" s="978" t="str">
        <f>VLOOKUP($D227,'BANCO DE DADOS MAIO SERVIÇOS'!$A$2:$E$14528,2,FALSE)</f>
        <v>JOELHO 90 GRAUS, PVC, SERIE NORMAL, ESGOTO PREDIAL, DN 50 MM, JUNTA ELÁSTICA, FORNECIDO E INSTALADO EM RAMAL DE DESCARGA OU RAMAL DE ESGOTO SANITÁRIO. AF_12/2014</v>
      </c>
      <c r="F227" s="977" t="str">
        <f>VLOOKUP($D227,'BANCO DE DADOS MAIO SERVIÇOS'!$A$2:$E$14528,3,FALSE)</f>
        <v>UN</v>
      </c>
      <c r="G227" s="359">
        <v>19</v>
      </c>
      <c r="H227" s="979">
        <f>VLOOKUP($D227,'BANCO DE DADOS MAIO SERVIÇOS'!$A$2:$E$14528,4,FALSE)</f>
        <v>7.26</v>
      </c>
      <c r="I227" s="987">
        <f t="shared" si="30"/>
        <v>9.17</v>
      </c>
      <c r="J227" s="391">
        <f t="shared" si="31"/>
        <v>174.23</v>
      </c>
      <c r="K227" s="146" t="s">
        <v>5755</v>
      </c>
      <c r="L227" s="147" t="b">
        <f t="shared" si="29"/>
        <v>1</v>
      </c>
    </row>
    <row r="228" spans="2:12" s="144" customFormat="1" ht="45">
      <c r="B228" s="145"/>
      <c r="C228" s="1350" t="s">
        <v>2678</v>
      </c>
      <c r="D228" s="1132">
        <v>89726</v>
      </c>
      <c r="E228" s="978" t="str">
        <f>VLOOKUP($D228,'BANCO DE DADOS MAIO SERVIÇOS'!$A$2:$E$14528,2,FALSE)</f>
        <v>JOELHO 45 GRAUS, PVC, SERIE NORMAL, ESGOTO PREDIAL, DN 40 MM, JUNTA SOLDÁVEL, FORNECIDO E INSTALADO EM RAMAL DE DESCARGA OU RAMAL DE ESGOTO SANITÁRIO. AF_12/2014</v>
      </c>
      <c r="F228" s="977" t="str">
        <f>VLOOKUP($D228,'BANCO DE DADOS MAIO SERVIÇOS'!$A$2:$E$14528,3,FALSE)</f>
        <v>UN</v>
      </c>
      <c r="G228" s="359">
        <v>8</v>
      </c>
      <c r="H228" s="979">
        <f>VLOOKUP($D228,'BANCO DE DADOS MAIO SERVIÇOS'!$A$2:$E$14528,4,FALSE)</f>
        <v>6.27</v>
      </c>
      <c r="I228" s="987">
        <f t="shared" si="30"/>
        <v>7.92</v>
      </c>
      <c r="J228" s="391">
        <f t="shared" si="31"/>
        <v>63.36</v>
      </c>
      <c r="K228" s="146" t="s">
        <v>5750</v>
      </c>
      <c r="L228" s="147" t="b">
        <f t="shared" si="29"/>
        <v>1</v>
      </c>
    </row>
    <row r="229" spans="2:12" s="144" customFormat="1" ht="45">
      <c r="B229" s="145"/>
      <c r="C229" s="1350" t="s">
        <v>2679</v>
      </c>
      <c r="D229" s="362">
        <v>89732</v>
      </c>
      <c r="E229" s="978" t="str">
        <f>VLOOKUP($D229,'BANCO DE DADOS MAIO SERVIÇOS'!$A$2:$E$14528,2,FALSE)</f>
        <v>JOELHO 45 GRAUS, PVC, SERIE NORMAL, ESGOTO PREDIAL, DN 50 MM, JUNTA ELÁSTICA, FORNECIDO E INSTALADO EM RAMAL DE DESCARGA OU RAMAL DE ESGOTO SANITÁRIO. AF_12/2014</v>
      </c>
      <c r="F229" s="977" t="str">
        <f>VLOOKUP($D229,'BANCO DE DADOS MAIO SERVIÇOS'!$A$2:$E$14528,3,FALSE)</f>
        <v>UN</v>
      </c>
      <c r="G229" s="359">
        <v>11</v>
      </c>
      <c r="H229" s="979">
        <f>VLOOKUP($D229,'BANCO DE DADOS MAIO SERVIÇOS'!$A$2:$E$14528,4,FALSE)</f>
        <v>7.81</v>
      </c>
      <c r="I229" s="987">
        <f t="shared" si="30"/>
        <v>9.86</v>
      </c>
      <c r="J229" s="391">
        <f t="shared" si="31"/>
        <v>108.46</v>
      </c>
      <c r="K229" s="146" t="s">
        <v>5756</v>
      </c>
      <c r="L229" s="147" t="b">
        <f t="shared" si="29"/>
        <v>1</v>
      </c>
    </row>
    <row r="230" spans="2:12" s="144" customFormat="1" ht="30">
      <c r="B230" s="145"/>
      <c r="C230" s="1350" t="s">
        <v>2680</v>
      </c>
      <c r="D230" s="362">
        <v>89810</v>
      </c>
      <c r="E230" s="978" t="str">
        <f>VLOOKUP($D230,'BANCO DE DADOS MAIO SERVIÇOS'!$A$2:$E$14528,2,FALSE)</f>
        <v>JOELHO 45 GRAUS, PVC, SERIE NORMAL, ESGOTO PREDIAL, DN 100 MM, JUNTA ELÁSTICA, FORNECIDO E INSTALADO EM PRUMADA DE ESGOTO SANITÁRIO OU VENTILAÇÃO. AF_12/2014</v>
      </c>
      <c r="F230" s="977" t="str">
        <f>VLOOKUP($D230,'BANCO DE DADOS MAIO SERVIÇOS'!$A$2:$E$14528,3,FALSE)</f>
        <v>UN</v>
      </c>
      <c r="G230" s="359">
        <v>1</v>
      </c>
      <c r="H230" s="979">
        <f>VLOOKUP($D230,'BANCO DE DADOS MAIO SERVIÇOS'!$A$2:$E$14528,4,FALSE)</f>
        <v>12.47</v>
      </c>
      <c r="I230" s="987">
        <f t="shared" si="30"/>
        <v>15.75</v>
      </c>
      <c r="J230" s="391">
        <f t="shared" si="31"/>
        <v>15.75</v>
      </c>
      <c r="K230" s="146" t="s">
        <v>5819</v>
      </c>
      <c r="L230" s="147" t="b">
        <f t="shared" si="29"/>
        <v>1</v>
      </c>
    </row>
    <row r="231" spans="2:12" s="144" customFormat="1" ht="45">
      <c r="B231" s="145"/>
      <c r="C231" s="1350" t="s">
        <v>2681</v>
      </c>
      <c r="D231" s="362">
        <v>89728</v>
      </c>
      <c r="E231" s="978" t="str">
        <f>VLOOKUP($D231,'BANCO DE DADOS MAIO SERVIÇOS'!$A$2:$E$14528,2,FALSE)</f>
        <v>CURVA CURTA 90 GRAUS, PVC, SERIE NORMAL, ESGOTO PREDIAL, DN 40 MM, JUNTA SOLDÁVEL, FORNECIDO E INSTALADO EM RAMAL DE DESCARGA OU RAMAL DE ESGOTO SANITÁRIO. AF_12/2014</v>
      </c>
      <c r="F231" s="977" t="str">
        <f>VLOOKUP($D231,'BANCO DE DADOS MAIO SERVIÇOS'!$A$2:$E$14528,3,FALSE)</f>
        <v>UN</v>
      </c>
      <c r="G231" s="359">
        <v>23</v>
      </c>
      <c r="H231" s="979">
        <f>VLOOKUP($D231,'BANCO DE DADOS MAIO SERVIÇOS'!$A$2:$E$14528,4,FALSE)</f>
        <v>7.25</v>
      </c>
      <c r="I231" s="987">
        <f t="shared" si="30"/>
        <v>9.16</v>
      </c>
      <c r="J231" s="391">
        <f t="shared" si="31"/>
        <v>210.68</v>
      </c>
      <c r="K231" s="146" t="s">
        <v>5752</v>
      </c>
      <c r="L231" s="147" t="b">
        <f t="shared" si="29"/>
        <v>1</v>
      </c>
    </row>
    <row r="232" spans="2:12" s="144" customFormat="1" ht="45">
      <c r="B232" s="145"/>
      <c r="C232" s="1350" t="s">
        <v>2682</v>
      </c>
      <c r="D232" s="362">
        <v>89748</v>
      </c>
      <c r="E232" s="978" t="str">
        <f>VLOOKUP($D232,'BANCO DE DADOS MAIO SERVIÇOS'!$A$2:$E$14528,2,FALSE)</f>
        <v>CURVA CURTA 90 GRAUS, PVC, SERIE NORMAL, ESGOTO PREDIAL, DN 100 MM, JUNTA ELÁSTICA, FORNECIDO E INSTALADO EM RAMAL DE DESCARGA OU RAMAL DE ESGOTO SANITÁRIO. AF_12/2014</v>
      </c>
      <c r="F232" s="977" t="str">
        <f>VLOOKUP($D232,'BANCO DE DADOS MAIO SERVIÇOS'!$A$2:$E$14528,3,FALSE)</f>
        <v>UN</v>
      </c>
      <c r="G232" s="359">
        <v>6</v>
      </c>
      <c r="H232" s="979">
        <f>VLOOKUP($D232,'BANCO DE DADOS MAIO SERVIÇOS'!$A$2:$E$14528,4,FALSE)</f>
        <v>24.69</v>
      </c>
      <c r="I232" s="987">
        <f t="shared" si="30"/>
        <v>31.2</v>
      </c>
      <c r="J232" s="391">
        <f t="shared" si="31"/>
        <v>187.2</v>
      </c>
      <c r="K232" s="146" t="s">
        <v>5769</v>
      </c>
      <c r="L232" s="147" t="b">
        <f t="shared" si="29"/>
        <v>1</v>
      </c>
    </row>
    <row r="233" spans="2:12" s="144" customFormat="1" ht="30">
      <c r="B233" s="145"/>
      <c r="C233" s="1350" t="s">
        <v>2683</v>
      </c>
      <c r="D233" s="362">
        <v>89784</v>
      </c>
      <c r="E233" s="978" t="str">
        <f>VLOOKUP($D233,'BANCO DE DADOS MAIO SERVIÇOS'!$A$2:$E$14528,2,FALSE)</f>
        <v>TE, PVC, SERIE NORMAL, ESGOTO PREDIAL, DN 50 X 50 MM, JUNTA ELÁSTICA, FORNECIDO E INSTALADO EM RAMAL DE DESCARGA OU RAMAL DE ESGOTO SANITÁRIO. AF_12/2014</v>
      </c>
      <c r="F233" s="977" t="str">
        <f>VLOOKUP($D233,'BANCO DE DADOS MAIO SERVIÇOS'!$A$2:$E$14528,3,FALSE)</f>
        <v>UN</v>
      </c>
      <c r="G233" s="359">
        <v>12</v>
      </c>
      <c r="H233" s="979">
        <f>VLOOKUP($D233,'BANCO DE DADOS MAIO SERVIÇOS'!$A$2:$E$14528,4,FALSE)</f>
        <v>13.15</v>
      </c>
      <c r="I233" s="987">
        <f t="shared" si="30"/>
        <v>16.61</v>
      </c>
      <c r="J233" s="391">
        <f t="shared" si="31"/>
        <v>199.32</v>
      </c>
      <c r="K233" s="146" t="s">
        <v>5796</v>
      </c>
      <c r="L233" s="147" t="b">
        <f t="shared" si="29"/>
        <v>1</v>
      </c>
    </row>
    <row r="234" spans="2:12" s="144" customFormat="1" ht="45">
      <c r="B234" s="145"/>
      <c r="C234" s="1350" t="s">
        <v>2684</v>
      </c>
      <c r="D234" s="362">
        <v>89785</v>
      </c>
      <c r="E234" s="978" t="str">
        <f>VLOOKUP($D234,'BANCO DE DADOS MAIO SERVIÇOS'!$A$2:$E$14528,2,FALSE)</f>
        <v>JUNÇÃO SIMPLES, PVC, SERIE NORMAL, ESGOTO PREDIAL, DN 50 X 50 MM, JUNTA ELÁSTICA, FORNECIDO E INSTALADO EM RAMAL DE DESCARGA OU RAMAL DE ESGOTO SANITÁRIO. AF_12/2014</v>
      </c>
      <c r="F234" s="977" t="str">
        <f>VLOOKUP($D234,'BANCO DE DADOS MAIO SERVIÇOS'!$A$2:$E$14528,3,FALSE)</f>
        <v>UN</v>
      </c>
      <c r="G234" s="359">
        <v>6</v>
      </c>
      <c r="H234" s="979">
        <f>VLOOKUP($D234,'BANCO DE DADOS MAIO SERVIÇOS'!$A$2:$E$14528,4,FALSE)</f>
        <v>14</v>
      </c>
      <c r="I234" s="987">
        <f t="shared" si="30"/>
        <v>17.690000000000001</v>
      </c>
      <c r="J234" s="391">
        <f t="shared" si="31"/>
        <v>106.14</v>
      </c>
      <c r="K234" s="146" t="s">
        <v>5797</v>
      </c>
      <c r="L234" s="147" t="b">
        <f t="shared" si="29"/>
        <v>1</v>
      </c>
    </row>
    <row r="235" spans="2:12" s="144" customFormat="1" ht="15">
      <c r="B235" s="145"/>
      <c r="C235" s="1350" t="s">
        <v>2685</v>
      </c>
      <c r="D235" s="1132" t="s">
        <v>2189</v>
      </c>
      <c r="E235" s="978" t="str">
        <f>VLOOKUP($D235,'BANCO DE DADOS MAIO SERVIÇOS'!$A$2:$E$14528,2,FALSE)</f>
        <v>JUNCAO SIMPLES PVC P/ ESG PREDIAL DN 100X50MM - FORNECIMENTO E INSTALAÇÃO</v>
      </c>
      <c r="F235" s="977" t="str">
        <f>VLOOKUP($D235,'BANCO DE DADOS MAIO SERVIÇOS'!$A$2:$E$14528,3,FALSE)</f>
        <v>UN</v>
      </c>
      <c r="G235" s="359">
        <v>3</v>
      </c>
      <c r="H235" s="979">
        <f>VLOOKUP($D235,'BANCO DE DADOS MAIO SERVIÇOS'!$A$2:$E$14528,4,FALSE)</f>
        <v>30.629999999999995</v>
      </c>
      <c r="I235" s="987">
        <f t="shared" si="30"/>
        <v>38.700000000000003</v>
      </c>
      <c r="J235" s="391">
        <f t="shared" si="31"/>
        <v>116.1</v>
      </c>
      <c r="K235" s="146" t="s">
        <v>2187</v>
      </c>
      <c r="L235" s="147" t="b">
        <f t="shared" si="29"/>
        <v>1</v>
      </c>
    </row>
    <row r="236" spans="2:12" s="144" customFormat="1" ht="30">
      <c r="B236" s="145"/>
      <c r="C236" s="1350" t="s">
        <v>2686</v>
      </c>
      <c r="D236" s="388" t="s">
        <v>2186</v>
      </c>
      <c r="E236" s="982" t="str">
        <f>VLOOKUP($D236,'BANCO DE DADOS MAIO SERVIÇOS'!$A$2:$E$14528,2,FALSE)</f>
        <v>JOELHO 90 GRAUS COM BOLSA PARA ANEL, EM PVC RÍGIDO C/ ANÉIS PARA ESGOTO SECUNDÁRIO - DN 40MM - FORNECIMENTO E INSTALAÇÃO</v>
      </c>
      <c r="F236" s="983" t="str">
        <f>VLOOKUP($D236,'BANCO DE DADOS MAIO SERVIÇOS'!$A$2:$E$14528,3,FALSE)</f>
        <v>UN</v>
      </c>
      <c r="G236" s="807">
        <v>14</v>
      </c>
      <c r="H236" s="984">
        <f>VLOOKUP($D236,'BANCO DE DADOS MAIO SERVIÇOS'!$A$2:$E$14528,4,FALSE)</f>
        <v>12.11</v>
      </c>
      <c r="I236" s="1064">
        <f t="shared" ref="I236:I251" si="32">TRUNC(H236*(1+$G$6),2)</f>
        <v>15.3</v>
      </c>
      <c r="J236" s="808">
        <f t="shared" ref="J236:J251" si="33">TRUNC(I236*G236,2)</f>
        <v>214.2</v>
      </c>
      <c r="K236" s="146" t="s">
        <v>2183</v>
      </c>
      <c r="L236" s="147" t="b">
        <f t="shared" si="29"/>
        <v>1</v>
      </c>
    </row>
    <row r="237" spans="2:12" s="144" customFormat="1" ht="60">
      <c r="B237" s="145"/>
      <c r="C237" s="1350" t="s">
        <v>2687</v>
      </c>
      <c r="D237" s="362" t="str">
        <f>'COMP. HIDRO'!B507</f>
        <v>AMM HID 063</v>
      </c>
      <c r="E237" s="978" t="str">
        <f>VLOOKUP($D237,'BANCO DE DADOS MAIO SERVIÇOS'!$A$2:$E$14528,2,FALSE)</f>
        <v>CAIXA DE INSPEÇÃO EM ALVENARIA DE TIJOLO MACIÇO 60X60X60CM, REVESTIDA INTERNAMENTO COM BARRA LISA (CIMENTO E AREIA, TRAÇO 1:4) E=2,0CM, COM TAMPA PRÉ-MOLDADA DE CONCRETO E FUNDO DE CONCRETO 15MPA TIPO C - ESCAVAÇÃO E CONFECÇÃO</v>
      </c>
      <c r="F237" s="977" t="str">
        <f>VLOOKUP($D237,'BANCO DE DADOS MAIO SERVIÇOS'!$A$2:$E$14528,3,FALSE)</f>
        <v>UN</v>
      </c>
      <c r="G237" s="359">
        <v>15</v>
      </c>
      <c r="H237" s="979">
        <f>VLOOKUP($D237,'BANCO DE DADOS MAIO SERVIÇOS'!$A$2:$E$14528,4,FALSE)</f>
        <v>132.55000000000001</v>
      </c>
      <c r="I237" s="987">
        <f t="shared" si="32"/>
        <v>167.5</v>
      </c>
      <c r="J237" s="391">
        <f t="shared" si="33"/>
        <v>2512.5</v>
      </c>
      <c r="K237" s="146" t="s">
        <v>6386</v>
      </c>
      <c r="L237" s="147" t="b">
        <f t="shared" si="29"/>
        <v>1</v>
      </c>
    </row>
    <row r="238" spans="2:12" s="144" customFormat="1" ht="15">
      <c r="B238" s="145"/>
      <c r="C238" s="1350" t="s">
        <v>2688</v>
      </c>
      <c r="D238" s="362" t="s">
        <v>2182</v>
      </c>
      <c r="E238" s="978" t="str">
        <f>VLOOKUP($D238,'BANCO DE DADOS MAIO SERVIÇOS'!$A$2:$E$14528,2,FALSE)</f>
        <v>TERMINAL DE VENTILAÇÃO - DN 50 MM - FORNECIMENTO E INSTALAÇÃO</v>
      </c>
      <c r="F238" s="977" t="str">
        <f>VLOOKUP($D238,'BANCO DE DADOS MAIO SERVIÇOS'!$A$2:$E$14528,3,FALSE)</f>
        <v>UN</v>
      </c>
      <c r="G238" s="359">
        <v>6</v>
      </c>
      <c r="H238" s="979">
        <f>VLOOKUP($D238,'BANCO DE DADOS MAIO SERVIÇOS'!$A$2:$E$14528,4,FALSE)</f>
        <v>6.88</v>
      </c>
      <c r="I238" s="987">
        <f t="shared" si="32"/>
        <v>8.69</v>
      </c>
      <c r="J238" s="391">
        <f t="shared" si="33"/>
        <v>52.14</v>
      </c>
      <c r="K238" s="146" t="s">
        <v>2177</v>
      </c>
      <c r="L238" s="147" t="b">
        <f t="shared" si="29"/>
        <v>1</v>
      </c>
    </row>
    <row r="239" spans="2:12" s="144" customFormat="1" ht="15">
      <c r="B239" s="145"/>
      <c r="C239" s="1350" t="s">
        <v>2689</v>
      </c>
      <c r="D239" s="362" t="s">
        <v>2258</v>
      </c>
      <c r="E239" s="978" t="str">
        <f>VLOOKUP($D239,'BANCO DE DADOS MAIO SERVIÇOS'!$A$2:$E$14528,2,FALSE)</f>
        <v>CAIXA SIFONADA EM CONCRETO PRÉ MOLDADO - DN:40CM - FORNECIMENTO E INSTALAÇÃO</v>
      </c>
      <c r="F239" s="977" t="str">
        <f>VLOOKUP($D239,'BANCO DE DADOS MAIO SERVIÇOS'!$A$2:$E$14528,3,FALSE)</f>
        <v>UN</v>
      </c>
      <c r="G239" s="359">
        <v>5</v>
      </c>
      <c r="H239" s="979">
        <f>VLOOKUP($D239,'BANCO DE DADOS MAIO SERVIÇOS'!$A$2:$E$14528,4,FALSE)</f>
        <v>110.71000000000001</v>
      </c>
      <c r="I239" s="987">
        <f t="shared" si="32"/>
        <v>139.9</v>
      </c>
      <c r="J239" s="391">
        <f t="shared" si="33"/>
        <v>699.5</v>
      </c>
      <c r="K239" s="146" t="s">
        <v>2259</v>
      </c>
      <c r="L239" s="147" t="b">
        <f t="shared" si="29"/>
        <v>1</v>
      </c>
    </row>
    <row r="240" spans="2:12" s="144" customFormat="1" ht="30">
      <c r="B240" s="145"/>
      <c r="C240" s="1350" t="s">
        <v>2690</v>
      </c>
      <c r="D240" s="362" t="s">
        <v>2543</v>
      </c>
      <c r="E240" s="978" t="str">
        <f>VLOOKUP($D240,'BANCO DE DADOS MAIO SERVIÇOS'!$A$2:$E$14528,2,FALSE)</f>
        <v>CAIXA SIFONADA EM CONCRETO PRÉ MOLDADO, CIRCULAR, COM TAMPA, D=60CM - FORNECIMENTO E INSTALAÇÃO</v>
      </c>
      <c r="F240" s="977" t="str">
        <f>VLOOKUP($D240,'BANCO DE DADOS MAIO SERVIÇOS'!$A$2:$E$14528,3,FALSE)</f>
        <v>UN</v>
      </c>
      <c r="G240" s="359">
        <v>1</v>
      </c>
      <c r="H240" s="979">
        <f>VLOOKUP($D240,'BANCO DE DADOS MAIO SERVIÇOS'!$A$2:$E$14528,4,FALSE)</f>
        <v>164.35</v>
      </c>
      <c r="I240" s="987">
        <f t="shared" si="32"/>
        <v>207.68</v>
      </c>
      <c r="J240" s="391">
        <f t="shared" si="33"/>
        <v>207.68</v>
      </c>
      <c r="K240" s="146" t="s">
        <v>2553</v>
      </c>
      <c r="L240" s="147" t="b">
        <f t="shared" si="29"/>
        <v>1</v>
      </c>
    </row>
    <row r="241" spans="2:12" s="144" customFormat="1" ht="30">
      <c r="B241" s="145"/>
      <c r="C241" s="1350" t="s">
        <v>2691</v>
      </c>
      <c r="D241" s="1133">
        <v>98102</v>
      </c>
      <c r="E241" s="978" t="str">
        <f>VLOOKUP($D241,'BANCO DE DADOS MAIO SERVIÇOS'!$A$2:$E$14528,2,FALSE)</f>
        <v>CAIXA DE GORDURA SIMPLES, CIRCULAR, EM CONCRETO PRÉ-MOLDADO, DIÂMETRO INTERNO = 0,4 M, ALTURA INTERNA = 0,4 M. AF_05/2018</v>
      </c>
      <c r="F241" s="977" t="str">
        <f>VLOOKUP($D241,'BANCO DE DADOS MAIO SERVIÇOS'!$A$2:$E$14528,3,FALSE)</f>
        <v>UN</v>
      </c>
      <c r="G241" s="359">
        <v>1</v>
      </c>
      <c r="H241" s="979">
        <f>VLOOKUP($D241,'BANCO DE DADOS MAIO SERVIÇOS'!$A$2:$E$14528,4,FALSE)</f>
        <v>54.3</v>
      </c>
      <c r="I241" s="987">
        <f t="shared" si="32"/>
        <v>68.61</v>
      </c>
      <c r="J241" s="391">
        <f t="shared" si="33"/>
        <v>68.61</v>
      </c>
      <c r="K241" s="146" t="s">
        <v>13789</v>
      </c>
      <c r="L241" s="147" t="b">
        <f t="shared" si="29"/>
        <v>0</v>
      </c>
    </row>
    <row r="242" spans="2:12" s="144" customFormat="1" ht="30">
      <c r="B242" s="145"/>
      <c r="C242" s="1350" t="s">
        <v>2692</v>
      </c>
      <c r="D242" s="362" t="s">
        <v>2191</v>
      </c>
      <c r="E242" s="978" t="str">
        <f>VLOOKUP($D242,'BANCO DE DADOS MAIO SERVIÇOS'!$A$2:$E$14528,2,FALSE)</f>
        <v xml:space="preserve">CAIXA SIFONADA PVC, 150 X 150 X 50 MM, COM GRELHA REDONDA BRANCA (NBR 5688) - FORNECIMENTO E INSTALAÇÃO </v>
      </c>
      <c r="F242" s="977" t="str">
        <f>VLOOKUP($D242,'BANCO DE DADOS MAIO SERVIÇOS'!$A$2:$E$14528,3,FALSE)</f>
        <v>UN</v>
      </c>
      <c r="G242" s="359">
        <v>13</v>
      </c>
      <c r="H242" s="979">
        <f>VLOOKUP($D242,'BANCO DE DADOS MAIO SERVIÇOS'!$A$2:$E$14528,4,FALSE)</f>
        <v>37.43</v>
      </c>
      <c r="I242" s="987">
        <f t="shared" si="32"/>
        <v>47.3</v>
      </c>
      <c r="J242" s="391">
        <f t="shared" si="33"/>
        <v>614.9</v>
      </c>
      <c r="K242" s="146" t="s">
        <v>2190</v>
      </c>
      <c r="L242" s="147" t="b">
        <f t="shared" si="29"/>
        <v>1</v>
      </c>
    </row>
    <row r="243" spans="2:12" s="144" customFormat="1" ht="30">
      <c r="B243" s="145"/>
      <c r="C243" s="1350" t="s">
        <v>2693</v>
      </c>
      <c r="D243" s="362" t="s">
        <v>2544</v>
      </c>
      <c r="E243" s="978" t="str">
        <f>VLOOKUP($D243,'BANCO DE DADOS MAIO SERVIÇOS'!$A$2:$E$14528,2,FALSE)</f>
        <v xml:space="preserve">CAIXA SIFONADA PVC, 150 X 150 X 50 MM, COM GRELHA QUADRADA BRANCA (NBR 5688) TIPO ABRE E FECHA - FORNECIMENTO E INSTALAÇÃO </v>
      </c>
      <c r="F243" s="977" t="str">
        <f>VLOOKUP($D243,'BANCO DE DADOS MAIO SERVIÇOS'!$A$2:$E$14528,3,FALSE)</f>
        <v>UN</v>
      </c>
      <c r="G243" s="359">
        <v>12</v>
      </c>
      <c r="H243" s="979">
        <f>VLOOKUP($D243,'BANCO DE DADOS MAIO SERVIÇOS'!$A$2:$E$14528,4,FALSE)</f>
        <v>66.13</v>
      </c>
      <c r="I243" s="987">
        <f t="shared" si="32"/>
        <v>83.56</v>
      </c>
      <c r="J243" s="391">
        <f t="shared" si="33"/>
        <v>1002.72</v>
      </c>
      <c r="K243" s="146" t="s">
        <v>2556</v>
      </c>
      <c r="L243" s="147" t="b">
        <f t="shared" si="29"/>
        <v>1</v>
      </c>
    </row>
    <row r="244" spans="2:12" s="144" customFormat="1" ht="45.75" thickBot="1">
      <c r="B244" s="145"/>
      <c r="C244" s="1350" t="s">
        <v>2694</v>
      </c>
      <c r="D244" s="1132">
        <v>73658</v>
      </c>
      <c r="E244" s="978" t="str">
        <f>VLOOKUP($D244,'BANCO DE DADOS MAIO SERVIÇOS'!$A$2:$E$14528,2,FALSE)</f>
        <v>LIGAÇÃO DOMICILIAR DE ESGOTO DN 100MM, DA CASA ATÉ A CAIXA, COMPOSTO POR 10,0M TUBO DE PVC ESGOTO PREDIAL DN 100MM E CAIXA DE ALVENARIA COM TAMPA DE CONCRETO - FORNECIMENTO E INSTALAÇÃO</v>
      </c>
      <c r="F244" s="977" t="str">
        <f>VLOOKUP($D244,'BANCO DE DADOS MAIO SERVIÇOS'!$A$2:$E$14528,3,FALSE)</f>
        <v>UN</v>
      </c>
      <c r="G244" s="359">
        <v>1</v>
      </c>
      <c r="H244" s="979">
        <f>VLOOKUP($D244,'BANCO DE DADOS MAIO SERVIÇOS'!$A$2:$E$14528,4,FALSE)</f>
        <v>459.99</v>
      </c>
      <c r="I244" s="987">
        <f t="shared" si="32"/>
        <v>581.28</v>
      </c>
      <c r="J244" s="391">
        <f t="shared" si="33"/>
        <v>581.28</v>
      </c>
      <c r="K244" s="146"/>
      <c r="L244" s="147"/>
    </row>
    <row r="245" spans="2:12" s="144" customFormat="1" ht="32.25" thickBot="1">
      <c r="B245" s="145"/>
      <c r="C245" s="1126"/>
      <c r="D245" s="1127"/>
      <c r="E245" s="1044" t="s">
        <v>2545</v>
      </c>
      <c r="F245" s="1128"/>
      <c r="G245" s="1129"/>
      <c r="H245" s="1130"/>
      <c r="I245" s="1130"/>
      <c r="J245" s="1131"/>
      <c r="K245" s="146"/>
      <c r="L245" s="147"/>
    </row>
    <row r="246" spans="2:12" s="144" customFormat="1" ht="15">
      <c r="B246" s="145"/>
      <c r="C246" s="986" t="s">
        <v>2695</v>
      </c>
      <c r="D246" s="362">
        <v>93358</v>
      </c>
      <c r="E246" s="978" t="str">
        <f>VLOOKUP($D246,'BANCO DE DADOS MAIO SERVIÇOS'!$A$2:$E$14528,2,FALSE)</f>
        <v>ESCAVAÇÃO MANUAL DE VALA COM PROFUNDIDADE MENOR OU IGUAL A 1,30 M. AF_03/2016</v>
      </c>
      <c r="F246" s="977" t="str">
        <f>VLOOKUP($D246,'BANCO DE DADOS MAIO SERVIÇOS'!$A$2:$E$14528,3,FALSE)</f>
        <v>M3</v>
      </c>
      <c r="G246" s="359">
        <v>5.45</v>
      </c>
      <c r="H246" s="979">
        <f>VLOOKUP($D246,'BANCO DE DADOS MAIO SERVIÇOS'!$A$2:$E$14528,4,FALSE)</f>
        <v>56.01</v>
      </c>
      <c r="I246" s="987">
        <f t="shared" si="32"/>
        <v>70.77</v>
      </c>
      <c r="J246" s="391">
        <f t="shared" si="33"/>
        <v>385.69</v>
      </c>
      <c r="K246" s="146"/>
      <c r="L246" s="147"/>
    </row>
    <row r="247" spans="2:12" s="144" customFormat="1" ht="30">
      <c r="B247" s="145"/>
      <c r="C247" s="1350" t="s">
        <v>2696</v>
      </c>
      <c r="D247" s="362">
        <v>94099</v>
      </c>
      <c r="E247" s="978" t="str">
        <f>VLOOKUP($D247,'BANCO DE DADOS MAIO SERVIÇOS'!$A$2:$E$14528,2,FALSE)</f>
        <v>PREPARO DE FUNDO DE VALA COM LARGURA MAIOR OU IGUAL A 1,5 M E MENOR QUE 2,5 M, EM LOCAL COM NÍVEL BAIXO DE INTERFERÊNCIA. AF_06/2016</v>
      </c>
      <c r="F247" s="977" t="str">
        <f>VLOOKUP($D247,'BANCO DE DADOS MAIO SERVIÇOS'!$A$2:$E$14528,3,FALSE)</f>
        <v>M2</v>
      </c>
      <c r="G247" s="359">
        <v>3.52</v>
      </c>
      <c r="H247" s="979">
        <f>VLOOKUP($D247,'BANCO DE DADOS MAIO SERVIÇOS'!$A$2:$E$14528,4,FALSE)</f>
        <v>2.0499999999999998</v>
      </c>
      <c r="I247" s="987">
        <f t="shared" si="32"/>
        <v>2.59</v>
      </c>
      <c r="J247" s="391">
        <f t="shared" si="33"/>
        <v>9.11</v>
      </c>
      <c r="K247" s="146"/>
      <c r="L247" s="147"/>
    </row>
    <row r="248" spans="2:12" s="144" customFormat="1" ht="15">
      <c r="B248" s="145"/>
      <c r="C248" s="1350" t="s">
        <v>2697</v>
      </c>
      <c r="D248" s="362">
        <v>96995</v>
      </c>
      <c r="E248" s="978" t="str">
        <f>VLOOKUP($D248,'BANCO DE DADOS MAIO SERVIÇOS'!$A$2:$E$14528,2,FALSE)</f>
        <v>REATERRO MANUAL APILOADO COM SOQUETE. AF_10/2017</v>
      </c>
      <c r="F248" s="977" t="str">
        <f>VLOOKUP($D248,'BANCO DE DADOS MAIO SERVIÇOS'!$A$2:$E$14528,3,FALSE)</f>
        <v>M3</v>
      </c>
      <c r="G248" s="359">
        <v>3.18</v>
      </c>
      <c r="H248" s="979">
        <f>VLOOKUP($D248,'BANCO DE DADOS MAIO SERVIÇOS'!$A$2:$E$14528,4,FALSE)</f>
        <v>33.96</v>
      </c>
      <c r="I248" s="987">
        <f t="shared" si="32"/>
        <v>42.91</v>
      </c>
      <c r="J248" s="391">
        <f t="shared" si="33"/>
        <v>136.44999999999999</v>
      </c>
      <c r="K248" s="146"/>
      <c r="L248" s="147"/>
    </row>
    <row r="249" spans="2:12" s="144" customFormat="1" ht="30">
      <c r="B249" s="145"/>
      <c r="C249" s="1350" t="s">
        <v>2698</v>
      </c>
      <c r="D249" s="362">
        <v>72131</v>
      </c>
      <c r="E249" s="978" t="str">
        <f>VLOOKUP($D249,'BANCO DE DADOS MAIO SERVIÇOS'!$A$2:$E$14528,2,FALSE)</f>
        <v>ALVENARIA EM TIJOLO CERAMICO MACICO 5X10X20CM 1 VEZ (ESPESSURA 20CM), ASSENTADO COM ARGAMASSA TRACO 1:2:8 (CIMENTO, CAL E AREIA)</v>
      </c>
      <c r="F249" s="977" t="str">
        <f>VLOOKUP($D249,'BANCO DE DADOS MAIO SERVIÇOS'!$A$2:$E$14528,3,FALSE)</f>
        <v>M2</v>
      </c>
      <c r="G249" s="359">
        <v>4.09</v>
      </c>
      <c r="H249" s="979">
        <f>VLOOKUP($D249,'BANCO DE DADOS MAIO SERVIÇOS'!$A$2:$E$14528,4,FALSE)</f>
        <v>112.12</v>
      </c>
      <c r="I249" s="987">
        <f t="shared" si="32"/>
        <v>141.68</v>
      </c>
      <c r="J249" s="391">
        <f t="shared" si="33"/>
        <v>579.47</v>
      </c>
      <c r="K249" s="146"/>
      <c r="L249" s="147"/>
    </row>
    <row r="250" spans="2:12" s="144" customFormat="1" ht="30">
      <c r="B250" s="145"/>
      <c r="C250" s="1350" t="s">
        <v>2699</v>
      </c>
      <c r="D250" s="362">
        <v>72132</v>
      </c>
      <c r="E250" s="978" t="str">
        <f>VLOOKUP($D250,'BANCO DE DADOS MAIO SERVIÇOS'!$A$2:$E$14528,2,FALSE)</f>
        <v>ALVENARIA EM TIJOLO CERAMICO MACICO 5X10X20CM 1/2 VEZ (ESPESSURA 10CM), ASSENTADO COM ARGAMASSA TRACO 1:2:8 (CIMENTO, CAL E AREIA)</v>
      </c>
      <c r="F250" s="977" t="str">
        <f>VLOOKUP($D250,'BANCO DE DADOS MAIO SERVIÇOS'!$A$2:$E$14528,3,FALSE)</f>
        <v>M2</v>
      </c>
      <c r="G250" s="359">
        <v>1.31</v>
      </c>
      <c r="H250" s="979">
        <f>VLOOKUP($D250,'BANCO DE DADOS MAIO SERVIÇOS'!$A$2:$E$14528,4,FALSE)</f>
        <v>57.84</v>
      </c>
      <c r="I250" s="987">
        <f t="shared" si="32"/>
        <v>73.09</v>
      </c>
      <c r="J250" s="391">
        <f t="shared" si="33"/>
        <v>95.74</v>
      </c>
      <c r="K250" s="146"/>
      <c r="L250" s="147"/>
    </row>
    <row r="251" spans="2:12" s="144" customFormat="1" ht="30">
      <c r="B251" s="145"/>
      <c r="C251" s="1350" t="s">
        <v>2700</v>
      </c>
      <c r="D251" s="362">
        <v>94965</v>
      </c>
      <c r="E251" s="978" t="str">
        <f>VLOOKUP($D251,'BANCO DE DADOS MAIO SERVIÇOS'!$A$2:$E$14528,2,FALSE)</f>
        <v>CONCRETO FCK = 25MPA, TRAÇO 1:2,3:2,7 (CIMENTO/ AREIA MÉDIA/ BRITA 1)  - PREPARO MECÂNICO COM BETONEIRA 400 L. AF_07/2016</v>
      </c>
      <c r="F251" s="977" t="str">
        <f>VLOOKUP($D251,'BANCO DE DADOS MAIO SERVIÇOS'!$A$2:$E$14528,3,FALSE)</f>
        <v>M3</v>
      </c>
      <c r="G251" s="359">
        <v>0.51</v>
      </c>
      <c r="H251" s="979">
        <f>VLOOKUP($D251,'BANCO DE DADOS MAIO SERVIÇOS'!$A$2:$E$14528,4,FALSE)</f>
        <v>310.74</v>
      </c>
      <c r="I251" s="987">
        <f t="shared" si="32"/>
        <v>392.68</v>
      </c>
      <c r="J251" s="391">
        <f t="shared" si="33"/>
        <v>200.26</v>
      </c>
      <c r="K251" s="146"/>
      <c r="L251" s="147"/>
    </row>
    <row r="252" spans="2:12" s="144" customFormat="1" ht="15">
      <c r="B252" s="145"/>
      <c r="C252" s="1350" t="s">
        <v>2701</v>
      </c>
      <c r="D252" s="388">
        <v>6087</v>
      </c>
      <c r="E252" s="982" t="str">
        <f>VLOOKUP($D252,'BANCO DE DADOS MAIO SERVIÇOS'!$A$2:$E$14528,2,FALSE)</f>
        <v>TAMPA EM CONCRETO ARMADO 60X60X5CM P/CX INSPECAO/FOSSA SEPTICA</v>
      </c>
      <c r="F252" s="983" t="str">
        <f>VLOOKUP($D252,'BANCO DE DADOS MAIO SERVIÇOS'!$A$2:$E$14528,3,FALSE)</f>
        <v>UN</v>
      </c>
      <c r="G252" s="807">
        <v>1</v>
      </c>
      <c r="H252" s="984">
        <f>VLOOKUP($D252,'BANCO DE DADOS MAIO SERVIÇOS'!$A$2:$E$14528,4,FALSE)</f>
        <v>21.35</v>
      </c>
      <c r="I252" s="988">
        <f>TRUNC(H252*(1+$G$6),2)</f>
        <v>26.97</v>
      </c>
      <c r="J252" s="808">
        <f>TRUNC(I252*G252,2)</f>
        <v>26.97</v>
      </c>
      <c r="K252" s="146"/>
      <c r="L252" s="147"/>
    </row>
    <row r="253" spans="2:12" s="144" customFormat="1" ht="17.25" customHeight="1">
      <c r="B253" s="145"/>
      <c r="C253" s="1350" t="s">
        <v>2702</v>
      </c>
      <c r="D253" s="1134">
        <v>85662</v>
      </c>
      <c r="E253" s="978" t="str">
        <f>VLOOKUP($D253,'BANCO DE DADOS MAIO SERVIÇOS'!$A$2:$E$14528,2,FALSE)</f>
        <v>ARMACAO EM TELA DE ACO SOLDADA NERVURADA Q-92, ACO CA-60, 4,2MM, MALHA 15X15CM</v>
      </c>
      <c r="F253" s="977" t="str">
        <f>VLOOKUP($D253,'BANCO DE DADOS MAIO SERVIÇOS'!$A$2:$E$14528,3,FALSE)</f>
        <v>M2</v>
      </c>
      <c r="G253" s="359">
        <v>3.52</v>
      </c>
      <c r="H253" s="979">
        <f>VLOOKUP($D253,'BANCO DE DADOS MAIO SERVIÇOS'!$A$2:$E$14528,4,FALSE)</f>
        <v>9.19</v>
      </c>
      <c r="I253" s="987">
        <f>TRUNC(H253*(1+$G$6),2)</f>
        <v>11.61</v>
      </c>
      <c r="J253" s="391">
        <f>TRUNC(I253*G253,2)</f>
        <v>40.86</v>
      </c>
      <c r="K253" s="146"/>
      <c r="L253" s="147"/>
    </row>
    <row r="254" spans="2:12" s="144" customFormat="1" ht="30">
      <c r="B254" s="145"/>
      <c r="C254" s="1350" t="s">
        <v>2703</v>
      </c>
      <c r="D254" s="1134">
        <v>87878</v>
      </c>
      <c r="E254" s="978" t="str">
        <f>VLOOKUP($D254,'BANCO DE DADOS MAIO SERVIÇOS'!$A$2:$E$14528,2,FALSE)</f>
        <v>CHAPISCO APLICADO EM ALVENARIAS E ESTRUTURAS DE CONCRETO INTERNAS, COM COLHER DE PEDREIRO.  ARGAMASSA TRAÇO 1:3 COM PREPARO MANUAL. AF_06/2014</v>
      </c>
      <c r="F254" s="977" t="str">
        <f>VLOOKUP($D254,'BANCO DE DADOS MAIO SERVIÇOS'!$A$2:$E$14528,3,FALSE)</f>
        <v>M2</v>
      </c>
      <c r="G254" s="359">
        <v>4.71</v>
      </c>
      <c r="H254" s="979">
        <f>VLOOKUP($D254,'BANCO DE DADOS MAIO SERVIÇOS'!$A$2:$E$14528,4,FALSE)</f>
        <v>3.03</v>
      </c>
      <c r="I254" s="987">
        <f>TRUNC(H254*(1+$G$6),2)</f>
        <v>3.82</v>
      </c>
      <c r="J254" s="391">
        <f>TRUNC(I254*G254,2)</f>
        <v>17.989999999999998</v>
      </c>
      <c r="K254" s="146"/>
      <c r="L254" s="147"/>
    </row>
    <row r="255" spans="2:12" s="144" customFormat="1" ht="60">
      <c r="B255" s="145"/>
      <c r="C255" s="1350" t="s">
        <v>2704</v>
      </c>
      <c r="D255" s="1132">
        <v>87527</v>
      </c>
      <c r="E255" s="978" t="str">
        <f>VLOOKUP($D255,'BANCO DE DADOS MAIO SERVIÇOS'!$A$2:$E$14528,2,FALSE)</f>
        <v>EMBOÇO, PARA RECEBIMENTO DE CERÂMICA, EM ARGAMASSA TRAÇO 1:2:8, PREPARO MECÂNICO COM BETONEIRA 400L, APLICADO MANUALMENTE EM FACES INTERNAS DE PAREDES, PARA AMBIENTE COM ÁREA MENOR QUE 5M2, ESPESSURA DE 20MM, COM EXECUÇÃO DE TALISCAS. AF_06/2014</v>
      </c>
      <c r="F255" s="977" t="str">
        <f>VLOOKUP($D255,'BANCO DE DADOS MAIO SERVIÇOS'!$A$2:$E$14528,3,FALSE)</f>
        <v>M2</v>
      </c>
      <c r="G255" s="359">
        <v>4.71</v>
      </c>
      <c r="H255" s="979">
        <f>VLOOKUP($D255,'BANCO DE DADOS MAIO SERVIÇOS'!$A$2:$E$14528,4,FALSE)</f>
        <v>25.76</v>
      </c>
      <c r="I255" s="987">
        <f t="shared" ref="I255:I268" si="34">TRUNC(H255*(1+$G$6),2)</f>
        <v>32.549999999999997</v>
      </c>
      <c r="J255" s="391">
        <f t="shared" ref="J255:J268" si="35">TRUNC(I255*G255,2)</f>
        <v>153.31</v>
      </c>
      <c r="K255" s="146"/>
      <c r="L255" s="147"/>
    </row>
    <row r="256" spans="2:12" s="144" customFormat="1" ht="30">
      <c r="B256" s="145"/>
      <c r="C256" s="1350" t="s">
        <v>2705</v>
      </c>
      <c r="D256" s="362" t="s">
        <v>352</v>
      </c>
      <c r="E256" s="978" t="str">
        <f>VLOOKUP($D256,'BANCO DE DADOS MAIO SERVIÇOS'!$A$2:$E$14528,2,FALSE)</f>
        <v>IMPERMEABILIZACAO DE ESTRUTURAS ENTERRADAS COM CIMENTO CRISTALIZANTE E ADESIVO LIQUIDO, ATE 7M DE PROFUNDIDADE.</v>
      </c>
      <c r="F256" s="977" t="str">
        <f>VLOOKUP($D256,'BANCO DE DADOS MAIO SERVIÇOS'!$A$2:$E$14528,3,FALSE)</f>
        <v>M2</v>
      </c>
      <c r="G256" s="359">
        <v>4.0599999999999996</v>
      </c>
      <c r="H256" s="979">
        <f>VLOOKUP($D256,'BANCO DE DADOS MAIO SERVIÇOS'!$A$2:$E$14528,4,FALSE)</f>
        <v>54.08</v>
      </c>
      <c r="I256" s="987">
        <f t="shared" si="34"/>
        <v>68.34</v>
      </c>
      <c r="J256" s="391">
        <f t="shared" si="35"/>
        <v>277.45999999999998</v>
      </c>
      <c r="K256" s="146"/>
      <c r="L256" s="147"/>
    </row>
    <row r="257" spans="2:12" s="144" customFormat="1" ht="30">
      <c r="B257" s="145"/>
      <c r="C257" s="1350" t="s">
        <v>2706</v>
      </c>
      <c r="D257" s="362">
        <v>89714</v>
      </c>
      <c r="E257" s="978" t="str">
        <f>VLOOKUP($D257,'BANCO DE DADOS MAIO SERVIÇOS'!$A$2:$E$14528,2,FALSE)</f>
        <v>TUBO PVC, SERIE NORMAL, ESGOTO PREDIAL, DN 100 MM, FORNECIDO E INSTALADO EM RAMAL DE DESCARGA OU RAMAL DE ESGOTO SANITÁRIO. AF_12/2014</v>
      </c>
      <c r="F257" s="977" t="str">
        <f>VLOOKUP($D257,'BANCO DE DADOS MAIO SERVIÇOS'!$A$2:$E$14528,3,FALSE)</f>
        <v>M</v>
      </c>
      <c r="G257" s="359">
        <v>1.5</v>
      </c>
      <c r="H257" s="979">
        <f>VLOOKUP($D257,'BANCO DE DADOS MAIO SERVIÇOS'!$A$2:$E$14528,4,FALSE)</f>
        <v>36.159999999999997</v>
      </c>
      <c r="I257" s="987">
        <f t="shared" si="34"/>
        <v>45.69</v>
      </c>
      <c r="J257" s="391">
        <f t="shared" si="35"/>
        <v>68.53</v>
      </c>
      <c r="K257" s="146"/>
      <c r="L257" s="147"/>
    </row>
    <row r="258" spans="2:12" s="144" customFormat="1" ht="30">
      <c r="B258" s="145"/>
      <c r="C258" s="1350" t="s">
        <v>2707</v>
      </c>
      <c r="D258" s="1133">
        <v>89796</v>
      </c>
      <c r="E258" s="978" t="str">
        <f>VLOOKUP($D258,'BANCO DE DADOS MAIO SERVIÇOS'!$A$2:$E$14528,2,FALSE)</f>
        <v>TE, PVC, SERIE NORMAL, ESGOTO PREDIAL, DN 100 X 100 MM, JUNTA ELÁSTICA, FORNECIDO E INSTALADO EM RAMAL DE DESCARGA OU RAMAL DE ESGOTO SANITÁRIO. AF_12/2014</v>
      </c>
      <c r="F258" s="977" t="str">
        <f>VLOOKUP($D258,'BANCO DE DADOS MAIO SERVIÇOS'!$A$2:$E$14528,3,FALSE)</f>
        <v>UN</v>
      </c>
      <c r="G258" s="359">
        <v>2</v>
      </c>
      <c r="H258" s="979">
        <f>VLOOKUP($D258,'BANCO DE DADOS MAIO SERVIÇOS'!$A$2:$E$14528,4,FALSE)</f>
        <v>27.08</v>
      </c>
      <c r="I258" s="987">
        <f t="shared" si="34"/>
        <v>34.22</v>
      </c>
      <c r="J258" s="391">
        <f t="shared" si="35"/>
        <v>68.44</v>
      </c>
      <c r="K258" s="146"/>
      <c r="L258" s="147"/>
    </row>
    <row r="259" spans="2:12" s="144" customFormat="1" ht="30">
      <c r="B259" s="145"/>
      <c r="C259" s="1350" t="s">
        <v>2708</v>
      </c>
      <c r="D259" s="362">
        <v>97086</v>
      </c>
      <c r="E259" s="978" t="str">
        <f>VLOOKUP($D259,'BANCO DE DADOS MAIO SERVIÇOS'!$A$2:$E$14528,2,FALSE)</f>
        <v>FABRICAÇÃO, MONTAGEM E DESMONTAGEM DE FORMA PARA RADIER, EM MADEIRA SERRADA, 4 UTILIZAÇÕES. AF_09/2017</v>
      </c>
      <c r="F259" s="977" t="str">
        <f>VLOOKUP($D259,'BANCO DE DADOS MAIO SERVIÇOS'!$A$2:$E$14528,3,FALSE)</f>
        <v>M2</v>
      </c>
      <c r="G259" s="359">
        <v>2.12</v>
      </c>
      <c r="H259" s="979">
        <f>VLOOKUP($D259,'BANCO DE DADOS MAIO SERVIÇOS'!$A$2:$E$14528,4,FALSE)</f>
        <v>72.3</v>
      </c>
      <c r="I259" s="987">
        <f t="shared" si="34"/>
        <v>91.36</v>
      </c>
      <c r="J259" s="391">
        <f t="shared" si="35"/>
        <v>193.68</v>
      </c>
      <c r="K259" s="146"/>
      <c r="L259" s="147"/>
    </row>
    <row r="260" spans="2:12" s="144" customFormat="1" ht="45.75" thickBot="1">
      <c r="B260" s="145"/>
      <c r="C260" s="1350" t="s">
        <v>2709</v>
      </c>
      <c r="D260" s="362">
        <v>92787</v>
      </c>
      <c r="E260" s="978" t="str">
        <f>VLOOKUP($D260,'BANCO DE DADOS MAIO SERVIÇOS'!$A$2:$E$14528,2,FALSE)</f>
        <v>ARMAÇÃO DE LAJE DE UMA ESTRUTURA CONVENCIONAL DE CONCRETO ARMADO EM UMA EDIFICAÇÃO TÉRREA OU SOBRADO UTILIZANDO AÇO CA-50 DE 10,0 MM - MONTAGEM. AF_12/2015</v>
      </c>
      <c r="F260" s="977" t="str">
        <f>VLOOKUP($D260,'BANCO DE DADOS MAIO SERVIÇOS'!$A$2:$E$14528,3,FALSE)</f>
        <v>KG</v>
      </c>
      <c r="G260" s="359">
        <v>12</v>
      </c>
      <c r="H260" s="979">
        <f>VLOOKUP($D260,'BANCO DE DADOS MAIO SERVIÇOS'!$A$2:$E$14528,4,FALSE)</f>
        <v>6.36</v>
      </c>
      <c r="I260" s="987">
        <f t="shared" si="34"/>
        <v>8.0299999999999994</v>
      </c>
      <c r="J260" s="391">
        <f t="shared" si="35"/>
        <v>96.36</v>
      </c>
      <c r="K260" s="146"/>
      <c r="L260" s="147"/>
    </row>
    <row r="261" spans="2:12" s="144" customFormat="1" ht="16.5" thickBot="1">
      <c r="B261" s="145"/>
      <c r="C261" s="1126"/>
      <c r="D261" s="1127"/>
      <c r="E261" s="1044" t="s">
        <v>1809</v>
      </c>
      <c r="F261" s="1128"/>
      <c r="G261" s="1129"/>
      <c r="H261" s="1130"/>
      <c r="I261" s="1130"/>
      <c r="J261" s="1131"/>
      <c r="K261" s="146"/>
      <c r="L261" s="147"/>
    </row>
    <row r="262" spans="2:12" s="144" customFormat="1" ht="30">
      <c r="B262" s="145"/>
      <c r="C262" s="986" t="s">
        <v>2722</v>
      </c>
      <c r="D262" s="1132">
        <v>89576</v>
      </c>
      <c r="E262" s="978" t="str">
        <f>VLOOKUP($D262,'BANCO DE DADOS MAIO SERVIÇOS'!$A$2:$E$14528,2,FALSE)</f>
        <v>TUBO PVC, SÉRIE R, ÁGUA PLUVIAL, DN 75 MM, FORNECIDO E INSTALADO EM CONDUTORES VERTICAIS DE ÁGUAS PLUVIAIS. AF_12/2014</v>
      </c>
      <c r="F262" s="977" t="str">
        <f>VLOOKUP($D262,'BANCO DE DADOS MAIO SERVIÇOS'!$A$2:$E$14528,3,FALSE)</f>
        <v>M</v>
      </c>
      <c r="G262" s="359">
        <v>23.95</v>
      </c>
      <c r="H262" s="979">
        <f>VLOOKUP($D262,'BANCO DE DADOS MAIO SERVIÇOS'!$A$2:$E$14528,4,FALSE)</f>
        <v>11.69</v>
      </c>
      <c r="I262" s="987">
        <f t="shared" si="34"/>
        <v>14.77</v>
      </c>
      <c r="J262" s="391">
        <f t="shared" si="35"/>
        <v>353.74</v>
      </c>
      <c r="K262" s="146"/>
      <c r="L262" s="147"/>
    </row>
    <row r="263" spans="2:12" s="144" customFormat="1" ht="30">
      <c r="B263" s="145"/>
      <c r="C263" s="1350" t="s">
        <v>2723</v>
      </c>
      <c r="D263" s="362">
        <v>89578</v>
      </c>
      <c r="E263" s="978" t="str">
        <f>VLOOKUP($D263,'BANCO DE DADOS MAIO SERVIÇOS'!$A$2:$E$14528,2,FALSE)</f>
        <v>TUBO PVC, SÉRIE R, ÁGUA PLUVIAL, DN 100 MM, FORNECIDO E INSTALADO EM CONDUTORES VERTICAIS DE ÁGUAS PLUVIAIS. AF_12/2014</v>
      </c>
      <c r="F263" s="977" t="str">
        <f>VLOOKUP($D263,'BANCO DE DADOS MAIO SERVIÇOS'!$A$2:$E$14528,3,FALSE)</f>
        <v>M</v>
      </c>
      <c r="G263" s="359">
        <v>24.15</v>
      </c>
      <c r="H263" s="979">
        <f>VLOOKUP($D263,'BANCO DE DADOS MAIO SERVIÇOS'!$A$2:$E$14528,4,FALSE)</f>
        <v>19.059999999999999</v>
      </c>
      <c r="I263" s="987">
        <f t="shared" si="34"/>
        <v>24.08</v>
      </c>
      <c r="J263" s="391">
        <f t="shared" si="35"/>
        <v>581.53</v>
      </c>
      <c r="K263" s="146"/>
      <c r="L263" s="147"/>
    </row>
    <row r="264" spans="2:12" s="144" customFormat="1" ht="30">
      <c r="B264" s="145"/>
      <c r="C264" s="1350" t="s">
        <v>2724</v>
      </c>
      <c r="D264" s="362">
        <v>89581</v>
      </c>
      <c r="E264" s="978" t="str">
        <f>VLOOKUP($D264,'BANCO DE DADOS MAIO SERVIÇOS'!$A$2:$E$14528,2,FALSE)</f>
        <v>JOELHO 90 GRAUS, PVC, SERIE R, ÁGUA PLUVIAL, DN 75 MM, JUNTA ELÁSTICA, FORNECIDO E INSTALADO EM CONDUTORES VERTICAIS DE ÁGUAS PLUVIAIS. AF_12/2014</v>
      </c>
      <c r="F264" s="977" t="str">
        <f>VLOOKUP($D264,'BANCO DE DADOS MAIO SERVIÇOS'!$A$2:$E$14528,3,FALSE)</f>
        <v>UN</v>
      </c>
      <c r="G264" s="359">
        <v>10</v>
      </c>
      <c r="H264" s="979">
        <f>VLOOKUP($D264,'BANCO DE DADOS MAIO SERVIÇOS'!$A$2:$E$14528,4,FALSE)</f>
        <v>15.18</v>
      </c>
      <c r="I264" s="987">
        <f t="shared" si="34"/>
        <v>19.18</v>
      </c>
      <c r="J264" s="391">
        <f t="shared" si="35"/>
        <v>191.8</v>
      </c>
      <c r="K264" s="146"/>
      <c r="L264" s="147"/>
    </row>
    <row r="265" spans="2:12" s="144" customFormat="1" ht="30">
      <c r="B265" s="145"/>
      <c r="C265" s="1350" t="s">
        <v>2725</v>
      </c>
      <c r="D265" s="1133">
        <v>89584</v>
      </c>
      <c r="E265" s="978" t="str">
        <f>VLOOKUP($D265,'BANCO DE DADOS MAIO SERVIÇOS'!$A$2:$E$14528,2,FALSE)</f>
        <v>JOELHO 90 GRAUS, PVC, SERIE R, ÁGUA PLUVIAL, DN 100 MM, JUNTA ELÁSTICA, FORNECIDO E INSTALADO EM CONDUTORES VERTICAIS DE ÁGUAS PLUVIAIS. AF_12/2014</v>
      </c>
      <c r="F265" s="977" t="str">
        <f>VLOOKUP($D265,'BANCO DE DADOS MAIO SERVIÇOS'!$A$2:$E$14528,3,FALSE)</f>
        <v>UN</v>
      </c>
      <c r="G265" s="359">
        <v>12</v>
      </c>
      <c r="H265" s="979">
        <f>VLOOKUP($D265,'BANCO DE DADOS MAIO SERVIÇOS'!$A$2:$E$14528,4,FALSE)</f>
        <v>24.17</v>
      </c>
      <c r="I265" s="987">
        <f t="shared" si="34"/>
        <v>30.54</v>
      </c>
      <c r="J265" s="391">
        <f t="shared" si="35"/>
        <v>366.48</v>
      </c>
      <c r="K265" s="146"/>
      <c r="L265" s="147"/>
    </row>
    <row r="266" spans="2:12" s="144" customFormat="1" ht="30">
      <c r="B266" s="145"/>
      <c r="C266" s="1350" t="s">
        <v>2726</v>
      </c>
      <c r="D266" s="362">
        <v>89582</v>
      </c>
      <c r="E266" s="978" t="str">
        <f>VLOOKUP($D266,'BANCO DE DADOS MAIO SERVIÇOS'!$A$2:$E$14528,2,FALSE)</f>
        <v>JOELHO 45 GRAUS, PVC, SERIE R, ÁGUA PLUVIAL, DN 75 MM, JUNTA ELÁSTICA, FORNECIDO E INSTALADO EM CONDUTORES VERTICAIS DE ÁGUAS PLUVIAIS. AF_12/2014</v>
      </c>
      <c r="F266" s="977" t="str">
        <f>VLOOKUP($D266,'BANCO DE DADOS MAIO SERVIÇOS'!$A$2:$E$14528,3,FALSE)</f>
        <v>UN</v>
      </c>
      <c r="G266" s="359">
        <v>11</v>
      </c>
      <c r="H266" s="979">
        <f>VLOOKUP($D266,'BANCO DE DADOS MAIO SERVIÇOS'!$A$2:$E$14528,4,FALSE)</f>
        <v>14.8</v>
      </c>
      <c r="I266" s="987">
        <f t="shared" si="34"/>
        <v>18.7</v>
      </c>
      <c r="J266" s="391">
        <f t="shared" si="35"/>
        <v>205.7</v>
      </c>
      <c r="K266" s="146"/>
      <c r="L266" s="147"/>
    </row>
    <row r="267" spans="2:12" s="144" customFormat="1" ht="30">
      <c r="B267" s="145"/>
      <c r="C267" s="1350" t="s">
        <v>2727</v>
      </c>
      <c r="D267" s="362">
        <v>89585</v>
      </c>
      <c r="E267" s="978" t="str">
        <f>VLOOKUP($D267,'BANCO DE DADOS MAIO SERVIÇOS'!$A$2:$E$14528,2,FALSE)</f>
        <v>JOELHO 45 GRAUS, PVC, SERIE R, ÁGUA PLUVIAL, DN 100 MM, JUNTA ELÁSTICA, FORNECIDO E INSTALADO EM CONDUTORES VERTICAIS DE ÁGUAS PLUVIAIS. AF_12/2014</v>
      </c>
      <c r="F267" s="977" t="str">
        <f>VLOOKUP($D267,'BANCO DE DADOS MAIO SERVIÇOS'!$A$2:$E$14528,3,FALSE)</f>
        <v>UN</v>
      </c>
      <c r="G267" s="359">
        <v>6</v>
      </c>
      <c r="H267" s="979">
        <f>VLOOKUP($D267,'BANCO DE DADOS MAIO SERVIÇOS'!$A$2:$E$14528,4,FALSE)</f>
        <v>20.56</v>
      </c>
      <c r="I267" s="987">
        <f t="shared" si="34"/>
        <v>25.98</v>
      </c>
      <c r="J267" s="391">
        <f t="shared" si="35"/>
        <v>155.88</v>
      </c>
      <c r="K267" s="146"/>
      <c r="L267" s="147"/>
    </row>
    <row r="268" spans="2:12" s="144" customFormat="1" ht="30">
      <c r="B268" s="145"/>
      <c r="C268" s="1350" t="s">
        <v>2728</v>
      </c>
      <c r="D268" s="1063">
        <v>89565</v>
      </c>
      <c r="E268" s="941" t="str">
        <f>VLOOKUP($D268,'BANCO DE DADOS MAIO SERVIÇOS'!$A$2:$E$14528,2,FALSE)</f>
        <v>JUNÇÃO SIMPLES, PVC, SERIE R, ÁGUA PLUVIAL, DN 75 X 75 MM, JUNTA ELÁSTICA, FORNECIDO E INSTALADO EM RAMAL DE ENCAMINHAMENTO. AF_12/2014</v>
      </c>
      <c r="F268" s="942" t="str">
        <f>VLOOKUP($D268,'BANCO DE DADOS MAIO SERVIÇOS'!$A$2:$E$14528,3,FALSE)</f>
        <v>UN</v>
      </c>
      <c r="G268" s="1056">
        <v>4</v>
      </c>
      <c r="H268" s="1057">
        <f>VLOOKUP($D268,'BANCO DE DADOS MAIO SERVIÇOS'!$A$2:$E$14528,4,FALSE)</f>
        <v>30</v>
      </c>
      <c r="I268" s="1058">
        <f t="shared" si="34"/>
        <v>37.909999999999997</v>
      </c>
      <c r="J268" s="1059">
        <f t="shared" si="35"/>
        <v>151.63999999999999</v>
      </c>
      <c r="K268" s="146"/>
      <c r="L268" s="147"/>
    </row>
    <row r="269" spans="2:12" s="144" customFormat="1" ht="30">
      <c r="B269" s="145"/>
      <c r="C269" s="1350" t="s">
        <v>2729</v>
      </c>
      <c r="D269" s="388">
        <v>89557</v>
      </c>
      <c r="E269" s="982" t="str">
        <f>VLOOKUP($D269,'BANCO DE DADOS MAIO SERVIÇOS'!$A$2:$E$14528,2,FALSE)</f>
        <v>REDUÇÃO EXCÊNTRICA, PVC, SERIE R, ÁGUA PLUVIAL, DN 100 X 75 MM, JUNTA ELÁSTICA, FORNECIDO E INSTALADO EM RAMAL DE ENCAMINHAMENTO. AF_12/2014</v>
      </c>
      <c r="F269" s="983" t="str">
        <f>VLOOKUP($D269,'BANCO DE DADOS MAIO SERVIÇOS'!$A$2:$E$14528,3,FALSE)</f>
        <v>UN</v>
      </c>
      <c r="G269" s="807">
        <v>8</v>
      </c>
      <c r="H269" s="984">
        <f>VLOOKUP($D269,'BANCO DE DADOS MAIO SERVIÇOS'!$A$2:$E$14528,4,FALSE)</f>
        <v>15.66</v>
      </c>
      <c r="I269" s="988">
        <f>TRUNC(H269*(1+$G$6),2)</f>
        <v>19.78</v>
      </c>
      <c r="J269" s="808">
        <f>TRUNC(I269*G269,2)</f>
        <v>158.24</v>
      </c>
      <c r="K269" s="146"/>
      <c r="L269" s="147"/>
    </row>
    <row r="270" spans="2:12" s="144" customFormat="1" ht="30">
      <c r="B270" s="145"/>
      <c r="C270" s="1350" t="s">
        <v>2730</v>
      </c>
      <c r="D270" s="1134">
        <v>94231</v>
      </c>
      <c r="E270" s="978" t="str">
        <f>VLOOKUP($D270,'BANCO DE DADOS MAIO SERVIÇOS'!$A$2:$E$14528,2,FALSE)</f>
        <v>RUFO EM CHAPA DE AÇO GALVANIZADO NÚMERO 24, CORTE DE 25 CM, INCLUSO TRANSPORTE VERTICAL. AF_06/2016</v>
      </c>
      <c r="F270" s="977" t="str">
        <f>VLOOKUP($D270,'BANCO DE DADOS MAIO SERVIÇOS'!$A$2:$E$14528,3,FALSE)</f>
        <v>M</v>
      </c>
      <c r="G270" s="359">
        <v>183.85</v>
      </c>
      <c r="H270" s="979">
        <f>VLOOKUP($D270,'BANCO DE DADOS MAIO SERVIÇOS'!$A$2:$E$14528,4,FALSE)</f>
        <v>23.09</v>
      </c>
      <c r="I270" s="987">
        <f>TRUNC(H270*(1+$G$6),2)</f>
        <v>29.17</v>
      </c>
      <c r="J270" s="391">
        <f>TRUNC(I270*G270,2)</f>
        <v>5362.9</v>
      </c>
      <c r="K270" s="146"/>
      <c r="L270" s="147"/>
    </row>
    <row r="271" spans="2:12" s="144" customFormat="1" ht="30">
      <c r="B271" s="145"/>
      <c r="C271" s="1350" t="s">
        <v>2731</v>
      </c>
      <c r="D271" s="1134">
        <v>94228</v>
      </c>
      <c r="E271" s="978" t="str">
        <f>VLOOKUP($D271,'BANCO DE DADOS MAIO SERVIÇOS'!$A$2:$E$14528,2,FALSE)</f>
        <v>CALHA EM CHAPA DE AÇO GALVANIZADO NÚMERO 24, DESENVOLVIMENTO DE 50 CM, INCLUSO TRANSPORTE VERTICAL. AF_06/2016</v>
      </c>
      <c r="F271" s="977" t="str">
        <f>VLOOKUP($D271,'BANCO DE DADOS MAIO SERVIÇOS'!$A$2:$E$14528,3,FALSE)</f>
        <v>M</v>
      </c>
      <c r="G271" s="359">
        <v>47.7</v>
      </c>
      <c r="H271" s="979">
        <f>VLOOKUP($D271,'BANCO DE DADOS MAIO SERVIÇOS'!$A$2:$E$14528,4,FALSE)</f>
        <v>44.66</v>
      </c>
      <c r="I271" s="987">
        <f>TRUNC(H271*(1+$G$6),2)</f>
        <v>56.43</v>
      </c>
      <c r="J271" s="391">
        <f>TRUNC(I271*G271,2)</f>
        <v>2691.71</v>
      </c>
      <c r="K271" s="146"/>
      <c r="L271" s="147"/>
    </row>
    <row r="272" spans="2:12" s="144" customFormat="1" ht="15">
      <c r="B272" s="145"/>
      <c r="C272" s="1350" t="s">
        <v>2732</v>
      </c>
      <c r="D272" s="362" t="str">
        <f>'COMP. HIDRO'!B534</f>
        <v>AMM HID 065</v>
      </c>
      <c r="E272" s="978" t="str">
        <f>VLOOKUP($D272,'BANCO DE DADOS MAIO SERVIÇOS'!$A$2:$E$14528,2,FALSE)</f>
        <v>RALO FOFO SEMIESFERICO, 100 MM, PARA LAJES/ CALHAS - FORNECIMENTO E INSTALAÇÃO</v>
      </c>
      <c r="F272" s="977" t="str">
        <f>VLOOKUP($D272,'BANCO DE DADOS MAIO SERVIÇOS'!$A$2:$E$14528,3,FALSE)</f>
        <v>UN</v>
      </c>
      <c r="G272" s="359">
        <v>12</v>
      </c>
      <c r="H272" s="979">
        <f>VLOOKUP($D272,'BANCO DE DADOS MAIO SERVIÇOS'!$A$2:$E$14528,4,FALSE)</f>
        <v>30.71</v>
      </c>
      <c r="I272" s="987">
        <f t="shared" ref="I272:I280" si="36">TRUNC(H272*(1+$G$6),2)</f>
        <v>38.799999999999997</v>
      </c>
      <c r="J272" s="391">
        <f t="shared" ref="J272:J280" si="37">TRUNC(I272*G272,2)</f>
        <v>465.6</v>
      </c>
      <c r="K272" s="146"/>
      <c r="L272" s="147"/>
    </row>
    <row r="273" spans="2:12" s="144" customFormat="1" ht="30.75" thickBot="1">
      <c r="B273" s="145"/>
      <c r="C273" s="1350" t="s">
        <v>2733</v>
      </c>
      <c r="D273" s="362" t="str">
        <f>'COMP. HIDRO'!B396</f>
        <v>AMM HID 054</v>
      </c>
      <c r="E273" s="978" t="str">
        <f>VLOOKUP($D273,'BANCO DE DADOS MAIO SERVIÇOS'!$A$2:$E$14528,2,FALSE)</f>
        <v>COMPLEMENTO DE PILAR PARA PROTEÇÃO DE TUBULAÇÃO, COM ARGAMASSA E TELA - FORNECIMENTO E INSTALAÇÃO</v>
      </c>
      <c r="F273" s="977" t="str">
        <f>VLOOKUP($D273,'BANCO DE DADOS MAIO SERVIÇOS'!$A$2:$E$14528,3,FALSE)</f>
        <v>UN</v>
      </c>
      <c r="G273" s="359">
        <v>19.600000000000001</v>
      </c>
      <c r="H273" s="979">
        <f>VLOOKUP($D273,'BANCO DE DADOS MAIO SERVIÇOS'!$A$2:$E$14528,4,FALSE)</f>
        <v>38.11</v>
      </c>
      <c r="I273" s="987">
        <f t="shared" si="36"/>
        <v>48.15</v>
      </c>
      <c r="J273" s="391">
        <f t="shared" si="37"/>
        <v>943.74</v>
      </c>
      <c r="K273" s="146"/>
      <c r="L273" s="147"/>
    </row>
    <row r="274" spans="2:12" s="144" customFormat="1" ht="16.5" thickBot="1">
      <c r="B274" s="145"/>
      <c r="C274" s="1135"/>
      <c r="D274" s="1127"/>
      <c r="E274" s="1044" t="s">
        <v>2546</v>
      </c>
      <c r="F274" s="1128"/>
      <c r="G274" s="1129"/>
      <c r="H274" s="1130"/>
      <c r="I274" s="1130"/>
      <c r="J274" s="1136"/>
      <c r="K274" s="146"/>
      <c r="L274" s="147"/>
    </row>
    <row r="275" spans="2:12" s="144" customFormat="1" ht="16.5" thickBot="1">
      <c r="B275" s="145"/>
      <c r="C275" s="1137"/>
      <c r="D275" s="1138"/>
      <c r="E275" s="1139" t="s">
        <v>2547</v>
      </c>
      <c r="F275" s="1140"/>
      <c r="G275" s="1141"/>
      <c r="H275" s="1142"/>
      <c r="I275" s="1142"/>
      <c r="J275" s="1143"/>
      <c r="K275" s="146"/>
      <c r="L275" s="147"/>
    </row>
    <row r="276" spans="2:12" s="144" customFormat="1" ht="30">
      <c r="B276" s="145"/>
      <c r="C276" s="1350" t="s">
        <v>7890</v>
      </c>
      <c r="D276" s="362">
        <v>89356</v>
      </c>
      <c r="E276" s="978" t="str">
        <f>VLOOKUP($D276,'BANCO DE DADOS MAIO SERVIÇOS'!$A$2:$E$14528,2,FALSE)</f>
        <v>TUBO, PVC, SOLDÁVEL, DN 25MM, INSTALADO EM RAMAL OU SUB-RAMAL DE ÁGUA - FORNECIMENTO E INSTALAÇÃO. AF_12/2014</v>
      </c>
      <c r="F276" s="977" t="str">
        <f>VLOOKUP($D276,'BANCO DE DADOS MAIO SERVIÇOS'!$A$2:$E$14528,3,FALSE)</f>
        <v>M</v>
      </c>
      <c r="G276" s="359">
        <v>10.55</v>
      </c>
      <c r="H276" s="979">
        <f>VLOOKUP($D276,'BANCO DE DADOS MAIO SERVIÇOS'!$A$2:$E$14528,4,FALSE)</f>
        <v>14.98</v>
      </c>
      <c r="I276" s="987">
        <f t="shared" si="36"/>
        <v>18.93</v>
      </c>
      <c r="J276" s="391">
        <f t="shared" si="37"/>
        <v>199.71</v>
      </c>
      <c r="K276" s="146"/>
      <c r="L276" s="147"/>
    </row>
    <row r="277" spans="2:12" s="144" customFormat="1" ht="30">
      <c r="B277" s="145"/>
      <c r="C277" s="1350" t="s">
        <v>7891</v>
      </c>
      <c r="D277" s="362">
        <v>89362</v>
      </c>
      <c r="E277" s="978" t="str">
        <f>VLOOKUP($D277,'BANCO DE DADOS MAIO SERVIÇOS'!$A$2:$E$14528,2,FALSE)</f>
        <v>JOELHO 90 GRAUS, PVC, SOLDÁVEL, DN 25MM, INSTALADO EM RAMAL OU SUB-RAMAL DE ÁGUA - FORNECIMENTO E INSTALAÇÃO. AF_12/2014</v>
      </c>
      <c r="F277" s="977" t="str">
        <f>VLOOKUP($D277,'BANCO DE DADOS MAIO SERVIÇOS'!$A$2:$E$14528,3,FALSE)</f>
        <v>UN</v>
      </c>
      <c r="G277" s="359">
        <v>5</v>
      </c>
      <c r="H277" s="979">
        <f>VLOOKUP($D277,'BANCO DE DADOS MAIO SERVIÇOS'!$A$2:$E$14528,4,FALSE)</f>
        <v>6.12</v>
      </c>
      <c r="I277" s="987">
        <f t="shared" si="36"/>
        <v>7.73</v>
      </c>
      <c r="J277" s="391">
        <f t="shared" si="37"/>
        <v>38.65</v>
      </c>
      <c r="K277" s="146"/>
      <c r="L277" s="147"/>
    </row>
    <row r="278" spans="2:12" s="144" customFormat="1" ht="30.75" thickBot="1">
      <c r="B278" s="145"/>
      <c r="C278" s="1350" t="s">
        <v>7892</v>
      </c>
      <c r="D278" s="362">
        <v>89972</v>
      </c>
      <c r="E278" s="978" t="str">
        <f>VLOOKUP($D278,'BANCO DE DADOS MAIO SERVIÇOS'!$A$2:$E$14528,2,FALSE)</f>
        <v>KIT DE REGISTRO DE GAVETA BRUTO DE LATÃO ¾", INCLUSIVE CONEXÕES, ROSCÁVEL, INSTALADO EM RAMAL DE ÁGUA FRIA - FORNECIMENTO E INSTALAÇÃO. AF_12/2014</v>
      </c>
      <c r="F278" s="977" t="str">
        <f>VLOOKUP($D278,'BANCO DE DADOS MAIO SERVIÇOS'!$A$2:$E$14528,3,FALSE)</f>
        <v>UN</v>
      </c>
      <c r="G278" s="359">
        <v>1</v>
      </c>
      <c r="H278" s="979">
        <f>VLOOKUP($D278,'BANCO DE DADOS MAIO SERVIÇOS'!$A$2:$E$14528,4,FALSE)</f>
        <v>26.45</v>
      </c>
      <c r="I278" s="987">
        <f t="shared" si="36"/>
        <v>33.42</v>
      </c>
      <c r="J278" s="391">
        <f t="shared" si="37"/>
        <v>33.42</v>
      </c>
      <c r="K278" s="146"/>
      <c r="L278" s="147"/>
    </row>
    <row r="279" spans="2:12" s="144" customFormat="1" ht="16.5" thickBot="1">
      <c r="B279" s="145"/>
      <c r="C279" s="1137"/>
      <c r="D279" s="1138"/>
      <c r="E279" s="1139" t="s">
        <v>2548</v>
      </c>
      <c r="F279" s="1140"/>
      <c r="G279" s="1141"/>
      <c r="H279" s="1142"/>
      <c r="I279" s="1142"/>
      <c r="J279" s="1143"/>
      <c r="K279" s="146"/>
      <c r="L279" s="147"/>
    </row>
    <row r="280" spans="2:12" s="144" customFormat="1" ht="30">
      <c r="B280" s="145"/>
      <c r="C280" s="1350" t="s">
        <v>7893</v>
      </c>
      <c r="D280" s="1145" t="s">
        <v>2168</v>
      </c>
      <c r="E280" s="1085" t="str">
        <f>VLOOKUP($D280,'BANCO DE DADOS MAIO SERVIÇOS'!$A$2:$E$14528,2,FALSE)</f>
        <v>CAIXA D'AGUA EM POLIETILENO 2.000 LITROS, COM TAMPA - FORNECIMENTO E LOCAÇÃO EM OBRA</v>
      </c>
      <c r="F280" s="1086" t="str">
        <f>VLOOKUP($D280,'BANCO DE DADOS MAIO SERVIÇOS'!$A$2:$E$14528,3,FALSE)</f>
        <v>UN</v>
      </c>
      <c r="G280" s="1087">
        <v>1</v>
      </c>
      <c r="H280" s="1088">
        <f>VLOOKUP($D280,'BANCO DE DADOS MAIO SERVIÇOS'!$A$2:$E$14528,4,FALSE)</f>
        <v>651.04999999999995</v>
      </c>
      <c r="I280" s="1089">
        <f t="shared" si="36"/>
        <v>822.73</v>
      </c>
      <c r="J280" s="1090">
        <f t="shared" si="37"/>
        <v>822.73</v>
      </c>
      <c r="K280" s="146"/>
      <c r="L280" s="147"/>
    </row>
    <row r="281" spans="2:12" s="144" customFormat="1" ht="30">
      <c r="B281" s="145"/>
      <c r="C281" s="1350" t="s">
        <v>7894</v>
      </c>
      <c r="D281" s="388">
        <v>94796</v>
      </c>
      <c r="E281" s="982" t="str">
        <f>VLOOKUP($D281,'BANCO DE DADOS MAIO SERVIÇOS'!$A$2:$E$14528,2,FALSE)</f>
        <v>TORNEIRA DE BÓIA REAL, ROSCÁVEL, 3/4", FORNECIDA E INSTALADA EM RESERVAÇÃO DE ÁGUA. AF_06/2016</v>
      </c>
      <c r="F281" s="983" t="str">
        <f>VLOOKUP($D281,'BANCO DE DADOS MAIO SERVIÇOS'!$A$2:$E$14528,3,FALSE)</f>
        <v>UN</v>
      </c>
      <c r="G281" s="807">
        <v>1</v>
      </c>
      <c r="H281" s="984">
        <f>VLOOKUP($D281,'BANCO DE DADOS MAIO SERVIÇOS'!$A$2:$E$14528,4,FALSE)</f>
        <v>34.380000000000003</v>
      </c>
      <c r="I281" s="988">
        <f t="shared" ref="I281:I287" si="38">TRUNC(H281*(1+$G$6),2)</f>
        <v>43.44</v>
      </c>
      <c r="J281" s="808">
        <f t="shared" ref="J281:J287" si="39">TRUNC(I281*G281,2)</f>
        <v>43.44</v>
      </c>
      <c r="K281" s="146"/>
      <c r="L281" s="147"/>
    </row>
    <row r="282" spans="2:12" s="144" customFormat="1" ht="45">
      <c r="B282" s="145"/>
      <c r="C282" s="1350" t="s">
        <v>7895</v>
      </c>
      <c r="D282" s="1134">
        <v>94708</v>
      </c>
      <c r="E282" s="978" t="str">
        <f>VLOOKUP($D282,'BANCO DE DADOS MAIO SERVIÇOS'!$A$2:$E$14528,2,FALSE)</f>
        <v>ADAPTADOR COM FLANGES LIVRES, PVC, SOLDÁVEL, DN  25 MM X 3/4 , INSTALADO EM RESERVAÇÃO DE ÁGUA DE EDIFICAÇÃO QUE POSSUA RESERVATÓRIO DE FIBRA/FIBROCIMENTO   FORNECIMENTO E INSTALAÇÃO. AF_06/2016</v>
      </c>
      <c r="F282" s="977" t="str">
        <f>VLOOKUP($D282,'BANCO DE DADOS MAIO SERVIÇOS'!$A$2:$E$14528,3,FALSE)</f>
        <v>UN</v>
      </c>
      <c r="G282" s="359">
        <v>1</v>
      </c>
      <c r="H282" s="979">
        <f>VLOOKUP($D282,'BANCO DE DADOS MAIO SERVIÇOS'!$A$2:$E$14528,4,FALSE)</f>
        <v>19.579999999999998</v>
      </c>
      <c r="I282" s="987">
        <f t="shared" si="38"/>
        <v>24.74</v>
      </c>
      <c r="J282" s="391">
        <f t="shared" si="39"/>
        <v>24.74</v>
      </c>
      <c r="K282" s="146"/>
      <c r="L282" s="147"/>
    </row>
    <row r="283" spans="2:12" s="144" customFormat="1" ht="45">
      <c r="B283" s="145"/>
      <c r="C283" s="1350" t="s">
        <v>7896</v>
      </c>
      <c r="D283" s="362">
        <v>94711</v>
      </c>
      <c r="E283" s="978" t="str">
        <f>VLOOKUP($D283,'BANCO DE DADOS MAIO SERVIÇOS'!$A$2:$E$14528,2,FALSE)</f>
        <v>ADAPTADOR COM FLANGES LIVRES, PVC, SOLDÁVEL, DN 50 MM X 1 1/2 , INSTALADO EM RESERVAÇÃO DE ÁGUA DE EDIFICAÇÃO QUE POSSUA RESERVATÓRIO DE FIBRA/FIBROCIMENTO   FORNECIMENTO E INSTALAÇÃO. AF_06/2016</v>
      </c>
      <c r="F283" s="977" t="str">
        <f>VLOOKUP($D283,'BANCO DE DADOS MAIO SERVIÇOS'!$A$2:$E$14528,3,FALSE)</f>
        <v>UN</v>
      </c>
      <c r="G283" s="359">
        <v>3</v>
      </c>
      <c r="H283" s="979">
        <f>VLOOKUP($D283,'BANCO DE DADOS MAIO SERVIÇOS'!$A$2:$E$14528,4,FALSE)</f>
        <v>40.24</v>
      </c>
      <c r="I283" s="987">
        <f t="shared" si="38"/>
        <v>50.85</v>
      </c>
      <c r="J283" s="391">
        <f t="shared" si="39"/>
        <v>152.55000000000001</v>
      </c>
      <c r="K283" s="146"/>
      <c r="L283" s="147"/>
    </row>
    <row r="284" spans="2:12" s="144" customFormat="1" ht="45">
      <c r="B284" s="145"/>
      <c r="C284" s="1350" t="s">
        <v>7897</v>
      </c>
      <c r="D284" s="1134">
        <v>94712</v>
      </c>
      <c r="E284" s="978" t="str">
        <f>VLOOKUP($D284,'BANCO DE DADOS MAIO SERVIÇOS'!$A$2:$E$14528,2,FALSE)</f>
        <v>ADAPTADOR COM FLANGES LIVRES, PVC, SOLDÁVEL, DN 60 MM X 2 , INSTALADO EM RESERVAÇÃO DE ÁGUA DE EDIFICAÇÃO QUE POSSUA RESERVATÓRIO DE FIBRA/FIBROCIMENTO   FORNECIMENTO E INSTALAÇÃO. AF_06/2016</v>
      </c>
      <c r="F284" s="977" t="str">
        <f>VLOOKUP($D284,'BANCO DE DADOS MAIO SERVIÇOS'!$A$2:$E$14528,3,FALSE)</f>
        <v>UN</v>
      </c>
      <c r="G284" s="359">
        <v>1</v>
      </c>
      <c r="H284" s="979">
        <f>VLOOKUP($D284,'BANCO DE DADOS MAIO SERVIÇOS'!$A$2:$E$14528,4,FALSE)</f>
        <v>52.37</v>
      </c>
      <c r="I284" s="987">
        <f t="shared" si="38"/>
        <v>66.17</v>
      </c>
      <c r="J284" s="391">
        <f t="shared" si="39"/>
        <v>66.17</v>
      </c>
      <c r="K284" s="146"/>
      <c r="L284" s="147"/>
    </row>
    <row r="285" spans="2:12" s="144" customFormat="1" ht="15.75" thickBot="1">
      <c r="B285" s="145"/>
      <c r="C285" s="1350" t="s">
        <v>7898</v>
      </c>
      <c r="D285" s="1134">
        <v>85195</v>
      </c>
      <c r="E285" s="978" t="str">
        <f>VLOOKUP($D285,'BANCO DE DADOS MAIO SERVIÇOS'!$A$2:$E$14528,2,FALSE)</f>
        <v>CHAVE DE BOIA AUTOMÁTICA</v>
      </c>
      <c r="F285" s="977" t="str">
        <f>VLOOKUP($D285,'BANCO DE DADOS MAIO SERVIÇOS'!$A$2:$E$14528,3,FALSE)</f>
        <v>UN</v>
      </c>
      <c r="G285" s="359">
        <v>1</v>
      </c>
      <c r="H285" s="979">
        <f>VLOOKUP($D285,'BANCO DE DADOS MAIO SERVIÇOS'!$A$2:$E$14528,4,FALSE)</f>
        <v>62.08</v>
      </c>
      <c r="I285" s="987">
        <f t="shared" si="38"/>
        <v>78.45</v>
      </c>
      <c r="J285" s="391">
        <f t="shared" si="39"/>
        <v>78.45</v>
      </c>
      <c r="K285" s="146"/>
      <c r="L285" s="147"/>
    </row>
    <row r="286" spans="2:12" s="144" customFormat="1" ht="16.5" thickBot="1">
      <c r="B286" s="145"/>
      <c r="C286" s="1137"/>
      <c r="D286" s="1138"/>
      <c r="E286" s="1139" t="s">
        <v>2549</v>
      </c>
      <c r="F286" s="1140"/>
      <c r="G286" s="1141"/>
      <c r="H286" s="1142"/>
      <c r="I286" s="1142"/>
      <c r="J286" s="1143"/>
      <c r="K286" s="146"/>
      <c r="L286" s="147"/>
    </row>
    <row r="287" spans="2:12" s="144" customFormat="1" ht="30">
      <c r="B287" s="145"/>
      <c r="C287" s="1350" t="s">
        <v>7899</v>
      </c>
      <c r="D287" s="1146" t="s">
        <v>2550</v>
      </c>
      <c r="E287" s="1085" t="str">
        <f>VLOOKUP($D287,'BANCO DE DADOS MAIO SERVIÇOS'!$A$2:$E$14528,2,FALSE)</f>
        <v>FILTRO WISY MODELO FS 0303 AUTO LIMPANTE / AÇO INOX / DN 100 PARA APROVEITAMENTO DE ÁGUAS PLUVIAIS - FORNECIMENTO E INSTALAÇÃO</v>
      </c>
      <c r="F287" s="1086" t="str">
        <f>VLOOKUP($D287,'BANCO DE DADOS MAIO SERVIÇOS'!$A$2:$E$14528,3,FALSE)</f>
        <v>UN</v>
      </c>
      <c r="G287" s="1087">
        <v>1</v>
      </c>
      <c r="H287" s="1088">
        <f>VLOOKUP($D287,'BANCO DE DADOS MAIO SERVIÇOS'!$A$2:$E$14528,4,FALSE)</f>
        <v>1271.9100000000001</v>
      </c>
      <c r="I287" s="1089">
        <f t="shared" si="38"/>
        <v>1607.31</v>
      </c>
      <c r="J287" s="1090">
        <f t="shared" si="39"/>
        <v>1607.31</v>
      </c>
      <c r="K287" s="146"/>
      <c r="L287" s="147"/>
    </row>
    <row r="288" spans="2:12" s="144" customFormat="1" ht="30.75" thickBot="1">
      <c r="B288" s="145"/>
      <c r="C288" s="1350" t="s">
        <v>7900</v>
      </c>
      <c r="D288" s="388" t="s">
        <v>2551</v>
      </c>
      <c r="E288" s="982" t="str">
        <f>VLOOKUP($D288,'BANCO DE DADOS MAIO SERVIÇOS'!$A$2:$E$14528,2,FALSE)</f>
        <v>MOTO BOMBA COM PRESSOSTATO ACOPLADO Q=4,32M³/H E Hm=12mca - FORNECIMENTO E INSTALAÇÃO</v>
      </c>
      <c r="F288" s="983" t="str">
        <f>VLOOKUP($D288,'BANCO DE DADOS MAIO SERVIÇOS'!$A$2:$E$14528,3,FALSE)</f>
        <v>UN</v>
      </c>
      <c r="G288" s="807">
        <v>1</v>
      </c>
      <c r="H288" s="984">
        <f>VLOOKUP($D288,'BANCO DE DADOS MAIO SERVIÇOS'!$A$2:$E$14528,4,FALSE)</f>
        <v>1391.06</v>
      </c>
      <c r="I288" s="988">
        <f>TRUNC(H288*(1+$G$6),2)</f>
        <v>1757.88</v>
      </c>
      <c r="J288" s="808">
        <f>TRUNC(I288*G288,2)</f>
        <v>1757.88</v>
      </c>
      <c r="K288" s="146"/>
      <c r="L288" s="147"/>
    </row>
    <row r="289" spans="2:12" s="144" customFormat="1" ht="16.5" thickBot="1">
      <c r="B289" s="145"/>
      <c r="C289" s="1314"/>
      <c r="D289" s="1313"/>
      <c r="E289" s="1334" t="s">
        <v>2552</v>
      </c>
      <c r="F289" s="1333"/>
      <c r="G289" s="1332"/>
      <c r="H289" s="1331"/>
      <c r="I289" s="1331"/>
      <c r="J289" s="1322"/>
      <c r="K289" s="146"/>
      <c r="L289" s="147"/>
    </row>
    <row r="290" spans="2:12" s="144" customFormat="1" ht="30">
      <c r="B290" s="145"/>
      <c r="C290" s="1360" t="s">
        <v>7901</v>
      </c>
      <c r="D290" s="1355">
        <v>89356</v>
      </c>
      <c r="E290" s="1353" t="str">
        <f>VLOOKUP($D290,'BANCO DE DADOS MAIO SERVIÇOS'!$A$2:$E$14528,2,FALSE)</f>
        <v>TUBO, PVC, SOLDÁVEL, DN 25MM, INSTALADO EM RAMAL OU SUB-RAMAL DE ÁGUA - FORNECIMENTO E INSTALAÇÃO. AF_12/2014</v>
      </c>
      <c r="F290" s="1354" t="str">
        <f>VLOOKUP($D290,'BANCO DE DADOS MAIO SERVIÇOS'!$A$2:$E$14528,3,FALSE)</f>
        <v>M</v>
      </c>
      <c r="G290" s="1356">
        <v>33.15</v>
      </c>
      <c r="H290" s="1357">
        <f>VLOOKUP($D290,'BANCO DE DADOS MAIO SERVIÇOS'!$A$2:$E$14528,4,FALSE)</f>
        <v>14.98</v>
      </c>
      <c r="I290" s="1358">
        <f t="shared" ref="I290:I307" si="40">TRUNC(H290*(1+$G$6),2)</f>
        <v>18.93</v>
      </c>
      <c r="J290" s="1090">
        <f t="shared" ref="J290:J297" si="41">TRUNC(I290*G290,2)</f>
        <v>627.52</v>
      </c>
      <c r="K290" s="146"/>
      <c r="L290" s="362"/>
    </row>
    <row r="291" spans="2:12" s="144" customFormat="1" ht="30">
      <c r="B291" s="145"/>
      <c r="C291" s="1350" t="s">
        <v>7902</v>
      </c>
      <c r="D291" s="1341">
        <v>89447</v>
      </c>
      <c r="E291" s="1339" t="str">
        <f>VLOOKUP($D291,'BANCO DE DADOS MAIO SERVIÇOS'!$A$2:$E$14528,2,FALSE)</f>
        <v>TUBO, PVC, SOLDÁVEL, DN 32MM, INSTALADO EM PRUMADA DE ÁGUA - FORNECIMENTO E INSTALAÇÃO. AF_12/2014</v>
      </c>
      <c r="F291" s="1338" t="str">
        <f>VLOOKUP($D291,'BANCO DE DADOS MAIO SERVIÇOS'!$A$2:$E$14528,3,FALSE)</f>
        <v>M</v>
      </c>
      <c r="G291" s="1340">
        <v>16.100000000000001</v>
      </c>
      <c r="H291" s="1349">
        <f>VLOOKUP($D291,'BANCO DE DADOS MAIO SERVIÇOS'!$A$2:$E$14528,4,FALSE)</f>
        <v>7.14</v>
      </c>
      <c r="I291" s="1351">
        <f t="shared" si="40"/>
        <v>9.02</v>
      </c>
      <c r="J291" s="391">
        <f t="shared" si="41"/>
        <v>145.22</v>
      </c>
      <c r="K291" s="146"/>
      <c r="L291" s="147"/>
    </row>
    <row r="292" spans="2:12" s="144" customFormat="1" ht="30">
      <c r="B292" s="145"/>
      <c r="C292" s="1350" t="s">
        <v>7903</v>
      </c>
      <c r="D292" s="1341">
        <v>89449</v>
      </c>
      <c r="E292" s="1339" t="str">
        <f>VLOOKUP($D292,'BANCO DE DADOS MAIO SERVIÇOS'!$A$2:$E$14528,2,FALSE)</f>
        <v>TUBO, PVC, SOLDÁVEL, DN 50MM, INSTALADO EM PRUMADA DE ÁGUA - FORNECIMENTO E INSTALAÇÃO. AF_12/2014</v>
      </c>
      <c r="F292" s="1338" t="str">
        <f>VLOOKUP($D292,'BANCO DE DADOS MAIO SERVIÇOS'!$A$2:$E$14528,3,FALSE)</f>
        <v>M</v>
      </c>
      <c r="G292" s="1340">
        <v>4.95</v>
      </c>
      <c r="H292" s="1349">
        <f>VLOOKUP($D292,'BANCO DE DADOS MAIO SERVIÇOS'!$A$2:$E$14528,4,FALSE)</f>
        <v>12.71</v>
      </c>
      <c r="I292" s="1351">
        <f t="shared" si="40"/>
        <v>16.059999999999999</v>
      </c>
      <c r="J292" s="391">
        <f t="shared" si="41"/>
        <v>79.489999999999995</v>
      </c>
      <c r="K292" s="146"/>
      <c r="L292" s="147"/>
    </row>
    <row r="293" spans="2:12" s="144" customFormat="1" ht="30">
      <c r="B293" s="145"/>
      <c r="C293" s="1350" t="s">
        <v>7904</v>
      </c>
      <c r="D293" s="1341">
        <v>89362</v>
      </c>
      <c r="E293" s="1339" t="str">
        <f>VLOOKUP($D293,'BANCO DE DADOS MAIO SERVIÇOS'!$A$2:$E$14528,2,FALSE)</f>
        <v>JOELHO 90 GRAUS, PVC, SOLDÁVEL, DN 25MM, INSTALADO EM RAMAL OU SUB-RAMAL DE ÁGUA - FORNECIMENTO E INSTALAÇÃO. AF_12/2014</v>
      </c>
      <c r="F293" s="1338" t="str">
        <f>VLOOKUP($D293,'BANCO DE DADOS MAIO SERVIÇOS'!$A$2:$E$14528,3,FALSE)</f>
        <v>UN</v>
      </c>
      <c r="G293" s="1340">
        <v>8</v>
      </c>
      <c r="H293" s="1349">
        <f>VLOOKUP($D293,'BANCO DE DADOS MAIO SERVIÇOS'!$A$2:$E$14528,4,FALSE)</f>
        <v>6.12</v>
      </c>
      <c r="I293" s="1351">
        <f t="shared" si="40"/>
        <v>7.73</v>
      </c>
      <c r="J293" s="391">
        <f t="shared" si="41"/>
        <v>61.84</v>
      </c>
      <c r="K293" s="146"/>
      <c r="L293" s="147"/>
    </row>
    <row r="294" spans="2:12" s="144" customFormat="1" ht="30">
      <c r="B294" s="145"/>
      <c r="C294" s="1350" t="s">
        <v>7905</v>
      </c>
      <c r="D294" s="1341">
        <v>89367</v>
      </c>
      <c r="E294" s="1339" t="str">
        <f>VLOOKUP($D294,'BANCO DE DADOS MAIO SERVIÇOS'!$A$2:$E$14528,2,FALSE)</f>
        <v>JOELHO 90 GRAUS, PVC, SOLDÁVEL, DN 32MM, INSTALADO EM RAMAL OU SUB-RAMAL DE ÁGUA - FORNECIMENTO E INSTALAÇÃO. AF_12/2014</v>
      </c>
      <c r="F294" s="1338" t="str">
        <f>VLOOKUP($D294,'BANCO DE DADOS MAIO SERVIÇOS'!$A$2:$E$14528,3,FALSE)</f>
        <v>UN</v>
      </c>
      <c r="G294" s="1340">
        <v>4</v>
      </c>
      <c r="H294" s="1349">
        <f>VLOOKUP($D294,'BANCO DE DADOS MAIO SERVIÇOS'!$A$2:$E$14528,4,FALSE)</f>
        <v>8.2200000000000006</v>
      </c>
      <c r="I294" s="1351">
        <f t="shared" si="40"/>
        <v>10.38</v>
      </c>
      <c r="J294" s="391">
        <f t="shared" si="41"/>
        <v>41.52</v>
      </c>
      <c r="K294" s="146"/>
      <c r="L294" s="147"/>
    </row>
    <row r="295" spans="2:12" s="144" customFormat="1" ht="30">
      <c r="B295" s="145"/>
      <c r="C295" s="1350" t="s">
        <v>7906</v>
      </c>
      <c r="D295" s="1341">
        <v>89443</v>
      </c>
      <c r="E295" s="1339" t="str">
        <f>VLOOKUP($D295,'BANCO DE DADOS MAIO SERVIÇOS'!$A$2:$E$14528,2,FALSE)</f>
        <v>TE, PVC, SOLDÁVEL, DN 32MM, INSTALADO EM RAMAL DE DISTRIBUIÇÃO DE ÁGUA - FORNECIMENTO E INSTALAÇÃO. AF_12/2014</v>
      </c>
      <c r="F295" s="1338" t="str">
        <f>VLOOKUP($D295,'BANCO DE DADOS MAIO SERVIÇOS'!$A$2:$E$14528,3,FALSE)</f>
        <v>UN</v>
      </c>
      <c r="G295" s="1340">
        <v>1</v>
      </c>
      <c r="H295" s="1349">
        <f>VLOOKUP($D295,'BANCO DE DADOS MAIO SERVIÇOS'!$A$2:$E$14528,4,FALSE)</f>
        <v>8.49</v>
      </c>
      <c r="I295" s="1351">
        <f t="shared" si="40"/>
        <v>10.72</v>
      </c>
      <c r="J295" s="391">
        <f t="shared" si="41"/>
        <v>10.72</v>
      </c>
      <c r="K295" s="146"/>
      <c r="L295" s="147"/>
    </row>
    <row r="296" spans="2:12" s="144" customFormat="1" ht="30">
      <c r="B296" s="145"/>
      <c r="C296" s="1350" t="s">
        <v>7907</v>
      </c>
      <c r="D296" s="1341">
        <v>89502</v>
      </c>
      <c r="E296" s="1339" t="str">
        <f>VLOOKUP($D296,'BANCO DE DADOS MAIO SERVIÇOS'!$A$2:$E$14528,2,FALSE)</f>
        <v>JOELHO 45 GRAUS, PVC, SOLDÁVEL, DN 50MM, INSTALADO EM PRUMADA DE ÁGUA - FORNECIMENTO E INSTALAÇÃO. AF_12/2014</v>
      </c>
      <c r="F296" s="1338" t="str">
        <f>VLOOKUP($D296,'BANCO DE DADOS MAIO SERVIÇOS'!$A$2:$E$14528,3,FALSE)</f>
        <v>UN</v>
      </c>
      <c r="G296" s="1340">
        <v>2</v>
      </c>
      <c r="H296" s="1349">
        <f>VLOOKUP($D296,'BANCO DE DADOS MAIO SERVIÇOS'!$A$2:$E$14528,4,FALSE)</f>
        <v>10.36</v>
      </c>
      <c r="I296" s="1351">
        <f t="shared" si="40"/>
        <v>13.09</v>
      </c>
      <c r="J296" s="391">
        <f t="shared" si="41"/>
        <v>26.18</v>
      </c>
      <c r="K296" s="146"/>
      <c r="L296" s="147"/>
    </row>
    <row r="297" spans="2:12" s="144" customFormat="1" ht="30">
      <c r="B297" s="145"/>
      <c r="C297" s="1350" t="s">
        <v>7908</v>
      </c>
      <c r="D297" s="1341">
        <v>89445</v>
      </c>
      <c r="E297" s="1339" t="str">
        <f>VLOOKUP($D297,'BANCO DE DADOS MAIO SERVIÇOS'!$A$2:$E$14528,2,FALSE)</f>
        <v>TÊ DE REDUÇÃO, PVC, SOLDÁVEL, DN 32MM X 25MM, INSTALADO EM RAMAL DE DISTRIBUIÇÃO DE ÁGUA - FORNECIMENTO E INSTALAÇÃO. AF_12/2014</v>
      </c>
      <c r="F297" s="1338" t="str">
        <f>VLOOKUP($D297,'BANCO DE DADOS MAIO SERVIÇOS'!$A$2:$E$14528,3,FALSE)</f>
        <v>UN</v>
      </c>
      <c r="G297" s="1340">
        <v>1</v>
      </c>
      <c r="H297" s="1349">
        <f>VLOOKUP($D297,'BANCO DE DADOS MAIO SERVIÇOS'!$A$2:$E$14528,4,FALSE)</f>
        <v>10.6</v>
      </c>
      <c r="I297" s="1351">
        <f t="shared" si="40"/>
        <v>13.39</v>
      </c>
      <c r="J297" s="391">
        <f t="shared" si="41"/>
        <v>13.39</v>
      </c>
      <c r="K297" s="146"/>
      <c r="L297" s="147"/>
    </row>
    <row r="298" spans="2:12" s="144" customFormat="1" ht="45">
      <c r="B298" s="145"/>
      <c r="C298" s="1350" t="s">
        <v>7909</v>
      </c>
      <c r="D298" s="1341">
        <v>94495</v>
      </c>
      <c r="E298" s="1339" t="str">
        <f>VLOOKUP($D298,'BANCO DE DADOS MAIO SERVIÇOS'!$A$2:$E$14528,2,FALSE)</f>
        <v>REGISTRO DE GAVETA BRUTO, LATÃO, ROSCÁVEL, 1, INSTALADO EM RESERVAÇÃO DE ÁGUA DE EDIFICAÇÃO QUE POSSUA RESERVATÓRIO DE FIBRA/FIBROCIMENTO  FORNECIMENTO E INSTALAÇÃO. AF_06/2016</v>
      </c>
      <c r="F298" s="1338" t="str">
        <f>VLOOKUP($D298,'BANCO DE DADOS MAIO SERVIÇOS'!$A$2:$E$14528,3,FALSE)</f>
        <v>UN</v>
      </c>
      <c r="G298" s="1340">
        <v>1</v>
      </c>
      <c r="H298" s="1349">
        <f>VLOOKUP($D298,'BANCO DE DADOS MAIO SERVIÇOS'!$A$2:$E$14528,4,FALSE)</f>
        <v>41.22</v>
      </c>
      <c r="I298" s="1351">
        <f t="shared" si="40"/>
        <v>52.08</v>
      </c>
      <c r="J298" s="391">
        <f>TRUNC(I298*G298,2)</f>
        <v>52.08</v>
      </c>
      <c r="K298" s="146"/>
      <c r="L298" s="147"/>
    </row>
    <row r="299" spans="2:12" s="144" customFormat="1" ht="45">
      <c r="B299" s="145"/>
      <c r="C299" s="1350" t="s">
        <v>7910</v>
      </c>
      <c r="D299" s="1341">
        <v>94497</v>
      </c>
      <c r="E299" s="1339" t="str">
        <f>VLOOKUP($D299,'BANCO DE DADOS MAIO SERVIÇOS'!$A$2:$E$14528,2,FALSE)</f>
        <v>REGISTRO DE GAVETA BRUTO, LATÃO, ROSCÁVEL, 1 1/2, INSTALADO EM RESERVAÇÃO DE ÁGUA DE EDIFICAÇÃO QUE POSSUA RESERVATÓRIO DE FIBRA/FIBROCIMENTO  FORNECIMENTO E INSTALAÇÃO. AF_06/2016</v>
      </c>
      <c r="F299" s="1338" t="str">
        <f>VLOOKUP($D299,'BANCO DE DADOS MAIO SERVIÇOS'!$A$2:$E$14528,3,FALSE)</f>
        <v>UN</v>
      </c>
      <c r="G299" s="1340">
        <v>2</v>
      </c>
      <c r="H299" s="1349">
        <f>VLOOKUP($D299,'BANCO DE DADOS MAIO SERVIÇOS'!$A$2:$E$14528,4,FALSE)</f>
        <v>53.67</v>
      </c>
      <c r="I299" s="1351">
        <f t="shared" si="40"/>
        <v>67.819999999999993</v>
      </c>
      <c r="J299" s="391">
        <f t="shared" ref="J299:J306" si="42">TRUNC(I299*G299,2)</f>
        <v>135.63999999999999</v>
      </c>
      <c r="K299" s="146"/>
      <c r="L299" s="147"/>
    </row>
    <row r="300" spans="2:12" s="144" customFormat="1" ht="15">
      <c r="B300" s="145"/>
      <c r="C300" s="1350" t="s">
        <v>7911</v>
      </c>
      <c r="D300" s="1341" t="s">
        <v>545</v>
      </c>
      <c r="E300" s="1339" t="str">
        <f>VLOOKUP($D300,'BANCO DE DADOS MAIO SERVIÇOS'!$A$2:$E$14528,2,FALSE)</f>
        <v>VÁLVULA DE RETENÇÃO VERTICAL Ø 32MM (1.1/4") - FORNECIMENTO E INSTALAÇÃO</v>
      </c>
      <c r="F300" s="1338" t="str">
        <f>VLOOKUP($D300,'BANCO DE DADOS MAIO SERVIÇOS'!$A$2:$E$14528,3,FALSE)</f>
        <v>UN</v>
      </c>
      <c r="G300" s="1340">
        <v>1</v>
      </c>
      <c r="H300" s="1349">
        <f>VLOOKUP($D300,'BANCO DE DADOS MAIO SERVIÇOS'!$A$2:$E$14528,4,FALSE)</f>
        <v>70.31</v>
      </c>
      <c r="I300" s="1351">
        <f t="shared" si="40"/>
        <v>88.85</v>
      </c>
      <c r="J300" s="391">
        <f t="shared" si="42"/>
        <v>88.85</v>
      </c>
      <c r="K300" s="146"/>
      <c r="L300" s="147"/>
    </row>
    <row r="301" spans="2:12" s="144" customFormat="1" ht="45">
      <c r="B301" s="145"/>
      <c r="C301" s="1350" t="s">
        <v>7912</v>
      </c>
      <c r="D301" s="1341">
        <v>89391</v>
      </c>
      <c r="E301" s="1339" t="str">
        <f>VLOOKUP($D301,'BANCO DE DADOS MAIO SERVIÇOS'!$A$2:$E$14528,2,FALSE)</f>
        <v>ADAPTADOR CURTO COM BOLSA E ROSCA PARA REGISTRO, PVC, SOLDÁVEL, DN 32MM X 1, INSTALADO EM RAMAL OU SUB-RAMAL DE ÁGUA - FORNECIMENTO E INSTALAÇÃO. AF_12/2014</v>
      </c>
      <c r="F301" s="1338" t="str">
        <f>VLOOKUP($D301,'BANCO DE DADOS MAIO SERVIÇOS'!$A$2:$E$14528,3,FALSE)</f>
        <v>UN</v>
      </c>
      <c r="G301" s="1340">
        <v>4</v>
      </c>
      <c r="H301" s="1349">
        <f>VLOOKUP($D301,'BANCO DE DADOS MAIO SERVIÇOS'!$A$2:$E$14528,4,FALSE)</f>
        <v>6.4</v>
      </c>
      <c r="I301" s="1351">
        <f t="shared" si="40"/>
        <v>8.08</v>
      </c>
      <c r="J301" s="391">
        <f t="shared" si="42"/>
        <v>32.32</v>
      </c>
      <c r="K301" s="146"/>
      <c r="L301" s="147"/>
    </row>
    <row r="302" spans="2:12" s="144" customFormat="1" ht="30">
      <c r="B302" s="145"/>
      <c r="C302" s="1350" t="s">
        <v>7913</v>
      </c>
      <c r="D302" s="1341">
        <v>89596</v>
      </c>
      <c r="E302" s="1339" t="str">
        <f>VLOOKUP($D302,'BANCO DE DADOS MAIO SERVIÇOS'!$A$2:$E$14528,2,FALSE)</f>
        <v>ADAPTADOR CURTO COM BOLSA E ROSCA PARA REGISTRO, PVC, SOLDÁVEL, DN 50MM X 1.1/2, INSTALADO EM PRUMADA DE ÁGUA - FORNECIMENTO E INSTALAÇÃO. AF_12/2014</v>
      </c>
      <c r="F302" s="1338" t="str">
        <f>VLOOKUP($D302,'BANCO DE DADOS MAIO SERVIÇOS'!$A$2:$E$14528,3,FALSE)</f>
        <v>UN</v>
      </c>
      <c r="G302" s="1340">
        <v>4</v>
      </c>
      <c r="H302" s="1349">
        <f>VLOOKUP($D302,'BANCO DE DADOS MAIO SERVIÇOS'!$A$2:$E$14528,4,FALSE)</f>
        <v>7.74</v>
      </c>
      <c r="I302" s="1351">
        <f t="shared" si="40"/>
        <v>9.7799999999999994</v>
      </c>
      <c r="J302" s="391">
        <f t="shared" si="42"/>
        <v>39.119999999999997</v>
      </c>
      <c r="K302" s="146"/>
      <c r="L302" s="147"/>
    </row>
    <row r="303" spans="2:12" s="144" customFormat="1" ht="30">
      <c r="B303" s="145"/>
      <c r="C303" s="1350" t="s">
        <v>7914</v>
      </c>
      <c r="D303" s="1341">
        <v>89390</v>
      </c>
      <c r="E303" s="1339" t="str">
        <f>VLOOKUP($D303,'BANCO DE DADOS MAIO SERVIÇOS'!$A$2:$E$14528,2,FALSE)</f>
        <v>UNIÃO, PVC, SOLDÁVEL, DN 32MM, INSTALADO EM RAMAL OU SUB-RAMAL DE ÁGUA - FORNECIMENTO E INSTALAÇÃO. AF_12/2014</v>
      </c>
      <c r="F303" s="1338" t="str">
        <f>VLOOKUP($D303,'BANCO DE DADOS MAIO SERVIÇOS'!$A$2:$E$14528,3,FALSE)</f>
        <v>UN</v>
      </c>
      <c r="G303" s="1340">
        <v>1</v>
      </c>
      <c r="H303" s="1349">
        <f>VLOOKUP($D303,'BANCO DE DADOS MAIO SERVIÇOS'!$A$2:$E$14528,4,FALSE)</f>
        <v>16.73</v>
      </c>
      <c r="I303" s="1351">
        <f t="shared" si="40"/>
        <v>21.14</v>
      </c>
      <c r="J303" s="391">
        <f t="shared" si="42"/>
        <v>21.14</v>
      </c>
      <c r="K303" s="146"/>
      <c r="L303" s="147"/>
    </row>
    <row r="304" spans="2:12" s="144" customFormat="1" ht="30">
      <c r="B304" s="145"/>
      <c r="C304" s="1350" t="s">
        <v>7915</v>
      </c>
      <c r="D304" s="1341">
        <v>89594</v>
      </c>
      <c r="E304" s="1339" t="str">
        <f>VLOOKUP($D304,'BANCO DE DADOS MAIO SERVIÇOS'!$A$2:$E$14528,2,FALSE)</f>
        <v>UNIÃO, PVC, SOLDÁVEL, DN 50MM, INSTALADO EM PRUMADA DE ÁGUA - FORNECIMENTO E INSTALAÇÃO. AF_12/2014</v>
      </c>
      <c r="F304" s="1338" t="str">
        <f>VLOOKUP($D304,'BANCO DE DADOS MAIO SERVIÇOS'!$A$2:$E$14528,3,FALSE)</f>
        <v>UN</v>
      </c>
      <c r="G304" s="1340">
        <v>1</v>
      </c>
      <c r="H304" s="1349">
        <f>VLOOKUP($D304,'BANCO DE DADOS MAIO SERVIÇOS'!$A$2:$E$14528,4,FALSE)</f>
        <v>31.61</v>
      </c>
      <c r="I304" s="1351">
        <f t="shared" si="40"/>
        <v>39.94</v>
      </c>
      <c r="J304" s="391">
        <f t="shared" si="42"/>
        <v>39.94</v>
      </c>
      <c r="K304" s="146"/>
      <c r="L304" s="147"/>
    </row>
    <row r="305" spans="2:16" s="144" customFormat="1" ht="30">
      <c r="B305" s="145"/>
      <c r="C305" s="1350" t="s">
        <v>7916</v>
      </c>
      <c r="D305" s="1341">
        <v>89380</v>
      </c>
      <c r="E305" s="1339" t="str">
        <f>VLOOKUP($D305,'BANCO DE DADOS MAIO SERVIÇOS'!$A$2:$E$14528,2,FALSE)</f>
        <v>LUVA DE REDUÇÃO, PVC, SOLDÁVEL, DN 32MM X 25MM, INSTALADO EM RAMAL OU SUB-RAMAL DE ÁGUA - FORNECIMENTO E INSTALAÇÃO. AF_12/2014</v>
      </c>
      <c r="F305" s="1338" t="str">
        <f>VLOOKUP($D305,'BANCO DE DADOS MAIO SERVIÇOS'!$A$2:$E$14528,3,FALSE)</f>
        <v>UN</v>
      </c>
      <c r="G305" s="1340">
        <v>2</v>
      </c>
      <c r="H305" s="1349">
        <f>VLOOKUP($D305,'BANCO DE DADOS MAIO SERVIÇOS'!$A$2:$E$14528,4,FALSE)</f>
        <v>6.21</v>
      </c>
      <c r="I305" s="1351">
        <f t="shared" si="40"/>
        <v>7.84</v>
      </c>
      <c r="J305" s="391">
        <f t="shared" si="42"/>
        <v>15.68</v>
      </c>
      <c r="K305" s="146"/>
      <c r="L305" s="147"/>
    </row>
    <row r="306" spans="2:16" s="144" customFormat="1" ht="45">
      <c r="B306" s="145"/>
      <c r="C306" s="1350" t="s">
        <v>7917</v>
      </c>
      <c r="D306" s="1341">
        <v>94672</v>
      </c>
      <c r="E306" s="1339" t="str">
        <f>VLOOKUP($D306,'BANCO DE DADOS MAIO SERVIÇOS'!$A$2:$E$14528,2,FALSE)</f>
        <v>JOELHO 90 GRAUS COM BUCHA DE LATÃO, PVC, SOLDÁVEL, DN  25 MM, X 3/4 INSTALADO EM RESERVAÇÃO DE ÁGUA DE EDIFICAÇÃO QUE POSSUA RESERVATÓRIO DE FIBRA/FIBROCIMENTO   FORNECIMENTO E INSTALAÇÃO. AF_06/2016</v>
      </c>
      <c r="F306" s="1338" t="str">
        <f>VLOOKUP($D306,'BANCO DE DADOS MAIO SERVIÇOS'!$A$2:$E$14528,3,FALSE)</f>
        <v>UN</v>
      </c>
      <c r="G306" s="1340">
        <v>3</v>
      </c>
      <c r="H306" s="1349">
        <f>VLOOKUP($D306,'BANCO DE DADOS MAIO SERVIÇOS'!$A$2:$E$14528,4,FALSE)</f>
        <v>7.16</v>
      </c>
      <c r="I306" s="1351">
        <f t="shared" si="40"/>
        <v>9.0399999999999991</v>
      </c>
      <c r="J306" s="391">
        <f t="shared" si="42"/>
        <v>27.12</v>
      </c>
      <c r="K306" s="146"/>
      <c r="L306" s="147"/>
    </row>
    <row r="307" spans="2:16" s="144" customFormat="1" ht="30.75" thickBot="1">
      <c r="B307" s="145"/>
      <c r="C307" s="1361" t="s">
        <v>7918</v>
      </c>
      <c r="D307" s="1342" t="s">
        <v>2254</v>
      </c>
      <c r="E307" s="1343" t="str">
        <f>VLOOKUP($D307,'BANCO DE DADOS MAIO SERVIÇOS'!$A$2:$E$14528,2,FALSE)</f>
        <v>TORNEIRA CROMADA COM BICO PARA JARDIM/TANQUE 1/2 " OU 3/4 " - FORNECIMENTO E INSTALAÇÃO</v>
      </c>
      <c r="F307" s="1344" t="str">
        <f>VLOOKUP($D307,'BANCO DE DADOS MAIO SERVIÇOS'!$A$2:$E$14528,3,FALSE)</f>
        <v>UN</v>
      </c>
      <c r="G307" s="1345">
        <v>3</v>
      </c>
      <c r="H307" s="1346">
        <f>VLOOKUP($D307,'BANCO DE DADOS MAIO SERVIÇOS'!$A$2:$E$14528,4,FALSE)</f>
        <v>70.819999999999993</v>
      </c>
      <c r="I307" s="1359">
        <f t="shared" si="40"/>
        <v>89.49</v>
      </c>
      <c r="J307" s="393">
        <f>TRUNC(I307*G307,2)</f>
        <v>268.47000000000003</v>
      </c>
      <c r="K307" s="146"/>
      <c r="L307" s="147"/>
    </row>
    <row r="308" spans="2:16" s="71" customFormat="1" ht="16.5" thickBot="1">
      <c r="B308" s="68"/>
      <c r="C308" s="1515"/>
      <c r="D308" s="1515"/>
      <c r="E308" s="1515"/>
      <c r="F308" s="1515"/>
      <c r="G308" s="1515"/>
      <c r="H308" s="1516"/>
      <c r="I308" s="1515"/>
      <c r="J308" s="1515"/>
      <c r="K308" s="133"/>
      <c r="M308" s="57"/>
      <c r="N308" s="57"/>
      <c r="O308" s="57"/>
      <c r="P308" s="57"/>
    </row>
    <row r="309" spans="2:16" ht="15" customHeight="1" thickBot="1">
      <c r="B309" s="72"/>
      <c r="C309" s="372" t="s">
        <v>2015</v>
      </c>
      <c r="D309" s="375"/>
      <c r="E309" s="1391" t="s">
        <v>1167</v>
      </c>
      <c r="F309" s="375"/>
      <c r="G309" s="376"/>
      <c r="H309" s="377"/>
      <c r="I309" s="377"/>
      <c r="J309" s="378">
        <f>SUM(J310:J382)</f>
        <v>58210.93</v>
      </c>
      <c r="K309" s="135"/>
      <c r="L309" s="74"/>
      <c r="M309" s="75"/>
      <c r="N309" s="75"/>
      <c r="O309" s="75"/>
      <c r="P309" s="75"/>
    </row>
    <row r="310" spans="2:16" s="128" customFormat="1" ht="30">
      <c r="B310" s="134"/>
      <c r="C310" s="1517" t="s">
        <v>1831</v>
      </c>
      <c r="D310" s="1510">
        <v>91926</v>
      </c>
      <c r="E310" s="1521" t="str">
        <f>VLOOKUP($D310,'BANCO DE DADOS MAIO SERVIÇOS'!$A$2:$E$14528,2,FALSE)</f>
        <v>CABO DE COBRE FLEXÍVEL ISOLADO, 2,5 MM², ANTI-CHAMA 450/750 V, PARA CIRCUITOS TERMINAIS - FORNECIMENTO E INSTALAÇÃO. AF_12/2015</v>
      </c>
      <c r="F310" s="1522" t="str">
        <f>VLOOKUP($D310,'BANCO DE DADOS MAIO SERVIÇOS'!$A$2:$E$14528,3,FALSE)</f>
        <v>M</v>
      </c>
      <c r="G310" s="1382">
        <v>2678</v>
      </c>
      <c r="H310" s="1523">
        <f>VLOOKUP($D310,'BANCO DE DADOS MAIO SERVIÇOS'!$A$2:$E$14528,4,FALSE)</f>
        <v>2.33</v>
      </c>
      <c r="I310" s="1524">
        <f t="shared" ref="I310:I366" si="43">TRUNC(H310*(1+$G$6),2)</f>
        <v>2.94</v>
      </c>
      <c r="J310" s="389">
        <f t="shared" ref="J310:J353" si="44">TRUNC(I310*G310,2)</f>
        <v>7873.32</v>
      </c>
      <c r="K310" s="135"/>
      <c r="L310" s="136"/>
      <c r="M310" s="137"/>
      <c r="N310" s="137"/>
      <c r="O310" s="137"/>
      <c r="P310" s="137"/>
    </row>
    <row r="311" spans="2:16" s="128" customFormat="1" ht="30">
      <c r="B311" s="134"/>
      <c r="C311" s="1554" t="s">
        <v>1832</v>
      </c>
      <c r="D311" s="1539">
        <v>91928</v>
      </c>
      <c r="E311" s="1534" t="str">
        <f>VLOOKUP($D311,'BANCO DE DADOS MAIO SERVIÇOS'!$A$2:$E$14528,2,FALSE)</f>
        <v>CABO DE COBRE FLEXÍVEL ISOLADO, 4 MM², ANTI-CHAMA 450/750 V, PARA CIRCUITOS TERMINAIS - FORNECIMENTO E INSTALAÇÃO. AF_12/2015</v>
      </c>
      <c r="F311" s="1533" t="str">
        <f>VLOOKUP($D311,'BANCO DE DADOS MAIO SERVIÇOS'!$A$2:$E$14528,3,FALSE)</f>
        <v>M</v>
      </c>
      <c r="G311" s="1551">
        <v>162</v>
      </c>
      <c r="H311" s="1532">
        <f>VLOOKUP($D311,'BANCO DE DADOS MAIO SERVIÇOS'!$A$2:$E$14528,4,FALSE)</f>
        <v>3.72</v>
      </c>
      <c r="I311" s="1538">
        <f t="shared" si="43"/>
        <v>4.7</v>
      </c>
      <c r="J311" s="1418">
        <f t="shared" si="44"/>
        <v>761.4</v>
      </c>
      <c r="K311" s="135"/>
      <c r="L311" s="136"/>
      <c r="M311" s="137"/>
      <c r="N311" s="137"/>
      <c r="O311" s="137"/>
      <c r="P311" s="137"/>
    </row>
    <row r="312" spans="2:16" s="128" customFormat="1" ht="30">
      <c r="B312" s="134"/>
      <c r="C312" s="1554" t="s">
        <v>1833</v>
      </c>
      <c r="D312" s="1539">
        <v>91930</v>
      </c>
      <c r="E312" s="1534" t="str">
        <f>VLOOKUP($D312,'BANCO DE DADOS MAIO SERVIÇOS'!$A$2:$E$14528,2,FALSE)</f>
        <v>CABO DE COBRE FLEXÍVEL ISOLADO, 6 MM², ANTI-CHAMA 450/750 V, PARA CIRCUITOS TERMINAIS - FORNECIMENTO E INSTALAÇÃO. AF_12/2015</v>
      </c>
      <c r="F312" s="1533" t="str">
        <f>VLOOKUP($D312,'BANCO DE DADOS MAIO SERVIÇOS'!$A$2:$E$14528,3,FALSE)</f>
        <v>M</v>
      </c>
      <c r="G312" s="1551">
        <v>77</v>
      </c>
      <c r="H312" s="1532">
        <f>VLOOKUP($D312,'BANCO DE DADOS MAIO SERVIÇOS'!$A$2:$E$14528,4,FALSE)</f>
        <v>5.0599999999999996</v>
      </c>
      <c r="I312" s="1538">
        <f t="shared" si="43"/>
        <v>6.39</v>
      </c>
      <c r="J312" s="1418">
        <f t="shared" si="44"/>
        <v>492.03</v>
      </c>
      <c r="K312" s="135"/>
      <c r="L312" s="136"/>
      <c r="M312" s="137"/>
      <c r="N312" s="137"/>
      <c r="O312" s="137"/>
      <c r="P312" s="137"/>
    </row>
    <row r="313" spans="2:16" s="128" customFormat="1" ht="30">
      <c r="B313" s="134"/>
      <c r="C313" s="1554" t="s">
        <v>2841</v>
      </c>
      <c r="D313" s="1539">
        <v>91927</v>
      </c>
      <c r="E313" s="1534" t="str">
        <f>VLOOKUP($D313,'BANCO DE DADOS MAIO SERVIÇOS'!$A$2:$E$14528,2,FALSE)</f>
        <v>CABO DE COBRE FLEXÍVEL ISOLADO, 2,5 MM², ANTI-CHAMA 0,6/1,0 KV, PARA CIRCUITOS TERMINAIS - FORNECIMENTO E INSTALAÇÃO. AF_12/2015</v>
      </c>
      <c r="F313" s="1533" t="str">
        <f>VLOOKUP($D313,'BANCO DE DADOS MAIO SERVIÇOS'!$A$2:$E$14528,3,FALSE)</f>
        <v>M</v>
      </c>
      <c r="G313" s="1551">
        <v>228</v>
      </c>
      <c r="H313" s="1532">
        <f>VLOOKUP($D313,'BANCO DE DADOS MAIO SERVIÇOS'!$A$2:$E$14528,4,FALSE)</f>
        <v>3</v>
      </c>
      <c r="I313" s="1538">
        <f t="shared" si="43"/>
        <v>3.79</v>
      </c>
      <c r="J313" s="1418">
        <f t="shared" si="44"/>
        <v>864.12</v>
      </c>
      <c r="K313" s="135"/>
      <c r="L313" s="136"/>
      <c r="M313" s="137"/>
      <c r="N313" s="137"/>
      <c r="O313" s="137"/>
      <c r="P313" s="137"/>
    </row>
    <row r="314" spans="2:16" s="128" customFormat="1" ht="30">
      <c r="B314" s="134"/>
      <c r="C314" s="1554" t="s">
        <v>2842</v>
      </c>
      <c r="D314" s="1558">
        <v>92980</v>
      </c>
      <c r="E314" s="1534" t="str">
        <f>VLOOKUP($D314,'BANCO DE DADOS MAIO SERVIÇOS'!$A$2:$E$14528,2,FALSE)</f>
        <v>CABO DE COBRE FLEXÍVEL ISOLADO, 10 MM², ANTI-CHAMA 0,6/1,0 KV, PARA DISTRIBUIÇÃO - FORNECIMENTO E INSTALAÇÃO. AF_12/2015</v>
      </c>
      <c r="F314" s="1533" t="str">
        <f>VLOOKUP($D314,'BANCO DE DADOS MAIO SERVIÇOS'!$A$2:$E$14528,3,FALSE)</f>
        <v>M</v>
      </c>
      <c r="G314" s="1551">
        <v>155</v>
      </c>
      <c r="H314" s="1532">
        <f>VLOOKUP($D314,'BANCO DE DADOS MAIO SERVIÇOS'!$A$2:$E$14528,4,FALSE)</f>
        <v>5.75</v>
      </c>
      <c r="I314" s="1538">
        <f t="shared" si="43"/>
        <v>7.26</v>
      </c>
      <c r="J314" s="1418">
        <f t="shared" si="44"/>
        <v>1125.3</v>
      </c>
      <c r="K314" s="135"/>
      <c r="L314" s="136"/>
      <c r="M314" s="137"/>
      <c r="N314" s="137"/>
      <c r="O314" s="137"/>
      <c r="P314" s="137"/>
    </row>
    <row r="315" spans="2:16" s="128" customFormat="1" ht="30">
      <c r="B315" s="134"/>
      <c r="C315" s="1554" t="s">
        <v>2843</v>
      </c>
      <c r="D315" s="1540">
        <v>92982</v>
      </c>
      <c r="E315" s="1534" t="str">
        <f>VLOOKUP($D315,'BANCO DE DADOS MAIO SERVIÇOS'!$A$2:$E$14528,2,FALSE)</f>
        <v>CABO DE COBRE FLEXÍVEL ISOLADO, 16 MM², ANTI-CHAMA 0,6/1,0 KV, PARA DISTRIBUIÇÃO - FORNECIMENTO E INSTALAÇÃO. AF_12/2015</v>
      </c>
      <c r="F315" s="1533" t="str">
        <f>VLOOKUP($D315,'BANCO DE DADOS MAIO SERVIÇOS'!$A$2:$E$14528,3,FALSE)</f>
        <v>M</v>
      </c>
      <c r="G315" s="1537">
        <v>9</v>
      </c>
      <c r="H315" s="1532">
        <f>VLOOKUP($D315,'BANCO DE DADOS MAIO SERVIÇOS'!$A$2:$E$14528,4,FALSE)</f>
        <v>8.7799999999999994</v>
      </c>
      <c r="I315" s="1538">
        <f t="shared" si="43"/>
        <v>11.09</v>
      </c>
      <c r="J315" s="1418">
        <f t="shared" si="44"/>
        <v>99.81</v>
      </c>
      <c r="K315" s="135"/>
      <c r="L315" s="136"/>
      <c r="M315" s="137"/>
      <c r="N315" s="137"/>
      <c r="O315" s="137"/>
      <c r="P315" s="137"/>
    </row>
    <row r="316" spans="2:16" s="128" customFormat="1" ht="30">
      <c r="B316" s="134"/>
      <c r="C316" s="1554" t="s">
        <v>2844</v>
      </c>
      <c r="D316" s="1540">
        <v>92984</v>
      </c>
      <c r="E316" s="1534" t="str">
        <f>VLOOKUP($D316,'BANCO DE DADOS MAIO SERVIÇOS'!$A$2:$E$14528,2,FALSE)</f>
        <v>CABO DE COBRE FLEXÍVEL ISOLADO, 25 MM², ANTI-CHAMA 0,6/1,0 KV, PARA DISTRIBUIÇÃO - FORNECIMENTO E INSTALAÇÃO. AF_12/2015</v>
      </c>
      <c r="F316" s="1533" t="str">
        <f>VLOOKUP($D316,'BANCO DE DADOS MAIO SERVIÇOS'!$A$2:$E$14528,3,FALSE)</f>
        <v>M</v>
      </c>
      <c r="G316" s="1537">
        <v>36</v>
      </c>
      <c r="H316" s="1532">
        <f>VLOOKUP($D316,'BANCO DE DADOS MAIO SERVIÇOS'!$A$2:$E$14528,4,FALSE)</f>
        <v>14.62</v>
      </c>
      <c r="I316" s="1538">
        <f t="shared" si="43"/>
        <v>18.47</v>
      </c>
      <c r="J316" s="1418">
        <f t="shared" si="44"/>
        <v>664.92</v>
      </c>
      <c r="K316" s="135"/>
      <c r="L316" s="136"/>
      <c r="M316" s="137"/>
      <c r="N316" s="137"/>
      <c r="O316" s="137"/>
      <c r="P316" s="137"/>
    </row>
    <row r="317" spans="2:16" s="128" customFormat="1" ht="30">
      <c r="B317" s="134"/>
      <c r="C317" s="1554" t="s">
        <v>2845</v>
      </c>
      <c r="D317" s="1539">
        <v>72259</v>
      </c>
      <c r="E317" s="1534" t="str">
        <f>VLOOKUP($D317,'BANCO DE DADOS MAIO SERVIÇOS'!$A$2:$E$14528,2,FALSE)</f>
        <v>TERMINAL OU CONECTOR DE PRESSAO - PARA CABO 10MM2 - FORNECIMENTO E INSTALACAO</v>
      </c>
      <c r="F317" s="1533" t="str">
        <f>VLOOKUP($D317,'BANCO DE DADOS MAIO SERVIÇOS'!$A$2:$E$14528,3,FALSE)</f>
        <v>UN</v>
      </c>
      <c r="G317" s="1537">
        <v>30</v>
      </c>
      <c r="H317" s="1532">
        <f>VLOOKUP($D317,'BANCO DE DADOS MAIO SERVIÇOS'!$A$2:$E$14528,4,FALSE)</f>
        <v>12.48</v>
      </c>
      <c r="I317" s="1538">
        <f t="shared" si="43"/>
        <v>15.77</v>
      </c>
      <c r="J317" s="1418">
        <f t="shared" si="44"/>
        <v>473.1</v>
      </c>
      <c r="K317" s="135"/>
      <c r="L317" s="136"/>
      <c r="M317" s="137"/>
      <c r="N317" s="137"/>
      <c r="O317" s="137"/>
      <c r="P317" s="137"/>
    </row>
    <row r="318" spans="2:16" s="128" customFormat="1" ht="30">
      <c r="B318" s="134"/>
      <c r="C318" s="1554" t="s">
        <v>2846</v>
      </c>
      <c r="D318" s="1540">
        <v>72260</v>
      </c>
      <c r="E318" s="1534" t="str">
        <f>VLOOKUP($D318,'BANCO DE DADOS MAIO SERVIÇOS'!$A$2:$E$14528,2,FALSE)</f>
        <v>TERMINAL OU CONECTOR DE PRESSAO - PARA CABO 16MM2 - FORNECIMENTO E INSTALACAO</v>
      </c>
      <c r="F318" s="1533" t="str">
        <f>VLOOKUP($D318,'BANCO DE DADOS MAIO SERVIÇOS'!$A$2:$E$14528,3,FALSE)</f>
        <v>UN</v>
      </c>
      <c r="G318" s="1536">
        <v>2</v>
      </c>
      <c r="H318" s="1532">
        <f>VLOOKUP($D318,'BANCO DE DADOS MAIO SERVIÇOS'!$A$2:$E$14528,4,FALSE)</f>
        <v>12.42</v>
      </c>
      <c r="I318" s="1538">
        <f t="shared" si="43"/>
        <v>15.69</v>
      </c>
      <c r="J318" s="1418">
        <f t="shared" si="44"/>
        <v>31.38</v>
      </c>
      <c r="K318" s="135"/>
      <c r="L318" s="136"/>
      <c r="M318" s="137"/>
      <c r="N318" s="137"/>
      <c r="O318" s="137"/>
      <c r="P318" s="137"/>
    </row>
    <row r="319" spans="2:16" s="128" customFormat="1" ht="30">
      <c r="B319" s="134"/>
      <c r="C319" s="1554" t="s">
        <v>2847</v>
      </c>
      <c r="D319" s="1540">
        <v>72261</v>
      </c>
      <c r="E319" s="1534" t="str">
        <f>VLOOKUP($D319,'BANCO DE DADOS MAIO SERVIÇOS'!$A$2:$E$14528,2,FALSE)</f>
        <v>TERMINAL OU CONECTOR DE PRESSAO - PARA CABO 25MM2 - FORNECIMENTO E INSTALACAO</v>
      </c>
      <c r="F319" s="1533" t="str">
        <f>VLOOKUP($D319,'BANCO DE DADOS MAIO SERVIÇOS'!$A$2:$E$14528,3,FALSE)</f>
        <v>UN</v>
      </c>
      <c r="G319" s="1536">
        <v>8</v>
      </c>
      <c r="H319" s="1532">
        <f>VLOOKUP($D319,'BANCO DE DADOS MAIO SERVIÇOS'!$A$2:$E$14528,4,FALSE)</f>
        <v>13.17</v>
      </c>
      <c r="I319" s="1538">
        <f t="shared" ref="I319:I333" si="45">TRUNC(H319*(1+$G$6),2)</f>
        <v>16.64</v>
      </c>
      <c r="J319" s="1418">
        <f t="shared" si="44"/>
        <v>133.12</v>
      </c>
      <c r="K319" s="135"/>
      <c r="L319" s="136"/>
      <c r="M319" s="137"/>
      <c r="N319" s="137"/>
      <c r="O319" s="137"/>
      <c r="P319" s="137"/>
    </row>
    <row r="320" spans="2:16" s="128" customFormat="1" ht="30">
      <c r="B320" s="134"/>
      <c r="C320" s="1554" t="s">
        <v>2848</v>
      </c>
      <c r="D320" s="1539">
        <v>72265</v>
      </c>
      <c r="E320" s="1534" t="str">
        <f>VLOOKUP($D320,'BANCO DE DADOS MAIO SERVIÇOS'!$A$2:$E$14528,2,FALSE)</f>
        <v>TERMINAL OU CONECTOR DE PRESSAO - PARA CABO 95MM2 - FORNECIMENTO E INSTALACAO</v>
      </c>
      <c r="F320" s="1533" t="str">
        <f>VLOOKUP($D320,'BANCO DE DADOS MAIO SERVIÇOS'!$A$2:$E$14528,3,FALSE)</f>
        <v>UN</v>
      </c>
      <c r="G320" s="1537">
        <v>8</v>
      </c>
      <c r="H320" s="1532">
        <f>VLOOKUP($D320,'BANCO DE DADOS MAIO SERVIÇOS'!$A$2:$E$14528,4,FALSE)</f>
        <v>21.81</v>
      </c>
      <c r="I320" s="1538">
        <f t="shared" si="45"/>
        <v>27.56</v>
      </c>
      <c r="J320" s="1418">
        <f t="shared" si="44"/>
        <v>220.48</v>
      </c>
      <c r="K320" s="135"/>
      <c r="L320" s="136"/>
      <c r="M320" s="137"/>
      <c r="N320" s="137"/>
      <c r="O320" s="137"/>
      <c r="P320" s="137"/>
    </row>
    <row r="321" spans="2:16" s="128" customFormat="1" ht="30">
      <c r="B321" s="134"/>
      <c r="C321" s="1554" t="s">
        <v>2849</v>
      </c>
      <c r="D321" s="1539">
        <v>91953</v>
      </c>
      <c r="E321" s="1534" t="str">
        <f>VLOOKUP($D321,'BANCO DE DADOS MAIO SERVIÇOS'!$A$2:$E$14528,2,FALSE)</f>
        <v>INTERRUPTOR SIMPLES (1 MÓDULO), 10A/250V, INCLUINDO SUPORTE E PLACA - FORNECIMENTO E INSTALAÇÃO. AF_12/2015</v>
      </c>
      <c r="F321" s="1533" t="str">
        <f>VLOOKUP($D321,'BANCO DE DADOS MAIO SERVIÇOS'!$A$2:$E$14528,3,FALSE)</f>
        <v>UN</v>
      </c>
      <c r="G321" s="1537">
        <v>22</v>
      </c>
      <c r="H321" s="1532">
        <f>VLOOKUP($D321,'BANCO DE DADOS MAIO SERVIÇOS'!$A$2:$E$14528,4,FALSE)</f>
        <v>15.96</v>
      </c>
      <c r="I321" s="1538">
        <f t="shared" si="45"/>
        <v>20.16</v>
      </c>
      <c r="J321" s="1418">
        <f t="shared" si="44"/>
        <v>443.52</v>
      </c>
      <c r="K321" s="135"/>
      <c r="L321" s="136"/>
      <c r="M321" s="137"/>
      <c r="N321" s="137"/>
      <c r="O321" s="137"/>
      <c r="P321" s="137"/>
    </row>
    <row r="322" spans="2:16" s="128" customFormat="1" ht="30">
      <c r="B322" s="134"/>
      <c r="C322" s="1554" t="s">
        <v>2850</v>
      </c>
      <c r="D322" s="1539">
        <v>91959</v>
      </c>
      <c r="E322" s="1534" t="str">
        <f>VLOOKUP($D322,'BANCO DE DADOS MAIO SERVIÇOS'!$A$2:$E$14528,2,FALSE)</f>
        <v>INTERRUPTOR SIMPLES (2 MÓDULOS), 10A/250V, INCLUINDO SUPORTE E PLACA - FORNECIMENTO E INSTALAÇÃO. AF_12/2015</v>
      </c>
      <c r="F322" s="1533" t="str">
        <f>VLOOKUP($D322,'BANCO DE DADOS MAIO SERVIÇOS'!$A$2:$E$14528,3,FALSE)</f>
        <v>UN</v>
      </c>
      <c r="G322" s="1537">
        <v>1</v>
      </c>
      <c r="H322" s="1532">
        <f>VLOOKUP($D322,'BANCO DE DADOS MAIO SERVIÇOS'!$A$2:$E$14528,4,FALSE)</f>
        <v>25.22</v>
      </c>
      <c r="I322" s="1538">
        <f t="shared" si="45"/>
        <v>31.87</v>
      </c>
      <c r="J322" s="1418">
        <f t="shared" si="44"/>
        <v>31.87</v>
      </c>
      <c r="K322" s="135"/>
      <c r="L322" s="136"/>
      <c r="M322" s="137"/>
      <c r="N322" s="137"/>
      <c r="O322" s="137"/>
      <c r="P322" s="137"/>
    </row>
    <row r="323" spans="2:16" s="128" customFormat="1" ht="30">
      <c r="B323" s="134"/>
      <c r="C323" s="1554" t="s">
        <v>2851</v>
      </c>
      <c r="D323" s="1539">
        <v>91955</v>
      </c>
      <c r="E323" s="1534" t="str">
        <f>VLOOKUP($D323,'BANCO DE DADOS MAIO SERVIÇOS'!$A$2:$E$14528,2,FALSE)</f>
        <v>INTERRUPTOR PARALELO (1 MÓDULO), 10A/250V, INCLUINDO SUPORTE E PLACA - FORNECIMENTO E INSTALAÇÃO. AF_12/2015</v>
      </c>
      <c r="F323" s="1533" t="str">
        <f>VLOOKUP($D323,'BANCO DE DADOS MAIO SERVIÇOS'!$A$2:$E$14528,3,FALSE)</f>
        <v>UN</v>
      </c>
      <c r="G323" s="1537">
        <v>2</v>
      </c>
      <c r="H323" s="1532">
        <f>VLOOKUP($D323,'BANCO DE DADOS MAIO SERVIÇOS'!$A$2:$E$14528,4,FALSE)</f>
        <v>19.829999999999998</v>
      </c>
      <c r="I323" s="1538">
        <f t="shared" si="45"/>
        <v>25.05</v>
      </c>
      <c r="J323" s="1418">
        <f t="shared" si="44"/>
        <v>50.1</v>
      </c>
      <c r="K323" s="135"/>
      <c r="L323" s="136"/>
      <c r="M323" s="137"/>
      <c r="N323" s="137"/>
      <c r="O323" s="137"/>
      <c r="P323" s="137"/>
    </row>
    <row r="324" spans="2:16" s="128" customFormat="1" ht="30">
      <c r="B324" s="134"/>
      <c r="C324" s="1554" t="s">
        <v>2852</v>
      </c>
      <c r="D324" s="1539">
        <v>91961</v>
      </c>
      <c r="E324" s="1534" t="str">
        <f>VLOOKUP($D324,'BANCO DE DADOS MAIO SERVIÇOS'!$A$2:$E$14528,2,FALSE)</f>
        <v>INTERRUPTOR PARALELO (2 MÓDULOS), 10A/250V, INCLUINDO SUPORTE E PLACA - FORNECIMENTO E INSTALAÇÃO. AF_12/2015</v>
      </c>
      <c r="F324" s="1533" t="str">
        <f>VLOOKUP($D324,'BANCO DE DADOS MAIO SERVIÇOS'!$A$2:$E$14528,3,FALSE)</f>
        <v>UN</v>
      </c>
      <c r="G324" s="1537">
        <v>2</v>
      </c>
      <c r="H324" s="1532">
        <f>VLOOKUP($D324,'BANCO DE DADOS MAIO SERVIÇOS'!$A$2:$E$14528,4,FALSE)</f>
        <v>32.92</v>
      </c>
      <c r="I324" s="1538">
        <f t="shared" si="45"/>
        <v>41.6</v>
      </c>
      <c r="J324" s="1418">
        <f t="shared" si="44"/>
        <v>83.2</v>
      </c>
      <c r="K324" s="135"/>
      <c r="L324" s="136"/>
      <c r="M324" s="137"/>
      <c r="N324" s="137"/>
      <c r="O324" s="137"/>
      <c r="P324" s="137"/>
    </row>
    <row r="325" spans="2:16" s="128" customFormat="1" ht="30">
      <c r="B325" s="134"/>
      <c r="C325" s="1554" t="s">
        <v>2853</v>
      </c>
      <c r="D325" s="1540">
        <v>92023</v>
      </c>
      <c r="E325" s="1534" t="str">
        <f>VLOOKUP($D325,'BANCO DE DADOS MAIO SERVIÇOS'!$A$2:$E$14528,2,FALSE)</f>
        <v>INTERRUPTOR SIMPLES (1 MÓDULO) COM 1 TOMADA DE EMBUTIR 2P+T 10 A,  INCLUINDO SUPORTE E PLACA - FORNECIMENTO E INSTALAÇÃO. AF_12/2015</v>
      </c>
      <c r="F325" s="1533" t="str">
        <f>VLOOKUP($D325,'BANCO DE DADOS MAIO SERVIÇOS'!$A$2:$E$14528,3,FALSE)</f>
        <v>UN</v>
      </c>
      <c r="G325" s="1536">
        <v>3</v>
      </c>
      <c r="H325" s="1532">
        <f>VLOOKUP($D325,'BANCO DE DADOS MAIO SERVIÇOS'!$A$2:$E$14528,4,FALSE)</f>
        <v>28.4</v>
      </c>
      <c r="I325" s="1538">
        <f t="shared" si="45"/>
        <v>35.880000000000003</v>
      </c>
      <c r="J325" s="1418">
        <f t="shared" si="44"/>
        <v>107.64</v>
      </c>
      <c r="K325" s="135"/>
      <c r="L325" s="136"/>
      <c r="M325" s="137"/>
      <c r="N325" s="137"/>
      <c r="O325" s="137"/>
      <c r="P325" s="137"/>
    </row>
    <row r="326" spans="2:16" s="128" customFormat="1" ht="30">
      <c r="B326" s="134"/>
      <c r="C326" s="1554" t="s">
        <v>2854</v>
      </c>
      <c r="D326" s="1540">
        <v>83403</v>
      </c>
      <c r="E326" s="1534" t="str">
        <f>VLOOKUP($D326,'BANCO DE DADOS MAIO SERVIÇOS'!$A$2:$E$14528,2,FALSE)</f>
        <v>INTERRUPTOR PULSADOR DE CAMPAINHA OU MINUTERIA 2A/250V C/ CAIXA - FORNECIMENTO E INSTALACAO</v>
      </c>
      <c r="F326" s="1533" t="str">
        <f>VLOOKUP($D326,'BANCO DE DADOS MAIO SERVIÇOS'!$A$2:$E$14528,3,FALSE)</f>
        <v>UN</v>
      </c>
      <c r="G326" s="1536">
        <v>4</v>
      </c>
      <c r="H326" s="1532">
        <f>VLOOKUP($D326,'BANCO DE DADOS MAIO SERVIÇOS'!$A$2:$E$14528,4,FALSE)</f>
        <v>13.58</v>
      </c>
      <c r="I326" s="1538">
        <f t="shared" si="45"/>
        <v>17.16</v>
      </c>
      <c r="J326" s="1418">
        <f t="shared" si="44"/>
        <v>68.64</v>
      </c>
      <c r="K326" s="135"/>
      <c r="L326" s="136"/>
      <c r="M326" s="137"/>
      <c r="N326" s="137"/>
      <c r="O326" s="137"/>
      <c r="P326" s="137"/>
    </row>
    <row r="327" spans="2:16" s="128" customFormat="1" ht="30">
      <c r="B327" s="134"/>
      <c r="C327" s="1554" t="s">
        <v>2855</v>
      </c>
      <c r="D327" s="1539">
        <v>92000</v>
      </c>
      <c r="E327" s="1534" t="str">
        <f>VLOOKUP($D327,'BANCO DE DADOS MAIO SERVIÇOS'!$A$2:$E$14528,2,FALSE)</f>
        <v>TOMADA BAIXA DE EMBUTIR (1 MÓDULO), 2P+T 10 A, INCLUINDO SUPORTE E PLACA - FORNECIMENTO E INSTALAÇÃO. AF_12/2015</v>
      </c>
      <c r="F327" s="1533" t="str">
        <f>VLOOKUP($D327,'BANCO DE DADOS MAIO SERVIÇOS'!$A$2:$E$14528,3,FALSE)</f>
        <v>UN</v>
      </c>
      <c r="G327" s="1537">
        <v>30</v>
      </c>
      <c r="H327" s="1532">
        <f>VLOOKUP($D327,'BANCO DE DADOS MAIO SERVIÇOS'!$A$2:$E$14528,4,FALSE)</f>
        <v>16.829999999999998</v>
      </c>
      <c r="I327" s="1538">
        <f t="shared" si="45"/>
        <v>21.26</v>
      </c>
      <c r="J327" s="1418">
        <f t="shared" si="44"/>
        <v>637.79999999999995</v>
      </c>
      <c r="K327" s="135"/>
      <c r="L327" s="136"/>
      <c r="M327" s="137"/>
      <c r="N327" s="137"/>
      <c r="O327" s="137"/>
      <c r="P327" s="137"/>
    </row>
    <row r="328" spans="2:16" s="128" customFormat="1" ht="30">
      <c r="B328" s="134"/>
      <c r="C328" s="1554" t="s">
        <v>2856</v>
      </c>
      <c r="D328" s="1539">
        <v>91996</v>
      </c>
      <c r="E328" s="1534" t="str">
        <f>VLOOKUP($D328,'BANCO DE DADOS MAIO SERVIÇOS'!$A$2:$E$14528,2,FALSE)</f>
        <v>TOMADA MÉDIA DE EMBUTIR (1 MÓDULO), 2P+T 10 A, INCLUINDO SUPORTE E PLACA - FORNECIMENTO E INSTALAÇÃO. AF_12/2015</v>
      </c>
      <c r="F328" s="1533" t="str">
        <f>VLOOKUP($D328,'BANCO DE DADOS MAIO SERVIÇOS'!$A$2:$E$14528,3,FALSE)</f>
        <v>UN</v>
      </c>
      <c r="G328" s="1537">
        <v>17</v>
      </c>
      <c r="H328" s="1532">
        <f>VLOOKUP($D328,'BANCO DE DADOS MAIO SERVIÇOS'!$A$2:$E$14528,4,FALSE)</f>
        <v>19.18</v>
      </c>
      <c r="I328" s="1538">
        <f t="shared" si="45"/>
        <v>24.23</v>
      </c>
      <c r="J328" s="1418">
        <f t="shared" si="44"/>
        <v>411.91</v>
      </c>
      <c r="K328" s="135"/>
      <c r="L328" s="136"/>
      <c r="M328" s="137"/>
      <c r="N328" s="137"/>
      <c r="O328" s="137"/>
      <c r="P328" s="137"/>
    </row>
    <row r="329" spans="2:16" s="128" customFormat="1" ht="30">
      <c r="B329" s="134"/>
      <c r="C329" s="1554" t="s">
        <v>2857</v>
      </c>
      <c r="D329" s="1539">
        <v>91992</v>
      </c>
      <c r="E329" s="1534" t="str">
        <f>VLOOKUP($D329,'BANCO DE DADOS MAIO SERVIÇOS'!$A$2:$E$14528,2,FALSE)</f>
        <v>TOMADA ALTA DE EMBUTIR (1 MÓDULO), 2P+T 10 A, INCLUINDO SUPORTE E PLACA - FORNECIMENTO E INSTALAÇÃO. AF_12/2015</v>
      </c>
      <c r="F329" s="1533" t="str">
        <f>VLOOKUP($D329,'BANCO DE DADOS MAIO SERVIÇOS'!$A$2:$E$14528,3,FALSE)</f>
        <v>UN</v>
      </c>
      <c r="G329" s="1537">
        <v>3</v>
      </c>
      <c r="H329" s="1532">
        <f>VLOOKUP($D329,'BANCO DE DADOS MAIO SERVIÇOS'!$A$2:$E$14528,4,FALSE)</f>
        <v>25.22</v>
      </c>
      <c r="I329" s="1538">
        <f t="shared" si="45"/>
        <v>31.87</v>
      </c>
      <c r="J329" s="1418">
        <f t="shared" si="44"/>
        <v>95.61</v>
      </c>
      <c r="K329" s="135"/>
      <c r="L329" s="136"/>
      <c r="M329" s="137"/>
      <c r="N329" s="137"/>
      <c r="O329" s="137"/>
      <c r="P329" s="137"/>
    </row>
    <row r="330" spans="2:16" s="128" customFormat="1" ht="30">
      <c r="B330" s="134"/>
      <c r="C330" s="1554" t="s">
        <v>2858</v>
      </c>
      <c r="D330" s="1539">
        <v>91997</v>
      </c>
      <c r="E330" s="1534" t="str">
        <f>VLOOKUP($D330,'BANCO DE DADOS MAIO SERVIÇOS'!$A$2:$E$14528,2,FALSE)</f>
        <v>TOMADA MÉDIA DE EMBUTIR (1 MÓDULO), 2P+T 20 A, INCLUINDO SUPORTE E PLACA - FORNECIMENTO E INSTALAÇÃO. AF_12/2015</v>
      </c>
      <c r="F330" s="1533" t="str">
        <f>VLOOKUP($D330,'BANCO DE DADOS MAIO SERVIÇOS'!$A$2:$E$14528,3,FALSE)</f>
        <v>UN</v>
      </c>
      <c r="G330" s="1537">
        <v>3</v>
      </c>
      <c r="H330" s="1532">
        <f>VLOOKUP($D330,'BANCO DE DADOS MAIO SERVIÇOS'!$A$2:$E$14528,4,FALSE)</f>
        <v>20.440000000000001</v>
      </c>
      <c r="I330" s="1538">
        <f t="shared" si="45"/>
        <v>25.83</v>
      </c>
      <c r="J330" s="1418">
        <f t="shared" si="44"/>
        <v>77.489999999999995</v>
      </c>
      <c r="K330" s="135"/>
      <c r="L330" s="136"/>
      <c r="M330" s="137"/>
      <c r="N330" s="137"/>
      <c r="O330" s="137"/>
      <c r="P330" s="137"/>
    </row>
    <row r="331" spans="2:16" s="128" customFormat="1" ht="30">
      <c r="B331" s="134"/>
      <c r="C331" s="1554" t="s">
        <v>2859</v>
      </c>
      <c r="D331" s="1539">
        <v>91993</v>
      </c>
      <c r="E331" s="1534" t="str">
        <f>VLOOKUP($D331,'BANCO DE DADOS MAIO SERVIÇOS'!$A$2:$E$14528,2,FALSE)</f>
        <v>TOMADA ALTA DE EMBUTIR (1 MÓDULO), 2P+T 20 A, INCLUINDO SUPORTE E PLACA - FORNECIMENTO E INSTALAÇÃO. AF_12/2015</v>
      </c>
      <c r="F331" s="1533" t="str">
        <f>VLOOKUP($D331,'BANCO DE DADOS MAIO SERVIÇOS'!$A$2:$E$14528,3,FALSE)</f>
        <v>UN</v>
      </c>
      <c r="G331" s="1537">
        <v>15</v>
      </c>
      <c r="H331" s="1532">
        <f>VLOOKUP($D331,'BANCO DE DADOS MAIO SERVIÇOS'!$A$2:$E$14528,4,FALSE)</f>
        <v>26.48</v>
      </c>
      <c r="I331" s="1538">
        <f t="shared" si="45"/>
        <v>33.46</v>
      </c>
      <c r="J331" s="1418">
        <f t="shared" si="44"/>
        <v>501.9</v>
      </c>
      <c r="K331" s="135"/>
      <c r="L331" s="136"/>
      <c r="M331" s="137"/>
      <c r="N331" s="137"/>
      <c r="O331" s="137"/>
      <c r="P331" s="137"/>
    </row>
    <row r="332" spans="2:16" s="128" customFormat="1" ht="30">
      <c r="B332" s="134"/>
      <c r="C332" s="1554" t="s">
        <v>2860</v>
      </c>
      <c r="D332" s="1539" t="s">
        <v>37</v>
      </c>
      <c r="E332" s="1534" t="str">
        <f>VLOOKUP($D332,'BANCO DE DADOS MAIO SERVIÇOS'!$A$2:$E$14528,2,FALSE)</f>
        <v>DISJUNTOR TERMOMAGNETICO MONOPOLAR PADRAO NEMA (AMERICANO) 10 A 30A 240V, FORNECIMENTO E INSTALACAO</v>
      </c>
      <c r="F332" s="1533" t="str">
        <f>VLOOKUP($D332,'BANCO DE DADOS MAIO SERVIÇOS'!$A$2:$E$14528,3,FALSE)</f>
        <v>UN</v>
      </c>
      <c r="G332" s="1537">
        <v>18</v>
      </c>
      <c r="H332" s="1532">
        <f>VLOOKUP($D332,'BANCO DE DADOS MAIO SERVIÇOS'!$A$2:$E$14528,4,FALSE)</f>
        <v>10.8</v>
      </c>
      <c r="I332" s="1538">
        <f t="shared" si="45"/>
        <v>13.64</v>
      </c>
      <c r="J332" s="1418">
        <f t="shared" si="44"/>
        <v>245.52</v>
      </c>
      <c r="K332" s="135"/>
      <c r="L332" s="136"/>
      <c r="M332" s="137"/>
      <c r="N332" s="137"/>
      <c r="O332" s="137"/>
      <c r="P332" s="137"/>
    </row>
    <row r="333" spans="2:16" s="128" customFormat="1" ht="30">
      <c r="B333" s="134"/>
      <c r="C333" s="1554" t="s">
        <v>2861</v>
      </c>
      <c r="D333" s="1539" t="s">
        <v>38</v>
      </c>
      <c r="E333" s="1534" t="str">
        <f>VLOOKUP($D333,'BANCO DE DADOS MAIO SERVIÇOS'!$A$2:$E$14528,2,FALSE)</f>
        <v>DISJUNTOR TERMOMAGNETICO BIPOLAR PADRAO NEMA (AMERICANO) 10 A 50A 240V, FORNECIMENTO E INSTALACAO</v>
      </c>
      <c r="F333" s="1533" t="str">
        <f>VLOOKUP($D333,'BANCO DE DADOS MAIO SERVIÇOS'!$A$2:$E$14528,3,FALSE)</f>
        <v>UN</v>
      </c>
      <c r="G333" s="1537">
        <v>25</v>
      </c>
      <c r="H333" s="1532">
        <f>VLOOKUP($D333,'BANCO DE DADOS MAIO SERVIÇOS'!$A$2:$E$14528,4,FALSE)</f>
        <v>48.72</v>
      </c>
      <c r="I333" s="1538">
        <f t="shared" si="45"/>
        <v>61.56</v>
      </c>
      <c r="J333" s="1418">
        <f t="shared" si="44"/>
        <v>1539</v>
      </c>
      <c r="K333" s="135"/>
      <c r="L333" s="136"/>
      <c r="M333" s="137"/>
      <c r="N333" s="137"/>
      <c r="O333" s="137"/>
      <c r="P333" s="137"/>
    </row>
    <row r="334" spans="2:16" s="128" customFormat="1" ht="30">
      <c r="B334" s="134"/>
      <c r="C334" s="1554" t="s">
        <v>2862</v>
      </c>
      <c r="D334" s="1540" t="s">
        <v>39</v>
      </c>
      <c r="E334" s="1534" t="str">
        <f>VLOOKUP($D334,'BANCO DE DADOS MAIO SERVIÇOS'!$A$2:$E$14528,2,FALSE)</f>
        <v>DISJUNTOR TERMOMAGNETICO TRIPOLAR PADRAO NEMA (AMERICANO) 10 A 50A 240V, FORNECIMENTO E INSTALACAO</v>
      </c>
      <c r="F334" s="1533" t="str">
        <f>VLOOKUP($D334,'BANCO DE DADOS MAIO SERVIÇOS'!$A$2:$E$14528,3,FALSE)</f>
        <v>UN</v>
      </c>
      <c r="G334" s="1536">
        <v>6</v>
      </c>
      <c r="H334" s="1532">
        <f>VLOOKUP($D334,'BANCO DE DADOS MAIO SERVIÇOS'!$A$2:$E$14528,4,FALSE)</f>
        <v>70.22</v>
      </c>
      <c r="I334" s="1538">
        <f t="shared" si="43"/>
        <v>88.73</v>
      </c>
      <c r="J334" s="1418">
        <f t="shared" si="44"/>
        <v>532.38</v>
      </c>
      <c r="K334" s="135"/>
      <c r="L334" s="136"/>
      <c r="M334" s="137"/>
      <c r="N334" s="137"/>
      <c r="O334" s="137"/>
      <c r="P334" s="137"/>
    </row>
    <row r="335" spans="2:16" s="128" customFormat="1" ht="30">
      <c r="B335" s="134"/>
      <c r="C335" s="1554" t="s">
        <v>2863</v>
      </c>
      <c r="D335" s="1539" t="s">
        <v>40</v>
      </c>
      <c r="E335" s="1534" t="str">
        <f>VLOOKUP($D335,'BANCO DE DADOS MAIO SERVIÇOS'!$A$2:$E$14528,2,FALSE)</f>
        <v>DISJUNTOR TERMOMAGNETICO TRIPOLAR PADRAO NEMA (AMERICANO) 60 A 100A 240V, FORNECIMENTO E INSTALACAO</v>
      </c>
      <c r="F335" s="1533" t="str">
        <f>VLOOKUP($D335,'BANCO DE DADOS MAIO SERVIÇOS'!$A$2:$E$14528,3,FALSE)</f>
        <v>UN</v>
      </c>
      <c r="G335" s="1537">
        <v>2</v>
      </c>
      <c r="H335" s="1532">
        <f>VLOOKUP($D335,'BANCO DE DADOS MAIO SERVIÇOS'!$A$2:$E$14528,4,FALSE)</f>
        <v>93.69</v>
      </c>
      <c r="I335" s="1538">
        <f t="shared" si="43"/>
        <v>118.39</v>
      </c>
      <c r="J335" s="1418">
        <f t="shared" si="44"/>
        <v>236.78</v>
      </c>
      <c r="K335" s="135"/>
      <c r="L335" s="136"/>
      <c r="M335" s="137"/>
      <c r="N335" s="137"/>
      <c r="O335" s="137"/>
      <c r="P335" s="137"/>
    </row>
    <row r="336" spans="2:16" s="128" customFormat="1" ht="30">
      <c r="B336" s="134"/>
      <c r="C336" s="1554" t="s">
        <v>2864</v>
      </c>
      <c r="D336" s="1539" t="s">
        <v>41</v>
      </c>
      <c r="E336" s="1534" t="str">
        <f>VLOOKUP($D336,'BANCO DE DADOS MAIO SERVIÇOS'!$A$2:$E$14528,2,FALSE)</f>
        <v>DISJUNTOR TERMOMAGNETICO TRIPOLAR EM CAIXA MOLDADA 175 A 225A 240V, FORNECIMENTO E INSTALACAO</v>
      </c>
      <c r="F336" s="1533" t="str">
        <f>VLOOKUP($D336,'BANCO DE DADOS MAIO SERVIÇOS'!$A$2:$E$14528,3,FALSE)</f>
        <v>UN</v>
      </c>
      <c r="G336" s="1537">
        <v>1</v>
      </c>
      <c r="H336" s="1532">
        <f>VLOOKUP($D336,'BANCO DE DADOS MAIO SERVIÇOS'!$A$2:$E$14528,4,FALSE)</f>
        <v>415.45</v>
      </c>
      <c r="I336" s="1538">
        <f t="shared" si="43"/>
        <v>525</v>
      </c>
      <c r="J336" s="1418">
        <f t="shared" si="44"/>
        <v>525</v>
      </c>
      <c r="K336" s="135"/>
      <c r="L336" s="136"/>
      <c r="M336" s="137"/>
      <c r="N336" s="137"/>
      <c r="O336" s="137"/>
      <c r="P336" s="137"/>
    </row>
    <row r="337" spans="2:16" s="128" customFormat="1" ht="30">
      <c r="B337" s="134"/>
      <c r="C337" s="1554" t="s">
        <v>2865</v>
      </c>
      <c r="D337" s="1539">
        <v>92867</v>
      </c>
      <c r="E337" s="1534" t="str">
        <f>VLOOKUP($D337,'BANCO DE DADOS MAIO SERVIÇOS'!$A$2:$E$14528,2,FALSE)</f>
        <v>CAIXA RETANGULAR 4" X 2" ALTA (2,00 M DO PISO), METÁLICA, INSTALADA EM PAREDE - FORNECIMENTO E INSTALAÇÃO. AF_12/2015</v>
      </c>
      <c r="F337" s="1533" t="str">
        <f>VLOOKUP($D337,'BANCO DE DADOS MAIO SERVIÇOS'!$A$2:$E$14528,3,FALSE)</f>
        <v>UN</v>
      </c>
      <c r="G337" s="1537">
        <v>18</v>
      </c>
      <c r="H337" s="1532">
        <f>VLOOKUP($D337,'BANCO DE DADOS MAIO SERVIÇOS'!$A$2:$E$14528,4,FALSE)</f>
        <v>18.38</v>
      </c>
      <c r="I337" s="1538">
        <f t="shared" si="43"/>
        <v>23.22</v>
      </c>
      <c r="J337" s="1418">
        <f t="shared" si="44"/>
        <v>417.96</v>
      </c>
      <c r="K337" s="135"/>
      <c r="L337" s="136"/>
      <c r="M337" s="137"/>
      <c r="N337" s="137"/>
      <c r="O337" s="137"/>
      <c r="P337" s="137"/>
    </row>
    <row r="338" spans="2:16" s="128" customFormat="1" ht="30">
      <c r="B338" s="134"/>
      <c r="C338" s="1554" t="s">
        <v>2866</v>
      </c>
      <c r="D338" s="1539">
        <v>92868</v>
      </c>
      <c r="E338" s="1534" t="str">
        <f>VLOOKUP($D338,'BANCO DE DADOS MAIO SERVIÇOS'!$A$2:$E$14528,2,FALSE)</f>
        <v>CAIXA RETANGULAR 4" X 2" MÉDIA (1,30 M DO PISO), METÁLICA, INSTALADA EM PAREDE - FORNECIMENTO E INSTALAÇÃO. AF_12/2015</v>
      </c>
      <c r="F338" s="1533" t="str">
        <f>VLOOKUP($D338,'BANCO DE DADOS MAIO SERVIÇOS'!$A$2:$E$14528,3,FALSE)</f>
        <v>UN</v>
      </c>
      <c r="G338" s="1537">
        <v>54</v>
      </c>
      <c r="H338" s="1532">
        <f>VLOOKUP($D338,'BANCO DE DADOS MAIO SERVIÇOS'!$A$2:$E$14528,4,FALSE)</f>
        <v>9.65</v>
      </c>
      <c r="I338" s="1538">
        <f t="shared" si="43"/>
        <v>12.19</v>
      </c>
      <c r="J338" s="1418">
        <f t="shared" si="44"/>
        <v>658.26</v>
      </c>
      <c r="K338" s="135"/>
      <c r="L338" s="136"/>
      <c r="M338" s="137"/>
      <c r="N338" s="137"/>
      <c r="O338" s="137"/>
      <c r="P338" s="137"/>
    </row>
    <row r="339" spans="2:16" s="128" customFormat="1" ht="30">
      <c r="B339" s="134"/>
      <c r="C339" s="1554" t="s">
        <v>2867</v>
      </c>
      <c r="D339" s="1539">
        <v>92869</v>
      </c>
      <c r="E339" s="1534" t="str">
        <f>VLOOKUP($D339,'BANCO DE DADOS MAIO SERVIÇOS'!$A$2:$E$14528,2,FALSE)</f>
        <v>CAIXA RETANGULAR 4" X 2" BAIXA (0,30 M DO PISO), METÁLICA, INSTALADA EM PAREDE - FORNECIMENTO E INSTALAÇÃO. AF_12/2015</v>
      </c>
      <c r="F339" s="1533" t="str">
        <f>VLOOKUP($D339,'BANCO DE DADOS MAIO SERVIÇOS'!$A$2:$E$14528,3,FALSE)</f>
        <v>UN</v>
      </c>
      <c r="G339" s="1537">
        <v>30</v>
      </c>
      <c r="H339" s="1532">
        <f>VLOOKUP($D339,'BANCO DE DADOS MAIO SERVIÇOS'!$A$2:$E$14528,4,FALSE)</f>
        <v>6.38</v>
      </c>
      <c r="I339" s="1538">
        <f t="shared" si="43"/>
        <v>8.06</v>
      </c>
      <c r="J339" s="1418">
        <f t="shared" si="44"/>
        <v>241.8</v>
      </c>
      <c r="K339" s="135"/>
      <c r="L339" s="136"/>
      <c r="M339" s="137"/>
      <c r="N339" s="137"/>
      <c r="O339" s="137"/>
      <c r="P339" s="137"/>
    </row>
    <row r="340" spans="2:16" s="128" customFormat="1" ht="30">
      <c r="B340" s="134"/>
      <c r="C340" s="1554" t="s">
        <v>2868</v>
      </c>
      <c r="D340" s="1540">
        <v>92866</v>
      </c>
      <c r="E340" s="1534" t="str">
        <f>VLOOKUP($D340,'BANCO DE DADOS MAIO SERVIÇOS'!$A$2:$E$14528,2,FALSE)</f>
        <v>CAIXA SEXTAVADA 3" X 3", METÁLICA, INSTALADA EM LAJE - FORNECIMENTO E INSTALAÇÃO. AF_12/2015</v>
      </c>
      <c r="F340" s="1533" t="str">
        <f>VLOOKUP($D340,'BANCO DE DADOS MAIO SERVIÇOS'!$A$2:$E$14528,3,FALSE)</f>
        <v>UN</v>
      </c>
      <c r="G340" s="1536">
        <v>61</v>
      </c>
      <c r="H340" s="1532">
        <f>VLOOKUP($D340,'BANCO DE DADOS MAIO SERVIÇOS'!$A$2:$E$14528,4,FALSE)</f>
        <v>6.06</v>
      </c>
      <c r="I340" s="1538">
        <f t="shared" si="43"/>
        <v>7.65</v>
      </c>
      <c r="J340" s="1418">
        <f t="shared" si="44"/>
        <v>466.65</v>
      </c>
      <c r="K340" s="135"/>
      <c r="L340" s="136"/>
      <c r="M340" s="137"/>
      <c r="N340" s="137"/>
      <c r="O340" s="137"/>
      <c r="P340" s="137"/>
    </row>
    <row r="341" spans="2:16" s="128" customFormat="1" ht="30">
      <c r="B341" s="134"/>
      <c r="C341" s="1554" t="s">
        <v>2869</v>
      </c>
      <c r="D341" s="1540">
        <v>91854</v>
      </c>
      <c r="E341" s="1534" t="str">
        <f>VLOOKUP($D341,'BANCO DE DADOS MAIO SERVIÇOS'!$A$2:$E$14528,2,FALSE)</f>
        <v>ELETRODUTO FLEXÍVEL CORRUGADO, PVC, DN 25 MM (3/4"), PARA CIRCUITOS TERMINAIS, INSTALADO EM PAREDE - FORNECIMENTO E INSTALAÇÃO. AF_12/2015</v>
      </c>
      <c r="F341" s="1533" t="str">
        <f>VLOOKUP($D341,'BANCO DE DADOS MAIO SERVIÇOS'!$A$2:$E$14528,3,FALSE)</f>
        <v>M</v>
      </c>
      <c r="G341" s="1536">
        <v>26</v>
      </c>
      <c r="H341" s="1532">
        <f>VLOOKUP($D341,'BANCO DE DADOS MAIO SERVIÇOS'!$A$2:$E$14528,4,FALSE)</f>
        <v>5.71</v>
      </c>
      <c r="I341" s="1538">
        <f t="shared" si="43"/>
        <v>7.21</v>
      </c>
      <c r="J341" s="1418">
        <f t="shared" si="44"/>
        <v>187.46</v>
      </c>
      <c r="K341" s="135"/>
      <c r="L341" s="136"/>
      <c r="M341" s="137"/>
      <c r="N341" s="137"/>
      <c r="O341" s="137"/>
      <c r="P341" s="137"/>
    </row>
    <row r="342" spans="2:16" s="128" customFormat="1" ht="30">
      <c r="B342" s="134"/>
      <c r="C342" s="1554" t="s">
        <v>2870</v>
      </c>
      <c r="D342" s="1539" t="s">
        <v>42</v>
      </c>
      <c r="E342" s="1534" t="str">
        <f>VLOOKUP($D342,'BANCO DE DADOS MAIO SERVIÇOS'!$A$2:$E$14528,2,FALSE)</f>
        <v>DUTO ESPIRAL FLEXIVEL SINGELO PEAD D=50MM(2") REVESTIDO COM PVC COM FIO GUIA DE ACO GALVANIZADO, LANCADO DIRETO NO SOLO, INCL CONEXOES</v>
      </c>
      <c r="F342" s="1533" t="str">
        <f>VLOOKUP($D342,'BANCO DE DADOS MAIO SERVIÇOS'!$A$2:$E$14528,3,FALSE)</f>
        <v>M</v>
      </c>
      <c r="G342" s="1537">
        <v>8</v>
      </c>
      <c r="H342" s="1532">
        <f>VLOOKUP($D342,'BANCO DE DADOS MAIO SERVIÇOS'!$A$2:$E$14528,4,FALSE)</f>
        <v>19.89</v>
      </c>
      <c r="I342" s="1538">
        <f t="shared" si="43"/>
        <v>25.13</v>
      </c>
      <c r="J342" s="1418">
        <f t="shared" si="44"/>
        <v>201.04</v>
      </c>
      <c r="K342" s="135"/>
      <c r="L342" s="136"/>
      <c r="M342" s="137"/>
      <c r="N342" s="137"/>
      <c r="O342" s="137"/>
      <c r="P342" s="137"/>
    </row>
    <row r="343" spans="2:16" s="128" customFormat="1" ht="30">
      <c r="B343" s="134"/>
      <c r="C343" s="1554" t="s">
        <v>2871</v>
      </c>
      <c r="D343" s="1539" t="s">
        <v>43</v>
      </c>
      <c r="E343" s="1534" t="str">
        <f>VLOOKUP($D343,'BANCO DE DADOS MAIO SERVIÇOS'!$A$2:$E$14528,2,FALSE)</f>
        <v>DUTO ESPIRAL FLEXIVEL SINGELO PEAD D=75MM(3") REVESTIDO COM PVC COM FIO GUIA DE ACO GALVANIZADO, LANCADO DIRETO NO SOLO, INCL CONEXOES</v>
      </c>
      <c r="F343" s="1533" t="str">
        <f>VLOOKUP($D343,'BANCO DE DADOS MAIO SERVIÇOS'!$A$2:$E$14528,3,FALSE)</f>
        <v>M</v>
      </c>
      <c r="G343" s="1537">
        <v>17</v>
      </c>
      <c r="H343" s="1532">
        <f>VLOOKUP($D343,'BANCO DE DADOS MAIO SERVIÇOS'!$A$2:$E$14528,4,FALSE)</f>
        <v>31.06</v>
      </c>
      <c r="I343" s="1538">
        <f>TRUNC(H343*(1+$G$6),2)</f>
        <v>39.25</v>
      </c>
      <c r="J343" s="1418">
        <f t="shared" si="44"/>
        <v>667.25</v>
      </c>
      <c r="K343" s="135"/>
      <c r="L343" s="136"/>
      <c r="M343" s="137"/>
      <c r="N343" s="137"/>
      <c r="O343" s="137"/>
      <c r="P343" s="137"/>
    </row>
    <row r="344" spans="2:16" s="128" customFormat="1" ht="30">
      <c r="B344" s="134"/>
      <c r="C344" s="1554" t="s">
        <v>2872</v>
      </c>
      <c r="D344" s="1539">
        <v>97593</v>
      </c>
      <c r="E344" s="1534" t="str">
        <f>VLOOKUP($D344,'BANCO DE DADOS MAIO SERVIÇOS'!$A$2:$E$14528,2,FALSE)</f>
        <v>LUMINÁRIA TIPO SPOT, DE SOBREPOR, COM 1 LÂMPADA DE 15 W - FORNECIMENTO E INSTALAÇÃO. AF_11/2017</v>
      </c>
      <c r="F344" s="1533" t="str">
        <f>VLOOKUP($D344,'BANCO DE DADOS MAIO SERVIÇOS'!$A$2:$E$14528,3,FALSE)</f>
        <v>UN</v>
      </c>
      <c r="G344" s="1537">
        <v>3</v>
      </c>
      <c r="H344" s="1532">
        <f>VLOOKUP($D344,'BANCO DE DADOS MAIO SERVIÇOS'!$A$2:$E$14528,4,FALSE)</f>
        <v>68.569999999999993</v>
      </c>
      <c r="I344" s="1538">
        <f t="shared" si="43"/>
        <v>86.65</v>
      </c>
      <c r="J344" s="1418">
        <f t="shared" si="44"/>
        <v>259.95</v>
      </c>
      <c r="K344" s="135"/>
      <c r="L344" s="136"/>
      <c r="M344" s="137"/>
      <c r="N344" s="137"/>
      <c r="O344" s="137"/>
      <c r="P344" s="137"/>
    </row>
    <row r="345" spans="2:16" s="128" customFormat="1" ht="15">
      <c r="B345" s="134"/>
      <c r="C345" s="1554" t="s">
        <v>2873</v>
      </c>
      <c r="D345" s="1539">
        <v>93040</v>
      </c>
      <c r="E345" s="1534" t="str">
        <f>VLOOKUP($D345,'BANCO DE DADOS MAIO SERVIÇOS'!$A$2:$E$14528,2,FALSE)</f>
        <v>LÂMPADA FLUORESCENTE COMPACTA 15 W 2U, BASE E27 - FORNECIMENTO E INSTALAÇÃO</v>
      </c>
      <c r="F345" s="1533" t="str">
        <f>VLOOKUP($D345,'BANCO DE DADOS MAIO SERVIÇOS'!$A$2:$E$14528,3,FALSE)</f>
        <v>UN</v>
      </c>
      <c r="G345" s="1537">
        <v>3</v>
      </c>
      <c r="H345" s="1532">
        <f>VLOOKUP($D345,'BANCO DE DADOS MAIO SERVIÇOS'!$A$2:$E$14528,4,FALSE)</f>
        <v>9.2200000000000006</v>
      </c>
      <c r="I345" s="1538">
        <f t="shared" si="43"/>
        <v>11.65</v>
      </c>
      <c r="J345" s="1418">
        <f t="shared" si="44"/>
        <v>34.950000000000003</v>
      </c>
      <c r="K345" s="135"/>
      <c r="L345" s="136"/>
      <c r="M345" s="137"/>
      <c r="N345" s="137"/>
      <c r="O345" s="137"/>
      <c r="P345" s="137"/>
    </row>
    <row r="346" spans="2:16" s="128" customFormat="1" ht="30">
      <c r="B346" s="134"/>
      <c r="C346" s="1554" t="s">
        <v>2874</v>
      </c>
      <c r="D346" s="1539">
        <v>93044</v>
      </c>
      <c r="E346" s="1534" t="str">
        <f>VLOOKUP($D346,'BANCO DE DADOS MAIO SERVIÇOS'!$A$2:$E$14528,2,FALSE)</f>
        <v>LÂMPADA FLUORESCENTE COMPACTA 3U BRANCA 20 W, BASE E27 - FORNECIMENTO E INSTALAÇÃO</v>
      </c>
      <c r="F346" s="1533" t="str">
        <f>VLOOKUP($D346,'BANCO DE DADOS MAIO SERVIÇOS'!$A$2:$E$14528,3,FALSE)</f>
        <v>UN</v>
      </c>
      <c r="G346" s="1537">
        <v>1</v>
      </c>
      <c r="H346" s="1532">
        <f>VLOOKUP($D346,'BANCO DE DADOS MAIO SERVIÇOS'!$A$2:$E$14528,4,FALSE)</f>
        <v>10.32</v>
      </c>
      <c r="I346" s="1538">
        <f t="shared" si="43"/>
        <v>13.04</v>
      </c>
      <c r="J346" s="1418">
        <f t="shared" si="44"/>
        <v>13.04</v>
      </c>
      <c r="K346" s="135"/>
      <c r="L346" s="136"/>
      <c r="M346" s="137"/>
      <c r="N346" s="137"/>
      <c r="O346" s="137"/>
      <c r="P346" s="137"/>
    </row>
    <row r="347" spans="2:16" s="128" customFormat="1" ht="30">
      <c r="B347" s="134"/>
      <c r="C347" s="1554" t="s">
        <v>2875</v>
      </c>
      <c r="D347" s="1539">
        <v>97585</v>
      </c>
      <c r="E347" s="1534" t="str">
        <f>VLOOKUP($D347,'BANCO DE DADOS MAIO SERVIÇOS'!$A$2:$E$14528,2,FALSE)</f>
        <v>LUMINÁRIA TIPO CALHA, DE SOBREPOR, COM 2 LÂMPADAS TUBULARES DE 18 W - FORNECIMENTO E INSTALAÇÃO. AF_11/2017</v>
      </c>
      <c r="F347" s="1533" t="str">
        <f>VLOOKUP($D347,'BANCO DE DADOS MAIO SERVIÇOS'!$A$2:$E$14528,3,FALSE)</f>
        <v>UN</v>
      </c>
      <c r="G347" s="1537">
        <v>10</v>
      </c>
      <c r="H347" s="1532">
        <f>VLOOKUP($D347,'BANCO DE DADOS MAIO SERVIÇOS'!$A$2:$E$14528,4,FALSE)</f>
        <v>56.24</v>
      </c>
      <c r="I347" s="1538">
        <f t="shared" si="43"/>
        <v>71.069999999999993</v>
      </c>
      <c r="J347" s="1418">
        <f t="shared" si="44"/>
        <v>710.7</v>
      </c>
      <c r="K347" s="135"/>
      <c r="L347" s="136"/>
      <c r="M347" s="137"/>
      <c r="N347" s="137"/>
      <c r="O347" s="137"/>
      <c r="P347" s="137"/>
    </row>
    <row r="348" spans="2:16" s="128" customFormat="1" ht="30">
      <c r="B348" s="134"/>
      <c r="C348" s="1554" t="s">
        <v>2876</v>
      </c>
      <c r="D348" s="1539">
        <v>97586</v>
      </c>
      <c r="E348" s="1534" t="str">
        <f>VLOOKUP($D348,'BANCO DE DADOS MAIO SERVIÇOS'!$A$2:$E$14528,2,FALSE)</f>
        <v>LUMINÁRIA TIPO CALHA, DE SOBREPOR, COM 2 LÂMPADAS TUBULARES DE 36 W - FORNECIMENTO E INSTALAÇÃO. AF_11/2017</v>
      </c>
      <c r="F348" s="1533" t="str">
        <f>VLOOKUP($D348,'BANCO DE DADOS MAIO SERVIÇOS'!$A$2:$E$14528,3,FALSE)</f>
        <v>UN</v>
      </c>
      <c r="G348" s="1537">
        <v>41</v>
      </c>
      <c r="H348" s="1532">
        <f>VLOOKUP($D348,'BANCO DE DADOS MAIO SERVIÇOS'!$A$2:$E$14528,4,FALSE)</f>
        <v>74.87</v>
      </c>
      <c r="I348" s="1538">
        <f t="shared" si="43"/>
        <v>94.61</v>
      </c>
      <c r="J348" s="1418">
        <f t="shared" si="44"/>
        <v>3879.01</v>
      </c>
      <c r="K348" s="135"/>
      <c r="L348" s="136"/>
      <c r="M348" s="137"/>
      <c r="N348" s="137"/>
      <c r="O348" s="137"/>
      <c r="P348" s="137"/>
    </row>
    <row r="349" spans="2:16" s="128" customFormat="1" ht="30">
      <c r="B349" s="127"/>
      <c r="C349" s="1554" t="s">
        <v>2877</v>
      </c>
      <c r="D349" s="1540">
        <v>97608</v>
      </c>
      <c r="E349" s="1534" t="str">
        <f>VLOOKUP($D349,'BANCO DE DADOS MAIO SERVIÇOS'!$A$2:$E$14528,2,FALSE)</f>
        <v>LUMINÁRIA ARANDELA TIPO TARTARUGA, COM GRADE, PARA 1 LÂMPADA DE 15 W - FORNECIMENTO E INSTALAÇÃO. AF_11/2017</v>
      </c>
      <c r="F349" s="1533" t="str">
        <f>VLOOKUP($D349,'BANCO DE DADOS MAIO SERVIÇOS'!$A$2:$E$14528,3,FALSE)</f>
        <v>UN</v>
      </c>
      <c r="G349" s="1536">
        <v>1</v>
      </c>
      <c r="H349" s="1532">
        <f>VLOOKUP($D349,'BANCO DE DADOS MAIO SERVIÇOS'!$A$2:$E$14528,4,FALSE)</f>
        <v>66.430000000000007</v>
      </c>
      <c r="I349" s="1538">
        <f>TRUNC(H349*(1+$G$6),2)</f>
        <v>83.94</v>
      </c>
      <c r="J349" s="1418">
        <f t="shared" si="44"/>
        <v>83.94</v>
      </c>
      <c r="K349" s="141"/>
      <c r="L349" s="132"/>
    </row>
    <row r="350" spans="2:16" s="128" customFormat="1" ht="30">
      <c r="B350" s="134"/>
      <c r="C350" s="1554" t="s">
        <v>2878</v>
      </c>
      <c r="D350" s="1539">
        <v>83399</v>
      </c>
      <c r="E350" s="1534" t="str">
        <f>VLOOKUP($D350,'BANCO DE DADOS MAIO SERVIÇOS'!$A$2:$E$14528,2,FALSE)</f>
        <v>RELE FOTOELETRICO P/ COMANDO DE ILUMINACAO EXTERNA 220V/1000W - FORNECIMENTO E INSTALACAO</v>
      </c>
      <c r="F350" s="1533" t="str">
        <f>VLOOKUP($D350,'BANCO DE DADOS MAIO SERVIÇOS'!$A$2:$E$14528,3,FALSE)</f>
        <v>UN</v>
      </c>
      <c r="G350" s="1537">
        <v>12</v>
      </c>
      <c r="H350" s="1532">
        <f>VLOOKUP($D350,'BANCO DE DADOS MAIO SERVIÇOS'!$A$2:$E$14528,4,FALSE)</f>
        <v>27.77</v>
      </c>
      <c r="I350" s="1538">
        <f t="shared" si="43"/>
        <v>35.090000000000003</v>
      </c>
      <c r="J350" s="1418">
        <f t="shared" si="44"/>
        <v>421.08</v>
      </c>
      <c r="K350" s="135"/>
      <c r="L350" s="136"/>
      <c r="M350" s="137"/>
      <c r="N350" s="137"/>
      <c r="O350" s="137"/>
      <c r="P350" s="137"/>
    </row>
    <row r="351" spans="2:16" s="128" customFormat="1" ht="45">
      <c r="B351" s="134"/>
      <c r="C351" s="1554" t="s">
        <v>2879</v>
      </c>
      <c r="D351" s="1539" t="s">
        <v>44</v>
      </c>
      <c r="E351" s="1534" t="str">
        <f>VLOOKUP($D351,'BANCO DE DADOS MAIO SERVIÇOS'!$A$2:$E$14528,2,FALSE)</f>
        <v>QUADRO DE DISTRIBUICAO DE ENERGIA DE EMBUTIR, EM CHAPA METALICA, PARA 24 DISJUNTORES TERMOMAGNETICOS MONOPOLARES, COM BARRAMENTO TRIFASICO E NEUTRO, FORNECIMENTO E INSTALACAO</v>
      </c>
      <c r="F351" s="1533" t="str">
        <f>VLOOKUP($D351,'BANCO DE DADOS MAIO SERVIÇOS'!$A$2:$E$14528,3,FALSE)</f>
        <v>UN</v>
      </c>
      <c r="G351" s="1537">
        <v>3</v>
      </c>
      <c r="H351" s="1532">
        <f>VLOOKUP($D351,'BANCO DE DADOS MAIO SERVIÇOS'!$A$2:$E$14528,4,FALSE)</f>
        <v>482.53</v>
      </c>
      <c r="I351" s="1538">
        <f t="shared" si="43"/>
        <v>609.77</v>
      </c>
      <c r="J351" s="1418">
        <f t="shared" si="44"/>
        <v>1829.31</v>
      </c>
      <c r="K351" s="135"/>
      <c r="L351" s="136"/>
      <c r="M351" s="137"/>
      <c r="N351" s="137"/>
      <c r="O351" s="137"/>
      <c r="P351" s="137"/>
    </row>
    <row r="352" spans="2:16" s="128" customFormat="1" ht="45">
      <c r="B352" s="134"/>
      <c r="C352" s="1554" t="s">
        <v>2880</v>
      </c>
      <c r="D352" s="1540" t="s">
        <v>45</v>
      </c>
      <c r="E352" s="1534" t="str">
        <f>VLOOKUP($D352,'BANCO DE DADOS MAIO SERVIÇOS'!$A$2:$E$14528,2,FALSE)</f>
        <v>QUADRO DE DISTRIBUICAO DE ENERGIA DE EMBUTIR, EM CHAPA METALICA, PARA 32 DISJUNTORES TERMOMAGNETICOS MONOPOLARES, COM BARRAMENTO TRIFASICO E NEUTRO, FORNECIMENTO E INSTALACAO</v>
      </c>
      <c r="F352" s="1533" t="str">
        <f>VLOOKUP($D352,'BANCO DE DADOS MAIO SERVIÇOS'!$A$2:$E$14528,3,FALSE)</f>
        <v>UN</v>
      </c>
      <c r="G352" s="1536">
        <v>1</v>
      </c>
      <c r="H352" s="1532">
        <f>VLOOKUP($D352,'BANCO DE DADOS MAIO SERVIÇOS'!$A$2:$E$14528,4,FALSE)</f>
        <v>957.28</v>
      </c>
      <c r="I352" s="1538">
        <f t="shared" si="43"/>
        <v>1209.71</v>
      </c>
      <c r="J352" s="1418">
        <f t="shared" si="44"/>
        <v>1209.71</v>
      </c>
      <c r="K352" s="135"/>
      <c r="L352" s="136"/>
      <c r="M352" s="137"/>
      <c r="N352" s="137"/>
      <c r="O352" s="137"/>
      <c r="P352" s="137"/>
    </row>
    <row r="353" spans="2:16" s="128" customFormat="1" ht="45">
      <c r="B353" s="134"/>
      <c r="C353" s="1554" t="s">
        <v>2881</v>
      </c>
      <c r="D353" s="1540" t="s">
        <v>393</v>
      </c>
      <c r="E353" s="1534" t="str">
        <f>VLOOKUP($D353,'BANCO DE DADOS MAIO SERVIÇOS'!$A$2:$E$14528,2,FALSE)</f>
        <v>QUADRO DE DISTRIBUICAO DE ENERGIA DE EMBUTIR, EM CHAPA METALICA, PARA 40 DISJUNTORES TERMOMAGNETICOS MONOPOLARES, COM BARRAMENTO TRIFASICO E NEUTRO, FORNECIMENTO E INSTALACAO</v>
      </c>
      <c r="F353" s="1533" t="str">
        <f>VLOOKUP($D353,'BANCO DE DADOS MAIO SERVIÇOS'!$A$2:$E$14528,3,FALSE)</f>
        <v>UN</v>
      </c>
      <c r="G353" s="1536">
        <v>1</v>
      </c>
      <c r="H353" s="1532">
        <f>VLOOKUP($D353,'BANCO DE DADOS MAIO SERVIÇOS'!$A$2:$E$14528,4,FALSE)</f>
        <v>786.82</v>
      </c>
      <c r="I353" s="1538">
        <f t="shared" si="43"/>
        <v>994.3</v>
      </c>
      <c r="J353" s="1418">
        <f t="shared" si="44"/>
        <v>994.3</v>
      </c>
      <c r="K353" s="135"/>
      <c r="L353" s="136"/>
      <c r="M353" s="137"/>
      <c r="N353" s="137"/>
      <c r="O353" s="137"/>
      <c r="P353" s="137"/>
    </row>
    <row r="354" spans="2:16" s="128" customFormat="1" ht="15">
      <c r="B354" s="134"/>
      <c r="C354" s="1554" t="s">
        <v>2882</v>
      </c>
      <c r="D354" s="1540" t="str">
        <f>'COMP. ELETRICO '!B244</f>
        <v>AMM ELE 55</v>
      </c>
      <c r="E354" s="1534" t="str">
        <f>VLOOKUP($D354,'BANCO DE DADOS MAIO SERVIÇOS'!$A$2:$E$14528,2,FALSE)</f>
        <v>CAIXA DE PASSAGEM 60X60X70 FUNDO BRITA COM TAMPA</v>
      </c>
      <c r="F354" s="1533" t="str">
        <f>VLOOKUP($D354,'BANCO DE DADOS MAIO SERVIÇOS'!$A$2:$E$14528,3,FALSE)</f>
        <v>UN</v>
      </c>
      <c r="G354" s="1536">
        <v>2</v>
      </c>
      <c r="H354" s="1532">
        <f>VLOOKUP($D354,'BANCO DE DADOS MAIO SERVIÇOS'!$A$2:$E$14528,4,FALSE)</f>
        <v>320.38</v>
      </c>
      <c r="I354" s="1538">
        <f t="shared" ref="I354:I362" si="46">TRUNC(H354*(1+$G$6),2)</f>
        <v>404.86</v>
      </c>
      <c r="J354" s="1418">
        <f t="shared" ref="J354:J359" si="47">TRUNC(I354*G354,2)</f>
        <v>809.72</v>
      </c>
      <c r="K354" s="135"/>
      <c r="L354" s="136"/>
      <c r="M354" s="137"/>
      <c r="N354" s="137"/>
      <c r="O354" s="137"/>
      <c r="P354" s="137"/>
    </row>
    <row r="355" spans="2:16" s="128" customFormat="1" ht="15">
      <c r="B355" s="134"/>
      <c r="C355" s="1554" t="s">
        <v>2883</v>
      </c>
      <c r="D355" s="1540" t="str">
        <f>'COMP. ELETRICO '!B210</f>
        <v>AMM ELE 53</v>
      </c>
      <c r="E355" s="1534" t="str">
        <f>VLOOKUP($D355,'BANCO DE DADOS MAIO SERVIÇOS'!$A$2:$E$14528,2,FALSE)</f>
        <v>CAIXA DE PASSAGEM 40X40X50 FUNDO BRITA COM TAMPA</v>
      </c>
      <c r="F355" s="1533" t="str">
        <f>VLOOKUP($D355,'BANCO DE DADOS MAIO SERVIÇOS'!$A$2:$E$14528,3,FALSE)</f>
        <v>UN</v>
      </c>
      <c r="G355" s="1536">
        <v>4</v>
      </c>
      <c r="H355" s="1532">
        <f>VLOOKUP($D355,'BANCO DE DADOS MAIO SERVIÇOS'!$A$2:$E$14528,4,FALSE)</f>
        <v>150.28</v>
      </c>
      <c r="I355" s="1538">
        <f t="shared" si="46"/>
        <v>189.9</v>
      </c>
      <c r="J355" s="1418">
        <f t="shared" si="47"/>
        <v>759.6</v>
      </c>
      <c r="K355" s="135"/>
      <c r="L355" s="136"/>
      <c r="M355" s="137"/>
      <c r="N355" s="137"/>
      <c r="O355" s="137"/>
      <c r="P355" s="137"/>
    </row>
    <row r="356" spans="2:16" s="132" customFormat="1" ht="15">
      <c r="B356" s="129"/>
      <c r="C356" s="1554" t="s">
        <v>2884</v>
      </c>
      <c r="D356" s="1540">
        <v>83446</v>
      </c>
      <c r="E356" s="1534" t="str">
        <f>VLOOKUP($D356,'BANCO DE DADOS MAIO SERVIÇOS'!$A$2:$E$14528,2,FALSE)</f>
        <v>CAIXA DE PASSAGEM 30X30X40 COM TAMPA E DRENO BRITA</v>
      </c>
      <c r="F356" s="1533" t="str">
        <f>VLOOKUP($D356,'BANCO DE DADOS MAIO SERVIÇOS'!$A$2:$E$14528,3,FALSE)</f>
        <v>UN</v>
      </c>
      <c r="G356" s="1536">
        <v>1</v>
      </c>
      <c r="H356" s="1532">
        <f>VLOOKUP($D356,'BANCO DE DADOS MAIO SERVIÇOS'!$A$2:$E$14528,4,FALSE)</f>
        <v>140.32</v>
      </c>
      <c r="I356" s="1538">
        <f t="shared" si="46"/>
        <v>177.32</v>
      </c>
      <c r="J356" s="1418">
        <f t="shared" si="47"/>
        <v>177.32</v>
      </c>
      <c r="K356" s="135"/>
      <c r="L356" s="138"/>
      <c r="M356" s="140"/>
      <c r="N356" s="139"/>
      <c r="O356" s="140"/>
      <c r="P356" s="139"/>
    </row>
    <row r="357" spans="2:16" s="132" customFormat="1" ht="15">
      <c r="B357" s="129"/>
      <c r="C357" s="1554" t="s">
        <v>2885</v>
      </c>
      <c r="D357" s="1540" t="str">
        <f>'COMP. ELETRICO '!B227</f>
        <v>AMM ELE 54</v>
      </c>
      <c r="E357" s="1534" t="str">
        <f>VLOOKUP($D357,'BANCO DE DADOS MAIO SERVIÇOS'!$A$2:$E$14528,2,FALSE)</f>
        <v>CAIXA DE PASSAGEM 20X20X25 FUNDO BRITA COM TAMPA</v>
      </c>
      <c r="F357" s="1533" t="str">
        <f>VLOOKUP($D357,'BANCO DE DADOS MAIO SERVIÇOS'!$A$2:$E$14528,3,FALSE)</f>
        <v>UN</v>
      </c>
      <c r="G357" s="1536">
        <v>6</v>
      </c>
      <c r="H357" s="1532">
        <f>VLOOKUP($D357,'BANCO DE DADOS MAIO SERVIÇOS'!$A$2:$E$14528,4,FALSE)</f>
        <v>42.71</v>
      </c>
      <c r="I357" s="1538">
        <f t="shared" si="46"/>
        <v>53.97</v>
      </c>
      <c r="J357" s="1418">
        <f t="shared" si="47"/>
        <v>323.82</v>
      </c>
      <c r="K357" s="135"/>
      <c r="L357" s="138"/>
      <c r="M357" s="140"/>
      <c r="N357" s="139"/>
      <c r="O357" s="140"/>
      <c r="P357" s="139"/>
    </row>
    <row r="358" spans="2:16" s="132" customFormat="1" ht="45">
      <c r="B358" s="129"/>
      <c r="C358" s="1554" t="s">
        <v>2886</v>
      </c>
      <c r="D358" s="1540">
        <v>89168</v>
      </c>
      <c r="E358" s="1534" t="str">
        <f>VLOOKUP($D358,'BANCO DE DADOS MAIO SERVIÇOS'!$A$2:$E$14528,2,FALSE)</f>
        <v>(COMPOSIÇÃO REPRESENTATIVA) DO SERVIÇO DE ALVENARIA DE VEDAÇÃO DE BLOCOS VAZADOS DE CERÂMICA DE 9X19X19CM (ESPESSURA 9CM), PARA EDIFICAÇÃO HABITACIONAL UNIFAMILIAR (CASA) E EDIFICAÇÃO PÚBLICA PADRÃO. AF_11/2014</v>
      </c>
      <c r="F358" s="1533" t="str">
        <f>VLOOKUP($D358,'BANCO DE DADOS MAIO SERVIÇOS'!$A$2:$E$14528,3,FALSE)</f>
        <v>M2</v>
      </c>
      <c r="G358" s="1536">
        <v>2</v>
      </c>
      <c r="H358" s="1532">
        <f>VLOOKUP($D358,'BANCO DE DADOS MAIO SERVIÇOS'!$A$2:$E$14528,4,FALSE)</f>
        <v>59.73</v>
      </c>
      <c r="I358" s="1538">
        <f t="shared" si="46"/>
        <v>75.48</v>
      </c>
      <c r="J358" s="1418">
        <f t="shared" si="47"/>
        <v>150.96</v>
      </c>
      <c r="K358" s="135"/>
      <c r="L358" s="138"/>
      <c r="M358" s="140"/>
      <c r="N358" s="139"/>
      <c r="O358" s="140"/>
      <c r="P358" s="139"/>
    </row>
    <row r="359" spans="2:16" s="132" customFormat="1" ht="45">
      <c r="B359" s="129"/>
      <c r="C359" s="1554" t="s">
        <v>2887</v>
      </c>
      <c r="D359" s="1540">
        <v>87879</v>
      </c>
      <c r="E359" s="1534" t="str">
        <f>VLOOKUP($D359,'BANCO DE DADOS MAIO SERVIÇOS'!$A$2:$E$14528,2,FALSE)</f>
        <v>CHAPISCO APLICADO EM ALVENARIAS E ESTRUTURAS DE CONCRETO INTERNAS, COM COLHER DE PEDREIRO.  ARGAMASSA TRAÇO 1:3 COM PREPARO EM BETONEIRA 400L. AF_06/2014</v>
      </c>
      <c r="F359" s="1533" t="str">
        <f>VLOOKUP($D359,'BANCO DE DADOS MAIO SERVIÇOS'!$A$2:$E$14528,3,FALSE)</f>
        <v>M2</v>
      </c>
      <c r="G359" s="1536">
        <v>4.75</v>
      </c>
      <c r="H359" s="1532">
        <f>VLOOKUP($D359,'BANCO DE DADOS MAIO SERVIÇOS'!$A$2:$E$14528,4,FALSE)</f>
        <v>2.64</v>
      </c>
      <c r="I359" s="1538">
        <f t="shared" si="46"/>
        <v>3.33</v>
      </c>
      <c r="J359" s="1418">
        <f t="shared" si="47"/>
        <v>15.81</v>
      </c>
      <c r="K359" s="135"/>
      <c r="L359" s="138"/>
      <c r="M359" s="140"/>
      <c r="N359" s="139"/>
      <c r="O359" s="140"/>
      <c r="P359" s="139"/>
    </row>
    <row r="360" spans="2:16" s="128" customFormat="1" ht="45">
      <c r="B360" s="127"/>
      <c r="C360" s="1554" t="s">
        <v>2888</v>
      </c>
      <c r="D360" s="1540">
        <v>87775</v>
      </c>
      <c r="E360" s="1534" t="str">
        <f>VLOOKUP($D360,'BANCO DE DADOS MAIO SERVIÇOS'!$A$2:$E$14528,2,FALSE)</f>
        <v>EMBOÇO OU MASSA ÚNICA EM ARGAMASSA TRAÇO 1:2:8, PREPARO MECÂNICO COM BETONEIRA 400 L, APLICADA MANUALMENTE EM PANOS DE FACHADA COM PRESENÇA DE VÃOS, ESPESSURA DE 25 MM. AF_06/2014</v>
      </c>
      <c r="F360" s="1533" t="str">
        <f>VLOOKUP($D360,'BANCO DE DADOS MAIO SERVIÇOS'!$A$2:$E$14528,3,FALSE)</f>
        <v>M2</v>
      </c>
      <c r="G360" s="1536">
        <v>4.75</v>
      </c>
      <c r="H360" s="1532">
        <f>VLOOKUP($D360,'BANCO DE DADOS MAIO SERVIÇOS'!$A$2:$E$14528,4,FALSE)</f>
        <v>36.57</v>
      </c>
      <c r="I360" s="1538">
        <f t="shared" si="46"/>
        <v>46.21</v>
      </c>
      <c r="J360" s="1418">
        <f t="shared" ref="J360:J366" si="48">TRUNC(I360*G360,2)</f>
        <v>219.49</v>
      </c>
      <c r="K360" s="141"/>
      <c r="L360" s="132"/>
    </row>
    <row r="361" spans="2:16" s="131" customFormat="1" ht="15">
      <c r="B361" s="158"/>
      <c r="C361" s="1554" t="s">
        <v>2889</v>
      </c>
      <c r="D361" s="1540">
        <v>88485</v>
      </c>
      <c r="E361" s="1534" t="str">
        <f>VLOOKUP($D361,'BANCO DE DADOS MAIO SERVIÇOS'!$A$2:$E$14528,2,FALSE)</f>
        <v>APLICAÇÃO DE FUNDO SELADOR ACRÍLICO EM PAREDES, UMA DEMÃO. AF_06/2014</v>
      </c>
      <c r="F361" s="1533" t="str">
        <f>VLOOKUP($D361,'BANCO DE DADOS MAIO SERVIÇOS'!$A$2:$E$14528,3,FALSE)</f>
        <v>M2</v>
      </c>
      <c r="G361" s="1536">
        <v>4.75</v>
      </c>
      <c r="H361" s="1532">
        <f>VLOOKUP($D361,'BANCO DE DADOS MAIO SERVIÇOS'!$A$2:$E$14528,4,FALSE)</f>
        <v>1.55</v>
      </c>
      <c r="I361" s="1538">
        <f t="shared" si="46"/>
        <v>1.95</v>
      </c>
      <c r="J361" s="1418">
        <f t="shared" si="48"/>
        <v>9.26</v>
      </c>
      <c r="K361" s="159"/>
      <c r="M361" s="160"/>
      <c r="N361" s="160"/>
      <c r="O361" s="160"/>
      <c r="P361" s="160"/>
    </row>
    <row r="362" spans="2:16" s="128" customFormat="1" ht="30">
      <c r="B362" s="129"/>
      <c r="C362" s="1554" t="s">
        <v>2890</v>
      </c>
      <c r="D362" s="1540">
        <v>88489</v>
      </c>
      <c r="E362" s="1534" t="str">
        <f>VLOOKUP($D362,'BANCO DE DADOS MAIO SERVIÇOS'!$A$2:$E$14528,2,FALSE)</f>
        <v>APLICAÇÃO MANUAL DE PINTURA COM TINTA LÁTEX ACRÍLICA EM PAREDES, DUAS DEMÃOS. AF_06/2014</v>
      </c>
      <c r="F362" s="1533" t="str">
        <f>VLOOKUP($D362,'BANCO DE DADOS MAIO SERVIÇOS'!$A$2:$E$14528,3,FALSE)</f>
        <v>M2</v>
      </c>
      <c r="G362" s="1536">
        <v>4.75</v>
      </c>
      <c r="H362" s="1532">
        <f>VLOOKUP($D362,'BANCO DE DADOS MAIO SERVIÇOS'!$A$2:$E$14528,4,FALSE)</f>
        <v>9.51</v>
      </c>
      <c r="I362" s="1538">
        <f t="shared" si="46"/>
        <v>12.01</v>
      </c>
      <c r="J362" s="1418">
        <f t="shared" si="48"/>
        <v>57.04</v>
      </c>
      <c r="K362" s="131" t="e">
        <f>#REF!+#REF!</f>
        <v>#REF!</v>
      </c>
      <c r="L362" s="132"/>
    </row>
    <row r="363" spans="2:16" s="128" customFormat="1" ht="15">
      <c r="B363" s="134"/>
      <c r="C363" s="1554" t="s">
        <v>2891</v>
      </c>
      <c r="D363" s="1540">
        <v>72254</v>
      </c>
      <c r="E363" s="1534" t="str">
        <f>VLOOKUP($D363,'BANCO DE DADOS MAIO SERVIÇOS'!$A$2:$E$14528,2,FALSE)</f>
        <v>CABO DE COBRE NU 50MM2 - FORNECIMENTO E INSTALACAO</v>
      </c>
      <c r="F363" s="1533" t="str">
        <f>VLOOKUP($D363,'BANCO DE DADOS MAIO SERVIÇOS'!$A$2:$E$14528,3,FALSE)</f>
        <v>M</v>
      </c>
      <c r="G363" s="1536">
        <v>9</v>
      </c>
      <c r="H363" s="1532">
        <f>VLOOKUP($D363,'BANCO DE DADOS MAIO SERVIÇOS'!$A$2:$E$14528,4,FALSE)</f>
        <v>34.31</v>
      </c>
      <c r="I363" s="1538">
        <f t="shared" si="43"/>
        <v>43.35</v>
      </c>
      <c r="J363" s="1418">
        <f t="shared" si="48"/>
        <v>390.15</v>
      </c>
      <c r="K363" s="135"/>
      <c r="L363" s="136"/>
      <c r="M363" s="137"/>
      <c r="N363" s="137"/>
      <c r="O363" s="137"/>
      <c r="P363" s="137"/>
    </row>
    <row r="364" spans="2:16" s="128" customFormat="1" ht="15">
      <c r="B364" s="134"/>
      <c r="C364" s="1554" t="s">
        <v>2892</v>
      </c>
      <c r="D364" s="1540">
        <v>96985</v>
      </c>
      <c r="E364" s="1534" t="str">
        <f>VLOOKUP($D364,'BANCO DE DADOS MAIO SERVIÇOS'!$A$2:$E$14528,2,FALSE)</f>
        <v>HASTE DE ATERRAMENTO 5/8  PARA SPDA - FORNECIMENTO E INSTALAÇÃO. AF_12/2017</v>
      </c>
      <c r="F364" s="1533" t="str">
        <f>VLOOKUP($D364,'BANCO DE DADOS MAIO SERVIÇOS'!$A$2:$E$14528,3,FALSE)</f>
        <v>UN</v>
      </c>
      <c r="G364" s="1536">
        <v>3</v>
      </c>
      <c r="H364" s="1532">
        <f>VLOOKUP($D364,'BANCO DE DADOS MAIO SERVIÇOS'!$A$2:$E$14528,4,FALSE)</f>
        <v>39</v>
      </c>
      <c r="I364" s="1538">
        <f t="shared" si="43"/>
        <v>49.28</v>
      </c>
      <c r="J364" s="1418">
        <f t="shared" si="48"/>
        <v>147.84</v>
      </c>
      <c r="K364" s="135"/>
      <c r="L364" s="136"/>
      <c r="M364" s="137"/>
      <c r="N364" s="137"/>
      <c r="O364" s="137"/>
      <c r="P364" s="137"/>
    </row>
    <row r="365" spans="2:16" s="132" customFormat="1" ht="15">
      <c r="B365" s="129"/>
      <c r="C365" s="1554" t="s">
        <v>2893</v>
      </c>
      <c r="D365" s="1540">
        <v>93358</v>
      </c>
      <c r="E365" s="1534" t="str">
        <f>VLOOKUP($D365,'BANCO DE DADOS MAIO SERVIÇOS'!$A$2:$E$14528,2,FALSE)</f>
        <v>ESCAVAÇÃO MANUAL DE VALA COM PROFUNDIDADE MENOR OU IGUAL A 1,30 M. AF_03/2016</v>
      </c>
      <c r="F365" s="1533" t="str">
        <f>VLOOKUP($D365,'BANCO DE DADOS MAIO SERVIÇOS'!$A$2:$E$14528,3,FALSE)</f>
        <v>M3</v>
      </c>
      <c r="G365" s="1536">
        <v>9.6</v>
      </c>
      <c r="H365" s="1532">
        <f>VLOOKUP($D365,'BANCO DE DADOS MAIO SERVIÇOS'!$A$2:$E$14528,4,FALSE)</f>
        <v>56.01</v>
      </c>
      <c r="I365" s="1538">
        <f t="shared" si="43"/>
        <v>70.77</v>
      </c>
      <c r="J365" s="1418">
        <f t="shared" si="48"/>
        <v>679.39</v>
      </c>
      <c r="K365" s="135"/>
      <c r="L365" s="138"/>
      <c r="M365" s="140"/>
      <c r="N365" s="139"/>
      <c r="O365" s="140"/>
      <c r="P365" s="139"/>
    </row>
    <row r="366" spans="2:16" s="132" customFormat="1" ht="15.75" thickBot="1">
      <c r="B366" s="129"/>
      <c r="C366" s="1549" t="s">
        <v>2894</v>
      </c>
      <c r="D366" s="1556">
        <v>93382</v>
      </c>
      <c r="E366" s="1552" t="str">
        <f>VLOOKUP($D366,'BANCO DE DADOS MAIO SERVIÇOS'!$A$2:$E$14528,2,FALSE)</f>
        <v>REATERRO MANUAL DE VALAS COM COMPACTAÇÃO MECANIZADA. AF_04/2016</v>
      </c>
      <c r="F366" s="1550" t="str">
        <f>VLOOKUP($D366,'BANCO DE DADOS MAIO SERVIÇOS'!$A$2:$E$14528,3,FALSE)</f>
        <v>M3</v>
      </c>
      <c r="G366" s="1553">
        <v>9.6</v>
      </c>
      <c r="H366" s="1557">
        <f>VLOOKUP($D366,'BANCO DE DADOS MAIO SERVIÇOS'!$A$2:$E$14528,4,FALSE)</f>
        <v>19.05</v>
      </c>
      <c r="I366" s="1555">
        <f t="shared" si="43"/>
        <v>24.07</v>
      </c>
      <c r="J366" s="1385">
        <f t="shared" si="48"/>
        <v>231.07</v>
      </c>
      <c r="K366" s="135"/>
      <c r="L366" s="138"/>
      <c r="M366" s="140"/>
      <c r="N366" s="139"/>
      <c r="O366" s="140"/>
      <c r="P366" s="139"/>
    </row>
    <row r="367" spans="2:16" s="144" customFormat="1" ht="16.5" thickBot="1">
      <c r="B367" s="145"/>
      <c r="C367" s="1388"/>
      <c r="D367" s="1419"/>
      <c r="E367" s="1514" t="s">
        <v>3018</v>
      </c>
      <c r="F367" s="1511"/>
      <c r="G367" s="1383"/>
      <c r="H367" s="1387"/>
      <c r="I367" s="1387"/>
      <c r="J367" s="1390"/>
      <c r="K367" s="146"/>
      <c r="L367" s="147"/>
    </row>
    <row r="368" spans="2:16" s="128" customFormat="1" ht="15">
      <c r="B368" s="134"/>
      <c r="C368" s="1529" t="s">
        <v>2895</v>
      </c>
      <c r="D368" s="1530" t="s">
        <v>1230</v>
      </c>
      <c r="E368" s="1525" t="str">
        <f>VLOOKUP($D368,'BANCO DE DADOS MAIO SERVIÇOS'!$A$2:$E$14528,2,FALSE)</f>
        <v>FORNECIMENTO E INSTALAÇÃO DE CABO FLEX HEPR 1 KV 95,0 MM2 PT</v>
      </c>
      <c r="F368" s="1526" t="str">
        <f>VLOOKUP($D368,'BANCO DE DADOS MAIO SERVIÇOS'!$A$2:$E$14528,3,FALSE)</f>
        <v>M</v>
      </c>
      <c r="G368" s="1531">
        <v>80</v>
      </c>
      <c r="H368" s="1527">
        <f>VLOOKUP($D368,'BANCO DE DADOS MAIO SERVIÇOS'!$A$2:$E$14528,4,FALSE)</f>
        <v>51.98</v>
      </c>
      <c r="I368" s="1528">
        <f t="shared" ref="I368:I382" si="49">TRUNC(H368*(1+$G$6),2)</f>
        <v>65.680000000000007</v>
      </c>
      <c r="J368" s="1330">
        <f t="shared" ref="J368:J382" si="50">TRUNC(I368*G368,2)</f>
        <v>5254.4</v>
      </c>
      <c r="K368" s="135"/>
      <c r="L368" s="136"/>
      <c r="M368" s="137"/>
      <c r="N368" s="137"/>
      <c r="O368" s="137"/>
      <c r="P368" s="137"/>
    </row>
    <row r="369" spans="2:16" s="132" customFormat="1" ht="30">
      <c r="B369" s="129"/>
      <c r="C369" s="1554" t="s">
        <v>2896</v>
      </c>
      <c r="D369" s="1540" t="s">
        <v>2819</v>
      </c>
      <c r="E369" s="1534" t="str">
        <f>VLOOKUP($D369,'BANCO DE DADOS MAIO SERVIÇOS'!$A$2:$E$14528,2,FALSE)</f>
        <v>FORNECIMENTO E INSTALAÇÃO DE DISPOSITIVO DPS CLASSE II, 1 POLO, TENSAO MAXIMA DE 175 V, CORRENTE MAXIMA DE *45* KA (TIPO AC)</v>
      </c>
      <c r="F369" s="1533" t="str">
        <f>VLOOKUP($D369,'BANCO DE DADOS MAIO SERVIÇOS'!$A$2:$E$14528,3,FALSE)</f>
        <v>UN</v>
      </c>
      <c r="G369" s="1536">
        <v>4</v>
      </c>
      <c r="H369" s="1532">
        <f>VLOOKUP($D369,'BANCO DE DADOS MAIO SERVIÇOS'!$A$2:$E$14528,4,FALSE)</f>
        <v>80.739999999999995</v>
      </c>
      <c r="I369" s="1538">
        <f>TRUNC(H369*(1+$G$6),2)</f>
        <v>102.03</v>
      </c>
      <c r="J369" s="1418">
        <f>TRUNC(I369*G369,2)</f>
        <v>408.12</v>
      </c>
      <c r="K369" s="135"/>
      <c r="L369" s="138"/>
      <c r="M369" s="140"/>
      <c r="N369" s="139"/>
      <c r="O369" s="140"/>
      <c r="P369" s="139"/>
    </row>
    <row r="370" spans="2:16" s="132" customFormat="1" ht="30">
      <c r="B370" s="129"/>
      <c r="C370" s="1554" t="s">
        <v>2897</v>
      </c>
      <c r="D370" s="1540" t="s">
        <v>1197</v>
      </c>
      <c r="E370" s="1534" t="str">
        <f>VLOOKUP($D370,'BANCO DE DADOS MAIO SERVIÇOS'!$A$2:$E$14528,2,FALSE)</f>
        <v>FORNECIMENTO E INSTALAÇÃO DE INTERRUPTOR DIFERENCIAL RESIDUAL, 2 POLOS, SENSIBILIDADE 30 MA, CORRENTE DE 25 A</v>
      </c>
      <c r="F370" s="1533" t="str">
        <f>VLOOKUP($D370,'BANCO DE DADOS MAIO SERVIÇOS'!$A$2:$E$14528,3,FALSE)</f>
        <v>UN</v>
      </c>
      <c r="G370" s="1536">
        <v>9</v>
      </c>
      <c r="H370" s="1532">
        <f>VLOOKUP($D370,'BANCO DE DADOS MAIO SERVIÇOS'!$A$2:$E$14528,4,FALSE)</f>
        <v>120.98</v>
      </c>
      <c r="I370" s="1538">
        <f>TRUNC(H370*(1+$G$6),2)</f>
        <v>152.88</v>
      </c>
      <c r="J370" s="1418">
        <f>TRUNC(I370*G370,2)</f>
        <v>1375.92</v>
      </c>
      <c r="K370" s="135"/>
      <c r="L370" s="138"/>
      <c r="M370" s="140"/>
      <c r="N370" s="139"/>
      <c r="O370" s="140"/>
      <c r="P370" s="139"/>
    </row>
    <row r="371" spans="2:16" s="128" customFormat="1" ht="15">
      <c r="B371" s="127"/>
      <c r="C371" s="1554" t="s">
        <v>2898</v>
      </c>
      <c r="D371" s="1540" t="s">
        <v>1196</v>
      </c>
      <c r="E371" s="1534" t="str">
        <f>VLOOKUP($D371,'BANCO DE DADOS MAIO SERVIÇOS'!$A$2:$E$14528,2,FALSE)</f>
        <v>FORNECIMENTO E INSTALAÇÃO DE PLACA DE SINALIZAÇÃO DE ENERGIA (23X16CM)</v>
      </c>
      <c r="F371" s="1533" t="str">
        <f>VLOOKUP($D371,'BANCO DE DADOS MAIO SERVIÇOS'!$A$2:$E$14528,3,FALSE)</f>
        <v>UN</v>
      </c>
      <c r="G371" s="1536">
        <v>5</v>
      </c>
      <c r="H371" s="1532">
        <f>VLOOKUP($D371,'BANCO DE DADOS MAIO SERVIÇOS'!$A$2:$E$14528,4,FALSE)</f>
        <v>32.36</v>
      </c>
      <c r="I371" s="1538">
        <f>TRUNC(H371*(1+$G$6),2)</f>
        <v>40.89</v>
      </c>
      <c r="J371" s="1418">
        <f>TRUNC(I371*G371,2)</f>
        <v>204.45</v>
      </c>
      <c r="K371" s="141"/>
      <c r="L371" s="132"/>
    </row>
    <row r="372" spans="2:16" s="131" customFormat="1" ht="45">
      <c r="B372" s="158"/>
      <c r="C372" s="1554" t="s">
        <v>2899</v>
      </c>
      <c r="D372" s="1540" t="s">
        <v>1198</v>
      </c>
      <c r="E372" s="1534" t="str">
        <f>VLOOKUP($D372,'BANCO DE DADOS MAIO SERVIÇOS'!$A$2:$E$14528,2,FALSE)</f>
        <v>FORNECIMENTO E INSTALAÇÃO DE ELETRODUTODUTO PEAD FLEXIVEL PAREDE SIMPLES, CORRUGACAO HELICOIDAL, COR PRETA, SEM ROSCA, DE 1 1/2",  PARA CABEAMENTO SUBTERRANEO (NBR 15715)</v>
      </c>
      <c r="F372" s="1533" t="str">
        <f>VLOOKUP($D372,'BANCO DE DADOS MAIO SERVIÇOS'!$A$2:$E$14528,3,FALSE)</f>
        <v>M</v>
      </c>
      <c r="G372" s="1536">
        <v>86</v>
      </c>
      <c r="H372" s="1532">
        <f>VLOOKUP($D372,'BANCO DE DADOS MAIO SERVIÇOS'!$A$2:$E$14528,4,FALSE)</f>
        <v>9.08</v>
      </c>
      <c r="I372" s="1538">
        <f>TRUNC(H372*(1+$G$6),2)</f>
        <v>11.47</v>
      </c>
      <c r="J372" s="1418">
        <f>TRUNC(I372*G372,2)</f>
        <v>986.42</v>
      </c>
      <c r="K372" s="159"/>
      <c r="M372" s="160"/>
      <c r="N372" s="160"/>
      <c r="O372" s="160"/>
      <c r="P372" s="160"/>
    </row>
    <row r="373" spans="2:16" s="128" customFormat="1" ht="30">
      <c r="B373" s="129"/>
      <c r="C373" s="1554" t="s">
        <v>2900</v>
      </c>
      <c r="D373" s="1540" t="s">
        <v>1201</v>
      </c>
      <c r="E373" s="1534" t="str">
        <f>VLOOKUP($D373,'BANCO DE DADOS MAIO SERVIÇOS'!$A$2:$E$14528,2,FALSE)</f>
        <v>FORNECIMENTO E INSTALAÇÃO DE CAMPAINHA ALTA POTENCIA 110V / 220V, DIAMETRO 150 MM</v>
      </c>
      <c r="F373" s="1533" t="str">
        <f>VLOOKUP($D373,'BANCO DE DADOS MAIO SERVIÇOS'!$A$2:$E$14528,3,FALSE)</f>
        <v>UN</v>
      </c>
      <c r="G373" s="1536">
        <v>4</v>
      </c>
      <c r="H373" s="1532">
        <f>VLOOKUP($D373,'BANCO DE DADOS MAIO SERVIÇOS'!$A$2:$E$14528,4,FALSE)</f>
        <v>95.800000000000011</v>
      </c>
      <c r="I373" s="1538">
        <f>TRUNC(H373*(1+$G$6),2)</f>
        <v>121.06</v>
      </c>
      <c r="J373" s="1418">
        <f>TRUNC(I373*G373,2)</f>
        <v>484.24</v>
      </c>
      <c r="K373" s="131" t="e">
        <f>#REF!+#REF!</f>
        <v>#REF!</v>
      </c>
      <c r="L373" s="132"/>
    </row>
    <row r="374" spans="2:16" s="128" customFormat="1" ht="45">
      <c r="B374" s="134"/>
      <c r="C374" s="1554" t="s">
        <v>2901</v>
      </c>
      <c r="D374" s="1540" t="s">
        <v>2820</v>
      </c>
      <c r="E374" s="1534" t="str">
        <f>VLOOKUP($D374,'BANCO DE DADOS MAIO SERVIÇOS'!$A$2:$E$14528,2,FALSE)</f>
        <v>FORNECIMENTO E INSTALAÇÃO DE PROJETOR RETANGULAR FECHADO, CABECEIRAS EM ALUMÍNIO FUNDIDO, CORPO EM ALUMÍNIO ANODIZADO, PARA LÃMPADA E-40, FECHAMENTO EM VIDRO TEMPERADO, COM LÂMPADA DE VAPOR METÁLICO DE 250W E REATOR</v>
      </c>
      <c r="F374" s="1533" t="str">
        <f>VLOOKUP($D374,'BANCO DE DADOS MAIO SERVIÇOS'!$A$2:$E$14528,3,FALSE)</f>
        <v>UN</v>
      </c>
      <c r="G374" s="1536">
        <v>6</v>
      </c>
      <c r="H374" s="1532">
        <f>VLOOKUP($D374,'BANCO DE DADOS MAIO SERVIÇOS'!$A$2:$E$14528,4,FALSE)</f>
        <v>218.82999999999998</v>
      </c>
      <c r="I374" s="1538">
        <f t="shared" si="49"/>
        <v>276.52999999999997</v>
      </c>
      <c r="J374" s="1418">
        <f t="shared" si="50"/>
        <v>1659.18</v>
      </c>
      <c r="K374" s="135"/>
      <c r="L374" s="136"/>
      <c r="M374" s="137"/>
      <c r="N374" s="137"/>
      <c r="O374" s="137"/>
      <c r="P374" s="137"/>
    </row>
    <row r="375" spans="2:16" s="128" customFormat="1" ht="30">
      <c r="B375" s="134"/>
      <c r="C375" s="1554" t="s">
        <v>2902</v>
      </c>
      <c r="D375" s="1540" t="s">
        <v>1202</v>
      </c>
      <c r="E375" s="1534" t="str">
        <f>VLOOKUP($D375,'BANCO DE DADOS MAIO SERVIÇOS'!$A$2:$E$14528,2,FALSE)</f>
        <v>FORNECIMENTO E INSTALAÇÃO DE POSTE DECORATIVO PARA JARDIM EM AÇO, H=2,5M, PARA INSTALAÇÃO DE DUAS LUMINÁRIAS TIPO GLOBO (EXCETO LUMIÁRIA E LÂMPADA)</v>
      </c>
      <c r="F375" s="1533" t="str">
        <f>VLOOKUP($D375,'BANCO DE DADOS MAIO SERVIÇOS'!$A$2:$E$14528,3,FALSE)</f>
        <v>UN</v>
      </c>
      <c r="G375" s="1536">
        <v>6</v>
      </c>
      <c r="H375" s="1532">
        <f>VLOOKUP($D375,'BANCO DE DADOS MAIO SERVIÇOS'!$A$2:$E$14528,4,FALSE)</f>
        <v>325.61</v>
      </c>
      <c r="I375" s="1538">
        <f t="shared" si="49"/>
        <v>411.47</v>
      </c>
      <c r="J375" s="1418">
        <f t="shared" si="50"/>
        <v>2468.8200000000002</v>
      </c>
      <c r="K375" s="135"/>
      <c r="L375" s="136"/>
      <c r="M375" s="137"/>
      <c r="N375" s="137"/>
      <c r="O375" s="137"/>
      <c r="P375" s="137"/>
    </row>
    <row r="376" spans="2:16" s="132" customFormat="1" ht="45">
      <c r="B376" s="129"/>
      <c r="C376" s="1554" t="s">
        <v>2903</v>
      </c>
      <c r="D376" s="1540" t="s">
        <v>2414</v>
      </c>
      <c r="E376" s="1535" t="str">
        <f>VLOOKUP($D376,'BANCO DE DADOS MAIO SERVIÇOS'!$A$2:$E$14528,2,FALSE)</f>
        <v>FORNECIMENTO E INSTALAÇÃO DE LUMINARIA PLAFONIER SOBREPOR ARO/BASE METALICA C/ GLOBO ESFERICO VIDRO LEITOSO BOCA 10CM DIAM 20CM P/ 1 LAMP INCAND, INCL SOQUETE PORCELANA</v>
      </c>
      <c r="F376" s="1533" t="str">
        <f>VLOOKUP($D376,'BANCO DE DADOS MAIO SERVIÇOS'!$A$2:$E$14528,3,FALSE)</f>
        <v>UN</v>
      </c>
      <c r="G376" s="1536">
        <v>12</v>
      </c>
      <c r="H376" s="1532">
        <f>VLOOKUP($D376,'BANCO DE DADOS MAIO SERVIÇOS'!$A$2:$E$14528,4,FALSE)</f>
        <v>24.27</v>
      </c>
      <c r="I376" s="1538">
        <f t="shared" si="49"/>
        <v>30.66</v>
      </c>
      <c r="J376" s="1418">
        <f t="shared" si="50"/>
        <v>367.92</v>
      </c>
      <c r="K376" s="135"/>
      <c r="L376" s="138"/>
      <c r="M376" s="140"/>
      <c r="N376" s="139"/>
      <c r="O376" s="140"/>
      <c r="P376" s="139"/>
    </row>
    <row r="377" spans="2:16" s="132" customFormat="1" ht="15">
      <c r="B377" s="129"/>
      <c r="C377" s="1554" t="s">
        <v>2904</v>
      </c>
      <c r="D377" s="1540" t="s">
        <v>1199</v>
      </c>
      <c r="E377" s="1534" t="str">
        <f>VLOOKUP($D377,'BANCO DE DADOS MAIO SERVIÇOS'!$A$2:$E$14528,2,FALSE)</f>
        <v>FORNECIMENTO E INSTALAÇÃO DE LÂMPADA DE VAPOR METÁLICO DE 70W</v>
      </c>
      <c r="F377" s="1533" t="str">
        <f>VLOOKUP($D377,'BANCO DE DADOS MAIO SERVIÇOS'!$A$2:$E$14528,3,FALSE)</f>
        <v>UN</v>
      </c>
      <c r="G377" s="1536">
        <v>12</v>
      </c>
      <c r="H377" s="1532">
        <f>VLOOKUP($D377,'BANCO DE DADOS MAIO SERVIÇOS'!$A$2:$E$14528,4,FALSE)</f>
        <v>45.82</v>
      </c>
      <c r="I377" s="1538">
        <f t="shared" si="49"/>
        <v>57.9</v>
      </c>
      <c r="J377" s="1418">
        <f t="shared" si="50"/>
        <v>694.8</v>
      </c>
      <c r="K377" s="135"/>
      <c r="L377" s="138"/>
      <c r="M377" s="140"/>
      <c r="N377" s="139"/>
      <c r="O377" s="140"/>
      <c r="P377" s="139"/>
    </row>
    <row r="378" spans="2:16" s="132" customFormat="1" ht="15">
      <c r="B378" s="129"/>
      <c r="C378" s="1554" t="s">
        <v>2905</v>
      </c>
      <c r="D378" s="1540" t="s">
        <v>1200</v>
      </c>
      <c r="E378" s="1534" t="str">
        <f>VLOOKUP($D378,'BANCO DE DADOS MAIO SERVIÇOS'!$A$2:$E$14528,2,FALSE)</f>
        <v>FORNECIMENTO E INSTALAÇÃO DE REATOR PARA LÂMPADA DE VAPOR METÁLICO DE 70W</v>
      </c>
      <c r="F378" s="1533" t="str">
        <f>VLOOKUP($D378,'BANCO DE DADOS MAIO SERVIÇOS'!$A$2:$E$14528,3,FALSE)</f>
        <v>UN</v>
      </c>
      <c r="G378" s="1536">
        <v>12</v>
      </c>
      <c r="H378" s="1532">
        <f>VLOOKUP($D378,'BANCO DE DADOS MAIO SERVIÇOS'!$A$2:$E$14528,4,FALSE)</f>
        <v>78.03</v>
      </c>
      <c r="I378" s="1538">
        <f t="shared" si="49"/>
        <v>98.6</v>
      </c>
      <c r="J378" s="1418">
        <f t="shared" si="50"/>
        <v>1183.2</v>
      </c>
      <c r="K378" s="135"/>
      <c r="L378" s="138"/>
      <c r="M378" s="140"/>
      <c r="N378" s="139"/>
      <c r="O378" s="140"/>
      <c r="P378" s="139"/>
    </row>
    <row r="379" spans="2:16" s="132" customFormat="1" ht="15">
      <c r="B379" s="129"/>
      <c r="C379" s="1554" t="s">
        <v>2906</v>
      </c>
      <c r="D379" s="1540" t="s">
        <v>2821</v>
      </c>
      <c r="E379" s="1535" t="str">
        <f>VLOOKUP($D379,'BANCO DE DADOS MAIO SERVIÇOS'!$A$2:$E$14528,2,FALSE)</f>
        <v>FORNECIMENTO E INSTALAÇÃO DE TOMADA DE PISO 2P+T COM CAIXA 4X2" E TAMPA</v>
      </c>
      <c r="F379" s="1533" t="str">
        <f>VLOOKUP($D379,'BANCO DE DADOS MAIO SERVIÇOS'!$A$2:$E$14528,3,FALSE)</f>
        <v>UN</v>
      </c>
      <c r="G379" s="1536">
        <v>2</v>
      </c>
      <c r="H379" s="1532">
        <f>VLOOKUP($D379,'BANCO DE DADOS MAIO SERVIÇOS'!$A$2:$E$14528,4,FALSE)</f>
        <v>10.14</v>
      </c>
      <c r="I379" s="1538">
        <f t="shared" si="49"/>
        <v>12.81</v>
      </c>
      <c r="J379" s="1418">
        <f t="shared" si="50"/>
        <v>25.62</v>
      </c>
      <c r="K379" s="135"/>
      <c r="L379" s="138"/>
      <c r="M379" s="140"/>
      <c r="N379" s="139"/>
      <c r="O379" s="140"/>
      <c r="P379" s="139"/>
    </row>
    <row r="380" spans="2:16" s="132" customFormat="1" ht="30">
      <c r="B380" s="129"/>
      <c r="C380" s="1554" t="s">
        <v>2907</v>
      </c>
      <c r="D380" s="1540" t="s">
        <v>2822</v>
      </c>
      <c r="E380" s="1534" t="str">
        <f>VLOOKUP($D380,'BANCO DE DADOS MAIO SERVIÇOS'!$A$2:$E$14528,2,FALSE)</f>
        <v>FORNECIMENTO E INSTALAÇÃO DE ELETRODUTO FLEXÍVEL CORRUGADO, REFORÇADO, COR LARANJA, PVC, DN 25 MM (3/4"), PARA CIRCUITOS TERMINAIS, INSTALADO EM LAJE</v>
      </c>
      <c r="F380" s="1533" t="str">
        <f>VLOOKUP($D380,'BANCO DE DADOS MAIO SERVIÇOS'!$A$2:$E$14528,3,FALSE)</f>
        <v xml:space="preserve">M     </v>
      </c>
      <c r="G380" s="1536">
        <v>327</v>
      </c>
      <c r="H380" s="1532">
        <f>VLOOKUP($D380,'BANCO DE DADOS MAIO SERVIÇOS'!$A$2:$E$14528,4,FALSE)</f>
        <v>4.62</v>
      </c>
      <c r="I380" s="1538">
        <f t="shared" si="49"/>
        <v>5.83</v>
      </c>
      <c r="J380" s="1418">
        <f t="shared" si="50"/>
        <v>1906.41</v>
      </c>
      <c r="K380" s="135"/>
      <c r="L380" s="138"/>
      <c r="M380" s="140"/>
      <c r="N380" s="139"/>
      <c r="O380" s="140"/>
      <c r="P380" s="139"/>
    </row>
    <row r="381" spans="2:16" s="132" customFormat="1" ht="30">
      <c r="B381" s="129"/>
      <c r="C381" s="1554" t="s">
        <v>2908</v>
      </c>
      <c r="D381" s="1540" t="s">
        <v>2823</v>
      </c>
      <c r="E381" s="1535" t="str">
        <f>VLOOKUP($D381,'BANCO DE DADOS MAIO SERVIÇOS'!$A$2:$E$14528,2,FALSE)</f>
        <v>FORNECIMENTO E INSTALAÇÃO DE ELETRODUTO FLEXÍVEL CORRUGADO, REFORÇADO, COR LARANJA, PVC, DN 32 MM (1"), PARA CIRCUITOS TERMINAIS, INSTALADO EM LAJE</v>
      </c>
      <c r="F381" s="1533" t="str">
        <f>VLOOKUP($D381,'BANCO DE DADOS MAIO SERVIÇOS'!$A$2:$E$14528,3,FALSE)</f>
        <v xml:space="preserve">M     </v>
      </c>
      <c r="G381" s="1536">
        <v>150</v>
      </c>
      <c r="H381" s="1532">
        <f>VLOOKUP($D381,'BANCO DE DADOS MAIO SERVIÇOS'!$A$2:$E$14528,4,FALSE)</f>
        <v>7.1</v>
      </c>
      <c r="I381" s="1538">
        <f t="shared" si="49"/>
        <v>8.9700000000000006</v>
      </c>
      <c r="J381" s="1418">
        <f t="shared" si="50"/>
        <v>1345.5</v>
      </c>
      <c r="K381" s="135"/>
      <c r="L381" s="138"/>
      <c r="M381" s="140"/>
      <c r="N381" s="139"/>
      <c r="O381" s="140"/>
      <c r="P381" s="139"/>
    </row>
    <row r="382" spans="2:16" s="128" customFormat="1" ht="15.75" thickBot="1">
      <c r="B382" s="129"/>
      <c r="C382" s="1549" t="s">
        <v>2909</v>
      </c>
      <c r="D382" s="1556" t="s">
        <v>2411</v>
      </c>
      <c r="E382" s="1552" t="str">
        <f>VLOOKUP($D382,'BANCO DE DADOS MAIO SERVIÇOS'!$A$2:$E$14528,2,FALSE)</f>
        <v>FORNECIMENTO E INSTALAÇAO DE PADRÃO DE ENTRADA ED ENERGIA  T6</v>
      </c>
      <c r="F382" s="1550" t="str">
        <f>VLOOKUP($D382,'BANCO DE DADOS MAIO SERVIÇOS'!$A$2:$E$14528,3,FALSE)</f>
        <v>UN</v>
      </c>
      <c r="G382" s="1553">
        <v>1</v>
      </c>
      <c r="H382" s="1557">
        <f>VLOOKUP($D382,'BANCO DE DADOS MAIO SERVIÇOS'!$A$2:$E$14528,4,FALSE)</f>
        <v>4170.8600000000006</v>
      </c>
      <c r="I382" s="1555">
        <f t="shared" si="49"/>
        <v>5270.71</v>
      </c>
      <c r="J382" s="1385">
        <f t="shared" si="50"/>
        <v>5270.71</v>
      </c>
      <c r="K382" s="131"/>
      <c r="L382" s="132"/>
    </row>
    <row r="383" spans="2:16" s="71" customFormat="1" ht="16.5" thickBot="1">
      <c r="B383" s="68"/>
      <c r="C383" s="370"/>
      <c r="D383" s="370"/>
      <c r="E383" s="370"/>
      <c r="F383" s="370"/>
      <c r="G383" s="370"/>
      <c r="H383" s="371"/>
      <c r="I383" s="370"/>
      <c r="J383" s="370"/>
      <c r="K383" s="133"/>
      <c r="M383" s="57"/>
      <c r="N383" s="57"/>
      <c r="O383" s="57"/>
      <c r="P383" s="57"/>
    </row>
    <row r="384" spans="2:16" ht="15.75">
      <c r="C384" s="349" t="s">
        <v>2016</v>
      </c>
      <c r="D384" s="394"/>
      <c r="E384" s="351" t="s">
        <v>1810</v>
      </c>
      <c r="F384" s="352"/>
      <c r="G384" s="353"/>
      <c r="H384" s="354"/>
      <c r="I384" s="354"/>
      <c r="J384" s="355">
        <f>SUM(J385:J405)</f>
        <v>19096.980000000003</v>
      </c>
      <c r="K384" s="131"/>
    </row>
    <row r="385" spans="2:12" s="128" customFormat="1" ht="15">
      <c r="B385" s="129"/>
      <c r="C385" s="986" t="s">
        <v>1834</v>
      </c>
      <c r="D385" s="989">
        <v>72253</v>
      </c>
      <c r="E385" s="978" t="str">
        <f>VLOOKUP($D385,'BANCO DE DADOS MAIO SERVIÇOS'!$A$2:$E$14528,2,FALSE)</f>
        <v>CABO DE COBRE NU 35MM2 - FORNECIMENTO E INSTALACAO</v>
      </c>
      <c r="F385" s="977" t="str">
        <f>VLOOKUP($D385,'BANCO DE DADOS MAIO SERVIÇOS'!$A$2:$E$14528,3,FALSE)</f>
        <v>M</v>
      </c>
      <c r="G385" s="965">
        <v>156</v>
      </c>
      <c r="H385" s="979">
        <f>VLOOKUP($D385,'BANCO DE DADOS MAIO SERVIÇOS'!$A$2:$E$14528,4,FALSE)</f>
        <v>24.22</v>
      </c>
      <c r="I385" s="987">
        <f t="shared" ref="I385:I396" si="51">TRUNC(H385*(1+$G$6),2)</f>
        <v>30.6</v>
      </c>
      <c r="J385" s="361">
        <f t="shared" ref="J385:J396" si="52">TRUNC(I385*G385,2)</f>
        <v>4773.6000000000004</v>
      </c>
      <c r="K385" s="131"/>
      <c r="L385" s="132"/>
    </row>
    <row r="386" spans="2:12" s="128" customFormat="1" ht="15">
      <c r="B386" s="129"/>
      <c r="C386" s="986" t="s">
        <v>1835</v>
      </c>
      <c r="D386" s="989">
        <v>72254</v>
      </c>
      <c r="E386" s="978" t="str">
        <f>VLOOKUP($D386,'BANCO DE DADOS MAIO SERVIÇOS'!$A$2:$E$14528,2,FALSE)</f>
        <v>CABO DE COBRE NU 50MM2 - FORNECIMENTO E INSTALACAO</v>
      </c>
      <c r="F386" s="977" t="str">
        <f>VLOOKUP($D386,'BANCO DE DADOS MAIO SERVIÇOS'!$A$2:$E$14528,3,FALSE)</f>
        <v>M</v>
      </c>
      <c r="G386" s="965">
        <v>101</v>
      </c>
      <c r="H386" s="979">
        <f>VLOOKUP($D386,'BANCO DE DADOS MAIO SERVIÇOS'!$A$2:$E$14528,4,FALSE)</f>
        <v>34.31</v>
      </c>
      <c r="I386" s="987">
        <f t="shared" si="51"/>
        <v>43.35</v>
      </c>
      <c r="J386" s="361">
        <f t="shared" si="52"/>
        <v>4378.3500000000004</v>
      </c>
      <c r="K386" s="131"/>
      <c r="L386" s="132"/>
    </row>
    <row r="387" spans="2:12" s="128" customFormat="1" ht="30">
      <c r="B387" s="129"/>
      <c r="C387" s="986" t="s">
        <v>2910</v>
      </c>
      <c r="D387" s="990">
        <v>92988</v>
      </c>
      <c r="E387" s="978" t="str">
        <f>VLOOKUP($D387,'BANCO DE DADOS MAIO SERVIÇOS'!$A$2:$E$14528,2,FALSE)</f>
        <v>CABO DE COBRE FLEXÍVEL ISOLADO, 50 MM², ANTI-CHAMA 0,6/1,0 KV, PARA DISTRIBUIÇÃO - FORNECIMENTO E INSTALAÇÃO. AF_12/2015</v>
      </c>
      <c r="F387" s="977" t="str">
        <f>VLOOKUP($D387,'BANCO DE DADOS MAIO SERVIÇOS'!$A$2:$E$14528,3,FALSE)</f>
        <v>M</v>
      </c>
      <c r="G387" s="985">
        <v>4</v>
      </c>
      <c r="H387" s="979">
        <f>VLOOKUP($D387,'BANCO DE DADOS MAIO SERVIÇOS'!$A$2:$E$14528,4,FALSE)</f>
        <v>27.49</v>
      </c>
      <c r="I387" s="987">
        <f t="shared" si="51"/>
        <v>34.729999999999997</v>
      </c>
      <c r="J387" s="361">
        <f t="shared" si="52"/>
        <v>138.91999999999999</v>
      </c>
      <c r="K387" s="131"/>
      <c r="L387" s="132"/>
    </row>
    <row r="388" spans="2:12" s="128" customFormat="1" ht="30">
      <c r="B388" s="129"/>
      <c r="C388" s="986" t="s">
        <v>2911</v>
      </c>
      <c r="D388" s="989">
        <v>72263</v>
      </c>
      <c r="E388" s="978" t="str">
        <f>VLOOKUP($D388,'BANCO DE DADOS MAIO SERVIÇOS'!$A$2:$E$14528,2,FALSE)</f>
        <v>TERMINAL OU CONECTOR DE PRESSAO - PARA CABO 50MM2 - FORNECIMENTO E INSTALACAO</v>
      </c>
      <c r="F388" s="977" t="str">
        <f>VLOOKUP($D388,'BANCO DE DADOS MAIO SERVIÇOS'!$A$2:$E$14528,3,FALSE)</f>
        <v>UN</v>
      </c>
      <c r="G388" s="965">
        <v>3</v>
      </c>
      <c r="H388" s="979">
        <f>VLOOKUP($D388,'BANCO DE DADOS MAIO SERVIÇOS'!$A$2:$E$14528,4,FALSE)</f>
        <v>17.77</v>
      </c>
      <c r="I388" s="987">
        <f t="shared" si="51"/>
        <v>22.45</v>
      </c>
      <c r="J388" s="361">
        <f t="shared" si="52"/>
        <v>67.349999999999994</v>
      </c>
      <c r="K388" s="131"/>
      <c r="L388" s="132"/>
    </row>
    <row r="389" spans="2:12" s="128" customFormat="1" ht="15">
      <c r="B389" s="129"/>
      <c r="C389" s="986" t="s">
        <v>2912</v>
      </c>
      <c r="D389" s="1352">
        <v>96985</v>
      </c>
      <c r="E389" s="978" t="str">
        <f>VLOOKUP($D389,'BANCO DE DADOS MAIO SERVIÇOS'!$A$2:$E$14528,2,FALSE)</f>
        <v>HASTE DE ATERRAMENTO 5/8  PARA SPDA - FORNECIMENTO E INSTALAÇÃO. AF_12/2017</v>
      </c>
      <c r="F389" s="977" t="str">
        <f>VLOOKUP($D389,'BANCO DE DADOS MAIO SERVIÇOS'!$A$2:$E$14528,3,FALSE)</f>
        <v>UN</v>
      </c>
      <c r="G389" s="985">
        <v>26</v>
      </c>
      <c r="H389" s="979">
        <f>VLOOKUP($D389,'BANCO DE DADOS MAIO SERVIÇOS'!$A$2:$E$14528,4,FALSE)</f>
        <v>39</v>
      </c>
      <c r="I389" s="987">
        <f t="shared" si="51"/>
        <v>49.28</v>
      </c>
      <c r="J389" s="361">
        <f t="shared" si="52"/>
        <v>1281.28</v>
      </c>
      <c r="K389" s="131"/>
      <c r="L389" s="132"/>
    </row>
    <row r="390" spans="2:12" s="144" customFormat="1" ht="30">
      <c r="B390" s="145"/>
      <c r="C390" s="986" t="s">
        <v>2913</v>
      </c>
      <c r="D390" s="989">
        <v>91868</v>
      </c>
      <c r="E390" s="978" t="str">
        <f>VLOOKUP($D390,'BANCO DE DADOS MAIO SERVIÇOS'!$A$2:$E$14528,2,FALSE)</f>
        <v>ELETRODUTO RÍGIDO ROSCÁVEL, PVC, DN 32 MM (1"), PARA CIRCUITOS TERMINAIS, INSTALADO EM LAJE - FORNECIMENTO E INSTALAÇÃO. AF_12/2015</v>
      </c>
      <c r="F390" s="977" t="str">
        <f>VLOOKUP($D390,'BANCO DE DADOS MAIO SERVIÇOS'!$A$2:$E$14528,3,FALSE)</f>
        <v>M</v>
      </c>
      <c r="G390" s="965">
        <v>18</v>
      </c>
      <c r="H390" s="979">
        <f>VLOOKUP($D390,'BANCO DE DADOS MAIO SERVIÇOS'!$A$2:$E$14528,4,FALSE)</f>
        <v>7.32</v>
      </c>
      <c r="I390" s="987">
        <f t="shared" si="51"/>
        <v>9.25</v>
      </c>
      <c r="J390" s="391">
        <f t="shared" si="52"/>
        <v>166.5</v>
      </c>
      <c r="K390" s="146"/>
      <c r="L390" s="362"/>
    </row>
    <row r="391" spans="2:12" s="144" customFormat="1" ht="30">
      <c r="B391" s="145"/>
      <c r="C391" s="986" t="s">
        <v>2914</v>
      </c>
      <c r="D391" s="989">
        <v>72272</v>
      </c>
      <c r="E391" s="978" t="str">
        <f>VLOOKUP($D391,'BANCO DE DADOS MAIO SERVIÇOS'!$A$2:$E$14528,2,FALSE)</f>
        <v>CONECTOR PARAFUSO FENDIDO SPLIT-BOLT - PARA CABO DE 35MM2 - FORNECIMENTO E INSTALACAO</v>
      </c>
      <c r="F391" s="977" t="str">
        <f>VLOOKUP($D391,'BANCO DE DADOS MAIO SERVIÇOS'!$A$2:$E$14528,3,FALSE)</f>
        <v>UN</v>
      </c>
      <c r="G391" s="965">
        <v>20</v>
      </c>
      <c r="H391" s="979">
        <f>VLOOKUP($D391,'BANCO DE DADOS MAIO SERVIÇOS'!$A$2:$E$14528,4,FALSE)</f>
        <v>11.69</v>
      </c>
      <c r="I391" s="987">
        <f t="shared" si="51"/>
        <v>14.77</v>
      </c>
      <c r="J391" s="391">
        <f t="shared" si="52"/>
        <v>295.39999999999998</v>
      </c>
      <c r="K391" s="146"/>
      <c r="L391" s="147"/>
    </row>
    <row r="392" spans="2:12" s="144" customFormat="1" ht="15">
      <c r="B392" s="145"/>
      <c r="C392" s="986" t="s">
        <v>2915</v>
      </c>
      <c r="D392" s="970">
        <v>93358</v>
      </c>
      <c r="E392" s="978" t="str">
        <f>VLOOKUP($D392,'BANCO DE DADOS MAIO SERVIÇOS'!$A$2:$E$14528,2,FALSE)</f>
        <v>ESCAVAÇÃO MANUAL DE VALA COM PROFUNDIDADE MENOR OU IGUAL A 1,30 M. AF_03/2016</v>
      </c>
      <c r="F392" s="977" t="str">
        <f>VLOOKUP($D392,'BANCO DE DADOS MAIO SERVIÇOS'!$A$2:$E$14528,3,FALSE)</f>
        <v>M3</v>
      </c>
      <c r="G392" s="971">
        <v>15.15</v>
      </c>
      <c r="H392" s="979">
        <f>VLOOKUP($D392,'BANCO DE DADOS MAIO SERVIÇOS'!$A$2:$E$14528,4,FALSE)</f>
        <v>56.01</v>
      </c>
      <c r="I392" s="987">
        <f t="shared" si="51"/>
        <v>70.77</v>
      </c>
      <c r="J392" s="391">
        <f t="shared" si="52"/>
        <v>1072.1600000000001</v>
      </c>
      <c r="K392" s="146"/>
      <c r="L392" s="147"/>
    </row>
    <row r="393" spans="2:12" s="144" customFormat="1" ht="15.75" thickBot="1">
      <c r="B393" s="145"/>
      <c r="C393" s="986" t="s">
        <v>2916</v>
      </c>
      <c r="D393" s="970">
        <v>93382</v>
      </c>
      <c r="E393" s="978" t="str">
        <f>VLOOKUP($D393,'BANCO DE DADOS MAIO SERVIÇOS'!$A$2:$E$14528,2,FALSE)</f>
        <v>REATERRO MANUAL DE VALAS COM COMPACTAÇÃO MECANIZADA. AF_04/2016</v>
      </c>
      <c r="F393" s="977" t="str">
        <f>VLOOKUP($D393,'BANCO DE DADOS MAIO SERVIÇOS'!$A$2:$E$14528,3,FALSE)</f>
        <v>M3</v>
      </c>
      <c r="G393" s="971">
        <v>15.15</v>
      </c>
      <c r="H393" s="979">
        <f>VLOOKUP($D393,'BANCO DE DADOS MAIO SERVIÇOS'!$A$2:$E$14528,4,FALSE)</f>
        <v>19.05</v>
      </c>
      <c r="I393" s="987">
        <f t="shared" si="51"/>
        <v>24.07</v>
      </c>
      <c r="J393" s="391">
        <f t="shared" si="52"/>
        <v>364.66</v>
      </c>
      <c r="K393" s="146"/>
      <c r="L393" s="147"/>
    </row>
    <row r="394" spans="2:12" s="144" customFormat="1" ht="16.5" thickBot="1">
      <c r="B394" s="145"/>
      <c r="C394" s="1049"/>
      <c r="D394" s="1050"/>
      <c r="E394" s="1051" t="s">
        <v>2192</v>
      </c>
      <c r="F394" s="1052"/>
      <c r="G394" s="1053"/>
      <c r="H394" s="1054"/>
      <c r="I394" s="1054"/>
      <c r="J394" s="1055"/>
      <c r="K394" s="146"/>
      <c r="L394" s="147"/>
    </row>
    <row r="395" spans="2:12" s="144" customFormat="1" ht="30">
      <c r="B395" s="145"/>
      <c r="C395" s="986" t="s">
        <v>2917</v>
      </c>
      <c r="D395" s="970" t="s">
        <v>1231</v>
      </c>
      <c r="E395" s="978" t="str">
        <f>VLOOKUP($D395,'BANCO DE DADOS MAIO SERVIÇOS'!$A$2:$E$14528,2,FALSE)</f>
        <v>FORNECIMENTO E INSTALAÇÃO DE CAIXA DE EQUALIZAÇÃO DE EMBUTIR, COM BARRAMENTO E 9 TERMINAIS, APROX. 26X26X10 CM</v>
      </c>
      <c r="F395" s="977" t="str">
        <f>VLOOKUP($D395,'BANCO DE DADOS MAIO SERVIÇOS'!$A$2:$E$14528,3,FALSE)</f>
        <v>UN</v>
      </c>
      <c r="G395" s="971">
        <v>1</v>
      </c>
      <c r="H395" s="979">
        <f>VLOOKUP($D395,'BANCO DE DADOS MAIO SERVIÇOS'!$A$2:$E$14528,4,FALSE)</f>
        <v>301.49</v>
      </c>
      <c r="I395" s="987">
        <f t="shared" si="51"/>
        <v>380.99</v>
      </c>
      <c r="J395" s="391">
        <f t="shared" si="52"/>
        <v>380.99</v>
      </c>
      <c r="K395" s="146"/>
      <c r="L395" s="147"/>
    </row>
    <row r="396" spans="2:12" s="144" customFormat="1" ht="15">
      <c r="B396" s="145"/>
      <c r="C396" s="1060" t="s">
        <v>2918</v>
      </c>
      <c r="D396" s="970" t="s">
        <v>1234</v>
      </c>
      <c r="E396" s="941" t="str">
        <f>VLOOKUP($D396,'BANCO DE DADOS MAIO SERVIÇOS'!$A$2:$E$14528,2,FALSE)</f>
        <v>FORNECIMENTO E INSTALAÇÃO DE CONECTOR DE MEDIÇÃO C/ 2 PARAFUSOS</v>
      </c>
      <c r="F396" s="942" t="str">
        <f>VLOOKUP($D396,'BANCO DE DADOS MAIO SERVIÇOS'!$A$2:$E$14528,3,FALSE)</f>
        <v>UN</v>
      </c>
      <c r="G396" s="971">
        <v>6</v>
      </c>
      <c r="H396" s="1057">
        <f>VLOOKUP($D396,'BANCO DE DADOS MAIO SERVIÇOS'!$A$2:$E$14528,4,FALSE)</f>
        <v>19.11</v>
      </c>
      <c r="I396" s="1058">
        <f t="shared" si="51"/>
        <v>24.14</v>
      </c>
      <c r="J396" s="1059">
        <f t="shared" si="52"/>
        <v>144.84</v>
      </c>
      <c r="K396" s="146"/>
      <c r="L396" s="147"/>
    </row>
    <row r="397" spans="2:12" ht="30">
      <c r="C397" s="986" t="s">
        <v>2919</v>
      </c>
      <c r="D397" s="989" t="s">
        <v>1240</v>
      </c>
      <c r="E397" s="978" t="str">
        <f>VLOOKUP($D397,'BANCO DE DADOS MAIO SERVIÇOS'!$A$2:$E$14528,2,FALSE)</f>
        <v xml:space="preserve">FORNECIMENTO E INSTALAÇÃO DE SOLDA EXOTÉRMICA CABO-HASTE COM CARTUCHO Nº 90 E MOLDE CABO 35mm²- HASTE 5/8" </v>
      </c>
      <c r="F397" s="977" t="str">
        <f>VLOOKUP($D397,'BANCO DE DADOS MAIO SERVIÇOS'!$A$2:$E$14528,3,FALSE)</f>
        <v>UN</v>
      </c>
      <c r="G397" s="965">
        <v>6</v>
      </c>
      <c r="H397" s="979">
        <f>VLOOKUP($D397,'BANCO DE DADOS MAIO SERVIÇOS'!$A$2:$E$14528,4,FALSE)</f>
        <v>12.629999999999999</v>
      </c>
      <c r="I397" s="987">
        <f t="shared" ref="I397:I405" si="53">TRUNC(H397*(1+$G$6),2)</f>
        <v>15.96</v>
      </c>
      <c r="J397" s="361">
        <f t="shared" ref="J397:J405" si="54">TRUNC(I397*G397,2)</f>
        <v>95.76</v>
      </c>
      <c r="K397" s="131"/>
    </row>
    <row r="398" spans="2:12" ht="30">
      <c r="C398" s="986" t="s">
        <v>2920</v>
      </c>
      <c r="D398" s="989" t="s">
        <v>1246</v>
      </c>
      <c r="E398" s="978" t="str">
        <f>VLOOKUP($D398,'BANCO DE DADOS MAIO SERVIÇOS'!$A$2:$E$14528,2,FALSE)</f>
        <v xml:space="preserve">FORNECIMENTO E INSTALAÇÃO DE SOLDA EXOTÉRMICA CABO-HASTE COM CARTUCHO Nº115 E MOLDE CABO 50mm²-  HASTE 5/8" </v>
      </c>
      <c r="F398" s="977" t="str">
        <f>VLOOKUP($D398,'BANCO DE DADOS MAIO SERVIÇOS'!$A$2:$E$14528,3,FALSE)</f>
        <v>UN</v>
      </c>
      <c r="G398" s="965">
        <v>21</v>
      </c>
      <c r="H398" s="979">
        <f>VLOOKUP($D398,'BANCO DE DADOS MAIO SERVIÇOS'!$A$2:$E$14528,4,FALSE)</f>
        <v>18.27</v>
      </c>
      <c r="I398" s="987">
        <f t="shared" si="53"/>
        <v>23.08</v>
      </c>
      <c r="J398" s="361">
        <f t="shared" si="54"/>
        <v>484.68</v>
      </c>
      <c r="K398" s="131"/>
    </row>
    <row r="399" spans="2:12" ht="30">
      <c r="C399" s="1060" t="s">
        <v>2921</v>
      </c>
      <c r="D399" s="990" t="s">
        <v>1250</v>
      </c>
      <c r="E399" s="978" t="str">
        <f>VLOOKUP($D399,'BANCO DE DADOS MAIO SERVIÇOS'!$A$2:$E$14528,2,FALSE)</f>
        <v>FORNECIMENTO E INSTALAÇÃO DE SOLDA EXOTÉRMICA CABO-CABO COM CARTUCHO Nº 32 E MOLDE TIPO "T" CABO 35mm²- CABO 35mm²</v>
      </c>
      <c r="F399" s="977" t="str">
        <f>VLOOKUP($D399,'BANCO DE DADOS MAIO SERVIÇOS'!$A$2:$E$14528,3,FALSE)</f>
        <v>UN</v>
      </c>
      <c r="G399" s="985">
        <v>8</v>
      </c>
      <c r="H399" s="979">
        <f>VLOOKUP($D399,'BANCO DE DADOS MAIO SERVIÇOS'!$A$2:$E$14528,4,FALSE)</f>
        <v>14.82</v>
      </c>
      <c r="I399" s="987">
        <f t="shared" si="53"/>
        <v>18.72</v>
      </c>
      <c r="J399" s="361">
        <f t="shared" si="54"/>
        <v>149.76</v>
      </c>
      <c r="K399" s="131"/>
    </row>
    <row r="400" spans="2:12" ht="30">
      <c r="C400" s="986" t="s">
        <v>2922</v>
      </c>
      <c r="D400" s="989" t="s">
        <v>1257</v>
      </c>
      <c r="E400" s="978" t="str">
        <f>VLOOKUP($D400,'BANCO DE DADOS MAIO SERVIÇOS'!$A$2:$E$14528,2,FALSE)</f>
        <v>FORNECIMENTO E INSTALAÇÃO DE SUPORTE ISOLADOR PARA CANTO 90° REFORCADO ROSCA SOBERBA EM FG C ISOLADOR</v>
      </c>
      <c r="F400" s="977" t="str">
        <f>VLOOKUP($D400,'BANCO DE DADOS MAIO SERVIÇOS'!$A$2:$E$14528,3,FALSE)</f>
        <v>UN</v>
      </c>
      <c r="G400" s="965">
        <v>10</v>
      </c>
      <c r="H400" s="979">
        <f>VLOOKUP($D400,'BANCO DE DADOS MAIO SERVIÇOS'!$A$2:$E$14528,4,FALSE)</f>
        <v>21.220000000000002</v>
      </c>
      <c r="I400" s="987">
        <f t="shared" si="53"/>
        <v>26.81</v>
      </c>
      <c r="J400" s="361">
        <f t="shared" si="54"/>
        <v>268.10000000000002</v>
      </c>
      <c r="K400" s="131"/>
    </row>
    <row r="401" spans="2:16" ht="30">
      <c r="C401" s="986" t="s">
        <v>2923</v>
      </c>
      <c r="D401" s="990" t="s">
        <v>2406</v>
      </c>
      <c r="E401" s="978" t="str">
        <f>VLOOKUP($D401,'BANCO DE DADOS MAIO SERVIÇOS'!$A$2:$E$14528,2,FALSE)</f>
        <v>FORNECIMENTO E INSTALAÇÃO DE CAIXA INSPECAO, CONCRETO PRE MOLDADO, CIRCULAR, COM TAMPA, D = 40* CM</v>
      </c>
      <c r="F401" s="977" t="str">
        <f>VLOOKUP($D401,'BANCO DE DADOS MAIO SERVIÇOS'!$A$2:$E$14528,3,FALSE)</f>
        <v>UN</v>
      </c>
      <c r="G401" s="985">
        <v>7</v>
      </c>
      <c r="H401" s="979">
        <f>VLOOKUP($D401,'BANCO DE DADOS MAIO SERVIÇOS'!$A$2:$E$14528,4,FALSE)</f>
        <v>77.02</v>
      </c>
      <c r="I401" s="987">
        <f t="shared" si="53"/>
        <v>97.33</v>
      </c>
      <c r="J401" s="361">
        <f t="shared" si="54"/>
        <v>681.31</v>
      </c>
      <c r="K401" s="131"/>
    </row>
    <row r="402" spans="2:16" s="144" customFormat="1" ht="30">
      <c r="B402" s="145"/>
      <c r="C402" s="1060" t="s">
        <v>2924</v>
      </c>
      <c r="D402" s="989" t="s">
        <v>1261</v>
      </c>
      <c r="E402" s="978" t="str">
        <f>VLOOKUP($D402,'BANCO DE DADOS MAIO SERVIÇOS'!$A$2:$E$14528,2,FALSE)</f>
        <v>FORNECIMENTO E INSTALAÇÃO DE SUPORTE ISOLADOR SIMPLES DIAMETRO NOMINAL 5/16", COM ROSCA SOBERBA E BUCHA</v>
      </c>
      <c r="F402" s="977" t="str">
        <f>VLOOKUP($D402,'BANCO DE DADOS MAIO SERVIÇOS'!$A$2:$E$14528,3,FALSE)</f>
        <v>UN</v>
      </c>
      <c r="G402" s="965">
        <v>79</v>
      </c>
      <c r="H402" s="979">
        <f>VLOOKUP($D402,'BANCO DE DADOS MAIO SERVIÇOS'!$A$2:$E$14528,4,FALSE)</f>
        <v>12.9</v>
      </c>
      <c r="I402" s="987">
        <f t="shared" si="53"/>
        <v>16.3</v>
      </c>
      <c r="J402" s="391">
        <f t="shared" si="54"/>
        <v>1287.7</v>
      </c>
      <c r="K402" s="146"/>
      <c r="L402" s="362"/>
    </row>
    <row r="403" spans="2:16" s="144" customFormat="1" ht="30">
      <c r="B403" s="145"/>
      <c r="C403" s="986" t="s">
        <v>2925</v>
      </c>
      <c r="D403" s="989" t="s">
        <v>2407</v>
      </c>
      <c r="E403" s="978" t="str">
        <f>VLOOKUP($D403,'BANCO DE DADOS MAIO SERVIÇOS'!$A$2:$E$14528,2,FALSE)</f>
        <v>FORNECIMENTO E INSTALAÇÃO DE SUPORTE ISOLADOR REFORCADO DIAMETRO NOMINAL 5/16", COM ROSCA SOBERBA E BUCHA</v>
      </c>
      <c r="F403" s="977" t="str">
        <f>VLOOKUP($D403,'BANCO DE DADOS MAIO SERVIÇOS'!$A$2:$E$14528,3,FALSE)</f>
        <v>UN</v>
      </c>
      <c r="G403" s="965">
        <v>56</v>
      </c>
      <c r="H403" s="979">
        <f>VLOOKUP($D403,'BANCO DE DADOS MAIO SERVIÇOS'!$A$2:$E$14528,4,FALSE)</f>
        <v>15.12</v>
      </c>
      <c r="I403" s="987">
        <f t="shared" si="53"/>
        <v>19.100000000000001</v>
      </c>
      <c r="J403" s="391">
        <f t="shared" si="54"/>
        <v>1069.5999999999999</v>
      </c>
      <c r="K403" s="146"/>
      <c r="L403" s="147"/>
    </row>
    <row r="404" spans="2:16" s="144" customFormat="1" ht="30">
      <c r="B404" s="145"/>
      <c r="C404" s="986" t="s">
        <v>2926</v>
      </c>
      <c r="D404" s="970" t="s">
        <v>2393</v>
      </c>
      <c r="E404" s="978" t="str">
        <f>VLOOKUP($D404,'BANCO DE DADOS MAIO SERVIÇOS'!$A$2:$E$14528,2,FALSE)</f>
        <v>FORNECIMENTO E INSTALAÇÃO DE ABRACADEIRA EM ACO PARA AMARRACAO DE ELETRODUTOS, TIPO D, COM 1" E PARAFUSO DE FIXACAO</v>
      </c>
      <c r="F404" s="977" t="str">
        <f>VLOOKUP($D404,'BANCO DE DADOS MAIO SERVIÇOS'!$A$2:$E$14528,3,FALSE)</f>
        <v>UN</v>
      </c>
      <c r="G404" s="971">
        <v>18</v>
      </c>
      <c r="H404" s="979">
        <f>VLOOKUP($D404,'BANCO DE DADOS MAIO SERVIÇOS'!$A$2:$E$14528,4,FALSE)</f>
        <v>5.46</v>
      </c>
      <c r="I404" s="987">
        <f t="shared" si="53"/>
        <v>6.89</v>
      </c>
      <c r="J404" s="391">
        <f t="shared" si="54"/>
        <v>124.02</v>
      </c>
      <c r="K404" s="146"/>
      <c r="L404" s="147"/>
    </row>
    <row r="405" spans="2:16" s="144" customFormat="1" ht="30.75" thickBot="1">
      <c r="B405" s="145"/>
      <c r="C405" s="1225" t="s">
        <v>2927</v>
      </c>
      <c r="D405" s="1270" t="s">
        <v>1263</v>
      </c>
      <c r="E405" s="980" t="str">
        <f>VLOOKUP($D405,'BANCO DE DADOS MAIO SERVIÇOS'!$A$2:$E$14528,2,FALSE)</f>
        <v>FORNECIMENTO E INSTALAÇÃO DE TERMINAL AÉREO EM AÇO GALVANIZADO COM BASE DE FIXAÇÃO H=30CM (INSTALAÇÃO EM PLATIBANDA)</v>
      </c>
      <c r="F405" s="981" t="str">
        <f>VLOOKUP($D405,'BANCO DE DADOS MAIO SERVIÇOS'!$A$2:$E$14528,3,FALSE)</f>
        <v>UN</v>
      </c>
      <c r="G405" s="1271">
        <v>50</v>
      </c>
      <c r="H405" s="368">
        <f>VLOOKUP($D405,'BANCO DE DADOS MAIO SERVIÇOS'!$A$2:$E$14528,4,FALSE)</f>
        <v>29.629999999999995</v>
      </c>
      <c r="I405" s="392">
        <f t="shared" si="53"/>
        <v>37.44</v>
      </c>
      <c r="J405" s="393">
        <f t="shared" si="54"/>
        <v>1872</v>
      </c>
      <c r="K405" s="146"/>
      <c r="L405" s="147"/>
    </row>
    <row r="406" spans="2:16" s="71" customFormat="1" ht="16.5" thickBot="1">
      <c r="B406" s="68"/>
      <c r="C406" s="370"/>
      <c r="D406" s="370"/>
      <c r="E406" s="370"/>
      <c r="F406" s="370"/>
      <c r="G406" s="370"/>
      <c r="H406" s="371"/>
      <c r="I406" s="370"/>
      <c r="J406" s="370"/>
      <c r="K406" s="133"/>
      <c r="M406" s="57"/>
      <c r="N406" s="57"/>
      <c r="O406" s="57"/>
      <c r="P406" s="57"/>
    </row>
    <row r="407" spans="2:16" ht="15.75">
      <c r="C407" s="349" t="s">
        <v>2734</v>
      </c>
      <c r="D407" s="394"/>
      <c r="E407" s="351" t="s">
        <v>1811</v>
      </c>
      <c r="F407" s="352"/>
      <c r="G407" s="353"/>
      <c r="H407" s="354"/>
      <c r="I407" s="354"/>
      <c r="J407" s="355">
        <f>SUM(J408:J419)</f>
        <v>7931.4600000000009</v>
      </c>
    </row>
    <row r="408" spans="2:16" ht="15">
      <c r="C408" s="986" t="s">
        <v>2735</v>
      </c>
      <c r="D408" s="362">
        <v>83635</v>
      </c>
      <c r="E408" s="978" t="str">
        <f>VLOOKUP($D408,'BANCO DE DADOS MAIO SERVIÇOS'!$A$2:$E$14528,2,FALSE)</f>
        <v>EXTINTOR INCENDIO TP PO QUIMICO 6KG - FORNECIMENTO E INSTALACAO</v>
      </c>
      <c r="F408" s="977" t="str">
        <f>VLOOKUP($D408,'BANCO DE DADOS MAIO SERVIÇOS'!$A$2:$E$14528,3,FALSE)</f>
        <v>UN</v>
      </c>
      <c r="G408" s="359">
        <v>3</v>
      </c>
      <c r="H408" s="979">
        <f>VLOOKUP($D408,'BANCO DE DADOS MAIO SERVIÇOS'!$A$2:$E$14528,4,FALSE)</f>
        <v>169.17</v>
      </c>
      <c r="I408" s="987">
        <f t="shared" ref="I408:I417" si="55">TRUNC(H408*(1+$G$6),2)</f>
        <v>213.78</v>
      </c>
      <c r="J408" s="361">
        <f t="shared" ref="J408:J417" si="56">TRUNC(I408*G408,2)</f>
        <v>641.34</v>
      </c>
    </row>
    <row r="409" spans="2:16" ht="15">
      <c r="C409" s="986" t="s">
        <v>2736</v>
      </c>
      <c r="D409" s="362">
        <v>72554</v>
      </c>
      <c r="E409" s="978" t="str">
        <f>VLOOKUP($D409,'BANCO DE DADOS MAIO SERVIÇOS'!$A$2:$E$14528,2,FALSE)</f>
        <v>EXTINTOR DE CO2 6KG - FORNECIMENTO E INSTALACAO</v>
      </c>
      <c r="F409" s="977" t="str">
        <f>VLOOKUP($D409,'BANCO DE DADOS MAIO SERVIÇOS'!$A$2:$E$14528,3,FALSE)</f>
        <v>UN</v>
      </c>
      <c r="G409" s="359">
        <v>1</v>
      </c>
      <c r="H409" s="979">
        <f>VLOOKUP($D409,'BANCO DE DADOS MAIO SERVIÇOS'!$A$2:$E$14528,4,FALSE)</f>
        <v>470.05</v>
      </c>
      <c r="I409" s="987">
        <f t="shared" si="55"/>
        <v>594</v>
      </c>
      <c r="J409" s="361">
        <f t="shared" si="56"/>
        <v>594</v>
      </c>
    </row>
    <row r="410" spans="2:16" ht="30">
      <c r="C410" s="986" t="s">
        <v>2737</v>
      </c>
      <c r="D410" s="362" t="s">
        <v>480</v>
      </c>
      <c r="E410" s="978" t="str">
        <f>VLOOKUP($D410,'BANCO DE DADOS MAIO SERVIÇOS'!$A$2:$E$14528,2,FALSE)</f>
        <v>EXTINTOR INCENDIO AGUA-PRESSURIZADA 10L INCL SUPORTE PAREDE CARGA     COMPLETA FORNECIMENTO E COLOCACAO</v>
      </c>
      <c r="F410" s="977" t="str">
        <f>VLOOKUP($D410,'BANCO DE DADOS MAIO SERVIÇOS'!$A$2:$E$14528,3,FALSE)</f>
        <v>UN</v>
      </c>
      <c r="G410" s="359">
        <v>3</v>
      </c>
      <c r="H410" s="979">
        <f>VLOOKUP($D410,'BANCO DE DADOS MAIO SERVIÇOS'!$A$2:$E$14528,4,FALSE)</f>
        <v>149.99</v>
      </c>
      <c r="I410" s="987">
        <f t="shared" si="55"/>
        <v>189.54</v>
      </c>
      <c r="J410" s="361">
        <f t="shared" si="56"/>
        <v>568.62</v>
      </c>
    </row>
    <row r="411" spans="2:16" ht="15">
      <c r="C411" s="986" t="s">
        <v>2738</v>
      </c>
      <c r="D411" s="362">
        <v>84665</v>
      </c>
      <c r="E411" s="978" t="str">
        <f>VLOOKUP($D411,'BANCO DE DADOS MAIO SERVIÇOS'!$A$2:$E$14528,2,FALSE)</f>
        <v>PINTURA ACRILICA PARA SINALIZAÇÃO HORIZONTAL EM PISO CIMENTADO</v>
      </c>
      <c r="F411" s="977" t="str">
        <f>VLOOKUP($D411,'BANCO DE DADOS MAIO SERVIÇOS'!$A$2:$E$14528,3,FALSE)</f>
        <v>M2</v>
      </c>
      <c r="G411" s="359">
        <v>7</v>
      </c>
      <c r="H411" s="979">
        <f>VLOOKUP($D411,'BANCO DE DADOS MAIO SERVIÇOS'!$A$2:$E$14528,4,FALSE)</f>
        <v>16.14</v>
      </c>
      <c r="I411" s="987">
        <f t="shared" si="55"/>
        <v>20.39</v>
      </c>
      <c r="J411" s="361">
        <f t="shared" si="56"/>
        <v>142.72999999999999</v>
      </c>
    </row>
    <row r="412" spans="2:16" ht="45">
      <c r="C412" s="986" t="s">
        <v>2739</v>
      </c>
      <c r="D412" s="362" t="s">
        <v>1264</v>
      </c>
      <c r="E412" s="978" t="str">
        <f>VLOOKUP($D412,'BANCO DE DADOS MAIO SERVIÇOS'!$A$2:$E$14528,2,FALSE)</f>
        <v>FORNECIMENTO E INSTALAÇÃO DE PLACA DE SINALIZACAO DE SEGURANCA CONTRA INCENDIO, FOTOLUMINESCENTE, RETANGULAR, *13 X 26* CM, EM PVC *2* MM ANTI-CHAMAS (SIMBOLOS, CORES E PICTOGRAMAS CONFORME NBR 13434)</v>
      </c>
      <c r="F412" s="977" t="str">
        <f>VLOOKUP($D412,'BANCO DE DADOS MAIO SERVIÇOS'!$A$2:$E$14528,3,FALSE)</f>
        <v>UN</v>
      </c>
      <c r="G412" s="359">
        <v>16</v>
      </c>
      <c r="H412" s="979">
        <f>VLOOKUP($D412,'BANCO DE DADOS MAIO SERVIÇOS'!$A$2:$E$14528,4,FALSE)</f>
        <v>17.829999999999998</v>
      </c>
      <c r="I412" s="987">
        <f t="shared" si="55"/>
        <v>22.53</v>
      </c>
      <c r="J412" s="361">
        <f t="shared" si="56"/>
        <v>360.48</v>
      </c>
    </row>
    <row r="413" spans="2:16" ht="45">
      <c r="C413" s="986" t="s">
        <v>2740</v>
      </c>
      <c r="D413" s="362" t="s">
        <v>1272</v>
      </c>
      <c r="E413" s="978" t="str">
        <f>VLOOKUP($D413,'BANCO DE DADOS MAIO SERVIÇOS'!$A$2:$E$14528,2,FALSE)</f>
        <v>FORNECIMENTO E INSTALAÇÃO DE PLACA DE SINALIZACAO DE SEGURANCA CONTRA INCENDIO, FOTOLUMINESCENTE, QUADRADA, *20 X 20* CM, EM PVC *2* MM ANTI-CHAMAS (SIMBOLOS, CORES E PICTOGRAMAS CONFORME NBR 13434)</v>
      </c>
      <c r="F413" s="977" t="str">
        <f>VLOOKUP($D413,'BANCO DE DADOS MAIO SERVIÇOS'!$A$2:$E$14528,3,FALSE)</f>
        <v>UN</v>
      </c>
      <c r="G413" s="359">
        <v>7</v>
      </c>
      <c r="H413" s="979">
        <f>VLOOKUP($D413,'BANCO DE DADOS MAIO SERVIÇOS'!$A$2:$E$14528,4,FALSE)</f>
        <v>20.18</v>
      </c>
      <c r="I413" s="987">
        <f t="shared" si="55"/>
        <v>25.5</v>
      </c>
      <c r="J413" s="361">
        <f t="shared" si="56"/>
        <v>178.5</v>
      </c>
    </row>
    <row r="414" spans="2:16" ht="30">
      <c r="C414" s="986" t="s">
        <v>2741</v>
      </c>
      <c r="D414" s="362">
        <v>91926</v>
      </c>
      <c r="E414" s="978" t="str">
        <f>VLOOKUP($D414,'BANCO DE DADOS MAIO SERVIÇOS'!$A$2:$E$14528,2,FALSE)</f>
        <v>CABO DE COBRE FLEXÍVEL ISOLADO, 2,5 MM², ANTI-CHAMA 450/750 V, PARA CIRCUITOS TERMINAIS - FORNECIMENTO E INSTALAÇÃO. AF_12/2015</v>
      </c>
      <c r="F414" s="977" t="str">
        <f>VLOOKUP($D414,'BANCO DE DADOS MAIO SERVIÇOS'!$A$2:$E$14528,3,FALSE)</f>
        <v>M</v>
      </c>
      <c r="G414" s="359">
        <v>250</v>
      </c>
      <c r="H414" s="979">
        <f>VLOOKUP($D414,'BANCO DE DADOS MAIO SERVIÇOS'!$A$2:$E$14528,4,FALSE)</f>
        <v>2.33</v>
      </c>
      <c r="I414" s="987">
        <f t="shared" si="55"/>
        <v>2.94</v>
      </c>
      <c r="J414" s="361">
        <f t="shared" si="56"/>
        <v>735</v>
      </c>
    </row>
    <row r="415" spans="2:16" ht="30">
      <c r="C415" s="986" t="s">
        <v>2742</v>
      </c>
      <c r="D415" s="362">
        <v>91871</v>
      </c>
      <c r="E415" s="978" t="str">
        <f>VLOOKUP($D415,'BANCO DE DADOS MAIO SERVIÇOS'!$A$2:$E$14528,2,FALSE)</f>
        <v>ELETRODUTO RÍGIDO ROSCÁVEL, PVC, DN 25 MM (3/4"), PARA CIRCUITOS TERMINAIS, INSTALADO EM PAREDE - FORNECIMENTO E INSTALAÇÃO. AF_12/2015</v>
      </c>
      <c r="F415" s="977" t="str">
        <f>VLOOKUP($D415,'BANCO DE DADOS MAIO SERVIÇOS'!$A$2:$E$14528,3,FALSE)</f>
        <v>M</v>
      </c>
      <c r="G415" s="359">
        <v>20</v>
      </c>
      <c r="H415" s="979">
        <f>VLOOKUP($D415,'BANCO DE DADOS MAIO SERVIÇOS'!$A$2:$E$14528,4,FALSE)</f>
        <v>7.54</v>
      </c>
      <c r="I415" s="987">
        <f t="shared" si="55"/>
        <v>9.52</v>
      </c>
      <c r="J415" s="361">
        <f t="shared" si="56"/>
        <v>190.4</v>
      </c>
    </row>
    <row r="416" spans="2:16" s="128" customFormat="1" ht="30">
      <c r="B416" s="129"/>
      <c r="C416" s="986" t="s">
        <v>2743</v>
      </c>
      <c r="D416" s="362">
        <v>91863</v>
      </c>
      <c r="E416" s="978" t="str">
        <f>VLOOKUP($D416,'BANCO DE DADOS MAIO SERVIÇOS'!$A$2:$E$14528,2,FALSE)</f>
        <v>ELETRODUTO RÍGIDO ROSCÁVEL, PVC, DN 25 MM (3/4"), PARA CIRCUITOS TERMINAIS, INSTALADO EM FORRO - FORNECIMENTO E INSTALAÇÃO. AF_12/2015</v>
      </c>
      <c r="F416" s="977" t="str">
        <f>VLOOKUP($D416,'BANCO DE DADOS MAIO SERVIÇOS'!$A$2:$E$14528,3,FALSE)</f>
        <v>M</v>
      </c>
      <c r="G416" s="359">
        <v>100</v>
      </c>
      <c r="H416" s="979">
        <f>VLOOKUP($D416,'BANCO DE DADOS MAIO SERVIÇOS'!$A$2:$E$14528,4,FALSE)</f>
        <v>6.76</v>
      </c>
      <c r="I416" s="987">
        <f>TRUNC(H416*(1+$G$6),2)</f>
        <v>8.5399999999999991</v>
      </c>
      <c r="J416" s="361">
        <f>TRUNC(I416*G416,2)</f>
        <v>854</v>
      </c>
      <c r="K416" s="131"/>
      <c r="L416" s="132"/>
    </row>
    <row r="417" spans="2:16" ht="30">
      <c r="C417" s="986" t="s">
        <v>2744</v>
      </c>
      <c r="D417" s="362">
        <v>91167</v>
      </c>
      <c r="E417" s="978" t="str">
        <f>VLOOKUP($D417,'BANCO DE DADOS MAIO SERVIÇOS'!$A$2:$E$14528,2,FALSE)</f>
        <v>FIXAÇÃO DE TUBOS HORIZONTAIS DE PPR DIÂMETROS MENORES OU IGUAIS A 40 MM COM ABRAÇADEIRA METÁLICA RÍGIDA TIPO D 1/2", FIXADA EM PERFILADO EM LAJE. AF_05/2015</v>
      </c>
      <c r="F417" s="977" t="str">
        <f>VLOOKUP($D417,'BANCO DE DADOS MAIO SERVIÇOS'!$A$2:$E$14528,3,FALSE)</f>
        <v>M</v>
      </c>
      <c r="G417" s="359">
        <v>120</v>
      </c>
      <c r="H417" s="979">
        <f>VLOOKUP($D417,'BANCO DE DADOS MAIO SERVIÇOS'!$A$2:$E$14528,4,FALSE)</f>
        <v>7.94</v>
      </c>
      <c r="I417" s="987">
        <f t="shared" si="55"/>
        <v>10.029999999999999</v>
      </c>
      <c r="J417" s="361">
        <f t="shared" si="56"/>
        <v>1203.5999999999999</v>
      </c>
    </row>
    <row r="418" spans="2:16" s="144" customFormat="1" ht="30">
      <c r="B418" s="145"/>
      <c r="C418" s="986" t="s">
        <v>2745</v>
      </c>
      <c r="D418" s="388" t="s">
        <v>1274</v>
      </c>
      <c r="E418" s="982" t="str">
        <f>VLOOKUP($D418,'BANCO DE DADOS MAIO SERVIÇOS'!$A$2:$E$14528,2,FALSE)</f>
        <v>FORNECIMENTO E INSTALAÇÃO DE LUMINARIA DE EMERGENCIA 30 LEDS, POTENCIA 2 W, BATERIA DE LITIO, AUTONOMIA DE 6 HORAS</v>
      </c>
      <c r="F418" s="983" t="str">
        <f>VLOOKUP($D418,'BANCO DE DADOS MAIO SERVIÇOS'!$A$2:$E$14528,3,FALSE)</f>
        <v>UN</v>
      </c>
      <c r="G418" s="807">
        <v>15</v>
      </c>
      <c r="H418" s="984">
        <f>VLOOKUP($D418,'BANCO DE DADOS MAIO SERVIÇOS'!$A$2:$E$14528,4,FALSE)</f>
        <v>46.84</v>
      </c>
      <c r="I418" s="988">
        <f>TRUNC(H418*(1+$G$6),2)</f>
        <v>59.19</v>
      </c>
      <c r="J418" s="808">
        <f>TRUNC(I418*G418,2)</f>
        <v>887.85</v>
      </c>
      <c r="K418" s="146"/>
      <c r="L418" s="147"/>
    </row>
    <row r="419" spans="2:16" s="144" customFormat="1" ht="30.75" thickBot="1">
      <c r="B419" s="145"/>
      <c r="C419" s="1257" t="s">
        <v>2746</v>
      </c>
      <c r="D419" s="364" t="s">
        <v>1275</v>
      </c>
      <c r="E419" s="980" t="str">
        <f>VLOOKUP($D419,'BANCO DE DADOS MAIO SERVIÇOS'!$A$2:$E$14528,2,FALSE)</f>
        <v>FORNECIMENTO E INSTALAÇÃO DE BARRA ANTIPANICO DUPLA, PARA PORTA DE VIDRO, COR CINZA</v>
      </c>
      <c r="F419" s="981" t="str">
        <f>VLOOKUP($D419,'BANCO DE DADOS MAIO SERVIÇOS'!$A$2:$E$14528,3,FALSE)</f>
        <v>UN</v>
      </c>
      <c r="G419" s="367">
        <v>1</v>
      </c>
      <c r="H419" s="368">
        <f>VLOOKUP($D419,'BANCO DE DADOS MAIO SERVIÇOS'!$A$2:$E$14528,4,FALSE)</f>
        <v>1246.3000000000002</v>
      </c>
      <c r="I419" s="392">
        <f>TRUNC(H419*(1+$G$6),2)</f>
        <v>1574.94</v>
      </c>
      <c r="J419" s="393">
        <f>TRUNC(I419*G419,2)</f>
        <v>1574.94</v>
      </c>
      <c r="K419" s="146"/>
      <c r="L419" s="362"/>
    </row>
    <row r="420" spans="2:16" s="71" customFormat="1" ht="16.5" thickBot="1">
      <c r="B420" s="68"/>
      <c r="C420" s="370"/>
      <c r="D420" s="370"/>
      <c r="E420" s="370"/>
      <c r="F420" s="370"/>
      <c r="G420" s="370"/>
      <c r="H420" s="371"/>
      <c r="I420" s="370"/>
      <c r="J420" s="370"/>
      <c r="K420" s="133"/>
      <c r="M420" s="57"/>
      <c r="N420" s="57"/>
      <c r="O420" s="57"/>
      <c r="P420" s="57"/>
    </row>
    <row r="421" spans="2:16" s="128" customFormat="1" ht="16.5" thickBot="1">
      <c r="B421" s="134"/>
      <c r="C421" s="349" t="s">
        <v>2017</v>
      </c>
      <c r="D421" s="350"/>
      <c r="E421" s="351" t="s">
        <v>1995</v>
      </c>
      <c r="F421" s="352"/>
      <c r="G421" s="353"/>
      <c r="H421" s="354"/>
      <c r="I421" s="354"/>
      <c r="J421" s="355">
        <f>SUM(J422:J432)</f>
        <v>47618.21</v>
      </c>
      <c r="K421" s="135"/>
      <c r="L421" s="136"/>
      <c r="M421" s="137"/>
      <c r="N421" s="137"/>
      <c r="O421" s="137"/>
      <c r="P421" s="137"/>
    </row>
    <row r="422" spans="2:16" s="128" customFormat="1" ht="16.5" thickBot="1">
      <c r="B422" s="134"/>
      <c r="C422" s="1040"/>
      <c r="D422" s="1041"/>
      <c r="E422" s="1047" t="s">
        <v>1996</v>
      </c>
      <c r="F422" s="1043"/>
      <c r="G422" s="1044"/>
      <c r="H422" s="1045"/>
      <c r="I422" s="1044"/>
      <c r="J422" s="1046"/>
      <c r="K422" s="135"/>
      <c r="L422" s="136"/>
      <c r="M422" s="137"/>
      <c r="N422" s="137"/>
      <c r="O422" s="137"/>
      <c r="P422" s="137"/>
    </row>
    <row r="423" spans="2:16" s="132" customFormat="1" ht="30">
      <c r="B423" s="129"/>
      <c r="C423" s="1048" t="s">
        <v>1836</v>
      </c>
      <c r="D423" s="388" t="s">
        <v>742</v>
      </c>
      <c r="E423" s="982" t="str">
        <f>VLOOKUP($D423,'BANCO DE DADOS MAIO SERVIÇOS'!$A$2:$E$14528,2,FALSE)</f>
        <v>PINTURA ESMALTE ACETINADO PARA MADEIRA, DUAS DEMAOS, SOBRE FUNDO NIVELADOR BRANCO</v>
      </c>
      <c r="F423" s="983" t="str">
        <f>VLOOKUP($D423,'BANCO DE DADOS MAIO SERVIÇOS'!$A$2:$E$14528,3,FALSE)</f>
        <v>M2</v>
      </c>
      <c r="G423" s="807">
        <f>TRUNC(((1.68*2)*6+(1.89*2)*12+(1.89*2)*2+(2.1*2)*1+(2.52*2)*1),2)</f>
        <v>82.32</v>
      </c>
      <c r="H423" s="984">
        <f>VLOOKUP($D423,'BANCO DE DADOS MAIO SERVIÇOS'!$A$2:$E$14528,4,FALSE)</f>
        <v>19.059999999999999</v>
      </c>
      <c r="I423" s="984">
        <f>TRUNC(H423*(1+$G$6),2)</f>
        <v>24.08</v>
      </c>
      <c r="J423" s="389">
        <f>TRUNC(I423*G423,2)</f>
        <v>1982.26</v>
      </c>
      <c r="K423" s="135"/>
      <c r="L423" s="138"/>
      <c r="M423" s="140"/>
      <c r="N423" s="139"/>
      <c r="O423" s="140"/>
      <c r="P423" s="139"/>
    </row>
    <row r="424" spans="2:16" s="132" customFormat="1" ht="30.75" thickBot="1">
      <c r="B424" s="129"/>
      <c r="C424" s="356" t="s">
        <v>1837</v>
      </c>
      <c r="D424" s="362" t="s">
        <v>764</v>
      </c>
      <c r="E424" s="978" t="str">
        <f>VLOOKUP($D424,'BANCO DE DADOS MAIO SERVIÇOS'!$A$2:$E$14528,2,FALSE)</f>
        <v>PINTURA ESMALTE FOSCO, DUAS DEMAOS, SOBRE SUPERFICIE METALICA, INCLUSO UMA DEMAO DE FUNDO ANTICORROSIVO. UTILIZACAO DE REVOLVER ( AR-COMPRIMIDO).</v>
      </c>
      <c r="F424" s="977" t="str">
        <f>VLOOKUP($D424,'BANCO DE DADOS MAIO SERVIÇOS'!$A$2:$E$14528,3,FALSE)</f>
        <v>M2</v>
      </c>
      <c r="G424" s="359">
        <f>TRUNC(16.84+3.7,2)</f>
        <v>20.54</v>
      </c>
      <c r="H424" s="979">
        <f>VLOOKUP($D424,'BANCO DE DADOS MAIO SERVIÇOS'!$A$2:$E$14528,4,FALSE)</f>
        <v>14.33</v>
      </c>
      <c r="I424" s="979">
        <f t="shared" ref="I424:I431" si="57">TRUNC(H424*(1+$G$6),2)</f>
        <v>18.100000000000001</v>
      </c>
      <c r="J424" s="361">
        <f t="shared" ref="J424:J431" si="58">TRUNC(I424*G424,2)</f>
        <v>371.77</v>
      </c>
      <c r="K424" s="135"/>
      <c r="L424" s="138"/>
      <c r="M424" s="140"/>
      <c r="N424" s="139"/>
      <c r="O424" s="140"/>
      <c r="P424" s="139"/>
    </row>
    <row r="425" spans="2:16" s="128" customFormat="1" ht="16.5" thickBot="1">
      <c r="B425" s="134"/>
      <c r="C425" s="1040"/>
      <c r="D425" s="1041"/>
      <c r="E425" s="1047" t="s">
        <v>1997</v>
      </c>
      <c r="F425" s="1043"/>
      <c r="G425" s="1044"/>
      <c r="H425" s="1045"/>
      <c r="I425" s="1044"/>
      <c r="J425" s="1046"/>
      <c r="K425" s="135"/>
      <c r="L425" s="136"/>
      <c r="M425" s="137"/>
      <c r="N425" s="137"/>
      <c r="O425" s="137"/>
      <c r="P425" s="137"/>
    </row>
    <row r="426" spans="2:16" s="132" customFormat="1" ht="15">
      <c r="B426" s="129"/>
      <c r="C426" s="1048" t="s">
        <v>2025</v>
      </c>
      <c r="D426" s="388">
        <v>88485</v>
      </c>
      <c r="E426" s="982" t="str">
        <f>VLOOKUP($D426,'BANCO DE DADOS MAIO SERVIÇOS'!$A$2:$E$14528,2,FALSE)</f>
        <v>APLICAÇÃO DE FUNDO SELADOR ACRÍLICO EM PAREDES, UMA DEMÃO. AF_06/2014</v>
      </c>
      <c r="F426" s="983" t="str">
        <f>VLOOKUP($D426,'BANCO DE DADOS MAIO SERVIÇOS'!$A$2:$E$14528,3,FALSE)</f>
        <v>M2</v>
      </c>
      <c r="G426" s="807">
        <f>TRUNC(((G96*2)-G144),2)</f>
        <v>1247.92</v>
      </c>
      <c r="H426" s="984">
        <f>VLOOKUP($D426,'BANCO DE DADOS MAIO SERVIÇOS'!$A$2:$E$14528,4,FALSE)</f>
        <v>1.55</v>
      </c>
      <c r="I426" s="984">
        <f t="shared" si="57"/>
        <v>1.95</v>
      </c>
      <c r="J426" s="389">
        <f t="shared" si="58"/>
        <v>2433.44</v>
      </c>
      <c r="K426" s="135"/>
      <c r="L426" s="138"/>
      <c r="M426" s="140"/>
      <c r="N426" s="139"/>
      <c r="O426" s="140"/>
      <c r="P426" s="139"/>
    </row>
    <row r="427" spans="2:16" s="132" customFormat="1" ht="15">
      <c r="B427" s="129"/>
      <c r="C427" s="356" t="s">
        <v>2029</v>
      </c>
      <c r="D427" s="362">
        <v>88495</v>
      </c>
      <c r="E427" s="978" t="str">
        <f>VLOOKUP($D427,'BANCO DE DADOS MAIO SERVIÇOS'!$A$2:$E$14528,2,FALSE)</f>
        <v>APLICAÇÃO E LIXAMENTO DE MASSA LÁTEX EM PAREDES, UMA DEMÃO. AF_06/2014</v>
      </c>
      <c r="F427" s="977" t="str">
        <f>VLOOKUP($D427,'BANCO DE DADOS MAIO SERVIÇOS'!$A$2:$E$14528,3,FALSE)</f>
        <v>M2</v>
      </c>
      <c r="G427" s="359">
        <f>G142</f>
        <v>560.30999999999995</v>
      </c>
      <c r="H427" s="979">
        <f>VLOOKUP($D427,'BANCO DE DADOS MAIO SERVIÇOS'!$A$2:$E$14528,4,FALSE)</f>
        <v>7.23</v>
      </c>
      <c r="I427" s="979">
        <f t="shared" si="57"/>
        <v>9.1300000000000008</v>
      </c>
      <c r="J427" s="361">
        <f t="shared" si="58"/>
        <v>5115.63</v>
      </c>
      <c r="K427" s="135"/>
      <c r="L427" s="138"/>
      <c r="M427" s="140"/>
      <c r="N427" s="139"/>
      <c r="O427" s="140"/>
      <c r="P427" s="139"/>
    </row>
    <row r="428" spans="2:16" s="132" customFormat="1" ht="30">
      <c r="B428" s="129"/>
      <c r="C428" s="356" t="s">
        <v>2747</v>
      </c>
      <c r="D428" s="362">
        <v>88431</v>
      </c>
      <c r="E428" s="978" t="str">
        <f>VLOOKUP($D428,'BANCO DE DADOS MAIO SERVIÇOS'!$A$2:$E$14528,2,FALSE)</f>
        <v>APLICAÇÃO MANUAL DE PINTURA COM TINTA TEXTURIZADA ACRÍLICA EM PAREDES EXTERNAS DE CASAS, DUAS CORES. AF_06/2014</v>
      </c>
      <c r="F428" s="977" t="str">
        <f>VLOOKUP($D428,'BANCO DE DADOS MAIO SERVIÇOS'!$A$2:$E$14528,3,FALSE)</f>
        <v>M2</v>
      </c>
      <c r="G428" s="359">
        <f>G140</f>
        <v>687.61</v>
      </c>
      <c r="H428" s="979">
        <f>VLOOKUP($D428,'BANCO DE DADOS MAIO SERVIÇOS'!$A$2:$E$14528,4,FALSE)</f>
        <v>15.9</v>
      </c>
      <c r="I428" s="979">
        <f t="shared" si="57"/>
        <v>20.09</v>
      </c>
      <c r="J428" s="361">
        <f t="shared" si="58"/>
        <v>13814.08</v>
      </c>
      <c r="K428" s="135"/>
      <c r="L428" s="138"/>
      <c r="M428" s="140"/>
      <c r="N428" s="139"/>
      <c r="O428" s="140"/>
      <c r="P428" s="139"/>
    </row>
    <row r="429" spans="2:16" s="132" customFormat="1" ht="30">
      <c r="B429" s="129"/>
      <c r="C429" s="356" t="s">
        <v>2748</v>
      </c>
      <c r="D429" s="362">
        <v>88489</v>
      </c>
      <c r="E429" s="978" t="str">
        <f>VLOOKUP($D429,'BANCO DE DADOS MAIO SERVIÇOS'!$A$2:$E$14528,2,FALSE)</f>
        <v>APLICAÇÃO MANUAL DE PINTURA COM TINTA LÁTEX ACRÍLICA EM PAREDES, DUAS DEMÃOS. AF_06/2014</v>
      </c>
      <c r="F429" s="977" t="str">
        <f>VLOOKUP($D429,'BANCO DE DADOS MAIO SERVIÇOS'!$A$2:$E$14528,3,FALSE)</f>
        <v>M2</v>
      </c>
      <c r="G429" s="359">
        <f>TRUNC(G427+G428,2)</f>
        <v>1247.92</v>
      </c>
      <c r="H429" s="979">
        <f>VLOOKUP($D429,'BANCO DE DADOS MAIO SERVIÇOS'!$A$2:$E$14528,4,FALSE)</f>
        <v>9.51</v>
      </c>
      <c r="I429" s="979">
        <f t="shared" si="57"/>
        <v>12.01</v>
      </c>
      <c r="J429" s="361">
        <f t="shared" si="58"/>
        <v>14987.51</v>
      </c>
      <c r="K429" s="135"/>
      <c r="L429" s="138"/>
      <c r="M429" s="140"/>
      <c r="N429" s="139"/>
      <c r="O429" s="140"/>
      <c r="P429" s="139"/>
    </row>
    <row r="430" spans="2:16" s="132" customFormat="1" ht="15">
      <c r="B430" s="129"/>
      <c r="C430" s="356" t="s">
        <v>2749</v>
      </c>
      <c r="D430" s="362">
        <v>88484</v>
      </c>
      <c r="E430" s="978" t="str">
        <f>VLOOKUP($D430,'BANCO DE DADOS MAIO SERVIÇOS'!$A$2:$E$14528,2,FALSE)</f>
        <v>APLICAÇÃO DE FUNDO SELADOR ACRÍLICO EM TETO, UMA DEMÃO. AF_06/2014</v>
      </c>
      <c r="F430" s="977" t="str">
        <f>VLOOKUP($D430,'BANCO DE DADOS MAIO SERVIÇOS'!$A$2:$E$14528,3,FALSE)</f>
        <v>M2</v>
      </c>
      <c r="G430" s="359">
        <f>TRUNC((20.47+6.47+9.1+5.95+10.15+20.3+9.1+9.1+3.04+2.32+9.8+9.8+14+23.84+46.13+2.55+2.55+7.8+4.5+3.64+2.9+5.04+5.04+1.04+1+1+7.27+4.35+9.87+13.8),2)</f>
        <v>271.92</v>
      </c>
      <c r="H430" s="979">
        <f>VLOOKUP($D430,'BANCO DE DADOS MAIO SERVIÇOS'!$A$2:$E$14528,4,FALSE)</f>
        <v>1.83</v>
      </c>
      <c r="I430" s="979">
        <f t="shared" si="57"/>
        <v>2.31</v>
      </c>
      <c r="J430" s="361">
        <f t="shared" si="58"/>
        <v>628.13</v>
      </c>
      <c r="K430" s="135"/>
      <c r="L430" s="138"/>
      <c r="M430" s="140"/>
      <c r="N430" s="139"/>
      <c r="O430" s="140"/>
      <c r="P430" s="139"/>
    </row>
    <row r="431" spans="2:16" s="132" customFormat="1" ht="15">
      <c r="B431" s="129"/>
      <c r="C431" s="356" t="s">
        <v>2750</v>
      </c>
      <c r="D431" s="362">
        <v>88494</v>
      </c>
      <c r="E431" s="978" t="str">
        <f>VLOOKUP($D431,'BANCO DE DADOS MAIO SERVIÇOS'!$A$2:$E$14528,2,FALSE)</f>
        <v>APLICAÇÃO E LIXAMENTO DE MASSA LÁTEX EM TETO, UMA DEMÃO. AF_06/2014</v>
      </c>
      <c r="F431" s="977" t="str">
        <f>VLOOKUP($D431,'BANCO DE DADOS MAIO SERVIÇOS'!$A$2:$E$14528,3,FALSE)</f>
        <v>M2</v>
      </c>
      <c r="G431" s="359">
        <f>G430</f>
        <v>271.92</v>
      </c>
      <c r="H431" s="979">
        <f>VLOOKUP($D431,'BANCO DE DADOS MAIO SERVIÇOS'!$A$2:$E$14528,4,FALSE)</f>
        <v>13.33</v>
      </c>
      <c r="I431" s="979">
        <f t="shared" si="57"/>
        <v>16.84</v>
      </c>
      <c r="J431" s="361">
        <f t="shared" si="58"/>
        <v>4579.13</v>
      </c>
      <c r="K431" s="135"/>
      <c r="L431" s="138"/>
      <c r="M431" s="140"/>
      <c r="N431" s="139"/>
      <c r="O431" s="140"/>
      <c r="P431" s="139"/>
    </row>
    <row r="432" spans="2:16" s="132" customFormat="1" ht="30.75" thickBot="1">
      <c r="B432" s="129"/>
      <c r="C432" s="1240" t="s">
        <v>3103</v>
      </c>
      <c r="D432" s="1234">
        <v>88488</v>
      </c>
      <c r="E432" s="1227" t="str">
        <f>VLOOKUP($D432,'BANCO DE DADOS MAIO SERVIÇOS'!$A$2:$E$14528,2,FALSE)</f>
        <v>APLICAÇÃO MANUAL DE PINTURA COM TINTA LÁTEX ACRÍLICA EM TETO, DUAS DEMÃOS. AF_06/2014</v>
      </c>
      <c r="F432" s="1228" t="str">
        <f>VLOOKUP($D432,'BANCO DE DADOS MAIO SERVIÇOS'!$A$2:$E$14528,3,FALSE)</f>
        <v>M2</v>
      </c>
      <c r="G432" s="1241">
        <f>G431</f>
        <v>271.92</v>
      </c>
      <c r="H432" s="1230">
        <f>VLOOKUP($D432,'BANCO DE DADOS MAIO SERVIÇOS'!$A$2:$E$14528,4,FALSE)</f>
        <v>10.79</v>
      </c>
      <c r="I432" s="1230">
        <f>TRUNC(H432*(1+$G$6),2)</f>
        <v>13.63</v>
      </c>
      <c r="J432" s="1242">
        <f>TRUNC(I432*G432,2)</f>
        <v>3706.26</v>
      </c>
      <c r="K432" s="135"/>
      <c r="L432" s="138"/>
      <c r="M432" s="140"/>
      <c r="N432" s="139"/>
      <c r="O432" s="140"/>
      <c r="P432" s="139"/>
    </row>
    <row r="433" spans="1:16" s="71" customFormat="1" ht="16.5" thickBot="1">
      <c r="B433" s="68"/>
      <c r="C433" s="370"/>
      <c r="D433" s="370"/>
      <c r="E433" s="370"/>
      <c r="F433" s="370"/>
      <c r="G433" s="370"/>
      <c r="H433" s="371"/>
      <c r="I433" s="370"/>
      <c r="J433" s="370"/>
      <c r="K433" s="70"/>
      <c r="M433" s="57"/>
      <c r="N433" s="57"/>
      <c r="O433" s="57"/>
      <c r="P433" s="57"/>
    </row>
    <row r="434" spans="1:16" ht="15.75">
      <c r="B434" s="72"/>
      <c r="C434" s="349" t="s">
        <v>2018</v>
      </c>
      <c r="D434" s="350"/>
      <c r="E434" s="351" t="s">
        <v>1165</v>
      </c>
      <c r="F434" s="352"/>
      <c r="G434" s="353"/>
      <c r="H434" s="354"/>
      <c r="I434" s="354"/>
      <c r="J434" s="355">
        <f>SUM(J435:J442)</f>
        <v>7297.4900000000007</v>
      </c>
      <c r="K434" s="73"/>
      <c r="L434" s="74"/>
      <c r="M434" s="75"/>
      <c r="N434" s="75"/>
      <c r="O434" s="75"/>
      <c r="P434" s="75"/>
    </row>
    <row r="435" spans="1:16" s="132" customFormat="1" ht="15">
      <c r="B435" s="129"/>
      <c r="C435" s="356" t="s">
        <v>2019</v>
      </c>
      <c r="D435" s="977" t="str">
        <f>'COMPOSIÇÃO CIVIL'!B341</f>
        <v>AMM CIV 080</v>
      </c>
      <c r="E435" s="978" t="str">
        <f>VLOOKUP($D435,'BANCO DE DADOS MAIO SERVIÇOS'!$A$2:$E$14528,2,FALSE)</f>
        <v>BARRA DE APOIO PARA PORTADORES DE NECESSIDADES ESPECIAIS - LARGURA 70 CM</v>
      </c>
      <c r="F435" s="977" t="str">
        <f>VLOOKUP($D435,'BANCO DE DADOS MAIO SERVIÇOS'!$A$2:$E$14528,3,FALSE)</f>
        <v>UN</v>
      </c>
      <c r="G435" s="359">
        <v>4</v>
      </c>
      <c r="H435" s="979">
        <f>VLOOKUP($D435,'BANCO DE DADOS MAIO SERVIÇOS'!$A$2:$E$14528,4,FALSE)</f>
        <v>228.2</v>
      </c>
      <c r="I435" s="979">
        <f t="shared" ref="I435:I442" si="59">TRUNC(H435*(1+$G$6),2)</f>
        <v>288.37</v>
      </c>
      <c r="J435" s="361">
        <f t="shared" ref="J435:J442" si="60">TRUNC(I435*G435,2)</f>
        <v>1153.48</v>
      </c>
      <c r="K435" s="135"/>
      <c r="L435" s="138"/>
      <c r="M435" s="140"/>
      <c r="N435" s="139"/>
      <c r="O435" s="140"/>
      <c r="P435" s="139"/>
    </row>
    <row r="436" spans="1:16" s="132" customFormat="1" ht="15">
      <c r="B436" s="129"/>
      <c r="C436" s="356" t="s">
        <v>2020</v>
      </c>
      <c r="D436" s="977" t="str">
        <f>'COMPOSIÇÃO CIVIL'!B331</f>
        <v>AMM CIV 016</v>
      </c>
      <c r="E436" s="978" t="str">
        <f>VLOOKUP($D436,'BANCO DE DADOS MAIO SERVIÇOS'!$A$2:$E$14528,2,FALSE)</f>
        <v>BARRA DE APOIO PARA PORTADORES DE NECESSIDADES ESPECIAIS - LARGURA 80CM</v>
      </c>
      <c r="F436" s="977" t="str">
        <f>VLOOKUP($D436,'BANCO DE DADOS MAIO SERVIÇOS'!$A$2:$E$14528,3,FALSE)</f>
        <v>UN</v>
      </c>
      <c r="G436" s="359">
        <v>8</v>
      </c>
      <c r="H436" s="979">
        <f>VLOOKUP($D436,'BANCO DE DADOS MAIO SERVIÇOS'!$A$2:$E$14528,4,FALSE)</f>
        <v>241.06</v>
      </c>
      <c r="I436" s="979">
        <f t="shared" si="59"/>
        <v>304.62</v>
      </c>
      <c r="J436" s="361">
        <f t="shared" si="60"/>
        <v>2436.96</v>
      </c>
      <c r="K436" s="135"/>
      <c r="L436" s="138"/>
      <c r="M436" s="140"/>
      <c r="N436" s="139"/>
      <c r="O436" s="140"/>
      <c r="P436" s="139"/>
    </row>
    <row r="437" spans="1:16" s="132" customFormat="1" ht="15">
      <c r="B437" s="129"/>
      <c r="C437" s="356" t="s">
        <v>2751</v>
      </c>
      <c r="D437" s="977" t="str">
        <f>'COMPOSIÇÃO CIVIL'!B442</f>
        <v>AMM CIV 020</v>
      </c>
      <c r="E437" s="978" t="str">
        <f>VLOOKUP($D437,'BANCO DE DADOS MAIO SERVIÇOS'!$A$2:$E$14528,2,FALSE)</f>
        <v>BANCO ARTICULADO PARA BANHO, EM ACO INOX POLIDO, 70* CM X 45* CM</v>
      </c>
      <c r="F437" s="977" t="str">
        <f>VLOOKUP($D437,'BANCO DE DADOS MAIO SERVIÇOS'!$A$2:$E$14528,3,FALSE)</f>
        <v>UN</v>
      </c>
      <c r="G437" s="359">
        <v>1</v>
      </c>
      <c r="H437" s="979">
        <f>VLOOKUP($D437,'BANCO DE DADOS MAIO SERVIÇOS'!$A$2:$E$14528,4,FALSE)</f>
        <v>913.62</v>
      </c>
      <c r="I437" s="979">
        <f t="shared" si="59"/>
        <v>1154.54</v>
      </c>
      <c r="J437" s="361">
        <f t="shared" si="60"/>
        <v>1154.54</v>
      </c>
      <c r="K437" s="135"/>
      <c r="L437" s="138"/>
      <c r="M437" s="140"/>
      <c r="N437" s="139"/>
      <c r="O437" s="140"/>
      <c r="P437" s="139"/>
    </row>
    <row r="438" spans="1:16" s="132" customFormat="1" ht="30">
      <c r="B438" s="129"/>
      <c r="C438" s="356" t="s">
        <v>2752</v>
      </c>
      <c r="D438" s="977" t="str">
        <f>'COMPOSIÇÃO CIVIL'!B351</f>
        <v>AMM CIV 084</v>
      </c>
      <c r="E438" s="978" t="str">
        <f>VLOOKUP($D438,'BANCO DE DADOS MAIO SERVIÇOS'!$A$2:$E$14528,2,FALSE)</f>
        <v>BARRA DE APOIO EM "L" PARA PORTADORES DE NECESSIDADES ESPECIAIS - FORNECIMENTO E INSTALAÇÃO</v>
      </c>
      <c r="F438" s="977" t="str">
        <f>VLOOKUP($D438,'BANCO DE DADOS MAIO SERVIÇOS'!$A$2:$E$14528,3,FALSE)</f>
        <v>UN</v>
      </c>
      <c r="G438" s="359">
        <v>1</v>
      </c>
      <c r="H438" s="979">
        <f>VLOOKUP($D438,'BANCO DE DADOS MAIO SERVIÇOS'!$A$2:$E$14528,4,FALSE)</f>
        <v>489.71999999999997</v>
      </c>
      <c r="I438" s="979">
        <f t="shared" si="59"/>
        <v>618.85</v>
      </c>
      <c r="J438" s="361">
        <f t="shared" si="60"/>
        <v>618.85</v>
      </c>
      <c r="K438" s="135"/>
      <c r="L438" s="138"/>
      <c r="M438" s="140"/>
      <c r="N438" s="139"/>
      <c r="O438" s="140"/>
      <c r="P438" s="139"/>
    </row>
    <row r="439" spans="1:16" s="132" customFormat="1" ht="15">
      <c r="B439" s="129"/>
      <c r="C439" s="356" t="s">
        <v>3109</v>
      </c>
      <c r="D439" s="977" t="str">
        <f>'COMPOSIÇÃO CIVIL'!B361</f>
        <v>AMM CIV 085</v>
      </c>
      <c r="E439" s="978" t="str">
        <f>VLOOKUP($D439,'BANCO DE DADOS MAIO SERVIÇOS'!$A$2:$E$14528,2,FALSE)</f>
        <v>FORNECIMENTO E INSTALAÇÃO DE KIT DE BARRA DE APOIO PARA LAVATÓRIO NO CANTO</v>
      </c>
      <c r="F439" s="977" t="str">
        <f>VLOOKUP($D439,'BANCO DE DADOS MAIO SERVIÇOS'!$A$2:$E$14528,3,FALSE)</f>
        <v>UN</v>
      </c>
      <c r="G439" s="359">
        <v>3</v>
      </c>
      <c r="H439" s="979">
        <f>VLOOKUP($D439,'BANCO DE DADOS MAIO SERVIÇOS'!$A$2:$E$14528,4,FALSE)</f>
        <v>275.49</v>
      </c>
      <c r="I439" s="979">
        <f t="shared" si="59"/>
        <v>348.13</v>
      </c>
      <c r="J439" s="361">
        <f t="shared" si="60"/>
        <v>1044.3900000000001</v>
      </c>
      <c r="K439" s="135"/>
      <c r="L439" s="138"/>
      <c r="M439" s="140"/>
      <c r="N439" s="139"/>
      <c r="O439" s="140"/>
      <c r="P439" s="139"/>
    </row>
    <row r="440" spans="1:16" s="132" customFormat="1" ht="30">
      <c r="B440" s="129"/>
      <c r="C440" s="356" t="s">
        <v>3110</v>
      </c>
      <c r="D440" s="977" t="str">
        <f>'COMPOSIÇÃO CIVIL'!B378</f>
        <v>AMM CIV 086</v>
      </c>
      <c r="E440" s="978" t="str">
        <f>VLOOKUP($D440,'BANCO DE DADOS MAIO SERVIÇOS'!$A$2:$E$14528,2,FALSE)</f>
        <v>FORNECIMENTO E INSTALAÇÃO DE KIT DE BARRA DE APOIO CENTRALIZADO PARA LAVATÓRIO</v>
      </c>
      <c r="F440" s="977" t="str">
        <f>VLOOKUP($D440,'BANCO DE DADOS MAIO SERVIÇOS'!$A$2:$E$14528,3,FALSE)</f>
        <v>UN</v>
      </c>
      <c r="G440" s="359">
        <v>1</v>
      </c>
      <c r="H440" s="979">
        <f>VLOOKUP($D440,'BANCO DE DADOS MAIO SERVIÇOS'!$A$2:$E$14528,4,FALSE)</f>
        <v>237.44</v>
      </c>
      <c r="I440" s="979">
        <f t="shared" si="59"/>
        <v>300.05</v>
      </c>
      <c r="J440" s="361">
        <f t="shared" si="60"/>
        <v>300.05</v>
      </c>
      <c r="K440" s="135"/>
      <c r="L440" s="138"/>
      <c r="M440" s="140"/>
      <c r="N440" s="139"/>
      <c r="O440" s="140"/>
      <c r="P440" s="139"/>
    </row>
    <row r="441" spans="1:16" s="132" customFormat="1" ht="15">
      <c r="B441" s="129"/>
      <c r="C441" s="356" t="s">
        <v>3111</v>
      </c>
      <c r="D441" s="977" t="str">
        <f>'COMPOSIÇÃO CIVIL'!B420</f>
        <v>AMM CIV 018</v>
      </c>
      <c r="E441" s="978" t="str">
        <f>VLOOKUP($D441,'BANCO DE DADOS MAIO SERVIÇOS'!$A$2:$E$14528,2,FALSE)</f>
        <v>PISO TÁTIL ALERTA DE BORRACHA 25 X25 CM, ASSENTADO COM COLA</v>
      </c>
      <c r="F441" s="977" t="str">
        <f>VLOOKUP($D441,'BANCO DE DADOS MAIO SERVIÇOS'!$A$2:$E$14528,3,FALSE)</f>
        <v>M2</v>
      </c>
      <c r="G441" s="359">
        <f>TRUNC(23*0.25*0.25,2)</f>
        <v>1.43</v>
      </c>
      <c r="H441" s="979">
        <f>VLOOKUP($D441,'BANCO DE DADOS MAIO SERVIÇOS'!$A$2:$E$14528,4,FALSE)</f>
        <v>187.26</v>
      </c>
      <c r="I441" s="979">
        <f t="shared" si="59"/>
        <v>236.64</v>
      </c>
      <c r="J441" s="361">
        <f t="shared" si="60"/>
        <v>338.39</v>
      </c>
      <c r="K441" s="135"/>
      <c r="L441" s="138">
        <v>36125</v>
      </c>
      <c r="M441" s="140"/>
      <c r="N441" s="139"/>
      <c r="O441" s="140"/>
      <c r="P441" s="139"/>
    </row>
    <row r="442" spans="1:16" s="132" customFormat="1" ht="15.75" thickBot="1">
      <c r="B442" s="129"/>
      <c r="C442" s="363" t="s">
        <v>3112</v>
      </c>
      <c r="D442" s="981" t="str">
        <f>'COMPOSIÇÃO CIVIL'!B431</f>
        <v>AMM CIV 019</v>
      </c>
      <c r="E442" s="980" t="str">
        <f>VLOOKUP($D442,'BANCO DE DADOS MAIO SERVIÇOS'!$A$2:$E$14528,2,FALSE)</f>
        <v>PISO TÁTIL DIRECIONAL DE BORRACHA 25X25 CM, ASSENTADO COM COLA</v>
      </c>
      <c r="F442" s="981" t="str">
        <f>VLOOKUP($D442,'BANCO DE DADOS MAIO SERVIÇOS'!$A$2:$E$14528,3,FALSE)</f>
        <v>M2</v>
      </c>
      <c r="G442" s="367">
        <f>TRUNC(17*0.25*0.25,2)</f>
        <v>1.06</v>
      </c>
      <c r="H442" s="368">
        <f>VLOOKUP($D442,'BANCO DE DADOS MAIO SERVIÇOS'!$A$2:$E$14528,4,FALSE)</f>
        <v>187.26</v>
      </c>
      <c r="I442" s="368">
        <f t="shared" si="59"/>
        <v>236.64</v>
      </c>
      <c r="J442" s="369">
        <f t="shared" si="60"/>
        <v>250.83</v>
      </c>
      <c r="K442" s="135"/>
      <c r="L442" s="138"/>
      <c r="M442" s="140"/>
      <c r="N442" s="139"/>
      <c r="O442" s="140"/>
      <c r="P442" s="139"/>
    </row>
    <row r="443" spans="1:16" s="71" customFormat="1" ht="16.5" thickBot="1">
      <c r="B443" s="68"/>
      <c r="C443" s="379"/>
      <c r="D443" s="379"/>
      <c r="E443" s="379"/>
      <c r="F443" s="379"/>
      <c r="G443" s="379"/>
      <c r="H443" s="380"/>
      <c r="I443" s="379"/>
      <c r="J443" s="379"/>
      <c r="K443" s="70"/>
      <c r="M443" s="57"/>
      <c r="N443" s="57"/>
      <c r="O443" s="57"/>
      <c r="P443" s="57"/>
    </row>
    <row r="444" spans="1:16" ht="15.75">
      <c r="B444" s="72"/>
      <c r="C444" s="349" t="s">
        <v>2753</v>
      </c>
      <c r="D444" s="350"/>
      <c r="E444" s="351" t="s">
        <v>1998</v>
      </c>
      <c r="F444" s="352"/>
      <c r="G444" s="353"/>
      <c r="H444" s="354"/>
      <c r="I444" s="354"/>
      <c r="J444" s="355">
        <f>SUM(J445:J446)</f>
        <v>2433.27</v>
      </c>
      <c r="K444" s="73"/>
      <c r="L444" s="74"/>
      <c r="M444" s="75"/>
      <c r="N444" s="75"/>
      <c r="O444" s="75"/>
      <c r="P444" s="75"/>
    </row>
    <row r="445" spans="1:16" s="14" customFormat="1" ht="15">
      <c r="B445" s="9"/>
      <c r="C445" s="356" t="s">
        <v>2754</v>
      </c>
      <c r="D445" s="977">
        <v>9537</v>
      </c>
      <c r="E445" s="978" t="str">
        <f>VLOOKUP($D445,'BANCO DE DADOS MAIO SERVIÇOS'!$A$2:$E$14528,2,FALSE)</f>
        <v>LIMPEZA FINAL DA OBRA</v>
      </c>
      <c r="F445" s="977" t="str">
        <f>VLOOKUP($D445,'BANCO DE DADOS MAIO SERVIÇOS'!$A$2:$E$14528,3,FALSE)</f>
        <v>M2</v>
      </c>
      <c r="G445" s="359">
        <v>324.51</v>
      </c>
      <c r="H445" s="979">
        <f>VLOOKUP($D445,'BANCO DE DADOS MAIO SERVIÇOS'!$A$2:$E$14528,4,FALSE)</f>
        <v>2.14</v>
      </c>
      <c r="I445" s="979">
        <f>TRUNC(H445*(1+$G$6),2)</f>
        <v>2.7</v>
      </c>
      <c r="J445" s="361">
        <f>TRUNC(I445*G445,2)</f>
        <v>876.17</v>
      </c>
      <c r="K445" s="73"/>
      <c r="L445" s="76"/>
      <c r="M445" s="78"/>
      <c r="N445" s="77"/>
      <c r="O445" s="78"/>
      <c r="P445" s="77"/>
    </row>
    <row r="446" spans="1:16" s="14" customFormat="1" ht="15.75" thickBot="1">
      <c r="B446" s="9"/>
      <c r="C446" s="363" t="s">
        <v>2755</v>
      </c>
      <c r="D446" s="981" t="str">
        <f>'COMPOSIÇÃO CIVIL'!B451</f>
        <v>AMM CIV 021</v>
      </c>
      <c r="E446" s="980" t="str">
        <f>VLOOKUP($D446,'BANCO DE DADOS MAIO SERVIÇOS'!$A$2:$E$14528,2,FALSE)</f>
        <v>PLACA DE INAUGURAÇÃO EM ALUMÍNIO 0,40 X 0,60 M - FORNCIMENTO E COLOCAÇÃO</v>
      </c>
      <c r="F446" s="981" t="str">
        <f>VLOOKUP($D446,'BANCO DE DADOS MAIO SERVIÇOS'!$A$2:$E$14528,3,FALSE)</f>
        <v>UN</v>
      </c>
      <c r="G446" s="367">
        <v>1</v>
      </c>
      <c r="H446" s="368">
        <f>VLOOKUP($D446,'BANCO DE DADOS MAIO SERVIÇOS'!$A$2:$E$14528,4,FALSE)</f>
        <v>1232.18</v>
      </c>
      <c r="I446" s="368">
        <f>TRUNC(H446*(1+$G$6),2)</f>
        <v>1557.1</v>
      </c>
      <c r="J446" s="369">
        <f>TRUNC(I446*G446,2)</f>
        <v>1557.1</v>
      </c>
      <c r="K446" s="73"/>
      <c r="L446" s="76"/>
      <c r="M446" s="78"/>
      <c r="N446" s="77"/>
      <c r="O446" s="78"/>
      <c r="P446" s="77"/>
    </row>
    <row r="447" spans="1:16" s="71" customFormat="1" ht="6" thickBot="1">
      <c r="B447" s="68"/>
      <c r="C447" s="69"/>
      <c r="D447" s="69"/>
      <c r="E447" s="69"/>
      <c r="F447" s="69"/>
      <c r="G447" s="69"/>
      <c r="H447" s="339"/>
      <c r="I447" s="69"/>
      <c r="J447" s="69"/>
      <c r="K447" s="70"/>
      <c r="M447" s="57"/>
      <c r="N447" s="57"/>
      <c r="O447" s="57"/>
      <c r="P447" s="57"/>
    </row>
    <row r="448" spans="1:16" s="59" customFormat="1" ht="6" thickBot="1">
      <c r="A448" s="50" t="s">
        <v>21</v>
      </c>
      <c r="B448" s="51"/>
      <c r="C448" s="52"/>
      <c r="D448" s="53"/>
      <c r="E448" s="54"/>
      <c r="F448" s="53"/>
      <c r="G448" s="55"/>
      <c r="H448" s="55"/>
      <c r="I448" s="55"/>
      <c r="J448" s="56"/>
      <c r="K448" s="57"/>
      <c r="L448" s="58"/>
      <c r="M448" s="50"/>
      <c r="N448" s="50"/>
      <c r="O448" s="50"/>
      <c r="P448" s="50"/>
    </row>
    <row r="449" spans="1:16" s="60" customFormat="1" ht="18.75" thickBot="1">
      <c r="B449" s="27"/>
      <c r="C449" s="1766" t="s">
        <v>2599</v>
      </c>
      <c r="D449" s="1767"/>
      <c r="E449" s="1767"/>
      <c r="F449" s="1767"/>
      <c r="G449" s="1767"/>
      <c r="H449" s="1767"/>
      <c r="I449" s="1768">
        <f>J452+J462+J478+J497+J502+J508+J514+J521+J526+J535</f>
        <v>24101.58</v>
      </c>
      <c r="J449" s="1769"/>
      <c r="K449" s="61"/>
      <c r="L449" s="26"/>
      <c r="M449" s="62"/>
    </row>
    <row r="450" spans="1:16" s="59" customFormat="1" ht="6" thickBot="1">
      <c r="A450" s="50"/>
      <c r="B450" s="51"/>
      <c r="C450" s="63"/>
      <c r="D450" s="64"/>
      <c r="E450" s="65"/>
      <c r="F450" s="64"/>
      <c r="G450" s="66"/>
      <c r="H450" s="66"/>
      <c r="I450" s="66"/>
      <c r="J450" s="67"/>
      <c r="K450" s="57"/>
      <c r="L450" s="58"/>
      <c r="M450" s="50"/>
      <c r="N450" s="50"/>
      <c r="O450" s="50"/>
      <c r="P450" s="50"/>
    </row>
    <row r="451" spans="1:16" s="71" customFormat="1" ht="6" thickBot="1">
      <c r="B451" s="68"/>
      <c r="C451" s="69"/>
      <c r="D451" s="69"/>
      <c r="E451" s="69"/>
      <c r="F451" s="69"/>
      <c r="G451" s="69"/>
      <c r="H451" s="339"/>
      <c r="I451" s="69"/>
      <c r="J451" s="69"/>
      <c r="K451" s="133"/>
      <c r="M451" s="57"/>
      <c r="N451" s="57"/>
      <c r="O451" s="57"/>
      <c r="P451" s="57"/>
    </row>
    <row r="452" spans="1:16" s="128" customFormat="1" ht="16.5" thickBot="1">
      <c r="B452" s="134"/>
      <c r="C452" s="381" t="s">
        <v>2756</v>
      </c>
      <c r="D452" s="382"/>
      <c r="E452" s="383" t="s">
        <v>1159</v>
      </c>
      <c r="F452" s="384"/>
      <c r="G452" s="385"/>
      <c r="H452" s="386"/>
      <c r="I452" s="386"/>
      <c r="J452" s="1083">
        <f>SUM(J454:J460)</f>
        <v>329.61</v>
      </c>
      <c r="K452" s="135" t="s">
        <v>2533</v>
      </c>
      <c r="L452" s="136"/>
      <c r="M452" s="137"/>
      <c r="N452" s="137"/>
      <c r="O452" s="137"/>
      <c r="P452" s="137"/>
    </row>
    <row r="453" spans="1:16" s="128" customFormat="1" ht="16.5" thickBot="1">
      <c r="B453" s="134"/>
      <c r="C453" s="1040"/>
      <c r="D453" s="1041"/>
      <c r="E453" s="1042" t="s">
        <v>2535</v>
      </c>
      <c r="F453" s="1043"/>
      <c r="G453" s="1044"/>
      <c r="H453" s="1045"/>
      <c r="I453" s="1044"/>
      <c r="J453" s="1046"/>
      <c r="K453" s="135"/>
      <c r="L453" s="136"/>
      <c r="M453" s="137"/>
      <c r="N453" s="137"/>
      <c r="O453" s="137"/>
      <c r="P453" s="137"/>
    </row>
    <row r="454" spans="1:16" s="132" customFormat="1" ht="30">
      <c r="B454" s="129"/>
      <c r="C454" s="1048" t="s">
        <v>2757</v>
      </c>
      <c r="D454" s="1354">
        <v>96523</v>
      </c>
      <c r="E454" s="982" t="str">
        <f>VLOOKUP($D454,'BANCO DE DADOS MAIO SERVIÇOS'!$A$2:$E$14528,2,FALSE)</f>
        <v>ESCAVAÇÃO MANUAL PARA BLOCO DE COROAMENTO OU SAPATA, COM PREVISÃO DE FÔRMA. AF_06/2017</v>
      </c>
      <c r="F454" s="1338" t="str">
        <f>VLOOKUP($D454,'BANCO DE DADOS MAIO SERVIÇOS'!$A$2:$E$14528,3,FALSE)</f>
        <v>M3</v>
      </c>
      <c r="G454" s="1340">
        <f>TRUNC((G464*1),2)</f>
        <v>1.54</v>
      </c>
      <c r="H454" s="1349">
        <f>VLOOKUP($D454,'BANCO DE DADOS MAIO SERVIÇOS'!$A$2:$E$14528,4,FALSE)</f>
        <v>63.97</v>
      </c>
      <c r="I454" s="984">
        <f>TRUNC(H454*(1+$G$6),2)</f>
        <v>80.83</v>
      </c>
      <c r="J454" s="389">
        <f>TRUNC(I454*G454,2)</f>
        <v>124.47</v>
      </c>
      <c r="K454" s="135">
        <v>13.3</v>
      </c>
      <c r="L454" s="138"/>
      <c r="M454" s="140"/>
      <c r="N454" s="139"/>
      <c r="O454" s="140"/>
      <c r="P454" s="139"/>
    </row>
    <row r="455" spans="1:16" s="132" customFormat="1" ht="15">
      <c r="B455" s="129"/>
      <c r="C455" s="356" t="s">
        <v>2758</v>
      </c>
      <c r="D455" s="1368">
        <v>96995</v>
      </c>
      <c r="E455" s="978" t="str">
        <f>VLOOKUP($D455,'BANCO DE DADOS MAIO SERVIÇOS'!$A$2:$E$14528,2,FALSE)</f>
        <v>REATERRO MANUAL APILOADO COM SOQUETE. AF_10/2017</v>
      </c>
      <c r="F455" s="977" t="str">
        <f>VLOOKUP($D455,'BANCO DE DADOS MAIO SERVIÇOS'!$A$2:$E$14528,3,FALSE)</f>
        <v>M3</v>
      </c>
      <c r="G455" s="1340">
        <f>TRUNC((G454-G465-G464*0.05),2)</f>
        <v>0.77</v>
      </c>
      <c r="H455" s="979">
        <f>VLOOKUP($D455,'BANCO DE DADOS MAIO SERVIÇOS'!$A$2:$E$14528,4,FALSE)</f>
        <v>33.96</v>
      </c>
      <c r="I455" s="979">
        <f>TRUNC(H455*(1+$G$6),2)</f>
        <v>42.91</v>
      </c>
      <c r="J455" s="361">
        <f>TRUNC(I455*G455,2)</f>
        <v>33.04</v>
      </c>
      <c r="K455" s="135" t="s">
        <v>2534</v>
      </c>
      <c r="L455" s="138"/>
      <c r="M455" s="140"/>
      <c r="N455" s="139"/>
      <c r="O455" s="140"/>
      <c r="P455" s="139"/>
    </row>
    <row r="456" spans="1:16" s="132" customFormat="1" ht="30.75" thickBot="1">
      <c r="B456" s="129"/>
      <c r="C456" s="363" t="s">
        <v>2759</v>
      </c>
      <c r="D456" s="1368">
        <v>94097</v>
      </c>
      <c r="E456" s="980" t="str">
        <f>VLOOKUP($D456,'BANCO DE DADOS MAIO SERVIÇOS'!$A$2:$E$14528,2,FALSE)</f>
        <v>PREPARO DE FUNDO DE VALA COM LARGURA MENOR QUE 1,5 M, EM LOCAL COM NÍVEL BAIXO DE INTERFERÊNCIA. AF_06/2016</v>
      </c>
      <c r="F456" s="981" t="str">
        <f>VLOOKUP($D456,'BANCO DE DADOS MAIO SERVIÇOS'!$A$2:$E$14528,3,FALSE)</f>
        <v>M2</v>
      </c>
      <c r="G456" s="1345">
        <f>TRUNC((G464),2)</f>
        <v>1.54</v>
      </c>
      <c r="H456" s="368">
        <f>VLOOKUP($D456,'BANCO DE DADOS MAIO SERVIÇOS'!$A$2:$E$14528,4,FALSE)</f>
        <v>4.0999999999999996</v>
      </c>
      <c r="I456" s="368">
        <f>TRUNC(H456*(1+$G$6),2)</f>
        <v>5.18</v>
      </c>
      <c r="J456" s="369">
        <f>TRUNC(I456*G456,2)</f>
        <v>7.97</v>
      </c>
      <c r="K456" s="135">
        <v>7.98</v>
      </c>
      <c r="L456" s="138"/>
      <c r="M456" s="140"/>
      <c r="N456" s="139"/>
      <c r="O456" s="140"/>
      <c r="P456" s="139"/>
    </row>
    <row r="457" spans="1:16" s="128" customFormat="1" ht="16.5" thickBot="1">
      <c r="B457" s="134"/>
      <c r="C457" s="1040"/>
      <c r="D457" s="1041"/>
      <c r="E457" s="1042" t="s">
        <v>2813</v>
      </c>
      <c r="F457" s="1043"/>
      <c r="G457" s="1044"/>
      <c r="H457" s="1045"/>
      <c r="I457" s="1044"/>
      <c r="J457" s="1046"/>
      <c r="K457" s="135" t="s">
        <v>2533</v>
      </c>
      <c r="L457" s="136"/>
      <c r="M457" s="137"/>
      <c r="N457" s="137"/>
      <c r="O457" s="137"/>
      <c r="P457" s="137"/>
    </row>
    <row r="458" spans="1:16" s="132" customFormat="1" ht="30">
      <c r="B458" s="129"/>
      <c r="C458" s="1380" t="s">
        <v>2757</v>
      </c>
      <c r="D458" s="1355">
        <v>96527</v>
      </c>
      <c r="E458" s="1353" t="str">
        <f>VLOOKUP($D458,'BANCO DE DADOS MAIO SERVIÇOS'!$A$2:$E$14528,2,FALSE)</f>
        <v>ESCAVAÇÃO MANUAL DE VALA PARA VIGA BALDRAME, COM PREVISÃO DE FÔRMA. AF_06/2017</v>
      </c>
      <c r="F458" s="1354" t="str">
        <f>VLOOKUP($D458,'BANCO DE DADOS MAIO SERVIÇOS'!$A$2:$E$14528,3,FALSE)</f>
        <v>M3</v>
      </c>
      <c r="G458" s="1356">
        <f>TRUNC((K458*0.3*0.3),2)</f>
        <v>1.19</v>
      </c>
      <c r="H458" s="1357">
        <f>VLOOKUP($D458,'BANCO DE DADOS MAIO SERVIÇOS'!$A$2:$E$14528,4,FALSE)</f>
        <v>84.04</v>
      </c>
      <c r="I458" s="1357">
        <f>TRUNC(H458*(1+$G$6),2)</f>
        <v>106.2</v>
      </c>
      <c r="J458" s="1330">
        <f>TRUNC(I458*G458,2)</f>
        <v>126.37</v>
      </c>
      <c r="K458" s="135">
        <v>13.3</v>
      </c>
      <c r="L458" s="138"/>
      <c r="M458" s="140"/>
      <c r="N458" s="139"/>
      <c r="O458" s="140"/>
      <c r="P458" s="139"/>
    </row>
    <row r="459" spans="1:16" s="132" customFormat="1" ht="15">
      <c r="B459" s="129"/>
      <c r="C459" s="356" t="s">
        <v>2758</v>
      </c>
      <c r="D459" s="1368">
        <v>96995</v>
      </c>
      <c r="E459" s="1378" t="str">
        <f>VLOOKUP($D459,'BANCO DE DADOS MAIO SERVIÇOS'!$A$2:$E$14528,2,FALSE)</f>
        <v>REATERRO MANUAL APILOADO COM SOQUETE. AF_10/2017</v>
      </c>
      <c r="F459" s="1377" t="str">
        <f>VLOOKUP($D459,'BANCO DE DADOS MAIO SERVIÇOS'!$A$2:$E$14528,3,FALSE)</f>
        <v>M3</v>
      </c>
      <c r="G459" s="1379">
        <f>TRUNC((G458-G471),2)</f>
        <v>0.64</v>
      </c>
      <c r="H459" s="1375">
        <f>VLOOKUP($D459,'BANCO DE DADOS MAIO SERVIÇOS'!$A$2:$E$14528,4,FALSE)</f>
        <v>33.96</v>
      </c>
      <c r="I459" s="1375">
        <f>TRUNC(H459*(1+$G$6),2)</f>
        <v>42.91</v>
      </c>
      <c r="J459" s="361">
        <f>TRUNC(I459*G459,2)</f>
        <v>27.46</v>
      </c>
      <c r="K459" s="135" t="s">
        <v>2534</v>
      </c>
      <c r="L459" s="138"/>
      <c r="M459" s="140"/>
      <c r="N459" s="139"/>
      <c r="O459" s="140"/>
      <c r="P459" s="139"/>
    </row>
    <row r="460" spans="1:16" s="132" customFormat="1" ht="30.75" thickBot="1">
      <c r="B460" s="129"/>
      <c r="C460" s="363" t="s">
        <v>2759</v>
      </c>
      <c r="D460" s="1342">
        <v>94097</v>
      </c>
      <c r="E460" s="1343" t="str">
        <f>VLOOKUP($D460,'BANCO DE DADOS MAIO SERVIÇOS'!$A$2:$E$14528,2,FALSE)</f>
        <v>PREPARO DE FUNDO DE VALA COM LARGURA MENOR QUE 1,5 M, EM LOCAL COM NÍVEL BAIXO DE INTERFERÊNCIA. AF_06/2016</v>
      </c>
      <c r="F460" s="1344" t="str">
        <f>VLOOKUP($D460,'BANCO DE DADOS MAIO SERVIÇOS'!$A$2:$E$14528,3,FALSE)</f>
        <v>M2</v>
      </c>
      <c r="G460" s="1345">
        <f>TRUNC((K458*0.15),2)</f>
        <v>1.99</v>
      </c>
      <c r="H460" s="1346">
        <f>VLOOKUP($D460,'BANCO DE DADOS MAIO SERVIÇOS'!$A$2:$E$14528,4,FALSE)</f>
        <v>4.0999999999999996</v>
      </c>
      <c r="I460" s="1346">
        <f>TRUNC(H460*(1+$G$6),2)</f>
        <v>5.18</v>
      </c>
      <c r="J460" s="369">
        <f>TRUNC(I460*G460,2)</f>
        <v>10.3</v>
      </c>
      <c r="K460" s="135">
        <v>7.98</v>
      </c>
      <c r="L460" s="138"/>
      <c r="M460" s="140"/>
      <c r="N460" s="139"/>
      <c r="O460" s="140"/>
      <c r="P460" s="139"/>
    </row>
    <row r="461" spans="1:16" s="71" customFormat="1" ht="16.5" thickBot="1">
      <c r="B461" s="68"/>
      <c r="C461" s="370"/>
      <c r="D461" s="370"/>
      <c r="E461" s="370"/>
      <c r="F461" s="370"/>
      <c r="G461" s="370"/>
      <c r="H461" s="371"/>
      <c r="I461" s="370"/>
      <c r="J461" s="370"/>
      <c r="K461" s="133"/>
      <c r="M461" s="57"/>
      <c r="N461" s="57"/>
      <c r="O461" s="57"/>
      <c r="P461" s="57"/>
    </row>
    <row r="462" spans="1:16" s="128" customFormat="1" ht="16.5" thickBot="1">
      <c r="B462" s="134"/>
      <c r="C462" s="372" t="s">
        <v>2760</v>
      </c>
      <c r="D462" s="373"/>
      <c r="E462" s="374" t="s">
        <v>1160</v>
      </c>
      <c r="F462" s="375"/>
      <c r="G462" s="376"/>
      <c r="H462" s="377"/>
      <c r="I462" s="377"/>
      <c r="J462" s="378">
        <f>SUM(J463:J476)</f>
        <v>2505.06</v>
      </c>
      <c r="K462" s="135"/>
      <c r="L462" s="136"/>
      <c r="M462" s="137"/>
      <c r="N462" s="137"/>
      <c r="O462" s="137"/>
      <c r="P462" s="137"/>
    </row>
    <row r="463" spans="1:16" s="128" customFormat="1" ht="16.5" thickBot="1">
      <c r="B463" s="134"/>
      <c r="C463" s="1040"/>
      <c r="D463" s="1041"/>
      <c r="E463" s="1042" t="s">
        <v>2535</v>
      </c>
      <c r="F463" s="1043"/>
      <c r="G463" s="1044"/>
      <c r="H463" s="1045"/>
      <c r="I463" s="1044"/>
      <c r="J463" s="1046"/>
      <c r="K463" s="135"/>
      <c r="L463" s="136"/>
      <c r="M463" s="137"/>
      <c r="N463" s="137"/>
      <c r="O463" s="137"/>
      <c r="P463" s="137"/>
    </row>
    <row r="464" spans="1:16" s="128" customFormat="1" ht="30">
      <c r="B464" s="134"/>
      <c r="C464" s="387" t="s">
        <v>2928</v>
      </c>
      <c r="D464" s="1369">
        <v>96619</v>
      </c>
      <c r="E464" s="982" t="str">
        <f>VLOOKUP($D464,'BANCO DE DADOS MAIO SERVIÇOS'!$A$2:$E$14528,2,FALSE)</f>
        <v>LASTRO DE CONCRETO MAGRO, APLICADO EM BLOCOS DE COROAMENTO OU SAPATAS, ESPESSURA DE 5 CM. AF_08/2017</v>
      </c>
      <c r="F464" s="983" t="str">
        <f>VLOOKUP($D464,'BANCO DE DADOS MAIO SERVIÇOS'!$A$2:$E$14528,3,FALSE)</f>
        <v>M2</v>
      </c>
      <c r="G464" s="969">
        <f>TRUNC((0.7*0.55*4),2)</f>
        <v>1.54</v>
      </c>
      <c r="H464" s="984">
        <f>VLOOKUP($D464,'BANCO DE DADOS MAIO SERVIÇOS'!$A$2:$E$14528,4,FALSE)</f>
        <v>20.190000000000001</v>
      </c>
      <c r="I464" s="988">
        <f t="shared" ref="I464:I470" si="61">TRUNC(H464*(1+$G$6),2)</f>
        <v>25.51</v>
      </c>
      <c r="J464" s="808">
        <f t="shared" ref="J464:J470" si="62">TRUNC(I464*G464,2)</f>
        <v>39.28</v>
      </c>
      <c r="K464" s="135"/>
      <c r="L464" s="136"/>
      <c r="M464" s="137"/>
      <c r="N464" s="137"/>
      <c r="O464" s="137"/>
      <c r="P464" s="137"/>
    </row>
    <row r="465" spans="1:16" s="128" customFormat="1" ht="30">
      <c r="B465" s="134"/>
      <c r="C465" s="986" t="s">
        <v>2929</v>
      </c>
      <c r="D465" s="1370">
        <v>94965</v>
      </c>
      <c r="E465" s="982" t="str">
        <f>VLOOKUP($D465,'BANCO DE DADOS MAIO SERVIÇOS'!$A$2:$E$14528,2,FALSE)</f>
        <v>CONCRETO FCK = 25MPA, TRAÇO 1:2,3:2,7 (CIMENTO/ AREIA MÉDIA/ BRITA 1)  - PREPARO MECÂNICO COM BETONEIRA 400 L. AF_07/2016</v>
      </c>
      <c r="F465" s="983" t="str">
        <f>VLOOKUP($D465,'BANCO DE DADOS MAIO SERVIÇOS'!$A$2:$E$14528,3,FALSE)</f>
        <v>M3</v>
      </c>
      <c r="G465" s="987">
        <v>0.69</v>
      </c>
      <c r="H465" s="984">
        <f>VLOOKUP($D465,'BANCO DE DADOS MAIO SERVIÇOS'!$A$2:$E$14528,4,FALSE)</f>
        <v>310.74</v>
      </c>
      <c r="I465" s="987">
        <f t="shared" si="61"/>
        <v>392.68</v>
      </c>
      <c r="J465" s="391">
        <f t="shared" si="62"/>
        <v>270.94</v>
      </c>
      <c r="K465" s="135"/>
      <c r="L465" s="136"/>
      <c r="M465" s="137"/>
      <c r="N465" s="137"/>
      <c r="O465" s="137"/>
      <c r="P465" s="137"/>
    </row>
    <row r="466" spans="1:16" s="128" customFormat="1" ht="15">
      <c r="B466" s="134"/>
      <c r="C466" s="986" t="s">
        <v>2930</v>
      </c>
      <c r="D466" s="1370" t="s">
        <v>320</v>
      </c>
      <c r="E466" s="982" t="str">
        <f>VLOOKUP($D466,'BANCO DE DADOS MAIO SERVIÇOS'!$A$2:$E$14528,2,FALSE)</f>
        <v>LANCAMENTO/APLICACAO MANUAL DE CONCRETO EM FUNDACOES</v>
      </c>
      <c r="F466" s="983" t="str">
        <f>VLOOKUP($D466,'BANCO DE DADOS MAIO SERVIÇOS'!$A$2:$E$14528,3,FALSE)</f>
        <v>M3</v>
      </c>
      <c r="G466" s="987">
        <f>G465</f>
        <v>0.69</v>
      </c>
      <c r="H466" s="984">
        <f>VLOOKUP($D466,'BANCO DE DADOS MAIO SERVIÇOS'!$A$2:$E$14528,4,FALSE)</f>
        <v>92.83</v>
      </c>
      <c r="I466" s="987">
        <f t="shared" si="61"/>
        <v>117.3</v>
      </c>
      <c r="J466" s="391">
        <f t="shared" si="62"/>
        <v>80.930000000000007</v>
      </c>
      <c r="K466" s="135"/>
      <c r="L466" s="136"/>
      <c r="M466" s="137"/>
      <c r="N466" s="137"/>
      <c r="O466" s="137"/>
      <c r="P466" s="137"/>
    </row>
    <row r="467" spans="1:16" s="128" customFormat="1" ht="30">
      <c r="B467" s="134"/>
      <c r="C467" s="986" t="s">
        <v>2931</v>
      </c>
      <c r="D467" s="1371">
        <v>96535</v>
      </c>
      <c r="E467" s="982" t="str">
        <f>VLOOKUP($D467,'BANCO DE DADOS MAIO SERVIÇOS'!$A$2:$E$14528,2,FALSE)</f>
        <v>FABRICAÇÃO, MONTAGEM E DESMONTAGEM DE FÔRMA PARA SAPATA, EM MADEIRA SERRADA, E=25 MM, 4 UTILIZAÇÕES. AF_06/2017</v>
      </c>
      <c r="F467" s="983" t="str">
        <f>VLOOKUP($D467,'BANCO DE DADOS MAIO SERVIÇOS'!$A$2:$E$14528,3,FALSE)</f>
        <v>M2</v>
      </c>
      <c r="G467" s="987">
        <v>4</v>
      </c>
      <c r="H467" s="984">
        <f>VLOOKUP($D467,'BANCO DE DADOS MAIO SERVIÇOS'!$A$2:$E$14528,4,FALSE)</f>
        <v>80.83</v>
      </c>
      <c r="I467" s="987">
        <f t="shared" si="61"/>
        <v>102.14</v>
      </c>
      <c r="J467" s="391">
        <f t="shared" si="62"/>
        <v>408.56</v>
      </c>
      <c r="K467" s="135"/>
      <c r="L467" s="136"/>
      <c r="M467" s="137"/>
      <c r="N467" s="137"/>
      <c r="O467" s="137"/>
      <c r="P467" s="137"/>
    </row>
    <row r="468" spans="1:16" s="128" customFormat="1" ht="30.75" thickBot="1">
      <c r="B468" s="134"/>
      <c r="C468" s="986" t="s">
        <v>2932</v>
      </c>
      <c r="D468" s="1370">
        <v>96546</v>
      </c>
      <c r="E468" s="982" t="str">
        <f>VLOOKUP($D468,'BANCO DE DADOS MAIO SERVIÇOS'!$A$2:$E$14528,2,FALSE)</f>
        <v>ARMAÇÃO DE BLOCO, VIGA BALDRAME OU SAPATA UTILIZANDO AÇO CA-50 DE 10 MM - MONTAGEM. AF_06/2017</v>
      </c>
      <c r="F468" s="983" t="str">
        <f>VLOOKUP($D468,'BANCO DE DADOS MAIO SERVIÇOS'!$A$2:$E$14528,3,FALSE)</f>
        <v>KG</v>
      </c>
      <c r="G468" s="987">
        <v>44</v>
      </c>
      <c r="H468" s="984">
        <f>VLOOKUP($D468,'BANCO DE DADOS MAIO SERVIÇOS'!$A$2:$E$14528,4,FALSE)</f>
        <v>7.16</v>
      </c>
      <c r="I468" s="987">
        <f t="shared" si="61"/>
        <v>9.0399999999999991</v>
      </c>
      <c r="J468" s="391">
        <f t="shared" si="62"/>
        <v>397.76</v>
      </c>
      <c r="K468" s="135"/>
      <c r="L468" s="136"/>
      <c r="M468" s="137"/>
      <c r="N468" s="137"/>
      <c r="O468" s="137"/>
      <c r="P468" s="137"/>
    </row>
    <row r="469" spans="1:16" s="128" customFormat="1" ht="16.5" thickBot="1">
      <c r="B469" s="134"/>
      <c r="C469" s="1040"/>
      <c r="D469" s="1041"/>
      <c r="E469" s="1042" t="s">
        <v>1779</v>
      </c>
      <c r="F469" s="1043"/>
      <c r="G469" s="1044"/>
      <c r="H469" s="1045"/>
      <c r="I469" s="1044"/>
      <c r="J469" s="1046"/>
      <c r="K469" s="135"/>
      <c r="L469" s="136"/>
      <c r="M469" s="137"/>
      <c r="N469" s="137"/>
      <c r="O469" s="137"/>
      <c r="P469" s="137"/>
    </row>
    <row r="470" spans="1:16" s="128" customFormat="1" ht="30">
      <c r="B470" s="134"/>
      <c r="C470" s="986" t="s">
        <v>2933</v>
      </c>
      <c r="D470" s="1372">
        <v>94965</v>
      </c>
      <c r="E470" s="982" t="str">
        <f>VLOOKUP($D470,'BANCO DE DADOS MAIO SERVIÇOS'!$A$2:$E$14528,2,FALSE)</f>
        <v>CONCRETO FCK = 25MPA, TRAÇO 1:2,3:2,7 (CIMENTO/ AREIA MÉDIA/ BRITA 1)  - PREPARO MECÂNICO COM BETONEIRA 400 L. AF_07/2016</v>
      </c>
      <c r="F470" s="983" t="str">
        <f>VLOOKUP($D470,'BANCO DE DADOS MAIO SERVIÇOS'!$A$2:$E$14528,3,FALSE)</f>
        <v>M3</v>
      </c>
      <c r="G470" s="987">
        <v>0.55000000000000004</v>
      </c>
      <c r="H470" s="984">
        <f>VLOOKUP($D470,'BANCO DE DADOS MAIO SERVIÇOS'!$A$2:$E$14528,4,FALSE)</f>
        <v>310.74</v>
      </c>
      <c r="I470" s="987">
        <f t="shared" si="61"/>
        <v>392.68</v>
      </c>
      <c r="J470" s="391">
        <f t="shared" si="62"/>
        <v>215.97</v>
      </c>
      <c r="K470" s="135"/>
      <c r="L470" s="136"/>
      <c r="M470" s="137"/>
      <c r="N470" s="137"/>
      <c r="O470" s="137"/>
      <c r="P470" s="137"/>
    </row>
    <row r="471" spans="1:16" s="128" customFormat="1" ht="15">
      <c r="B471" s="134"/>
      <c r="C471" s="986" t="s">
        <v>2934</v>
      </c>
      <c r="D471" s="1370" t="s">
        <v>320</v>
      </c>
      <c r="E471" s="982" t="str">
        <f>VLOOKUP($D471,'BANCO DE DADOS MAIO SERVIÇOS'!$A$2:$E$14528,2,FALSE)</f>
        <v>LANCAMENTO/APLICACAO MANUAL DE CONCRETO EM FUNDACOES</v>
      </c>
      <c r="F471" s="983" t="str">
        <f>VLOOKUP($D471,'BANCO DE DADOS MAIO SERVIÇOS'!$A$2:$E$14528,3,FALSE)</f>
        <v>M3</v>
      </c>
      <c r="G471" s="987">
        <v>0.55000000000000004</v>
      </c>
      <c r="H471" s="984">
        <f>VLOOKUP($D471,'BANCO DE DADOS MAIO SERVIÇOS'!$A$2:$E$14528,4,FALSE)</f>
        <v>92.83</v>
      </c>
      <c r="I471" s="987">
        <f t="shared" ref="I471:I476" si="63">TRUNC(H471*(1+$G$6),2)</f>
        <v>117.3</v>
      </c>
      <c r="J471" s="391">
        <f t="shared" ref="J471:J476" si="64">TRUNC(I471*G471,2)</f>
        <v>64.510000000000005</v>
      </c>
      <c r="K471" s="135"/>
      <c r="L471" s="136"/>
      <c r="M471" s="137"/>
      <c r="N471" s="137"/>
      <c r="O471" s="137"/>
      <c r="P471" s="137"/>
    </row>
    <row r="472" spans="1:16" s="128" customFormat="1" ht="30">
      <c r="B472" s="134"/>
      <c r="C472" s="387" t="s">
        <v>2935</v>
      </c>
      <c r="D472" s="1371">
        <v>96536</v>
      </c>
      <c r="E472" s="982" t="str">
        <f>VLOOKUP($D472,'BANCO DE DADOS MAIO SERVIÇOS'!$A$2:$E$14528,2,FALSE)</f>
        <v>FABRICAÇÃO, MONTAGEM E DESMONTAGEM DE FÔRMA PARA VIGA BALDRAME, EM MADEIRA SERRADA, E=25 MM, 4 UTILIZAÇÕES. AF_06/2017</v>
      </c>
      <c r="F472" s="983" t="str">
        <f>VLOOKUP($D472,'BANCO DE DADOS MAIO SERVIÇOS'!$A$2:$E$14528,3,FALSE)</f>
        <v>M2</v>
      </c>
      <c r="G472" s="969">
        <v>10.96</v>
      </c>
      <c r="H472" s="984">
        <f>VLOOKUP($D472,'BANCO DE DADOS MAIO SERVIÇOS'!$A$2:$E$14528,4,FALSE)</f>
        <v>37.51</v>
      </c>
      <c r="I472" s="988">
        <f t="shared" si="63"/>
        <v>47.4</v>
      </c>
      <c r="J472" s="808">
        <f t="shared" si="64"/>
        <v>519.5</v>
      </c>
      <c r="K472" s="135"/>
      <c r="L472" s="136"/>
      <c r="M472" s="137"/>
      <c r="N472" s="137"/>
      <c r="O472" s="137"/>
      <c r="P472" s="137"/>
    </row>
    <row r="473" spans="1:16" s="128" customFormat="1" ht="30">
      <c r="B473" s="134"/>
      <c r="C473" s="387" t="s">
        <v>2936</v>
      </c>
      <c r="D473" s="1373">
        <v>96545</v>
      </c>
      <c r="E473" s="982" t="str">
        <f>VLOOKUP($D473,'BANCO DE DADOS MAIO SERVIÇOS'!$A$2:$E$14528,2,FALSE)</f>
        <v>ARMAÇÃO DE BLOCO, VIGA BALDRAME OU SAPATA UTILIZANDO AÇO CA-50 DE 8 MM - MONTAGEM. AF_06/2017</v>
      </c>
      <c r="F473" s="983" t="str">
        <f>VLOOKUP($D473,'BANCO DE DADOS MAIO SERVIÇOS'!$A$2:$E$14528,3,FALSE)</f>
        <v>KG</v>
      </c>
      <c r="G473" s="988">
        <v>1</v>
      </c>
      <c r="H473" s="984">
        <f>VLOOKUP($D473,'BANCO DE DADOS MAIO SERVIÇOS'!$A$2:$E$14528,4,FALSE)</f>
        <v>8.8000000000000007</v>
      </c>
      <c r="I473" s="988">
        <f t="shared" si="63"/>
        <v>11.12</v>
      </c>
      <c r="J473" s="808">
        <f t="shared" si="64"/>
        <v>11.12</v>
      </c>
      <c r="K473" s="135"/>
      <c r="L473" s="136"/>
      <c r="M473" s="137"/>
      <c r="N473" s="137"/>
      <c r="O473" s="137"/>
      <c r="P473" s="137"/>
    </row>
    <row r="474" spans="1:16" s="128" customFormat="1" ht="30">
      <c r="B474" s="134"/>
      <c r="C474" s="986" t="s">
        <v>2937</v>
      </c>
      <c r="D474" s="1373">
        <v>96545</v>
      </c>
      <c r="E474" s="982" t="str">
        <f>VLOOKUP($D474,'BANCO DE DADOS MAIO SERVIÇOS'!$A$2:$E$14528,2,FALSE)</f>
        <v>ARMAÇÃO DE BLOCO, VIGA BALDRAME OU SAPATA UTILIZANDO AÇO CA-50 DE 8 MM - MONTAGEM. AF_06/2017</v>
      </c>
      <c r="F474" s="983" t="str">
        <f>VLOOKUP($D474,'BANCO DE DADOS MAIO SERVIÇOS'!$A$2:$E$14528,3,FALSE)</f>
        <v>KG</v>
      </c>
      <c r="G474" s="987">
        <v>19.5</v>
      </c>
      <c r="H474" s="984">
        <f>VLOOKUP($D474,'BANCO DE DADOS MAIO SERVIÇOS'!$A$2:$E$14528,4,FALSE)</f>
        <v>8.8000000000000007</v>
      </c>
      <c r="I474" s="987">
        <f t="shared" si="63"/>
        <v>11.12</v>
      </c>
      <c r="J474" s="391">
        <f t="shared" si="64"/>
        <v>216.84</v>
      </c>
      <c r="K474" s="135"/>
      <c r="L474" s="136"/>
      <c r="M474" s="137"/>
      <c r="N474" s="137"/>
      <c r="O474" s="137"/>
      <c r="P474" s="137"/>
    </row>
    <row r="475" spans="1:16" s="128" customFormat="1" ht="30">
      <c r="B475" s="134"/>
      <c r="C475" s="986" t="s">
        <v>2938</v>
      </c>
      <c r="D475" s="1373">
        <v>96546</v>
      </c>
      <c r="E475" s="982" t="str">
        <f>VLOOKUP($D475,'BANCO DE DADOS MAIO SERVIÇOS'!$A$2:$E$14528,2,FALSE)</f>
        <v>ARMAÇÃO DE BLOCO, VIGA BALDRAME OU SAPATA UTILIZANDO AÇO CA-50 DE 10 MM - MONTAGEM. AF_06/2017</v>
      </c>
      <c r="F475" s="983" t="str">
        <f>VLOOKUP($D475,'BANCO DE DADOS MAIO SERVIÇOS'!$A$2:$E$14528,3,FALSE)</f>
        <v>KG</v>
      </c>
      <c r="G475" s="987">
        <v>16.3</v>
      </c>
      <c r="H475" s="984">
        <f>VLOOKUP($D475,'BANCO DE DADOS MAIO SERVIÇOS'!$A$2:$E$14528,4,FALSE)</f>
        <v>7.16</v>
      </c>
      <c r="I475" s="987">
        <f t="shared" si="63"/>
        <v>9.0399999999999991</v>
      </c>
      <c r="J475" s="391">
        <f t="shared" si="64"/>
        <v>147.35</v>
      </c>
      <c r="K475" s="135"/>
      <c r="L475" s="136"/>
      <c r="M475" s="137"/>
      <c r="N475" s="137"/>
      <c r="O475" s="137"/>
      <c r="P475" s="137"/>
    </row>
    <row r="476" spans="1:16" s="128" customFormat="1" ht="30.75" thickBot="1">
      <c r="B476" s="134"/>
      <c r="C476" s="1225" t="s">
        <v>2939</v>
      </c>
      <c r="D476" s="1374">
        <v>96543</v>
      </c>
      <c r="E476" s="1227" t="str">
        <f>VLOOKUP($D476,'BANCO DE DADOS MAIO SERVIÇOS'!$A$2:$E$14528,2,FALSE)</f>
        <v>ARMAÇÃO DE BLOCO, VIGA BALDRAME E SAPATA UTILIZANDO AÇO CA-60 DE 5 MM - MONTAGEM. AF_06/2017</v>
      </c>
      <c r="F476" s="1228" t="str">
        <f>VLOOKUP($D476,'BANCO DE DADOS MAIO SERVIÇOS'!$A$2:$E$14528,3,FALSE)</f>
        <v>KG</v>
      </c>
      <c r="G476" s="1229">
        <v>9.8000000000000007</v>
      </c>
      <c r="H476" s="1230">
        <f>VLOOKUP($D476,'BANCO DE DADOS MAIO SERVIÇOS'!$A$2:$E$14528,4,FALSE)</f>
        <v>10.69</v>
      </c>
      <c r="I476" s="392">
        <f t="shared" si="63"/>
        <v>13.5</v>
      </c>
      <c r="J476" s="393">
        <f t="shared" si="64"/>
        <v>132.30000000000001</v>
      </c>
      <c r="K476" s="135"/>
      <c r="L476" s="136"/>
      <c r="M476" s="137"/>
      <c r="N476" s="137"/>
      <c r="O476" s="137"/>
      <c r="P476" s="137"/>
    </row>
    <row r="477" spans="1:16" s="71" customFormat="1" ht="16.5" thickBot="1">
      <c r="B477" s="68"/>
      <c r="C477" s="379"/>
      <c r="D477" s="379"/>
      <c r="E477" s="379"/>
      <c r="F477" s="379"/>
      <c r="G477" s="379"/>
      <c r="H477" s="380"/>
      <c r="I477" s="379"/>
      <c r="J477" s="379"/>
      <c r="K477" s="133"/>
      <c r="L477" s="57"/>
      <c r="M477" s="57"/>
      <c r="N477" s="57"/>
      <c r="O477" s="57"/>
      <c r="P477" s="57"/>
    </row>
    <row r="478" spans="1:16" s="157" customFormat="1" ht="16.5" thickBot="1">
      <c r="A478" s="1037"/>
      <c r="B478" s="1036"/>
      <c r="C478" s="381" t="s">
        <v>2761</v>
      </c>
      <c r="D478" s="382"/>
      <c r="E478" s="383" t="s">
        <v>1161</v>
      </c>
      <c r="F478" s="384"/>
      <c r="G478" s="385"/>
      <c r="H478" s="386"/>
      <c r="I478" s="386"/>
      <c r="J478" s="378">
        <f>SUM(J479:J495)</f>
        <v>5752.0199999999995</v>
      </c>
      <c r="K478" s="1038"/>
      <c r="L478" s="1039"/>
      <c r="M478" s="137"/>
    </row>
    <row r="479" spans="1:16" s="128" customFormat="1" ht="16.5" thickBot="1">
      <c r="B479" s="1036"/>
      <c r="C479" s="1040"/>
      <c r="D479" s="1041"/>
      <c r="E479" s="1042" t="s">
        <v>1780</v>
      </c>
      <c r="F479" s="1043"/>
      <c r="G479" s="1044"/>
      <c r="H479" s="1045"/>
      <c r="I479" s="1044"/>
      <c r="J479" s="1046"/>
      <c r="K479" s="135"/>
      <c r="L479" s="136"/>
      <c r="M479" s="137"/>
      <c r="N479" s="137"/>
      <c r="O479" s="137"/>
      <c r="P479" s="137"/>
    </row>
    <row r="480" spans="1:16" s="128" customFormat="1" ht="30">
      <c r="B480" s="134"/>
      <c r="C480" s="387" t="s">
        <v>2940</v>
      </c>
      <c r="D480" s="1370">
        <v>94965</v>
      </c>
      <c r="E480" s="982" t="str">
        <f>VLOOKUP($D480,'BANCO DE DADOS MAIO SERVIÇOS'!$A$2:$E$14528,2,FALSE)</f>
        <v>CONCRETO FCK = 25MPA, TRAÇO 1:2,3:2,7 (CIMENTO/ AREIA MÉDIA/ BRITA 1)  - PREPARO MECÂNICO COM BETONEIRA 400 L. AF_07/2016</v>
      </c>
      <c r="F480" s="983" t="str">
        <f>VLOOKUP($D480,'BANCO DE DADOS MAIO SERVIÇOS'!$A$2:$E$14528,3,FALSE)</f>
        <v>M3</v>
      </c>
      <c r="G480" s="988">
        <v>0.47</v>
      </c>
      <c r="H480" s="984">
        <f>VLOOKUP($D480,'BANCO DE DADOS MAIO SERVIÇOS'!$A$2:$E$14528,4,FALSE)</f>
        <v>310.74</v>
      </c>
      <c r="I480" s="988">
        <f t="shared" ref="I480:I488" si="65">TRUNC(H480*(1+$G$6),2)</f>
        <v>392.68</v>
      </c>
      <c r="J480" s="808">
        <f>TRUNC(I480*G480,2)</f>
        <v>184.55</v>
      </c>
      <c r="K480" s="135"/>
      <c r="L480" s="136"/>
      <c r="M480" s="137"/>
      <c r="N480" s="137"/>
      <c r="O480" s="137"/>
      <c r="P480" s="137"/>
    </row>
    <row r="481" spans="2:16" s="128" customFormat="1" ht="30">
      <c r="B481" s="134"/>
      <c r="C481" s="986" t="s">
        <v>2941</v>
      </c>
      <c r="D481" s="1370">
        <v>92873</v>
      </c>
      <c r="E481" s="982" t="str">
        <f>VLOOKUP($D481,'BANCO DE DADOS MAIO SERVIÇOS'!$A$2:$E$14528,2,FALSE)</f>
        <v>LANÇAMENTO COM USO DE BALDES, ADENSAMENTO E ACABAMENTO DE CONCRETO EM ESTRUTURAS. AF_12/2015</v>
      </c>
      <c r="F481" s="983" t="str">
        <f>VLOOKUP($D481,'BANCO DE DADOS MAIO SERVIÇOS'!$A$2:$E$14528,3,FALSE)</f>
        <v>M3</v>
      </c>
      <c r="G481" s="987">
        <v>0.47</v>
      </c>
      <c r="H481" s="984">
        <f>VLOOKUP($D481,'BANCO DE DADOS MAIO SERVIÇOS'!$A$2:$E$14528,4,FALSE)</f>
        <v>143.69999999999999</v>
      </c>
      <c r="I481" s="987">
        <f t="shared" si="65"/>
        <v>181.59</v>
      </c>
      <c r="J481" s="391">
        <f>TRUNC(I481*G481,2)</f>
        <v>85.34</v>
      </c>
      <c r="K481" s="135"/>
      <c r="L481" s="136"/>
      <c r="M481" s="137"/>
      <c r="N481" s="137"/>
      <c r="O481" s="137"/>
      <c r="P481" s="137"/>
    </row>
    <row r="482" spans="2:16" s="128" customFormat="1" ht="30">
      <c r="B482" s="134"/>
      <c r="C482" s="986" t="s">
        <v>2942</v>
      </c>
      <c r="D482" s="1370">
        <v>92448</v>
      </c>
      <c r="E482" s="982" t="str">
        <f>VLOOKUP($D482,'BANCO DE DADOS MAIO SERVIÇOS'!$A$2:$E$14528,2,FALSE)</f>
        <v>MONTAGEM E DESMONTAGEM DE FÔRMA DE VIGA, ESCORAMENTO COM PONTALETE DE MADEIRA, PÉ-DIREITO SIMPLES, EM MADEIRA SERRADA, 4 UTILIZAÇÕES. AF_12/2015</v>
      </c>
      <c r="F482" s="983" t="str">
        <f>VLOOKUP($D482,'BANCO DE DADOS MAIO SERVIÇOS'!$A$2:$E$14528,3,FALSE)</f>
        <v>M2</v>
      </c>
      <c r="G482" s="987">
        <v>9.4600000000000009</v>
      </c>
      <c r="H482" s="984">
        <f>VLOOKUP($D482,'BANCO DE DADOS MAIO SERVIÇOS'!$A$2:$E$14528,4,FALSE)</f>
        <v>66.260000000000005</v>
      </c>
      <c r="I482" s="987">
        <f t="shared" si="65"/>
        <v>83.73</v>
      </c>
      <c r="J482" s="391">
        <f>TRUNC(I482*G482,2)</f>
        <v>792.08</v>
      </c>
      <c r="K482" s="135"/>
      <c r="L482" s="136"/>
      <c r="M482" s="137"/>
      <c r="N482" s="137"/>
      <c r="O482" s="137"/>
      <c r="P482" s="137"/>
    </row>
    <row r="483" spans="2:16" s="128" customFormat="1" ht="45">
      <c r="B483" s="134"/>
      <c r="C483" s="986" t="s">
        <v>2943</v>
      </c>
      <c r="D483" s="1373">
        <v>92777</v>
      </c>
      <c r="E483" s="982" t="str">
        <f>VLOOKUP($D483,'BANCO DE DADOS MAIO SERVIÇOS'!$A$2:$E$14528,2,FALSE)</f>
        <v>ARMAÇÃO DE PILAR OU VIGA DE UMA ESTRUTURA CONVENCIONAL DE CONCRETO ARMADO EM UMA EDIFICAÇÃO TÉRREA OU SOBRADO UTILIZANDO AÇO CA-50 DE 8,0 MM - MONTAGEM. AF_12/2015</v>
      </c>
      <c r="F483" s="983" t="str">
        <f>VLOOKUP($D483,'BANCO DE DADOS MAIO SERVIÇOS'!$A$2:$E$14528,3,FALSE)</f>
        <v>KG</v>
      </c>
      <c r="G483" s="1232">
        <v>22.3</v>
      </c>
      <c r="H483" s="984">
        <f>VLOOKUP($D483,'BANCO DE DADOS MAIO SERVIÇOS'!$A$2:$E$14528,4,FALSE)</f>
        <v>8.7899999999999991</v>
      </c>
      <c r="I483" s="987">
        <f t="shared" si="65"/>
        <v>11.1</v>
      </c>
      <c r="J483" s="391">
        <f>TRUNC(I483*G483,2)</f>
        <v>247.53</v>
      </c>
      <c r="K483" s="135"/>
      <c r="L483" s="136"/>
      <c r="M483" s="137"/>
      <c r="N483" s="137"/>
      <c r="O483" s="137"/>
      <c r="P483" s="137"/>
    </row>
    <row r="484" spans="2:16" s="128" customFormat="1" ht="45.75" thickBot="1">
      <c r="B484" s="134"/>
      <c r="C484" s="986" t="s">
        <v>2944</v>
      </c>
      <c r="D484" s="1376">
        <v>92775</v>
      </c>
      <c r="E484" s="982" t="str">
        <f>VLOOKUP($D484,'BANCO DE DADOS MAIO SERVIÇOS'!$A$2:$E$14528,2,FALSE)</f>
        <v>ARMAÇÃO DE PILAR OU VIGA DE UMA ESTRUTURA CONVENCIONAL DE CONCRETO ARMADO EM UMA EDIFICAÇÃO TÉRREA OU SOBRADO UTILIZANDO AÇO CA-60 DE 5,0 MM - MONTAGEM. AF_12/2015</v>
      </c>
      <c r="F484" s="983" t="str">
        <f>VLOOKUP($D484,'BANCO DE DADOS MAIO SERVIÇOS'!$A$2:$E$14528,3,FALSE)</f>
        <v>KG</v>
      </c>
      <c r="G484" s="1232">
        <v>11.8</v>
      </c>
      <c r="H484" s="984">
        <f>VLOOKUP($D484,'BANCO DE DADOS MAIO SERVIÇOS'!$A$2:$E$14528,4,FALSE)</f>
        <v>10.74</v>
      </c>
      <c r="I484" s="987">
        <f t="shared" si="65"/>
        <v>13.57</v>
      </c>
      <c r="J484" s="391">
        <f>TRUNC(I484*G484,2)</f>
        <v>160.12</v>
      </c>
      <c r="K484" s="135"/>
      <c r="L484" s="136"/>
      <c r="M484" s="137"/>
      <c r="N484" s="137"/>
      <c r="O484" s="137"/>
      <c r="P484" s="137"/>
    </row>
    <row r="485" spans="2:16" s="128" customFormat="1" ht="16.5" thickBot="1">
      <c r="B485" s="134"/>
      <c r="C485" s="1040"/>
      <c r="D485" s="1041"/>
      <c r="E485" s="1042" t="s">
        <v>1790</v>
      </c>
      <c r="F485" s="1043"/>
      <c r="G485" s="1044"/>
      <c r="H485" s="1045"/>
      <c r="I485" s="1044"/>
      <c r="J485" s="1046"/>
      <c r="K485" s="135"/>
      <c r="L485" s="136"/>
      <c r="M485" s="137"/>
      <c r="N485" s="137"/>
      <c r="O485" s="137"/>
      <c r="P485" s="137"/>
    </row>
    <row r="486" spans="2:16" s="128" customFormat="1" ht="45.75">
      <c r="B486" s="134"/>
      <c r="C486" s="986" t="s">
        <v>2945</v>
      </c>
      <c r="D486" s="1231">
        <v>92718</v>
      </c>
      <c r="E486" s="982" t="str">
        <f>VLOOKUP($D486,'BANCO DE DADOS MAIO SERVIÇOS'!$A$2:$E$14528,2,FALSE)</f>
        <v>CONCRETAGEM DE PILARES, FCK = 25 MPA,  COM USO DE BALDES EM EDIFICAÇÃO COM SEÇÃO MÉDIA DE PILARES MENOR OU IGUAL A 0,25 M² - LANÇAMENTO, ADENSAMENTO E ACABAMENTO. AF_12/2015</v>
      </c>
      <c r="F486" s="983" t="str">
        <f>VLOOKUP($D486,'BANCO DE DADOS MAIO SERVIÇOS'!$A$2:$E$14528,3,FALSE)</f>
        <v>M3</v>
      </c>
      <c r="G486" s="1232">
        <v>0.59</v>
      </c>
      <c r="H486" s="984">
        <f>VLOOKUP($D486,'BANCO DE DADOS MAIO SERVIÇOS'!$A$2:$E$14528,4,FALSE)</f>
        <v>468.73</v>
      </c>
      <c r="I486" s="987">
        <f t="shared" si="65"/>
        <v>592.33000000000004</v>
      </c>
      <c r="J486" s="391">
        <f>TRUNC(I486*G486,2)</f>
        <v>349.47</v>
      </c>
      <c r="K486" s="135"/>
      <c r="L486" s="136"/>
      <c r="M486" s="137"/>
      <c r="N486" s="137"/>
      <c r="O486" s="137"/>
      <c r="P486" s="137"/>
    </row>
    <row r="487" spans="2:16" s="128" customFormat="1" ht="45.75">
      <c r="B487" s="134"/>
      <c r="C487" s="986" t="s">
        <v>2946</v>
      </c>
      <c r="D487" s="1231">
        <v>92408</v>
      </c>
      <c r="E487" s="982" t="str">
        <f>VLOOKUP($D487,'BANCO DE DADOS MAIO SERVIÇOS'!$A$2:$E$14528,2,FALSE)</f>
        <v>MONTAGEM E DESMONTAGEM DE FÔRMA DE PILARES RETANGULARES E ESTRUTURAS SIMILARES COM ÁREA MÉDIA DAS SEÇÕES MENOR OU IGUAL A 0,25 M², PÉ-DIREITO SIMPLES, EM MADEIRA SERRADA, 1 UTILIZAÇÃO. AF_12/2015</v>
      </c>
      <c r="F487" s="983" t="str">
        <f>VLOOKUP($D487,'BANCO DE DADOS MAIO SERVIÇOS'!$A$2:$E$14528,3,FALSE)</f>
        <v>M2</v>
      </c>
      <c r="G487" s="1232">
        <v>13.78</v>
      </c>
      <c r="H487" s="984">
        <f>VLOOKUP($D487,'BANCO DE DADOS MAIO SERVIÇOS'!$A$2:$E$14528,4,FALSE)</f>
        <v>117.46</v>
      </c>
      <c r="I487" s="987">
        <f t="shared" si="65"/>
        <v>148.43</v>
      </c>
      <c r="J487" s="391">
        <f>TRUNC(I487*G487,2)</f>
        <v>2045.36</v>
      </c>
      <c r="K487" s="135"/>
      <c r="L487" s="136"/>
      <c r="M487" s="137"/>
      <c r="N487" s="137"/>
      <c r="O487" s="137"/>
      <c r="P487" s="137"/>
    </row>
    <row r="488" spans="2:16" s="128" customFormat="1" ht="45.75">
      <c r="B488" s="134"/>
      <c r="C488" s="986" t="s">
        <v>2947</v>
      </c>
      <c r="D488" s="1231">
        <v>92778</v>
      </c>
      <c r="E488" s="978" t="str">
        <f>VLOOKUP($D488,'BANCO DE DADOS MAIO SERVIÇOS'!$A$2:$E$14528,2,FALSE)</f>
        <v>ARMAÇÃO DE PILAR OU VIGA DE UMA ESTRUTURA CONVENCIONAL DE CONCRETO ARMADO EM UMA EDIFICAÇÃO TÉRREA OU SOBRADO UTILIZANDO AÇO CA-50 DE 10,0 MM - MONTAGEM. AF_12/2015</v>
      </c>
      <c r="F488" s="977" t="str">
        <f>VLOOKUP($D488,'BANCO DE DADOS MAIO SERVIÇOS'!$A$2:$E$14528,3,FALSE)</f>
        <v>KG</v>
      </c>
      <c r="G488" s="1232">
        <v>44.9</v>
      </c>
      <c r="H488" s="979">
        <f>VLOOKUP($D488,'BANCO DE DADOS MAIO SERVIÇOS'!$A$2:$E$14528,4,FALSE)</f>
        <v>7.1</v>
      </c>
      <c r="I488" s="987">
        <f t="shared" si="65"/>
        <v>8.9700000000000006</v>
      </c>
      <c r="J488" s="391">
        <f>TRUNC(I488*G488,2)</f>
        <v>402.75</v>
      </c>
      <c r="K488" s="135"/>
      <c r="L488" s="136"/>
      <c r="M488" s="137"/>
      <c r="N488" s="137"/>
      <c r="O488" s="137"/>
      <c r="P488" s="137"/>
    </row>
    <row r="489" spans="2:16" s="128" customFormat="1" ht="45.75" thickBot="1">
      <c r="B489" s="134"/>
      <c r="C489" s="387" t="s">
        <v>2948</v>
      </c>
      <c r="D489" s="388">
        <v>92775</v>
      </c>
      <c r="E489" s="982" t="str">
        <f>VLOOKUP($D489,'BANCO DE DADOS MAIO SERVIÇOS'!$A$2:$E$14528,2,FALSE)</f>
        <v>ARMAÇÃO DE PILAR OU VIGA DE UMA ESTRUTURA CONVENCIONAL DE CONCRETO ARMADO EM UMA EDIFICAÇÃO TÉRREA OU SOBRADO UTILIZANDO AÇO CA-60 DE 5,0 MM - MONTAGEM. AF_12/2015</v>
      </c>
      <c r="F489" s="983" t="str">
        <f>VLOOKUP($D489,'BANCO DE DADOS MAIO SERVIÇOS'!$A$2:$E$14528,3,FALSE)</f>
        <v>KG</v>
      </c>
      <c r="G489" s="988">
        <v>15.5</v>
      </c>
      <c r="H489" s="984">
        <f>VLOOKUP($D489,'BANCO DE DADOS MAIO SERVIÇOS'!$A$2:$E$14528,4,FALSE)</f>
        <v>10.74</v>
      </c>
      <c r="I489" s="988">
        <f t="shared" ref="I489:I494" si="66">TRUNC(H489*(1+$G$6),2)</f>
        <v>13.57</v>
      </c>
      <c r="J489" s="808">
        <f>TRUNC(I489*G489,2)</f>
        <v>210.33</v>
      </c>
      <c r="K489" s="135"/>
      <c r="L489" s="136"/>
      <c r="M489" s="137"/>
      <c r="N489" s="137"/>
      <c r="O489" s="137"/>
      <c r="P489" s="137"/>
    </row>
    <row r="490" spans="2:16" s="128" customFormat="1" ht="16.5" thickBot="1">
      <c r="B490" s="134"/>
      <c r="C490" s="1040"/>
      <c r="D490" s="1041"/>
      <c r="E490" s="1042" t="s">
        <v>2536</v>
      </c>
      <c r="F490" s="1043"/>
      <c r="G490" s="1044"/>
      <c r="H490" s="1045"/>
      <c r="I490" s="1044"/>
      <c r="J490" s="1046"/>
      <c r="K490" s="135"/>
      <c r="L490" s="136"/>
      <c r="M490" s="137"/>
      <c r="N490" s="137"/>
      <c r="O490" s="137"/>
      <c r="P490" s="137"/>
    </row>
    <row r="491" spans="2:16" s="128" customFormat="1" ht="30">
      <c r="B491" s="134"/>
      <c r="C491" s="387" t="s">
        <v>2949</v>
      </c>
      <c r="D491" s="388">
        <v>94965</v>
      </c>
      <c r="E491" s="982" t="str">
        <f>VLOOKUP($D491,'BANCO DE DADOS MAIO SERVIÇOS'!$A$2:$E$14528,2,FALSE)</f>
        <v>CONCRETO FCK = 25MPA, TRAÇO 1:2,3:2,7 (CIMENTO/ AREIA MÉDIA/ BRITA 1)  - PREPARO MECÂNICO COM BETONEIRA 400 L. AF_07/2016</v>
      </c>
      <c r="F491" s="983" t="str">
        <f>VLOOKUP($D491,'BANCO DE DADOS MAIO SERVIÇOS'!$A$2:$E$14528,3,FALSE)</f>
        <v>M3</v>
      </c>
      <c r="G491" s="988">
        <v>0.78</v>
      </c>
      <c r="H491" s="984">
        <f>VLOOKUP($D491,'BANCO DE DADOS MAIO SERVIÇOS'!$A$2:$E$14528,4,FALSE)</f>
        <v>310.74</v>
      </c>
      <c r="I491" s="988">
        <f t="shared" si="66"/>
        <v>392.68</v>
      </c>
      <c r="J491" s="808">
        <f>TRUNC(I491*G491,2)</f>
        <v>306.29000000000002</v>
      </c>
      <c r="K491" s="135"/>
      <c r="L491" s="136"/>
      <c r="M491" s="137"/>
      <c r="N491" s="137"/>
      <c r="O491" s="137"/>
      <c r="P491" s="137"/>
    </row>
    <row r="492" spans="2:16" s="128" customFormat="1" ht="30">
      <c r="B492" s="134"/>
      <c r="C492" s="986" t="s">
        <v>2950</v>
      </c>
      <c r="D492" s="362">
        <v>92873</v>
      </c>
      <c r="E492" s="982" t="str">
        <f>VLOOKUP($D492,'BANCO DE DADOS MAIO SERVIÇOS'!$A$2:$E$14528,2,FALSE)</f>
        <v>LANÇAMENTO COM USO DE BALDES, ADENSAMENTO E ACABAMENTO DE CONCRETO EM ESTRUTURAS. AF_12/2015</v>
      </c>
      <c r="F492" s="983" t="str">
        <f>VLOOKUP($D492,'BANCO DE DADOS MAIO SERVIÇOS'!$A$2:$E$14528,3,FALSE)</f>
        <v>M3</v>
      </c>
      <c r="G492" s="987">
        <v>0.78</v>
      </c>
      <c r="H492" s="984">
        <f>VLOOKUP($D492,'BANCO DE DADOS MAIO SERVIÇOS'!$A$2:$E$14528,4,FALSE)</f>
        <v>143.69999999999999</v>
      </c>
      <c r="I492" s="987">
        <f t="shared" si="66"/>
        <v>181.59</v>
      </c>
      <c r="J492" s="391">
        <f>TRUNC(I492*G492,2)</f>
        <v>141.63999999999999</v>
      </c>
      <c r="K492" s="135"/>
      <c r="L492" s="136"/>
      <c r="M492" s="137"/>
      <c r="N492" s="137"/>
      <c r="O492" s="137"/>
      <c r="P492" s="137"/>
    </row>
    <row r="493" spans="2:16" s="128" customFormat="1" ht="45.75">
      <c r="B493" s="134"/>
      <c r="C493" s="986" t="s">
        <v>2951</v>
      </c>
      <c r="D493" s="1231">
        <v>92509</v>
      </c>
      <c r="E493" s="982" t="str">
        <f>VLOOKUP($D493,'BANCO DE DADOS MAIO SERVIÇOS'!$A$2:$E$14528,2,FALSE)</f>
        <v>MONTAGEM E DESMONTAGEM DE FÔRMA DE LAJE MACIÇA COM ÁREA MÉDIA MENOR OU IGUAL A 20 M², PÉ-DIREITO SIMPLES, EM CHAPA DE MADEIRA COMPENSADA RESINADA, 2 UTILIZAÇÕES. AF_12/2015</v>
      </c>
      <c r="F493" s="983" t="str">
        <f>VLOOKUP($D493,'BANCO DE DADOS MAIO SERVIÇOS'!$A$2:$E$14528,3,FALSE)</f>
        <v>M2</v>
      </c>
      <c r="G493" s="1232">
        <v>8.1300000000000008</v>
      </c>
      <c r="H493" s="984">
        <f>VLOOKUP($D493,'BANCO DE DADOS MAIO SERVIÇOS'!$A$2:$E$14528,4,FALSE)</f>
        <v>34.200000000000003</v>
      </c>
      <c r="I493" s="987">
        <f t="shared" si="66"/>
        <v>43.21</v>
      </c>
      <c r="J493" s="391">
        <f>TRUNC(I493*G493,2)</f>
        <v>351.29</v>
      </c>
      <c r="K493" s="135"/>
      <c r="L493" s="136"/>
      <c r="M493" s="137"/>
      <c r="N493" s="137"/>
      <c r="O493" s="137"/>
      <c r="P493" s="137"/>
    </row>
    <row r="494" spans="2:16" s="128" customFormat="1" ht="45.75">
      <c r="B494" s="134"/>
      <c r="C494" s="986" t="s">
        <v>2952</v>
      </c>
      <c r="D494" s="1231">
        <v>92785</v>
      </c>
      <c r="E494" s="978" t="str">
        <f>VLOOKUP($D494,'BANCO DE DADOS MAIO SERVIÇOS'!$A$2:$E$14528,2,FALSE)</f>
        <v>ARMAÇÃO DE LAJE DE UMA ESTRUTURA CONVENCIONAL DE CONCRETO ARMADO EM UMA EDIFICAÇÃO TÉRREA OU SOBRADO UTILIZANDO AÇO CA-50 DE 6,3 MM - MONTAGEM. AF_12/2015</v>
      </c>
      <c r="F494" s="977" t="str">
        <f>VLOOKUP($D494,'BANCO DE DADOS MAIO SERVIÇOS'!$A$2:$E$14528,3,FALSE)</f>
        <v>KG</v>
      </c>
      <c r="G494" s="1232">
        <v>20.100000000000001</v>
      </c>
      <c r="H494" s="979">
        <f>VLOOKUP($D494,'BANCO DE DADOS MAIO SERVIÇOS'!$A$2:$E$14528,4,FALSE)</f>
        <v>8.02</v>
      </c>
      <c r="I494" s="987">
        <f t="shared" si="66"/>
        <v>10.130000000000001</v>
      </c>
      <c r="J494" s="391">
        <f>TRUNC(I494*G494,2)</f>
        <v>203.61</v>
      </c>
      <c r="K494" s="135"/>
      <c r="L494" s="136"/>
      <c r="M494" s="137"/>
      <c r="N494" s="137"/>
      <c r="O494" s="137"/>
      <c r="P494" s="137"/>
    </row>
    <row r="495" spans="2:16" s="128" customFormat="1" ht="45">
      <c r="B495" s="134"/>
      <c r="C495" s="387" t="s">
        <v>2953</v>
      </c>
      <c r="D495" s="388">
        <v>92784</v>
      </c>
      <c r="E495" s="982" t="str">
        <f>VLOOKUP($D495,'BANCO DE DADOS MAIO SERVIÇOS'!$A$2:$E$14528,2,FALSE)</f>
        <v>ARMAÇÃO DE LAJE DE UMA ESTRUTURA CONVENCIONAL DE CONCRETO ARMADO EM UMA EDIFICAÇÃO TÉRREA OU SOBRADO UTILIZANDO AÇO CA-60 DE 5,0 MM - MONTAGEM. AF_12/2015</v>
      </c>
      <c r="F495" s="983" t="str">
        <f>VLOOKUP($D495,'BANCO DE DADOS MAIO SERVIÇOS'!$A$2:$E$14528,3,FALSE)</f>
        <v>KG</v>
      </c>
      <c r="G495" s="988">
        <v>23.5</v>
      </c>
      <c r="H495" s="984">
        <f>VLOOKUP($D495,'BANCO DE DADOS MAIO SERVIÇOS'!$A$2:$E$14528,4,FALSE)</f>
        <v>9.15</v>
      </c>
      <c r="I495" s="988">
        <f>TRUNC(H495*(1+$G$6),2)</f>
        <v>11.56</v>
      </c>
      <c r="J495" s="808">
        <f>TRUNC(I495*G495,2)</f>
        <v>271.66000000000003</v>
      </c>
      <c r="K495" s="135"/>
      <c r="L495" s="136"/>
      <c r="M495" s="137"/>
      <c r="N495" s="137"/>
      <c r="O495" s="137"/>
      <c r="P495" s="137"/>
    </row>
    <row r="496" spans="2:16" s="71" customFormat="1" ht="16.5" thickBot="1">
      <c r="B496" s="68"/>
      <c r="C496" s="370"/>
      <c r="D496" s="370"/>
      <c r="E496" s="370"/>
      <c r="F496" s="370"/>
      <c r="G496" s="370"/>
      <c r="H496" s="371"/>
      <c r="I496" s="370"/>
      <c r="J496" s="370"/>
      <c r="K496" s="133"/>
      <c r="M496" s="57"/>
      <c r="N496" s="57"/>
      <c r="O496" s="57"/>
      <c r="P496" s="57"/>
    </row>
    <row r="497" spans="2:16" s="128" customFormat="1" ht="15.75">
      <c r="B497" s="134"/>
      <c r="C497" s="381" t="s">
        <v>2762</v>
      </c>
      <c r="D497" s="382"/>
      <c r="E497" s="383" t="s">
        <v>1797</v>
      </c>
      <c r="F497" s="384"/>
      <c r="G497" s="385"/>
      <c r="H497" s="386"/>
      <c r="I497" s="386"/>
      <c r="J497" s="1083">
        <f>SUM(J498:J500)</f>
        <v>424.09</v>
      </c>
      <c r="K497" s="135"/>
      <c r="L497" s="136"/>
      <c r="M497" s="137"/>
      <c r="N497" s="137"/>
      <c r="O497" s="137"/>
      <c r="P497" s="137"/>
    </row>
    <row r="498" spans="2:16" s="128" customFormat="1" ht="30.75" thickBot="1">
      <c r="B498" s="134"/>
      <c r="C498" s="1237" t="s">
        <v>2954</v>
      </c>
      <c r="D498" s="1061" t="s">
        <v>28</v>
      </c>
      <c r="E498" s="982" t="str">
        <f>VLOOKUP($D498,'BANCO DE DADOS MAIO SERVIÇOS'!$A$2:$E$14528,2,FALSE)</f>
        <v>IMPERMEABILIZACAO DE ESTRUTURAS ENTERRADAS, COM TINTA ASFALTICA, DUAS DEMAOS.</v>
      </c>
      <c r="F498" s="983" t="str">
        <f>VLOOKUP($D498,'BANCO DE DADOS MAIO SERVIÇOS'!$A$2:$E$14528,3,FALSE)</f>
        <v>M2</v>
      </c>
      <c r="G498" s="1238">
        <f>TRUNC(K454*0.75,2)</f>
        <v>9.9700000000000006</v>
      </c>
      <c r="H498" s="984">
        <f>VLOOKUP($D498,'BANCO DE DADOS MAIO SERVIÇOS'!$A$2:$E$14528,4,FALSE)</f>
        <v>9.3800000000000008</v>
      </c>
      <c r="I498" s="1062">
        <f>TRUNC(H498*(1+$G$6),2)</f>
        <v>11.85</v>
      </c>
      <c r="J498" s="1239">
        <f>TRUNC(I498*G498,2)</f>
        <v>118.14</v>
      </c>
      <c r="K498" s="135"/>
      <c r="L498" s="136"/>
      <c r="M498" s="137"/>
      <c r="N498" s="137"/>
      <c r="O498" s="137"/>
      <c r="P498" s="137"/>
    </row>
    <row r="499" spans="2:16" s="128" customFormat="1" ht="16.5" thickBot="1">
      <c r="B499" s="134"/>
      <c r="C499" s="1040"/>
      <c r="D499" s="1041"/>
      <c r="E499" s="1042" t="s">
        <v>1799</v>
      </c>
      <c r="F499" s="1043"/>
      <c r="G499" s="1044"/>
      <c r="H499" s="1045"/>
      <c r="I499" s="1044"/>
      <c r="J499" s="1046"/>
      <c r="K499" s="135"/>
      <c r="L499" s="136"/>
      <c r="M499" s="137"/>
      <c r="N499" s="137"/>
      <c r="O499" s="137"/>
      <c r="P499" s="137"/>
    </row>
    <row r="500" spans="2:16" s="132" customFormat="1" ht="30.75" thickBot="1">
      <c r="B500" s="129"/>
      <c r="C500" s="1233" t="s">
        <v>2955</v>
      </c>
      <c r="D500" s="1234">
        <v>6225</v>
      </c>
      <c r="E500" s="1227" t="str">
        <f>VLOOKUP($D500,'BANCO DE DADOS MAIO SERVIÇOS'!$A$2:$E$14528,2,FALSE)</f>
        <v>IMPERMEABILIZACAO DE CALHAS/LAJES DESCOBERTAS, COM EMULSAO ASFALTICA COM ELASTOMEROS, 3 DEMAOS</v>
      </c>
      <c r="F500" s="1228" t="str">
        <f>VLOOKUP($D500,'BANCO DE DADOS MAIO SERVIÇOS'!$A$2:$E$14528,3,FALSE)</f>
        <v>M2</v>
      </c>
      <c r="G500" s="1235">
        <v>6.37</v>
      </c>
      <c r="H500" s="1230">
        <f>VLOOKUP($D500,'BANCO DE DADOS MAIO SERVIÇOS'!$A$2:$E$14528,4,FALSE)</f>
        <v>38.01</v>
      </c>
      <c r="I500" s="1235">
        <f>TRUNC(H500*(1+$G$6),2)</f>
        <v>48.03</v>
      </c>
      <c r="J500" s="1236">
        <f>TRUNC(I500*G500,2)</f>
        <v>305.95</v>
      </c>
      <c r="K500" s="135"/>
      <c r="L500" s="138"/>
      <c r="M500" s="140"/>
      <c r="N500" s="139"/>
      <c r="O500" s="140"/>
      <c r="P500" s="139"/>
    </row>
    <row r="501" spans="2:16" s="71" customFormat="1" ht="16.5" thickBot="1">
      <c r="B501" s="68"/>
      <c r="C501" s="614"/>
      <c r="D501" s="370"/>
      <c r="E501" s="370"/>
      <c r="F501" s="370"/>
      <c r="G501" s="370"/>
      <c r="H501" s="371"/>
      <c r="I501" s="370"/>
      <c r="J501" s="615"/>
      <c r="K501" s="133"/>
      <c r="M501" s="57"/>
      <c r="N501" s="57"/>
      <c r="O501" s="57"/>
      <c r="P501" s="57"/>
    </row>
    <row r="502" spans="2:16" s="128" customFormat="1" ht="16.5" thickBot="1">
      <c r="B502" s="134"/>
      <c r="C502" s="349" t="s">
        <v>2763</v>
      </c>
      <c r="D502" s="350"/>
      <c r="E502" s="351" t="s">
        <v>1985</v>
      </c>
      <c r="F502" s="352"/>
      <c r="G502" s="353"/>
      <c r="H502" s="354"/>
      <c r="I502" s="354"/>
      <c r="J502" s="355">
        <f>SUM(J504:J506)</f>
        <v>2820.87</v>
      </c>
      <c r="K502" s="135"/>
      <c r="L502" s="136"/>
      <c r="M502" s="137"/>
      <c r="N502" s="137"/>
      <c r="O502" s="137"/>
      <c r="P502" s="137"/>
    </row>
    <row r="503" spans="2:16" s="128" customFormat="1" ht="16.5" thickBot="1">
      <c r="B503" s="134"/>
      <c r="C503" s="1040"/>
      <c r="D503" s="1041"/>
      <c r="E503" s="1047" t="s">
        <v>1986</v>
      </c>
      <c r="F503" s="1043"/>
      <c r="G503" s="1044"/>
      <c r="H503" s="1045"/>
      <c r="I503" s="1044"/>
      <c r="J503" s="1046"/>
      <c r="K503" s="135"/>
      <c r="L503" s="136"/>
      <c r="M503" s="137"/>
      <c r="N503" s="137"/>
      <c r="O503" s="137"/>
      <c r="P503" s="137"/>
    </row>
    <row r="504" spans="2:16" s="132" customFormat="1" ht="45.75" thickBot="1">
      <c r="B504" s="129"/>
      <c r="C504" s="1048" t="s">
        <v>2766</v>
      </c>
      <c r="D504" s="388">
        <v>89168</v>
      </c>
      <c r="E504" s="982" t="str">
        <f>VLOOKUP($D504,'BANCO DE DADOS MAIO SERVIÇOS'!$A$2:$E$14528,2,FALSE)</f>
        <v>(COMPOSIÇÃO REPRESENTATIVA) DO SERVIÇO DE ALVENARIA DE VEDAÇÃO DE BLOCOS VAZADOS DE CERÂMICA DE 9X19X19CM (ESPESSURA 9CM), PARA EDIFICAÇÃO HABITACIONAL UNIFAMILIAR (CASA) E EDIFICAÇÃO PÚBLICA PADRÃO. AF_11/2014</v>
      </c>
      <c r="F504" s="983" t="str">
        <f>VLOOKUP($D504,'BANCO DE DADOS MAIO SERVIÇOS'!$A$2:$E$14528,3,FALSE)</f>
        <v>M2</v>
      </c>
      <c r="G504" s="807">
        <f>TRUNC((((5.1+1+1+1+1+5.1)*3)-(3*2.1)),2)</f>
        <v>36.299999999999997</v>
      </c>
      <c r="H504" s="984">
        <f>VLOOKUP($D504,'BANCO DE DADOS MAIO SERVIÇOS'!$A$2:$E$14528,4,FALSE)</f>
        <v>59.73</v>
      </c>
      <c r="I504" s="984">
        <f>TRUNC(H504*(1+$G$6),2)</f>
        <v>75.48</v>
      </c>
      <c r="J504" s="389">
        <f>TRUNC(I504*G504,2)</f>
        <v>2739.92</v>
      </c>
      <c r="K504" s="135"/>
      <c r="L504" s="807">
        <f>((8.4+3.75+1.5+3.75+3.6+10.85+10.7+10.9+10.6+1.5+9.69+1.3+1.35+5.9+3.5+3.5+3.5+3+3+4.4+1.5+4.4+3.8+3.5+3.5+3.5+3.8+10.05+1.6+10.05+2+3.8+3.5+0.95+5.35+5.75+6.95+1.7+1.8+1.77+0.4+5.35+1.8+1.7+3.5+3.5+3.5+2)*2.8+(4.7+5.15+5.15+4.7)*3.4+(1.65+1.7+1.8+0.2+1.65+1.7+1.8+0.2)*2.2+(4.6+5.45+8.95+4.6+3.05+2.3+3.05+4.6+6.15+5.25+10+5.1+6.25+4.6+1.8+2+1.8)*1.55+(2.95+3.6+2.95)*1.7)-(8.4+22.68+3.78+2.1+2.52+2.52+1.87+1.2+1.155+1.2+2.31+4.68+6.4+16+4.4+0.76+0.8+1.6+0.66)</f>
        <v>720.92549999999994</v>
      </c>
      <c r="M504" s="140"/>
      <c r="N504" s="139"/>
      <c r="O504" s="140"/>
      <c r="P504" s="139"/>
    </row>
    <row r="505" spans="2:16" s="128" customFormat="1" ht="16.5" thickBot="1">
      <c r="B505" s="134"/>
      <c r="C505" s="1040"/>
      <c r="D505" s="1041"/>
      <c r="E505" s="1047" t="s">
        <v>1987</v>
      </c>
      <c r="F505" s="1043"/>
      <c r="G505" s="1044"/>
      <c r="H505" s="1045"/>
      <c r="I505" s="1044"/>
      <c r="J505" s="1046"/>
      <c r="K505" s="135"/>
      <c r="L505" s="136"/>
      <c r="M505" s="137"/>
      <c r="N505" s="137"/>
      <c r="O505" s="137"/>
      <c r="P505" s="137"/>
    </row>
    <row r="506" spans="2:16" s="132" customFormat="1" ht="15.75" thickBot="1">
      <c r="B506" s="129"/>
      <c r="C506" s="363" t="s">
        <v>2767</v>
      </c>
      <c r="D506" s="981">
        <v>93184</v>
      </c>
      <c r="E506" s="980" t="str">
        <f>VLOOKUP($D506,'BANCO DE DADOS MAIO SERVIÇOS'!$A$2:$E$14528,2,FALSE)</f>
        <v>VERGA PRÉ-MOLDADA PARA PORTAS COM ATÉ 1,5 M DE VÃO. AF_03/2016</v>
      </c>
      <c r="F506" s="981" t="str">
        <f>VLOOKUP($D506,'BANCO DE DADOS MAIO SERVIÇOS'!$A$2:$E$14528,3,FALSE)</f>
        <v>M</v>
      </c>
      <c r="G506" s="367">
        <f>TRUNC(1.5*3,2)</f>
        <v>4.5</v>
      </c>
      <c r="H506" s="368">
        <f>VLOOKUP($D506,'BANCO DE DADOS MAIO SERVIÇOS'!$A$2:$E$14528,4,FALSE)</f>
        <v>14.24</v>
      </c>
      <c r="I506" s="368">
        <f>TRUNC(H506*(1+$G$6),2)</f>
        <v>17.989999999999998</v>
      </c>
      <c r="J506" s="369">
        <f>TRUNC(I506*G506,2)</f>
        <v>80.95</v>
      </c>
      <c r="K506" s="135"/>
      <c r="L506" s="138"/>
      <c r="M506" s="140"/>
      <c r="N506" s="139"/>
      <c r="O506" s="140"/>
      <c r="P506" s="139"/>
    </row>
    <row r="507" spans="2:16" s="71" customFormat="1" ht="16.5" thickBot="1">
      <c r="B507" s="68"/>
      <c r="C507" s="379"/>
      <c r="D507" s="379"/>
      <c r="E507" s="379"/>
      <c r="F507" s="379"/>
      <c r="G507" s="379"/>
      <c r="H507" s="380"/>
      <c r="I507" s="379"/>
      <c r="J507" s="379"/>
      <c r="K507" s="133"/>
      <c r="M507" s="57"/>
      <c r="N507" s="57"/>
      <c r="O507" s="57"/>
      <c r="P507" s="57"/>
    </row>
    <row r="508" spans="2:16" s="128" customFormat="1" ht="16.5" thickBot="1">
      <c r="B508" s="134"/>
      <c r="C508" s="372" t="s">
        <v>2764</v>
      </c>
      <c r="D508" s="373"/>
      <c r="E508" s="374" t="s">
        <v>1805</v>
      </c>
      <c r="F508" s="375"/>
      <c r="G508" s="376"/>
      <c r="H508" s="377"/>
      <c r="I508" s="377"/>
      <c r="J508" s="378">
        <f>SUM(J509:J512)</f>
        <v>5462.79</v>
      </c>
      <c r="K508" s="135"/>
      <c r="L508" s="136"/>
      <c r="M508" s="137"/>
      <c r="N508" s="137"/>
      <c r="O508" s="137"/>
      <c r="P508" s="137"/>
    </row>
    <row r="509" spans="2:16" s="128" customFormat="1" ht="16.5" thickBot="1">
      <c r="B509" s="134"/>
      <c r="C509" s="1040"/>
      <c r="D509" s="1041"/>
      <c r="E509" s="1047" t="s">
        <v>1993</v>
      </c>
      <c r="F509" s="1043"/>
      <c r="G509" s="1044"/>
      <c r="H509" s="1045"/>
      <c r="I509" s="1044"/>
      <c r="J509" s="1046"/>
      <c r="K509" s="135"/>
      <c r="L509" s="136"/>
      <c r="M509" s="137"/>
      <c r="N509" s="137"/>
      <c r="O509" s="137"/>
      <c r="P509" s="137"/>
    </row>
    <row r="510" spans="2:16" s="132" customFormat="1" ht="30.75" thickBot="1">
      <c r="B510" s="129"/>
      <c r="C510" s="356" t="s">
        <v>2768</v>
      </c>
      <c r="D510" s="977">
        <v>91341</v>
      </c>
      <c r="E510" s="978" t="str">
        <f>VLOOKUP($D510,'BANCO DE DADOS MAIO SERVIÇOS'!$A$2:$E$14528,2,FALSE)</f>
        <v>PORTA EM ALUMÍNIO DE ABRIR TIPO VENEZIANA COM GUARNIÇÃO, FIXAÇÃO COM PARAFUSOS - FORNECIMENTO E INSTALAÇÃO. AF_08/2015</v>
      </c>
      <c r="F510" s="977" t="str">
        <f>VLOOKUP($D510,'BANCO DE DADOS MAIO SERVIÇOS'!$A$2:$E$14528,3,FALSE)</f>
        <v>M2</v>
      </c>
      <c r="G510" s="359">
        <f>TRUNC(((1*2.1)*3),2)</f>
        <v>6.3</v>
      </c>
      <c r="H510" s="979">
        <f>VLOOKUP($D510,'BANCO DE DADOS MAIO SERVIÇOS'!$A$2:$E$14528,4,FALSE)</f>
        <v>641.87</v>
      </c>
      <c r="I510" s="979">
        <f>TRUNC(H510*(1+$G$6),2)</f>
        <v>811.13</v>
      </c>
      <c r="J510" s="361">
        <f>TRUNC(I510*G510,2)</f>
        <v>5110.1099999999997</v>
      </c>
      <c r="K510" s="135"/>
      <c r="L510" s="138"/>
      <c r="M510" s="140"/>
      <c r="N510" s="139"/>
      <c r="O510" s="140"/>
      <c r="P510" s="139"/>
    </row>
    <row r="511" spans="2:16" s="128" customFormat="1" ht="16.5" thickBot="1">
      <c r="B511" s="134"/>
      <c r="C511" s="1040"/>
      <c r="D511" s="1041"/>
      <c r="E511" s="1047" t="s">
        <v>2531</v>
      </c>
      <c r="F511" s="1043"/>
      <c r="G511" s="1044"/>
      <c r="H511" s="1045"/>
      <c r="I511" s="1044"/>
      <c r="J511" s="1046"/>
      <c r="K511" s="135"/>
      <c r="L511" s="136"/>
      <c r="M511" s="137"/>
      <c r="N511" s="137"/>
      <c r="O511" s="137"/>
      <c r="P511" s="137"/>
    </row>
    <row r="512" spans="2:16" s="132" customFormat="1" ht="30.75" thickBot="1">
      <c r="B512" s="129"/>
      <c r="C512" s="1240" t="s">
        <v>2769</v>
      </c>
      <c r="D512" s="1228">
        <v>90830</v>
      </c>
      <c r="E512" s="1227" t="str">
        <f>VLOOKUP($D512,'BANCO DE DADOS MAIO SERVIÇOS'!$A$2:$E$14528,2,FALSE)</f>
        <v>FECHADURA DE EMBUTIR COM CILINDRO, EXTERNA, COMPLETA, ACABAMENTO PADRÃO MÉDIO, INCLUSO EXECUÇÃO DE FURO - FORNECIMENTO E INSTALAÇÃO. AF_08/2015</v>
      </c>
      <c r="F512" s="1228" t="str">
        <f>VLOOKUP($D512,'BANCO DE DADOS MAIO SERVIÇOS'!$A$2:$E$14528,3,FALSE)</f>
        <v>UN</v>
      </c>
      <c r="G512" s="1241">
        <v>3</v>
      </c>
      <c r="H512" s="1230">
        <f>VLOOKUP($D512,'BANCO DE DADOS MAIO SERVIÇOS'!$A$2:$E$14528,4,FALSE)</f>
        <v>93.03</v>
      </c>
      <c r="I512" s="1230">
        <f>TRUNC(H512*(1+$G$6),2)</f>
        <v>117.56</v>
      </c>
      <c r="J512" s="1242">
        <f>TRUNC(I512*G512,2)</f>
        <v>352.68</v>
      </c>
      <c r="K512" s="135"/>
      <c r="L512" s="138"/>
      <c r="M512" s="140"/>
      <c r="N512" s="139"/>
      <c r="O512" s="140"/>
      <c r="P512" s="139"/>
    </row>
    <row r="513" spans="2:16" s="71" customFormat="1" ht="16.5" thickBot="1">
      <c r="B513" s="68"/>
      <c r="C513" s="370"/>
      <c r="D513" s="370"/>
      <c r="E513" s="370"/>
      <c r="F513" s="370"/>
      <c r="G513" s="370"/>
      <c r="H513" s="371"/>
      <c r="I513" s="370"/>
      <c r="J513" s="370"/>
      <c r="K513" s="133"/>
      <c r="M513" s="57"/>
      <c r="N513" s="57"/>
      <c r="O513" s="57"/>
      <c r="P513" s="57"/>
    </row>
    <row r="514" spans="2:16" s="128" customFormat="1" ht="15.75">
      <c r="B514" s="134"/>
      <c r="C514" s="381" t="s">
        <v>2765</v>
      </c>
      <c r="D514" s="382"/>
      <c r="E514" s="383" t="s">
        <v>1162</v>
      </c>
      <c r="F514" s="384"/>
      <c r="G514" s="385"/>
      <c r="H514" s="386"/>
      <c r="I514" s="386"/>
      <c r="J514" s="1083">
        <f>SUM(J515:J519)</f>
        <v>5498.88</v>
      </c>
      <c r="K514" s="135"/>
      <c r="L514" s="136"/>
      <c r="M514" s="137"/>
      <c r="N514" s="137"/>
      <c r="O514" s="137"/>
      <c r="P514" s="137"/>
    </row>
    <row r="515" spans="2:16" s="132" customFormat="1" ht="45">
      <c r="B515" s="129"/>
      <c r="C515" s="1048" t="s">
        <v>2770</v>
      </c>
      <c r="D515" s="388">
        <v>87879</v>
      </c>
      <c r="E515" s="982" t="str">
        <f>VLOOKUP($D515,'BANCO DE DADOS MAIO SERVIÇOS'!$A$2:$E$14528,2,FALSE)</f>
        <v>CHAPISCO APLICADO EM ALVENARIAS E ESTRUTURAS DE CONCRETO INTERNAS, COM COLHER DE PEDREIRO.  ARGAMASSA TRAÇO 1:3 COM PREPARO EM BETONEIRA 400L. AF_06/2014</v>
      </c>
      <c r="F515" s="983" t="str">
        <f>VLOOKUP($D515,'BANCO DE DADOS MAIO SERVIÇOS'!$A$2:$E$14528,3,FALSE)</f>
        <v>M2</v>
      </c>
      <c r="G515" s="807">
        <f>TRUNC((((5*3)*3)-(3*2.1)),2)</f>
        <v>38.700000000000003</v>
      </c>
      <c r="H515" s="984">
        <f>VLOOKUP($D515,'BANCO DE DADOS MAIO SERVIÇOS'!$A$2:$E$14528,4,FALSE)</f>
        <v>2.64</v>
      </c>
      <c r="I515" s="984">
        <f>TRUNC(H515*(1+$G$6),2)</f>
        <v>3.33</v>
      </c>
      <c r="J515" s="389">
        <f>TRUNC(I515*G515,2)</f>
        <v>128.87</v>
      </c>
      <c r="K515" s="135">
        <f>G504*2</f>
        <v>72.599999999999994</v>
      </c>
      <c r="L515" s="138"/>
      <c r="M515" s="140"/>
      <c r="N515" s="139"/>
      <c r="O515" s="140"/>
      <c r="P515" s="139"/>
    </row>
    <row r="516" spans="2:16" s="132" customFormat="1" ht="49.5" customHeight="1">
      <c r="B516" s="129"/>
      <c r="C516" s="356" t="s">
        <v>2771</v>
      </c>
      <c r="D516" s="362">
        <v>87905</v>
      </c>
      <c r="E516" s="982" t="str">
        <f>VLOOKUP($D516,'BANCO DE DADOS MAIO SERVIÇOS'!$A$2:$E$14528,2,FALSE)</f>
        <v>CHAPISCO APLICADO EM ALVENARIA (COM PRESENÇA DE VÃOS) E ESTRUTURAS DE CONCRETO DE FACHADA, COM COLHER DE PEDREIRO.  ARGAMASSA TRAÇO 1:3 COM PREPARO EM BETONEIRA 400L. AF_06/2014</v>
      </c>
      <c r="F516" s="983" t="str">
        <f>VLOOKUP($D516,'BANCO DE DADOS MAIO SERVIÇOS'!$A$2:$E$14528,3,FALSE)</f>
        <v>M2</v>
      </c>
      <c r="G516" s="359">
        <f>TRUNC(((G504*2)-G515),2)</f>
        <v>33.9</v>
      </c>
      <c r="H516" s="984">
        <f>VLOOKUP($D516,'BANCO DE DADOS MAIO SERVIÇOS'!$A$2:$E$14528,4,FALSE)</f>
        <v>5.8</v>
      </c>
      <c r="I516" s="979">
        <f>TRUNC(H516*(1+$G$6),2)</f>
        <v>7.32</v>
      </c>
      <c r="J516" s="361">
        <f>TRUNC(I516*G516,2)</f>
        <v>248.14</v>
      </c>
      <c r="K516" s="135"/>
      <c r="L516" s="138"/>
      <c r="M516" s="140"/>
      <c r="N516" s="139"/>
      <c r="O516" s="140"/>
      <c r="P516" s="139"/>
    </row>
    <row r="517" spans="2:16" s="132" customFormat="1" ht="60">
      <c r="B517" s="129"/>
      <c r="C517" s="1048" t="s">
        <v>2772</v>
      </c>
      <c r="D517" s="388">
        <v>87531</v>
      </c>
      <c r="E517" s="982" t="str">
        <f>VLOOKUP($D517,'BANCO DE DADOS MAIO SERVIÇOS'!$A$2:$E$14528,2,FALSE)</f>
        <v>EMBOÇO, PARA RECEBIMENTO DE CERÂMICA, EM ARGAMASSA TRAÇO 1:2:8, PREPARO MECÂNICO COM BETONEIRA 400L, APLICADO MANUALMENTE EM FACES INTERNAS DE PAREDES, PARA AMBIENTE COM ÁREA ENTRE 5M2 E 10M2, ESPESSURA DE 20MM, COM EXECUÇÃO DE TALISCAS. AF_06/2014</v>
      </c>
      <c r="F517" s="983" t="str">
        <f>VLOOKUP($D517,'BANCO DE DADOS MAIO SERVIÇOS'!$A$2:$E$14528,3,FALSE)</f>
        <v>M2</v>
      </c>
      <c r="G517" s="807">
        <f>G515</f>
        <v>38.700000000000003</v>
      </c>
      <c r="H517" s="984">
        <f>VLOOKUP($D517,'BANCO DE DADOS MAIO SERVIÇOS'!$A$2:$E$14528,4,FALSE)</f>
        <v>22.39</v>
      </c>
      <c r="I517" s="984">
        <f>TRUNC(H517*(1+$G$6),2)</f>
        <v>28.29</v>
      </c>
      <c r="J517" s="389">
        <f>TRUNC(I517*G517,2)</f>
        <v>1094.82</v>
      </c>
      <c r="K517" s="135" t="e">
        <f>#REF!*2</f>
        <v>#REF!</v>
      </c>
      <c r="L517" s="138"/>
      <c r="M517" s="140"/>
      <c r="N517" s="139"/>
      <c r="O517" s="140"/>
      <c r="P517" s="139"/>
    </row>
    <row r="518" spans="2:16" s="132" customFormat="1" ht="49.5" customHeight="1">
      <c r="B518" s="129"/>
      <c r="C518" s="356" t="s">
        <v>2773</v>
      </c>
      <c r="D518" s="362">
        <v>87775</v>
      </c>
      <c r="E518" s="982" t="str">
        <f>VLOOKUP($D518,'BANCO DE DADOS MAIO SERVIÇOS'!$A$2:$E$14528,2,FALSE)</f>
        <v>EMBOÇO OU MASSA ÚNICA EM ARGAMASSA TRAÇO 1:2:8, PREPARO MECÂNICO COM BETONEIRA 400 L, APLICADA MANUALMENTE EM PANOS DE FACHADA COM PRESENÇA DE VÃOS, ESPESSURA DE 25 MM. AF_06/2014</v>
      </c>
      <c r="F518" s="983" t="str">
        <f>VLOOKUP($D518,'BANCO DE DADOS MAIO SERVIÇOS'!$A$2:$E$14528,3,FALSE)</f>
        <v>M2</v>
      </c>
      <c r="G518" s="359">
        <f>G516</f>
        <v>33.9</v>
      </c>
      <c r="H518" s="984">
        <f>VLOOKUP($D518,'BANCO DE DADOS MAIO SERVIÇOS'!$A$2:$E$14528,4,FALSE)</f>
        <v>36.57</v>
      </c>
      <c r="I518" s="979">
        <f>TRUNC(H518*(1+$G$6),2)</f>
        <v>46.21</v>
      </c>
      <c r="J518" s="361">
        <f>TRUNC(I518*G518,2)</f>
        <v>1566.51</v>
      </c>
      <c r="K518" s="135"/>
      <c r="L518" s="138"/>
      <c r="M518" s="140"/>
      <c r="N518" s="139"/>
      <c r="O518" s="140"/>
      <c r="P518" s="139"/>
    </row>
    <row r="519" spans="2:16" s="132" customFormat="1" ht="60.75" thickBot="1">
      <c r="B519" s="129"/>
      <c r="C519" s="363" t="s">
        <v>2774</v>
      </c>
      <c r="D519" s="364">
        <v>89170</v>
      </c>
      <c r="E519" s="1227" t="str">
        <f>VLOOKUP($D519,'BANCO DE DADOS MAIO SERVIÇOS'!$A$2:$E$14528,2,FALSE)</f>
        <v>(COMPOSIÇÃO REPRESENTATIVA) DO SERVIÇO DE REVESTIMENTO CERÂMICO PARA PAREDES INTERNAS, MEIA PAREDE, OU PAREDE INTEIRA, PLACAS GRÊS OU SEMI-GRÊS DE 20X20 CM, PARA EDIFICAÇÕES HABITACIONAIS UNIFAMILIAR (CASAS) E EDIFICAÇÕES PÚBLICAS PADRÃO. AF_11/2014</v>
      </c>
      <c r="F519" s="1228" t="str">
        <f>VLOOKUP($D519,'BANCO DE DADOS MAIO SERVIÇOS'!$A$2:$E$14528,3,FALSE)</f>
        <v>M2</v>
      </c>
      <c r="G519" s="367">
        <f>G517</f>
        <v>38.700000000000003</v>
      </c>
      <c r="H519" s="1230">
        <f>VLOOKUP($D519,'BANCO DE DADOS MAIO SERVIÇOS'!$A$2:$E$14528,4,FALSE)</f>
        <v>50.32</v>
      </c>
      <c r="I519" s="368">
        <f>TRUNC(H519*(1+$G$6),2)</f>
        <v>63.58</v>
      </c>
      <c r="J519" s="369">
        <f>TRUNC(I519*G519,2)</f>
        <v>2460.54</v>
      </c>
      <c r="K519" s="135"/>
      <c r="L519" s="138"/>
      <c r="M519" s="140"/>
      <c r="N519" s="139"/>
      <c r="O519" s="140"/>
      <c r="P519" s="139"/>
    </row>
    <row r="520" spans="2:16" s="71" customFormat="1" ht="16.5" thickBot="1">
      <c r="B520" s="68"/>
      <c r="C520" s="370"/>
      <c r="D520" s="370"/>
      <c r="E520" s="370"/>
      <c r="F520" s="370"/>
      <c r="G520" s="370"/>
      <c r="H520" s="371"/>
      <c r="I520" s="370"/>
      <c r="J520" s="370"/>
      <c r="K520" s="133"/>
      <c r="M520" s="57"/>
      <c r="N520" s="57"/>
      <c r="O520" s="57"/>
      <c r="P520" s="57"/>
    </row>
    <row r="521" spans="2:16" s="128" customFormat="1" ht="15.75">
      <c r="B521" s="134"/>
      <c r="C521" s="349" t="s">
        <v>2775</v>
      </c>
      <c r="D521" s="350"/>
      <c r="E521" s="351" t="s">
        <v>1163</v>
      </c>
      <c r="F521" s="352"/>
      <c r="G521" s="353"/>
      <c r="H521" s="354"/>
      <c r="I521" s="354"/>
      <c r="J521" s="355">
        <f>SUM(J522:J524)</f>
        <v>360.13</v>
      </c>
      <c r="K521" s="135"/>
      <c r="L521" s="136"/>
      <c r="M521" s="137"/>
      <c r="N521" s="137"/>
      <c r="O521" s="137"/>
      <c r="P521" s="137"/>
    </row>
    <row r="522" spans="2:16" s="132" customFormat="1" ht="15">
      <c r="B522" s="129"/>
      <c r="C522" s="356" t="s">
        <v>2776</v>
      </c>
      <c r="D522" s="362">
        <v>72961</v>
      </c>
      <c r="E522" s="978" t="str">
        <f>VLOOKUP($D522,'BANCO DE DADOS MAIO SERVIÇOS'!$A$2:$E$14528,2,FALSE)</f>
        <v>REGULARIZACAO E COMPACTACAO DE SUBLEITO ATE 20 CM DE ESPESSURA</v>
      </c>
      <c r="F522" s="977" t="str">
        <f>VLOOKUP($D522,'BANCO DE DADOS MAIO SERVIÇOS'!$A$2:$E$14528,3,FALSE)</f>
        <v>M2</v>
      </c>
      <c r="G522" s="359">
        <f>1.5+1.5+1.5</f>
        <v>4.5</v>
      </c>
      <c r="H522" s="979">
        <f>VLOOKUP($D522,'BANCO DE DADOS MAIO SERVIÇOS'!$A$2:$E$14528,4,FALSE)</f>
        <v>1.22</v>
      </c>
      <c r="I522" s="979">
        <f>TRUNC(H522*(1+$G$6),2)</f>
        <v>1.54</v>
      </c>
      <c r="J522" s="361">
        <f>TRUNC(I522*G522,2)</f>
        <v>6.93</v>
      </c>
      <c r="K522" s="135"/>
      <c r="L522" s="138"/>
      <c r="M522" s="140"/>
      <c r="N522" s="139"/>
      <c r="O522" s="140"/>
      <c r="P522" s="139"/>
    </row>
    <row r="523" spans="2:16" s="132" customFormat="1" ht="60">
      <c r="B523" s="129"/>
      <c r="C523" s="356" t="s">
        <v>2777</v>
      </c>
      <c r="D523" s="1134">
        <v>94439</v>
      </c>
      <c r="E523" s="978" t="str">
        <f>VLOOKUP($D523,'BANCO DE DADOS MAIO SERVIÇOS'!$A$2:$E$14528,2,FALSE)</f>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
      <c r="F523" s="977" t="str">
        <f>VLOOKUP($D523,'BANCO DE DADOS MAIO SERVIÇOS'!$A$2:$E$14528,3,FALSE)</f>
        <v>M2</v>
      </c>
      <c r="G523" s="359">
        <f>G522</f>
        <v>4.5</v>
      </c>
      <c r="H523" s="979">
        <f>VLOOKUP($D523,'BANCO DE DADOS MAIO SERVIÇOS'!$A$2:$E$14528,4,FALSE)</f>
        <v>34.96</v>
      </c>
      <c r="I523" s="979">
        <f>TRUNC(H523*(1+$G$6),2)</f>
        <v>44.17</v>
      </c>
      <c r="J523" s="361">
        <f>TRUNC(I523*G523,2)</f>
        <v>198.76</v>
      </c>
      <c r="K523" s="135"/>
      <c r="L523" s="138"/>
      <c r="M523" s="140"/>
      <c r="N523" s="139"/>
      <c r="O523" s="140"/>
      <c r="P523" s="139"/>
    </row>
    <row r="524" spans="2:16" s="132" customFormat="1" ht="15.75" thickBot="1">
      <c r="B524" s="129"/>
      <c r="C524" s="363" t="s">
        <v>2778</v>
      </c>
      <c r="D524" s="364" t="str">
        <f>'COMPOSIÇÃO CIVIL'!B313</f>
        <v>AMM CIV 015</v>
      </c>
      <c r="E524" s="980" t="str">
        <f>VLOOKUP($D524,'BANCO DE DADOS MAIO SERVIÇOS'!$A$2:$E$14528,2,FALSE)</f>
        <v xml:space="preserve">FORNECIMENTO E INSTALAÇÃO DE PISO ANTIDERRAPANTE 45X45 CM </v>
      </c>
      <c r="F524" s="981" t="str">
        <f>VLOOKUP($D524,'BANCO DE DADOS MAIO SERVIÇOS'!$A$2:$E$14528,3,FALSE)</f>
        <v>M2</v>
      </c>
      <c r="G524" s="367">
        <f>G523</f>
        <v>4.5</v>
      </c>
      <c r="H524" s="368">
        <f>VLOOKUP($D524,'BANCO DE DADOS MAIO SERVIÇOS'!$A$2:$E$14528,4,FALSE)</f>
        <v>27.16</v>
      </c>
      <c r="I524" s="368">
        <f>TRUNC(H524*(1+$G$6),2)</f>
        <v>34.32</v>
      </c>
      <c r="J524" s="369">
        <f>TRUNC(I524*G524,2)</f>
        <v>154.44</v>
      </c>
      <c r="K524" s="135"/>
      <c r="L524" s="138"/>
      <c r="M524" s="140"/>
      <c r="N524" s="139"/>
      <c r="O524" s="140"/>
      <c r="P524" s="139"/>
    </row>
    <row r="525" spans="2:16" s="71" customFormat="1" ht="16.5" thickBot="1">
      <c r="B525" s="68"/>
      <c r="C525" s="370"/>
      <c r="D525" s="370"/>
      <c r="E525" s="370"/>
      <c r="F525" s="370"/>
      <c r="G525" s="370"/>
      <c r="H525" s="371"/>
      <c r="I525" s="370"/>
      <c r="J525" s="370"/>
      <c r="K525" s="133"/>
      <c r="M525" s="57"/>
      <c r="N525" s="57"/>
      <c r="O525" s="57"/>
      <c r="P525" s="57"/>
    </row>
    <row r="526" spans="2:16" s="128" customFormat="1" ht="16.5" thickBot="1">
      <c r="B526" s="134"/>
      <c r="C526" s="349" t="s">
        <v>2779</v>
      </c>
      <c r="D526" s="350"/>
      <c r="E526" s="351" t="s">
        <v>1995</v>
      </c>
      <c r="F526" s="352"/>
      <c r="G526" s="353"/>
      <c r="H526" s="354"/>
      <c r="I526" s="354"/>
      <c r="J526" s="355">
        <f>SUM(J527:J533)</f>
        <v>930.23</v>
      </c>
      <c r="K526" s="135"/>
      <c r="L526" s="136"/>
      <c r="M526" s="137"/>
      <c r="N526" s="137"/>
      <c r="O526" s="137"/>
      <c r="P526" s="137"/>
    </row>
    <row r="527" spans="2:16" s="128" customFormat="1" ht="16.5" thickBot="1">
      <c r="B527" s="134"/>
      <c r="C527" s="1040"/>
      <c r="D527" s="1041"/>
      <c r="E527" s="1047" t="s">
        <v>1997</v>
      </c>
      <c r="F527" s="1043"/>
      <c r="G527" s="1044"/>
      <c r="H527" s="1045"/>
      <c r="I527" s="1044"/>
      <c r="J527" s="1046"/>
      <c r="K527" s="135"/>
      <c r="L527" s="136"/>
      <c r="M527" s="137"/>
      <c r="N527" s="137"/>
      <c r="O527" s="137"/>
      <c r="P527" s="137"/>
    </row>
    <row r="528" spans="2:16" s="132" customFormat="1" ht="15">
      <c r="B528" s="129"/>
      <c r="C528" s="1048" t="s">
        <v>2780</v>
      </c>
      <c r="D528" s="388">
        <v>88485</v>
      </c>
      <c r="E528" s="982" t="str">
        <f>VLOOKUP($D528,'BANCO DE DADOS MAIO SERVIÇOS'!$A$2:$E$14528,2,FALSE)</f>
        <v>APLICAÇÃO DE FUNDO SELADOR ACRÍLICO EM PAREDES, UMA DEMÃO. AF_06/2014</v>
      </c>
      <c r="F528" s="983" t="str">
        <f>VLOOKUP($D528,'BANCO DE DADOS MAIO SERVIÇOS'!$A$2:$E$14528,3,FALSE)</f>
        <v>M2</v>
      </c>
      <c r="G528" s="807">
        <f>TRUNC(((G504*2)-G515),2)</f>
        <v>33.9</v>
      </c>
      <c r="H528" s="984">
        <f>VLOOKUP($D528,'BANCO DE DADOS MAIO SERVIÇOS'!$A$2:$E$14528,4,FALSE)</f>
        <v>1.55</v>
      </c>
      <c r="I528" s="984">
        <f t="shared" ref="I528:I533" si="67">TRUNC(H528*(1+$G$6),2)</f>
        <v>1.95</v>
      </c>
      <c r="J528" s="389">
        <f t="shared" ref="J528:J533" si="68">TRUNC(I528*G528,2)</f>
        <v>66.099999999999994</v>
      </c>
      <c r="K528" s="135"/>
      <c r="L528" s="138"/>
      <c r="M528" s="140"/>
      <c r="N528" s="139"/>
      <c r="O528" s="140"/>
      <c r="P528" s="139"/>
    </row>
    <row r="529" spans="1:16" s="132" customFormat="1" ht="15">
      <c r="B529" s="129"/>
      <c r="C529" s="356" t="s">
        <v>2781</v>
      </c>
      <c r="D529" s="362">
        <v>88495</v>
      </c>
      <c r="E529" s="978" t="str">
        <f>VLOOKUP($D529,'BANCO DE DADOS MAIO SERVIÇOS'!$A$2:$E$14528,2,FALSE)</f>
        <v>APLICAÇÃO E LIXAMENTO DE MASSA LÁTEX EM PAREDES, UMA DEMÃO. AF_06/2014</v>
      </c>
      <c r="F529" s="977" t="str">
        <f>VLOOKUP($D529,'BANCO DE DADOS MAIO SERVIÇOS'!$A$2:$E$14528,3,FALSE)</f>
        <v>M2</v>
      </c>
      <c r="G529" s="359">
        <f>G528</f>
        <v>33.9</v>
      </c>
      <c r="H529" s="979">
        <f>VLOOKUP($D529,'BANCO DE DADOS MAIO SERVIÇOS'!$A$2:$E$14528,4,FALSE)</f>
        <v>7.23</v>
      </c>
      <c r="I529" s="979">
        <f t="shared" si="67"/>
        <v>9.1300000000000008</v>
      </c>
      <c r="J529" s="361">
        <f t="shared" si="68"/>
        <v>309.5</v>
      </c>
      <c r="K529" s="135"/>
      <c r="L529" s="138"/>
      <c r="M529" s="140"/>
      <c r="N529" s="139"/>
      <c r="O529" s="140"/>
      <c r="P529" s="139"/>
    </row>
    <row r="530" spans="1:16" s="132" customFormat="1" ht="30">
      <c r="B530" s="129"/>
      <c r="C530" s="356" t="s">
        <v>2782</v>
      </c>
      <c r="D530" s="362">
        <v>88489</v>
      </c>
      <c r="E530" s="978" t="str">
        <f>VLOOKUP($D530,'BANCO DE DADOS MAIO SERVIÇOS'!$A$2:$E$14528,2,FALSE)</f>
        <v>APLICAÇÃO MANUAL DE PINTURA COM TINTA LÁTEX ACRÍLICA EM PAREDES, DUAS DEMÃOS. AF_06/2014</v>
      </c>
      <c r="F530" s="977" t="str">
        <f>VLOOKUP($D530,'BANCO DE DADOS MAIO SERVIÇOS'!$A$2:$E$14528,3,FALSE)</f>
        <v>M2</v>
      </c>
      <c r="G530" s="359">
        <f>G529</f>
        <v>33.9</v>
      </c>
      <c r="H530" s="979">
        <f>VLOOKUP($D530,'BANCO DE DADOS MAIO SERVIÇOS'!$A$2:$E$14528,4,FALSE)</f>
        <v>9.51</v>
      </c>
      <c r="I530" s="979">
        <f t="shared" si="67"/>
        <v>12.01</v>
      </c>
      <c r="J530" s="361">
        <f t="shared" si="68"/>
        <v>407.13</v>
      </c>
      <c r="K530" s="135"/>
      <c r="L530" s="138"/>
      <c r="M530" s="140"/>
      <c r="N530" s="139"/>
      <c r="O530" s="140"/>
      <c r="P530" s="139"/>
    </row>
    <row r="531" spans="1:16" s="132" customFormat="1" ht="15">
      <c r="B531" s="129"/>
      <c r="C531" s="356" t="s">
        <v>2783</v>
      </c>
      <c r="D531" s="362">
        <v>88484</v>
      </c>
      <c r="E531" s="978" t="str">
        <f>VLOOKUP($D531,'BANCO DE DADOS MAIO SERVIÇOS'!$A$2:$E$14528,2,FALSE)</f>
        <v>APLICAÇÃO DE FUNDO SELADOR ACRÍLICO EM TETO, UMA DEMÃO. AF_06/2014</v>
      </c>
      <c r="F531" s="977" t="str">
        <f>VLOOKUP($D531,'BANCO DE DADOS MAIO SERVIÇOS'!$A$2:$E$14528,3,FALSE)</f>
        <v>M2</v>
      </c>
      <c r="G531" s="359">
        <f>TRUNC((1.5+1.5+1.5),2)</f>
        <v>4.5</v>
      </c>
      <c r="H531" s="979">
        <f>VLOOKUP($D531,'BANCO DE DADOS MAIO SERVIÇOS'!$A$2:$E$14528,4,FALSE)</f>
        <v>1.83</v>
      </c>
      <c r="I531" s="979">
        <f t="shared" si="67"/>
        <v>2.31</v>
      </c>
      <c r="J531" s="361">
        <f t="shared" si="68"/>
        <v>10.39</v>
      </c>
      <c r="K531" s="135"/>
      <c r="L531" s="138"/>
      <c r="M531" s="140"/>
      <c r="N531" s="139"/>
      <c r="O531" s="140"/>
      <c r="P531" s="139"/>
    </row>
    <row r="532" spans="1:16" s="132" customFormat="1" ht="15">
      <c r="B532" s="129"/>
      <c r="C532" s="356" t="s">
        <v>2784</v>
      </c>
      <c r="D532" s="362">
        <v>88494</v>
      </c>
      <c r="E532" s="978" t="str">
        <f>VLOOKUP($D532,'BANCO DE DADOS MAIO SERVIÇOS'!$A$2:$E$14528,2,FALSE)</f>
        <v>APLICAÇÃO E LIXAMENTO DE MASSA LÁTEX EM TETO, UMA DEMÃO. AF_06/2014</v>
      </c>
      <c r="F532" s="977" t="str">
        <f>VLOOKUP($D532,'BANCO DE DADOS MAIO SERVIÇOS'!$A$2:$E$14528,3,FALSE)</f>
        <v>M2</v>
      </c>
      <c r="G532" s="359">
        <f>G531</f>
        <v>4.5</v>
      </c>
      <c r="H532" s="979">
        <f>VLOOKUP($D532,'BANCO DE DADOS MAIO SERVIÇOS'!$A$2:$E$14528,4,FALSE)</f>
        <v>13.33</v>
      </c>
      <c r="I532" s="979">
        <f t="shared" si="67"/>
        <v>16.84</v>
      </c>
      <c r="J532" s="361">
        <f t="shared" si="68"/>
        <v>75.78</v>
      </c>
      <c r="K532" s="135"/>
      <c r="L532" s="138"/>
      <c r="M532" s="140"/>
      <c r="N532" s="139"/>
      <c r="O532" s="140"/>
      <c r="P532" s="139"/>
    </row>
    <row r="533" spans="1:16" s="132" customFormat="1" ht="30.75" thickBot="1">
      <c r="B533" s="129"/>
      <c r="C533" s="363" t="s">
        <v>2785</v>
      </c>
      <c r="D533" s="364">
        <v>88488</v>
      </c>
      <c r="E533" s="980" t="str">
        <f>VLOOKUP($D533,'BANCO DE DADOS MAIO SERVIÇOS'!$A$2:$E$14528,2,FALSE)</f>
        <v>APLICAÇÃO MANUAL DE PINTURA COM TINTA LÁTEX ACRÍLICA EM TETO, DUAS DEMÃOS. AF_06/2014</v>
      </c>
      <c r="F533" s="981" t="str">
        <f>VLOOKUP($D533,'BANCO DE DADOS MAIO SERVIÇOS'!$A$2:$E$14528,3,FALSE)</f>
        <v>M2</v>
      </c>
      <c r="G533" s="367">
        <f>G532</f>
        <v>4.5</v>
      </c>
      <c r="H533" s="368">
        <f>VLOOKUP($D533,'BANCO DE DADOS MAIO SERVIÇOS'!$A$2:$E$14528,4,FALSE)</f>
        <v>10.79</v>
      </c>
      <c r="I533" s="368">
        <f t="shared" si="67"/>
        <v>13.63</v>
      </c>
      <c r="J533" s="369">
        <f t="shared" si="68"/>
        <v>61.33</v>
      </c>
      <c r="K533" s="135"/>
      <c r="L533" s="138"/>
      <c r="M533" s="140"/>
      <c r="N533" s="139"/>
      <c r="O533" s="140"/>
      <c r="P533" s="139"/>
    </row>
    <row r="534" spans="1:16" s="71" customFormat="1" ht="16.5" thickBot="1">
      <c r="B534" s="68"/>
      <c r="C534" s="370"/>
      <c r="D534" s="370"/>
      <c r="E534" s="370"/>
      <c r="F534" s="370"/>
      <c r="G534" s="370"/>
      <c r="H534" s="371"/>
      <c r="I534" s="370"/>
      <c r="J534" s="370"/>
      <c r="K534" s="133"/>
      <c r="M534" s="57"/>
      <c r="N534" s="57"/>
      <c r="O534" s="57"/>
      <c r="P534" s="57"/>
    </row>
    <row r="535" spans="1:16" s="128" customFormat="1" ht="15.75">
      <c r="B535" s="134"/>
      <c r="C535" s="349" t="s">
        <v>2786</v>
      </c>
      <c r="D535" s="350"/>
      <c r="E535" s="351" t="s">
        <v>1998</v>
      </c>
      <c r="F535" s="352"/>
      <c r="G535" s="353"/>
      <c r="H535" s="354"/>
      <c r="I535" s="354"/>
      <c r="J535" s="355">
        <f>SUM(J536:J536)</f>
        <v>17.899999999999999</v>
      </c>
      <c r="K535" s="135"/>
      <c r="L535" s="136"/>
      <c r="M535" s="137"/>
      <c r="N535" s="137"/>
      <c r="O535" s="137"/>
      <c r="P535" s="137"/>
    </row>
    <row r="536" spans="1:16" s="132" customFormat="1" ht="15.75" thickBot="1">
      <c r="B536" s="129"/>
      <c r="C536" s="363" t="s">
        <v>2787</v>
      </c>
      <c r="D536" s="981">
        <v>9537</v>
      </c>
      <c r="E536" s="980" t="str">
        <f>VLOOKUP($D536,'BANCO DE DADOS MAIO SERVIÇOS'!$A$2:$E$14528,2,FALSE)</f>
        <v>LIMPEZA FINAL DA OBRA</v>
      </c>
      <c r="F536" s="981" t="str">
        <f>VLOOKUP($D536,'BANCO DE DADOS MAIO SERVIÇOS'!$A$2:$E$14528,3,FALSE)</f>
        <v>M2</v>
      </c>
      <c r="G536" s="367">
        <v>6.63</v>
      </c>
      <c r="H536" s="368">
        <f>VLOOKUP($D536,'BANCO DE DADOS MAIO SERVIÇOS'!$A$2:$E$14528,4,FALSE)</f>
        <v>2.14</v>
      </c>
      <c r="I536" s="368">
        <f>TRUNC(H536*(1+$G$6),2)</f>
        <v>2.7</v>
      </c>
      <c r="J536" s="369">
        <f>TRUNC(I536*G536,2)</f>
        <v>17.899999999999999</v>
      </c>
      <c r="K536" s="135"/>
      <c r="L536" s="138"/>
      <c r="M536" s="140"/>
      <c r="N536" s="139"/>
      <c r="O536" s="140"/>
      <c r="P536" s="139"/>
    </row>
    <row r="537" spans="1:16" s="71" customFormat="1" ht="6" thickBot="1">
      <c r="B537" s="68"/>
      <c r="C537" s="69"/>
      <c r="D537" s="69"/>
      <c r="E537" s="69"/>
      <c r="F537" s="69"/>
      <c r="G537" s="69"/>
      <c r="H537" s="339"/>
      <c r="I537" s="69"/>
      <c r="J537" s="69"/>
      <c r="K537" s="133"/>
      <c r="M537" s="57"/>
      <c r="N537" s="57"/>
      <c r="O537" s="57"/>
      <c r="P537" s="57"/>
    </row>
    <row r="538" spans="1:16" s="59" customFormat="1" ht="6" thickBot="1">
      <c r="A538" s="50" t="s">
        <v>21</v>
      </c>
      <c r="B538" s="51"/>
      <c r="C538" s="52"/>
      <c r="D538" s="53"/>
      <c r="E538" s="54"/>
      <c r="F538" s="53"/>
      <c r="G538" s="55"/>
      <c r="H538" s="55"/>
      <c r="I538" s="55"/>
      <c r="J538" s="56"/>
      <c r="K538" s="57"/>
      <c r="L538" s="58"/>
      <c r="M538" s="50"/>
      <c r="N538" s="50"/>
      <c r="O538" s="50"/>
      <c r="P538" s="50"/>
    </row>
    <row r="539" spans="1:16" s="60" customFormat="1" ht="18.75" thickBot="1">
      <c r="B539" s="27"/>
      <c r="C539" s="1766" t="s">
        <v>2712</v>
      </c>
      <c r="D539" s="1767"/>
      <c r="E539" s="1767"/>
      <c r="F539" s="1767"/>
      <c r="G539" s="1767"/>
      <c r="H539" s="1767"/>
      <c r="I539" s="1768">
        <f>J542+J551+J568+J573+J576+J580+J584</f>
        <v>62476.489999999991</v>
      </c>
      <c r="J539" s="1769"/>
      <c r="K539" s="61"/>
      <c r="L539" s="26"/>
      <c r="M539" s="62"/>
    </row>
    <row r="540" spans="1:16" s="59" customFormat="1" ht="6" thickBot="1">
      <c r="A540" s="50"/>
      <c r="B540" s="51"/>
      <c r="C540" s="63"/>
      <c r="D540" s="64"/>
      <c r="E540" s="65"/>
      <c r="F540" s="64"/>
      <c r="G540" s="66"/>
      <c r="H540" s="66"/>
      <c r="I540" s="66"/>
      <c r="J540" s="67"/>
      <c r="K540" s="57"/>
      <c r="L540" s="58"/>
      <c r="M540" s="50"/>
      <c r="N540" s="50"/>
      <c r="O540" s="50"/>
      <c r="P540" s="50"/>
    </row>
    <row r="541" spans="1:16" s="71" customFormat="1" ht="6" thickBot="1">
      <c r="B541" s="68"/>
      <c r="C541" s="69"/>
      <c r="D541" s="69"/>
      <c r="E541" s="69"/>
      <c r="F541" s="69"/>
      <c r="G541" s="69"/>
      <c r="H541" s="339"/>
      <c r="I541" s="69"/>
      <c r="J541" s="69"/>
      <c r="K541" s="133"/>
      <c r="M541" s="57"/>
      <c r="N541" s="57"/>
      <c r="O541" s="57"/>
      <c r="P541" s="57"/>
    </row>
    <row r="542" spans="1:16" s="128" customFormat="1" ht="16.5" thickBot="1">
      <c r="B542" s="134"/>
      <c r="C542" s="349" t="s">
        <v>2788</v>
      </c>
      <c r="D542" s="350"/>
      <c r="E542" s="351" t="s">
        <v>1159</v>
      </c>
      <c r="F542" s="352"/>
      <c r="G542" s="353"/>
      <c r="H542" s="354"/>
      <c r="I542" s="354"/>
      <c r="J542" s="355">
        <f>SUM(J544:J549)</f>
        <v>1525.25</v>
      </c>
      <c r="K542" s="135"/>
      <c r="L542" s="136"/>
      <c r="M542" s="137"/>
      <c r="N542" s="137"/>
      <c r="O542" s="137"/>
      <c r="P542" s="137"/>
    </row>
    <row r="543" spans="1:16" s="128" customFormat="1" ht="16.5" thickBot="1">
      <c r="B543" s="134"/>
      <c r="C543" s="1040"/>
      <c r="D543" s="1041"/>
      <c r="E543" s="1042" t="s">
        <v>2811</v>
      </c>
      <c r="F543" s="1043"/>
      <c r="G543" s="1044"/>
      <c r="H543" s="1045"/>
      <c r="I543" s="1044"/>
      <c r="J543" s="1046"/>
      <c r="K543" s="135"/>
      <c r="L543" s="136"/>
      <c r="M543" s="137"/>
      <c r="N543" s="137"/>
      <c r="O543" s="137"/>
      <c r="P543" s="137"/>
    </row>
    <row r="544" spans="1:16" s="132" customFormat="1" ht="30">
      <c r="B544" s="129"/>
      <c r="C544" s="356" t="s">
        <v>2789</v>
      </c>
      <c r="D544" s="1716">
        <v>96523</v>
      </c>
      <c r="E544" s="978" t="str">
        <f>VLOOKUP($D544,'BANCO DE DADOS MAIO SERVIÇOS'!$A$2:$E$14528,2,FALSE)</f>
        <v>ESCAVAÇÃO MANUAL PARA BLOCO DE COROAMENTO OU SAPATA, COM PREVISÃO DE FÔRMA. AF_06/2017</v>
      </c>
      <c r="F544" s="977" t="str">
        <f>VLOOKUP($D544,'BANCO DE DADOS MAIO SERVIÇOS'!$A$2:$E$14528,3,FALSE)</f>
        <v>M3</v>
      </c>
      <c r="G544" s="1340">
        <f>TRUNC(G553*0.5,2)</f>
        <v>5.51</v>
      </c>
      <c r="H544" s="979">
        <f>VLOOKUP($D544,'BANCO DE DADOS MAIO SERVIÇOS'!$A$2:$E$14528,4,FALSE)</f>
        <v>63.97</v>
      </c>
      <c r="I544" s="979">
        <f>TRUNC(H544*(1+$G$6),2)</f>
        <v>80.83</v>
      </c>
      <c r="J544" s="361">
        <f>TRUNC(I544*G544,2)</f>
        <v>445.37</v>
      </c>
      <c r="K544" s="135"/>
      <c r="L544" s="138"/>
      <c r="M544" s="140"/>
      <c r="N544" s="139"/>
      <c r="O544" s="140"/>
      <c r="P544" s="139"/>
    </row>
    <row r="545" spans="2:16" s="132" customFormat="1" ht="30.75" thickBot="1">
      <c r="B545" s="129"/>
      <c r="C545" s="356" t="s">
        <v>2790</v>
      </c>
      <c r="D545" s="1368">
        <v>94097</v>
      </c>
      <c r="E545" s="978" t="str">
        <f>VLOOKUP($D545,'BANCO DE DADOS MAIO SERVIÇOS'!$A$2:$E$14528,2,FALSE)</f>
        <v>PREPARO DE FUNDO DE VALA COM LARGURA MENOR QUE 1,5 M, EM LOCAL COM NÍVEL BAIXO DE INTERFERÊNCIA. AF_06/2016</v>
      </c>
      <c r="F545" s="977" t="str">
        <f>VLOOKUP($D545,'BANCO DE DADOS MAIO SERVIÇOS'!$A$2:$E$14528,3,FALSE)</f>
        <v>M2</v>
      </c>
      <c r="G545" s="1340">
        <f>TRUNC(0.55*1.05*6+0.55*0.55*25,2)</f>
        <v>11.02</v>
      </c>
      <c r="H545" s="979">
        <f>VLOOKUP($D545,'BANCO DE DADOS MAIO SERVIÇOS'!$A$2:$E$14528,4,FALSE)</f>
        <v>4.0999999999999996</v>
      </c>
      <c r="I545" s="979">
        <f>TRUNC(H545*(1+$G$6),2)</f>
        <v>5.18</v>
      </c>
      <c r="J545" s="361">
        <f>TRUNC(I545*G545,2)</f>
        <v>57.08</v>
      </c>
      <c r="K545" s="135"/>
      <c r="L545" s="138"/>
      <c r="M545" s="140"/>
      <c r="N545" s="139"/>
      <c r="O545" s="140"/>
      <c r="P545" s="139"/>
    </row>
    <row r="546" spans="2:16" s="128" customFormat="1" ht="16.5" thickBot="1">
      <c r="B546" s="134"/>
      <c r="C546" s="1040"/>
      <c r="D546" s="1041"/>
      <c r="E546" s="1042" t="s">
        <v>7920</v>
      </c>
      <c r="F546" s="1043"/>
      <c r="G546" s="1044"/>
      <c r="H546" s="1045"/>
      <c r="I546" s="1044"/>
      <c r="J546" s="1046"/>
      <c r="K546" s="1720" t="s">
        <v>2533</v>
      </c>
      <c r="L546" s="136"/>
      <c r="M546" s="137"/>
      <c r="N546" s="137"/>
      <c r="O546" s="137"/>
      <c r="P546" s="137"/>
    </row>
    <row r="547" spans="2:16" s="132" customFormat="1" ht="30.75" thickBot="1">
      <c r="B547" s="129"/>
      <c r="C547" s="356" t="s">
        <v>13792</v>
      </c>
      <c r="D547" s="1716">
        <v>96523</v>
      </c>
      <c r="E547" s="1339" t="str">
        <f>VLOOKUP($D547,'BANCO DE DADOS MAIO SERVIÇOS'!$A$2:$E$14528,2,FALSE)</f>
        <v>ESCAVAÇÃO MANUAL PARA BLOCO DE COROAMENTO OU SAPATA, COM PREVISÃO DE FÔRMA. AF_06/2017</v>
      </c>
      <c r="F547" s="1338" t="str">
        <f>VLOOKUP($D547,'BANCO DE DADOS MAIO SERVIÇOS'!$A$2:$E$14528,3,FALSE)</f>
        <v>M3</v>
      </c>
      <c r="G547" s="1340">
        <f>TRUNC((K547*0.4*0.3),2)</f>
        <v>9.6199999999999992</v>
      </c>
      <c r="H547" s="1349">
        <f>VLOOKUP($D547,'BANCO DE DADOS MAIO SERVIÇOS'!$A$2:$E$14528,4,FALSE)</f>
        <v>63.97</v>
      </c>
      <c r="I547" s="1349">
        <f>TRUNC(H547*(1+$G$6),2)</f>
        <v>80.83</v>
      </c>
      <c r="J547" s="361">
        <f>TRUNC(I547*G547,2)</f>
        <v>777.58</v>
      </c>
      <c r="K547" s="1721">
        <v>80.19</v>
      </c>
      <c r="L547" s="138"/>
      <c r="M547" s="140"/>
      <c r="N547" s="139"/>
      <c r="O547" s="140"/>
      <c r="P547" s="139"/>
    </row>
    <row r="548" spans="2:16" s="132" customFormat="1" ht="16.5" thickBot="1">
      <c r="B548" s="129"/>
      <c r="C548" s="356" t="s">
        <v>13793</v>
      </c>
      <c r="D548" s="1368">
        <v>96995</v>
      </c>
      <c r="E548" s="1339" t="str">
        <f>VLOOKUP($D548,'BANCO DE DADOS MAIO SERVIÇOS'!$A$2:$E$14528,2,FALSE)</f>
        <v>REATERRO MANUAL APILOADO COM SOQUETE. AF_10/2017</v>
      </c>
      <c r="F548" s="1338" t="str">
        <f>VLOOKUP($D548,'BANCO DE DADOS MAIO SERVIÇOS'!$A$2:$E$14528,3,FALSE)</f>
        <v>M3</v>
      </c>
      <c r="G548" s="1340">
        <f>TRUNC((G547-G562),2)</f>
        <v>3.78</v>
      </c>
      <c r="H548" s="1349">
        <f>VLOOKUP($D548,'BANCO DE DADOS MAIO SERVIÇOS'!$A$2:$E$14528,4,FALSE)</f>
        <v>33.96</v>
      </c>
      <c r="I548" s="1349">
        <f>TRUNC(H548*(1+$G$6),2)</f>
        <v>42.91</v>
      </c>
      <c r="J548" s="361">
        <f>TRUNC(I548*G548,2)</f>
        <v>162.19</v>
      </c>
      <c r="K548" s="1720" t="s">
        <v>2534</v>
      </c>
      <c r="L548" s="138"/>
      <c r="M548" s="140"/>
      <c r="N548" s="139"/>
      <c r="O548" s="140"/>
      <c r="P548" s="139"/>
    </row>
    <row r="549" spans="2:16" s="132" customFormat="1" ht="30.75" thickBot="1">
      <c r="B549" s="129"/>
      <c r="C549" s="356" t="s">
        <v>13794</v>
      </c>
      <c r="D549" s="1368">
        <v>94097</v>
      </c>
      <c r="E549" s="1339" t="str">
        <f>VLOOKUP($D549,'BANCO DE DADOS MAIO SERVIÇOS'!$A$2:$E$14528,2,FALSE)</f>
        <v>PREPARO DE FUNDO DE VALA COM LARGURA MENOR QUE 1,5 M, EM LOCAL COM NÍVEL BAIXO DE INTERFERÊNCIA. AF_06/2016</v>
      </c>
      <c r="F549" s="1338" t="str">
        <f>VLOOKUP($D549,'BANCO DE DADOS MAIO SERVIÇOS'!$A$2:$E$14528,3,FALSE)</f>
        <v>M2</v>
      </c>
      <c r="G549" s="1340">
        <f>TRUNC(K547*0.2,2)</f>
        <v>16.03</v>
      </c>
      <c r="H549" s="1349">
        <f>VLOOKUP($D549,'BANCO DE DADOS MAIO SERVIÇOS'!$A$2:$E$14528,4,FALSE)</f>
        <v>4.0999999999999996</v>
      </c>
      <c r="I549" s="1349">
        <f>TRUNC(H549*(1+$G$6),2)</f>
        <v>5.18</v>
      </c>
      <c r="J549" s="361">
        <f>TRUNC(I549*G549,2)</f>
        <v>83.03</v>
      </c>
      <c r="K549" s="1721">
        <f>K547*0.6</f>
        <v>48.113999999999997</v>
      </c>
      <c r="L549" s="138"/>
      <c r="M549" s="140"/>
      <c r="N549" s="139"/>
      <c r="O549" s="140"/>
      <c r="P549" s="139"/>
    </row>
    <row r="550" spans="2:16" s="71" customFormat="1" ht="16.5" thickBot="1">
      <c r="B550" s="68"/>
      <c r="C550" s="370"/>
      <c r="D550" s="370"/>
      <c r="E550" s="370"/>
      <c r="F550" s="370"/>
      <c r="G550" s="370"/>
      <c r="H550" s="371"/>
      <c r="I550" s="370"/>
      <c r="J550" s="370"/>
      <c r="K550" s="135"/>
      <c r="M550" s="57"/>
      <c r="N550" s="57"/>
      <c r="O550" s="57"/>
      <c r="P550" s="57"/>
    </row>
    <row r="551" spans="2:16" s="128" customFormat="1" ht="16.5" thickBot="1">
      <c r="B551" s="134"/>
      <c r="C551" s="372" t="s">
        <v>2791</v>
      </c>
      <c r="D551" s="373"/>
      <c r="E551" s="374" t="s">
        <v>1160</v>
      </c>
      <c r="F551" s="375"/>
      <c r="G551" s="376"/>
      <c r="H551" s="377"/>
      <c r="I551" s="377"/>
      <c r="J551" s="378">
        <f>SUM(J552:J566)</f>
        <v>32193.019999999997</v>
      </c>
      <c r="K551" s="135"/>
      <c r="L551" s="136"/>
      <c r="M551" s="137"/>
      <c r="N551" s="137"/>
      <c r="O551" s="137"/>
      <c r="P551" s="137"/>
    </row>
    <row r="552" spans="2:16" s="128" customFormat="1" ht="16.5" thickBot="1">
      <c r="B552" s="134"/>
      <c r="C552" s="1040"/>
      <c r="D552" s="1041"/>
      <c r="E552" s="1042" t="s">
        <v>2811</v>
      </c>
      <c r="F552" s="1043"/>
      <c r="G552" s="1044"/>
      <c r="H552" s="1045"/>
      <c r="I552" s="1044"/>
      <c r="J552" s="1046"/>
      <c r="K552" s="135"/>
      <c r="L552" s="136"/>
      <c r="M552" s="137"/>
      <c r="N552" s="137"/>
      <c r="O552" s="137"/>
      <c r="P552" s="137"/>
    </row>
    <row r="553" spans="2:16" s="128" customFormat="1" ht="30">
      <c r="B553" s="134"/>
      <c r="C553" s="387" t="s">
        <v>2792</v>
      </c>
      <c r="D553" s="1369">
        <v>96619</v>
      </c>
      <c r="E553" s="982" t="str">
        <f>VLOOKUP($D553,'BANCO DE DADOS MAIO SERVIÇOS'!$A$2:$E$14528,2,FALSE)</f>
        <v>LASTRO DE CONCRETO MAGRO, APLICADO EM BLOCOS DE COROAMENTO OU SAPATAS, ESPESSURA DE 5 CM. AF_08/2017</v>
      </c>
      <c r="F553" s="983" t="str">
        <f>VLOOKUP($D553,'BANCO DE DADOS MAIO SERVIÇOS'!$A$2:$E$14528,3,FALSE)</f>
        <v>M2</v>
      </c>
      <c r="G553" s="1719">
        <f>TRUNC(0.55*1.05*6+0.55*0.55*25,2)</f>
        <v>11.02</v>
      </c>
      <c r="H553" s="984">
        <f>VLOOKUP($D553,'BANCO DE DADOS MAIO SERVIÇOS'!$A$2:$E$14528,4,FALSE)</f>
        <v>20.190000000000001</v>
      </c>
      <c r="I553" s="988">
        <f t="shared" ref="I553:I558" si="69">TRUNC(H553*(1+$G$6),2)</f>
        <v>25.51</v>
      </c>
      <c r="J553" s="808">
        <f t="shared" ref="J553:J558" si="70">TRUNC(I553*G553,2)</f>
        <v>281.12</v>
      </c>
      <c r="K553" s="135"/>
      <c r="L553" s="136"/>
      <c r="M553" s="137"/>
      <c r="N553" s="137"/>
      <c r="O553" s="137"/>
      <c r="P553" s="137"/>
    </row>
    <row r="554" spans="2:16" s="128" customFormat="1" ht="30">
      <c r="B554" s="134"/>
      <c r="C554" s="986" t="s">
        <v>2793</v>
      </c>
      <c r="D554" s="1370">
        <v>94965</v>
      </c>
      <c r="E554" s="982" t="str">
        <f>VLOOKUP($D554,'BANCO DE DADOS MAIO SERVIÇOS'!$A$2:$E$14528,2,FALSE)</f>
        <v>CONCRETO FCK = 25MPA, TRAÇO 1:2,3:2,7 (CIMENTO/ AREIA MÉDIA/ BRITA 1)  - PREPARO MECÂNICO COM BETONEIRA 400 L. AF_07/2016</v>
      </c>
      <c r="F554" s="983" t="str">
        <f>VLOOKUP($D554,'BANCO DE DADOS MAIO SERVIÇOS'!$A$2:$E$14528,3,FALSE)</f>
        <v>M3</v>
      </c>
      <c r="G554" s="1703">
        <v>5.07</v>
      </c>
      <c r="H554" s="984">
        <f>VLOOKUP($D554,'BANCO DE DADOS MAIO SERVIÇOS'!$A$2:$E$14528,4,FALSE)</f>
        <v>310.74</v>
      </c>
      <c r="I554" s="987">
        <f t="shared" si="69"/>
        <v>392.68</v>
      </c>
      <c r="J554" s="391">
        <f t="shared" si="70"/>
        <v>1990.88</v>
      </c>
      <c r="K554" s="135"/>
      <c r="L554" s="136"/>
      <c r="M554" s="137"/>
      <c r="N554" s="137"/>
      <c r="O554" s="137"/>
      <c r="P554" s="137"/>
    </row>
    <row r="555" spans="2:16" s="128" customFormat="1" ht="15">
      <c r="B555" s="134"/>
      <c r="C555" s="986" t="s">
        <v>2956</v>
      </c>
      <c r="D555" s="1370" t="s">
        <v>320</v>
      </c>
      <c r="E555" s="982" t="str">
        <f>VLOOKUP($D555,'BANCO DE DADOS MAIO SERVIÇOS'!$A$2:$E$14528,2,FALSE)</f>
        <v>LANCAMENTO/APLICACAO MANUAL DE CONCRETO EM FUNDACOES</v>
      </c>
      <c r="F555" s="983" t="str">
        <f>VLOOKUP($D555,'BANCO DE DADOS MAIO SERVIÇOS'!$A$2:$E$14528,3,FALSE)</f>
        <v>M3</v>
      </c>
      <c r="G555" s="1703">
        <f>G554</f>
        <v>5.07</v>
      </c>
      <c r="H555" s="984">
        <f>VLOOKUP($D555,'BANCO DE DADOS MAIO SERVIÇOS'!$A$2:$E$14528,4,FALSE)</f>
        <v>92.83</v>
      </c>
      <c r="I555" s="987">
        <f t="shared" si="69"/>
        <v>117.3</v>
      </c>
      <c r="J555" s="391">
        <f t="shared" si="70"/>
        <v>594.71</v>
      </c>
      <c r="K555" s="135"/>
      <c r="L555" s="136"/>
      <c r="M555" s="137"/>
      <c r="N555" s="137"/>
      <c r="O555" s="137"/>
      <c r="P555" s="137"/>
    </row>
    <row r="556" spans="2:16" s="128" customFormat="1" ht="30">
      <c r="B556" s="134"/>
      <c r="C556" s="986" t="s">
        <v>2957</v>
      </c>
      <c r="D556" s="1371">
        <v>96534</v>
      </c>
      <c r="E556" s="982" t="str">
        <f>VLOOKUP($D556,'BANCO DE DADOS MAIO SERVIÇOS'!$A$2:$E$14528,2,FALSE)</f>
        <v>FABRICAÇÃO, MONTAGEM E DESMONTAGEM DE FÔRMA PARA BLOCO DE COROAMENTO, EM MADEIRA SERRADA, E=25 MM, 4 UTILIZAÇÕES. AF_06/2017</v>
      </c>
      <c r="F556" s="983" t="str">
        <f>VLOOKUP($D556,'BANCO DE DADOS MAIO SERVIÇOS'!$A$2:$E$14528,3,FALSE)</f>
        <v>M2</v>
      </c>
      <c r="G556" s="1703">
        <v>36.14</v>
      </c>
      <c r="H556" s="984">
        <f>VLOOKUP($D556,'BANCO DE DADOS MAIO SERVIÇOS'!$A$2:$E$14528,4,FALSE)</f>
        <v>44.88</v>
      </c>
      <c r="I556" s="987">
        <f t="shared" si="69"/>
        <v>56.71</v>
      </c>
      <c r="J556" s="391">
        <f t="shared" si="70"/>
        <v>2049.4899999999998</v>
      </c>
      <c r="K556" s="135"/>
      <c r="L556" s="136"/>
      <c r="M556" s="137"/>
      <c r="N556" s="137"/>
      <c r="O556" s="137"/>
      <c r="P556" s="137"/>
    </row>
    <row r="557" spans="2:16" s="128" customFormat="1" ht="30">
      <c r="B557" s="134"/>
      <c r="C557" s="986" t="s">
        <v>2958</v>
      </c>
      <c r="D557" s="1370">
        <v>96545</v>
      </c>
      <c r="E557" s="982" t="str">
        <f>VLOOKUP($D557,'BANCO DE DADOS MAIO SERVIÇOS'!$A$2:$E$14528,2,FALSE)</f>
        <v>ARMAÇÃO DE BLOCO, VIGA BALDRAME OU SAPATA UTILIZANDO AÇO CA-50 DE 8 MM - MONTAGEM. AF_06/2017</v>
      </c>
      <c r="F557" s="983" t="str">
        <f>VLOOKUP($D557,'BANCO DE DADOS MAIO SERVIÇOS'!$A$2:$E$14528,3,FALSE)</f>
        <v>KG</v>
      </c>
      <c r="G557" s="1703">
        <v>13.4</v>
      </c>
      <c r="H557" s="984">
        <f>VLOOKUP($D557,'BANCO DE DADOS MAIO SERVIÇOS'!$A$2:$E$14528,4,FALSE)</f>
        <v>8.8000000000000007</v>
      </c>
      <c r="I557" s="987">
        <f t="shared" si="69"/>
        <v>11.12</v>
      </c>
      <c r="J557" s="391">
        <f t="shared" si="70"/>
        <v>149</v>
      </c>
      <c r="K557" s="135"/>
      <c r="L557" s="136"/>
      <c r="M557" s="137"/>
      <c r="N557" s="137"/>
      <c r="O557" s="137"/>
      <c r="P557" s="137"/>
    </row>
    <row r="558" spans="2:16" s="128" customFormat="1" ht="30.75" thickBot="1">
      <c r="B558" s="134"/>
      <c r="C558" s="986" t="s">
        <v>2959</v>
      </c>
      <c r="D558" s="1370">
        <v>96543</v>
      </c>
      <c r="E558" s="982" t="str">
        <f>VLOOKUP($D558,'BANCO DE DADOS MAIO SERVIÇOS'!$A$2:$E$14528,2,FALSE)</f>
        <v>ARMAÇÃO DE BLOCO, VIGA BALDRAME E SAPATA UTILIZANDO AÇO CA-60 DE 5 MM - MONTAGEM. AF_06/2017</v>
      </c>
      <c r="F558" s="983" t="str">
        <f>VLOOKUP($D558,'BANCO DE DADOS MAIO SERVIÇOS'!$A$2:$E$14528,3,FALSE)</f>
        <v>KG</v>
      </c>
      <c r="G558" s="1714">
        <v>80.8</v>
      </c>
      <c r="H558" s="984">
        <f>VLOOKUP($D558,'BANCO DE DADOS MAIO SERVIÇOS'!$A$2:$E$14528,4,FALSE)</f>
        <v>10.69</v>
      </c>
      <c r="I558" s="987">
        <f t="shared" si="69"/>
        <v>13.5</v>
      </c>
      <c r="J558" s="391">
        <f t="shared" si="70"/>
        <v>1090.8</v>
      </c>
      <c r="K558" s="135"/>
      <c r="L558" s="136"/>
      <c r="M558" s="137"/>
      <c r="N558" s="137"/>
      <c r="O558" s="137"/>
      <c r="P558" s="137"/>
    </row>
    <row r="559" spans="2:16" s="128" customFormat="1" ht="16.5" thickBot="1">
      <c r="B559" s="134"/>
      <c r="C559" s="1040"/>
      <c r="D559" s="1041"/>
      <c r="E559" s="1042" t="s">
        <v>2812</v>
      </c>
      <c r="F559" s="1043"/>
      <c r="G559" s="1044"/>
      <c r="H559" s="1045"/>
      <c r="I559" s="1044"/>
      <c r="J559" s="1046"/>
      <c r="K559" s="135"/>
      <c r="L559" s="136"/>
      <c r="M559" s="137"/>
      <c r="N559" s="137"/>
      <c r="O559" s="137"/>
      <c r="P559" s="137"/>
    </row>
    <row r="560" spans="2:16" s="128" customFormat="1" ht="45.75" thickBot="1">
      <c r="B560" s="134"/>
      <c r="C560" s="986" t="s">
        <v>2960</v>
      </c>
      <c r="D560" s="362">
        <v>89199</v>
      </c>
      <c r="E560" s="982" t="str">
        <f>VLOOKUP($D560,'BANCO DE DADOS MAIO SERVIÇOS'!$A$2:$E$14528,2,FALSE)</f>
        <v>ESTACA PRÉ-MOLDADA DE CONCRETO, SEÇÃO QUADRADA, CAPACIDADE DE 50 TONELADAS, COMPRIMENTO TOTAL CRAVADO ATÉ 5M, BATE-ESTACAS POR GRAVIDADE SOBRE ROLOS (EXCLUSIVE MOBILIZAÇÃO E DESMOBILIZAÇÃO). AF_03/2016</v>
      </c>
      <c r="F560" s="983" t="str">
        <f>VLOOKUP($D560,'BANCO DE DADOS MAIO SERVIÇOS'!$A$2:$E$14528,3,FALSE)</f>
        <v>M</v>
      </c>
      <c r="G560" s="1711">
        <f>TRUNC(43*4,2)</f>
        <v>172</v>
      </c>
      <c r="H560" s="984">
        <f>VLOOKUP($D560,'BANCO DE DADOS MAIO SERVIÇOS'!$A$2:$E$14528,4,FALSE)</f>
        <v>83.11</v>
      </c>
      <c r="I560" s="987">
        <f>TRUNC(H560*(1+$G$6),2)</f>
        <v>105.02</v>
      </c>
      <c r="J560" s="391">
        <f>TRUNC(I560*G560,2)</f>
        <v>18063.439999999999</v>
      </c>
      <c r="K560" s="135"/>
      <c r="L560" s="136"/>
      <c r="M560" s="137"/>
      <c r="N560" s="137"/>
      <c r="O560" s="137"/>
      <c r="P560" s="137"/>
    </row>
    <row r="561" spans="1:16" s="128" customFormat="1" ht="16.5" thickBot="1">
      <c r="B561" s="134"/>
      <c r="C561" s="1040"/>
      <c r="D561" s="1041"/>
      <c r="E561" s="1042" t="s">
        <v>2813</v>
      </c>
      <c r="F561" s="1043"/>
      <c r="G561" s="1044"/>
      <c r="H561" s="1045"/>
      <c r="I561" s="1044"/>
      <c r="J561" s="1046"/>
      <c r="K561" s="135"/>
      <c r="L561" s="136"/>
      <c r="M561" s="137"/>
      <c r="N561" s="137"/>
      <c r="O561" s="137"/>
      <c r="P561" s="137"/>
    </row>
    <row r="562" spans="1:16" s="128" customFormat="1" ht="30">
      <c r="B562" s="134"/>
      <c r="C562" s="387" t="s">
        <v>2961</v>
      </c>
      <c r="D562" s="1372">
        <v>94965</v>
      </c>
      <c r="E562" s="982" t="str">
        <f>VLOOKUP($D562,'BANCO DE DADOS MAIO SERVIÇOS'!$A$2:$E$14528,2,FALSE)</f>
        <v>CONCRETO FCK = 25MPA, TRAÇO 1:2,3:2,7 (CIMENTO/ AREIA MÉDIA/ BRITA 1)  - PREPARO MECÂNICO COM BETONEIRA 400 L. AF_07/2016</v>
      </c>
      <c r="F562" s="983" t="str">
        <f>VLOOKUP($D562,'BANCO DE DADOS MAIO SERVIÇOS'!$A$2:$E$14528,3,FALSE)</f>
        <v>M3</v>
      </c>
      <c r="G562" s="1718">
        <v>5.84</v>
      </c>
      <c r="H562" s="984">
        <f>VLOOKUP($D562,'BANCO DE DADOS MAIO SERVIÇOS'!$A$2:$E$14528,4,FALSE)</f>
        <v>310.74</v>
      </c>
      <c r="I562" s="988">
        <f>TRUNC(H562*(1+$G$6),2)</f>
        <v>392.68</v>
      </c>
      <c r="J562" s="808">
        <f>TRUNC(I562*G562,2)</f>
        <v>2293.25</v>
      </c>
      <c r="K562" s="135"/>
      <c r="L562" s="136"/>
      <c r="M562" s="137"/>
      <c r="N562" s="137"/>
      <c r="O562" s="137"/>
      <c r="P562" s="137"/>
    </row>
    <row r="563" spans="1:16" s="128" customFormat="1" ht="15">
      <c r="B563" s="134"/>
      <c r="C563" s="387" t="s">
        <v>2962</v>
      </c>
      <c r="D563" s="1370" t="s">
        <v>320</v>
      </c>
      <c r="E563" s="982" t="str">
        <f>VLOOKUP($D563,'BANCO DE DADOS MAIO SERVIÇOS'!$A$2:$E$14528,2,FALSE)</f>
        <v>LANCAMENTO/APLICACAO MANUAL DE CONCRETO EM FUNDACOES</v>
      </c>
      <c r="F563" s="983" t="str">
        <f>VLOOKUP($D563,'BANCO DE DADOS MAIO SERVIÇOS'!$A$2:$E$14528,3,FALSE)</f>
        <v>M3</v>
      </c>
      <c r="G563" s="1703">
        <f>G562</f>
        <v>5.84</v>
      </c>
      <c r="H563" s="984">
        <f>VLOOKUP($D563,'BANCO DE DADOS MAIO SERVIÇOS'!$A$2:$E$14528,4,FALSE)</f>
        <v>92.83</v>
      </c>
      <c r="I563" s="988">
        <f>TRUNC(H563*(1+$G$6),2)</f>
        <v>117.3</v>
      </c>
      <c r="J563" s="808">
        <f>TRUNC(I563*G563,2)</f>
        <v>685.03</v>
      </c>
      <c r="K563" s="135"/>
      <c r="L563" s="136"/>
      <c r="M563" s="137"/>
      <c r="N563" s="137"/>
      <c r="O563" s="137"/>
      <c r="P563" s="137"/>
    </row>
    <row r="564" spans="1:16" s="128" customFormat="1" ht="30">
      <c r="B564" s="134"/>
      <c r="C564" s="986" t="s">
        <v>2963</v>
      </c>
      <c r="D564" s="1371">
        <v>96536</v>
      </c>
      <c r="E564" s="982" t="str">
        <f>VLOOKUP($D564,'BANCO DE DADOS MAIO SERVIÇOS'!$A$2:$E$14528,2,FALSE)</f>
        <v>FABRICAÇÃO, MONTAGEM E DESMONTAGEM DE FÔRMA PARA VIGA BALDRAME, EM MADEIRA SERRADA, E=25 MM, 4 UTILIZAÇÕES. AF_06/2017</v>
      </c>
      <c r="F564" s="983" t="str">
        <f>VLOOKUP($D564,'BANCO DE DADOS MAIO SERVIÇOS'!$A$2:$E$14528,3,FALSE)</f>
        <v>M2</v>
      </c>
      <c r="G564" s="1703">
        <v>48.11</v>
      </c>
      <c r="H564" s="984">
        <f>VLOOKUP($D564,'BANCO DE DADOS MAIO SERVIÇOS'!$A$2:$E$14528,4,FALSE)</f>
        <v>37.51</v>
      </c>
      <c r="I564" s="987">
        <f>TRUNC(H564*(1+$G$6),2)</f>
        <v>47.4</v>
      </c>
      <c r="J564" s="391">
        <f>TRUNC(I564*G564,2)</f>
        <v>2280.41</v>
      </c>
      <c r="K564" s="135"/>
      <c r="L564" s="136"/>
      <c r="M564" s="137"/>
      <c r="N564" s="137"/>
      <c r="O564" s="137"/>
      <c r="P564" s="137"/>
    </row>
    <row r="565" spans="1:16" s="128" customFormat="1" ht="30">
      <c r="B565" s="134"/>
      <c r="C565" s="387" t="s">
        <v>2964</v>
      </c>
      <c r="D565" s="1373">
        <v>96545</v>
      </c>
      <c r="E565" s="982" t="str">
        <f>VLOOKUP($D565,'BANCO DE DADOS MAIO SERVIÇOS'!$A$2:$E$14528,2,FALSE)</f>
        <v>ARMAÇÃO DE BLOCO, VIGA BALDRAME OU SAPATA UTILIZANDO AÇO CA-50 DE 8 MM - MONTAGEM. AF_06/2017</v>
      </c>
      <c r="F565" s="983" t="str">
        <f>VLOOKUP($D565,'BANCO DE DADOS MAIO SERVIÇOS'!$A$2:$E$14528,3,FALSE)</f>
        <v>KG</v>
      </c>
      <c r="G565" s="1703">
        <v>155.4</v>
      </c>
      <c r="H565" s="984">
        <f>VLOOKUP($D565,'BANCO DE DADOS MAIO SERVIÇOS'!$A$2:$E$14528,4,FALSE)</f>
        <v>8.8000000000000007</v>
      </c>
      <c r="I565" s="987">
        <f>TRUNC(H565*(1+$G$6),2)</f>
        <v>11.12</v>
      </c>
      <c r="J565" s="391">
        <f>TRUNC(I565*G565,2)</f>
        <v>1728.04</v>
      </c>
      <c r="K565" s="135"/>
      <c r="L565" s="136"/>
      <c r="M565" s="137"/>
      <c r="N565" s="137"/>
      <c r="O565" s="137"/>
      <c r="P565" s="137"/>
    </row>
    <row r="566" spans="1:16" s="128" customFormat="1" ht="30.75" thickBot="1">
      <c r="B566" s="134"/>
      <c r="C566" s="1225" t="s">
        <v>2965</v>
      </c>
      <c r="D566" s="1374">
        <v>96543</v>
      </c>
      <c r="E566" s="1227" t="str">
        <f>VLOOKUP($D566,'BANCO DE DADOS MAIO SERVIÇOS'!$A$2:$E$14528,2,FALSE)</f>
        <v>ARMAÇÃO DE BLOCO, VIGA BALDRAME E SAPATA UTILIZANDO AÇO CA-60 DE 5 MM - MONTAGEM. AF_06/2017</v>
      </c>
      <c r="F566" s="1228" t="str">
        <f>VLOOKUP($D566,'BANCO DE DADOS MAIO SERVIÇOS'!$A$2:$E$14528,3,FALSE)</f>
        <v>KG</v>
      </c>
      <c r="G566" s="1714">
        <v>73.099999999999994</v>
      </c>
      <c r="H566" s="1230">
        <f>VLOOKUP($D566,'BANCO DE DADOS MAIO SERVIÇOS'!$A$2:$E$14528,4,FALSE)</f>
        <v>10.69</v>
      </c>
      <c r="I566" s="392">
        <f>TRUNC(H566*(1+$G$6),2)</f>
        <v>13.5</v>
      </c>
      <c r="J566" s="393">
        <f>TRUNC(I566*G566,2)</f>
        <v>986.85</v>
      </c>
      <c r="K566" s="135"/>
      <c r="L566" s="136"/>
      <c r="M566" s="137"/>
      <c r="N566" s="137"/>
      <c r="O566" s="137"/>
      <c r="P566" s="137"/>
    </row>
    <row r="567" spans="1:16" s="71" customFormat="1" ht="16.5" thickBot="1">
      <c r="B567" s="68"/>
      <c r="C567" s="379"/>
      <c r="D567" s="379"/>
      <c r="E567" s="379"/>
      <c r="F567" s="379"/>
      <c r="G567" s="379"/>
      <c r="H567" s="380"/>
      <c r="I567" s="379"/>
      <c r="J567" s="379"/>
      <c r="K567" s="133"/>
      <c r="L567" s="57"/>
      <c r="M567" s="57"/>
      <c r="N567" s="57"/>
      <c r="O567" s="57"/>
      <c r="P567" s="57"/>
    </row>
    <row r="568" spans="1:16" s="157" customFormat="1" ht="16.5" thickBot="1">
      <c r="A568" s="1037"/>
      <c r="B568" s="1036"/>
      <c r="C568" s="381" t="s">
        <v>2794</v>
      </c>
      <c r="D568" s="382"/>
      <c r="E568" s="383" t="s">
        <v>1161</v>
      </c>
      <c r="F568" s="384"/>
      <c r="G568" s="385"/>
      <c r="H568" s="386"/>
      <c r="I568" s="386"/>
      <c r="J568" s="378">
        <f>SUM(J569:J571)</f>
        <v>6727.78</v>
      </c>
      <c r="K568" s="1038"/>
      <c r="L568" s="1039"/>
      <c r="M568" s="137"/>
    </row>
    <row r="569" spans="1:16" s="128" customFormat="1" ht="16.5" thickBot="1">
      <c r="B569" s="1036"/>
      <c r="C569" s="1040"/>
      <c r="D569" s="1041"/>
      <c r="E569" s="1042" t="s">
        <v>2814</v>
      </c>
      <c r="F569" s="1043"/>
      <c r="G569" s="1044"/>
      <c r="H569" s="1045"/>
      <c r="I569" s="1044"/>
      <c r="J569" s="1046"/>
      <c r="K569" s="135"/>
      <c r="L569" s="136"/>
      <c r="M569" s="137"/>
      <c r="N569" s="137"/>
      <c r="O569" s="137"/>
      <c r="P569" s="137"/>
    </row>
    <row r="570" spans="1:16" s="128" customFormat="1" ht="45">
      <c r="B570" s="134"/>
      <c r="C570" s="387" t="s">
        <v>2966</v>
      </c>
      <c r="D570" s="388">
        <v>92718</v>
      </c>
      <c r="E570" s="982" t="str">
        <f>VLOOKUP($D570,'BANCO DE DADOS MAIO SERVIÇOS'!$A$2:$E$14528,2,FALSE)</f>
        <v>CONCRETAGEM DE PILARES, FCK = 25 MPA,  COM USO DE BALDES EM EDIFICAÇÃO COM SEÇÃO MÉDIA DE PILARES MENOR OU IGUAL A 0,25 M² - LANÇAMENTO, ADENSAMENTO E ACABAMENTO. AF_12/2015</v>
      </c>
      <c r="F570" s="983" t="str">
        <f>VLOOKUP($D570,'BANCO DE DADOS MAIO SERVIÇOS'!$A$2:$E$14528,3,FALSE)</f>
        <v>M3</v>
      </c>
      <c r="G570" s="988">
        <v>7.28</v>
      </c>
      <c r="H570" s="984">
        <f>VLOOKUP($D570,'BANCO DE DADOS MAIO SERVIÇOS'!$A$2:$E$14528,4,FALSE)</f>
        <v>468.73</v>
      </c>
      <c r="I570" s="988">
        <f>TRUNC(H570*(1+$G$6),2)</f>
        <v>592.33000000000004</v>
      </c>
      <c r="J570" s="808">
        <f>TRUNC(I570*G570,2)</f>
        <v>4312.16</v>
      </c>
      <c r="K570" s="135"/>
      <c r="L570" s="136"/>
      <c r="M570" s="137"/>
      <c r="N570" s="137"/>
      <c r="O570" s="137"/>
      <c r="P570" s="137"/>
    </row>
    <row r="571" spans="1:16" s="128" customFormat="1" ht="45.75" thickBot="1">
      <c r="B571" s="134"/>
      <c r="C571" s="1225" t="s">
        <v>2967</v>
      </c>
      <c r="D571" s="364">
        <v>92778</v>
      </c>
      <c r="E571" s="980" t="str">
        <f>VLOOKUP($D571,'BANCO DE DADOS MAIO SERVIÇOS'!$A$2:$E$14528,2,FALSE)</f>
        <v>ARMAÇÃO DE PILAR OU VIGA DE UMA ESTRUTURA CONVENCIONAL DE CONCRETO ARMADO EM UMA EDIFICAÇÃO TÉRREA OU SOBRADO UTILIZANDO AÇO CA-50 DE 10,0 MM - MONTAGEM. AF_12/2015</v>
      </c>
      <c r="F571" s="981" t="str">
        <f>VLOOKUP($D571,'BANCO DE DADOS MAIO SERVIÇOS'!$A$2:$E$14528,3,FALSE)</f>
        <v>KG</v>
      </c>
      <c r="G571" s="392">
        <v>269.3</v>
      </c>
      <c r="H571" s="368">
        <f>VLOOKUP($D571,'BANCO DE DADOS MAIO SERVIÇOS'!$A$2:$E$14528,4,FALSE)</f>
        <v>7.1</v>
      </c>
      <c r="I571" s="392">
        <f>TRUNC(H571*(1+$G$6),2)</f>
        <v>8.9700000000000006</v>
      </c>
      <c r="J571" s="393">
        <f>TRUNC(I571*G571,2)</f>
        <v>2415.62</v>
      </c>
      <c r="K571" s="135"/>
      <c r="L571" s="136"/>
      <c r="M571" s="137"/>
      <c r="N571" s="137"/>
      <c r="O571" s="137"/>
      <c r="P571" s="137"/>
    </row>
    <row r="572" spans="1:16" s="71" customFormat="1" ht="16.5" thickBot="1">
      <c r="B572" s="68"/>
      <c r="C572" s="370"/>
      <c r="D572" s="370"/>
      <c r="E572" s="370"/>
      <c r="F572" s="370"/>
      <c r="G572" s="370"/>
      <c r="H572" s="371"/>
      <c r="I572" s="370"/>
      <c r="J572" s="370"/>
      <c r="K572" s="133"/>
      <c r="M572" s="57"/>
      <c r="N572" s="57"/>
      <c r="O572" s="57"/>
      <c r="P572" s="57"/>
    </row>
    <row r="573" spans="1:16" s="128" customFormat="1" ht="15.75">
      <c r="B573" s="134"/>
      <c r="C573" s="381" t="s">
        <v>2795</v>
      </c>
      <c r="D573" s="382"/>
      <c r="E573" s="383" t="s">
        <v>1797</v>
      </c>
      <c r="F573" s="384"/>
      <c r="G573" s="385"/>
      <c r="H573" s="386"/>
      <c r="I573" s="386"/>
      <c r="J573" s="1083">
        <f>SUM(J574:J574)</f>
        <v>760.17</v>
      </c>
      <c r="K573" s="135"/>
      <c r="L573" s="136"/>
      <c r="M573" s="137"/>
      <c r="N573" s="137"/>
      <c r="O573" s="137"/>
      <c r="P573" s="137"/>
    </row>
    <row r="574" spans="1:16" s="128" customFormat="1" ht="30.75" thickBot="1">
      <c r="B574" s="134"/>
      <c r="C574" s="1233" t="s">
        <v>2968</v>
      </c>
      <c r="D574" s="1234" t="s">
        <v>28</v>
      </c>
      <c r="E574" s="1227" t="str">
        <f>VLOOKUP($D574,'BANCO DE DADOS MAIO SERVIÇOS'!$A$2:$E$14528,2,FALSE)</f>
        <v>IMPERMEABILIZACAO DE ESTRUTURAS ENTERRADAS, COM TINTA ASFALTICA, DUAS DEMAOS.</v>
      </c>
      <c r="F574" s="1228" t="str">
        <f>VLOOKUP($D574,'BANCO DE DADOS MAIO SERVIÇOS'!$A$2:$E$14528,3,FALSE)</f>
        <v>M2</v>
      </c>
      <c r="G574" s="1243">
        <f>TRUNC(K547*0.8,2)</f>
        <v>64.150000000000006</v>
      </c>
      <c r="H574" s="1230">
        <f>VLOOKUP($D574,'BANCO DE DADOS MAIO SERVIÇOS'!$A$2:$E$14528,4,FALSE)</f>
        <v>9.3800000000000008</v>
      </c>
      <c r="I574" s="1235">
        <f>TRUNC(H574*(1+$G$6),2)</f>
        <v>11.85</v>
      </c>
      <c r="J574" s="1236">
        <f>TRUNC(I574*G574,2)</f>
        <v>760.17</v>
      </c>
      <c r="K574" s="135"/>
      <c r="L574" s="136"/>
      <c r="M574" s="137"/>
      <c r="N574" s="137"/>
      <c r="O574" s="137"/>
      <c r="P574" s="137"/>
    </row>
    <row r="575" spans="1:16" s="71" customFormat="1" ht="16.5" thickBot="1">
      <c r="B575" s="68"/>
      <c r="C575" s="614"/>
      <c r="D575" s="370"/>
      <c r="E575" s="370"/>
      <c r="F575" s="370"/>
      <c r="G575" s="370"/>
      <c r="H575" s="371"/>
      <c r="I575" s="370"/>
      <c r="J575" s="615"/>
      <c r="K575" s="133"/>
      <c r="M575" s="57"/>
      <c r="N575" s="57"/>
      <c r="O575" s="57"/>
      <c r="P575" s="57"/>
    </row>
    <row r="576" spans="1:16" s="128" customFormat="1" ht="16.5" thickBot="1">
      <c r="B576" s="134"/>
      <c r="C576" s="349" t="s">
        <v>2796</v>
      </c>
      <c r="D576" s="350"/>
      <c r="E576" s="351" t="s">
        <v>1985</v>
      </c>
      <c r="F576" s="352"/>
      <c r="G576" s="353"/>
      <c r="H576" s="354"/>
      <c r="I576" s="354"/>
      <c r="J576" s="355">
        <f>SUM(J578:J578)</f>
        <v>14332.32</v>
      </c>
      <c r="K576" s="135"/>
      <c r="L576" s="136"/>
      <c r="M576" s="137"/>
      <c r="N576" s="137"/>
      <c r="O576" s="137"/>
      <c r="P576" s="137"/>
    </row>
    <row r="577" spans="1:16" s="128" customFormat="1" ht="16.5" thickBot="1">
      <c r="B577" s="134"/>
      <c r="C577" s="1040"/>
      <c r="D577" s="1041"/>
      <c r="E577" s="1047" t="s">
        <v>1986</v>
      </c>
      <c r="F577" s="1043"/>
      <c r="G577" s="1044"/>
      <c r="H577" s="1045"/>
      <c r="I577" s="1044"/>
      <c r="J577" s="1046"/>
      <c r="K577" s="135"/>
      <c r="L577" s="136"/>
      <c r="M577" s="137"/>
      <c r="N577" s="137"/>
      <c r="O577" s="137"/>
      <c r="P577" s="137"/>
    </row>
    <row r="578" spans="1:16" s="132" customFormat="1" ht="45.75" thickBot="1">
      <c r="B578" s="129"/>
      <c r="C578" s="1240" t="s">
        <v>2969</v>
      </c>
      <c r="D578" s="1234">
        <v>89978</v>
      </c>
      <c r="E578" s="1227" t="str">
        <f>VLOOKUP($D578,'BANCO DE DADOS MAIO SERVIÇOS'!$A$2:$E$14528,2,FALSE)</f>
        <v>(COMPOSIÇÃO REPRESENTATIVA) DO SERVIÇO DE ALVENARIA DE VEDAÇÃO DE BLOCOS VAZADOS DE CONCRETO DE 14X19X39CM (ESPESSURA 14CM), PARA EDIFICAÇÃO HABITACIONAL UNIFAMILIAR (CASA) E EDIFICAÇÃO PÚBLICA PADRÃO. AF_12/2014</v>
      </c>
      <c r="F578" s="1228" t="str">
        <f>VLOOKUP($D578,'BANCO DE DADOS MAIO SERVIÇOS'!$A$2:$E$14528,3,FALSE)</f>
        <v>M2</v>
      </c>
      <c r="G578" s="1241">
        <f>TRUNC(((8.57+21.5+40+1.5+17.5+7.77)*2),2)</f>
        <v>193.68</v>
      </c>
      <c r="H578" s="1230">
        <f>VLOOKUP($D578,'BANCO DE DADOS MAIO SERVIÇOS'!$A$2:$E$14528,4,FALSE)</f>
        <v>58.56</v>
      </c>
      <c r="I578" s="1230">
        <f>TRUNC(H578*(1+$G$6),2)</f>
        <v>74</v>
      </c>
      <c r="J578" s="1242">
        <f>TRUNC(I578*G578,2)</f>
        <v>14332.32</v>
      </c>
      <c r="K578" s="135"/>
      <c r="L578" s="807">
        <f>((8.4+3.75+1.5+3.75+3.6+10.85+10.7+10.9+10.6+1.5+9.69+1.3+1.35+5.9+3.5+3.5+3.5+3+3+4.4+1.5+4.4+3.8+3.5+3.5+3.5+3.8+10.05+1.6+10.05+2+3.8+3.5+0.95+5.35+5.75+6.95+1.7+1.8+1.77+0.4+5.35+1.8+1.7+3.5+3.5+3.5+2)*2.8+(4.7+5.15+5.15+4.7)*3.4+(1.65+1.7+1.8+0.2+1.65+1.7+1.8+0.2)*2.2+(4.6+5.45+8.95+4.6+3.05+2.3+3.05+4.6+6.15+5.25+10+5.1+6.25+4.6+1.8+2+1.8)*1.55+(2.95+3.6+2.95)*1.7)-(8.4+22.68+3.78+2.1+2.52+2.52+1.87+1.2+1.155+1.2+2.31+4.68+6.4+16+4.4+0.76+0.8+1.6+0.66)</f>
        <v>720.92549999999994</v>
      </c>
      <c r="M578" s="140"/>
      <c r="N578" s="139"/>
      <c r="O578" s="140"/>
      <c r="P578" s="139"/>
    </row>
    <row r="579" spans="1:16" s="71" customFormat="1" ht="16.5" thickBot="1">
      <c r="B579" s="68"/>
      <c r="C579" s="379"/>
      <c r="D579" s="379"/>
      <c r="E579" s="379"/>
      <c r="F579" s="379"/>
      <c r="G579" s="379"/>
      <c r="H579" s="380"/>
      <c r="I579" s="379"/>
      <c r="J579" s="379"/>
      <c r="K579" s="133"/>
      <c r="M579" s="57"/>
      <c r="N579" s="57"/>
      <c r="O579" s="57"/>
      <c r="P579" s="57"/>
    </row>
    <row r="580" spans="1:16" s="128" customFormat="1" ht="16.5" thickBot="1">
      <c r="B580" s="134"/>
      <c r="C580" s="372" t="s">
        <v>2797</v>
      </c>
      <c r="D580" s="373"/>
      <c r="E580" s="374" t="s">
        <v>1805</v>
      </c>
      <c r="F580" s="375"/>
      <c r="G580" s="376"/>
      <c r="H580" s="377"/>
      <c r="I580" s="377"/>
      <c r="J580" s="378">
        <f>SUM(J582:J582)</f>
        <v>1342.17</v>
      </c>
      <c r="K580" s="135"/>
      <c r="L580" s="136"/>
      <c r="M580" s="137"/>
      <c r="N580" s="137"/>
      <c r="O580" s="137"/>
      <c r="P580" s="137"/>
    </row>
    <row r="581" spans="1:16" s="128" customFormat="1" ht="16.5" thickBot="1">
      <c r="B581" s="134"/>
      <c r="C581" s="1040"/>
      <c r="D581" s="1041"/>
      <c r="E581" s="1047" t="s">
        <v>2713</v>
      </c>
      <c r="F581" s="1043"/>
      <c r="G581" s="1044"/>
      <c r="H581" s="1045"/>
      <c r="I581" s="1044"/>
      <c r="J581" s="1046"/>
      <c r="K581" s="135"/>
      <c r="L581" s="136"/>
      <c r="M581" s="137"/>
      <c r="N581" s="137"/>
      <c r="O581" s="137"/>
      <c r="P581" s="137"/>
    </row>
    <row r="582" spans="1:16" s="132" customFormat="1" ht="15">
      <c r="B582" s="129"/>
      <c r="C582" s="387" t="s">
        <v>2970</v>
      </c>
      <c r="D582" s="388">
        <v>68054</v>
      </c>
      <c r="E582" s="982" t="str">
        <f>VLOOKUP($D582,'BANCO DE DADOS MAIO SERVIÇOS'!$A$2:$E$14528,2,FALSE)</f>
        <v>PORTAO DE FERRO EM CHAPA GALVANIZADA PLANA 14 GSG</v>
      </c>
      <c r="F582" s="983" t="str">
        <f>VLOOKUP($D582,'BANCO DE DADOS MAIO SERVIÇOS'!$A$2:$E$14528,3,FALSE)</f>
        <v>M2</v>
      </c>
      <c r="G582" s="988">
        <f>TRUNC(1.2*2+0.7*2*2,2)</f>
        <v>5.2</v>
      </c>
      <c r="H582" s="984">
        <f>VLOOKUP($D582,'BANCO DE DADOS MAIO SERVIÇOS'!$A$2:$E$14528,4,FALSE)</f>
        <v>204.25</v>
      </c>
      <c r="I582" s="988">
        <f>TRUNC(H582*(1+$G$6),2)</f>
        <v>258.11</v>
      </c>
      <c r="J582" s="389">
        <f>TRUNC(I582*G582,2)</f>
        <v>1342.17</v>
      </c>
      <c r="K582" s="135"/>
      <c r="L582" s="138"/>
      <c r="M582" s="140"/>
      <c r="N582" s="139"/>
      <c r="O582" s="140"/>
      <c r="P582" s="139"/>
    </row>
    <row r="583" spans="1:16" s="71" customFormat="1" ht="16.5" thickBot="1">
      <c r="B583" s="68"/>
      <c r="C583" s="370"/>
      <c r="D583" s="370"/>
      <c r="E583" s="370"/>
      <c r="F583" s="370"/>
      <c r="G583" s="370"/>
      <c r="H583" s="371"/>
      <c r="I583" s="370"/>
      <c r="J583" s="370"/>
      <c r="K583" s="133"/>
      <c r="M583" s="57"/>
      <c r="N583" s="57"/>
      <c r="O583" s="57"/>
      <c r="P583" s="57"/>
    </row>
    <row r="584" spans="1:16" s="128" customFormat="1" ht="16.5" thickBot="1">
      <c r="B584" s="134"/>
      <c r="C584" s="349" t="s">
        <v>2971</v>
      </c>
      <c r="D584" s="350"/>
      <c r="E584" s="351" t="s">
        <v>2714</v>
      </c>
      <c r="F584" s="352"/>
      <c r="G584" s="353"/>
      <c r="H584" s="354"/>
      <c r="I584" s="354"/>
      <c r="J584" s="355">
        <f>SUM(J586:J589)</f>
        <v>5595.78</v>
      </c>
      <c r="K584" s="135"/>
      <c r="L584" s="136"/>
      <c r="M584" s="137"/>
      <c r="N584" s="137"/>
      <c r="O584" s="137"/>
      <c r="P584" s="137"/>
    </row>
    <row r="585" spans="1:16" s="128" customFormat="1" ht="16.5" thickBot="1">
      <c r="B585" s="134"/>
      <c r="C585" s="1040"/>
      <c r="D585" s="1041"/>
      <c r="E585" s="1047" t="s">
        <v>1997</v>
      </c>
      <c r="F585" s="1043"/>
      <c r="G585" s="1044"/>
      <c r="H585" s="1045"/>
      <c r="I585" s="1044"/>
      <c r="J585" s="1046"/>
      <c r="K585" s="135"/>
      <c r="L585" s="136"/>
      <c r="M585" s="137"/>
      <c r="N585" s="137"/>
      <c r="O585" s="137"/>
      <c r="P585" s="137"/>
    </row>
    <row r="586" spans="1:16" s="132" customFormat="1" ht="15">
      <c r="B586" s="129"/>
      <c r="C586" s="356" t="s">
        <v>2972</v>
      </c>
      <c r="D586" s="362">
        <v>88485</v>
      </c>
      <c r="E586" s="978" t="str">
        <f>VLOOKUP($D586,'BANCO DE DADOS MAIO SERVIÇOS'!$A$2:$E$14528,2,FALSE)</f>
        <v>APLICAÇÃO DE FUNDO SELADOR ACRÍLICO EM PAREDES, UMA DEMÃO. AF_06/2014</v>
      </c>
      <c r="F586" s="977" t="str">
        <f>VLOOKUP($D586,'BANCO DE DADOS MAIO SERVIÇOS'!$A$2:$E$14528,3,FALSE)</f>
        <v>M2</v>
      </c>
      <c r="G586" s="359">
        <f>TRUNC(G578*2,2)</f>
        <v>387.36</v>
      </c>
      <c r="H586" s="979">
        <f>VLOOKUP($D586,'BANCO DE DADOS MAIO SERVIÇOS'!$A$2:$E$14528,4,FALSE)</f>
        <v>1.55</v>
      </c>
      <c r="I586" s="979">
        <f>TRUNC(H586*(1+$G$6),2)</f>
        <v>1.95</v>
      </c>
      <c r="J586" s="361">
        <f>TRUNC(I586*G586,2)</f>
        <v>755.35</v>
      </c>
      <c r="K586" s="135"/>
      <c r="L586" s="138"/>
      <c r="M586" s="140"/>
      <c r="N586" s="139"/>
      <c r="O586" s="140"/>
      <c r="P586" s="139"/>
    </row>
    <row r="587" spans="1:16" s="132" customFormat="1" ht="30.75" thickBot="1">
      <c r="B587" s="129"/>
      <c r="C587" s="356" t="s">
        <v>2973</v>
      </c>
      <c r="D587" s="362">
        <v>88489</v>
      </c>
      <c r="E587" s="978" t="str">
        <f>VLOOKUP($D587,'BANCO DE DADOS MAIO SERVIÇOS'!$A$2:$E$14528,2,FALSE)</f>
        <v>APLICAÇÃO MANUAL DE PINTURA COM TINTA LÁTEX ACRÍLICA EM PAREDES, DUAS DEMÃOS. AF_06/2014</v>
      </c>
      <c r="F587" s="977" t="str">
        <f>VLOOKUP($D587,'BANCO DE DADOS MAIO SERVIÇOS'!$A$2:$E$14528,3,FALSE)</f>
        <v>M2</v>
      </c>
      <c r="G587" s="359">
        <f>G586</f>
        <v>387.36</v>
      </c>
      <c r="H587" s="979">
        <f>VLOOKUP($D587,'BANCO DE DADOS MAIO SERVIÇOS'!$A$2:$E$14528,4,FALSE)</f>
        <v>9.51</v>
      </c>
      <c r="I587" s="979">
        <f>TRUNC(H587*(1+$G$6),2)</f>
        <v>12.01</v>
      </c>
      <c r="J587" s="361">
        <f>TRUNC(I587*G587,2)</f>
        <v>4652.1899999999996</v>
      </c>
      <c r="K587" s="135"/>
      <c r="L587" s="138"/>
      <c r="M587" s="140"/>
      <c r="N587" s="139"/>
      <c r="O587" s="140"/>
      <c r="P587" s="139"/>
    </row>
    <row r="588" spans="1:16" s="128" customFormat="1" ht="16.5" thickBot="1">
      <c r="B588" s="134"/>
      <c r="C588" s="1040"/>
      <c r="D588" s="1041"/>
      <c r="E588" s="1047" t="s">
        <v>1996</v>
      </c>
      <c r="F588" s="1043"/>
      <c r="G588" s="1044"/>
      <c r="H588" s="1045"/>
      <c r="I588" s="1044"/>
      <c r="J588" s="1046"/>
      <c r="K588" s="135"/>
      <c r="L588" s="136"/>
      <c r="M588" s="137"/>
      <c r="N588" s="137"/>
      <c r="O588" s="137"/>
      <c r="P588" s="137"/>
    </row>
    <row r="589" spans="1:16" s="132" customFormat="1" ht="30.75" thickBot="1">
      <c r="B589" s="129"/>
      <c r="C589" s="363" t="s">
        <v>2974</v>
      </c>
      <c r="D589" s="364" t="s">
        <v>764</v>
      </c>
      <c r="E589" s="980" t="str">
        <f>VLOOKUP($D589,'BANCO DE DADOS MAIO SERVIÇOS'!$A$2:$E$14528,2,FALSE)</f>
        <v>PINTURA ESMALTE FOSCO, DUAS DEMAOS, SOBRE SUPERFICIE METALICA, INCLUSO UMA DEMAO DE FUNDO ANTICORROSIVO. UTILIZACAO DE REVOLVER ( AR-COMPRIMIDO).</v>
      </c>
      <c r="F589" s="981" t="str">
        <f>VLOOKUP($D589,'BANCO DE DADOS MAIO SERVIÇOS'!$A$2:$E$14528,3,FALSE)</f>
        <v>M2</v>
      </c>
      <c r="G589" s="367">
        <f>TRUNC(G582*2,2)</f>
        <v>10.4</v>
      </c>
      <c r="H589" s="368">
        <f>VLOOKUP($D589,'BANCO DE DADOS MAIO SERVIÇOS'!$A$2:$E$14528,4,FALSE)</f>
        <v>14.33</v>
      </c>
      <c r="I589" s="368">
        <f>TRUNC(H589*(1+$G$6),2)</f>
        <v>18.100000000000001</v>
      </c>
      <c r="J589" s="369">
        <f>TRUNC(I589*G589,2)</f>
        <v>188.24</v>
      </c>
      <c r="K589" s="135"/>
      <c r="L589" s="138"/>
      <c r="M589" s="140"/>
      <c r="N589" s="139"/>
      <c r="O589" s="140"/>
      <c r="P589" s="139"/>
    </row>
    <row r="590" spans="1:16" s="71" customFormat="1" ht="6" thickBot="1">
      <c r="B590" s="68"/>
      <c r="C590" s="69"/>
      <c r="D590" s="69"/>
      <c r="E590" s="69"/>
      <c r="F590" s="69"/>
      <c r="G590" s="69"/>
      <c r="H590" s="339"/>
      <c r="I590" s="69"/>
      <c r="J590" s="69"/>
      <c r="K590" s="133"/>
      <c r="M590" s="57"/>
      <c r="N590" s="57"/>
      <c r="O590" s="57"/>
      <c r="P590" s="57"/>
    </row>
    <row r="591" spans="1:16" s="59" customFormat="1" ht="6" thickBot="1">
      <c r="A591" s="50" t="s">
        <v>21</v>
      </c>
      <c r="B591" s="51"/>
      <c r="C591" s="52"/>
      <c r="D591" s="53"/>
      <c r="E591" s="54"/>
      <c r="F591" s="53"/>
      <c r="G591" s="55"/>
      <c r="H591" s="55"/>
      <c r="I591" s="55"/>
      <c r="J591" s="56"/>
      <c r="K591" s="57"/>
      <c r="L591" s="58"/>
      <c r="M591" s="50"/>
      <c r="N591" s="50"/>
      <c r="O591" s="50"/>
      <c r="P591" s="50"/>
    </row>
    <row r="592" spans="1:16" s="60" customFormat="1" ht="18.75" thickBot="1">
      <c r="B592" s="27"/>
      <c r="C592" s="1766" t="s">
        <v>2815</v>
      </c>
      <c r="D592" s="1767"/>
      <c r="E592" s="1767"/>
      <c r="F592" s="1767"/>
      <c r="G592" s="1767"/>
      <c r="H592" s="1767"/>
      <c r="I592" s="1768">
        <f>J595+J601+J609+J628+J632+J636</f>
        <v>5452.63</v>
      </c>
      <c r="J592" s="1769"/>
      <c r="K592" s="61"/>
      <c r="L592" s="26"/>
      <c r="M592" s="62"/>
    </row>
    <row r="593" spans="1:16" s="59" customFormat="1" ht="6" thickBot="1">
      <c r="A593" s="50"/>
      <c r="B593" s="51"/>
      <c r="C593" s="63"/>
      <c r="D593" s="64"/>
      <c r="E593" s="65"/>
      <c r="F593" s="64"/>
      <c r="G593" s="66"/>
      <c r="H593" s="66"/>
      <c r="I593" s="66"/>
      <c r="J593" s="67"/>
      <c r="K593" s="57"/>
      <c r="L593" s="58"/>
      <c r="M593" s="50"/>
      <c r="N593" s="50"/>
      <c r="O593" s="50"/>
      <c r="P593" s="50"/>
    </row>
    <row r="594" spans="1:16" s="71" customFormat="1" ht="6" thickBot="1">
      <c r="B594" s="68"/>
      <c r="C594" s="69"/>
      <c r="D594" s="69"/>
      <c r="E594" s="69"/>
      <c r="F594" s="69"/>
      <c r="G594" s="69"/>
      <c r="H594" s="339"/>
      <c r="I594" s="69"/>
      <c r="J594" s="69"/>
      <c r="K594" s="133"/>
      <c r="M594" s="57"/>
      <c r="N594" s="57"/>
      <c r="O594" s="57"/>
      <c r="P594" s="57"/>
    </row>
    <row r="595" spans="1:16" s="128" customFormat="1" ht="16.5" thickBot="1">
      <c r="B595" s="134"/>
      <c r="C595" s="349" t="s">
        <v>2798</v>
      </c>
      <c r="D595" s="350"/>
      <c r="E595" s="351" t="s">
        <v>1159</v>
      </c>
      <c r="F595" s="352"/>
      <c r="G595" s="353"/>
      <c r="H595" s="354"/>
      <c r="I595" s="354"/>
      <c r="J595" s="355">
        <f>SUM(J597:J599)</f>
        <v>214.93</v>
      </c>
      <c r="K595" s="135" t="s">
        <v>2533</v>
      </c>
      <c r="L595" s="136"/>
      <c r="M595" s="137"/>
      <c r="N595" s="137"/>
      <c r="O595" s="137"/>
      <c r="P595" s="137"/>
    </row>
    <row r="596" spans="1:16" s="128" customFormat="1" ht="15.75" customHeight="1" thickBot="1">
      <c r="B596" s="134"/>
      <c r="C596" s="1040"/>
      <c r="D596" s="1041"/>
      <c r="E596" s="1042" t="s">
        <v>2535</v>
      </c>
      <c r="F596" s="1043"/>
      <c r="G596" s="1044"/>
      <c r="H596" s="1045"/>
      <c r="I596" s="1044"/>
      <c r="J596" s="1046"/>
      <c r="K596" s="135"/>
      <c r="L596" s="136"/>
      <c r="M596" s="137"/>
      <c r="N596" s="137"/>
      <c r="O596" s="137"/>
      <c r="P596" s="137"/>
    </row>
    <row r="597" spans="1:16" s="132" customFormat="1" ht="30">
      <c r="B597" s="129"/>
      <c r="C597" s="1380" t="s">
        <v>2975</v>
      </c>
      <c r="D597" s="1354">
        <v>96523</v>
      </c>
      <c r="E597" s="1353" t="str">
        <f>VLOOKUP($D597,'BANCO DE DADOS MAIO SERVIÇOS'!$A$2:$E$14528,2,FALSE)</f>
        <v>ESCAVAÇÃO MANUAL PARA BLOCO DE COROAMENTO OU SAPATA, COM PREVISÃO DE FÔRMA. AF_06/2017</v>
      </c>
      <c r="F597" s="1354" t="str">
        <f>VLOOKUP($D597,'BANCO DE DADOS MAIO SERVIÇOS'!$A$2:$E$14528,3,FALSE)</f>
        <v>M3</v>
      </c>
      <c r="G597" s="1356">
        <f>G603*1</f>
        <v>2</v>
      </c>
      <c r="H597" s="1357">
        <f>VLOOKUP($D597,'BANCO DE DADOS MAIO SERVIÇOS'!$A$2:$E$14528,4,FALSE)</f>
        <v>63.97</v>
      </c>
      <c r="I597" s="1357">
        <f>TRUNC(H597*(1+$G$6),2)</f>
        <v>80.83</v>
      </c>
      <c r="J597" s="1330">
        <f>TRUNC(I597*G597,2)</f>
        <v>161.66</v>
      </c>
      <c r="K597" s="135"/>
      <c r="L597" s="138"/>
      <c r="M597" s="140"/>
      <c r="N597" s="139"/>
      <c r="O597" s="140"/>
      <c r="P597" s="139"/>
    </row>
    <row r="598" spans="1:16" s="132" customFormat="1" ht="15">
      <c r="B598" s="129"/>
      <c r="C598" s="356" t="s">
        <v>2976</v>
      </c>
      <c r="D598" s="1368">
        <v>96995</v>
      </c>
      <c r="E598" s="1378" t="str">
        <f>VLOOKUP($D598,'BANCO DE DADOS MAIO SERVIÇOS'!$A$2:$E$14528,2,FALSE)</f>
        <v>REATERRO MANUAL APILOADO COM SOQUETE. AF_10/2017</v>
      </c>
      <c r="F598" s="1377" t="str">
        <f>VLOOKUP($D598,'BANCO DE DADOS MAIO SERVIÇOS'!$A$2:$E$14528,3,FALSE)</f>
        <v>M3</v>
      </c>
      <c r="G598" s="1379">
        <f>G597-G604-G603*0.05</f>
        <v>1</v>
      </c>
      <c r="H598" s="1375">
        <f>VLOOKUP($D598,'BANCO DE DADOS MAIO SERVIÇOS'!$A$2:$E$14528,4,FALSE)</f>
        <v>33.96</v>
      </c>
      <c r="I598" s="1375">
        <f>TRUNC(H598*(1+$G$6),2)</f>
        <v>42.91</v>
      </c>
      <c r="J598" s="361">
        <f>TRUNC(I598*G598,2)</f>
        <v>42.91</v>
      </c>
      <c r="K598" s="135" t="s">
        <v>2534</v>
      </c>
      <c r="L598" s="138"/>
      <c r="M598" s="140"/>
      <c r="N598" s="139"/>
      <c r="O598" s="140"/>
      <c r="P598" s="139"/>
    </row>
    <row r="599" spans="1:16" s="132" customFormat="1" ht="30.75" thickBot="1">
      <c r="B599" s="129"/>
      <c r="C599" s="363" t="s">
        <v>2977</v>
      </c>
      <c r="D599" s="1342">
        <v>94097</v>
      </c>
      <c r="E599" s="1343" t="str">
        <f>VLOOKUP($D599,'BANCO DE DADOS MAIO SERVIÇOS'!$A$2:$E$14528,2,FALSE)</f>
        <v>PREPARO DE FUNDO DE VALA COM LARGURA MENOR QUE 1,5 M, EM LOCAL COM NÍVEL BAIXO DE INTERFERÊNCIA. AF_06/2016</v>
      </c>
      <c r="F599" s="1344" t="str">
        <f>VLOOKUP($D599,'BANCO DE DADOS MAIO SERVIÇOS'!$A$2:$E$14528,3,FALSE)</f>
        <v>M2</v>
      </c>
      <c r="G599" s="1345">
        <f>G603</f>
        <v>2</v>
      </c>
      <c r="H599" s="1346">
        <f>VLOOKUP($D599,'BANCO DE DADOS MAIO SERVIÇOS'!$A$2:$E$14528,4,FALSE)</f>
        <v>4.0999999999999996</v>
      </c>
      <c r="I599" s="1346">
        <f>TRUNC(H599*(1+$G$6),2)</f>
        <v>5.18</v>
      </c>
      <c r="J599" s="369">
        <f>TRUNC(I599*G599,2)</f>
        <v>10.36</v>
      </c>
      <c r="K599" s="135">
        <v>0</v>
      </c>
      <c r="L599" s="138"/>
      <c r="M599" s="140"/>
      <c r="N599" s="139"/>
      <c r="O599" s="140"/>
      <c r="P599" s="139"/>
    </row>
    <row r="600" spans="1:16" s="71" customFormat="1" ht="16.5" thickBot="1">
      <c r="B600" s="68"/>
      <c r="C600" s="370"/>
      <c r="D600" s="370"/>
      <c r="E600" s="370"/>
      <c r="F600" s="370"/>
      <c r="G600" s="370"/>
      <c r="H600" s="371"/>
      <c r="I600" s="370"/>
      <c r="J600" s="370"/>
      <c r="K600" s="133"/>
      <c r="M600" s="57"/>
      <c r="N600" s="57"/>
      <c r="O600" s="57"/>
      <c r="P600" s="57"/>
    </row>
    <row r="601" spans="1:16" s="128" customFormat="1" ht="16.5" thickBot="1">
      <c r="B601" s="134"/>
      <c r="C601" s="372" t="s">
        <v>2799</v>
      </c>
      <c r="D601" s="373"/>
      <c r="E601" s="374" t="s">
        <v>1160</v>
      </c>
      <c r="F601" s="375"/>
      <c r="G601" s="376"/>
      <c r="H601" s="377"/>
      <c r="I601" s="377"/>
      <c r="J601" s="378">
        <f>SUM(J602:J607)</f>
        <v>1133.3499999999999</v>
      </c>
      <c r="K601" s="135"/>
      <c r="L601" s="136"/>
      <c r="M601" s="137"/>
      <c r="N601" s="137"/>
      <c r="O601" s="137"/>
      <c r="P601" s="137"/>
    </row>
    <row r="602" spans="1:16" s="128" customFormat="1" ht="15.75" customHeight="1" thickBot="1">
      <c r="B602" s="134"/>
      <c r="C602" s="1040"/>
      <c r="D602" s="1041"/>
      <c r="E602" s="1042" t="s">
        <v>2535</v>
      </c>
      <c r="F602" s="1043"/>
      <c r="G602" s="1044"/>
      <c r="H602" s="1045"/>
      <c r="I602" s="1044"/>
      <c r="J602" s="1046"/>
      <c r="K602" s="135"/>
      <c r="L602" s="136"/>
      <c r="M602" s="137"/>
      <c r="N602" s="137"/>
      <c r="O602" s="137"/>
      <c r="P602" s="137"/>
    </row>
    <row r="603" spans="1:16" s="128" customFormat="1" ht="30">
      <c r="B603" s="134"/>
      <c r="C603" s="1360" t="s">
        <v>2978</v>
      </c>
      <c r="D603" s="1369">
        <v>96619</v>
      </c>
      <c r="E603" s="1353" t="str">
        <f>VLOOKUP($D603,'BANCO DE DADOS MAIO SERVIÇOS'!$A$2:$E$14528,2,FALSE)</f>
        <v>LASTRO DE CONCRETO MAGRO, APLICADO EM BLOCOS DE COROAMENTO OU SAPATAS, ESPESSURA DE 5 CM. AF_08/2017</v>
      </c>
      <c r="F603" s="1354" t="str">
        <f>VLOOKUP($D603,'BANCO DE DADOS MAIO SERVIÇOS'!$A$2:$E$14528,3,FALSE)</f>
        <v>M2</v>
      </c>
      <c r="G603" s="966">
        <v>2</v>
      </c>
      <c r="H603" s="1357">
        <f>VLOOKUP($D603,'BANCO DE DADOS MAIO SERVIÇOS'!$A$2:$E$14528,4,FALSE)</f>
        <v>20.190000000000001</v>
      </c>
      <c r="I603" s="1358">
        <f>TRUNC(H603*(1+$G$6),2)</f>
        <v>25.51</v>
      </c>
      <c r="J603" s="1090">
        <f>TRUNC(I603*G603,2)</f>
        <v>51.02</v>
      </c>
      <c r="K603" s="135"/>
      <c r="L603" s="136"/>
      <c r="M603" s="137"/>
      <c r="N603" s="137"/>
      <c r="O603" s="137"/>
      <c r="P603" s="137"/>
    </row>
    <row r="604" spans="1:16" s="128" customFormat="1" ht="30">
      <c r="B604" s="134"/>
      <c r="C604" s="1350" t="s">
        <v>2979</v>
      </c>
      <c r="D604" s="1370">
        <v>94965</v>
      </c>
      <c r="E604" s="982" t="str">
        <f>VLOOKUP($D604,'BANCO DE DADOS MAIO SERVIÇOS'!$A$2:$E$14528,2,FALSE)</f>
        <v>CONCRETO FCK = 25MPA, TRAÇO 1:2,3:2,7 (CIMENTO/ AREIA MÉDIA/ BRITA 1)  - PREPARO MECÂNICO COM BETONEIRA 400 L. AF_07/2016</v>
      </c>
      <c r="F604" s="983" t="str">
        <f>VLOOKUP($D604,'BANCO DE DADOS MAIO SERVIÇOS'!$A$2:$E$14528,3,FALSE)</f>
        <v>M3</v>
      </c>
      <c r="G604" s="1381">
        <v>0.9</v>
      </c>
      <c r="H604" s="984">
        <f>VLOOKUP($D604,'BANCO DE DADOS MAIO SERVIÇOS'!$A$2:$E$14528,4,FALSE)</f>
        <v>310.74</v>
      </c>
      <c r="I604" s="1381">
        <f>TRUNC(H604*(1+$G$6),2)</f>
        <v>392.68</v>
      </c>
      <c r="J604" s="391">
        <f>TRUNC(I604*G604,2)</f>
        <v>353.41</v>
      </c>
      <c r="K604" s="135"/>
      <c r="L604" s="136"/>
      <c r="M604" s="137"/>
      <c r="N604" s="137"/>
      <c r="O604" s="137"/>
      <c r="P604" s="137"/>
    </row>
    <row r="605" spans="1:16" s="128" customFormat="1" ht="15">
      <c r="B605" s="134"/>
      <c r="C605" s="1350" t="s">
        <v>2980</v>
      </c>
      <c r="D605" s="1370" t="s">
        <v>320</v>
      </c>
      <c r="E605" s="982" t="str">
        <f>VLOOKUP($D605,'BANCO DE DADOS MAIO SERVIÇOS'!$A$2:$E$14528,2,FALSE)</f>
        <v>LANCAMENTO/APLICACAO MANUAL DE CONCRETO EM FUNDACOES</v>
      </c>
      <c r="F605" s="983" t="str">
        <f>VLOOKUP($D605,'BANCO DE DADOS MAIO SERVIÇOS'!$A$2:$E$14528,3,FALSE)</f>
        <v>M3</v>
      </c>
      <c r="G605" s="1381">
        <v>0.9</v>
      </c>
      <c r="H605" s="984">
        <f>VLOOKUP($D605,'BANCO DE DADOS MAIO SERVIÇOS'!$A$2:$E$14528,4,FALSE)</f>
        <v>92.83</v>
      </c>
      <c r="I605" s="1381">
        <f>TRUNC(H605*(1+$G$6),2)</f>
        <v>117.3</v>
      </c>
      <c r="J605" s="391">
        <f>TRUNC(I605*G605,2)</f>
        <v>105.57</v>
      </c>
      <c r="K605" s="135"/>
      <c r="L605" s="136"/>
      <c r="M605" s="137"/>
      <c r="N605" s="137"/>
      <c r="O605" s="137"/>
      <c r="P605" s="137"/>
    </row>
    <row r="606" spans="1:16" s="128" customFormat="1" ht="30">
      <c r="B606" s="134"/>
      <c r="C606" s="1350" t="s">
        <v>2981</v>
      </c>
      <c r="D606" s="1371">
        <v>96535</v>
      </c>
      <c r="E606" s="982" t="str">
        <f>VLOOKUP($D606,'BANCO DE DADOS MAIO SERVIÇOS'!$A$2:$E$14528,2,FALSE)</f>
        <v>FABRICAÇÃO, MONTAGEM E DESMONTAGEM DE FÔRMA PARA SAPATA, EM MADEIRA SERRADA, E=25 MM, 4 UTILIZAÇÕES. AF_06/2017</v>
      </c>
      <c r="F606" s="983" t="str">
        <f>VLOOKUP($D606,'BANCO DE DADOS MAIO SERVIÇOS'!$A$2:$E$14528,3,FALSE)</f>
        <v>M2</v>
      </c>
      <c r="G606" s="1381">
        <v>3.2</v>
      </c>
      <c r="H606" s="984">
        <f>VLOOKUP($D606,'BANCO DE DADOS MAIO SERVIÇOS'!$A$2:$E$14528,4,FALSE)</f>
        <v>80.83</v>
      </c>
      <c r="I606" s="1381">
        <f>TRUNC(H606*(1+$G$6),2)</f>
        <v>102.14</v>
      </c>
      <c r="J606" s="391">
        <f>TRUNC(I606*G606,2)</f>
        <v>326.83999999999997</v>
      </c>
      <c r="K606" s="135"/>
      <c r="L606" s="136"/>
      <c r="M606" s="137"/>
      <c r="N606" s="137"/>
      <c r="O606" s="137"/>
      <c r="P606" s="137"/>
    </row>
    <row r="607" spans="1:16" s="128" customFormat="1" ht="30.75" thickBot="1">
      <c r="B607" s="134"/>
      <c r="C607" s="1361" t="s">
        <v>2982</v>
      </c>
      <c r="D607" s="1374">
        <v>96546</v>
      </c>
      <c r="E607" s="1343" t="str">
        <f>VLOOKUP($D607,'BANCO DE DADOS MAIO SERVIÇOS'!$A$2:$E$14528,2,FALSE)</f>
        <v>ARMAÇÃO DE BLOCO, VIGA BALDRAME OU SAPATA UTILIZANDO AÇO CA-50 DE 10 MM - MONTAGEM. AF_06/2017</v>
      </c>
      <c r="F607" s="1344" t="str">
        <f>VLOOKUP($D607,'BANCO DE DADOS MAIO SERVIÇOS'!$A$2:$E$14528,3,FALSE)</f>
        <v>KG</v>
      </c>
      <c r="G607" s="1359">
        <v>32.799999999999997</v>
      </c>
      <c r="H607" s="1346">
        <f>VLOOKUP($D607,'BANCO DE DADOS MAIO SERVIÇOS'!$A$2:$E$14528,4,FALSE)</f>
        <v>7.16</v>
      </c>
      <c r="I607" s="1359">
        <f>TRUNC(H607*(1+$G$6),2)</f>
        <v>9.0399999999999991</v>
      </c>
      <c r="J607" s="393">
        <f>TRUNC(I607*G607,2)</f>
        <v>296.51</v>
      </c>
      <c r="K607" s="135"/>
      <c r="L607" s="136"/>
      <c r="M607" s="137"/>
      <c r="N607" s="137"/>
      <c r="O607" s="137"/>
      <c r="P607" s="137"/>
    </row>
    <row r="608" spans="1:16" s="71" customFormat="1" ht="16.5" thickBot="1">
      <c r="B608" s="68"/>
      <c r="C608" s="379"/>
      <c r="D608" s="379"/>
      <c r="E608" s="379"/>
      <c r="F608" s="379"/>
      <c r="G608" s="379"/>
      <c r="H608" s="380"/>
      <c r="I608" s="379"/>
      <c r="J608" s="379"/>
      <c r="K608" s="133"/>
      <c r="L608" s="57"/>
      <c r="M608" s="57"/>
      <c r="N608" s="57"/>
      <c r="O608" s="57"/>
      <c r="P608" s="57"/>
    </row>
    <row r="609" spans="1:16" s="157" customFormat="1" ht="16.5" thickBot="1">
      <c r="A609" s="1037"/>
      <c r="B609" s="1036"/>
      <c r="C609" s="381" t="s">
        <v>2800</v>
      </c>
      <c r="D609" s="382"/>
      <c r="E609" s="383" t="s">
        <v>1161</v>
      </c>
      <c r="F609" s="384"/>
      <c r="G609" s="385"/>
      <c r="H609" s="386"/>
      <c r="I609" s="386"/>
      <c r="J609" s="378">
        <f>SUM(J610:J626)</f>
        <v>2985.19</v>
      </c>
      <c r="K609" s="1038"/>
      <c r="L609" s="1039"/>
      <c r="M609" s="137"/>
    </row>
    <row r="610" spans="1:16" s="128" customFormat="1" ht="16.5" thickBot="1">
      <c r="B610" s="1036"/>
      <c r="C610" s="1040"/>
      <c r="D610" s="1041"/>
      <c r="E610" s="1042" t="s">
        <v>2816</v>
      </c>
      <c r="F610" s="1043"/>
      <c r="G610" s="1044"/>
      <c r="H610" s="1045"/>
      <c r="I610" s="1044"/>
      <c r="J610" s="1046"/>
      <c r="K610" s="135"/>
      <c r="L610" s="136"/>
      <c r="M610" s="137"/>
      <c r="N610" s="137"/>
      <c r="O610" s="137"/>
      <c r="P610" s="137"/>
    </row>
    <row r="611" spans="1:16" s="128" customFormat="1" ht="30">
      <c r="B611" s="134"/>
      <c r="C611" s="387" t="s">
        <v>2983</v>
      </c>
      <c r="D611" s="388">
        <v>94965</v>
      </c>
      <c r="E611" s="982" t="str">
        <f>VLOOKUP($D611,'BANCO DE DADOS MAIO SERVIÇOS'!$A$2:$E$14528,2,FALSE)</f>
        <v>CONCRETO FCK = 25MPA, TRAÇO 1:2,3:2,7 (CIMENTO/ AREIA MÉDIA/ BRITA 1)  - PREPARO MECÂNICO COM BETONEIRA 400 L. AF_07/2016</v>
      </c>
      <c r="F611" s="983" t="str">
        <f>VLOOKUP($D611,'BANCO DE DADOS MAIO SERVIÇOS'!$A$2:$E$14528,3,FALSE)</f>
        <v>M3</v>
      </c>
      <c r="G611" s="988">
        <v>0.1</v>
      </c>
      <c r="H611" s="984">
        <f>VLOOKUP($D611,'BANCO DE DADOS MAIO SERVIÇOS'!$A$2:$E$14528,4,FALSE)</f>
        <v>310.74</v>
      </c>
      <c r="I611" s="988">
        <f t="shared" ref="I611:I619" si="71">TRUNC(H611*(1+$G$6),2)</f>
        <v>392.68</v>
      </c>
      <c r="J611" s="808">
        <f>TRUNC(I611*G611,2)</f>
        <v>39.26</v>
      </c>
      <c r="K611" s="135"/>
      <c r="L611" s="136"/>
      <c r="M611" s="137"/>
      <c r="N611" s="137"/>
      <c r="O611" s="137"/>
      <c r="P611" s="137"/>
    </row>
    <row r="612" spans="1:16" s="128" customFormat="1" ht="30">
      <c r="B612" s="134"/>
      <c r="C612" s="986" t="s">
        <v>2984</v>
      </c>
      <c r="D612" s="362">
        <v>92873</v>
      </c>
      <c r="E612" s="982" t="str">
        <f>VLOOKUP($D612,'BANCO DE DADOS MAIO SERVIÇOS'!$A$2:$E$14528,2,FALSE)</f>
        <v>LANÇAMENTO COM USO DE BALDES, ADENSAMENTO E ACABAMENTO DE CONCRETO EM ESTRUTURAS. AF_12/2015</v>
      </c>
      <c r="F612" s="983" t="str">
        <f>VLOOKUP($D612,'BANCO DE DADOS MAIO SERVIÇOS'!$A$2:$E$14528,3,FALSE)</f>
        <v>M3</v>
      </c>
      <c r="G612" s="987">
        <v>0.1</v>
      </c>
      <c r="H612" s="984">
        <f>VLOOKUP($D612,'BANCO DE DADOS MAIO SERVIÇOS'!$A$2:$E$14528,4,FALSE)</f>
        <v>143.69999999999999</v>
      </c>
      <c r="I612" s="987">
        <f t="shared" si="71"/>
        <v>181.59</v>
      </c>
      <c r="J612" s="391">
        <f>TRUNC(I612*G612,2)</f>
        <v>18.149999999999999</v>
      </c>
      <c r="K612" s="135"/>
      <c r="L612" s="136"/>
      <c r="M612" s="137"/>
      <c r="N612" s="137"/>
      <c r="O612" s="137"/>
      <c r="P612" s="137"/>
    </row>
    <row r="613" spans="1:16" s="128" customFormat="1" ht="30">
      <c r="B613" s="134"/>
      <c r="C613" s="986" t="s">
        <v>2985</v>
      </c>
      <c r="D613" s="362">
        <v>92446</v>
      </c>
      <c r="E613" s="982" t="str">
        <f>VLOOKUP($D613,'BANCO DE DADOS MAIO SERVIÇOS'!$A$2:$E$14528,2,FALSE)</f>
        <v>MONTAGEM E DESMONTAGEM DE FÔRMA DE VIGA, ESCORAMENTO COM PONTALETE DE MADEIRA, PÉ-DIREITO SIMPLES, EM MADEIRA SERRADA, 1 UTILIZAÇÃO. AF_12/2015</v>
      </c>
      <c r="F613" s="983" t="str">
        <f>VLOOKUP($D613,'BANCO DE DADOS MAIO SERVIÇOS'!$A$2:$E$14528,3,FALSE)</f>
        <v>M2</v>
      </c>
      <c r="G613" s="987">
        <v>1.38</v>
      </c>
      <c r="H613" s="984">
        <f>VLOOKUP($D613,'BANCO DE DADOS MAIO SERVIÇOS'!$A$2:$E$14528,4,FALSE)</f>
        <v>104.23</v>
      </c>
      <c r="I613" s="987">
        <f t="shared" si="71"/>
        <v>131.71</v>
      </c>
      <c r="J613" s="391">
        <f>TRUNC(I613*G613,2)</f>
        <v>181.75</v>
      </c>
      <c r="K613" s="135"/>
      <c r="L613" s="136"/>
      <c r="M613" s="137"/>
      <c r="N613" s="137"/>
      <c r="O613" s="137"/>
      <c r="P613" s="137"/>
    </row>
    <row r="614" spans="1:16" s="128" customFormat="1" ht="45.75">
      <c r="B614" s="134"/>
      <c r="C614" s="986" t="s">
        <v>2986</v>
      </c>
      <c r="D614" s="1231">
        <v>92777</v>
      </c>
      <c r="E614" s="982" t="str">
        <f>VLOOKUP($D614,'BANCO DE DADOS MAIO SERVIÇOS'!$A$2:$E$14528,2,FALSE)</f>
        <v>ARMAÇÃO DE PILAR OU VIGA DE UMA ESTRUTURA CONVENCIONAL DE CONCRETO ARMADO EM UMA EDIFICAÇÃO TÉRREA OU SOBRADO UTILIZANDO AÇO CA-50 DE 8,0 MM - MONTAGEM. AF_12/2015</v>
      </c>
      <c r="F614" s="983" t="str">
        <f>VLOOKUP($D614,'BANCO DE DADOS MAIO SERVIÇOS'!$A$2:$E$14528,3,FALSE)</f>
        <v>KG</v>
      </c>
      <c r="G614" s="1232">
        <v>14.5</v>
      </c>
      <c r="H614" s="984">
        <f>VLOOKUP($D614,'BANCO DE DADOS MAIO SERVIÇOS'!$A$2:$E$14528,4,FALSE)</f>
        <v>8.7899999999999991</v>
      </c>
      <c r="I614" s="987">
        <f t="shared" si="71"/>
        <v>11.1</v>
      </c>
      <c r="J614" s="391">
        <f>TRUNC(I614*G614,2)</f>
        <v>160.94999999999999</v>
      </c>
      <c r="K614" s="135"/>
      <c r="L614" s="136"/>
      <c r="M614" s="137"/>
      <c r="N614" s="137"/>
      <c r="O614" s="137"/>
      <c r="P614" s="137"/>
    </row>
    <row r="615" spans="1:16" s="128" customFormat="1" ht="46.5" thickBot="1">
      <c r="B615" s="134"/>
      <c r="C615" s="986" t="s">
        <v>2987</v>
      </c>
      <c r="D615" s="1231">
        <v>92775</v>
      </c>
      <c r="E615" s="982" t="str">
        <f>VLOOKUP($D615,'BANCO DE DADOS MAIO SERVIÇOS'!$A$2:$E$14528,2,FALSE)</f>
        <v>ARMAÇÃO DE PILAR OU VIGA DE UMA ESTRUTURA CONVENCIONAL DE CONCRETO ARMADO EM UMA EDIFICAÇÃO TÉRREA OU SOBRADO UTILIZANDO AÇO CA-60 DE 5,0 MM - MONTAGEM. AF_12/2015</v>
      </c>
      <c r="F615" s="983" t="str">
        <f>VLOOKUP($D615,'BANCO DE DADOS MAIO SERVIÇOS'!$A$2:$E$14528,3,FALSE)</f>
        <v>KG</v>
      </c>
      <c r="G615" s="1232">
        <v>7.6</v>
      </c>
      <c r="H615" s="984">
        <f>VLOOKUP($D615,'BANCO DE DADOS MAIO SERVIÇOS'!$A$2:$E$14528,4,FALSE)</f>
        <v>10.74</v>
      </c>
      <c r="I615" s="987">
        <f t="shared" si="71"/>
        <v>13.57</v>
      </c>
      <c r="J615" s="391">
        <f>TRUNC(I615*G615,2)</f>
        <v>103.13</v>
      </c>
      <c r="K615" s="135"/>
      <c r="L615" s="136"/>
      <c r="M615" s="137"/>
      <c r="N615" s="137"/>
      <c r="O615" s="137"/>
      <c r="P615" s="137"/>
    </row>
    <row r="616" spans="1:16" s="128" customFormat="1" ht="16.5" thickBot="1">
      <c r="B616" s="134"/>
      <c r="C616" s="1040"/>
      <c r="D616" s="1041"/>
      <c r="E616" s="1042" t="s">
        <v>2817</v>
      </c>
      <c r="F616" s="1043"/>
      <c r="G616" s="1044"/>
      <c r="H616" s="1045"/>
      <c r="I616" s="1044"/>
      <c r="J616" s="1046"/>
      <c r="K616" s="135"/>
      <c r="L616" s="136"/>
      <c r="M616" s="137"/>
      <c r="N616" s="137"/>
      <c r="O616" s="137"/>
      <c r="P616" s="137"/>
    </row>
    <row r="617" spans="1:16" s="128" customFormat="1" ht="30.75">
      <c r="B617" s="134"/>
      <c r="C617" s="986" t="s">
        <v>2988</v>
      </c>
      <c r="D617" s="1231">
        <v>94965</v>
      </c>
      <c r="E617" s="982" t="str">
        <f>VLOOKUP($D617,'BANCO DE DADOS MAIO SERVIÇOS'!$A$2:$E$14528,2,FALSE)</f>
        <v>CONCRETO FCK = 25MPA, TRAÇO 1:2,3:2,7 (CIMENTO/ AREIA MÉDIA/ BRITA 1)  - PREPARO MECÂNICO COM BETONEIRA 400 L. AF_07/2016</v>
      </c>
      <c r="F617" s="983" t="str">
        <f>VLOOKUP($D617,'BANCO DE DADOS MAIO SERVIÇOS'!$A$2:$E$14528,3,FALSE)</f>
        <v>M3</v>
      </c>
      <c r="G617" s="1232">
        <v>0.14000000000000001</v>
      </c>
      <c r="H617" s="984">
        <f>VLOOKUP($D617,'BANCO DE DADOS MAIO SERVIÇOS'!$A$2:$E$14528,4,FALSE)</f>
        <v>310.74</v>
      </c>
      <c r="I617" s="987">
        <f t="shared" si="71"/>
        <v>392.68</v>
      </c>
      <c r="J617" s="391">
        <f>TRUNC(I617*G617,2)</f>
        <v>54.97</v>
      </c>
      <c r="K617" s="135"/>
      <c r="L617" s="136"/>
      <c r="M617" s="137"/>
      <c r="N617" s="137"/>
      <c r="O617" s="137"/>
      <c r="P617" s="137"/>
    </row>
    <row r="618" spans="1:16" s="128" customFormat="1" ht="30.75">
      <c r="B618" s="134"/>
      <c r="C618" s="986" t="s">
        <v>2989</v>
      </c>
      <c r="D618" s="1231">
        <v>92873</v>
      </c>
      <c r="E618" s="982" t="str">
        <f>VLOOKUP($D618,'BANCO DE DADOS MAIO SERVIÇOS'!$A$2:$E$14528,2,FALSE)</f>
        <v>LANÇAMENTO COM USO DE BALDES, ADENSAMENTO E ACABAMENTO DE CONCRETO EM ESTRUTURAS. AF_12/2015</v>
      </c>
      <c r="F618" s="983" t="str">
        <f>VLOOKUP($D618,'BANCO DE DADOS MAIO SERVIÇOS'!$A$2:$E$14528,3,FALSE)</f>
        <v>M3</v>
      </c>
      <c r="G618" s="1232">
        <v>0.14000000000000001</v>
      </c>
      <c r="H618" s="984">
        <f>VLOOKUP($D618,'BANCO DE DADOS MAIO SERVIÇOS'!$A$2:$E$14528,4,FALSE)</f>
        <v>143.69999999999999</v>
      </c>
      <c r="I618" s="987">
        <f t="shared" si="71"/>
        <v>181.59</v>
      </c>
      <c r="J618" s="391">
        <f>TRUNC(I618*G618,2)</f>
        <v>25.42</v>
      </c>
      <c r="K618" s="135"/>
      <c r="L618" s="136"/>
      <c r="M618" s="137"/>
      <c r="N618" s="137"/>
      <c r="O618" s="137"/>
      <c r="P618" s="137"/>
    </row>
    <row r="619" spans="1:16" s="128" customFormat="1" ht="30.75">
      <c r="B619" s="134"/>
      <c r="C619" s="986" t="s">
        <v>2990</v>
      </c>
      <c r="D619" s="1231">
        <v>92446</v>
      </c>
      <c r="E619" s="978" t="str">
        <f>VLOOKUP($D619,'BANCO DE DADOS MAIO SERVIÇOS'!$A$2:$E$14528,2,FALSE)</f>
        <v>MONTAGEM E DESMONTAGEM DE FÔRMA DE VIGA, ESCORAMENTO COM PONTALETE DE MADEIRA, PÉ-DIREITO SIMPLES, EM MADEIRA SERRADA, 1 UTILIZAÇÃO. AF_12/2015</v>
      </c>
      <c r="F619" s="977" t="str">
        <f>VLOOKUP($D619,'BANCO DE DADOS MAIO SERVIÇOS'!$A$2:$E$14528,3,FALSE)</f>
        <v>M2</v>
      </c>
      <c r="G619" s="1232">
        <v>1.61</v>
      </c>
      <c r="H619" s="979">
        <f>VLOOKUP($D619,'BANCO DE DADOS MAIO SERVIÇOS'!$A$2:$E$14528,4,FALSE)</f>
        <v>104.23</v>
      </c>
      <c r="I619" s="987">
        <f t="shared" si="71"/>
        <v>131.71</v>
      </c>
      <c r="J619" s="391">
        <f>TRUNC(I619*G619,2)</f>
        <v>212.05</v>
      </c>
      <c r="K619" s="135"/>
      <c r="L619" s="136"/>
      <c r="M619" s="137"/>
      <c r="N619" s="137"/>
      <c r="O619" s="137"/>
      <c r="P619" s="137"/>
    </row>
    <row r="620" spans="1:16" s="128" customFormat="1" ht="45">
      <c r="B620" s="134"/>
      <c r="C620" s="387" t="s">
        <v>2991</v>
      </c>
      <c r="D620" s="388">
        <v>92777</v>
      </c>
      <c r="E620" s="982" t="str">
        <f>VLOOKUP($D620,'BANCO DE DADOS MAIO SERVIÇOS'!$A$2:$E$14528,2,FALSE)</f>
        <v>ARMAÇÃO DE PILAR OU VIGA DE UMA ESTRUTURA CONVENCIONAL DE CONCRETO ARMADO EM UMA EDIFICAÇÃO TÉRREA OU SOBRADO UTILIZANDO AÇO CA-50 DE 8,0 MM - MONTAGEM. AF_12/2015</v>
      </c>
      <c r="F620" s="983" t="str">
        <f>VLOOKUP($D620,'BANCO DE DADOS MAIO SERVIÇOS'!$A$2:$E$14528,3,FALSE)</f>
        <v>KG</v>
      </c>
      <c r="G620" s="988">
        <v>9.4</v>
      </c>
      <c r="H620" s="984">
        <f>VLOOKUP($D620,'BANCO DE DADOS MAIO SERVIÇOS'!$A$2:$E$14528,4,FALSE)</f>
        <v>8.7899999999999991</v>
      </c>
      <c r="I620" s="988">
        <f t="shared" ref="I620:I626" si="72">TRUNC(H620*(1+$G$6),2)</f>
        <v>11.1</v>
      </c>
      <c r="J620" s="808">
        <f>TRUNC(I620*G620,2)</f>
        <v>104.34</v>
      </c>
      <c r="K620" s="135"/>
      <c r="L620" s="136"/>
      <c r="M620" s="137"/>
      <c r="N620" s="137"/>
      <c r="O620" s="137"/>
      <c r="P620" s="137"/>
    </row>
    <row r="621" spans="1:16" s="128" customFormat="1" ht="45.75" thickBot="1">
      <c r="B621" s="134"/>
      <c r="C621" s="387" t="s">
        <v>2992</v>
      </c>
      <c r="D621" s="388">
        <v>92775</v>
      </c>
      <c r="E621" s="982" t="str">
        <f>VLOOKUP($D621,'BANCO DE DADOS MAIO SERVIÇOS'!$A$2:$E$14528,2,FALSE)</f>
        <v>ARMAÇÃO DE PILAR OU VIGA DE UMA ESTRUTURA CONVENCIONAL DE CONCRETO ARMADO EM UMA EDIFICAÇÃO TÉRREA OU SOBRADO UTILIZANDO AÇO CA-60 DE 5,0 MM - MONTAGEM. AF_12/2015</v>
      </c>
      <c r="F621" s="983" t="str">
        <f>VLOOKUP($D621,'BANCO DE DADOS MAIO SERVIÇOS'!$A$2:$E$14528,3,FALSE)</f>
        <v>KG</v>
      </c>
      <c r="G621" s="988">
        <v>6.8</v>
      </c>
      <c r="H621" s="984">
        <f>VLOOKUP($D621,'BANCO DE DADOS MAIO SERVIÇOS'!$A$2:$E$14528,4,FALSE)</f>
        <v>10.74</v>
      </c>
      <c r="I621" s="988">
        <f t="shared" si="72"/>
        <v>13.57</v>
      </c>
      <c r="J621" s="808">
        <f>TRUNC(I621*G621,2)</f>
        <v>92.27</v>
      </c>
      <c r="K621" s="135"/>
      <c r="L621" s="136"/>
      <c r="M621" s="137"/>
      <c r="N621" s="137"/>
      <c r="O621" s="137"/>
      <c r="P621" s="137"/>
    </row>
    <row r="622" spans="1:16" s="128" customFormat="1" ht="16.5" thickBot="1">
      <c r="B622" s="134"/>
      <c r="C622" s="1040"/>
      <c r="D622" s="1041"/>
      <c r="E622" s="1042" t="s">
        <v>1790</v>
      </c>
      <c r="F622" s="1043"/>
      <c r="G622" s="1044"/>
      <c r="H622" s="1045"/>
      <c r="I622" s="1044"/>
      <c r="J622" s="1046"/>
      <c r="K622" s="135"/>
      <c r="L622" s="136"/>
      <c r="M622" s="137"/>
      <c r="N622" s="137"/>
      <c r="O622" s="137"/>
      <c r="P622" s="137"/>
    </row>
    <row r="623" spans="1:16" s="128" customFormat="1" ht="45">
      <c r="B623" s="134"/>
      <c r="C623" s="986" t="s">
        <v>2993</v>
      </c>
      <c r="D623" s="362">
        <v>92718</v>
      </c>
      <c r="E623" s="982" t="str">
        <f>VLOOKUP($D623,'BANCO DE DADOS MAIO SERVIÇOS'!$A$2:$E$14528,2,FALSE)</f>
        <v>CONCRETAGEM DE PILARES, FCK = 25 MPA,  COM USO DE BALDES EM EDIFICAÇÃO COM SEÇÃO MÉDIA DE PILARES MENOR OU IGUAL A 0,25 M² - LANÇAMENTO, ADENSAMENTO E ACABAMENTO. AF_12/2015</v>
      </c>
      <c r="F623" s="983" t="str">
        <f>VLOOKUP($D623,'BANCO DE DADOS MAIO SERVIÇOS'!$A$2:$E$14528,3,FALSE)</f>
        <v>M3</v>
      </c>
      <c r="G623" s="987">
        <v>0.46</v>
      </c>
      <c r="H623" s="984">
        <f>VLOOKUP($D623,'BANCO DE DADOS MAIO SERVIÇOS'!$A$2:$E$14528,4,FALSE)</f>
        <v>468.73</v>
      </c>
      <c r="I623" s="987">
        <f t="shared" si="72"/>
        <v>592.33000000000004</v>
      </c>
      <c r="J623" s="391">
        <f>TRUNC(I623*G623,2)</f>
        <v>272.47000000000003</v>
      </c>
      <c r="K623" s="135"/>
      <c r="L623" s="136"/>
      <c r="M623" s="137"/>
      <c r="N623" s="137"/>
      <c r="O623" s="137"/>
      <c r="P623" s="137"/>
    </row>
    <row r="624" spans="1:16" s="128" customFormat="1" ht="45.75">
      <c r="B624" s="134"/>
      <c r="C624" s="986" t="s">
        <v>2994</v>
      </c>
      <c r="D624" s="1231">
        <v>92408</v>
      </c>
      <c r="E624" s="982" t="str">
        <f>VLOOKUP($D624,'BANCO DE DADOS MAIO SERVIÇOS'!$A$2:$E$14528,2,FALSE)</f>
        <v>MONTAGEM E DESMONTAGEM DE FÔRMA DE PILARES RETANGULARES E ESTRUTURAS SIMILARES COM ÁREA MÉDIA DAS SEÇÕES MENOR OU IGUAL A 0,25 M², PÉ-DIREITO SIMPLES, EM MADEIRA SERRADA, 1 UTILIZAÇÃO. AF_12/2015</v>
      </c>
      <c r="F624" s="983" t="str">
        <f>VLOOKUP($D624,'BANCO DE DADOS MAIO SERVIÇOS'!$A$2:$E$14528,3,FALSE)</f>
        <v>M2</v>
      </c>
      <c r="G624" s="1232">
        <v>8.36</v>
      </c>
      <c r="H624" s="984">
        <f>VLOOKUP($D624,'BANCO DE DADOS MAIO SERVIÇOS'!$A$2:$E$14528,4,FALSE)</f>
        <v>117.46</v>
      </c>
      <c r="I624" s="987">
        <f>TRUNC(H624*(1+$G$6),2)</f>
        <v>148.43</v>
      </c>
      <c r="J624" s="391">
        <f>TRUNC(I624*G624,2)</f>
        <v>1240.8699999999999</v>
      </c>
      <c r="K624" s="135"/>
      <c r="L624" s="136"/>
      <c r="M624" s="137"/>
      <c r="N624" s="137"/>
      <c r="O624" s="137"/>
      <c r="P624" s="137"/>
    </row>
    <row r="625" spans="2:16" s="128" customFormat="1" ht="45.75">
      <c r="B625" s="134"/>
      <c r="C625" s="986" t="s">
        <v>2995</v>
      </c>
      <c r="D625" s="1231">
        <v>92778</v>
      </c>
      <c r="E625" s="982" t="str">
        <f>VLOOKUP($D625,'BANCO DE DADOS MAIO SERVIÇOS'!$A$2:$E$14528,2,FALSE)</f>
        <v>ARMAÇÃO DE PILAR OU VIGA DE UMA ESTRUTURA CONVENCIONAL DE CONCRETO ARMADO EM UMA EDIFICAÇÃO TÉRREA OU SOBRADO UTILIZANDO AÇO CA-50 DE 10,0 MM - MONTAGEM. AF_12/2015</v>
      </c>
      <c r="F625" s="983" t="str">
        <f>VLOOKUP($D625,'BANCO DE DADOS MAIO SERVIÇOS'!$A$2:$E$14528,3,FALSE)</f>
        <v>KG</v>
      </c>
      <c r="G625" s="1232">
        <v>34.1</v>
      </c>
      <c r="H625" s="984">
        <f>VLOOKUP($D625,'BANCO DE DADOS MAIO SERVIÇOS'!$A$2:$E$14528,4,FALSE)</f>
        <v>7.1</v>
      </c>
      <c r="I625" s="987">
        <f t="shared" si="72"/>
        <v>8.9700000000000006</v>
      </c>
      <c r="J625" s="391">
        <f>TRUNC(I625*G625,2)</f>
        <v>305.87</v>
      </c>
      <c r="K625" s="135"/>
      <c r="L625" s="136"/>
      <c r="M625" s="137"/>
      <c r="N625" s="137"/>
      <c r="O625" s="137"/>
      <c r="P625" s="137"/>
    </row>
    <row r="626" spans="2:16" s="128" customFormat="1" ht="46.5" thickBot="1">
      <c r="B626" s="134"/>
      <c r="C626" s="1225" t="s">
        <v>2996</v>
      </c>
      <c r="D626" s="1226">
        <v>92775</v>
      </c>
      <c r="E626" s="980" t="str">
        <f>VLOOKUP($D626,'BANCO DE DADOS MAIO SERVIÇOS'!$A$2:$E$14528,2,FALSE)</f>
        <v>ARMAÇÃO DE PILAR OU VIGA DE UMA ESTRUTURA CONVENCIONAL DE CONCRETO ARMADO EM UMA EDIFICAÇÃO TÉRREA OU SOBRADO UTILIZANDO AÇO CA-60 DE 5,0 MM - MONTAGEM. AF_12/2015</v>
      </c>
      <c r="F626" s="981" t="str">
        <f>VLOOKUP($D626,'BANCO DE DADOS MAIO SERVIÇOS'!$A$2:$E$14528,3,FALSE)</f>
        <v>KG</v>
      </c>
      <c r="G626" s="1229">
        <v>12.8</v>
      </c>
      <c r="H626" s="368">
        <f>VLOOKUP($D626,'BANCO DE DADOS MAIO SERVIÇOS'!$A$2:$E$14528,4,FALSE)</f>
        <v>10.74</v>
      </c>
      <c r="I626" s="392">
        <f t="shared" si="72"/>
        <v>13.57</v>
      </c>
      <c r="J626" s="393">
        <f>TRUNC(I626*G626,2)</f>
        <v>173.69</v>
      </c>
      <c r="K626" s="135"/>
      <c r="L626" s="136"/>
      <c r="M626" s="137"/>
      <c r="N626" s="137"/>
      <c r="O626" s="137"/>
      <c r="P626" s="137"/>
    </row>
    <row r="627" spans="2:16" s="71" customFormat="1" ht="16.5" thickBot="1">
      <c r="B627" s="68"/>
      <c r="C627" s="370"/>
      <c r="D627" s="370"/>
      <c r="E627" s="370"/>
      <c r="F627" s="370"/>
      <c r="G627" s="370"/>
      <c r="H627" s="371"/>
      <c r="I627" s="370"/>
      <c r="J627" s="370"/>
      <c r="K627" s="133"/>
      <c r="M627" s="57"/>
      <c r="N627" s="57"/>
      <c r="O627" s="57"/>
      <c r="P627" s="57"/>
    </row>
    <row r="628" spans="2:16" s="128" customFormat="1" ht="16.5" thickBot="1">
      <c r="B628" s="134"/>
      <c r="C628" s="349" t="s">
        <v>2801</v>
      </c>
      <c r="D628" s="350"/>
      <c r="E628" s="351" t="s">
        <v>1985</v>
      </c>
      <c r="F628" s="352"/>
      <c r="G628" s="353"/>
      <c r="H628" s="354"/>
      <c r="I628" s="354"/>
      <c r="J628" s="355">
        <f>SUM(J630:J630)</f>
        <v>352.49</v>
      </c>
      <c r="K628" s="135"/>
      <c r="L628" s="136"/>
      <c r="M628" s="137"/>
      <c r="N628" s="137"/>
      <c r="O628" s="137"/>
      <c r="P628" s="137"/>
    </row>
    <row r="629" spans="2:16" s="128" customFormat="1" ht="16.5" thickBot="1">
      <c r="B629" s="134"/>
      <c r="C629" s="1040"/>
      <c r="D629" s="1041"/>
      <c r="E629" s="1047" t="s">
        <v>1986</v>
      </c>
      <c r="F629" s="1043"/>
      <c r="G629" s="1044"/>
      <c r="H629" s="1045"/>
      <c r="I629" s="1044"/>
      <c r="J629" s="1046"/>
      <c r="K629" s="135"/>
      <c r="L629" s="136"/>
      <c r="M629" s="137"/>
      <c r="N629" s="137"/>
      <c r="O629" s="137"/>
      <c r="P629" s="137"/>
    </row>
    <row r="630" spans="2:16" s="132" customFormat="1" ht="45.75" thickBot="1">
      <c r="B630" s="129"/>
      <c r="C630" s="1240" t="s">
        <v>2997</v>
      </c>
      <c r="D630" s="1234">
        <v>89168</v>
      </c>
      <c r="E630" s="1227" t="str">
        <f>VLOOKUP($D630,'BANCO DE DADOS MAIO SERVIÇOS'!$A$2:$E$14528,2,FALSE)</f>
        <v>(COMPOSIÇÃO REPRESENTATIVA) DO SERVIÇO DE ALVENARIA DE VEDAÇÃO DE BLOCOS VAZADOS DE CERÂMICA DE 9X19X19CM (ESPESSURA 9CM), PARA EDIFICAÇÃO HABITACIONAL UNIFAMILIAR (CASA) E EDIFICAÇÃO PÚBLICA PADRÃO. AF_11/2014</v>
      </c>
      <c r="F630" s="1228" t="str">
        <f>VLOOKUP($D630,'BANCO DE DADOS MAIO SERVIÇOS'!$A$2:$E$14528,3,FALSE)</f>
        <v>M2</v>
      </c>
      <c r="G630" s="1241">
        <f>TRUNC(((0.7*2.8*2)+(1.5*0.25*2)),2)</f>
        <v>4.67</v>
      </c>
      <c r="H630" s="1230">
        <f>VLOOKUP($D630,'BANCO DE DADOS MAIO SERVIÇOS'!$A$2:$E$14528,4,FALSE)</f>
        <v>59.73</v>
      </c>
      <c r="I630" s="1230">
        <f>TRUNC(H630*(1+$G$6),2)</f>
        <v>75.48</v>
      </c>
      <c r="J630" s="1242">
        <f>TRUNC(I630*G630,2)</f>
        <v>352.49</v>
      </c>
      <c r="K630" s="135" t="s">
        <v>2818</v>
      </c>
      <c r="L630" s="807">
        <f>((8.4+3.75+1.5+3.75+3.6+10.85+10.7+10.9+10.6+1.5+9.69+1.3+1.35+5.9+3.5+3.5+3.5+3+3+4.4+1.5+4.4+3.8+3.5+3.5+3.5+3.8+10.05+1.6+10.05+2+3.8+3.5+0.95+5.35+5.75+6.95+1.7+1.8+1.77+0.4+5.35+1.8+1.7+3.5+3.5+3.5+2)*2.8+(4.7+5.15+5.15+4.7)*3.4+(1.65+1.7+1.8+0.2+1.65+1.7+1.8+0.2)*2.2+(4.6+5.45+8.95+4.6+3.05+2.3+3.05+4.6+6.15+5.25+10+5.1+6.25+4.6+1.8+2+1.8)*1.55+(2.95+3.6+2.95)*1.7)-(8.4+22.68+3.78+2.1+2.52+2.52+1.87+1.2+1.155+1.2+2.31+4.68+6.4+16+4.4+0.76+0.8+1.6+0.66)</f>
        <v>720.92549999999994</v>
      </c>
      <c r="M630" s="140"/>
      <c r="N630" s="139"/>
      <c r="O630" s="140"/>
      <c r="P630" s="139"/>
    </row>
    <row r="631" spans="2:16" s="71" customFormat="1" ht="16.5" thickBot="1">
      <c r="B631" s="68"/>
      <c r="C631" s="379"/>
      <c r="D631" s="379"/>
      <c r="E631" s="379"/>
      <c r="F631" s="379"/>
      <c r="G631" s="379"/>
      <c r="H631" s="380"/>
      <c r="I631" s="379"/>
      <c r="J631" s="379"/>
      <c r="K631" s="133"/>
      <c r="M631" s="57"/>
      <c r="N631" s="57"/>
      <c r="O631" s="57"/>
      <c r="P631" s="57"/>
    </row>
    <row r="632" spans="2:16" s="128" customFormat="1" ht="15.75">
      <c r="B632" s="134"/>
      <c r="C632" s="381" t="s">
        <v>2998</v>
      </c>
      <c r="D632" s="382"/>
      <c r="E632" s="383" t="s">
        <v>1162</v>
      </c>
      <c r="F632" s="384"/>
      <c r="G632" s="385"/>
      <c r="H632" s="386"/>
      <c r="I632" s="386"/>
      <c r="J632" s="1083">
        <f>SUM(J633:J634)</f>
        <v>608.09</v>
      </c>
      <c r="K632" s="135"/>
      <c r="L632" s="136"/>
      <c r="M632" s="137"/>
      <c r="N632" s="137"/>
      <c r="O632" s="137"/>
      <c r="P632" s="137"/>
    </row>
    <row r="633" spans="2:16" s="132" customFormat="1" ht="49.5" customHeight="1">
      <c r="B633" s="129"/>
      <c r="C633" s="356" t="s">
        <v>2999</v>
      </c>
      <c r="D633" s="362">
        <v>87905</v>
      </c>
      <c r="E633" s="982" t="str">
        <f>VLOOKUP($D633,'BANCO DE DADOS MAIO SERVIÇOS'!$A$2:$E$14528,2,FALSE)</f>
        <v>CHAPISCO APLICADO EM ALVENARIA (COM PRESENÇA DE VÃOS) E ESTRUTURAS DE CONCRETO DE FACHADA, COM COLHER DE PEDREIRO.  ARGAMASSA TRAÇO 1:3 COM PREPARO EM BETONEIRA 400L. AF_06/2014</v>
      </c>
      <c r="F633" s="983" t="str">
        <f>VLOOKUP($D633,'BANCO DE DADOS MAIO SERVIÇOS'!$A$2:$E$14528,3,FALSE)</f>
        <v>M2</v>
      </c>
      <c r="G633" s="359">
        <f>TRUNC(((0.4+0.4+0.4+0.4)*2.8*2+(0.4+0.4+0.4+0.4)*1.5),2)</f>
        <v>11.36</v>
      </c>
      <c r="H633" s="984">
        <f>VLOOKUP($D633,'BANCO DE DADOS MAIO SERVIÇOS'!$A$2:$E$14528,4,FALSE)</f>
        <v>5.8</v>
      </c>
      <c r="I633" s="979">
        <f>TRUNC(H633*(1+$G$6),2)</f>
        <v>7.32</v>
      </c>
      <c r="J633" s="361">
        <f>TRUNC(I633*G633,2)</f>
        <v>83.15</v>
      </c>
      <c r="K633" s="135"/>
      <c r="L633" s="138"/>
      <c r="M633" s="140"/>
      <c r="N633" s="139"/>
      <c r="O633" s="140"/>
      <c r="P633" s="139"/>
    </row>
    <row r="634" spans="2:16" s="132" customFormat="1" ht="49.5" customHeight="1" thickBot="1">
      <c r="B634" s="129"/>
      <c r="C634" s="363" t="s">
        <v>3000</v>
      </c>
      <c r="D634" s="364">
        <v>87775</v>
      </c>
      <c r="E634" s="1227" t="str">
        <f>VLOOKUP($D634,'BANCO DE DADOS MAIO SERVIÇOS'!$A$2:$E$14528,2,FALSE)</f>
        <v>EMBOÇO OU MASSA ÚNICA EM ARGAMASSA TRAÇO 1:2:8, PREPARO MECÂNICO COM BETONEIRA 400 L, APLICADA MANUALMENTE EM PANOS DE FACHADA COM PRESENÇA DE VÃOS, ESPESSURA DE 25 MM. AF_06/2014</v>
      </c>
      <c r="F634" s="1228" t="str">
        <f>VLOOKUP($D634,'BANCO DE DADOS MAIO SERVIÇOS'!$A$2:$E$14528,3,FALSE)</f>
        <v>M2</v>
      </c>
      <c r="G634" s="367">
        <f>G633</f>
        <v>11.36</v>
      </c>
      <c r="H634" s="1230">
        <f>VLOOKUP($D634,'BANCO DE DADOS MAIO SERVIÇOS'!$A$2:$E$14528,4,FALSE)</f>
        <v>36.57</v>
      </c>
      <c r="I634" s="368">
        <f>TRUNC(H634*(1+$G$6),2)</f>
        <v>46.21</v>
      </c>
      <c r="J634" s="369">
        <f>TRUNC(I634*G634,2)</f>
        <v>524.94000000000005</v>
      </c>
      <c r="K634" s="135"/>
      <c r="L634" s="138"/>
      <c r="M634" s="140"/>
      <c r="N634" s="139"/>
      <c r="O634" s="140"/>
      <c r="P634" s="139"/>
    </row>
    <row r="635" spans="2:16" s="71" customFormat="1" ht="16.5" thickBot="1">
      <c r="B635" s="68"/>
      <c r="C635" s="370"/>
      <c r="D635" s="370"/>
      <c r="E635" s="370"/>
      <c r="F635" s="370"/>
      <c r="G635" s="370"/>
      <c r="H635" s="371"/>
      <c r="I635" s="370"/>
      <c r="J635" s="370"/>
      <c r="K635" s="133"/>
      <c r="M635" s="57"/>
      <c r="N635" s="57"/>
      <c r="O635" s="57"/>
      <c r="P635" s="57"/>
    </row>
    <row r="636" spans="2:16" s="128" customFormat="1" ht="16.5" thickBot="1">
      <c r="B636" s="134"/>
      <c r="C636" s="349" t="s">
        <v>3001</v>
      </c>
      <c r="D636" s="350"/>
      <c r="E636" s="351" t="s">
        <v>2714</v>
      </c>
      <c r="F636" s="352"/>
      <c r="G636" s="353"/>
      <c r="H636" s="354"/>
      <c r="I636" s="354"/>
      <c r="J636" s="355">
        <f>SUM(J638:J639)</f>
        <v>158.58000000000001</v>
      </c>
      <c r="K636" s="135"/>
      <c r="L636" s="136"/>
      <c r="M636" s="137"/>
      <c r="N636" s="137"/>
      <c r="O636" s="137"/>
      <c r="P636" s="137"/>
    </row>
    <row r="637" spans="2:16" s="128" customFormat="1" ht="16.5" thickBot="1">
      <c r="B637" s="134"/>
      <c r="C637" s="1040"/>
      <c r="D637" s="1041"/>
      <c r="E637" s="1047" t="s">
        <v>1997</v>
      </c>
      <c r="F637" s="1043"/>
      <c r="G637" s="1044"/>
      <c r="H637" s="1045"/>
      <c r="I637" s="1044"/>
      <c r="J637" s="1046"/>
      <c r="K637" s="135"/>
      <c r="L637" s="136"/>
      <c r="M637" s="137"/>
      <c r="N637" s="137"/>
      <c r="O637" s="137"/>
      <c r="P637" s="137"/>
    </row>
    <row r="638" spans="2:16" s="132" customFormat="1" ht="15">
      <c r="B638" s="129"/>
      <c r="C638" s="356" t="s">
        <v>3002</v>
      </c>
      <c r="D638" s="362">
        <v>88485</v>
      </c>
      <c r="E638" s="978" t="str">
        <f>VLOOKUP($D638,'BANCO DE DADOS MAIO SERVIÇOS'!$A$2:$E$14528,2,FALSE)</f>
        <v>APLICAÇÃO DE FUNDO SELADOR ACRÍLICO EM PAREDES, UMA DEMÃO. AF_06/2014</v>
      </c>
      <c r="F638" s="977" t="str">
        <f>VLOOKUP($D638,'BANCO DE DADOS MAIO SERVIÇOS'!$A$2:$E$14528,3,FALSE)</f>
        <v>M2</v>
      </c>
      <c r="G638" s="359">
        <v>11.36</v>
      </c>
      <c r="H638" s="979">
        <f>VLOOKUP($D638,'BANCO DE DADOS MAIO SERVIÇOS'!$A$2:$E$14528,4,FALSE)</f>
        <v>1.55</v>
      </c>
      <c r="I638" s="979">
        <f>TRUNC(H638*(1+$G$6),2)</f>
        <v>1.95</v>
      </c>
      <c r="J638" s="361">
        <f>TRUNC(I638*G638,2)</f>
        <v>22.15</v>
      </c>
      <c r="K638" s="135"/>
      <c r="L638" s="138"/>
      <c r="M638" s="140"/>
      <c r="N638" s="139"/>
      <c r="O638" s="140"/>
      <c r="P638" s="139"/>
    </row>
    <row r="639" spans="2:16" s="132" customFormat="1" ht="30.75" thickBot="1">
      <c r="B639" s="129"/>
      <c r="C639" s="363" t="s">
        <v>3003</v>
      </c>
      <c r="D639" s="364">
        <v>88489</v>
      </c>
      <c r="E639" s="980" t="str">
        <f>VLOOKUP($D639,'BANCO DE DADOS MAIO SERVIÇOS'!$A$2:$E$14528,2,FALSE)</f>
        <v>APLICAÇÃO MANUAL DE PINTURA COM TINTA LÁTEX ACRÍLICA EM PAREDES, DUAS DEMÃOS. AF_06/2014</v>
      </c>
      <c r="F639" s="981" t="str">
        <f>VLOOKUP($D639,'BANCO DE DADOS MAIO SERVIÇOS'!$A$2:$E$14528,3,FALSE)</f>
        <v>M2</v>
      </c>
      <c r="G639" s="367">
        <f>G634</f>
        <v>11.36</v>
      </c>
      <c r="H639" s="368">
        <f>VLOOKUP($D639,'BANCO DE DADOS MAIO SERVIÇOS'!$A$2:$E$14528,4,FALSE)</f>
        <v>9.51</v>
      </c>
      <c r="I639" s="368">
        <f>TRUNC(H639*(1+$G$6),2)</f>
        <v>12.01</v>
      </c>
      <c r="J639" s="369">
        <f>TRUNC(I639*G639,2)</f>
        <v>136.43</v>
      </c>
      <c r="K639" s="135"/>
      <c r="L639" s="138"/>
      <c r="M639" s="140"/>
      <c r="N639" s="139"/>
      <c r="O639" s="140"/>
      <c r="P639" s="139"/>
    </row>
    <row r="640" spans="2:16" s="71" customFormat="1" ht="6" thickBot="1">
      <c r="B640" s="68"/>
      <c r="C640" s="69"/>
      <c r="D640" s="69"/>
      <c r="E640" s="69"/>
      <c r="F640" s="69"/>
      <c r="G640" s="69"/>
      <c r="H640" s="339"/>
      <c r="I640" s="69"/>
      <c r="J640" s="69"/>
      <c r="K640" s="133"/>
      <c r="M640" s="57"/>
      <c r="N640" s="57"/>
      <c r="O640" s="57"/>
      <c r="P640" s="57"/>
    </row>
    <row r="641" spans="1:16" s="59" customFormat="1" ht="6" thickBot="1">
      <c r="A641" s="50" t="s">
        <v>21</v>
      </c>
      <c r="B641" s="51"/>
      <c r="C641" s="52"/>
      <c r="D641" s="53"/>
      <c r="E641" s="54"/>
      <c r="F641" s="53"/>
      <c r="G641" s="55"/>
      <c r="H641" s="55"/>
      <c r="I641" s="55"/>
      <c r="J641" s="56"/>
      <c r="K641" s="57"/>
      <c r="L641" s="58"/>
      <c r="M641" s="50"/>
      <c r="N641" s="50"/>
      <c r="O641" s="50"/>
      <c r="P641" s="50"/>
    </row>
    <row r="642" spans="1:16" s="60" customFormat="1" ht="18.75" thickBot="1">
      <c r="B642" s="27"/>
      <c r="C642" s="1766" t="s">
        <v>2715</v>
      </c>
      <c r="D642" s="1767"/>
      <c r="E642" s="1767"/>
      <c r="F642" s="1767"/>
      <c r="G642" s="1767"/>
      <c r="H642" s="1767"/>
      <c r="I642" s="1768">
        <f>J645+J650+J653+J657</f>
        <v>78032.750000000015</v>
      </c>
      <c r="J642" s="1769"/>
      <c r="K642" s="61"/>
      <c r="L642" s="26"/>
      <c r="M642" s="62"/>
    </row>
    <row r="643" spans="1:16" s="59" customFormat="1" ht="6" thickBot="1">
      <c r="A643" s="50"/>
      <c r="B643" s="51"/>
      <c r="C643" s="63"/>
      <c r="D643" s="64"/>
      <c r="E643" s="65"/>
      <c r="F643" s="64"/>
      <c r="G643" s="66"/>
      <c r="H643" s="66"/>
      <c r="I643" s="66"/>
      <c r="J643" s="67"/>
      <c r="K643" s="57"/>
      <c r="L643" s="58"/>
      <c r="M643" s="50"/>
      <c r="N643" s="50"/>
      <c r="O643" s="50"/>
      <c r="P643" s="50"/>
    </row>
    <row r="644" spans="1:16" s="71" customFormat="1" ht="6" thickBot="1">
      <c r="B644" s="68"/>
      <c r="C644" s="69"/>
      <c r="D644" s="69"/>
      <c r="E644" s="69"/>
      <c r="F644" s="69"/>
      <c r="G644" s="69"/>
      <c r="H644" s="339"/>
      <c r="I644" s="69"/>
      <c r="J644" s="69"/>
      <c r="K644" s="133"/>
      <c r="M644" s="57"/>
      <c r="N644" s="57"/>
      <c r="O644" s="57"/>
      <c r="P644" s="57"/>
    </row>
    <row r="645" spans="1:16" s="128" customFormat="1" ht="15.75">
      <c r="B645" s="134"/>
      <c r="C645" s="349" t="s">
        <v>3004</v>
      </c>
      <c r="D645" s="350"/>
      <c r="E645" s="351" t="s">
        <v>2716</v>
      </c>
      <c r="F645" s="352"/>
      <c r="G645" s="353"/>
      <c r="H645" s="354"/>
      <c r="I645" s="354"/>
      <c r="J645" s="355">
        <f>SUM(J646:J648)</f>
        <v>41283.94</v>
      </c>
      <c r="K645" s="135" t="s">
        <v>2533</v>
      </c>
      <c r="L645" s="136"/>
      <c r="M645" s="137"/>
      <c r="N645" s="137"/>
      <c r="O645" s="137"/>
      <c r="P645" s="137"/>
    </row>
    <row r="646" spans="1:16" s="132" customFormat="1" ht="15">
      <c r="B646" s="129"/>
      <c r="C646" s="356" t="s">
        <v>3005</v>
      </c>
      <c r="D646" s="977">
        <v>72961</v>
      </c>
      <c r="E646" s="978" t="str">
        <f>VLOOKUP($D646,'BANCO DE DADOS MAIO SERVIÇOS'!$A$2:$E$14528,2,FALSE)</f>
        <v>REGULARIZACAO E COMPACTACAO DE SUBLEITO ATE 20 CM DE ESPESSURA</v>
      </c>
      <c r="F646" s="977" t="str">
        <f>VLOOKUP($D646,'BANCO DE DADOS MAIO SERVIÇOS'!$A$2:$E$14528,3,FALSE)</f>
        <v>M2</v>
      </c>
      <c r="G646" s="359">
        <f>TRUNC((165.04+250.01+485.57+295.14),2)</f>
        <v>1195.76</v>
      </c>
      <c r="H646" s="979">
        <f>VLOOKUP($D646,'BANCO DE DADOS MAIO SERVIÇOS'!$A$2:$E$14528,4,FALSE)</f>
        <v>1.22</v>
      </c>
      <c r="I646" s="979">
        <f>TRUNC(H646*(1+$G$6),2)</f>
        <v>1.54</v>
      </c>
      <c r="J646" s="361">
        <f>TRUNC(I646*G646,2)</f>
        <v>1841.47</v>
      </c>
      <c r="K646" s="135"/>
      <c r="L646" s="138"/>
      <c r="M646" s="140"/>
      <c r="N646" s="139"/>
      <c r="O646" s="140"/>
      <c r="P646" s="139"/>
    </row>
    <row r="647" spans="1:16" s="132" customFormat="1" ht="30">
      <c r="B647" s="129"/>
      <c r="C647" s="356" t="s">
        <v>3006</v>
      </c>
      <c r="D647" s="362">
        <v>94990</v>
      </c>
      <c r="E647" s="978" t="str">
        <f>VLOOKUP($D647,'BANCO DE DADOS MAIO SERVIÇOS'!$A$2:$E$14528,2,FALSE)</f>
        <v>EXECUÇÃO DE PASSEIO (CALÇADA) OU PISO DE CONCRETO COM CONCRETO MOLDADO IN LOCO, FEITO EM OBRA, ACABAMENTO CONVENCIONAL, NÃO ARMADO. AF_07/2016</v>
      </c>
      <c r="F647" s="977" t="str">
        <f>VLOOKUP($D647,'BANCO DE DADOS MAIO SERVIÇOS'!$A$2:$E$14528,3,FALSE)</f>
        <v>M3</v>
      </c>
      <c r="G647" s="359">
        <f>TRUNC(((165.04+295.14)*0.07),2)</f>
        <v>32.21</v>
      </c>
      <c r="H647" s="979">
        <f>VLOOKUP($D647,'BANCO DE DADOS MAIO SERVIÇOS'!$A$2:$E$14528,4,FALSE)</f>
        <v>509.15</v>
      </c>
      <c r="I647" s="979">
        <f>TRUNC(H647*(1+$G$6),2)</f>
        <v>643.41</v>
      </c>
      <c r="J647" s="361">
        <f>TRUNC(I647*G647,2)</f>
        <v>20724.23</v>
      </c>
      <c r="K647" s="135"/>
      <c r="L647" s="138"/>
      <c r="M647" s="140"/>
      <c r="N647" s="139"/>
      <c r="O647" s="140"/>
      <c r="P647" s="139"/>
    </row>
    <row r="648" spans="1:16" s="132" customFormat="1" ht="30.75" thickBot="1">
      <c r="B648" s="129"/>
      <c r="C648" s="1240" t="s">
        <v>3007</v>
      </c>
      <c r="D648" s="1234">
        <v>92398</v>
      </c>
      <c r="E648" s="1227" t="str">
        <f>VLOOKUP($D648,'BANCO DE DADOS MAIO SERVIÇOS'!$A$2:$E$14528,2,FALSE)</f>
        <v>EXECUÇÃO DE PÁTIO/ESTACIONAMENTO EM PISO INTERTRAVADO, COM BLOCO RETANGULAR COR NATURAL DE 20 X 10 CM, ESPESSURA 8 CM. AF_12/2015</v>
      </c>
      <c r="F648" s="1228" t="str">
        <f>VLOOKUP($D648,'BANCO DE DADOS MAIO SERVIÇOS'!$A$2:$E$14528,3,FALSE)</f>
        <v>M2</v>
      </c>
      <c r="G648" s="1241">
        <v>250.01</v>
      </c>
      <c r="H648" s="1230">
        <f>VLOOKUP($D648,'BANCO DE DADOS MAIO SERVIÇOS'!$A$2:$E$14528,4,FALSE)</f>
        <v>59.25</v>
      </c>
      <c r="I648" s="1230">
        <f>TRUNC(H648*(1+$G$6),2)</f>
        <v>74.87</v>
      </c>
      <c r="J648" s="1242">
        <f>TRUNC(I648*G648,2)</f>
        <v>18718.240000000002</v>
      </c>
      <c r="K648" s="135"/>
      <c r="L648" s="138"/>
      <c r="M648" s="140"/>
      <c r="N648" s="139"/>
      <c r="O648" s="140"/>
      <c r="P648" s="139"/>
    </row>
    <row r="649" spans="1:16" s="71" customFormat="1" ht="16.5" thickBot="1">
      <c r="B649" s="68"/>
      <c r="C649" s="370"/>
      <c r="D649" s="370"/>
      <c r="E649" s="370"/>
      <c r="F649" s="370"/>
      <c r="G649" s="370"/>
      <c r="H649" s="371"/>
      <c r="I649" s="370"/>
      <c r="J649" s="370"/>
      <c r="K649" s="133"/>
      <c r="M649" s="57"/>
      <c r="N649" s="57"/>
      <c r="O649" s="57"/>
      <c r="P649" s="57"/>
    </row>
    <row r="650" spans="1:16" s="128" customFormat="1" ht="15.75">
      <c r="B650" s="134"/>
      <c r="C650" s="381" t="s">
        <v>3008</v>
      </c>
      <c r="D650" s="382"/>
      <c r="E650" s="383" t="s">
        <v>2717</v>
      </c>
      <c r="F650" s="384"/>
      <c r="G650" s="385"/>
      <c r="H650" s="386"/>
      <c r="I650" s="386"/>
      <c r="J650" s="1083">
        <f>SUM(J651:J651)</f>
        <v>17864.55</v>
      </c>
      <c r="K650" s="135"/>
      <c r="L650" s="136"/>
      <c r="M650" s="137"/>
      <c r="N650" s="137"/>
      <c r="O650" s="137"/>
      <c r="P650" s="137"/>
    </row>
    <row r="651" spans="1:16" s="128" customFormat="1" ht="30.75" thickBot="1">
      <c r="B651" s="134"/>
      <c r="C651" s="1233" t="s">
        <v>3009</v>
      </c>
      <c r="D651" s="1234" t="str">
        <f>'COMPOSIÇÃO CIVIL'!B395</f>
        <v>AMM CIV 017</v>
      </c>
      <c r="E651" s="1227" t="str">
        <f>VLOOKUP($D651,'BANCO DE DADOS MAIO SERVIÇOS'!$A$2:$E$14528,2,FALSE)</f>
        <v>PISO COM PLACA CIMENTÍCIA DE ALTA RESISTÊNCIA, PODOTÁTIL, 25X25 CM, ESP=3,5, ASSENTADO COM ARGAMASSA DE CIMENTO E AREIA PENEIRADA TRAÇO 1:3</v>
      </c>
      <c r="F651" s="1228" t="str">
        <f>VLOOKUP($D651,'BANCO DE DADOS MAIO SERVIÇOS'!$A$2:$E$14528,3,FALSE)</f>
        <v>M2</v>
      </c>
      <c r="G651" s="1243">
        <f>TRUNC(((56+439)*0.25),2)</f>
        <v>123.75</v>
      </c>
      <c r="H651" s="1230">
        <f>VLOOKUP($D651,'BANCO DE DADOS MAIO SERVIÇOS'!$A$2:$E$14528,4,FALSE)</f>
        <v>114.24</v>
      </c>
      <c r="I651" s="1235">
        <f>TRUNC(H651*(1+$G$6),2)</f>
        <v>144.36000000000001</v>
      </c>
      <c r="J651" s="1236">
        <f>TRUNC(I651*G651,2)</f>
        <v>17864.55</v>
      </c>
      <c r="K651" s="135"/>
      <c r="L651" s="136"/>
      <c r="M651" s="137"/>
      <c r="N651" s="137"/>
      <c r="O651" s="137"/>
      <c r="P651" s="137"/>
    </row>
    <row r="652" spans="1:16" s="71" customFormat="1" ht="16.5" thickBot="1">
      <c r="B652" s="68"/>
      <c r="C652" s="1244"/>
      <c r="D652" s="1244"/>
      <c r="E652" s="1244"/>
      <c r="F652" s="1244"/>
      <c r="G652" s="1244"/>
      <c r="H652" s="1245"/>
      <c r="I652" s="1244"/>
      <c r="J652" s="1244"/>
      <c r="K652" s="133"/>
      <c r="L652" s="57"/>
      <c r="M652" s="57"/>
      <c r="N652" s="57"/>
      <c r="O652" s="57"/>
      <c r="P652" s="57"/>
    </row>
    <row r="653" spans="1:16" s="128" customFormat="1" ht="16.5" thickBot="1">
      <c r="B653" s="134"/>
      <c r="C653" s="349" t="s">
        <v>3010</v>
      </c>
      <c r="D653" s="350"/>
      <c r="E653" s="351" t="s">
        <v>2719</v>
      </c>
      <c r="F653" s="352"/>
      <c r="G653" s="353"/>
      <c r="H653" s="354"/>
      <c r="I653" s="354"/>
      <c r="J653" s="355">
        <f>SUM(J654:J655)</f>
        <v>9902.9599999999991</v>
      </c>
      <c r="K653" s="135"/>
      <c r="L653" s="136"/>
      <c r="M653" s="137"/>
      <c r="N653" s="137"/>
      <c r="O653" s="137"/>
      <c r="P653" s="137"/>
    </row>
    <row r="654" spans="1:16" s="128" customFormat="1" ht="15">
      <c r="B654" s="134"/>
      <c r="C654" s="1529" t="s">
        <v>3011</v>
      </c>
      <c r="D654" s="1707" t="str">
        <f>'COMPOSIÇÃO CIVIL'!B469</f>
        <v>AMM CIV 023</v>
      </c>
      <c r="E654" s="1715" t="str">
        <f>VLOOKUP($D654,'BANCO DE DADOS MAIO SERVIÇOS'!$A$2:$E$14528,2,FALSE)</f>
        <v>LASTRO DE TERRA VEGETAL</v>
      </c>
      <c r="F654" s="1716" t="str">
        <f>VLOOKUP($D654,'BANCO DE DADOS MAIO SERVIÇOS'!$A$2:$E$14528,3,FALSE)</f>
        <v>M3</v>
      </c>
      <c r="G654" s="1531">
        <f>TRUNC(G655*0.03,2)</f>
        <v>14.56</v>
      </c>
      <c r="H654" s="1717">
        <f>VLOOKUP($D654,'BANCO DE DADOS MAIO SERVIÇOS'!$A$2:$E$14528,4,FALSE)</f>
        <v>117.03</v>
      </c>
      <c r="I654" s="1528">
        <f>TRUNC(H654*(1+$G$6),2)</f>
        <v>147.88999999999999</v>
      </c>
      <c r="J654" s="1090">
        <f>TRUNC(I654*G654,2)</f>
        <v>2153.27</v>
      </c>
      <c r="K654" s="135"/>
      <c r="L654" s="136"/>
      <c r="M654" s="137"/>
      <c r="N654" s="137"/>
      <c r="O654" s="137"/>
      <c r="P654" s="137"/>
    </row>
    <row r="655" spans="1:16" s="128" customFormat="1" ht="15.75" thickBot="1">
      <c r="B655" s="134"/>
      <c r="C655" s="1549" t="s">
        <v>13802</v>
      </c>
      <c r="D655" s="1712">
        <v>85180</v>
      </c>
      <c r="E655" s="1704" t="str">
        <f>VLOOKUP($D655,'BANCO DE DADOS MAIO SERVIÇOS'!$A$2:$E$14528,2,FALSE)</f>
        <v>PLANTIO DE GRAMA ESMERALDA EM ROLO</v>
      </c>
      <c r="F655" s="1705" t="str">
        <f>VLOOKUP($D655,'BANCO DE DADOS MAIO SERVIÇOS'!$A$2:$E$14528,3,FALSE)</f>
        <v>M2</v>
      </c>
      <c r="G655" s="1698">
        <v>485.57</v>
      </c>
      <c r="H655" s="1713">
        <f>VLOOKUP($D655,'BANCO DE DADOS MAIO SERVIÇOS'!$A$2:$E$14528,4,FALSE)</f>
        <v>12.63</v>
      </c>
      <c r="I655" s="1686">
        <f>TRUNC(H655*(1+$G$6),2)</f>
        <v>15.96</v>
      </c>
      <c r="J655" s="1693">
        <f>TRUNC(I655*G655,2)</f>
        <v>7749.69</v>
      </c>
      <c r="K655" s="135"/>
      <c r="L655" s="136"/>
      <c r="M655" s="137"/>
      <c r="N655" s="137"/>
      <c r="O655" s="137"/>
      <c r="P655" s="137"/>
    </row>
    <row r="656" spans="1:16" s="71" customFormat="1" ht="16.5" thickBot="1">
      <c r="B656" s="68"/>
      <c r="C656" s="379"/>
      <c r="D656" s="379"/>
      <c r="E656" s="379"/>
      <c r="F656" s="379"/>
      <c r="G656" s="379"/>
      <c r="H656" s="380"/>
      <c r="I656" s="379"/>
      <c r="J656" s="379"/>
      <c r="K656" s="133"/>
      <c r="L656" s="57"/>
      <c r="M656" s="57"/>
      <c r="N656" s="57"/>
      <c r="O656" s="57"/>
      <c r="P656" s="57"/>
    </row>
    <row r="657" spans="1:16" s="157" customFormat="1" ht="15.75">
      <c r="A657" s="1037"/>
      <c r="B657" s="1036"/>
      <c r="C657" s="381" t="s">
        <v>3012</v>
      </c>
      <c r="D657" s="382"/>
      <c r="E657" s="383" t="s">
        <v>2718</v>
      </c>
      <c r="F657" s="384"/>
      <c r="G657" s="385"/>
      <c r="H657" s="386"/>
      <c r="I657" s="386"/>
      <c r="J657" s="1083">
        <f>SUM(J658:J662)</f>
        <v>8981.2999999999993</v>
      </c>
      <c r="K657" s="1038"/>
      <c r="L657" s="1039"/>
      <c r="M657" s="137"/>
    </row>
    <row r="658" spans="1:16" s="128" customFormat="1" ht="45">
      <c r="B658" s="134"/>
      <c r="C658" s="387" t="s">
        <v>3013</v>
      </c>
      <c r="D658" s="388">
        <v>94275</v>
      </c>
      <c r="E658" s="982" t="str">
        <f>VLOOKUP($D658,'BANCO DE DADOS MAIO SERVIÇOS'!$A$2:$E$14528,2,FALSE)</f>
        <v>ASSENTAMENTO DE GUIA (MEIO-FIO) EM TRECHO RETO, CONFECCIONADA EM CONCRETO PRÉ-FABRICADO, DIMENSÕES 100X15X13X20 CM (COMPRIMENTO X BASE INFERIOR X BASE SUPERIOR X ALTURA), PARA URBANIZAÇÃO INTERNA DE EMPREENDIMENTOS. AF_06/2016_P</v>
      </c>
      <c r="F658" s="983" t="str">
        <f>VLOOKUP($D658,'BANCO DE DADOS MAIO SERVIÇOS'!$A$2:$E$14528,3,FALSE)</f>
        <v>M</v>
      </c>
      <c r="G658" s="988">
        <f>TRUNC((16.87+13.22+4.8+5.22+2.43+4.9+2.9+0.63),2)</f>
        <v>50.97</v>
      </c>
      <c r="H658" s="984">
        <f>VLOOKUP($D658,'BANCO DE DADOS MAIO SERVIÇOS'!$A$2:$E$14528,4,FALSE)</f>
        <v>31.25</v>
      </c>
      <c r="I658" s="988">
        <f>TRUNC(H658*(1+$G$6),2)</f>
        <v>39.49</v>
      </c>
      <c r="J658" s="808">
        <f>TRUNC(I658*G658,2)</f>
        <v>2012.8</v>
      </c>
      <c r="K658" s="135"/>
      <c r="L658" s="136"/>
      <c r="M658" s="137"/>
      <c r="N658" s="137"/>
      <c r="O658" s="137"/>
      <c r="P658" s="137"/>
    </row>
    <row r="659" spans="1:16" s="128" customFormat="1" ht="45">
      <c r="B659" s="134"/>
      <c r="C659" s="986" t="s">
        <v>3014</v>
      </c>
      <c r="D659" s="362">
        <v>94276</v>
      </c>
      <c r="E659" s="982" t="str">
        <f>VLOOKUP($D659,'BANCO DE DADOS MAIO SERVIÇOS'!$A$2:$E$14528,2,FALSE)</f>
        <v>ASSENTAMENTO DE GUIA (MEIO-FIO) EM TRECHO CURVO, CONFECCIONADA EM CONCRETO PRÉ-FABRICADO, DIMENSÕES 100X15X13X20 CM (COMPRIMENTO X BASE INFERIOR X BASE SUPERIOR X ALTURA), PARA URBANIZAÇÃO INTERNA DE EMPREENDIMENTOS. AF_06/2016_P</v>
      </c>
      <c r="F659" s="983" t="str">
        <f>VLOOKUP($D659,'BANCO DE DADOS MAIO SERVIÇOS'!$A$2:$E$14528,3,FALSE)</f>
        <v>M</v>
      </c>
      <c r="G659" s="987">
        <f>TRUNC(2.98+7.6,2)</f>
        <v>10.58</v>
      </c>
      <c r="H659" s="984">
        <f>VLOOKUP($D659,'BANCO DE DADOS MAIO SERVIÇOS'!$A$2:$E$14528,4,FALSE)</f>
        <v>34.06</v>
      </c>
      <c r="I659" s="987">
        <f>TRUNC(H659*(1+$G$6),2)</f>
        <v>43.04</v>
      </c>
      <c r="J659" s="391">
        <f>TRUNC(I659*G659,2)</f>
        <v>455.36</v>
      </c>
      <c r="K659" s="135"/>
      <c r="L659" s="136"/>
      <c r="M659" s="137"/>
      <c r="N659" s="137"/>
      <c r="O659" s="137"/>
      <c r="P659" s="137"/>
    </row>
    <row r="660" spans="1:16" s="128" customFormat="1" ht="45">
      <c r="B660" s="134"/>
      <c r="C660" s="986" t="s">
        <v>3015</v>
      </c>
      <c r="D660" s="362">
        <v>94273</v>
      </c>
      <c r="E660" s="982" t="str">
        <f>VLOOKUP($D660,'BANCO DE DADOS MAIO SERVIÇOS'!$A$2:$E$14528,2,FALSE)</f>
        <v>ASSENTAMENTO DE GUIA (MEIO-FIO) EM TRECHO RETO, CONFECCIONADA EM CONCRETO PRÉ-FABRICADO, DIMENSÕES 100X15X13X30 CM (COMPRIMENTO X BASE INFERIOR X BASE SUPERIOR X ALTURA), PARA VIAS URBANAS (USO VIÁRIO). AF_06/2016</v>
      </c>
      <c r="F660" s="983" t="str">
        <f>VLOOKUP($D660,'BANCO DE DADOS MAIO SERVIÇOS'!$A$2:$E$14528,3,FALSE)</f>
        <v>M</v>
      </c>
      <c r="G660" s="987">
        <f>32+40+32</f>
        <v>104</v>
      </c>
      <c r="H660" s="984">
        <f>VLOOKUP($D660,'BANCO DE DADOS MAIO SERVIÇOS'!$A$2:$E$14528,4,FALSE)</f>
        <v>32.72</v>
      </c>
      <c r="I660" s="987">
        <f>TRUNC(H660*(1+$G$6),2)</f>
        <v>41.34</v>
      </c>
      <c r="J660" s="391">
        <f>TRUNC(I660*G660,2)</f>
        <v>4299.3599999999997</v>
      </c>
      <c r="K660" s="135"/>
      <c r="L660" s="136"/>
      <c r="M660" s="137"/>
      <c r="N660" s="137"/>
      <c r="O660" s="137"/>
      <c r="P660" s="137"/>
    </row>
    <row r="661" spans="1:16" s="128" customFormat="1" ht="45.75">
      <c r="B661" s="134"/>
      <c r="C661" s="986" t="s">
        <v>3016</v>
      </c>
      <c r="D661" s="1231">
        <v>94274</v>
      </c>
      <c r="E661" s="982" t="str">
        <f>VLOOKUP($D661,'BANCO DE DADOS MAIO SERVIÇOS'!$A$2:$E$14528,2,FALSE)</f>
        <v>ASSENTAMENTO DE GUIA (MEIO-FIO) EM TRECHO CURVO, CONFECCIONADA EM CONCRETO PRÉ-FABRICADO, DIMENSÕES 100X15X13X30 CM (COMPRIMENTO X BASE INFERIOR X BASE SUPERIOR X ALTURA), PARA VIAS URBANAS (USO VIÁRIO). AF_06/2016</v>
      </c>
      <c r="F661" s="983" t="str">
        <f>VLOOKUP($D661,'BANCO DE DADOS MAIO SERVIÇOS'!$A$2:$E$14528,3,FALSE)</f>
        <v>M</v>
      </c>
      <c r="G661" s="1232">
        <f>3.3+3.3</f>
        <v>6.6</v>
      </c>
      <c r="H661" s="984">
        <f>VLOOKUP($D661,'BANCO DE DADOS MAIO SERVIÇOS'!$A$2:$E$14528,4,FALSE)</f>
        <v>35.53</v>
      </c>
      <c r="I661" s="987">
        <f>TRUNC(H661*(1+$G$6),2)</f>
        <v>44.89</v>
      </c>
      <c r="J661" s="391">
        <f>TRUNC(I661*G661,2)</f>
        <v>296.27</v>
      </c>
      <c r="K661" s="135"/>
      <c r="L661" s="136"/>
      <c r="M661" s="137"/>
      <c r="N661" s="137"/>
      <c r="O661" s="137"/>
      <c r="P661" s="137"/>
    </row>
    <row r="662" spans="1:16" s="128" customFormat="1" ht="16.5" thickBot="1">
      <c r="B662" s="134"/>
      <c r="C662" s="1225" t="s">
        <v>3017</v>
      </c>
      <c r="D662" s="1226">
        <v>9537</v>
      </c>
      <c r="E662" s="1227" t="str">
        <f>VLOOKUP($D662,'BANCO DE DADOS MAIO SERVIÇOS'!$A$2:$E$14528,2,FALSE)</f>
        <v>LIMPEZA FINAL DA OBRA</v>
      </c>
      <c r="F662" s="1228" t="str">
        <f>VLOOKUP($D662,'BANCO DE DADOS MAIO SERVIÇOS'!$A$2:$E$14528,3,FALSE)</f>
        <v>M2</v>
      </c>
      <c r="G662" s="1229">
        <f>TRUNC((165.04+250.01+295.14),2)</f>
        <v>710.19</v>
      </c>
      <c r="H662" s="1230">
        <f>VLOOKUP($D662,'BANCO DE DADOS MAIO SERVIÇOS'!$A$2:$E$14528,4,FALSE)</f>
        <v>2.14</v>
      </c>
      <c r="I662" s="392">
        <f>TRUNC(H662*(1+$G$6),2)</f>
        <v>2.7</v>
      </c>
      <c r="J662" s="393">
        <f>TRUNC(I662*G662,2)</f>
        <v>1917.51</v>
      </c>
      <c r="K662" s="135"/>
      <c r="L662" s="136"/>
      <c r="M662" s="137"/>
      <c r="N662" s="137"/>
      <c r="O662" s="137"/>
      <c r="P662" s="137"/>
    </row>
    <row r="663" spans="1:16" s="71" customFormat="1" ht="7.5" customHeight="1" thickBot="1">
      <c r="B663" s="68"/>
      <c r="C663" s="1244"/>
      <c r="D663" s="1244"/>
      <c r="E663" s="379"/>
      <c r="F663" s="370"/>
      <c r="G663" s="370"/>
      <c r="H663" s="371"/>
      <c r="I663" s="370"/>
      <c r="J663" s="370"/>
      <c r="K663" s="133"/>
      <c r="M663" s="57"/>
      <c r="N663" s="57"/>
      <c r="O663" s="57"/>
      <c r="P663" s="57"/>
    </row>
    <row r="664" spans="1:16" s="348" customFormat="1" ht="27" thickBot="1">
      <c r="A664" s="341"/>
      <c r="B664" s="1218"/>
      <c r="C664" s="1219"/>
      <c r="D664" s="1220"/>
      <c r="E664" s="1222"/>
      <c r="F664" s="342"/>
      <c r="G664" s="343" t="s">
        <v>2021</v>
      </c>
      <c r="H664" s="344"/>
      <c r="I664" s="344"/>
      <c r="J664" s="345">
        <f>J657+J653+J650+J645+J636+J632+J628+J609+J601+J595+J584+J580+J576+J573+J568+J551+J542+J535+J526+J521+J514+J508+J502+J497+J478+J462+J452+J444+J434+J421+J407+J384+J309+J158+J155+J146+J138+J127+J105+J94+J91+J86+J61+J45+J35+J22+J19</f>
        <v>959024.66999999993</v>
      </c>
      <c r="K664" s="346"/>
      <c r="L664" s="347"/>
      <c r="M664" s="347"/>
      <c r="N664" s="347"/>
    </row>
    <row r="665" spans="1:16">
      <c r="D665" s="1221"/>
      <c r="E665" s="1223"/>
    </row>
    <row r="666" spans="1:16" ht="13.5" thickBot="1"/>
    <row r="667" spans="1:16" s="128" customFormat="1" ht="15.75">
      <c r="B667" s="134"/>
      <c r="C667" s="349"/>
      <c r="D667" s="350"/>
      <c r="E667" s="351" t="s">
        <v>1841</v>
      </c>
      <c r="F667" s="352"/>
      <c r="G667" s="353"/>
      <c r="H667" s="354"/>
      <c r="I667" s="354"/>
      <c r="J667" s="355"/>
      <c r="K667" s="135"/>
      <c r="L667" s="136"/>
      <c r="M667" s="137"/>
      <c r="N667" s="137"/>
      <c r="O667" s="137"/>
      <c r="P667" s="137"/>
    </row>
    <row r="668" spans="1:16" s="132" customFormat="1" ht="30">
      <c r="B668" s="129"/>
      <c r="C668" s="356"/>
      <c r="D668" s="357" t="str">
        <f>'BANCO DE DADOS MAIO SERVIÇOS'!$A$9491</f>
        <v>AMM CIV 001</v>
      </c>
      <c r="E668" s="358" t="str">
        <f>VLOOKUP($D668,'BANCO DE DADOS MAIO SERVIÇOS'!$A$2:$E$14528,2,FALSE)</f>
        <v>LIGAÇÃO PROVISÓRIA DE ÁGUA PARA OBRA E INSTALAÇÃO SANITÁRIA PROVISÓRIA, PEQUENAS OBRAS - INSTALAÇÃO MÍNIMA</v>
      </c>
      <c r="F668" s="357" t="str">
        <f>VLOOKUP($D668,'BANCO DE DADOS MAIO SERVIÇOS'!$A$2:$E$14528,3,FALSE)</f>
        <v>UN</v>
      </c>
      <c r="G668" s="359"/>
      <c r="H668" s="360">
        <f>VLOOKUP($D668,'BANCO DE DADOS MAIO SERVIÇOS'!$A$2:$E$14528,4,FALSE)</f>
        <v>2017.87</v>
      </c>
      <c r="I668" s="360">
        <f>TRUNC(H668*(1+$G$6),2)</f>
        <v>2549.98</v>
      </c>
      <c r="J668" s="361">
        <f t="shared" ref="J668:J721" si="73">TRUNC(I668*G668,2)</f>
        <v>0</v>
      </c>
      <c r="K668" s="135"/>
      <c r="L668" s="138"/>
      <c r="M668" s="140"/>
      <c r="N668" s="139"/>
      <c r="O668" s="140"/>
      <c r="P668" s="139"/>
    </row>
    <row r="669" spans="1:16" s="132" customFormat="1" ht="15">
      <c r="B669" s="129"/>
      <c r="C669" s="356"/>
      <c r="D669" s="357" t="str">
        <f>'BANCO DE DADOS MAIO SERVIÇOS'!$A$9492</f>
        <v>AMM CIV 002</v>
      </c>
      <c r="E669" s="358" t="str">
        <f>VLOOKUP($D669,'BANCO DE DADOS MAIO SERVIÇOS'!$A$2:$E$14528,2,FALSE)</f>
        <v>ADMINISTRAÇÃO LOCAL</v>
      </c>
      <c r="F669" s="357" t="str">
        <f>VLOOKUP($D669,'BANCO DE DADOS MAIO SERVIÇOS'!$A$2:$E$14528,3,FALSE)</f>
        <v>UN</v>
      </c>
      <c r="G669" s="359"/>
      <c r="H669" s="360">
        <f>VLOOKUP($D669,'BANCO DE DADOS MAIO SERVIÇOS'!$A$2:$E$14528,4,FALSE)</f>
        <v>37203.840000000004</v>
      </c>
      <c r="I669" s="360">
        <f>TRUNC(H669*(1+$G$6),2)</f>
        <v>47014.49</v>
      </c>
      <c r="J669" s="361">
        <f t="shared" si="73"/>
        <v>0</v>
      </c>
      <c r="K669" s="135"/>
      <c r="L669" s="138"/>
      <c r="M669" s="140"/>
      <c r="N669" s="139"/>
      <c r="O669" s="140"/>
      <c r="P669" s="139"/>
    </row>
    <row r="670" spans="1:16" s="132" customFormat="1" ht="15">
      <c r="B670" s="129"/>
      <c r="C670" s="356"/>
      <c r="D670" s="357" t="e">
        <f>'BANCO DE DADOS MAIO SERVIÇOS'!#REF!</f>
        <v>#REF!</v>
      </c>
      <c r="E670" s="358" t="e">
        <f>VLOOKUP($D670,'BANCO DE DADOS MAIO SERVIÇOS'!$A$2:$E$14528,2,FALSE)</f>
        <v>#REF!</v>
      </c>
      <c r="F670" s="357" t="e">
        <f>VLOOKUP($D670,'BANCO DE DADOS MAIO SERVIÇOS'!$A$2:$E$14528,3,FALSE)</f>
        <v>#REF!</v>
      </c>
      <c r="G670" s="359"/>
      <c r="H670" s="360" t="e">
        <f>VLOOKUP($D670,'BANCO DE DADOS MAIO SERVIÇOS'!$A$2:$E$14528,4,FALSE)</f>
        <v>#REF!</v>
      </c>
      <c r="I670" s="360" t="e">
        <f>TRUNC(H670*(1+$G$6),2)</f>
        <v>#REF!</v>
      </c>
      <c r="J670" s="361" t="e">
        <f t="shared" si="73"/>
        <v>#REF!</v>
      </c>
      <c r="K670" s="135"/>
      <c r="L670" s="138"/>
      <c r="M670" s="140"/>
      <c r="N670" s="139"/>
      <c r="O670" s="140"/>
      <c r="P670" s="139"/>
    </row>
    <row r="671" spans="1:16" s="132" customFormat="1" ht="15">
      <c r="B671" s="129"/>
      <c r="C671" s="356"/>
      <c r="D671" s="357" t="e">
        <f>'BANCO DE DADOS MAIO SERVIÇOS'!#REF!</f>
        <v>#REF!</v>
      </c>
      <c r="E671" s="358" t="e">
        <f>VLOOKUP($D671,'BANCO DE DADOS MAIO SERVIÇOS'!$A$2:$E$14528,2,FALSE)</f>
        <v>#REF!</v>
      </c>
      <c r="F671" s="357" t="e">
        <f>VLOOKUP($D671,'BANCO DE DADOS MAIO SERVIÇOS'!$A$2:$E$14528,3,FALSE)</f>
        <v>#REF!</v>
      </c>
      <c r="G671" s="359"/>
      <c r="H671" s="360" t="e">
        <f>VLOOKUP($D671,'BANCO DE DADOS MAIO SERVIÇOS'!$A$2:$E$14528,4,FALSE)</f>
        <v>#REF!</v>
      </c>
      <c r="I671" s="360" t="e">
        <f>VLOOKUP($D671,'BANCO DE DADOS MAIO SERVIÇOS'!$A$2:$E$14528,4,FALSE)</f>
        <v>#REF!</v>
      </c>
      <c r="J671" s="361" t="e">
        <f t="shared" si="73"/>
        <v>#REF!</v>
      </c>
      <c r="K671" s="135"/>
      <c r="L671" s="138"/>
      <c r="M671" s="140"/>
      <c r="N671" s="139"/>
      <c r="O671" s="140"/>
      <c r="P671" s="139"/>
    </row>
    <row r="672" spans="1:16" s="132" customFormat="1" ht="15">
      <c r="B672" s="129"/>
      <c r="C672" s="356"/>
      <c r="D672" s="357" t="e">
        <f>'BANCO DE DADOS MAIO SERVIÇOS'!#REF!</f>
        <v>#REF!</v>
      </c>
      <c r="E672" s="358" t="e">
        <f>VLOOKUP($D672,'BANCO DE DADOS MAIO SERVIÇOS'!$A$2:$E$14528,2,FALSE)</f>
        <v>#REF!</v>
      </c>
      <c r="F672" s="357" t="e">
        <f>VLOOKUP($D672,'BANCO DE DADOS MAIO SERVIÇOS'!$A$2:$E$14528,3,FALSE)</f>
        <v>#REF!</v>
      </c>
      <c r="G672" s="359"/>
      <c r="H672" s="360" t="e">
        <f>VLOOKUP($D672,'BANCO DE DADOS MAIO SERVIÇOS'!$A$2:$E$14528,4,FALSE)</f>
        <v>#REF!</v>
      </c>
      <c r="I672" s="360" t="e">
        <f>VLOOKUP($D672,'BANCO DE DADOS MAIO SERVIÇOS'!$A$2:$E$14528,4,FALSE)</f>
        <v>#REF!</v>
      </c>
      <c r="J672" s="361" t="e">
        <f t="shared" si="73"/>
        <v>#REF!</v>
      </c>
      <c r="K672" s="135"/>
      <c r="L672" s="138"/>
      <c r="M672" s="140"/>
      <c r="N672" s="139"/>
      <c r="O672" s="140"/>
      <c r="P672" s="139"/>
    </row>
    <row r="673" spans="2:16" s="132" customFormat="1" ht="15">
      <c r="B673" s="129"/>
      <c r="C673" s="356"/>
      <c r="D673" s="357" t="e">
        <f>'BANCO DE DADOS MAIO SERVIÇOS'!#REF!</f>
        <v>#REF!</v>
      </c>
      <c r="E673" s="358" t="e">
        <f>VLOOKUP($D673,'BANCO DE DADOS MAIO SERVIÇOS'!$A$2:$E$14528,2,FALSE)</f>
        <v>#REF!</v>
      </c>
      <c r="F673" s="357" t="e">
        <f>VLOOKUP($D673,'BANCO DE DADOS MAIO SERVIÇOS'!$A$2:$E$14528,3,FALSE)</f>
        <v>#REF!</v>
      </c>
      <c r="G673" s="359"/>
      <c r="H673" s="360" t="e">
        <f>VLOOKUP($D673,'BANCO DE DADOS MAIO SERVIÇOS'!$A$2:$E$14528,4,FALSE)</f>
        <v>#REF!</v>
      </c>
      <c r="I673" s="360" t="e">
        <f>VLOOKUP($D673,'BANCO DE DADOS MAIO SERVIÇOS'!$A$2:$E$14528,4,FALSE)</f>
        <v>#REF!</v>
      </c>
      <c r="J673" s="361" t="e">
        <f t="shared" si="73"/>
        <v>#REF!</v>
      </c>
      <c r="K673" s="135"/>
      <c r="L673" s="138"/>
      <c r="M673" s="140"/>
      <c r="N673" s="139"/>
      <c r="O673" s="140"/>
      <c r="P673" s="139"/>
    </row>
    <row r="674" spans="2:16" s="132" customFormat="1" ht="15">
      <c r="B674" s="129"/>
      <c r="C674" s="356"/>
      <c r="D674" s="357" t="e">
        <f>'BANCO DE DADOS MAIO SERVIÇOS'!#REF!</f>
        <v>#REF!</v>
      </c>
      <c r="E674" s="358" t="e">
        <f>VLOOKUP($D674,'BANCO DE DADOS MAIO SERVIÇOS'!$A$2:$E$14528,2,FALSE)</f>
        <v>#REF!</v>
      </c>
      <c r="F674" s="357" t="e">
        <f>VLOOKUP($D674,'BANCO DE DADOS MAIO SERVIÇOS'!$A$2:$E$14528,3,FALSE)</f>
        <v>#REF!</v>
      </c>
      <c r="G674" s="359"/>
      <c r="H674" s="360" t="e">
        <f>VLOOKUP($D674,'BANCO DE DADOS MAIO SERVIÇOS'!$A$2:$E$14528,4,FALSE)</f>
        <v>#REF!</v>
      </c>
      <c r="I674" s="360" t="e">
        <f t="shared" ref="I674:I679" si="74">TRUNC(H674*(1+$G$6),2)</f>
        <v>#REF!</v>
      </c>
      <c r="J674" s="361" t="e">
        <f t="shared" si="73"/>
        <v>#REF!</v>
      </c>
      <c r="K674" s="135"/>
      <c r="L674" s="138"/>
      <c r="M674" s="140"/>
      <c r="N674" s="139"/>
      <c r="O674" s="140"/>
      <c r="P674" s="139"/>
    </row>
    <row r="675" spans="2:16" s="132" customFormat="1" ht="15">
      <c r="B675" s="129"/>
      <c r="C675" s="356"/>
      <c r="D675" s="357" t="e">
        <f>'BANCO DE DADOS MAIO SERVIÇOS'!#REF!</f>
        <v>#REF!</v>
      </c>
      <c r="E675" s="358" t="e">
        <f>VLOOKUP($D675,'BANCO DE DADOS MAIO SERVIÇOS'!$A$2:$E$14528,2,FALSE)</f>
        <v>#REF!</v>
      </c>
      <c r="F675" s="357" t="e">
        <f>VLOOKUP($D675,'BANCO DE DADOS MAIO SERVIÇOS'!$A$2:$E$14528,3,FALSE)</f>
        <v>#REF!</v>
      </c>
      <c r="G675" s="359"/>
      <c r="H675" s="360" t="e">
        <f>VLOOKUP($D675,'BANCO DE DADOS MAIO SERVIÇOS'!$A$2:$E$14528,4,FALSE)</f>
        <v>#REF!</v>
      </c>
      <c r="I675" s="360" t="e">
        <f t="shared" si="74"/>
        <v>#REF!</v>
      </c>
      <c r="J675" s="361" t="e">
        <f t="shared" si="73"/>
        <v>#REF!</v>
      </c>
      <c r="K675" s="607"/>
      <c r="L675" s="138"/>
      <c r="M675" s="140"/>
      <c r="N675" s="139"/>
      <c r="O675" s="140"/>
      <c r="P675" s="139"/>
    </row>
    <row r="676" spans="2:16" s="132" customFormat="1" ht="15">
      <c r="B676" s="129"/>
      <c r="C676" s="356"/>
      <c r="D676" s="357" t="e">
        <f>'BANCO DE DADOS MAIO SERVIÇOS'!#REF!</f>
        <v>#REF!</v>
      </c>
      <c r="E676" s="358" t="e">
        <f>VLOOKUP($D676,'BANCO DE DADOS MAIO SERVIÇOS'!$A$2:$E$14528,2,FALSE)</f>
        <v>#REF!</v>
      </c>
      <c r="F676" s="357" t="e">
        <f>VLOOKUP($D676,'BANCO DE DADOS MAIO SERVIÇOS'!$A$2:$E$14528,3,FALSE)</f>
        <v>#REF!</v>
      </c>
      <c r="G676" s="359"/>
      <c r="H676" s="360" t="e">
        <f>VLOOKUP($D676,'BANCO DE DADOS MAIO SERVIÇOS'!$A$2:$E$14528,4,FALSE)</f>
        <v>#REF!</v>
      </c>
      <c r="I676" s="360" t="e">
        <f t="shared" si="74"/>
        <v>#REF!</v>
      </c>
      <c r="J676" s="361" t="e">
        <f t="shared" si="73"/>
        <v>#REF!</v>
      </c>
      <c r="K676" s="607"/>
      <c r="L676" s="138"/>
      <c r="M676" s="140"/>
      <c r="N676" s="139"/>
      <c r="O676" s="140"/>
      <c r="P676" s="139"/>
    </row>
    <row r="677" spans="2:16" s="132" customFormat="1" ht="15">
      <c r="B677" s="129"/>
      <c r="C677" s="356"/>
      <c r="D677" s="357" t="e">
        <f>'BANCO DE DADOS MAIO SERVIÇOS'!#REF!</f>
        <v>#REF!</v>
      </c>
      <c r="E677" s="358" t="e">
        <f>VLOOKUP($D677,'BANCO DE DADOS MAIO SERVIÇOS'!$A$2:$E$14528,2,FALSE)</f>
        <v>#REF!</v>
      </c>
      <c r="F677" s="357" t="e">
        <f>VLOOKUP($D677,'BANCO DE DADOS MAIO SERVIÇOS'!$A$2:$E$14528,3,FALSE)</f>
        <v>#REF!</v>
      </c>
      <c r="G677" s="359"/>
      <c r="H677" s="360" t="e">
        <f>VLOOKUP($D677,'BANCO DE DADOS MAIO SERVIÇOS'!$A$2:$E$14528,4,FALSE)</f>
        <v>#REF!</v>
      </c>
      <c r="I677" s="360" t="e">
        <f t="shared" si="74"/>
        <v>#REF!</v>
      </c>
      <c r="J677" s="361" t="e">
        <f t="shared" si="73"/>
        <v>#REF!</v>
      </c>
      <c r="K677" s="135"/>
      <c r="L677" s="138"/>
      <c r="M677" s="140"/>
      <c r="N677" s="139"/>
      <c r="O677" s="140"/>
      <c r="P677" s="139"/>
    </row>
    <row r="678" spans="2:16" s="132" customFormat="1" ht="15">
      <c r="B678" s="129"/>
      <c r="C678" s="356"/>
      <c r="D678" s="357" t="e">
        <f>'BANCO DE DADOS MAIO SERVIÇOS'!#REF!</f>
        <v>#REF!</v>
      </c>
      <c r="E678" s="358" t="e">
        <f>VLOOKUP($D678,'BANCO DE DADOS MAIO SERVIÇOS'!$A$2:$E$14528,2,FALSE)</f>
        <v>#REF!</v>
      </c>
      <c r="F678" s="357" t="e">
        <f>VLOOKUP($D678,'BANCO DE DADOS MAIO SERVIÇOS'!$A$2:$E$14528,3,FALSE)</f>
        <v>#REF!</v>
      </c>
      <c r="G678" s="359"/>
      <c r="H678" s="360" t="e">
        <f>VLOOKUP($D678,'BANCO DE DADOS MAIO SERVIÇOS'!$A$2:$E$14528,4,FALSE)</f>
        <v>#REF!</v>
      </c>
      <c r="I678" s="360" t="e">
        <f t="shared" si="74"/>
        <v>#REF!</v>
      </c>
      <c r="J678" s="361" t="e">
        <f t="shared" si="73"/>
        <v>#REF!</v>
      </c>
      <c r="K678" s="135"/>
      <c r="L678" s="138"/>
      <c r="M678" s="140"/>
      <c r="N678" s="139"/>
      <c r="O678" s="140"/>
      <c r="P678" s="139"/>
    </row>
    <row r="679" spans="2:16" s="132" customFormat="1" ht="15">
      <c r="B679" s="129"/>
      <c r="C679" s="356"/>
      <c r="D679" s="357" t="e">
        <f>'BANCO DE DADOS MAIO SERVIÇOS'!#REF!</f>
        <v>#REF!</v>
      </c>
      <c r="E679" s="358" t="e">
        <f>VLOOKUP($D679,'BANCO DE DADOS MAIO SERVIÇOS'!$A$2:$E$14528,2,FALSE)</f>
        <v>#REF!</v>
      </c>
      <c r="F679" s="357" t="e">
        <f>VLOOKUP($D679,'BANCO DE DADOS MAIO SERVIÇOS'!$A$2:$E$14528,3,FALSE)</f>
        <v>#REF!</v>
      </c>
      <c r="G679" s="359"/>
      <c r="H679" s="360" t="e">
        <f>VLOOKUP($D679,'BANCO DE DADOS MAIO SERVIÇOS'!$A$2:$E$14528,4,FALSE)</f>
        <v>#REF!</v>
      </c>
      <c r="I679" s="360" t="e">
        <f t="shared" si="74"/>
        <v>#REF!</v>
      </c>
      <c r="J679" s="361" t="e">
        <f t="shared" si="73"/>
        <v>#REF!</v>
      </c>
      <c r="K679" s="135"/>
      <c r="L679" s="138"/>
      <c r="M679" s="140"/>
      <c r="N679" s="139"/>
      <c r="O679" s="140"/>
      <c r="P679" s="139"/>
    </row>
    <row r="680" spans="2:16" s="132" customFormat="1" ht="15">
      <c r="B680" s="129"/>
      <c r="C680" s="356"/>
      <c r="D680" s="357" t="e">
        <f>'BANCO DE DADOS MAIO SERVIÇOS'!#REF!</f>
        <v>#REF!</v>
      </c>
      <c r="E680" s="358" t="e">
        <f>VLOOKUP($D680,'BANCO DE DADOS MAIO SERVIÇOS'!$A$2:$E$14528,2,FALSE)</f>
        <v>#REF!</v>
      </c>
      <c r="F680" s="357" t="e">
        <f>VLOOKUP($D680,'BANCO DE DADOS MAIO SERVIÇOS'!$A$2:$E$14528,3,FALSE)</f>
        <v>#REF!</v>
      </c>
      <c r="G680" s="359"/>
      <c r="H680" s="360" t="e">
        <f>VLOOKUP($D680,'BANCO DE DADOS MAIO SERVIÇOS'!$A$2:$E$14528,4,FALSE)</f>
        <v>#REF!</v>
      </c>
      <c r="I680" s="360" t="e">
        <f>VLOOKUP($D680,'BANCO DE DADOS MAIO SERVIÇOS'!$A$2:$E$14528,4,FALSE)</f>
        <v>#REF!</v>
      </c>
      <c r="J680" s="361" t="e">
        <f t="shared" si="73"/>
        <v>#REF!</v>
      </c>
      <c r="K680" s="135"/>
      <c r="L680" s="138"/>
      <c r="M680" s="140"/>
      <c r="N680" s="139"/>
      <c r="O680" s="140"/>
      <c r="P680" s="139"/>
    </row>
    <row r="681" spans="2:16" s="132" customFormat="1" ht="15">
      <c r="B681" s="129"/>
      <c r="C681" s="356"/>
      <c r="D681" s="357" t="e">
        <f>'BANCO DE DADOS MAIO SERVIÇOS'!#REF!</f>
        <v>#REF!</v>
      </c>
      <c r="E681" s="358" t="e">
        <f>VLOOKUP($D681,'BANCO DE DADOS MAIO SERVIÇOS'!$A$2:$E$14528,2,FALSE)</f>
        <v>#REF!</v>
      </c>
      <c r="F681" s="357" t="e">
        <f>VLOOKUP($D681,'BANCO DE DADOS MAIO SERVIÇOS'!$A$2:$E$14528,3,FALSE)</f>
        <v>#REF!</v>
      </c>
      <c r="G681" s="359"/>
      <c r="H681" s="360" t="e">
        <f>VLOOKUP($D681,'BANCO DE DADOS MAIO SERVIÇOS'!$A$2:$E$14528,4,FALSE)</f>
        <v>#REF!</v>
      </c>
      <c r="I681" s="360" t="e">
        <f>VLOOKUP($D681,'BANCO DE DADOS MAIO SERVIÇOS'!$A$2:$E$14528,4,FALSE)</f>
        <v>#REF!</v>
      </c>
      <c r="J681" s="361" t="e">
        <f t="shared" si="73"/>
        <v>#REF!</v>
      </c>
      <c r="K681" s="135"/>
      <c r="L681" s="138"/>
      <c r="M681" s="140"/>
      <c r="N681" s="139"/>
      <c r="O681" s="140"/>
      <c r="P681" s="139"/>
    </row>
    <row r="682" spans="2:16" s="132" customFormat="1" ht="15">
      <c r="B682" s="129"/>
      <c r="C682" s="356"/>
      <c r="D682" s="357" t="e">
        <f>'BANCO DE DADOS MAIO SERVIÇOS'!#REF!</f>
        <v>#REF!</v>
      </c>
      <c r="E682" s="358" t="e">
        <f>VLOOKUP($D682,'BANCO DE DADOS MAIO SERVIÇOS'!$A$2:$E$14528,2,FALSE)</f>
        <v>#REF!</v>
      </c>
      <c r="F682" s="357" t="e">
        <f>VLOOKUP($D682,'BANCO DE DADOS MAIO SERVIÇOS'!$A$2:$E$14528,3,FALSE)</f>
        <v>#REF!</v>
      </c>
      <c r="G682" s="359"/>
      <c r="H682" s="360" t="e">
        <f>VLOOKUP($D682,'BANCO DE DADOS MAIO SERVIÇOS'!$A$2:$E$14528,4,FALSE)</f>
        <v>#REF!</v>
      </c>
      <c r="I682" s="360" t="e">
        <f>VLOOKUP($D682,'BANCO DE DADOS MAIO SERVIÇOS'!$A$2:$E$14528,4,FALSE)</f>
        <v>#REF!</v>
      </c>
      <c r="J682" s="361" t="e">
        <f t="shared" si="73"/>
        <v>#REF!</v>
      </c>
      <c r="K682" s="135"/>
      <c r="L682" s="138"/>
      <c r="M682" s="140"/>
      <c r="N682" s="139"/>
      <c r="O682" s="140"/>
      <c r="P682" s="139"/>
    </row>
    <row r="683" spans="2:16" s="132" customFormat="1" ht="15">
      <c r="B683" s="129"/>
      <c r="C683" s="356"/>
      <c r="D683" s="357" t="e">
        <f>'BANCO DE DADOS MAIO SERVIÇOS'!#REF!</f>
        <v>#REF!</v>
      </c>
      <c r="E683" s="358" t="e">
        <f>VLOOKUP($D683,'BANCO DE DADOS MAIO SERVIÇOS'!$A$2:$E$14528,2,FALSE)</f>
        <v>#REF!</v>
      </c>
      <c r="F683" s="357" t="e">
        <f>VLOOKUP($D683,'BANCO DE DADOS MAIO SERVIÇOS'!$A$2:$E$14528,3,FALSE)</f>
        <v>#REF!</v>
      </c>
      <c r="G683" s="359"/>
      <c r="H683" s="360" t="e">
        <f>VLOOKUP($D683,'BANCO DE DADOS MAIO SERVIÇOS'!$A$2:$E$14528,4,FALSE)</f>
        <v>#REF!</v>
      </c>
      <c r="I683" s="360" t="e">
        <f t="shared" ref="I683:I688" si="75">TRUNC(H683*(1+$G$6),2)</f>
        <v>#REF!</v>
      </c>
      <c r="J683" s="361" t="e">
        <f t="shared" si="73"/>
        <v>#REF!</v>
      </c>
      <c r="K683" s="135"/>
      <c r="L683" s="138"/>
      <c r="M683" s="140"/>
      <c r="N683" s="139"/>
      <c r="O683" s="140"/>
      <c r="P683" s="139"/>
    </row>
    <row r="684" spans="2:16" s="132" customFormat="1" ht="15">
      <c r="B684" s="129"/>
      <c r="C684" s="356"/>
      <c r="D684" s="357" t="e">
        <f>'BANCO DE DADOS MAIO SERVIÇOS'!#REF!</f>
        <v>#REF!</v>
      </c>
      <c r="E684" s="358" t="e">
        <f>VLOOKUP($D684,'BANCO DE DADOS MAIO SERVIÇOS'!$A$2:$E$14528,2,FALSE)</f>
        <v>#REF!</v>
      </c>
      <c r="F684" s="357" t="e">
        <f>VLOOKUP($D684,'BANCO DE DADOS MAIO SERVIÇOS'!$A$2:$E$14528,3,FALSE)</f>
        <v>#REF!</v>
      </c>
      <c r="G684" s="359"/>
      <c r="H684" s="360" t="e">
        <f>VLOOKUP($D684,'BANCO DE DADOS MAIO SERVIÇOS'!$A$2:$E$14528,4,FALSE)</f>
        <v>#REF!</v>
      </c>
      <c r="I684" s="360" t="e">
        <f t="shared" si="75"/>
        <v>#REF!</v>
      </c>
      <c r="J684" s="361" t="e">
        <f t="shared" si="73"/>
        <v>#REF!</v>
      </c>
      <c r="K684" s="607"/>
      <c r="L684" s="138"/>
      <c r="M684" s="140"/>
      <c r="N684" s="139"/>
      <c r="O684" s="140"/>
      <c r="P684" s="139"/>
    </row>
    <row r="685" spans="2:16" s="132" customFormat="1" ht="15">
      <c r="B685" s="129"/>
      <c r="C685" s="356"/>
      <c r="D685" s="357" t="e">
        <f>'BANCO DE DADOS MAIO SERVIÇOS'!#REF!</f>
        <v>#REF!</v>
      </c>
      <c r="E685" s="358" t="e">
        <f>VLOOKUP($D685,'BANCO DE DADOS MAIO SERVIÇOS'!$A$2:$E$14528,2,FALSE)</f>
        <v>#REF!</v>
      </c>
      <c r="F685" s="357" t="e">
        <f>VLOOKUP($D685,'BANCO DE DADOS MAIO SERVIÇOS'!$A$2:$E$14528,3,FALSE)</f>
        <v>#REF!</v>
      </c>
      <c r="G685" s="359"/>
      <c r="H685" s="360" t="e">
        <f>VLOOKUP($D685,'BANCO DE DADOS MAIO SERVIÇOS'!$A$2:$E$14528,4,FALSE)</f>
        <v>#REF!</v>
      </c>
      <c r="I685" s="360" t="e">
        <f t="shared" si="75"/>
        <v>#REF!</v>
      </c>
      <c r="J685" s="361" t="e">
        <f t="shared" si="73"/>
        <v>#REF!</v>
      </c>
      <c r="K685" s="607"/>
      <c r="L685" s="138"/>
      <c r="M685" s="140"/>
      <c r="N685" s="139"/>
      <c r="O685" s="140"/>
      <c r="P685" s="139"/>
    </row>
    <row r="686" spans="2:16" s="132" customFormat="1" ht="15">
      <c r="B686" s="129"/>
      <c r="C686" s="356"/>
      <c r="D686" s="357" t="e">
        <f>'BANCO DE DADOS MAIO SERVIÇOS'!#REF!</f>
        <v>#REF!</v>
      </c>
      <c r="E686" s="358" t="e">
        <f>VLOOKUP($D686,'BANCO DE DADOS MAIO SERVIÇOS'!$A$2:$E$14528,2,FALSE)</f>
        <v>#REF!</v>
      </c>
      <c r="F686" s="357" t="e">
        <f>VLOOKUP($D686,'BANCO DE DADOS MAIO SERVIÇOS'!$A$2:$E$14528,3,FALSE)</f>
        <v>#REF!</v>
      </c>
      <c r="G686" s="359"/>
      <c r="H686" s="360" t="e">
        <f>VLOOKUP($D686,'BANCO DE DADOS MAIO SERVIÇOS'!$A$2:$E$14528,4,FALSE)</f>
        <v>#REF!</v>
      </c>
      <c r="I686" s="360" t="e">
        <f t="shared" si="75"/>
        <v>#REF!</v>
      </c>
      <c r="J686" s="361" t="e">
        <f t="shared" si="73"/>
        <v>#REF!</v>
      </c>
      <c r="K686" s="135"/>
      <c r="L686" s="138"/>
      <c r="M686" s="140"/>
      <c r="N686" s="139"/>
      <c r="O686" s="140"/>
      <c r="P686" s="139"/>
    </row>
    <row r="687" spans="2:16" s="132" customFormat="1" ht="15">
      <c r="B687" s="129"/>
      <c r="C687" s="356"/>
      <c r="D687" s="357" t="e">
        <f>'BANCO DE DADOS MAIO SERVIÇOS'!#REF!</f>
        <v>#REF!</v>
      </c>
      <c r="E687" s="358" t="e">
        <f>VLOOKUP($D687,'BANCO DE DADOS MAIO SERVIÇOS'!$A$2:$E$14528,2,FALSE)</f>
        <v>#REF!</v>
      </c>
      <c r="F687" s="357" t="e">
        <f>VLOOKUP($D687,'BANCO DE DADOS MAIO SERVIÇOS'!$A$2:$E$14528,3,FALSE)</f>
        <v>#REF!</v>
      </c>
      <c r="G687" s="359"/>
      <c r="H687" s="360" t="e">
        <f>VLOOKUP($D687,'BANCO DE DADOS MAIO SERVIÇOS'!$A$2:$E$14528,4,FALSE)</f>
        <v>#REF!</v>
      </c>
      <c r="I687" s="360" t="e">
        <f t="shared" si="75"/>
        <v>#REF!</v>
      </c>
      <c r="J687" s="361" t="e">
        <f t="shared" si="73"/>
        <v>#REF!</v>
      </c>
      <c r="K687" s="135"/>
      <c r="L687" s="138"/>
      <c r="M687" s="140"/>
      <c r="N687" s="139"/>
      <c r="O687" s="140"/>
      <c r="P687" s="139"/>
    </row>
    <row r="688" spans="2:16" s="132" customFormat="1" ht="15">
      <c r="B688" s="129"/>
      <c r="C688" s="356"/>
      <c r="D688" s="357" t="e">
        <f>'BANCO DE DADOS MAIO SERVIÇOS'!#REF!</f>
        <v>#REF!</v>
      </c>
      <c r="E688" s="358" t="e">
        <f>VLOOKUP($D688,'BANCO DE DADOS MAIO SERVIÇOS'!$A$2:$E$14528,2,FALSE)</f>
        <v>#REF!</v>
      </c>
      <c r="F688" s="357" t="e">
        <f>VLOOKUP($D688,'BANCO DE DADOS MAIO SERVIÇOS'!$A$2:$E$14528,3,FALSE)</f>
        <v>#REF!</v>
      </c>
      <c r="G688" s="359"/>
      <c r="H688" s="360" t="e">
        <f>VLOOKUP($D688,'BANCO DE DADOS MAIO SERVIÇOS'!$A$2:$E$14528,4,FALSE)</f>
        <v>#REF!</v>
      </c>
      <c r="I688" s="360" t="e">
        <f t="shared" si="75"/>
        <v>#REF!</v>
      </c>
      <c r="J688" s="361" t="e">
        <f t="shared" si="73"/>
        <v>#REF!</v>
      </c>
      <c r="K688" s="135"/>
      <c r="L688" s="138"/>
      <c r="M688" s="140"/>
      <c r="N688" s="139"/>
      <c r="O688" s="140"/>
      <c r="P688" s="139"/>
    </row>
    <row r="689" spans="2:16" s="132" customFormat="1" ht="15">
      <c r="B689" s="129"/>
      <c r="C689" s="356"/>
      <c r="D689" s="357" t="e">
        <f>'BANCO DE DADOS MAIO SERVIÇOS'!#REF!</f>
        <v>#REF!</v>
      </c>
      <c r="E689" s="358" t="e">
        <f>VLOOKUP($D689,'BANCO DE DADOS MAIO SERVIÇOS'!$A$2:$E$14528,2,FALSE)</f>
        <v>#REF!</v>
      </c>
      <c r="F689" s="357" t="e">
        <f>VLOOKUP($D689,'BANCO DE DADOS MAIO SERVIÇOS'!$A$2:$E$14528,3,FALSE)</f>
        <v>#REF!</v>
      </c>
      <c r="G689" s="359"/>
      <c r="H689" s="360" t="e">
        <f>VLOOKUP($D689,'BANCO DE DADOS MAIO SERVIÇOS'!$A$2:$E$14528,4,FALSE)</f>
        <v>#REF!</v>
      </c>
      <c r="I689" s="360" t="e">
        <f>VLOOKUP($D689,'BANCO DE DADOS MAIO SERVIÇOS'!$A$2:$E$14528,4,FALSE)</f>
        <v>#REF!</v>
      </c>
      <c r="J689" s="361" t="e">
        <f t="shared" si="73"/>
        <v>#REF!</v>
      </c>
      <c r="K689" s="135"/>
      <c r="L689" s="138"/>
      <c r="M689" s="140"/>
      <c r="N689" s="139"/>
      <c r="O689" s="140"/>
      <c r="P689" s="139"/>
    </row>
    <row r="690" spans="2:16" s="132" customFormat="1" ht="15">
      <c r="B690" s="129"/>
      <c r="C690" s="356"/>
      <c r="D690" s="357" t="e">
        <f>'BANCO DE DADOS MAIO SERVIÇOS'!#REF!</f>
        <v>#REF!</v>
      </c>
      <c r="E690" s="358" t="e">
        <f>VLOOKUP($D690,'BANCO DE DADOS MAIO SERVIÇOS'!$A$2:$E$14528,2,FALSE)</f>
        <v>#REF!</v>
      </c>
      <c r="F690" s="357" t="e">
        <f>VLOOKUP($D690,'BANCO DE DADOS MAIO SERVIÇOS'!$A$2:$E$14528,3,FALSE)</f>
        <v>#REF!</v>
      </c>
      <c r="G690" s="359"/>
      <c r="H690" s="360" t="e">
        <f>VLOOKUP($D690,'BANCO DE DADOS MAIO SERVIÇOS'!$A$2:$E$14528,4,FALSE)</f>
        <v>#REF!</v>
      </c>
      <c r="I690" s="360" t="e">
        <f>VLOOKUP($D690,'BANCO DE DADOS MAIO SERVIÇOS'!$A$2:$E$14528,4,FALSE)</f>
        <v>#REF!</v>
      </c>
      <c r="J690" s="361" t="e">
        <f t="shared" si="73"/>
        <v>#REF!</v>
      </c>
      <c r="K690" s="135"/>
      <c r="L690" s="138"/>
      <c r="M690" s="140"/>
      <c r="N690" s="139"/>
      <c r="O690" s="140"/>
      <c r="P690" s="139"/>
    </row>
    <row r="691" spans="2:16" s="132" customFormat="1" ht="15">
      <c r="B691" s="129"/>
      <c r="C691" s="356"/>
      <c r="D691" s="357" t="e">
        <f>'BANCO DE DADOS MAIO SERVIÇOS'!#REF!</f>
        <v>#REF!</v>
      </c>
      <c r="E691" s="358" t="e">
        <f>VLOOKUP($D691,'BANCO DE DADOS MAIO SERVIÇOS'!$A$2:$E$14528,2,FALSE)</f>
        <v>#REF!</v>
      </c>
      <c r="F691" s="357" t="e">
        <f>VLOOKUP($D691,'BANCO DE DADOS MAIO SERVIÇOS'!$A$2:$E$14528,3,FALSE)</f>
        <v>#REF!</v>
      </c>
      <c r="G691" s="359"/>
      <c r="H691" s="360" t="e">
        <f>VLOOKUP($D691,'BANCO DE DADOS MAIO SERVIÇOS'!$A$2:$E$14528,4,FALSE)</f>
        <v>#REF!</v>
      </c>
      <c r="I691" s="360" t="e">
        <f>VLOOKUP($D691,'BANCO DE DADOS MAIO SERVIÇOS'!$A$2:$E$14528,4,FALSE)</f>
        <v>#REF!</v>
      </c>
      <c r="J691" s="361" t="e">
        <f t="shared" si="73"/>
        <v>#REF!</v>
      </c>
      <c r="K691" s="135"/>
      <c r="L691" s="138"/>
      <c r="M691" s="140"/>
      <c r="N691" s="139"/>
      <c r="O691" s="140"/>
      <c r="P691" s="139"/>
    </row>
    <row r="692" spans="2:16" s="132" customFormat="1" ht="15">
      <c r="B692" s="129"/>
      <c r="C692" s="356"/>
      <c r="D692" s="357" t="e">
        <f>'BANCO DE DADOS MAIO SERVIÇOS'!#REF!</f>
        <v>#REF!</v>
      </c>
      <c r="E692" s="358" t="e">
        <f>VLOOKUP($D692,'BANCO DE DADOS MAIO SERVIÇOS'!$A$2:$E$14528,2,FALSE)</f>
        <v>#REF!</v>
      </c>
      <c r="F692" s="357" t="e">
        <f>VLOOKUP($D692,'BANCO DE DADOS MAIO SERVIÇOS'!$A$2:$E$14528,3,FALSE)</f>
        <v>#REF!</v>
      </c>
      <c r="G692" s="359"/>
      <c r="H692" s="360" t="e">
        <f>VLOOKUP($D692,'BANCO DE DADOS MAIO SERVIÇOS'!$A$2:$E$14528,4,FALSE)</f>
        <v>#REF!</v>
      </c>
      <c r="I692" s="360" t="e">
        <f t="shared" ref="I692:I697" si="76">TRUNC(H692*(1+$G$6),2)</f>
        <v>#REF!</v>
      </c>
      <c r="J692" s="361" t="e">
        <f t="shared" si="73"/>
        <v>#REF!</v>
      </c>
      <c r="K692" s="135"/>
      <c r="L692" s="138"/>
      <c r="M692" s="140"/>
      <c r="N692" s="139"/>
      <c r="O692" s="140"/>
      <c r="P692" s="139"/>
    </row>
    <row r="693" spans="2:16" s="132" customFormat="1" ht="15">
      <c r="B693" s="129"/>
      <c r="C693" s="356"/>
      <c r="D693" s="357" t="e">
        <f>'BANCO DE DADOS MAIO SERVIÇOS'!#REF!</f>
        <v>#REF!</v>
      </c>
      <c r="E693" s="358" t="e">
        <f>VLOOKUP($D693,'BANCO DE DADOS MAIO SERVIÇOS'!$A$2:$E$14528,2,FALSE)</f>
        <v>#REF!</v>
      </c>
      <c r="F693" s="357" t="e">
        <f>VLOOKUP($D693,'BANCO DE DADOS MAIO SERVIÇOS'!$A$2:$E$14528,3,FALSE)</f>
        <v>#REF!</v>
      </c>
      <c r="G693" s="359"/>
      <c r="H693" s="360" t="e">
        <f>VLOOKUP($D693,'BANCO DE DADOS MAIO SERVIÇOS'!$A$2:$E$14528,4,FALSE)</f>
        <v>#REF!</v>
      </c>
      <c r="I693" s="360" t="e">
        <f t="shared" si="76"/>
        <v>#REF!</v>
      </c>
      <c r="J693" s="361" t="e">
        <f t="shared" si="73"/>
        <v>#REF!</v>
      </c>
      <c r="K693" s="607"/>
      <c r="L693" s="138"/>
      <c r="M693" s="140"/>
      <c r="N693" s="139"/>
      <c r="O693" s="140"/>
      <c r="P693" s="139"/>
    </row>
    <row r="694" spans="2:16" s="132" customFormat="1" ht="15">
      <c r="B694" s="129"/>
      <c r="C694" s="356"/>
      <c r="D694" s="357" t="e">
        <f>'BANCO DE DADOS MAIO SERVIÇOS'!#REF!</f>
        <v>#REF!</v>
      </c>
      <c r="E694" s="358" t="e">
        <f>VLOOKUP($D694,'BANCO DE DADOS MAIO SERVIÇOS'!$A$2:$E$14528,2,FALSE)</f>
        <v>#REF!</v>
      </c>
      <c r="F694" s="357" t="e">
        <f>VLOOKUP($D694,'BANCO DE DADOS MAIO SERVIÇOS'!$A$2:$E$14528,3,FALSE)</f>
        <v>#REF!</v>
      </c>
      <c r="G694" s="359"/>
      <c r="H694" s="360" t="e">
        <f>VLOOKUP($D694,'BANCO DE DADOS MAIO SERVIÇOS'!$A$2:$E$14528,4,FALSE)</f>
        <v>#REF!</v>
      </c>
      <c r="I694" s="360" t="e">
        <f t="shared" si="76"/>
        <v>#REF!</v>
      </c>
      <c r="J694" s="361" t="e">
        <f t="shared" si="73"/>
        <v>#REF!</v>
      </c>
      <c r="K694" s="607"/>
      <c r="L694" s="138"/>
      <c r="M694" s="140"/>
      <c r="N694" s="139"/>
      <c r="O694" s="140"/>
      <c r="P694" s="139"/>
    </row>
    <row r="695" spans="2:16" s="132" customFormat="1" ht="15">
      <c r="B695" s="129"/>
      <c r="C695" s="356"/>
      <c r="D695" s="357" t="e">
        <f>'BANCO DE DADOS MAIO SERVIÇOS'!#REF!</f>
        <v>#REF!</v>
      </c>
      <c r="E695" s="358" t="e">
        <f>VLOOKUP($D695,'BANCO DE DADOS MAIO SERVIÇOS'!$A$2:$E$14528,2,FALSE)</f>
        <v>#REF!</v>
      </c>
      <c r="F695" s="357" t="e">
        <f>VLOOKUP($D695,'BANCO DE DADOS MAIO SERVIÇOS'!$A$2:$E$14528,3,FALSE)</f>
        <v>#REF!</v>
      </c>
      <c r="G695" s="359"/>
      <c r="H695" s="360" t="e">
        <f>VLOOKUP($D695,'BANCO DE DADOS MAIO SERVIÇOS'!$A$2:$E$14528,4,FALSE)</f>
        <v>#REF!</v>
      </c>
      <c r="I695" s="360" t="e">
        <f t="shared" si="76"/>
        <v>#REF!</v>
      </c>
      <c r="J695" s="361" t="e">
        <f t="shared" si="73"/>
        <v>#REF!</v>
      </c>
      <c r="K695" s="135"/>
      <c r="L695" s="138"/>
      <c r="M695" s="140"/>
      <c r="N695" s="139"/>
      <c r="O695" s="140"/>
      <c r="P695" s="139"/>
    </row>
    <row r="696" spans="2:16" s="132" customFormat="1" ht="15">
      <c r="B696" s="129"/>
      <c r="C696" s="356"/>
      <c r="D696" s="357" t="e">
        <f>'BANCO DE DADOS MAIO SERVIÇOS'!#REF!</f>
        <v>#REF!</v>
      </c>
      <c r="E696" s="358" t="e">
        <f>VLOOKUP($D696,'BANCO DE DADOS MAIO SERVIÇOS'!$A$2:$E$14528,2,FALSE)</f>
        <v>#REF!</v>
      </c>
      <c r="F696" s="357" t="e">
        <f>VLOOKUP($D696,'BANCO DE DADOS MAIO SERVIÇOS'!$A$2:$E$14528,3,FALSE)</f>
        <v>#REF!</v>
      </c>
      <c r="G696" s="359"/>
      <c r="H696" s="360" t="e">
        <f>VLOOKUP($D696,'BANCO DE DADOS MAIO SERVIÇOS'!$A$2:$E$14528,4,FALSE)</f>
        <v>#REF!</v>
      </c>
      <c r="I696" s="360" t="e">
        <f t="shared" si="76"/>
        <v>#REF!</v>
      </c>
      <c r="J696" s="361" t="e">
        <f t="shared" si="73"/>
        <v>#REF!</v>
      </c>
      <c r="K696" s="135"/>
      <c r="L696" s="138"/>
      <c r="M696" s="140"/>
      <c r="N696" s="139"/>
      <c r="O696" s="140"/>
      <c r="P696" s="139"/>
    </row>
    <row r="697" spans="2:16" s="132" customFormat="1" ht="15">
      <c r="B697" s="129"/>
      <c r="C697" s="356"/>
      <c r="D697" s="357" t="e">
        <f>'BANCO DE DADOS MAIO SERVIÇOS'!#REF!</f>
        <v>#REF!</v>
      </c>
      <c r="E697" s="358" t="e">
        <f>VLOOKUP($D697,'BANCO DE DADOS MAIO SERVIÇOS'!$A$2:$E$14528,2,FALSE)</f>
        <v>#REF!</v>
      </c>
      <c r="F697" s="357" t="e">
        <f>VLOOKUP($D697,'BANCO DE DADOS MAIO SERVIÇOS'!$A$2:$E$14528,3,FALSE)</f>
        <v>#REF!</v>
      </c>
      <c r="G697" s="359"/>
      <c r="H697" s="360" t="e">
        <f>VLOOKUP($D697,'BANCO DE DADOS MAIO SERVIÇOS'!$A$2:$E$14528,4,FALSE)</f>
        <v>#REF!</v>
      </c>
      <c r="I697" s="360" t="e">
        <f t="shared" si="76"/>
        <v>#REF!</v>
      </c>
      <c r="J697" s="361" t="e">
        <f t="shared" si="73"/>
        <v>#REF!</v>
      </c>
      <c r="K697" s="135"/>
      <c r="L697" s="138"/>
      <c r="M697" s="140"/>
      <c r="N697" s="139"/>
      <c r="O697" s="140"/>
      <c r="P697" s="139"/>
    </row>
    <row r="698" spans="2:16" s="132" customFormat="1" ht="15">
      <c r="B698" s="129"/>
      <c r="C698" s="356"/>
      <c r="D698" s="357" t="e">
        <f>'BANCO DE DADOS MAIO SERVIÇOS'!#REF!</f>
        <v>#REF!</v>
      </c>
      <c r="E698" s="358" t="e">
        <f>VLOOKUP($D698,'BANCO DE DADOS MAIO SERVIÇOS'!$A$2:$E$14528,2,FALSE)</f>
        <v>#REF!</v>
      </c>
      <c r="F698" s="357" t="e">
        <f>VLOOKUP($D698,'BANCO DE DADOS MAIO SERVIÇOS'!$A$2:$E$14528,3,FALSE)</f>
        <v>#REF!</v>
      </c>
      <c r="G698" s="359"/>
      <c r="H698" s="360" t="e">
        <f>VLOOKUP($D698,'BANCO DE DADOS MAIO SERVIÇOS'!$A$2:$E$14528,4,FALSE)</f>
        <v>#REF!</v>
      </c>
      <c r="I698" s="360" t="e">
        <f>VLOOKUP($D698,'BANCO DE DADOS MAIO SERVIÇOS'!$A$2:$E$14528,4,FALSE)</f>
        <v>#REF!</v>
      </c>
      <c r="J698" s="361" t="e">
        <f t="shared" si="73"/>
        <v>#REF!</v>
      </c>
      <c r="K698" s="135"/>
      <c r="L698" s="138"/>
      <c r="M698" s="140"/>
      <c r="N698" s="139"/>
      <c r="O698" s="140"/>
      <c r="P698" s="139"/>
    </row>
    <row r="699" spans="2:16" s="132" customFormat="1" ht="15">
      <c r="B699" s="129"/>
      <c r="C699" s="356"/>
      <c r="D699" s="357" t="e">
        <f>'BANCO DE DADOS MAIO SERVIÇOS'!#REF!</f>
        <v>#REF!</v>
      </c>
      <c r="E699" s="358" t="e">
        <f>VLOOKUP($D699,'BANCO DE DADOS MAIO SERVIÇOS'!$A$2:$E$14528,2,FALSE)</f>
        <v>#REF!</v>
      </c>
      <c r="F699" s="357" t="e">
        <f>VLOOKUP($D699,'BANCO DE DADOS MAIO SERVIÇOS'!$A$2:$E$14528,3,FALSE)</f>
        <v>#REF!</v>
      </c>
      <c r="G699" s="359"/>
      <c r="H699" s="360" t="e">
        <f>VLOOKUP($D699,'BANCO DE DADOS MAIO SERVIÇOS'!$A$2:$E$14528,4,FALSE)</f>
        <v>#REF!</v>
      </c>
      <c r="I699" s="360" t="e">
        <f>VLOOKUP($D699,'BANCO DE DADOS MAIO SERVIÇOS'!$A$2:$E$14528,4,FALSE)</f>
        <v>#REF!</v>
      </c>
      <c r="J699" s="361" t="e">
        <f t="shared" si="73"/>
        <v>#REF!</v>
      </c>
      <c r="K699" s="135"/>
      <c r="L699" s="138"/>
      <c r="M699" s="140"/>
      <c r="N699" s="139"/>
      <c r="O699" s="140"/>
      <c r="P699" s="139"/>
    </row>
    <row r="700" spans="2:16" s="132" customFormat="1" ht="15">
      <c r="B700" s="129"/>
      <c r="C700" s="356"/>
      <c r="D700" s="357" t="e">
        <f>'BANCO DE DADOS MAIO SERVIÇOS'!#REF!</f>
        <v>#REF!</v>
      </c>
      <c r="E700" s="358" t="e">
        <f>VLOOKUP($D700,'BANCO DE DADOS MAIO SERVIÇOS'!$A$2:$E$14528,2,FALSE)</f>
        <v>#REF!</v>
      </c>
      <c r="F700" s="357" t="e">
        <f>VLOOKUP($D700,'BANCO DE DADOS MAIO SERVIÇOS'!$A$2:$E$14528,3,FALSE)</f>
        <v>#REF!</v>
      </c>
      <c r="G700" s="359"/>
      <c r="H700" s="360" t="e">
        <f>VLOOKUP($D700,'BANCO DE DADOS MAIO SERVIÇOS'!$A$2:$E$14528,4,FALSE)</f>
        <v>#REF!</v>
      </c>
      <c r="I700" s="360" t="e">
        <f>VLOOKUP($D700,'BANCO DE DADOS MAIO SERVIÇOS'!$A$2:$E$14528,4,FALSE)</f>
        <v>#REF!</v>
      </c>
      <c r="J700" s="361" t="e">
        <f t="shared" si="73"/>
        <v>#REF!</v>
      </c>
      <c r="K700" s="135"/>
      <c r="L700" s="138"/>
      <c r="M700" s="140"/>
      <c r="N700" s="139"/>
      <c r="O700" s="140"/>
      <c r="P700" s="139"/>
    </row>
    <row r="701" spans="2:16" s="132" customFormat="1" ht="60">
      <c r="B701" s="129"/>
      <c r="C701" s="356"/>
      <c r="D701" s="357" t="str">
        <f>'BANCO DE DADOS MAIO SERVIÇOS'!$A$9493</f>
        <v>AMM CIV 003</v>
      </c>
      <c r="E701" s="358" t="str">
        <f>VLOOKUP($D701,'BANCO DE DADOS MAIO SERVIÇOS'!$A$2:$E$14528,2,FALSE)</f>
        <v>KIT DE PORTA DE MADEIRA PARA PINTURA, SEMI-OCA (LEVE OU MÉDIA), PADRÃO POPULAR, 100X210CM, ESPESSURA DE 3,5CM, ITENS INCLUSOS: DOBRADIÇAS, MONTAGEM E INSTALAÇÃO DO BATENTE, FECHADURA COM EXECUÇÃO DO FURO - FORNECIMENTO E INSTALAÇÃO. AF_08/2015</v>
      </c>
      <c r="F701" s="357" t="str">
        <f>VLOOKUP($D701,'BANCO DE DADOS MAIO SERVIÇOS'!$A$2:$E$14528,3,FALSE)</f>
        <v>UN</v>
      </c>
      <c r="G701" s="359"/>
      <c r="H701" s="360">
        <f>VLOOKUP($D701,'BANCO DE DADOS MAIO SERVIÇOS'!$A$2:$E$14528,4,FALSE)</f>
        <v>653.53</v>
      </c>
      <c r="I701" s="360">
        <f t="shared" ref="I701:I706" si="77">TRUNC(H701*(1+$G$6),2)</f>
        <v>825.86</v>
      </c>
      <c r="J701" s="361">
        <f t="shared" si="73"/>
        <v>0</v>
      </c>
      <c r="K701" s="135"/>
      <c r="L701" s="138"/>
      <c r="M701" s="140"/>
      <c r="N701" s="139"/>
      <c r="O701" s="140"/>
      <c r="P701" s="139"/>
    </row>
    <row r="702" spans="2:16" s="132" customFormat="1" ht="30">
      <c r="B702" s="129"/>
      <c r="C702" s="356"/>
      <c r="D702" s="357" t="str">
        <f>'BANCO DE DADOS MAIO SERVIÇOS'!$A$9494</f>
        <v>AMM CIV 004</v>
      </c>
      <c r="E702" s="358" t="str">
        <f>VLOOKUP($D702,'BANCO DE DADOS MAIO SERVIÇOS'!$A$2:$E$14528,2,FALSE)</f>
        <v>ADUELA / MARCO / BATENTE PARA PORTA DE 100X210CM, FIXAÇÃO COM ARGAMASSA - SOMENTE INSTALAÇÃO. AF_08/2015_P</v>
      </c>
      <c r="F702" s="357" t="str">
        <f>VLOOKUP($D702,'BANCO DE DADOS MAIO SERVIÇOS'!$A$2:$E$14528,3,FALSE)</f>
        <v>UN</v>
      </c>
      <c r="G702" s="359"/>
      <c r="H702" s="360">
        <f>VLOOKUP($D702,'BANCO DE DADOS MAIO SERVIÇOS'!$A$2:$E$14528,4,FALSE)</f>
        <v>74.900000000000006</v>
      </c>
      <c r="I702" s="360">
        <f t="shared" si="77"/>
        <v>94.65</v>
      </c>
      <c r="J702" s="361">
        <f t="shared" si="73"/>
        <v>0</v>
      </c>
      <c r="K702" s="607"/>
      <c r="L702" s="138"/>
      <c r="M702" s="140"/>
      <c r="N702" s="139"/>
      <c r="O702" s="140"/>
      <c r="P702" s="139"/>
    </row>
    <row r="703" spans="2:16" s="132" customFormat="1" ht="30">
      <c r="B703" s="129"/>
      <c r="C703" s="356"/>
      <c r="D703" s="357" t="str">
        <f>'BANCO DE DADOS MAIO SERVIÇOS'!$A$9495</f>
        <v>AMM CIV 005</v>
      </c>
      <c r="E703" s="358" t="str">
        <f>VLOOKUP($D703,'BANCO DE DADOS MAIO SERVIÇOS'!$A$2:$E$14528,2,FALSE)</f>
        <v>PORTA DE MADEIRA PARA PINTURA, SEMI-OCA (LEVE OU MÉDIA), 100X210CM, ESPESSURA DE 3,5CM, INCLUSO DOBRADIÇAS - FORNECIMENTO E INSTALAÇÃO. AF_08/2015</v>
      </c>
      <c r="F703" s="357" t="str">
        <f>VLOOKUP($D703,'BANCO DE DADOS MAIO SERVIÇOS'!$A$2:$E$14528,3,FALSE)</f>
        <v>UN</v>
      </c>
      <c r="G703" s="359"/>
      <c r="H703" s="360">
        <f>VLOOKUP($D703,'BANCO DE DADOS MAIO SERVIÇOS'!$A$2:$E$14528,4,FALSE)</f>
        <v>306.72000000000003</v>
      </c>
      <c r="I703" s="360">
        <f t="shared" si="77"/>
        <v>387.6</v>
      </c>
      <c r="J703" s="361">
        <f t="shared" si="73"/>
        <v>0</v>
      </c>
      <c r="K703" s="607"/>
      <c r="L703" s="138"/>
      <c r="M703" s="140"/>
      <c r="N703" s="139"/>
      <c r="O703" s="140"/>
      <c r="P703" s="139"/>
    </row>
    <row r="704" spans="2:16" s="132" customFormat="1" ht="30">
      <c r="B704" s="129"/>
      <c r="C704" s="356"/>
      <c r="D704" s="357" t="str">
        <f>'BANCO DE DADOS MAIO SERVIÇOS'!$A$9496</f>
        <v>AMM CIV 006</v>
      </c>
      <c r="E704" s="358" t="str">
        <f>VLOOKUP($D704,'BANCO DE DADOS MAIO SERVIÇOS'!$A$2:$E$14528,2,FALSE)</f>
        <v>ADUELA / MARCO / BATENTE PARA PORTA DE 100X210CM, PADRÃO POPULAR - FORNECIMENTO E MONTAGEM. AF_08/2015</v>
      </c>
      <c r="F704" s="357" t="str">
        <f>VLOOKUP($D704,'BANCO DE DADOS MAIO SERVIÇOS'!$A$2:$E$14528,3,FALSE)</f>
        <v>UN</v>
      </c>
      <c r="G704" s="359"/>
      <c r="H704" s="360">
        <f>VLOOKUP($D704,'BANCO DE DADOS MAIO SERVIÇOS'!$A$2:$E$14528,4,FALSE)</f>
        <v>150.91</v>
      </c>
      <c r="I704" s="360">
        <f t="shared" si="77"/>
        <v>190.7</v>
      </c>
      <c r="J704" s="361">
        <f t="shared" si="73"/>
        <v>0</v>
      </c>
      <c r="K704" s="135"/>
      <c r="L704" s="138"/>
      <c r="M704" s="140"/>
      <c r="N704" s="139"/>
      <c r="O704" s="140"/>
      <c r="P704" s="139"/>
    </row>
    <row r="705" spans="2:16" s="132" customFormat="1" ht="30">
      <c r="B705" s="129"/>
      <c r="C705" s="356"/>
      <c r="D705" s="357" t="str">
        <f>'BANCO DE DADOS MAIO SERVIÇOS'!$A$9497</f>
        <v>AMM CIV 007</v>
      </c>
      <c r="E705" s="358" t="str">
        <f>VLOOKUP($D705,'BANCO DE DADOS MAIO SERVIÇOS'!$A$2:$E$14528,2,FALSE)</f>
        <v>ALIZAR / GUARNIÇÃO DE 5X1,5CM PARA PORTA DE 100X210CM FIXADO COM PREGOS, PADRÃO POPULAR - FORNECIMENTO E INSTALAÇÃO. AF_08/2015_P</v>
      </c>
      <c r="F705" s="357" t="str">
        <f>VLOOKUP($D705,'BANCO DE DADOS MAIO SERVIÇOS'!$A$2:$E$14528,3,FALSE)</f>
        <v>UN</v>
      </c>
      <c r="G705" s="359"/>
      <c r="H705" s="360">
        <f>VLOOKUP($D705,'BANCO DE DADOS MAIO SERVIÇOS'!$A$2:$E$14528,4,FALSE)</f>
        <v>25.41</v>
      </c>
      <c r="I705" s="360">
        <f t="shared" si="77"/>
        <v>32.11</v>
      </c>
      <c r="J705" s="361">
        <f t="shared" si="73"/>
        <v>0</v>
      </c>
      <c r="K705" s="135"/>
      <c r="L705" s="138"/>
      <c r="M705" s="140"/>
      <c r="N705" s="139"/>
      <c r="O705" s="140"/>
      <c r="P705" s="139"/>
    </row>
    <row r="706" spans="2:16" s="132" customFormat="1" ht="15">
      <c r="B706" s="129"/>
      <c r="C706" s="356"/>
      <c r="D706" s="357" t="e">
        <f>'BANCO DE DADOS MAIO SERVIÇOS'!#REF!</f>
        <v>#REF!</v>
      </c>
      <c r="E706" s="358" t="e">
        <f>VLOOKUP($D706,'BANCO DE DADOS MAIO SERVIÇOS'!$A$2:$E$14528,2,FALSE)</f>
        <v>#REF!</v>
      </c>
      <c r="F706" s="357" t="e">
        <f>VLOOKUP($D706,'BANCO DE DADOS MAIO SERVIÇOS'!$A$2:$E$14528,3,FALSE)</f>
        <v>#REF!</v>
      </c>
      <c r="G706" s="359"/>
      <c r="H706" s="360" t="e">
        <f>VLOOKUP($D706,'BANCO DE DADOS MAIO SERVIÇOS'!$A$2:$E$14528,4,FALSE)</f>
        <v>#REF!</v>
      </c>
      <c r="I706" s="360" t="e">
        <f t="shared" si="77"/>
        <v>#REF!</v>
      </c>
      <c r="J706" s="361" t="e">
        <f t="shared" si="73"/>
        <v>#REF!</v>
      </c>
      <c r="K706" s="135"/>
      <c r="L706" s="138"/>
      <c r="M706" s="140"/>
      <c r="N706" s="139"/>
      <c r="O706" s="140"/>
      <c r="P706" s="139"/>
    </row>
    <row r="707" spans="2:16" s="132" customFormat="1" ht="15">
      <c r="B707" s="129"/>
      <c r="C707" s="356"/>
      <c r="D707" s="357" t="e">
        <f>'BANCO DE DADOS MAIO SERVIÇOS'!#REF!</f>
        <v>#REF!</v>
      </c>
      <c r="E707" s="358" t="e">
        <f>VLOOKUP($D707,'BANCO DE DADOS MAIO SERVIÇOS'!$A$2:$E$14528,2,FALSE)</f>
        <v>#REF!</v>
      </c>
      <c r="F707" s="357" t="e">
        <f>VLOOKUP($D707,'BANCO DE DADOS MAIO SERVIÇOS'!$A$2:$E$14528,3,FALSE)</f>
        <v>#REF!</v>
      </c>
      <c r="G707" s="359"/>
      <c r="H707" s="360" t="e">
        <f>VLOOKUP($D707,'BANCO DE DADOS MAIO SERVIÇOS'!$A$2:$E$14528,4,FALSE)</f>
        <v>#REF!</v>
      </c>
      <c r="I707" s="360" t="e">
        <f>VLOOKUP($D707,'BANCO DE DADOS MAIO SERVIÇOS'!$A$2:$E$14528,4,FALSE)</f>
        <v>#REF!</v>
      </c>
      <c r="J707" s="361" t="e">
        <f t="shared" si="73"/>
        <v>#REF!</v>
      </c>
      <c r="K707" s="135"/>
      <c r="L707" s="138"/>
      <c r="M707" s="140"/>
      <c r="N707" s="139"/>
      <c r="O707" s="140"/>
      <c r="P707" s="139"/>
    </row>
    <row r="708" spans="2:16" s="132" customFormat="1" ht="15">
      <c r="B708" s="129"/>
      <c r="C708" s="356"/>
      <c r="D708" s="357" t="e">
        <f>'BANCO DE DADOS MAIO SERVIÇOS'!#REF!</f>
        <v>#REF!</v>
      </c>
      <c r="E708" s="358" t="e">
        <f>VLOOKUP($D708,'BANCO DE DADOS MAIO SERVIÇOS'!$A$2:$E$14528,2,FALSE)</f>
        <v>#REF!</v>
      </c>
      <c r="F708" s="357" t="e">
        <f>VLOOKUP($D708,'BANCO DE DADOS MAIO SERVIÇOS'!$A$2:$E$14528,3,FALSE)</f>
        <v>#REF!</v>
      </c>
      <c r="G708" s="359"/>
      <c r="H708" s="360" t="e">
        <f>VLOOKUP($D708,'BANCO DE DADOS MAIO SERVIÇOS'!$A$2:$E$14528,4,FALSE)</f>
        <v>#REF!</v>
      </c>
      <c r="I708" s="360" t="e">
        <f>VLOOKUP($D708,'BANCO DE DADOS MAIO SERVIÇOS'!$A$2:$E$14528,4,FALSE)</f>
        <v>#REF!</v>
      </c>
      <c r="J708" s="361" t="e">
        <f t="shared" si="73"/>
        <v>#REF!</v>
      </c>
      <c r="K708" s="135"/>
      <c r="L708" s="138"/>
      <c r="M708" s="140"/>
      <c r="N708" s="139"/>
      <c r="O708" s="140"/>
      <c r="P708" s="139"/>
    </row>
    <row r="709" spans="2:16" s="132" customFormat="1" ht="15">
      <c r="B709" s="129"/>
      <c r="C709" s="356"/>
      <c r="D709" s="357" t="e">
        <f>'BANCO DE DADOS MAIO SERVIÇOS'!#REF!</f>
        <v>#REF!</v>
      </c>
      <c r="E709" s="358" t="e">
        <f>VLOOKUP($D709,'BANCO DE DADOS MAIO SERVIÇOS'!$A$2:$E$14528,2,FALSE)</f>
        <v>#REF!</v>
      </c>
      <c r="F709" s="357" t="e">
        <f>VLOOKUP($D709,'BANCO DE DADOS MAIO SERVIÇOS'!$A$2:$E$14528,3,FALSE)</f>
        <v>#REF!</v>
      </c>
      <c r="G709" s="359"/>
      <c r="H709" s="360" t="e">
        <f>VLOOKUP($D709,'BANCO DE DADOS MAIO SERVIÇOS'!$A$2:$E$14528,4,FALSE)</f>
        <v>#REF!</v>
      </c>
      <c r="I709" s="360" t="e">
        <f>VLOOKUP($D709,'BANCO DE DADOS MAIO SERVIÇOS'!$A$2:$E$14528,4,FALSE)</f>
        <v>#REF!</v>
      </c>
      <c r="J709" s="361" t="e">
        <f t="shared" si="73"/>
        <v>#REF!</v>
      </c>
      <c r="K709" s="135"/>
      <c r="L709" s="138"/>
      <c r="M709" s="140"/>
      <c r="N709" s="139"/>
      <c r="O709" s="140"/>
      <c r="P709" s="139"/>
    </row>
    <row r="710" spans="2:16" s="132" customFormat="1" ht="15">
      <c r="B710" s="129"/>
      <c r="C710" s="356"/>
      <c r="D710" s="357" t="e">
        <f>'BANCO DE DADOS MAIO SERVIÇOS'!#REF!</f>
        <v>#REF!</v>
      </c>
      <c r="E710" s="358" t="e">
        <f>VLOOKUP($D710,'BANCO DE DADOS MAIO SERVIÇOS'!$A$2:$E$14528,2,FALSE)</f>
        <v>#REF!</v>
      </c>
      <c r="F710" s="357" t="e">
        <f>VLOOKUP($D710,'BANCO DE DADOS MAIO SERVIÇOS'!$A$2:$E$14528,3,FALSE)</f>
        <v>#REF!</v>
      </c>
      <c r="G710" s="359"/>
      <c r="H710" s="360" t="e">
        <f>VLOOKUP($D710,'BANCO DE DADOS MAIO SERVIÇOS'!$A$2:$E$14528,4,FALSE)</f>
        <v>#REF!</v>
      </c>
      <c r="I710" s="360" t="e">
        <f t="shared" ref="I710:I715" si="78">TRUNC(H710*(1+$G$6),2)</f>
        <v>#REF!</v>
      </c>
      <c r="J710" s="361" t="e">
        <f t="shared" si="73"/>
        <v>#REF!</v>
      </c>
      <c r="K710" s="135"/>
      <c r="L710" s="138"/>
      <c r="M710" s="140"/>
      <c r="N710" s="139"/>
      <c r="O710" s="140"/>
      <c r="P710" s="139"/>
    </row>
    <row r="711" spans="2:16" s="132" customFormat="1" ht="15">
      <c r="B711" s="129"/>
      <c r="C711" s="356"/>
      <c r="D711" s="357" t="str">
        <f>'BANCO DE DADOS MAIO SERVIÇOS'!$A$9498</f>
        <v>AMM CIV 014</v>
      </c>
      <c r="E711" s="358" t="str">
        <f>VLOOKUP($D711,'BANCO DE DADOS MAIO SERVIÇOS'!$A$2:$E$14528,2,FALSE)</f>
        <v>COBERTURA EM POLICARBONATO, INCLUSIVE FIXAÇÃO</v>
      </c>
      <c r="F711" s="357" t="str">
        <f>VLOOKUP($D711,'BANCO DE DADOS MAIO SERVIÇOS'!$A$2:$E$14528,3,FALSE)</f>
        <v>M2</v>
      </c>
      <c r="G711" s="359"/>
      <c r="H711" s="360">
        <f>VLOOKUP($D711,'BANCO DE DADOS MAIO SERVIÇOS'!$A$2:$E$14528,4,FALSE)</f>
        <v>185.88</v>
      </c>
      <c r="I711" s="360">
        <f t="shared" si="78"/>
        <v>234.89</v>
      </c>
      <c r="J711" s="361">
        <f t="shared" si="73"/>
        <v>0</v>
      </c>
      <c r="K711" s="607"/>
      <c r="L711" s="138"/>
      <c r="M711" s="140"/>
      <c r="N711" s="139"/>
      <c r="O711" s="140"/>
      <c r="P711" s="139"/>
    </row>
    <row r="712" spans="2:16" s="132" customFormat="1" ht="15">
      <c r="B712" s="129"/>
      <c r="C712" s="356"/>
      <c r="D712" s="357" t="e">
        <f>'BANCO DE DADOS MAIO SERVIÇOS'!#REF!</f>
        <v>#REF!</v>
      </c>
      <c r="E712" s="358" t="e">
        <f>VLOOKUP($D712,'BANCO DE DADOS MAIO SERVIÇOS'!$A$2:$E$14528,2,FALSE)</f>
        <v>#REF!</v>
      </c>
      <c r="F712" s="357" t="e">
        <f>VLOOKUP($D712,'BANCO DE DADOS MAIO SERVIÇOS'!$A$2:$E$14528,3,FALSE)</f>
        <v>#REF!</v>
      </c>
      <c r="G712" s="359"/>
      <c r="H712" s="360" t="e">
        <f>VLOOKUP($D712,'BANCO DE DADOS MAIO SERVIÇOS'!$A$2:$E$14528,4,FALSE)</f>
        <v>#REF!</v>
      </c>
      <c r="I712" s="360" t="e">
        <f t="shared" si="78"/>
        <v>#REF!</v>
      </c>
      <c r="J712" s="361" t="e">
        <f t="shared" si="73"/>
        <v>#REF!</v>
      </c>
      <c r="K712" s="607"/>
      <c r="L712" s="138"/>
      <c r="M712" s="140"/>
      <c r="N712" s="139"/>
      <c r="O712" s="140"/>
      <c r="P712" s="139"/>
    </row>
    <row r="713" spans="2:16" s="132" customFormat="1" ht="15">
      <c r="B713" s="129"/>
      <c r="C713" s="356"/>
      <c r="D713" s="357" t="e">
        <f>'BANCO DE DADOS MAIO SERVIÇOS'!#REF!</f>
        <v>#REF!</v>
      </c>
      <c r="E713" s="358" t="e">
        <f>VLOOKUP($D713,'BANCO DE DADOS MAIO SERVIÇOS'!$A$2:$E$14528,2,FALSE)</f>
        <v>#REF!</v>
      </c>
      <c r="F713" s="357" t="e">
        <f>VLOOKUP($D713,'BANCO DE DADOS MAIO SERVIÇOS'!$A$2:$E$14528,3,FALSE)</f>
        <v>#REF!</v>
      </c>
      <c r="G713" s="359"/>
      <c r="H713" s="360" t="e">
        <f>VLOOKUP($D713,'BANCO DE DADOS MAIO SERVIÇOS'!$A$2:$E$14528,4,FALSE)</f>
        <v>#REF!</v>
      </c>
      <c r="I713" s="360" t="e">
        <f t="shared" si="78"/>
        <v>#REF!</v>
      </c>
      <c r="J713" s="361" t="e">
        <f t="shared" si="73"/>
        <v>#REF!</v>
      </c>
      <c r="K713" s="135"/>
      <c r="L713" s="138"/>
      <c r="M713" s="140"/>
      <c r="N713" s="139"/>
      <c r="O713" s="140"/>
      <c r="P713" s="139"/>
    </row>
    <row r="714" spans="2:16" s="132" customFormat="1" ht="15">
      <c r="B714" s="129"/>
      <c r="C714" s="356"/>
      <c r="D714" s="357" t="e">
        <f>'BANCO DE DADOS MAIO SERVIÇOS'!#REF!</f>
        <v>#REF!</v>
      </c>
      <c r="E714" s="358" t="e">
        <f>VLOOKUP($D714,'BANCO DE DADOS MAIO SERVIÇOS'!$A$2:$E$14528,2,FALSE)</f>
        <v>#REF!</v>
      </c>
      <c r="F714" s="357" t="e">
        <f>VLOOKUP($D714,'BANCO DE DADOS MAIO SERVIÇOS'!$A$2:$E$14528,3,FALSE)</f>
        <v>#REF!</v>
      </c>
      <c r="G714" s="359"/>
      <c r="H714" s="360" t="e">
        <f>VLOOKUP($D714,'BANCO DE DADOS MAIO SERVIÇOS'!$A$2:$E$14528,4,FALSE)</f>
        <v>#REF!</v>
      </c>
      <c r="I714" s="360" t="e">
        <f t="shared" si="78"/>
        <v>#REF!</v>
      </c>
      <c r="J714" s="361" t="e">
        <f t="shared" si="73"/>
        <v>#REF!</v>
      </c>
      <c r="K714" s="135"/>
      <c r="L714" s="138"/>
      <c r="M714" s="140"/>
      <c r="N714" s="139"/>
      <c r="O714" s="140"/>
      <c r="P714" s="139"/>
    </row>
    <row r="715" spans="2:16" s="132" customFormat="1" ht="15">
      <c r="B715" s="129"/>
      <c r="C715" s="356"/>
      <c r="D715" s="357" t="e">
        <f>'BANCO DE DADOS MAIO SERVIÇOS'!#REF!</f>
        <v>#REF!</v>
      </c>
      <c r="E715" s="358" t="e">
        <f>VLOOKUP($D715,'BANCO DE DADOS MAIO SERVIÇOS'!$A$2:$E$14528,2,FALSE)</f>
        <v>#REF!</v>
      </c>
      <c r="F715" s="357" t="e">
        <f>VLOOKUP($D715,'BANCO DE DADOS MAIO SERVIÇOS'!$A$2:$E$14528,3,FALSE)</f>
        <v>#REF!</v>
      </c>
      <c r="G715" s="359"/>
      <c r="H715" s="360" t="e">
        <f>VLOOKUP($D715,'BANCO DE DADOS MAIO SERVIÇOS'!$A$2:$E$14528,4,FALSE)</f>
        <v>#REF!</v>
      </c>
      <c r="I715" s="360" t="e">
        <f t="shared" si="78"/>
        <v>#REF!</v>
      </c>
      <c r="J715" s="361" t="e">
        <f t="shared" si="73"/>
        <v>#REF!</v>
      </c>
      <c r="K715" s="135"/>
      <c r="L715" s="138"/>
      <c r="M715" s="140"/>
      <c r="N715" s="139"/>
      <c r="O715" s="140"/>
      <c r="P715" s="139"/>
    </row>
    <row r="716" spans="2:16" s="132" customFormat="1" ht="15">
      <c r="B716" s="129"/>
      <c r="C716" s="356"/>
      <c r="D716" s="357" t="str">
        <f>'BANCO DE DADOS MAIO SERVIÇOS'!$A$9499</f>
        <v>AMM CIV 015</v>
      </c>
      <c r="E716" s="358" t="str">
        <f>VLOOKUP($D716,'BANCO DE DADOS MAIO SERVIÇOS'!$A$2:$E$14528,2,FALSE)</f>
        <v xml:space="preserve">FORNECIMENTO E INSTALAÇÃO DE PISO ANTIDERRAPANTE 45X45 CM </v>
      </c>
      <c r="F716" s="357" t="str">
        <f>VLOOKUP($D716,'BANCO DE DADOS MAIO SERVIÇOS'!$A$2:$E$14528,3,FALSE)</f>
        <v>M2</v>
      </c>
      <c r="G716" s="359"/>
      <c r="H716" s="360">
        <f>VLOOKUP($D716,'BANCO DE DADOS MAIO SERVIÇOS'!$A$2:$E$14528,4,FALSE)</f>
        <v>27.16</v>
      </c>
      <c r="I716" s="360">
        <f>VLOOKUP($D716,'BANCO DE DADOS MAIO SERVIÇOS'!$A$2:$E$14528,4,FALSE)</f>
        <v>27.16</v>
      </c>
      <c r="J716" s="361">
        <f t="shared" si="73"/>
        <v>0</v>
      </c>
      <c r="K716" s="135"/>
      <c r="L716" s="138"/>
      <c r="M716" s="140"/>
      <c r="N716" s="139"/>
      <c r="O716" s="140"/>
      <c r="P716" s="139"/>
    </row>
    <row r="717" spans="2:16" s="132" customFormat="1" ht="15">
      <c r="B717" s="129"/>
      <c r="C717" s="356"/>
      <c r="D717" s="357" t="e">
        <f>'BANCO DE DADOS MAIO SERVIÇOS'!#REF!</f>
        <v>#REF!</v>
      </c>
      <c r="E717" s="358" t="e">
        <f>VLOOKUP($D717,'BANCO DE DADOS MAIO SERVIÇOS'!$A$2:$E$14528,2,FALSE)</f>
        <v>#REF!</v>
      </c>
      <c r="F717" s="357" t="e">
        <f>VLOOKUP($D717,'BANCO DE DADOS MAIO SERVIÇOS'!$A$2:$E$14528,3,FALSE)</f>
        <v>#REF!</v>
      </c>
      <c r="G717" s="359"/>
      <c r="H717" s="360" t="e">
        <f>VLOOKUP($D717,'BANCO DE DADOS MAIO SERVIÇOS'!$A$2:$E$14528,4,FALSE)</f>
        <v>#REF!</v>
      </c>
      <c r="I717" s="360" t="e">
        <f>VLOOKUP($D717,'BANCO DE DADOS MAIO SERVIÇOS'!$A$2:$E$14528,4,FALSE)</f>
        <v>#REF!</v>
      </c>
      <c r="J717" s="361" t="e">
        <f t="shared" si="73"/>
        <v>#REF!</v>
      </c>
      <c r="K717" s="135"/>
      <c r="L717" s="138"/>
      <c r="M717" s="140"/>
      <c r="N717" s="139"/>
      <c r="O717" s="140"/>
      <c r="P717" s="139"/>
    </row>
    <row r="718" spans="2:16" s="132" customFormat="1" ht="15">
      <c r="B718" s="129"/>
      <c r="C718" s="356"/>
      <c r="D718" s="357" t="e">
        <f>'BANCO DE DADOS MAIO SERVIÇOS'!#REF!</f>
        <v>#REF!</v>
      </c>
      <c r="E718" s="358" t="e">
        <f>VLOOKUP($D718,'BANCO DE DADOS MAIO SERVIÇOS'!$A$2:$E$14528,2,FALSE)</f>
        <v>#REF!</v>
      </c>
      <c r="F718" s="357" t="e">
        <f>VLOOKUP($D718,'BANCO DE DADOS MAIO SERVIÇOS'!$A$2:$E$14528,3,FALSE)</f>
        <v>#REF!</v>
      </c>
      <c r="G718" s="359"/>
      <c r="H718" s="360" t="e">
        <f>VLOOKUP($D718,'BANCO DE DADOS MAIO SERVIÇOS'!$A$2:$E$14528,4,FALSE)</f>
        <v>#REF!</v>
      </c>
      <c r="I718" s="360" t="e">
        <f>VLOOKUP($D718,'BANCO DE DADOS MAIO SERVIÇOS'!$A$2:$E$14528,4,FALSE)</f>
        <v>#REF!</v>
      </c>
      <c r="J718" s="361" t="e">
        <f t="shared" si="73"/>
        <v>#REF!</v>
      </c>
      <c r="K718" s="135"/>
      <c r="L718" s="138"/>
      <c r="M718" s="140"/>
      <c r="N718" s="139"/>
      <c r="O718" s="140"/>
      <c r="P718" s="139"/>
    </row>
    <row r="719" spans="2:16" s="132" customFormat="1" ht="15">
      <c r="B719" s="129"/>
      <c r="C719" s="356"/>
      <c r="D719" s="357" t="e">
        <f>'BANCO DE DADOS MAIO SERVIÇOS'!#REF!</f>
        <v>#REF!</v>
      </c>
      <c r="E719" s="358" t="e">
        <f>VLOOKUP($D719,'BANCO DE DADOS MAIO SERVIÇOS'!$A$2:$E$14528,2,FALSE)</f>
        <v>#REF!</v>
      </c>
      <c r="F719" s="357" t="e">
        <f>VLOOKUP($D719,'BANCO DE DADOS MAIO SERVIÇOS'!$A$2:$E$14528,3,FALSE)</f>
        <v>#REF!</v>
      </c>
      <c r="G719" s="359"/>
      <c r="H719" s="360" t="e">
        <f>VLOOKUP($D719,'BANCO DE DADOS MAIO SERVIÇOS'!$A$2:$E$14528,4,FALSE)</f>
        <v>#REF!</v>
      </c>
      <c r="I719" s="360" t="e">
        <f t="shared" ref="I719:I724" si="79">TRUNC(H719*(1+$G$6),2)</f>
        <v>#REF!</v>
      </c>
      <c r="J719" s="361" t="e">
        <f t="shared" si="73"/>
        <v>#REF!</v>
      </c>
      <c r="K719" s="135"/>
      <c r="L719" s="138"/>
      <c r="M719" s="140"/>
      <c r="N719" s="139"/>
      <c r="O719" s="140"/>
      <c r="P719" s="139"/>
    </row>
    <row r="720" spans="2:16" s="132" customFormat="1" ht="15">
      <c r="B720" s="129"/>
      <c r="C720" s="356"/>
      <c r="D720" s="357" t="e">
        <f>'BANCO DE DADOS MAIO SERVIÇOS'!#REF!</f>
        <v>#REF!</v>
      </c>
      <c r="E720" s="358" t="e">
        <f>VLOOKUP($D720,'BANCO DE DADOS MAIO SERVIÇOS'!$A$2:$E$14528,2,FALSE)</f>
        <v>#REF!</v>
      </c>
      <c r="F720" s="357" t="e">
        <f>VLOOKUP($D720,'BANCO DE DADOS MAIO SERVIÇOS'!$A$2:$E$14528,3,FALSE)</f>
        <v>#REF!</v>
      </c>
      <c r="G720" s="359"/>
      <c r="H720" s="360" t="e">
        <f>VLOOKUP($D720,'BANCO DE DADOS MAIO SERVIÇOS'!$A$2:$E$14528,4,FALSE)</f>
        <v>#REF!</v>
      </c>
      <c r="I720" s="360" t="e">
        <f t="shared" si="79"/>
        <v>#REF!</v>
      </c>
      <c r="J720" s="361" t="e">
        <f t="shared" si="73"/>
        <v>#REF!</v>
      </c>
      <c r="K720" s="607"/>
      <c r="L720" s="138"/>
      <c r="M720" s="140"/>
      <c r="N720" s="139"/>
      <c r="O720" s="140"/>
      <c r="P720" s="139"/>
    </row>
    <row r="721" spans="2:16" s="132" customFormat="1" ht="15">
      <c r="B721" s="129"/>
      <c r="C721" s="356"/>
      <c r="D721" s="357" t="e">
        <f>'BANCO DE DADOS MAIO SERVIÇOS'!#REF!</f>
        <v>#REF!</v>
      </c>
      <c r="E721" s="358" t="e">
        <f>VLOOKUP($D721,'BANCO DE DADOS MAIO SERVIÇOS'!$A$2:$E$14528,2,FALSE)</f>
        <v>#REF!</v>
      </c>
      <c r="F721" s="357" t="e">
        <f>VLOOKUP($D721,'BANCO DE DADOS MAIO SERVIÇOS'!$A$2:$E$14528,3,FALSE)</f>
        <v>#REF!</v>
      </c>
      <c r="G721" s="359"/>
      <c r="H721" s="360" t="e">
        <f>VLOOKUP($D721,'BANCO DE DADOS MAIO SERVIÇOS'!$A$2:$E$14528,4,FALSE)</f>
        <v>#REF!</v>
      </c>
      <c r="I721" s="360" t="e">
        <f t="shared" si="79"/>
        <v>#REF!</v>
      </c>
      <c r="J721" s="361" t="e">
        <f t="shared" si="73"/>
        <v>#REF!</v>
      </c>
      <c r="K721" s="607"/>
      <c r="L721" s="138"/>
      <c r="M721" s="140"/>
      <c r="N721" s="139"/>
      <c r="O721" s="140"/>
      <c r="P721" s="139"/>
    </row>
    <row r="722" spans="2:16" s="132" customFormat="1" ht="15">
      <c r="B722" s="129"/>
      <c r="C722" s="356"/>
      <c r="D722" s="357" t="e">
        <f>'BANCO DE DADOS MAIO SERVIÇOS'!#REF!</f>
        <v>#REF!</v>
      </c>
      <c r="E722" s="358" t="e">
        <f>VLOOKUP($D722,'BANCO DE DADOS MAIO SERVIÇOS'!$A$2:$E$14528,2,FALSE)</f>
        <v>#REF!</v>
      </c>
      <c r="F722" s="357" t="e">
        <f>VLOOKUP($D722,'BANCO DE DADOS MAIO SERVIÇOS'!$A$2:$E$14528,3,FALSE)</f>
        <v>#REF!</v>
      </c>
      <c r="G722" s="359"/>
      <c r="H722" s="360" t="e">
        <f>VLOOKUP($D722,'BANCO DE DADOS MAIO SERVIÇOS'!$A$2:$E$14528,4,FALSE)</f>
        <v>#REF!</v>
      </c>
      <c r="I722" s="360" t="e">
        <f t="shared" si="79"/>
        <v>#REF!</v>
      </c>
      <c r="J722" s="361" t="e">
        <f t="shared" ref="J722:J737" si="80">TRUNC(I722*G722,2)</f>
        <v>#REF!</v>
      </c>
      <c r="K722" s="135"/>
      <c r="L722" s="138"/>
      <c r="M722" s="140"/>
      <c r="N722" s="139"/>
      <c r="O722" s="140"/>
      <c r="P722" s="139"/>
    </row>
    <row r="723" spans="2:16" s="132" customFormat="1" ht="15">
      <c r="B723" s="129"/>
      <c r="C723" s="356"/>
      <c r="D723" s="357" t="e">
        <f>'BANCO DE DADOS MAIO SERVIÇOS'!#REF!</f>
        <v>#REF!</v>
      </c>
      <c r="E723" s="358" t="e">
        <f>VLOOKUP($D723,'BANCO DE DADOS MAIO SERVIÇOS'!$A$2:$E$14528,2,FALSE)</f>
        <v>#REF!</v>
      </c>
      <c r="F723" s="357" t="e">
        <f>VLOOKUP($D723,'BANCO DE DADOS MAIO SERVIÇOS'!$A$2:$E$14528,3,FALSE)</f>
        <v>#REF!</v>
      </c>
      <c r="G723" s="359"/>
      <c r="H723" s="360" t="e">
        <f>VLOOKUP($D723,'BANCO DE DADOS MAIO SERVIÇOS'!$A$2:$E$14528,4,FALSE)</f>
        <v>#REF!</v>
      </c>
      <c r="I723" s="360" t="e">
        <f t="shared" si="79"/>
        <v>#REF!</v>
      </c>
      <c r="J723" s="361" t="e">
        <f t="shared" si="80"/>
        <v>#REF!</v>
      </c>
      <c r="K723" s="135"/>
      <c r="L723" s="138"/>
      <c r="M723" s="140"/>
      <c r="N723" s="139"/>
      <c r="O723" s="140"/>
      <c r="P723" s="139"/>
    </row>
    <row r="724" spans="2:16" s="132" customFormat="1" ht="15">
      <c r="B724" s="129"/>
      <c r="C724" s="356"/>
      <c r="D724" s="357" t="str">
        <f>'BANCO DE DADOS MAIO SERVIÇOS'!$A$9500</f>
        <v>AMM CIV 016</v>
      </c>
      <c r="E724" s="358" t="str">
        <f>VLOOKUP($D724,'BANCO DE DADOS MAIO SERVIÇOS'!$A$2:$E$14528,2,FALSE)</f>
        <v>BARRA DE APOIO PARA PORTADORES DE NECESSIDADES ESPECIAIS - LARGURA 80CM</v>
      </c>
      <c r="F724" s="357" t="str">
        <f>VLOOKUP($D724,'BANCO DE DADOS MAIO SERVIÇOS'!$A$2:$E$14528,3,FALSE)</f>
        <v>UN</v>
      </c>
      <c r="G724" s="359"/>
      <c r="H724" s="360">
        <f>VLOOKUP($D724,'BANCO DE DADOS MAIO SERVIÇOS'!$A$2:$E$14528,4,FALSE)</f>
        <v>241.06</v>
      </c>
      <c r="I724" s="360">
        <f t="shared" si="79"/>
        <v>304.62</v>
      </c>
      <c r="J724" s="361">
        <f t="shared" si="80"/>
        <v>0</v>
      </c>
      <c r="K724" s="135"/>
      <c r="L724" s="138"/>
      <c r="M724" s="140"/>
      <c r="N724" s="139"/>
      <c r="O724" s="140"/>
      <c r="P724" s="139"/>
    </row>
    <row r="725" spans="2:16" s="132" customFormat="1" ht="30">
      <c r="B725" s="129"/>
      <c r="C725" s="356"/>
      <c r="D725" s="357" t="str">
        <f>'BANCO DE DADOS MAIO SERVIÇOS'!$A$9501</f>
        <v>AMM CIV 017</v>
      </c>
      <c r="E725" s="358" t="str">
        <f>VLOOKUP($D725,'BANCO DE DADOS MAIO SERVIÇOS'!$A$2:$E$14528,2,FALSE)</f>
        <v>PISO COM PLACA CIMENTÍCIA DE ALTA RESISTÊNCIA, PODOTÁTIL, 25X25 CM, ESP=3,5, ASSENTADO COM ARGAMASSA DE CIMENTO E AREIA PENEIRADA TRAÇO 1:3</v>
      </c>
      <c r="F725" s="357" t="str">
        <f>VLOOKUP($D725,'BANCO DE DADOS MAIO SERVIÇOS'!$A$2:$E$14528,3,FALSE)</f>
        <v>M2</v>
      </c>
      <c r="G725" s="359"/>
      <c r="H725" s="360">
        <f>VLOOKUP($D725,'BANCO DE DADOS MAIO SERVIÇOS'!$A$2:$E$14528,4,FALSE)</f>
        <v>114.24</v>
      </c>
      <c r="I725" s="360">
        <f>VLOOKUP($D725,'BANCO DE DADOS MAIO SERVIÇOS'!$A$2:$E$14528,4,FALSE)</f>
        <v>114.24</v>
      </c>
      <c r="J725" s="361">
        <f t="shared" si="80"/>
        <v>0</v>
      </c>
      <c r="K725" s="135"/>
      <c r="L725" s="138"/>
      <c r="M725" s="140"/>
      <c r="N725" s="139"/>
      <c r="O725" s="140"/>
      <c r="P725" s="139"/>
    </row>
    <row r="726" spans="2:16" s="132" customFormat="1" ht="15">
      <c r="B726" s="129"/>
      <c r="C726" s="356"/>
      <c r="D726" s="357" t="e">
        <f>'BANCO DE DADOS MAIO SERVIÇOS'!#REF!</f>
        <v>#REF!</v>
      </c>
      <c r="E726" s="358" t="e">
        <f>VLOOKUP($D726,'BANCO DE DADOS MAIO SERVIÇOS'!$A$2:$E$14528,2,FALSE)</f>
        <v>#REF!</v>
      </c>
      <c r="F726" s="357" t="e">
        <f>VLOOKUP($D726,'BANCO DE DADOS MAIO SERVIÇOS'!$A$2:$E$14528,3,FALSE)</f>
        <v>#REF!</v>
      </c>
      <c r="G726" s="359"/>
      <c r="H726" s="360" t="e">
        <f>VLOOKUP($D726,'BANCO DE DADOS MAIO SERVIÇOS'!$A$2:$E$14528,4,FALSE)</f>
        <v>#REF!</v>
      </c>
      <c r="I726" s="360" t="e">
        <f>VLOOKUP($D726,'BANCO DE DADOS MAIO SERVIÇOS'!$A$2:$E$14528,4,FALSE)</f>
        <v>#REF!</v>
      </c>
      <c r="J726" s="361" t="e">
        <f t="shared" si="80"/>
        <v>#REF!</v>
      </c>
      <c r="K726" s="135"/>
      <c r="L726" s="138"/>
      <c r="M726" s="140"/>
      <c r="N726" s="139"/>
      <c r="O726" s="140"/>
      <c r="P726" s="139"/>
    </row>
    <row r="727" spans="2:16" s="132" customFormat="1" ht="15">
      <c r="B727" s="129"/>
      <c r="C727" s="356"/>
      <c r="D727" s="357" t="e">
        <f>'BANCO DE DADOS MAIO SERVIÇOS'!#REF!</f>
        <v>#REF!</v>
      </c>
      <c r="E727" s="358" t="e">
        <f>VLOOKUP($D727,'BANCO DE DADOS MAIO SERVIÇOS'!$A$2:$E$14528,2,FALSE)</f>
        <v>#REF!</v>
      </c>
      <c r="F727" s="357" t="e">
        <f>VLOOKUP($D727,'BANCO DE DADOS MAIO SERVIÇOS'!$A$2:$E$14528,3,FALSE)</f>
        <v>#REF!</v>
      </c>
      <c r="G727" s="359"/>
      <c r="H727" s="360" t="e">
        <f>VLOOKUP($D727,'BANCO DE DADOS MAIO SERVIÇOS'!$A$2:$E$14528,4,FALSE)</f>
        <v>#REF!</v>
      </c>
      <c r="I727" s="360" t="e">
        <f>VLOOKUP($D727,'BANCO DE DADOS MAIO SERVIÇOS'!$A$2:$E$14528,4,FALSE)</f>
        <v>#REF!</v>
      </c>
      <c r="J727" s="361" t="e">
        <f t="shared" si="80"/>
        <v>#REF!</v>
      </c>
      <c r="K727" s="135"/>
      <c r="L727" s="138"/>
      <c r="M727" s="140"/>
      <c r="N727" s="139"/>
      <c r="O727" s="140"/>
      <c r="P727" s="139"/>
    </row>
    <row r="728" spans="2:16" s="132" customFormat="1" ht="15">
      <c r="B728" s="129"/>
      <c r="C728" s="356"/>
      <c r="D728" s="357" t="str">
        <f>'BANCO DE DADOS MAIO SERVIÇOS'!$A$9502</f>
        <v>AMM CIV 018</v>
      </c>
      <c r="E728" s="358" t="str">
        <f>VLOOKUP($D728,'BANCO DE DADOS MAIO SERVIÇOS'!$A$2:$E$14528,2,FALSE)</f>
        <v>PISO TÁTIL ALERTA DE BORRACHA 25 X25 CM, ASSENTADO COM COLA</v>
      </c>
      <c r="F728" s="357" t="str">
        <f>VLOOKUP($D728,'BANCO DE DADOS MAIO SERVIÇOS'!$A$2:$E$14528,3,FALSE)</f>
        <v>M2</v>
      </c>
      <c r="G728" s="359"/>
      <c r="H728" s="360">
        <f>VLOOKUP($D728,'BANCO DE DADOS MAIO SERVIÇOS'!$A$2:$E$14528,4,FALSE)</f>
        <v>187.26</v>
      </c>
      <c r="I728" s="360">
        <f t="shared" ref="I728:I733" si="81">TRUNC(H728*(1+$G$6),2)</f>
        <v>236.64</v>
      </c>
      <c r="J728" s="361">
        <f t="shared" si="80"/>
        <v>0</v>
      </c>
      <c r="K728" s="135"/>
      <c r="L728" s="138"/>
      <c r="M728" s="140"/>
      <c r="N728" s="139"/>
      <c r="O728" s="140"/>
      <c r="P728" s="139"/>
    </row>
    <row r="729" spans="2:16" s="132" customFormat="1" ht="15">
      <c r="B729" s="129"/>
      <c r="C729" s="356"/>
      <c r="D729" s="357" t="str">
        <f>'BANCO DE DADOS MAIO SERVIÇOS'!$A$9503</f>
        <v>AMM CIV 019</v>
      </c>
      <c r="E729" s="358" t="str">
        <f>VLOOKUP($D729,'BANCO DE DADOS MAIO SERVIÇOS'!$A$2:$E$14528,2,FALSE)</f>
        <v>PISO TÁTIL DIRECIONAL DE BORRACHA 25X25 CM, ASSENTADO COM COLA</v>
      </c>
      <c r="F729" s="357" t="str">
        <f>VLOOKUP($D729,'BANCO DE DADOS MAIO SERVIÇOS'!$A$2:$E$14528,3,FALSE)</f>
        <v>M2</v>
      </c>
      <c r="G729" s="359"/>
      <c r="H729" s="360">
        <f>VLOOKUP($D729,'BANCO DE DADOS MAIO SERVIÇOS'!$A$2:$E$14528,4,FALSE)</f>
        <v>187.26</v>
      </c>
      <c r="I729" s="360">
        <f t="shared" si="81"/>
        <v>236.64</v>
      </c>
      <c r="J729" s="361">
        <f t="shared" si="80"/>
        <v>0</v>
      </c>
      <c r="K729" s="607"/>
      <c r="L729" s="138"/>
      <c r="M729" s="140"/>
      <c r="N729" s="139"/>
      <c r="O729" s="140"/>
      <c r="P729" s="139"/>
    </row>
    <row r="730" spans="2:16" s="132" customFormat="1" ht="15">
      <c r="B730" s="129"/>
      <c r="C730" s="356"/>
      <c r="D730" s="357" t="str">
        <f>'BANCO DE DADOS MAIO SERVIÇOS'!$A$9504</f>
        <v>AMM CIV 020</v>
      </c>
      <c r="E730" s="358" t="str">
        <f>VLOOKUP($D730,'BANCO DE DADOS MAIO SERVIÇOS'!$A$2:$E$14528,2,FALSE)</f>
        <v>BANCO ARTICULADO PARA BANHO, EM ACO INOX POLIDO, 70* CM X 45* CM</v>
      </c>
      <c r="F730" s="357" t="str">
        <f>VLOOKUP($D730,'BANCO DE DADOS MAIO SERVIÇOS'!$A$2:$E$14528,3,FALSE)</f>
        <v>UN</v>
      </c>
      <c r="G730" s="359"/>
      <c r="H730" s="360">
        <f>VLOOKUP($D730,'BANCO DE DADOS MAIO SERVIÇOS'!$A$2:$E$14528,4,FALSE)</f>
        <v>913.62</v>
      </c>
      <c r="I730" s="360">
        <f t="shared" si="81"/>
        <v>1154.54</v>
      </c>
      <c r="J730" s="361">
        <f t="shared" si="80"/>
        <v>0</v>
      </c>
      <c r="K730" s="607"/>
      <c r="L730" s="138"/>
      <c r="M730" s="140"/>
      <c r="N730" s="139"/>
      <c r="O730" s="140"/>
      <c r="P730" s="139"/>
    </row>
    <row r="731" spans="2:16" s="132" customFormat="1" ht="15">
      <c r="B731" s="129"/>
      <c r="C731" s="356"/>
      <c r="D731" s="357" t="str">
        <f>'BANCO DE DADOS MAIO SERVIÇOS'!$A$9505</f>
        <v>AMM CIV 023</v>
      </c>
      <c r="E731" s="358" t="str">
        <f>VLOOKUP($D731,'BANCO DE DADOS MAIO SERVIÇOS'!$A$2:$E$14528,2,FALSE)</f>
        <v>LASTRO DE TERRA VEGETAL</v>
      </c>
      <c r="F731" s="357" t="str">
        <f>VLOOKUP($D731,'BANCO DE DADOS MAIO SERVIÇOS'!$A$2:$E$14528,3,FALSE)</f>
        <v>M3</v>
      </c>
      <c r="G731" s="359"/>
      <c r="H731" s="360">
        <f>VLOOKUP($D731,'BANCO DE DADOS MAIO SERVIÇOS'!$A$2:$E$14528,4,FALSE)</f>
        <v>117.03</v>
      </c>
      <c r="I731" s="360">
        <f t="shared" si="81"/>
        <v>147.88999999999999</v>
      </c>
      <c r="J731" s="361">
        <f t="shared" si="80"/>
        <v>0</v>
      </c>
      <c r="K731" s="135"/>
      <c r="L731" s="138"/>
      <c r="M731" s="140"/>
      <c r="N731" s="139"/>
      <c r="O731" s="140"/>
      <c r="P731" s="139"/>
    </row>
    <row r="732" spans="2:16" s="132" customFormat="1" ht="15">
      <c r="B732" s="129"/>
      <c r="C732" s="356"/>
      <c r="D732" s="357" t="e">
        <f>'BANCO DE DADOS MAIO SERVIÇOS'!$A$9506</f>
        <v>#REF!</v>
      </c>
      <c r="E732" s="358" t="e">
        <f>VLOOKUP($D732,'BANCO DE DADOS MAIO SERVIÇOS'!$A$2:$E$14528,2,FALSE)</f>
        <v>#REF!</v>
      </c>
      <c r="F732" s="357" t="e">
        <f>VLOOKUP($D732,'BANCO DE DADOS MAIO SERVIÇOS'!$A$2:$E$14528,3,FALSE)</f>
        <v>#REF!</v>
      </c>
      <c r="G732" s="359"/>
      <c r="H732" s="360" t="e">
        <f>VLOOKUP($D732,'BANCO DE DADOS MAIO SERVIÇOS'!$A$2:$E$14528,4,FALSE)</f>
        <v>#REF!</v>
      </c>
      <c r="I732" s="360" t="e">
        <f t="shared" si="81"/>
        <v>#REF!</v>
      </c>
      <c r="J732" s="361" t="e">
        <f t="shared" si="80"/>
        <v>#REF!</v>
      </c>
      <c r="K732" s="135"/>
      <c r="L732" s="138"/>
      <c r="M732" s="140"/>
      <c r="N732" s="139"/>
      <c r="O732" s="140"/>
      <c r="P732" s="139"/>
    </row>
    <row r="733" spans="2:16" s="132" customFormat="1" ht="15">
      <c r="B733" s="129"/>
      <c r="C733" s="356"/>
      <c r="D733" s="357" t="e">
        <f>'BANCO DE DADOS MAIO SERVIÇOS'!$A$9507</f>
        <v>#REF!</v>
      </c>
      <c r="E733" s="358" t="e">
        <f>VLOOKUP($D733,'BANCO DE DADOS MAIO SERVIÇOS'!$A$2:$E$14528,2,FALSE)</f>
        <v>#REF!</v>
      </c>
      <c r="F733" s="357" t="e">
        <f>VLOOKUP($D733,'BANCO DE DADOS MAIO SERVIÇOS'!$A$2:$E$14528,3,FALSE)</f>
        <v>#REF!</v>
      </c>
      <c r="G733" s="359"/>
      <c r="H733" s="360" t="e">
        <f>VLOOKUP($D733,'BANCO DE DADOS MAIO SERVIÇOS'!$A$2:$E$14528,4,FALSE)</f>
        <v>#REF!</v>
      </c>
      <c r="I733" s="360" t="e">
        <f t="shared" si="81"/>
        <v>#REF!</v>
      </c>
      <c r="J733" s="361" t="e">
        <f t="shared" si="80"/>
        <v>#REF!</v>
      </c>
      <c r="K733" s="135"/>
      <c r="L733" s="138"/>
      <c r="M733" s="140"/>
      <c r="N733" s="139"/>
      <c r="O733" s="140"/>
      <c r="P733" s="139"/>
    </row>
    <row r="734" spans="2:16" s="132" customFormat="1" ht="15">
      <c r="B734" s="129"/>
      <c r="C734" s="356"/>
      <c r="D734" s="357" t="e">
        <f>'BANCO DE DADOS MAIO SERVIÇOS'!$A$9508</f>
        <v>#REF!</v>
      </c>
      <c r="E734" s="358" t="e">
        <f>VLOOKUP($D734,'BANCO DE DADOS MAIO SERVIÇOS'!$A$2:$E$14528,2,FALSE)</f>
        <v>#REF!</v>
      </c>
      <c r="F734" s="357" t="e">
        <f>VLOOKUP($D734,'BANCO DE DADOS MAIO SERVIÇOS'!$A$2:$E$14528,3,FALSE)</f>
        <v>#REF!</v>
      </c>
      <c r="G734" s="359"/>
      <c r="H734" s="360" t="e">
        <f>VLOOKUP($D734,'BANCO DE DADOS MAIO SERVIÇOS'!$A$2:$E$14528,4,FALSE)</f>
        <v>#REF!</v>
      </c>
      <c r="I734" s="360" t="e">
        <f>VLOOKUP($D734,'BANCO DE DADOS MAIO SERVIÇOS'!$A$2:$E$14528,4,FALSE)</f>
        <v>#REF!</v>
      </c>
      <c r="J734" s="361" t="e">
        <f t="shared" si="80"/>
        <v>#REF!</v>
      </c>
      <c r="K734" s="135"/>
      <c r="L734" s="138"/>
      <c r="M734" s="140"/>
      <c r="N734" s="139"/>
      <c r="O734" s="140"/>
      <c r="P734" s="139"/>
    </row>
    <row r="735" spans="2:16" s="132" customFormat="1" ht="15">
      <c r="B735" s="129"/>
      <c r="C735" s="356"/>
      <c r="D735" s="357" t="e">
        <f>'BANCO DE DADOS MAIO SERVIÇOS'!$A$9509</f>
        <v>#REF!</v>
      </c>
      <c r="E735" s="358" t="e">
        <f>VLOOKUP($D735,'BANCO DE DADOS MAIO SERVIÇOS'!$A$2:$E$14528,2,FALSE)</f>
        <v>#REF!</v>
      </c>
      <c r="F735" s="357" t="e">
        <f>VLOOKUP($D735,'BANCO DE DADOS MAIO SERVIÇOS'!$A$2:$E$14528,3,FALSE)</f>
        <v>#REF!</v>
      </c>
      <c r="G735" s="359"/>
      <c r="H735" s="360" t="e">
        <f>VLOOKUP($D735,'BANCO DE DADOS MAIO SERVIÇOS'!$A$2:$E$14528,4,FALSE)</f>
        <v>#REF!</v>
      </c>
      <c r="I735" s="360" t="e">
        <f>VLOOKUP($D735,'BANCO DE DADOS MAIO SERVIÇOS'!$A$2:$E$14528,4,FALSE)</f>
        <v>#REF!</v>
      </c>
      <c r="J735" s="361" t="e">
        <f t="shared" si="80"/>
        <v>#REF!</v>
      </c>
      <c r="K735" s="135"/>
      <c r="L735" s="138"/>
      <c r="M735" s="140"/>
      <c r="N735" s="139"/>
      <c r="O735" s="140"/>
      <c r="P735" s="139"/>
    </row>
    <row r="736" spans="2:16" s="132" customFormat="1" ht="15">
      <c r="B736" s="129"/>
      <c r="C736" s="356"/>
      <c r="D736" s="357" t="e">
        <f>'BANCO DE DADOS MAIO SERVIÇOS'!$A$9510</f>
        <v>#REF!</v>
      </c>
      <c r="E736" s="358" t="e">
        <f>VLOOKUP($D736,'BANCO DE DADOS MAIO SERVIÇOS'!$A$2:$E$14528,2,FALSE)</f>
        <v>#REF!</v>
      </c>
      <c r="F736" s="357" t="e">
        <f>VLOOKUP($D736,'BANCO DE DADOS MAIO SERVIÇOS'!$A$2:$E$14528,3,FALSE)</f>
        <v>#REF!</v>
      </c>
      <c r="G736" s="359"/>
      <c r="H736" s="360" t="e">
        <f>VLOOKUP($D736,'BANCO DE DADOS MAIO SERVIÇOS'!$A$2:$E$14528,4,FALSE)</f>
        <v>#REF!</v>
      </c>
      <c r="I736" s="360" t="e">
        <f>VLOOKUP($D736,'BANCO DE DADOS MAIO SERVIÇOS'!$A$2:$E$14528,4,FALSE)</f>
        <v>#REF!</v>
      </c>
      <c r="J736" s="361" t="e">
        <f t="shared" si="80"/>
        <v>#REF!</v>
      </c>
      <c r="K736" s="135"/>
      <c r="L736" s="138"/>
      <c r="M736" s="140"/>
      <c r="N736" s="139"/>
      <c r="O736" s="140"/>
      <c r="P736" s="139"/>
    </row>
    <row r="737" spans="2:16" s="132" customFormat="1" ht="15">
      <c r="B737" s="129"/>
      <c r="C737" s="356"/>
      <c r="D737" s="357" t="e">
        <f>'BANCO DE DADOS MAIO SERVIÇOS'!$A$9511</f>
        <v>#REF!</v>
      </c>
      <c r="E737" s="358" t="e">
        <f>VLOOKUP($D737,'BANCO DE DADOS MAIO SERVIÇOS'!$A$2:$E$14528,2,FALSE)</f>
        <v>#REF!</v>
      </c>
      <c r="F737" s="357" t="e">
        <f>VLOOKUP($D737,'BANCO DE DADOS MAIO SERVIÇOS'!$A$2:$E$14528,3,FALSE)</f>
        <v>#REF!</v>
      </c>
      <c r="G737" s="359"/>
      <c r="H737" s="360" t="e">
        <f>VLOOKUP($D737,'BANCO DE DADOS MAIO SERVIÇOS'!$A$2:$E$14528,4,FALSE)</f>
        <v>#REF!</v>
      </c>
      <c r="I737" s="360" t="e">
        <f>TRUNC(H737*(1+$G$6),2)</f>
        <v>#REF!</v>
      </c>
      <c r="J737" s="361" t="e">
        <f t="shared" si="80"/>
        <v>#REF!</v>
      </c>
      <c r="K737" s="135"/>
      <c r="L737" s="138"/>
      <c r="M737" s="140"/>
      <c r="N737" s="139"/>
      <c r="O737" s="140"/>
      <c r="P737" s="139"/>
    </row>
  </sheetData>
  <mergeCells count="22">
    <mergeCell ref="C449:H449"/>
    <mergeCell ref="I449:J449"/>
    <mergeCell ref="C32:H32"/>
    <mergeCell ref="I32:J32"/>
    <mergeCell ref="C12:J12"/>
    <mergeCell ref="C16:H16"/>
    <mergeCell ref="I16:J16"/>
    <mergeCell ref="D11:G11"/>
    <mergeCell ref="H11:I11"/>
    <mergeCell ref="G6:H6"/>
    <mergeCell ref="I5:J6"/>
    <mergeCell ref="H10:I10"/>
    <mergeCell ref="F5:H5"/>
    <mergeCell ref="C7:J7"/>
    <mergeCell ref="D9:G9"/>
    <mergeCell ref="D10:G10"/>
    <mergeCell ref="C539:H539"/>
    <mergeCell ref="I539:J539"/>
    <mergeCell ref="C592:H592"/>
    <mergeCell ref="I592:J592"/>
    <mergeCell ref="C642:H642"/>
    <mergeCell ref="I642:J642"/>
  </mergeCells>
  <conditionalFormatting sqref="D37:D38">
    <cfRule type="expression" dxfId="107" priority="106">
      <formula>CONCATENATE($C37,$D37,$E37,$F37,$G37,$H37,$I37,$J37)=""</formula>
    </cfRule>
    <cfRule type="expression" dxfId="106" priority="107">
      <formula>CONCATENATE($C37,$D37,$F37,$G37,$H37,$I37,$J37)=""</formula>
    </cfRule>
    <cfRule type="expression" dxfId="105" priority="108">
      <formula>CONCATENATE($D37,$F37,$G37,$H37,$I37)=""</formula>
    </cfRule>
  </conditionalFormatting>
  <conditionalFormatting sqref="D39">
    <cfRule type="expression" dxfId="104" priority="103">
      <formula>CONCATENATE($C39,$D39,$E39,$F39,$G39,$H39,$I39,$J39)=""</formula>
    </cfRule>
    <cfRule type="expression" dxfId="103" priority="104">
      <formula>CONCATENATE($C39,$D39,$F39,$G39,$H39,$I39,$J39)=""</formula>
    </cfRule>
    <cfRule type="expression" dxfId="102" priority="105">
      <formula>CONCATENATE($D39,$F39,$G39,$H39,$I39)=""</formula>
    </cfRule>
  </conditionalFormatting>
  <conditionalFormatting sqref="D41:D42">
    <cfRule type="expression" dxfId="101" priority="100">
      <formula>CONCATENATE($C41,$D41,$E41,$F41,$G41,$H41,$I41,$J41)=""</formula>
    </cfRule>
    <cfRule type="expression" dxfId="100" priority="101">
      <formula>CONCATENATE($C41,$D41,$F41,$G41,$H41,$I41,$J41)=""</formula>
    </cfRule>
    <cfRule type="expression" dxfId="99" priority="102">
      <formula>CONCATENATE($D41,$F41,$G41,$H41,$I41)=""</formula>
    </cfRule>
  </conditionalFormatting>
  <conditionalFormatting sqref="D43">
    <cfRule type="expression" dxfId="98" priority="97">
      <formula>CONCATENATE($C43,$D43,$E43,$F43,$G43,$H43,$I43,$J43)=""</formula>
    </cfRule>
    <cfRule type="expression" dxfId="97" priority="98">
      <formula>CONCATENATE($C43,$D43,$F43,$G43,$H43,$I43,$J43)=""</formula>
    </cfRule>
    <cfRule type="expression" dxfId="96" priority="99">
      <formula>CONCATENATE($D43,$F43,$G43,$H43,$I43)=""</formula>
    </cfRule>
  </conditionalFormatting>
  <conditionalFormatting sqref="D47:D50">
    <cfRule type="expression" dxfId="95" priority="94">
      <formula>CONCATENATE($C47,$D47,$E47,$F47,$G47,$H47,$I47,$J47)=""</formula>
    </cfRule>
    <cfRule type="expression" dxfId="94" priority="95">
      <formula>CONCATENATE($C47,$D47,$F47,$G47,$H47,$I47,$J47)=""</formula>
    </cfRule>
    <cfRule type="expression" dxfId="93" priority="96">
      <formula>CONCATENATE($D47,$F47,$G47,$H47,$I47)=""</formula>
    </cfRule>
  </conditionalFormatting>
  <conditionalFormatting sqref="D51">
    <cfRule type="expression" dxfId="92" priority="91">
      <formula>CONCATENATE($C51,$D51,$E51,$F51,$G51,$H51,$I51,$J51)=""</formula>
    </cfRule>
    <cfRule type="expression" dxfId="91" priority="92">
      <formula>CONCATENATE($C51,$D51,$F51,$G51,$H51,$I51,$J51)=""</formula>
    </cfRule>
    <cfRule type="expression" dxfId="90" priority="93">
      <formula>CONCATENATE($D51,$F51,$G51,$H51,$I51)=""</formula>
    </cfRule>
  </conditionalFormatting>
  <conditionalFormatting sqref="D52">
    <cfRule type="expression" dxfId="89" priority="88">
      <formula>CONCATENATE($C52,$D52,$E52,$F52,$G52,$H52,$I52,$J52)=""</formula>
    </cfRule>
    <cfRule type="expression" dxfId="88" priority="89">
      <formula>CONCATENATE($C52,$D52,$F52,$G52,$H52,$I52,$J52)=""</formula>
    </cfRule>
    <cfRule type="expression" dxfId="87" priority="90">
      <formula>CONCATENATE($D52,$F52,$G52,$H52,$I52)=""</formula>
    </cfRule>
  </conditionalFormatting>
  <conditionalFormatting sqref="D54:D56">
    <cfRule type="expression" dxfId="86" priority="85">
      <formula>CONCATENATE($C54,$D54,$E54,$F54,$G54,$H54,$I54,$J54)=""</formula>
    </cfRule>
    <cfRule type="expression" dxfId="85" priority="86">
      <formula>CONCATENATE($C54,$D54,$F54,$G54,$H54,$I54,$J54)=""</formula>
    </cfRule>
    <cfRule type="expression" dxfId="84" priority="87">
      <formula>CONCATENATE($D54,$F54,$G54,$H54,$I54)=""</formula>
    </cfRule>
  </conditionalFormatting>
  <conditionalFormatting sqref="D57:D58">
    <cfRule type="expression" dxfId="83" priority="82">
      <formula>CONCATENATE($C57,$D57,$E57,$F57,$G57,$H57,$I57,$J57)=""</formula>
    </cfRule>
    <cfRule type="expression" dxfId="82" priority="83">
      <formula>CONCATENATE($C57,$D57,$F57,$G57,$H57,$I57,$J57)=""</formula>
    </cfRule>
    <cfRule type="expression" dxfId="81" priority="84">
      <formula>CONCATENATE($D57,$F57,$G57,$H57,$I57)=""</formula>
    </cfRule>
  </conditionalFormatting>
  <conditionalFormatting sqref="D59">
    <cfRule type="expression" dxfId="80" priority="79">
      <formula>CONCATENATE($C59,$D59,$E59,$F59,$G59,$H59,$I59,$J59)=""</formula>
    </cfRule>
    <cfRule type="expression" dxfId="79" priority="80">
      <formula>CONCATENATE($C59,$D59,$F59,$G59,$H59,$I59,$J59)=""</formula>
    </cfRule>
    <cfRule type="expression" dxfId="78" priority="81">
      <formula>CONCATENATE($D59,$F59,$G59,$H59,$I59)=""</formula>
    </cfRule>
  </conditionalFormatting>
  <conditionalFormatting sqref="D454:D455">
    <cfRule type="expression" dxfId="77" priority="76">
      <formula>CONCATENATE($C454,$D454,$E454,$F454,$G454,$H454,$I454,$J454)=""</formula>
    </cfRule>
    <cfRule type="expression" dxfId="76" priority="77">
      <formula>CONCATENATE($C454,$D454,$F454,$G454,$H454,$I454,$J454)=""</formula>
    </cfRule>
    <cfRule type="expression" dxfId="75" priority="78">
      <formula>CONCATENATE($D454,$F454,$G454,$H454,$I454)=""</formula>
    </cfRule>
  </conditionalFormatting>
  <conditionalFormatting sqref="D456">
    <cfRule type="expression" dxfId="74" priority="73">
      <formula>CONCATENATE($C456,$D456,$E456,$F456,$G456,$H456,$I456,$J456)=""</formula>
    </cfRule>
    <cfRule type="expression" dxfId="73" priority="74">
      <formula>CONCATENATE($C456,$D456,$F456,$G456,$H456,$I456,$J456)=""</formula>
    </cfRule>
    <cfRule type="expression" dxfId="72" priority="75">
      <formula>CONCATENATE($D456,$F456,$G456,$H456,$I456)=""</formula>
    </cfRule>
  </conditionalFormatting>
  <conditionalFormatting sqref="D458:D459">
    <cfRule type="expression" dxfId="71" priority="70">
      <formula>CONCATENATE($C458,$D458,$E458,$F458,$G458,$H458,$I458,$J458)=""</formula>
    </cfRule>
    <cfRule type="expression" dxfId="70" priority="71">
      <formula>CONCATENATE($C458,$D458,$F458,$G458,$H458,$I458,$J458)=""</formula>
    </cfRule>
    <cfRule type="expression" dxfId="69" priority="72">
      <formula>CONCATENATE($D458,$F458,$G458,$H458,$I458)=""</formula>
    </cfRule>
  </conditionalFormatting>
  <conditionalFormatting sqref="D460">
    <cfRule type="expression" dxfId="68" priority="67">
      <formula>CONCATENATE($C460,$D460,$E460,$F460,$G460,$H460,$I460,$J460)=""</formula>
    </cfRule>
    <cfRule type="expression" dxfId="67" priority="68">
      <formula>CONCATENATE($C460,$D460,$F460,$G460,$H460,$I460,$J460)=""</formula>
    </cfRule>
    <cfRule type="expression" dxfId="66" priority="69">
      <formula>CONCATENATE($D460,$F460,$G460,$H460,$I460)=""</formula>
    </cfRule>
  </conditionalFormatting>
  <conditionalFormatting sqref="D484">
    <cfRule type="expression" dxfId="65" priority="43">
      <formula>CONCATENATE($C484,$D484,$E484,$F484,$G484,$H484,$I484,$J484)=""</formula>
    </cfRule>
    <cfRule type="expression" dxfId="64" priority="44">
      <formula>CONCATENATE($C484,$D484,$F484,$G484,$H484,$I484,$J484)=""</formula>
    </cfRule>
    <cfRule type="expression" dxfId="63" priority="45">
      <formula>CONCATENATE($D484,$F484,$G484,$H484,$I484)=""</formula>
    </cfRule>
  </conditionalFormatting>
  <conditionalFormatting sqref="D464:D467">
    <cfRule type="expression" dxfId="62" priority="64">
      <formula>CONCATENATE($C464,$D464,$E464,$F464,$G464,$H464,$I464,$J464)=""</formula>
    </cfRule>
    <cfRule type="expression" dxfId="61" priority="65">
      <formula>CONCATENATE($C464,$D464,$F464,$G464,$H464,$I464,$J464)=""</formula>
    </cfRule>
    <cfRule type="expression" dxfId="60" priority="66">
      <formula>CONCATENATE($D464,$F464,$G464,$H464,$I464)=""</formula>
    </cfRule>
  </conditionalFormatting>
  <conditionalFormatting sqref="D468">
    <cfRule type="expression" dxfId="59" priority="61">
      <formula>CONCATENATE($C468,$D468,$E468,$F468,$G468,$H468,$I468,$J468)=""</formula>
    </cfRule>
    <cfRule type="expression" dxfId="58" priority="62">
      <formula>CONCATENATE($C468,$D468,$F468,$G468,$H468,$I468,$J468)=""</formula>
    </cfRule>
    <cfRule type="expression" dxfId="57" priority="63">
      <formula>CONCATENATE($D468,$F468,$G468,$H468,$I468)=""</formula>
    </cfRule>
  </conditionalFormatting>
  <conditionalFormatting sqref="D470:D472">
    <cfRule type="expression" dxfId="56" priority="58">
      <formula>CONCATENATE($C470,$D470,$E470,$F470,$G470,$H470,$I470,$J470)=""</formula>
    </cfRule>
    <cfRule type="expression" dxfId="55" priority="59">
      <formula>CONCATENATE($C470,$D470,$F470,$G470,$H470,$I470,$J470)=""</formula>
    </cfRule>
    <cfRule type="expression" dxfId="54" priority="60">
      <formula>CONCATENATE($D470,$F470,$G470,$H470,$I470)=""</formula>
    </cfRule>
  </conditionalFormatting>
  <conditionalFormatting sqref="D473:D475">
    <cfRule type="expression" dxfId="53" priority="55">
      <formula>CONCATENATE($C473,$D473,$E473,$F473,$G473,$H473,$I473,$J473)=""</formula>
    </cfRule>
    <cfRule type="expression" dxfId="52" priority="56">
      <formula>CONCATENATE($C473,$D473,$F473,$G473,$H473,$I473,$J473)=""</formula>
    </cfRule>
    <cfRule type="expression" dxfId="51" priority="57">
      <formula>CONCATENATE($D473,$F473,$G473,$H473,$I473)=""</formula>
    </cfRule>
  </conditionalFormatting>
  <conditionalFormatting sqref="D476">
    <cfRule type="expression" dxfId="50" priority="52">
      <formula>CONCATENATE($C476,$D476,$E476,$F476,$G476,$H476,$I476,$J476)=""</formula>
    </cfRule>
    <cfRule type="expression" dxfId="49" priority="53">
      <formula>CONCATENATE($C476,$D476,$F476,$G476,$H476,$I476,$J476)=""</formula>
    </cfRule>
    <cfRule type="expression" dxfId="48" priority="54">
      <formula>CONCATENATE($D476,$F476,$G476,$H476,$I476)=""</formula>
    </cfRule>
  </conditionalFormatting>
  <conditionalFormatting sqref="D480:D482">
    <cfRule type="expression" dxfId="47" priority="49">
      <formula>CONCATENATE($C480,$D480,$E480,$F480,$G480,$H480,$I480,$J480)=""</formula>
    </cfRule>
    <cfRule type="expression" dxfId="46" priority="50">
      <formula>CONCATENATE($C480,$D480,$F480,$G480,$H480,$I480,$J480)=""</formula>
    </cfRule>
    <cfRule type="expression" dxfId="45" priority="51">
      <formula>CONCATENATE($D480,$F480,$G480,$H480,$I480)=""</formula>
    </cfRule>
  </conditionalFormatting>
  <conditionalFormatting sqref="D483">
    <cfRule type="expression" dxfId="44" priority="46">
      <formula>CONCATENATE($C483,$D483,$E483,$F483,$G483,$H483,$I483,$J483)=""</formula>
    </cfRule>
    <cfRule type="expression" dxfId="43" priority="47">
      <formula>CONCATENATE($C483,$D483,$F483,$G483,$H483,$I483,$J483)=""</formula>
    </cfRule>
    <cfRule type="expression" dxfId="42" priority="48">
      <formula>CONCATENATE($D483,$F483,$G483,$H483,$I483)=""</formula>
    </cfRule>
  </conditionalFormatting>
  <conditionalFormatting sqref="D544">
    <cfRule type="expression" dxfId="41" priority="40">
      <formula>CONCATENATE($C544,$D544,$E544,$F544,$G544,$H544,$I544,$J544)=""</formula>
    </cfRule>
    <cfRule type="expression" dxfId="40" priority="41">
      <formula>CONCATENATE($C544,$D544,$F544,$G544,$H544,$I544,$J544)=""</formula>
    </cfRule>
    <cfRule type="expression" dxfId="39" priority="42">
      <formula>CONCATENATE($D544,$F544,$G544,$H544,$I544)=""</formula>
    </cfRule>
  </conditionalFormatting>
  <conditionalFormatting sqref="D545">
    <cfRule type="expression" dxfId="38" priority="37">
      <formula>CONCATENATE($C545,$D545,$E545,$F545,$G545,$H545,$I545,$J545)=""</formula>
    </cfRule>
    <cfRule type="expression" dxfId="37" priority="38">
      <formula>CONCATENATE($C545,$D545,$F545,$G545,$H545,$I545,$J545)=""</formula>
    </cfRule>
    <cfRule type="expression" dxfId="36" priority="39">
      <formula>CONCATENATE($D545,$F545,$G545,$H545,$I545)=""</formula>
    </cfRule>
  </conditionalFormatting>
  <conditionalFormatting sqref="D547:D548">
    <cfRule type="expression" dxfId="35" priority="34">
      <formula>CONCATENATE($C547,$D547,$E547,$F547,$G547,$H547,$I547,$J547)=""</formula>
    </cfRule>
    <cfRule type="expression" dxfId="34" priority="35">
      <formula>CONCATENATE($C547,$D547,$F547,$G547,$H547,$I547,$J547)=""</formula>
    </cfRule>
    <cfRule type="expression" dxfId="33" priority="36">
      <formula>CONCATENATE($D547,$F547,$G547,$H547,$I547)=""</formula>
    </cfRule>
  </conditionalFormatting>
  <conditionalFormatting sqref="D549">
    <cfRule type="expression" dxfId="32" priority="31">
      <formula>CONCATENATE($C549,$D549,$E549,$F549,$G549,$H549,$I549,$J549)=""</formula>
    </cfRule>
    <cfRule type="expression" dxfId="31" priority="32">
      <formula>CONCATENATE($C549,$D549,$F549,$G549,$H549,$I549,$J549)=""</formula>
    </cfRule>
    <cfRule type="expression" dxfId="30" priority="33">
      <formula>CONCATENATE($D549,$F549,$G549,$H549,$I549)=""</formula>
    </cfRule>
  </conditionalFormatting>
  <conditionalFormatting sqref="D553:D556">
    <cfRule type="expression" dxfId="29" priority="28">
      <formula>CONCATENATE($C553,$D553,$E553,$F553,$G553,$H553,$I553,$J553)=""</formula>
    </cfRule>
    <cfRule type="expression" dxfId="28" priority="29">
      <formula>CONCATENATE($C553,$D553,$F553,$G553,$H553,$I553,$J553)=""</formula>
    </cfRule>
    <cfRule type="expression" dxfId="27" priority="30">
      <formula>CONCATENATE($D553,$F553,$G553,$H553,$I553)=""</formula>
    </cfRule>
  </conditionalFormatting>
  <conditionalFormatting sqref="D557:D558">
    <cfRule type="expression" dxfId="26" priority="25">
      <formula>CONCATENATE($C557,$D557,$E557,$F557,$G557,$H557,$I557,$J557)=""</formula>
    </cfRule>
    <cfRule type="expression" dxfId="25" priority="26">
      <formula>CONCATENATE($C557,$D557,$F557,$G557,$H557,$I557,$J557)=""</formula>
    </cfRule>
    <cfRule type="expression" dxfId="24" priority="27">
      <formula>CONCATENATE($D557,$F557,$G557,$H557,$I557)=""</formula>
    </cfRule>
  </conditionalFormatting>
  <conditionalFormatting sqref="D562:D564">
    <cfRule type="expression" dxfId="23" priority="22">
      <formula>CONCATENATE($C562,$D562,$E562,$F562,$G562,$H562,$I562,$J562)=""</formula>
    </cfRule>
    <cfRule type="expression" dxfId="22" priority="23">
      <formula>CONCATENATE($C562,$D562,$F562,$G562,$H562,$I562,$J562)=""</formula>
    </cfRule>
    <cfRule type="expression" dxfId="21" priority="24">
      <formula>CONCATENATE($D562,$F562,$G562,$H562,$I562)=""</formula>
    </cfRule>
  </conditionalFormatting>
  <conditionalFormatting sqref="D565">
    <cfRule type="expression" dxfId="20" priority="19">
      <formula>CONCATENATE($C565,$D565,$E565,$F565,$G565,$H565,$I565,$J565)=""</formula>
    </cfRule>
    <cfRule type="expression" dxfId="19" priority="20">
      <formula>CONCATENATE($C565,$D565,$F565,$G565,$H565,$I565,$J565)=""</formula>
    </cfRule>
    <cfRule type="expression" dxfId="18" priority="21">
      <formula>CONCATENATE($D565,$F565,$G565,$H565,$I565)=""</formula>
    </cfRule>
  </conditionalFormatting>
  <conditionalFormatting sqref="D566">
    <cfRule type="expression" dxfId="17" priority="16">
      <formula>CONCATENATE($C566,$D566,$E566,$F566,$G566,$H566,$I566,$J566)=""</formula>
    </cfRule>
    <cfRule type="expression" dxfId="16" priority="17">
      <formula>CONCATENATE($C566,$D566,$F566,$G566,$H566,$I566,$J566)=""</formula>
    </cfRule>
    <cfRule type="expression" dxfId="15" priority="18">
      <formula>CONCATENATE($D566,$F566,$G566,$H566,$I566)=""</formula>
    </cfRule>
  </conditionalFormatting>
  <conditionalFormatting sqref="D597:D598">
    <cfRule type="expression" dxfId="14" priority="13">
      <formula>CONCATENATE($C597,$D597,$E597,$F597,$G597,$H597,$I597,$J597)=""</formula>
    </cfRule>
    <cfRule type="expression" dxfId="13" priority="14">
      <formula>CONCATENATE($C597,$D597,$F597,$G597,$H597,$I597,$J597)=""</formula>
    </cfRule>
    <cfRule type="expression" dxfId="12" priority="15">
      <formula>CONCATENATE($D597,$F597,$G597,$H597,$I597)=""</formula>
    </cfRule>
  </conditionalFormatting>
  <conditionalFormatting sqref="D599">
    <cfRule type="expression" dxfId="11" priority="10">
      <formula>CONCATENATE($C599,$D599,$E599,$F599,$G599,$H599,$I599,$J599)=""</formula>
    </cfRule>
    <cfRule type="expression" dxfId="10" priority="11">
      <formula>CONCATENATE($C599,$D599,$F599,$G599,$H599,$I599,$J599)=""</formula>
    </cfRule>
    <cfRule type="expression" dxfId="9" priority="12">
      <formula>CONCATENATE($D599,$F599,$G599,$H599,$I599)=""</formula>
    </cfRule>
  </conditionalFormatting>
  <conditionalFormatting sqref="D603:D606">
    <cfRule type="expression" dxfId="8" priority="7">
      <formula>CONCATENATE($C603,$D603,$E603,$F603,$G603,$H603,$I603,$J603)=""</formula>
    </cfRule>
    <cfRule type="expression" dxfId="7" priority="8">
      <formula>CONCATENATE($C603,$D603,$F603,$G603,$H603,$I603,$J603)=""</formula>
    </cfRule>
    <cfRule type="expression" dxfId="6" priority="9">
      <formula>CONCATENATE($D603,$F603,$G603,$H603,$I603)=""</formula>
    </cfRule>
  </conditionalFormatting>
  <conditionalFormatting sqref="D607">
    <cfRule type="expression" dxfId="5" priority="4">
      <formula>CONCATENATE($C607,$D607,$E607,$F607,$G607,$H607,$I607,$J607)=""</formula>
    </cfRule>
    <cfRule type="expression" dxfId="4" priority="5">
      <formula>CONCATENATE($C607,$D607,$F607,$G607,$H607,$I607,$J607)=""</formula>
    </cfRule>
    <cfRule type="expression" dxfId="3" priority="6">
      <formula>CONCATENATE($D607,$F607,$G607,$H607,$I607)=""</formula>
    </cfRule>
  </conditionalFormatting>
  <conditionalFormatting sqref="G553:G558 G560 G562:G566">
    <cfRule type="expression" dxfId="2" priority="1">
      <formula>CONCATENATE($C553,$D553,$E553,$F553,$G553,$H553,$I553,$J553)=""</formula>
    </cfRule>
    <cfRule type="expression" dxfId="1" priority="2">
      <formula>CONCATENATE($C553,$D553,$F553,$G553,$H553,$I553,$J553)=""</formula>
    </cfRule>
    <cfRule type="expression" dxfId="0" priority="3">
      <formula>CONCATENATE($D553,$F553,$G553,$H553,$I553)=""</formula>
    </cfRule>
  </conditionalFormatting>
  <printOptions horizontalCentered="1"/>
  <pageMargins left="0.78740157480314965" right="0.19685039370078741" top="0.39370078740157483" bottom="0.78740157480314965" header="0.19685039370078741" footer="0.19685039370078741"/>
  <pageSetup paperSize="9" scale="42" fitToHeight="100" orientation="portrait" r:id="rId1"/>
  <headerFooter scaleWithDoc="0" alignWithMargins="0">
    <oddHeader>&amp;RPágina &amp;P de &amp;N</oddHeader>
  </headerFooter>
  <rowBreaks count="16" manualBreakCount="16">
    <brk id="30" min="2" max="9" man="1"/>
    <brk id="85" min="2" max="9" man="1"/>
    <brk id="92" min="2" max="9" man="1"/>
    <brk id="144" min="2" max="9" man="1"/>
    <brk id="156" min="2" max="9" man="1"/>
    <brk id="209" min="2" max="9" man="1"/>
    <brk id="259" min="2" max="9" man="1"/>
    <brk id="307" min="2" max="9" man="1"/>
    <brk id="405" min="2" max="9" man="1"/>
    <brk id="419" min="2" max="9" man="1"/>
    <brk id="446" min="2" max="9" man="1"/>
    <brk id="500" min="2" max="9" man="1"/>
    <brk id="536" min="2" max="9" man="1"/>
    <brk id="574" min="2" max="9" man="1"/>
    <brk id="589" min="2" max="9" man="1"/>
    <brk id="626" min="2" max="9" man="1"/>
  </rowBreaks>
  <drawing r:id="rId2"/>
</worksheet>
</file>

<file path=xl/worksheets/sheet3.xml><?xml version="1.0" encoding="utf-8"?>
<worksheet xmlns="http://schemas.openxmlformats.org/spreadsheetml/2006/main" xmlns:r="http://schemas.openxmlformats.org/officeDocument/2006/relationships">
  <sheetPr>
    <tabColor theme="5" tint="0.39997558519241921"/>
  </sheetPr>
  <dimension ref="A1:AF484"/>
  <sheetViews>
    <sheetView tabSelected="1" view="pageBreakPreview" topLeftCell="A442" zoomScale="70" zoomScaleNormal="100" zoomScaleSheetLayoutView="70" workbookViewId="0">
      <selection activeCell="B11" sqref="B11:I11"/>
    </sheetView>
  </sheetViews>
  <sheetFormatPr defaultRowHeight="12.75"/>
  <cols>
    <col min="1" max="1" width="28.140625" style="85" customWidth="1"/>
    <col min="2" max="2" width="25.5703125" style="86" customWidth="1"/>
    <col min="3" max="3" width="98.28515625" style="86" customWidth="1"/>
    <col min="4" max="4" width="24.140625" style="87" customWidth="1"/>
    <col min="5" max="5" width="27.28515625" style="88" customWidth="1"/>
    <col min="6" max="6" width="16.85546875" style="89" customWidth="1"/>
    <col min="7" max="7" width="18.140625" style="90" bestFit="1" customWidth="1"/>
    <col min="8" max="8" width="13.140625" style="85" bestFit="1" customWidth="1"/>
    <col min="9" max="9" width="19.28515625" style="85" customWidth="1"/>
    <col min="10" max="10" width="17.140625" style="85" customWidth="1"/>
    <col min="11" max="257" width="9.140625" style="85"/>
    <col min="258" max="258" width="21" style="85" customWidth="1"/>
    <col min="259" max="259" width="81.42578125" style="85" customWidth="1"/>
    <col min="260" max="261" width="15.5703125" style="85" customWidth="1"/>
    <col min="262" max="262" width="14.140625" style="85" bestFit="1" customWidth="1"/>
    <col min="263" max="263" width="18" style="85" bestFit="1" customWidth="1"/>
    <col min="264" max="264" width="11" style="85" bestFit="1" customWidth="1"/>
    <col min="265" max="513" width="9.140625" style="85"/>
    <col min="514" max="514" width="21" style="85" customWidth="1"/>
    <col min="515" max="515" width="81.42578125" style="85" customWidth="1"/>
    <col min="516" max="517" width="15.5703125" style="85" customWidth="1"/>
    <col min="518" max="518" width="14.140625" style="85" bestFit="1" customWidth="1"/>
    <col min="519" max="519" width="18" style="85" bestFit="1" customWidth="1"/>
    <col min="520" max="520" width="11" style="85" bestFit="1" customWidth="1"/>
    <col min="521" max="769" width="9.140625" style="85"/>
    <col min="770" max="770" width="21" style="85" customWidth="1"/>
    <col min="771" max="771" width="81.42578125" style="85" customWidth="1"/>
    <col min="772" max="773" width="15.5703125" style="85" customWidth="1"/>
    <col min="774" max="774" width="14.140625" style="85" bestFit="1" customWidth="1"/>
    <col min="775" max="775" width="18" style="85" bestFit="1" customWidth="1"/>
    <col min="776" max="776" width="11" style="85" bestFit="1" customWidth="1"/>
    <col min="777" max="1025" width="9.140625" style="85"/>
    <col min="1026" max="1026" width="21" style="85" customWidth="1"/>
    <col min="1027" max="1027" width="81.42578125" style="85" customWidth="1"/>
    <col min="1028" max="1029" width="15.5703125" style="85" customWidth="1"/>
    <col min="1030" max="1030" width="14.140625" style="85" bestFit="1" customWidth="1"/>
    <col min="1031" max="1031" width="18" style="85" bestFit="1" customWidth="1"/>
    <col min="1032" max="1032" width="11" style="85" bestFit="1" customWidth="1"/>
    <col min="1033" max="1281" width="9.140625" style="85"/>
    <col min="1282" max="1282" width="21" style="85" customWidth="1"/>
    <col min="1283" max="1283" width="81.42578125" style="85" customWidth="1"/>
    <col min="1284" max="1285" width="15.5703125" style="85" customWidth="1"/>
    <col min="1286" max="1286" width="14.140625" style="85" bestFit="1" customWidth="1"/>
    <col min="1287" max="1287" width="18" style="85" bestFit="1" customWidth="1"/>
    <col min="1288" max="1288" width="11" style="85" bestFit="1" customWidth="1"/>
    <col min="1289" max="1537" width="9.140625" style="85"/>
    <col min="1538" max="1538" width="21" style="85" customWidth="1"/>
    <col min="1539" max="1539" width="81.42578125" style="85" customWidth="1"/>
    <col min="1540" max="1541" width="15.5703125" style="85" customWidth="1"/>
    <col min="1542" max="1542" width="14.140625" style="85" bestFit="1" customWidth="1"/>
    <col min="1543" max="1543" width="18" style="85" bestFit="1" customWidth="1"/>
    <col min="1544" max="1544" width="11" style="85" bestFit="1" customWidth="1"/>
    <col min="1545" max="1793" width="9.140625" style="85"/>
    <col min="1794" max="1794" width="21" style="85" customWidth="1"/>
    <col min="1795" max="1795" width="81.42578125" style="85" customWidth="1"/>
    <col min="1796" max="1797" width="15.5703125" style="85" customWidth="1"/>
    <col min="1798" max="1798" width="14.140625" style="85" bestFit="1" customWidth="1"/>
    <col min="1799" max="1799" width="18" style="85" bestFit="1" customWidth="1"/>
    <col min="1800" max="1800" width="11" style="85" bestFit="1" customWidth="1"/>
    <col min="1801" max="2049" width="9.140625" style="85"/>
    <col min="2050" max="2050" width="21" style="85" customWidth="1"/>
    <col min="2051" max="2051" width="81.42578125" style="85" customWidth="1"/>
    <col min="2052" max="2053" width="15.5703125" style="85" customWidth="1"/>
    <col min="2054" max="2054" width="14.140625" style="85" bestFit="1" customWidth="1"/>
    <col min="2055" max="2055" width="18" style="85" bestFit="1" customWidth="1"/>
    <col min="2056" max="2056" width="11" style="85" bestFit="1" customWidth="1"/>
    <col min="2057" max="2305" width="9.140625" style="85"/>
    <col min="2306" max="2306" width="21" style="85" customWidth="1"/>
    <col min="2307" max="2307" width="81.42578125" style="85" customWidth="1"/>
    <col min="2308" max="2309" width="15.5703125" style="85" customWidth="1"/>
    <col min="2310" max="2310" width="14.140625" style="85" bestFit="1" customWidth="1"/>
    <col min="2311" max="2311" width="18" style="85" bestFit="1" customWidth="1"/>
    <col min="2312" max="2312" width="11" style="85" bestFit="1" customWidth="1"/>
    <col min="2313" max="2561" width="9.140625" style="85"/>
    <col min="2562" max="2562" width="21" style="85" customWidth="1"/>
    <col min="2563" max="2563" width="81.42578125" style="85" customWidth="1"/>
    <col min="2564" max="2565" width="15.5703125" style="85" customWidth="1"/>
    <col min="2566" max="2566" width="14.140625" style="85" bestFit="1" customWidth="1"/>
    <col min="2567" max="2567" width="18" style="85" bestFit="1" customWidth="1"/>
    <col min="2568" max="2568" width="11" style="85" bestFit="1" customWidth="1"/>
    <col min="2569" max="2817" width="9.140625" style="85"/>
    <col min="2818" max="2818" width="21" style="85" customWidth="1"/>
    <col min="2819" max="2819" width="81.42578125" style="85" customWidth="1"/>
    <col min="2820" max="2821" width="15.5703125" style="85" customWidth="1"/>
    <col min="2822" max="2822" width="14.140625" style="85" bestFit="1" customWidth="1"/>
    <col min="2823" max="2823" width="18" style="85" bestFit="1" customWidth="1"/>
    <col min="2824" max="2824" width="11" style="85" bestFit="1" customWidth="1"/>
    <col min="2825" max="3073" width="9.140625" style="85"/>
    <col min="3074" max="3074" width="21" style="85" customWidth="1"/>
    <col min="3075" max="3075" width="81.42578125" style="85" customWidth="1"/>
    <col min="3076" max="3077" width="15.5703125" style="85" customWidth="1"/>
    <col min="3078" max="3078" width="14.140625" style="85" bestFit="1" customWidth="1"/>
    <col min="3079" max="3079" width="18" style="85" bestFit="1" customWidth="1"/>
    <col min="3080" max="3080" width="11" style="85" bestFit="1" customWidth="1"/>
    <col min="3081" max="3329" width="9.140625" style="85"/>
    <col min="3330" max="3330" width="21" style="85" customWidth="1"/>
    <col min="3331" max="3331" width="81.42578125" style="85" customWidth="1"/>
    <col min="3332" max="3333" width="15.5703125" style="85" customWidth="1"/>
    <col min="3334" max="3334" width="14.140625" style="85" bestFit="1" customWidth="1"/>
    <col min="3335" max="3335" width="18" style="85" bestFit="1" customWidth="1"/>
    <col min="3336" max="3336" width="11" style="85" bestFit="1" customWidth="1"/>
    <col min="3337" max="3585" width="9.140625" style="85"/>
    <col min="3586" max="3586" width="21" style="85" customWidth="1"/>
    <col min="3587" max="3587" width="81.42578125" style="85" customWidth="1"/>
    <col min="3588" max="3589" width="15.5703125" style="85" customWidth="1"/>
    <col min="3590" max="3590" width="14.140625" style="85" bestFit="1" customWidth="1"/>
    <col min="3591" max="3591" width="18" style="85" bestFit="1" customWidth="1"/>
    <col min="3592" max="3592" width="11" style="85" bestFit="1" customWidth="1"/>
    <col min="3593" max="3841" width="9.140625" style="85"/>
    <col min="3842" max="3842" width="21" style="85" customWidth="1"/>
    <col min="3843" max="3843" width="81.42578125" style="85" customWidth="1"/>
    <col min="3844" max="3845" width="15.5703125" style="85" customWidth="1"/>
    <col min="3846" max="3846" width="14.140625" style="85" bestFit="1" customWidth="1"/>
    <col min="3847" max="3847" width="18" style="85" bestFit="1" customWidth="1"/>
    <col min="3848" max="3848" width="11" style="85" bestFit="1" customWidth="1"/>
    <col min="3849" max="4097" width="9.140625" style="85"/>
    <col min="4098" max="4098" width="21" style="85" customWidth="1"/>
    <col min="4099" max="4099" width="81.42578125" style="85" customWidth="1"/>
    <col min="4100" max="4101" width="15.5703125" style="85" customWidth="1"/>
    <col min="4102" max="4102" width="14.140625" style="85" bestFit="1" customWidth="1"/>
    <col min="4103" max="4103" width="18" style="85" bestFit="1" customWidth="1"/>
    <col min="4104" max="4104" width="11" style="85" bestFit="1" customWidth="1"/>
    <col min="4105" max="4353" width="9.140625" style="85"/>
    <col min="4354" max="4354" width="21" style="85" customWidth="1"/>
    <col min="4355" max="4355" width="81.42578125" style="85" customWidth="1"/>
    <col min="4356" max="4357" width="15.5703125" style="85" customWidth="1"/>
    <col min="4358" max="4358" width="14.140625" style="85" bestFit="1" customWidth="1"/>
    <col min="4359" max="4359" width="18" style="85" bestFit="1" customWidth="1"/>
    <col min="4360" max="4360" width="11" style="85" bestFit="1" customWidth="1"/>
    <col min="4361" max="4609" width="9.140625" style="85"/>
    <col min="4610" max="4610" width="21" style="85" customWidth="1"/>
    <col min="4611" max="4611" width="81.42578125" style="85" customWidth="1"/>
    <col min="4612" max="4613" width="15.5703125" style="85" customWidth="1"/>
    <col min="4614" max="4614" width="14.140625" style="85" bestFit="1" customWidth="1"/>
    <col min="4615" max="4615" width="18" style="85" bestFit="1" customWidth="1"/>
    <col min="4616" max="4616" width="11" style="85" bestFit="1" customWidth="1"/>
    <col min="4617" max="4865" width="9.140625" style="85"/>
    <col min="4866" max="4866" width="21" style="85" customWidth="1"/>
    <col min="4867" max="4867" width="81.42578125" style="85" customWidth="1"/>
    <col min="4868" max="4869" width="15.5703125" style="85" customWidth="1"/>
    <col min="4870" max="4870" width="14.140625" style="85" bestFit="1" customWidth="1"/>
    <col min="4871" max="4871" width="18" style="85" bestFit="1" customWidth="1"/>
    <col min="4872" max="4872" width="11" style="85" bestFit="1" customWidth="1"/>
    <col min="4873" max="5121" width="9.140625" style="85"/>
    <col min="5122" max="5122" width="21" style="85" customWidth="1"/>
    <col min="5123" max="5123" width="81.42578125" style="85" customWidth="1"/>
    <col min="5124" max="5125" width="15.5703125" style="85" customWidth="1"/>
    <col min="5126" max="5126" width="14.140625" style="85" bestFit="1" customWidth="1"/>
    <col min="5127" max="5127" width="18" style="85" bestFit="1" customWidth="1"/>
    <col min="5128" max="5128" width="11" style="85" bestFit="1" customWidth="1"/>
    <col min="5129" max="5377" width="9.140625" style="85"/>
    <col min="5378" max="5378" width="21" style="85" customWidth="1"/>
    <col min="5379" max="5379" width="81.42578125" style="85" customWidth="1"/>
    <col min="5380" max="5381" width="15.5703125" style="85" customWidth="1"/>
    <col min="5382" max="5382" width="14.140625" style="85" bestFit="1" customWidth="1"/>
    <col min="5383" max="5383" width="18" style="85" bestFit="1" customWidth="1"/>
    <col min="5384" max="5384" width="11" style="85" bestFit="1" customWidth="1"/>
    <col min="5385" max="5633" width="9.140625" style="85"/>
    <col min="5634" max="5634" width="21" style="85" customWidth="1"/>
    <col min="5635" max="5635" width="81.42578125" style="85" customWidth="1"/>
    <col min="5636" max="5637" width="15.5703125" style="85" customWidth="1"/>
    <col min="5638" max="5638" width="14.140625" style="85" bestFit="1" customWidth="1"/>
    <col min="5639" max="5639" width="18" style="85" bestFit="1" customWidth="1"/>
    <col min="5640" max="5640" width="11" style="85" bestFit="1" customWidth="1"/>
    <col min="5641" max="5889" width="9.140625" style="85"/>
    <col min="5890" max="5890" width="21" style="85" customWidth="1"/>
    <col min="5891" max="5891" width="81.42578125" style="85" customWidth="1"/>
    <col min="5892" max="5893" width="15.5703125" style="85" customWidth="1"/>
    <col min="5894" max="5894" width="14.140625" style="85" bestFit="1" customWidth="1"/>
    <col min="5895" max="5895" width="18" style="85" bestFit="1" customWidth="1"/>
    <col min="5896" max="5896" width="11" style="85" bestFit="1" customWidth="1"/>
    <col min="5897" max="6145" width="9.140625" style="85"/>
    <col min="6146" max="6146" width="21" style="85" customWidth="1"/>
    <col min="6147" max="6147" width="81.42578125" style="85" customWidth="1"/>
    <col min="6148" max="6149" width="15.5703125" style="85" customWidth="1"/>
    <col min="6150" max="6150" width="14.140625" style="85" bestFit="1" customWidth="1"/>
    <col min="6151" max="6151" width="18" style="85" bestFit="1" customWidth="1"/>
    <col min="6152" max="6152" width="11" style="85" bestFit="1" customWidth="1"/>
    <col min="6153" max="6401" width="9.140625" style="85"/>
    <col min="6402" max="6402" width="21" style="85" customWidth="1"/>
    <col min="6403" max="6403" width="81.42578125" style="85" customWidth="1"/>
    <col min="6404" max="6405" width="15.5703125" style="85" customWidth="1"/>
    <col min="6406" max="6406" width="14.140625" style="85" bestFit="1" customWidth="1"/>
    <col min="6407" max="6407" width="18" style="85" bestFit="1" customWidth="1"/>
    <col min="6408" max="6408" width="11" style="85" bestFit="1" customWidth="1"/>
    <col min="6409" max="6657" width="9.140625" style="85"/>
    <col min="6658" max="6658" width="21" style="85" customWidth="1"/>
    <col min="6659" max="6659" width="81.42578125" style="85" customWidth="1"/>
    <col min="6660" max="6661" width="15.5703125" style="85" customWidth="1"/>
    <col min="6662" max="6662" width="14.140625" style="85" bestFit="1" customWidth="1"/>
    <col min="6663" max="6663" width="18" style="85" bestFit="1" customWidth="1"/>
    <col min="6664" max="6664" width="11" style="85" bestFit="1" customWidth="1"/>
    <col min="6665" max="6913" width="9.140625" style="85"/>
    <col min="6914" max="6914" width="21" style="85" customWidth="1"/>
    <col min="6915" max="6915" width="81.42578125" style="85" customWidth="1"/>
    <col min="6916" max="6917" width="15.5703125" style="85" customWidth="1"/>
    <col min="6918" max="6918" width="14.140625" style="85" bestFit="1" customWidth="1"/>
    <col min="6919" max="6919" width="18" style="85" bestFit="1" customWidth="1"/>
    <col min="6920" max="6920" width="11" style="85" bestFit="1" customWidth="1"/>
    <col min="6921" max="7169" width="9.140625" style="85"/>
    <col min="7170" max="7170" width="21" style="85" customWidth="1"/>
    <col min="7171" max="7171" width="81.42578125" style="85" customWidth="1"/>
    <col min="7172" max="7173" width="15.5703125" style="85" customWidth="1"/>
    <col min="7174" max="7174" width="14.140625" style="85" bestFit="1" customWidth="1"/>
    <col min="7175" max="7175" width="18" style="85" bestFit="1" customWidth="1"/>
    <col min="7176" max="7176" width="11" style="85" bestFit="1" customWidth="1"/>
    <col min="7177" max="7425" width="9.140625" style="85"/>
    <col min="7426" max="7426" width="21" style="85" customWidth="1"/>
    <col min="7427" max="7427" width="81.42578125" style="85" customWidth="1"/>
    <col min="7428" max="7429" width="15.5703125" style="85" customWidth="1"/>
    <col min="7430" max="7430" width="14.140625" style="85" bestFit="1" customWidth="1"/>
    <col min="7431" max="7431" width="18" style="85" bestFit="1" customWidth="1"/>
    <col min="7432" max="7432" width="11" style="85" bestFit="1" customWidth="1"/>
    <col min="7433" max="7681" width="9.140625" style="85"/>
    <col min="7682" max="7682" width="21" style="85" customWidth="1"/>
    <col min="7683" max="7683" width="81.42578125" style="85" customWidth="1"/>
    <col min="7684" max="7685" width="15.5703125" style="85" customWidth="1"/>
    <col min="7686" max="7686" width="14.140625" style="85" bestFit="1" customWidth="1"/>
    <col min="7687" max="7687" width="18" style="85" bestFit="1" customWidth="1"/>
    <col min="7688" max="7688" width="11" style="85" bestFit="1" customWidth="1"/>
    <col min="7689" max="7937" width="9.140625" style="85"/>
    <col min="7938" max="7938" width="21" style="85" customWidth="1"/>
    <col min="7939" max="7939" width="81.42578125" style="85" customWidth="1"/>
    <col min="7940" max="7941" width="15.5703125" style="85" customWidth="1"/>
    <col min="7942" max="7942" width="14.140625" style="85" bestFit="1" customWidth="1"/>
    <col min="7943" max="7943" width="18" style="85" bestFit="1" customWidth="1"/>
    <col min="7944" max="7944" width="11" style="85" bestFit="1" customWidth="1"/>
    <col min="7945" max="8193" width="9.140625" style="85"/>
    <col min="8194" max="8194" width="21" style="85" customWidth="1"/>
    <col min="8195" max="8195" width="81.42578125" style="85" customWidth="1"/>
    <col min="8196" max="8197" width="15.5703125" style="85" customWidth="1"/>
    <col min="8198" max="8198" width="14.140625" style="85" bestFit="1" customWidth="1"/>
    <col min="8199" max="8199" width="18" style="85" bestFit="1" customWidth="1"/>
    <col min="8200" max="8200" width="11" style="85" bestFit="1" customWidth="1"/>
    <col min="8201" max="8449" width="9.140625" style="85"/>
    <col min="8450" max="8450" width="21" style="85" customWidth="1"/>
    <col min="8451" max="8451" width="81.42578125" style="85" customWidth="1"/>
    <col min="8452" max="8453" width="15.5703125" style="85" customWidth="1"/>
    <col min="8454" max="8454" width="14.140625" style="85" bestFit="1" customWidth="1"/>
    <col min="8455" max="8455" width="18" style="85" bestFit="1" customWidth="1"/>
    <col min="8456" max="8456" width="11" style="85" bestFit="1" customWidth="1"/>
    <col min="8457" max="8705" width="9.140625" style="85"/>
    <col min="8706" max="8706" width="21" style="85" customWidth="1"/>
    <col min="8707" max="8707" width="81.42578125" style="85" customWidth="1"/>
    <col min="8708" max="8709" width="15.5703125" style="85" customWidth="1"/>
    <col min="8710" max="8710" width="14.140625" style="85" bestFit="1" customWidth="1"/>
    <col min="8711" max="8711" width="18" style="85" bestFit="1" customWidth="1"/>
    <col min="8712" max="8712" width="11" style="85" bestFit="1" customWidth="1"/>
    <col min="8713" max="8961" width="9.140625" style="85"/>
    <col min="8962" max="8962" width="21" style="85" customWidth="1"/>
    <col min="8963" max="8963" width="81.42578125" style="85" customWidth="1"/>
    <col min="8964" max="8965" width="15.5703125" style="85" customWidth="1"/>
    <col min="8966" max="8966" width="14.140625" style="85" bestFit="1" customWidth="1"/>
    <col min="8967" max="8967" width="18" style="85" bestFit="1" customWidth="1"/>
    <col min="8968" max="8968" width="11" style="85" bestFit="1" customWidth="1"/>
    <col min="8969" max="9217" width="9.140625" style="85"/>
    <col min="9218" max="9218" width="21" style="85" customWidth="1"/>
    <col min="9219" max="9219" width="81.42578125" style="85" customWidth="1"/>
    <col min="9220" max="9221" width="15.5703125" style="85" customWidth="1"/>
    <col min="9222" max="9222" width="14.140625" style="85" bestFit="1" customWidth="1"/>
    <col min="9223" max="9223" width="18" style="85" bestFit="1" customWidth="1"/>
    <col min="9224" max="9224" width="11" style="85" bestFit="1" customWidth="1"/>
    <col min="9225" max="9473" width="9.140625" style="85"/>
    <col min="9474" max="9474" width="21" style="85" customWidth="1"/>
    <col min="9475" max="9475" width="81.42578125" style="85" customWidth="1"/>
    <col min="9476" max="9477" width="15.5703125" style="85" customWidth="1"/>
    <col min="9478" max="9478" width="14.140625" style="85" bestFit="1" customWidth="1"/>
    <col min="9479" max="9479" width="18" style="85" bestFit="1" customWidth="1"/>
    <col min="9480" max="9480" width="11" style="85" bestFit="1" customWidth="1"/>
    <col min="9481" max="9729" width="9.140625" style="85"/>
    <col min="9730" max="9730" width="21" style="85" customWidth="1"/>
    <col min="9731" max="9731" width="81.42578125" style="85" customWidth="1"/>
    <col min="9732" max="9733" width="15.5703125" style="85" customWidth="1"/>
    <col min="9734" max="9734" width="14.140625" style="85" bestFit="1" customWidth="1"/>
    <col min="9735" max="9735" width="18" style="85" bestFit="1" customWidth="1"/>
    <col min="9736" max="9736" width="11" style="85" bestFit="1" customWidth="1"/>
    <col min="9737" max="9985" width="9.140625" style="85"/>
    <col min="9986" max="9986" width="21" style="85" customWidth="1"/>
    <col min="9987" max="9987" width="81.42578125" style="85" customWidth="1"/>
    <col min="9988" max="9989" width="15.5703125" style="85" customWidth="1"/>
    <col min="9990" max="9990" width="14.140625" style="85" bestFit="1" customWidth="1"/>
    <col min="9991" max="9991" width="18" style="85" bestFit="1" customWidth="1"/>
    <col min="9992" max="9992" width="11" style="85" bestFit="1" customWidth="1"/>
    <col min="9993" max="10241" width="9.140625" style="85"/>
    <col min="10242" max="10242" width="21" style="85" customWidth="1"/>
    <col min="10243" max="10243" width="81.42578125" style="85" customWidth="1"/>
    <col min="10244" max="10245" width="15.5703125" style="85" customWidth="1"/>
    <col min="10246" max="10246" width="14.140625" style="85" bestFit="1" customWidth="1"/>
    <col min="10247" max="10247" width="18" style="85" bestFit="1" customWidth="1"/>
    <col min="10248" max="10248" width="11" style="85" bestFit="1" customWidth="1"/>
    <col min="10249" max="10497" width="9.140625" style="85"/>
    <col min="10498" max="10498" width="21" style="85" customWidth="1"/>
    <col min="10499" max="10499" width="81.42578125" style="85" customWidth="1"/>
    <col min="10500" max="10501" width="15.5703125" style="85" customWidth="1"/>
    <col min="10502" max="10502" width="14.140625" style="85" bestFit="1" customWidth="1"/>
    <col min="10503" max="10503" width="18" style="85" bestFit="1" customWidth="1"/>
    <col min="10504" max="10504" width="11" style="85" bestFit="1" customWidth="1"/>
    <col min="10505" max="10753" width="9.140625" style="85"/>
    <col min="10754" max="10754" width="21" style="85" customWidth="1"/>
    <col min="10755" max="10755" width="81.42578125" style="85" customWidth="1"/>
    <col min="10756" max="10757" width="15.5703125" style="85" customWidth="1"/>
    <col min="10758" max="10758" width="14.140625" style="85" bestFit="1" customWidth="1"/>
    <col min="10759" max="10759" width="18" style="85" bestFit="1" customWidth="1"/>
    <col min="10760" max="10760" width="11" style="85" bestFit="1" customWidth="1"/>
    <col min="10761" max="11009" width="9.140625" style="85"/>
    <col min="11010" max="11010" width="21" style="85" customWidth="1"/>
    <col min="11011" max="11011" width="81.42578125" style="85" customWidth="1"/>
    <col min="11012" max="11013" width="15.5703125" style="85" customWidth="1"/>
    <col min="11014" max="11014" width="14.140625" style="85" bestFit="1" customWidth="1"/>
    <col min="11015" max="11015" width="18" style="85" bestFit="1" customWidth="1"/>
    <col min="11016" max="11016" width="11" style="85" bestFit="1" customWidth="1"/>
    <col min="11017" max="11265" width="9.140625" style="85"/>
    <col min="11266" max="11266" width="21" style="85" customWidth="1"/>
    <col min="11267" max="11267" width="81.42578125" style="85" customWidth="1"/>
    <col min="11268" max="11269" width="15.5703125" style="85" customWidth="1"/>
    <col min="11270" max="11270" width="14.140625" style="85" bestFit="1" customWidth="1"/>
    <col min="11271" max="11271" width="18" style="85" bestFit="1" customWidth="1"/>
    <col min="11272" max="11272" width="11" style="85" bestFit="1" customWidth="1"/>
    <col min="11273" max="11521" width="9.140625" style="85"/>
    <col min="11522" max="11522" width="21" style="85" customWidth="1"/>
    <col min="11523" max="11523" width="81.42578125" style="85" customWidth="1"/>
    <col min="11524" max="11525" width="15.5703125" style="85" customWidth="1"/>
    <col min="11526" max="11526" width="14.140625" style="85" bestFit="1" customWidth="1"/>
    <col min="11527" max="11527" width="18" style="85" bestFit="1" customWidth="1"/>
    <col min="11528" max="11528" width="11" style="85" bestFit="1" customWidth="1"/>
    <col min="11529" max="11777" width="9.140625" style="85"/>
    <col min="11778" max="11778" width="21" style="85" customWidth="1"/>
    <col min="11779" max="11779" width="81.42578125" style="85" customWidth="1"/>
    <col min="11780" max="11781" width="15.5703125" style="85" customWidth="1"/>
    <col min="11782" max="11782" width="14.140625" style="85" bestFit="1" customWidth="1"/>
    <col min="11783" max="11783" width="18" style="85" bestFit="1" customWidth="1"/>
    <col min="11784" max="11784" width="11" style="85" bestFit="1" customWidth="1"/>
    <col min="11785" max="12033" width="9.140625" style="85"/>
    <col min="12034" max="12034" width="21" style="85" customWidth="1"/>
    <col min="12035" max="12035" width="81.42578125" style="85" customWidth="1"/>
    <col min="12036" max="12037" width="15.5703125" style="85" customWidth="1"/>
    <col min="12038" max="12038" width="14.140625" style="85" bestFit="1" customWidth="1"/>
    <col min="12039" max="12039" width="18" style="85" bestFit="1" customWidth="1"/>
    <col min="12040" max="12040" width="11" style="85" bestFit="1" customWidth="1"/>
    <col min="12041" max="12289" width="9.140625" style="85"/>
    <col min="12290" max="12290" width="21" style="85" customWidth="1"/>
    <col min="12291" max="12291" width="81.42578125" style="85" customWidth="1"/>
    <col min="12292" max="12293" width="15.5703125" style="85" customWidth="1"/>
    <col min="12294" max="12294" width="14.140625" style="85" bestFit="1" customWidth="1"/>
    <col min="12295" max="12295" width="18" style="85" bestFit="1" customWidth="1"/>
    <col min="12296" max="12296" width="11" style="85" bestFit="1" customWidth="1"/>
    <col min="12297" max="12545" width="9.140625" style="85"/>
    <col min="12546" max="12546" width="21" style="85" customWidth="1"/>
    <col min="12547" max="12547" width="81.42578125" style="85" customWidth="1"/>
    <col min="12548" max="12549" width="15.5703125" style="85" customWidth="1"/>
    <col min="12550" max="12550" width="14.140625" style="85" bestFit="1" customWidth="1"/>
    <col min="12551" max="12551" width="18" style="85" bestFit="1" customWidth="1"/>
    <col min="12552" max="12552" width="11" style="85" bestFit="1" customWidth="1"/>
    <col min="12553" max="12801" width="9.140625" style="85"/>
    <col min="12802" max="12802" width="21" style="85" customWidth="1"/>
    <col min="12803" max="12803" width="81.42578125" style="85" customWidth="1"/>
    <col min="12804" max="12805" width="15.5703125" style="85" customWidth="1"/>
    <col min="12806" max="12806" width="14.140625" style="85" bestFit="1" customWidth="1"/>
    <col min="12807" max="12807" width="18" style="85" bestFit="1" customWidth="1"/>
    <col min="12808" max="12808" width="11" style="85" bestFit="1" customWidth="1"/>
    <col min="12809" max="13057" width="9.140625" style="85"/>
    <col min="13058" max="13058" width="21" style="85" customWidth="1"/>
    <col min="13059" max="13059" width="81.42578125" style="85" customWidth="1"/>
    <col min="13060" max="13061" width="15.5703125" style="85" customWidth="1"/>
    <col min="13062" max="13062" width="14.140625" style="85" bestFit="1" customWidth="1"/>
    <col min="13063" max="13063" width="18" style="85" bestFit="1" customWidth="1"/>
    <col min="13064" max="13064" width="11" style="85" bestFit="1" customWidth="1"/>
    <col min="13065" max="13313" width="9.140625" style="85"/>
    <col min="13314" max="13314" width="21" style="85" customWidth="1"/>
    <col min="13315" max="13315" width="81.42578125" style="85" customWidth="1"/>
    <col min="13316" max="13317" width="15.5703125" style="85" customWidth="1"/>
    <col min="13318" max="13318" width="14.140625" style="85" bestFit="1" customWidth="1"/>
    <col min="13319" max="13319" width="18" style="85" bestFit="1" customWidth="1"/>
    <col min="13320" max="13320" width="11" style="85" bestFit="1" customWidth="1"/>
    <col min="13321" max="13569" width="9.140625" style="85"/>
    <col min="13570" max="13570" width="21" style="85" customWidth="1"/>
    <col min="13571" max="13571" width="81.42578125" style="85" customWidth="1"/>
    <col min="13572" max="13573" width="15.5703125" style="85" customWidth="1"/>
    <col min="13574" max="13574" width="14.140625" style="85" bestFit="1" customWidth="1"/>
    <col min="13575" max="13575" width="18" style="85" bestFit="1" customWidth="1"/>
    <col min="13576" max="13576" width="11" style="85" bestFit="1" customWidth="1"/>
    <col min="13577" max="13825" width="9.140625" style="85"/>
    <col min="13826" max="13826" width="21" style="85" customWidth="1"/>
    <col min="13827" max="13827" width="81.42578125" style="85" customWidth="1"/>
    <col min="13828" max="13829" width="15.5703125" style="85" customWidth="1"/>
    <col min="13830" max="13830" width="14.140625" style="85" bestFit="1" customWidth="1"/>
    <col min="13831" max="13831" width="18" style="85" bestFit="1" customWidth="1"/>
    <col min="13832" max="13832" width="11" style="85" bestFit="1" customWidth="1"/>
    <col min="13833" max="14081" width="9.140625" style="85"/>
    <col min="14082" max="14082" width="21" style="85" customWidth="1"/>
    <col min="14083" max="14083" width="81.42578125" style="85" customWidth="1"/>
    <col min="14084" max="14085" width="15.5703125" style="85" customWidth="1"/>
    <col min="14086" max="14086" width="14.140625" style="85" bestFit="1" customWidth="1"/>
    <col min="14087" max="14087" width="18" style="85" bestFit="1" customWidth="1"/>
    <col min="14088" max="14088" width="11" style="85" bestFit="1" customWidth="1"/>
    <col min="14089" max="14337" width="9.140625" style="85"/>
    <col min="14338" max="14338" width="21" style="85" customWidth="1"/>
    <col min="14339" max="14339" width="81.42578125" style="85" customWidth="1"/>
    <col min="14340" max="14341" width="15.5703125" style="85" customWidth="1"/>
    <col min="14342" max="14342" width="14.140625" style="85" bestFit="1" customWidth="1"/>
    <col min="14343" max="14343" width="18" style="85" bestFit="1" customWidth="1"/>
    <col min="14344" max="14344" width="11" style="85" bestFit="1" customWidth="1"/>
    <col min="14345" max="14593" width="9.140625" style="85"/>
    <col min="14594" max="14594" width="21" style="85" customWidth="1"/>
    <col min="14595" max="14595" width="81.42578125" style="85" customWidth="1"/>
    <col min="14596" max="14597" width="15.5703125" style="85" customWidth="1"/>
    <col min="14598" max="14598" width="14.140625" style="85" bestFit="1" customWidth="1"/>
    <col min="14599" max="14599" width="18" style="85" bestFit="1" customWidth="1"/>
    <col min="14600" max="14600" width="11" style="85" bestFit="1" customWidth="1"/>
    <col min="14601" max="14849" width="9.140625" style="85"/>
    <col min="14850" max="14850" width="21" style="85" customWidth="1"/>
    <col min="14851" max="14851" width="81.42578125" style="85" customWidth="1"/>
    <col min="14852" max="14853" width="15.5703125" style="85" customWidth="1"/>
    <col min="14854" max="14854" width="14.140625" style="85" bestFit="1" customWidth="1"/>
    <col min="14855" max="14855" width="18" style="85" bestFit="1" customWidth="1"/>
    <col min="14856" max="14856" width="11" style="85" bestFit="1" customWidth="1"/>
    <col min="14857" max="15105" width="9.140625" style="85"/>
    <col min="15106" max="15106" width="21" style="85" customWidth="1"/>
    <col min="15107" max="15107" width="81.42578125" style="85" customWidth="1"/>
    <col min="15108" max="15109" width="15.5703125" style="85" customWidth="1"/>
    <col min="15110" max="15110" width="14.140625" style="85" bestFit="1" customWidth="1"/>
    <col min="15111" max="15111" width="18" style="85" bestFit="1" customWidth="1"/>
    <col min="15112" max="15112" width="11" style="85" bestFit="1" customWidth="1"/>
    <col min="15113" max="15361" width="9.140625" style="85"/>
    <col min="15362" max="15362" width="21" style="85" customWidth="1"/>
    <col min="15363" max="15363" width="81.42578125" style="85" customWidth="1"/>
    <col min="15364" max="15365" width="15.5703125" style="85" customWidth="1"/>
    <col min="15366" max="15366" width="14.140625" style="85" bestFit="1" customWidth="1"/>
    <col min="15367" max="15367" width="18" style="85" bestFit="1" customWidth="1"/>
    <col min="15368" max="15368" width="11" style="85" bestFit="1" customWidth="1"/>
    <col min="15369" max="15617" width="9.140625" style="85"/>
    <col min="15618" max="15618" width="21" style="85" customWidth="1"/>
    <col min="15619" max="15619" width="81.42578125" style="85" customWidth="1"/>
    <col min="15620" max="15621" width="15.5703125" style="85" customWidth="1"/>
    <col min="15622" max="15622" width="14.140625" style="85" bestFit="1" customWidth="1"/>
    <col min="15623" max="15623" width="18" style="85" bestFit="1" customWidth="1"/>
    <col min="15624" max="15624" width="11" style="85" bestFit="1" customWidth="1"/>
    <col min="15625" max="15873" width="9.140625" style="85"/>
    <col min="15874" max="15874" width="21" style="85" customWidth="1"/>
    <col min="15875" max="15875" width="81.42578125" style="85" customWidth="1"/>
    <col min="15876" max="15877" width="15.5703125" style="85" customWidth="1"/>
    <col min="15878" max="15878" width="14.140625" style="85" bestFit="1" customWidth="1"/>
    <col min="15879" max="15879" width="18" style="85" bestFit="1" customWidth="1"/>
    <col min="15880" max="15880" width="11" style="85" bestFit="1" customWidth="1"/>
    <col min="15881" max="16129" width="9.140625" style="85"/>
    <col min="16130" max="16130" width="21" style="85" customWidth="1"/>
    <col min="16131" max="16131" width="81.42578125" style="85" customWidth="1"/>
    <col min="16132" max="16133" width="15.5703125" style="85" customWidth="1"/>
    <col min="16134" max="16134" width="14.140625" style="85" bestFit="1" customWidth="1"/>
    <col min="16135" max="16135" width="18" style="85" bestFit="1" customWidth="1"/>
    <col min="16136" max="16136" width="11" style="85" bestFit="1" customWidth="1"/>
    <col min="16137" max="16384" width="9.140625" style="85"/>
  </cols>
  <sheetData>
    <row r="1" spans="1:7" ht="13.5" thickBot="1"/>
    <row r="2" spans="1:7" s="91" customFormat="1" ht="6" thickBot="1">
      <c r="B2" s="92"/>
      <c r="C2" s="330"/>
      <c r="D2" s="93"/>
      <c r="E2" s="94"/>
      <c r="F2" s="94"/>
      <c r="G2" s="95"/>
    </row>
    <row r="3" spans="1:7" s="97" customFormat="1" ht="63" customHeight="1">
      <c r="A3" s="719" t="s">
        <v>1971</v>
      </c>
      <c r="B3" s="331"/>
      <c r="C3" s="1153" t="s">
        <v>3</v>
      </c>
      <c r="D3" s="1826" t="s">
        <v>13731</v>
      </c>
      <c r="E3" s="1827"/>
      <c r="F3" s="1828"/>
      <c r="G3" s="1829"/>
    </row>
    <row r="4" spans="1:7" s="149" customFormat="1" ht="50.25" customHeight="1" thickBot="1">
      <c r="A4" s="719" t="s">
        <v>1972</v>
      </c>
      <c r="B4" s="332"/>
      <c r="C4" s="1154" t="s">
        <v>4</v>
      </c>
      <c r="D4" s="1152" t="s">
        <v>7</v>
      </c>
      <c r="E4" s="1151">
        <f>'ORÇAMENTO '!G6</f>
        <v>0.26369999999999999</v>
      </c>
      <c r="F4" s="1830"/>
      <c r="G4" s="1831"/>
    </row>
    <row r="5" spans="1:7" s="98" customFormat="1" ht="15" customHeight="1" thickBot="1">
      <c r="B5" s="1823" t="s">
        <v>2089</v>
      </c>
      <c r="C5" s="1824"/>
      <c r="D5" s="1824"/>
      <c r="E5" s="1824"/>
      <c r="F5" s="1824"/>
      <c r="G5" s="1825"/>
    </row>
    <row r="6" spans="1:7" s="91" customFormat="1" ht="6" thickBot="1">
      <c r="B6" s="92"/>
      <c r="C6" s="330"/>
      <c r="D6" s="93"/>
      <c r="E6" s="94"/>
      <c r="F6" s="94"/>
      <c r="G6" s="95"/>
    </row>
    <row r="7" spans="1:7" s="99" customFormat="1" ht="18" customHeight="1">
      <c r="B7" s="425" t="s">
        <v>8</v>
      </c>
      <c r="C7" s="426" t="str">
        <f>'ORÇAMENTO '!D9</f>
        <v>UNIDADE BÁSICA DE SAÚDE DO GUTIERREZ</v>
      </c>
      <c r="D7" s="426"/>
      <c r="E7" s="426"/>
      <c r="F7" s="427" t="s">
        <v>9</v>
      </c>
      <c r="G7" s="428">
        <v>42704</v>
      </c>
    </row>
    <row r="8" spans="1:7" s="100" customFormat="1" ht="36" customHeight="1">
      <c r="B8" s="429" t="s">
        <v>10</v>
      </c>
      <c r="C8" s="1790" t="str">
        <f>'ORÇAMENTO '!D10</f>
        <v>RUA ARARAS, ESQ. DIREITA COM RUA BIGUÁ, ESQ. ESQUERDA COM ARUA ARAPONGAS, S/Nº, BAIRRO CONJUNTO HABITACIONAL GUTIERREZ, PRIMAVERA DO LESTE -MT</v>
      </c>
      <c r="D8" s="1790"/>
      <c r="E8" s="1790"/>
      <c r="F8" s="431" t="s">
        <v>11</v>
      </c>
      <c r="G8" s="432">
        <f>'ENCARGOS SOCIAIS'!E46</f>
        <v>0.88800000000000012</v>
      </c>
    </row>
    <row r="9" spans="1:7" s="124" customFormat="1" ht="18" customHeight="1" thickBot="1">
      <c r="B9" s="429"/>
      <c r="C9" s="430"/>
      <c r="D9" s="430"/>
      <c r="E9" s="430"/>
      <c r="F9" s="431" t="s">
        <v>2504</v>
      </c>
      <c r="G9" s="432" t="str">
        <f>'ORÇAMENTO '!J11</f>
        <v>CONSTRUÇÃO</v>
      </c>
    </row>
    <row r="10" spans="1:7" s="101" customFormat="1" ht="6" thickBot="1">
      <c r="B10" s="102"/>
      <c r="C10" s="103"/>
      <c r="D10" s="104"/>
      <c r="E10" s="105"/>
      <c r="F10" s="105"/>
      <c r="G10" s="106"/>
    </row>
    <row r="11" spans="1:7" s="100" customFormat="1" ht="18.75" thickBot="1">
      <c r="B11" s="1832" t="s">
        <v>1168</v>
      </c>
      <c r="C11" s="1833"/>
      <c r="D11" s="1833"/>
      <c r="E11" s="1833"/>
      <c r="F11" s="1833"/>
      <c r="G11" s="1834"/>
    </row>
    <row r="12" spans="1:7" s="101" customFormat="1" ht="6" thickBot="1">
      <c r="B12" s="102"/>
      <c r="C12" s="103"/>
      <c r="D12" s="104"/>
      <c r="E12" s="105"/>
      <c r="F12" s="105"/>
      <c r="G12" s="106"/>
    </row>
    <row r="13" spans="1:7" ht="6" customHeight="1" thickBot="1">
      <c r="B13" s="107"/>
      <c r="C13" s="107"/>
      <c r="D13" s="107"/>
      <c r="E13" s="107"/>
      <c r="F13" s="108"/>
      <c r="G13" s="108"/>
    </row>
    <row r="14" spans="1:7" s="468" customFormat="1" ht="21" thickBot="1">
      <c r="A14" s="720"/>
      <c r="B14" s="1791" t="s">
        <v>2390</v>
      </c>
      <c r="C14" s="1792"/>
      <c r="D14" s="1792"/>
      <c r="E14" s="1792"/>
      <c r="F14" s="1792"/>
      <c r="G14" s="1793"/>
    </row>
    <row r="15" spans="1:7" s="120" customFormat="1" ht="6" customHeight="1" thickBot="1">
      <c r="B15" s="150"/>
      <c r="C15" s="150"/>
      <c r="D15" s="150"/>
      <c r="E15" s="150"/>
      <c r="F15" s="108"/>
      <c r="G15" s="108"/>
    </row>
    <row r="16" spans="1:7" s="468" customFormat="1" ht="15.75">
      <c r="A16" s="720"/>
      <c r="B16" s="433" t="s">
        <v>2391</v>
      </c>
      <c r="C16" s="1812" t="s">
        <v>1184</v>
      </c>
      <c r="D16" s="1813"/>
      <c r="E16" s="1813"/>
      <c r="F16" s="1814"/>
      <c r="G16" s="437" t="s">
        <v>30</v>
      </c>
    </row>
    <row r="17" spans="1:7" s="468" customFormat="1" ht="31.5">
      <c r="A17" s="720"/>
      <c r="B17" s="438" t="s">
        <v>2334</v>
      </c>
      <c r="C17" s="707" t="s">
        <v>1169</v>
      </c>
      <c r="D17" s="707" t="s">
        <v>30</v>
      </c>
      <c r="E17" s="707" t="s">
        <v>1170</v>
      </c>
      <c r="F17" s="708" t="s">
        <v>1171</v>
      </c>
      <c r="G17" s="709" t="s">
        <v>1172</v>
      </c>
    </row>
    <row r="18" spans="1:7" s="468" customFormat="1" ht="15.75">
      <c r="A18" s="720"/>
      <c r="B18" s="1801" t="s">
        <v>1176</v>
      </c>
      <c r="C18" s="1802"/>
      <c r="D18" s="1802"/>
      <c r="E18" s="1802"/>
      <c r="F18" s="1802"/>
      <c r="G18" s="1803"/>
    </row>
    <row r="19" spans="1:7" s="468" customFormat="1" ht="30">
      <c r="A19" s="720" t="s">
        <v>1971</v>
      </c>
      <c r="B19" s="469">
        <v>370</v>
      </c>
      <c r="C19" s="358" t="str">
        <f>IF($A19="INSUMO",VLOOKUP($B19,'BANCO DE DADOS MAIO INSUMOS'!$A:$D,2,FALSE),VLOOKUP($B19,'BANCO DE DADOS MAIO SERVIÇOS'!$A:$D,2,FALSE))</f>
        <v>AREIA MEDIA - POSTO JAZIDA/FORNECEDOR (RETIRADO NA JAZIDA, SEM TRANSPORTE)</v>
      </c>
      <c r="D19" s="357" t="str">
        <f>IF($A19="INSUMO",VLOOKUP($B19,'BANCO DE DADOS MAIO INSUMOS'!$A:$D,3,FALSE),VLOOKUP($B19,'BANCO DE DADOS MAIO SERVIÇOS'!$A:$D,3,FALSE))</f>
        <v xml:space="preserve">M3    </v>
      </c>
      <c r="E19" s="1033">
        <v>1.89E-2</v>
      </c>
      <c r="F19" s="439">
        <f>IF($A19="INSUMO",VLOOKUP($B19,'BANCO DE DADOS MAIO INSUMOS'!$A:$D,4,FALSE),VLOOKUP($B19,'BANCO DE DADOS MAIO SERVIÇOS'!$A:$D,4,FALSE))</f>
        <v>56.25</v>
      </c>
      <c r="G19" s="440">
        <f t="shared" ref="G19:G28" si="0">TRUNC(E19*F19,2)</f>
        <v>1.06</v>
      </c>
    </row>
    <row r="20" spans="1:7" s="468" customFormat="1" ht="15.75">
      <c r="A20" s="720" t="s">
        <v>1971</v>
      </c>
      <c r="B20" s="469">
        <v>7271</v>
      </c>
      <c r="C20" s="358" t="str">
        <f>IF($A20="INSUMO",VLOOKUP($B20,'BANCO DE DADOS MAIO INSUMOS'!$A:$D,2,FALSE),VLOOKUP($B20,'BANCO DE DADOS MAIO SERVIÇOS'!$A:$D,2,FALSE))</f>
        <v>BLOCO CERAMICO (ALVENARIA DE VEDACAO), 8 FUROS, DE 9 X 19 X 19 CM</v>
      </c>
      <c r="D20" s="357" t="str">
        <f>IF($A20="INSUMO",VLOOKUP($B20,'BANCO DE DADOS MAIO INSUMOS'!$A:$D,3,FALSE),VLOOKUP($B20,'BANCO DE DADOS MAIO SERVIÇOS'!$A:$D,3,FALSE))</f>
        <v xml:space="preserve">UN    </v>
      </c>
      <c r="E20" s="470">
        <v>30</v>
      </c>
      <c r="F20" s="439">
        <f>IF($A20="INSUMO",VLOOKUP($B20,'BANCO DE DADOS MAIO INSUMOS'!$A:$D,4,FALSE),VLOOKUP($B20,'BANCO DE DADOS MAIO SERVIÇOS'!$A:$D,4,FALSE))</f>
        <v>0.53</v>
      </c>
      <c r="G20" s="440">
        <f t="shared" si="0"/>
        <v>15.9</v>
      </c>
    </row>
    <row r="21" spans="1:7" s="468" customFormat="1" ht="30">
      <c r="A21" s="720" t="s">
        <v>1971</v>
      </c>
      <c r="B21" s="469">
        <v>4433</v>
      </c>
      <c r="C21" s="358" t="str">
        <f>IF($A21="INSUMO",VLOOKUP($B21,'BANCO DE DADOS MAIO INSUMOS'!$A:$D,2,FALSE),VLOOKUP($B21,'BANCO DE DADOS MAIO SERVIÇOS'!$A:$D,2,FALSE))</f>
        <v>PECA DE MADEIRA NAO APARELHADA *7,5 X 7,5* CM (3 X 3 ") MACARANDUBA, ANGELIM OU EQUIVALENTE DA REGIAO</v>
      </c>
      <c r="D21" s="357" t="str">
        <f>IF($A21="INSUMO",VLOOKUP($B21,'BANCO DE DADOS MAIO INSUMOS'!$A:$D,3,FALSE),VLOOKUP($B21,'BANCO DE DADOS MAIO SERVIÇOS'!$A:$D,3,FALSE))</f>
        <v xml:space="preserve">M     </v>
      </c>
      <c r="E21" s="470">
        <v>25</v>
      </c>
      <c r="F21" s="439">
        <f>IF($A21="INSUMO",VLOOKUP($B21,'BANCO DE DADOS MAIO INSUMOS'!$A:$D,4,FALSE),VLOOKUP($B21,'BANCO DE DADOS MAIO SERVIÇOS'!$A:$D,4,FALSE))</f>
        <v>6.18</v>
      </c>
      <c r="G21" s="440">
        <f t="shared" si="0"/>
        <v>154.5</v>
      </c>
    </row>
    <row r="22" spans="1:7" s="468" customFormat="1" ht="15.75">
      <c r="A22" s="720" t="s">
        <v>1971</v>
      </c>
      <c r="B22" s="469">
        <v>6189</v>
      </c>
      <c r="C22" s="358" t="str">
        <f>IF($A22="INSUMO",VLOOKUP($B22,'BANCO DE DADOS MAIO INSUMOS'!$A:$D,2,FALSE),VLOOKUP($B22,'BANCO DE DADOS MAIO SERVIÇOS'!$A:$D,2,FALSE))</f>
        <v>TABUA MADEIRA 2A QUALIDADE 2,5 X 30,0CM (1 X 12") NAO APARELHADA</v>
      </c>
      <c r="D22" s="357" t="str">
        <f>IF($A22="INSUMO",VLOOKUP($B22,'BANCO DE DADOS MAIO INSUMOS'!$A:$D,3,FALSE),VLOOKUP($B22,'BANCO DE DADOS MAIO SERVIÇOS'!$A:$D,3,FALSE))</f>
        <v xml:space="preserve">M     </v>
      </c>
      <c r="E22" s="470">
        <v>8</v>
      </c>
      <c r="F22" s="439">
        <f>IF($A22="INSUMO",VLOOKUP($B22,'BANCO DE DADOS MAIO INSUMOS'!$A:$D,4,FALSE),VLOOKUP($B22,'BANCO DE DADOS MAIO SERVIÇOS'!$A:$D,4,FALSE))</f>
        <v>5.38</v>
      </c>
      <c r="G22" s="440">
        <f t="shared" si="0"/>
        <v>43.04</v>
      </c>
    </row>
    <row r="23" spans="1:7" s="468" customFormat="1" ht="30">
      <c r="A23" s="720" t="s">
        <v>1971</v>
      </c>
      <c r="B23" s="469">
        <v>7700</v>
      </c>
      <c r="C23" s="358" t="str">
        <f>IF($A23="INSUMO",VLOOKUP($B23,'BANCO DE DADOS MAIO INSUMOS'!$A:$D,2,FALSE),VLOOKUP($B23,'BANCO DE DADOS MAIO SERVIÇOS'!$A:$D,2,FALSE))</f>
        <v>TUBO ACO GALVANIZADO COM COSTURA, CLASSE MEDIA, DN 3/4", E = *2,65* MM, PESO *1,58* KG/M (NBR 5580)</v>
      </c>
      <c r="D23" s="357" t="str">
        <f>IF($A23="INSUMO",VLOOKUP($B23,'BANCO DE DADOS MAIO INSUMOS'!$A:$D,3,FALSE),VLOOKUP($B23,'BANCO DE DADOS MAIO SERVIÇOS'!$A:$D,3,FALSE))</f>
        <v xml:space="preserve">M     </v>
      </c>
      <c r="E23" s="470">
        <v>30</v>
      </c>
      <c r="F23" s="439">
        <f>IF($A23="INSUMO",VLOOKUP($B23,'BANCO DE DADOS MAIO INSUMOS'!$A:$D,4,FALSE),VLOOKUP($B23,'BANCO DE DADOS MAIO SERVIÇOS'!$A:$D,4,FALSE))</f>
        <v>12.32</v>
      </c>
      <c r="G23" s="440">
        <f t="shared" si="0"/>
        <v>369.6</v>
      </c>
    </row>
    <row r="24" spans="1:7" s="468" customFormat="1" ht="15.75">
      <c r="A24" s="720" t="s">
        <v>1971</v>
      </c>
      <c r="B24" s="469">
        <v>9836</v>
      </c>
      <c r="C24" s="358" t="str">
        <f>IF($A24="INSUMO",VLOOKUP($B24,'BANCO DE DADOS MAIO INSUMOS'!$A:$D,2,FALSE),VLOOKUP($B24,'BANCO DE DADOS MAIO SERVIÇOS'!$A:$D,2,FALSE))</f>
        <v>TUBO PVC  SERIE NORMAL, DN 100 MM, PARA ESGOTO  PREDIAL (NBR 5688)</v>
      </c>
      <c r="D24" s="357" t="str">
        <f>IF($A24="INSUMO",VLOOKUP($B24,'BANCO DE DADOS MAIO INSUMOS'!$A:$D,3,FALSE),VLOOKUP($B24,'BANCO DE DADOS MAIO SERVIÇOS'!$A:$D,3,FALSE))</f>
        <v xml:space="preserve">M     </v>
      </c>
      <c r="E24" s="470">
        <v>5</v>
      </c>
      <c r="F24" s="439">
        <f>IF($A24="INSUMO",VLOOKUP($B24,'BANCO DE DADOS MAIO INSUMOS'!$A:$D,4,FALSE),VLOOKUP($B24,'BANCO DE DADOS MAIO SERVIÇOS'!$A:$D,4,FALSE))</f>
        <v>7.49</v>
      </c>
      <c r="G24" s="440">
        <f t="shared" si="0"/>
        <v>37.450000000000003</v>
      </c>
    </row>
    <row r="25" spans="1:7" s="468" customFormat="1" ht="15.75">
      <c r="A25" s="720" t="s">
        <v>1971</v>
      </c>
      <c r="B25" s="469">
        <v>12774</v>
      </c>
      <c r="C25" s="358" t="str">
        <f>IF($A25="INSUMO",VLOOKUP($B25,'BANCO DE DADOS MAIO INSUMOS'!$A:$D,2,FALSE),VLOOKUP($B25,'BANCO DE DADOS MAIO SERVIÇOS'!$A:$D,2,FALSE))</f>
        <v>HIDROMETRO UNIJATO, VAZAO MAXIMA DE 5,0 M3/H, DE 3/4"</v>
      </c>
      <c r="D25" s="357" t="str">
        <f>IF($A25="INSUMO",VLOOKUP($B25,'BANCO DE DADOS MAIO INSUMOS'!$A:$D,3,FALSE),VLOOKUP($B25,'BANCO DE DADOS MAIO SERVIÇOS'!$A:$D,3,FALSE))</f>
        <v xml:space="preserve">UN    </v>
      </c>
      <c r="E25" s="470">
        <v>1</v>
      </c>
      <c r="F25" s="439">
        <f>IF($A25="INSUMO",VLOOKUP($B25,'BANCO DE DADOS MAIO INSUMOS'!$A:$D,4,FALSE),VLOOKUP($B25,'BANCO DE DADOS MAIO SERVIÇOS'!$A:$D,4,FALSE))</f>
        <v>101.34</v>
      </c>
      <c r="G25" s="440">
        <f t="shared" si="0"/>
        <v>101.34</v>
      </c>
    </row>
    <row r="26" spans="1:7" s="468" customFormat="1" ht="15.75">
      <c r="A26" s="720" t="s">
        <v>1971</v>
      </c>
      <c r="B26" s="469">
        <v>34636</v>
      </c>
      <c r="C26" s="358" t="str">
        <f>IF($A26="INSUMO",VLOOKUP($B26,'BANCO DE DADOS MAIO INSUMOS'!$A:$D,2,FALSE),VLOOKUP($B26,'BANCO DE DADOS MAIO SERVIÇOS'!$A:$D,2,FALSE))</f>
        <v>CAIXA D'AGUA EM POLIETILENO 1000 LITROS, COM TAMPA</v>
      </c>
      <c r="D26" s="357" t="str">
        <f>IF($A26="INSUMO",VLOOKUP($B26,'BANCO DE DADOS MAIO INSUMOS'!$A:$D,3,FALSE),VLOOKUP($B26,'BANCO DE DADOS MAIO SERVIÇOS'!$A:$D,3,FALSE))</f>
        <v xml:space="preserve">UN    </v>
      </c>
      <c r="E26" s="470">
        <v>1</v>
      </c>
      <c r="F26" s="439">
        <f>IF($A26="INSUMO",VLOOKUP($B26,'BANCO DE DADOS MAIO INSUMOS'!$A:$D,4,FALSE),VLOOKUP($B26,'BANCO DE DADOS MAIO SERVIÇOS'!$A:$D,4,FALSE))</f>
        <v>281.04000000000002</v>
      </c>
      <c r="G26" s="440">
        <f t="shared" si="0"/>
        <v>281.04000000000002</v>
      </c>
    </row>
    <row r="27" spans="1:7" s="468" customFormat="1" ht="15.75">
      <c r="A27" s="720" t="s">
        <v>1971</v>
      </c>
      <c r="B27" s="469">
        <v>20247</v>
      </c>
      <c r="C27" s="358" t="str">
        <f>IF($A27="INSUMO",VLOOKUP($B27,'BANCO DE DADOS MAIO INSUMOS'!$A:$D,2,FALSE),VLOOKUP($B27,'BANCO DE DADOS MAIO SERVIÇOS'!$A:$D,2,FALSE))</f>
        <v>PREGO DE ACO POLIDO COM CABECA 15 X 15 (1 1/4 X 13)</v>
      </c>
      <c r="D27" s="357" t="str">
        <f>IF($A27="INSUMO",VLOOKUP($B27,'BANCO DE DADOS MAIO INSUMOS'!$A:$D,3,FALSE),VLOOKUP($B27,'BANCO DE DADOS MAIO SERVIÇOS'!$A:$D,3,FALSE))</f>
        <v xml:space="preserve">KG    </v>
      </c>
      <c r="E27" s="470">
        <v>1</v>
      </c>
      <c r="F27" s="439">
        <f>IF($A27="INSUMO",VLOOKUP($B27,'BANCO DE DADOS MAIO INSUMOS'!$A:$D,4,FALSE),VLOOKUP($B27,'BANCO DE DADOS MAIO SERVIÇOS'!$A:$D,4,FALSE))</f>
        <v>10.130000000000001</v>
      </c>
      <c r="G27" s="440">
        <f t="shared" si="0"/>
        <v>10.130000000000001</v>
      </c>
    </row>
    <row r="28" spans="1:7" s="468" customFormat="1" ht="15.75">
      <c r="A28" s="720" t="s">
        <v>1971</v>
      </c>
      <c r="B28" s="469">
        <v>11784</v>
      </c>
      <c r="C28" s="358" t="str">
        <f>IF($A28="INSUMO",VLOOKUP($B28,'BANCO DE DADOS MAIO INSUMOS'!$A:$D,2,FALSE),VLOOKUP($B28,'BANCO DE DADOS MAIO SERVIÇOS'!$A:$D,2,FALSE))</f>
        <v>BACIA SANITARIA TURCA DE LOUCA BRANCA</v>
      </c>
      <c r="D28" s="357" t="str">
        <f>IF($A28="INSUMO",VLOOKUP($B28,'BANCO DE DADOS MAIO INSUMOS'!$A:$D,3,FALSE),VLOOKUP($B28,'BANCO DE DADOS MAIO SERVIÇOS'!$A:$D,3,FALSE))</f>
        <v xml:space="preserve">UN    </v>
      </c>
      <c r="E28" s="470">
        <v>1</v>
      </c>
      <c r="F28" s="439">
        <f>IF($A28="INSUMO",VLOOKUP($B28,'BANCO DE DADOS MAIO INSUMOS'!$A:$D,4,FALSE),VLOOKUP($B28,'BANCO DE DADOS MAIO SERVIÇOS'!$A:$D,4,FALSE))</f>
        <v>411.6</v>
      </c>
      <c r="G28" s="440">
        <f t="shared" si="0"/>
        <v>411.6</v>
      </c>
    </row>
    <row r="29" spans="1:7" s="468" customFormat="1" ht="15.75">
      <c r="A29" s="720"/>
      <c r="B29" s="1801" t="s">
        <v>1177</v>
      </c>
      <c r="C29" s="1802"/>
      <c r="D29" s="1802"/>
      <c r="E29" s="1802"/>
      <c r="F29" s="1802"/>
      <c r="G29" s="1803"/>
    </row>
    <row r="30" spans="1:7" s="468" customFormat="1" ht="30">
      <c r="A30" s="720" t="s">
        <v>1972</v>
      </c>
      <c r="B30" s="469">
        <v>88248</v>
      </c>
      <c r="C30" s="358" t="str">
        <f>IF($A30="INSUMO",VLOOKUP($B30,'BANCO DE DADOS MAIO INSUMOS'!$A:$D,2,FALSE),VLOOKUP($B30,'BANCO DE DADOS MAIO SERVIÇOS'!$A:$D,2,FALSE))</f>
        <v>AUXILIAR DE ENCANADOR OU BOMBEIRO HIDRÁULICO COM ENCARGOS COMPLEMENTARES</v>
      </c>
      <c r="D30" s="357" t="str">
        <f>IF($A30="INSUMO",VLOOKUP($B30,'BANCO DE DADOS MAIO INSUMOS'!$A:$D,3,FALSE),VLOOKUP($B30,'BANCO DE DADOS MAIO SERVIÇOS'!$A:$D,3,FALSE))</f>
        <v>H</v>
      </c>
      <c r="E30" s="470">
        <v>4</v>
      </c>
      <c r="F30" s="439">
        <f>IF($A30="INSUMO",VLOOKUP($B30,'BANCO DE DADOS MAIO INSUMOS'!$A:$D,4,FALSE),VLOOKUP($B30,'BANCO DE DADOS MAIO SERVIÇOS'!$A:$D,4,FALSE))</f>
        <v>13.97</v>
      </c>
      <c r="G30" s="440">
        <f>TRUNC(E30*F30,2)</f>
        <v>55.88</v>
      </c>
    </row>
    <row r="31" spans="1:7" s="468" customFormat="1" ht="15.75">
      <c r="A31" s="720" t="s">
        <v>1972</v>
      </c>
      <c r="B31" s="469">
        <v>88262</v>
      </c>
      <c r="C31" s="358" t="str">
        <f>IF($A31="INSUMO",VLOOKUP($B31,'BANCO DE DADOS MAIO INSUMOS'!$A:$D,2,FALSE),VLOOKUP($B31,'BANCO DE DADOS MAIO SERVIÇOS'!$A:$D,2,FALSE))</f>
        <v>CARPINTEIRO DE FORMAS COM ENCARGOS COMPLEMENTARES</v>
      </c>
      <c r="D31" s="357" t="str">
        <f>IF($A31="INSUMO",VLOOKUP($B31,'BANCO DE DADOS MAIO INSUMOS'!$A:$D,3,FALSE),VLOOKUP($B31,'BANCO DE DADOS MAIO SERVIÇOS'!$A:$D,3,FALSE))</f>
        <v>H</v>
      </c>
      <c r="E31" s="470">
        <v>8</v>
      </c>
      <c r="F31" s="439">
        <f>IF($A31="INSUMO",VLOOKUP($B31,'BANCO DE DADOS MAIO INSUMOS'!$A:$D,4,FALSE),VLOOKUP($B31,'BANCO DE DADOS MAIO SERVIÇOS'!$A:$D,4,FALSE))</f>
        <v>17.350000000000001</v>
      </c>
      <c r="G31" s="440">
        <f>TRUNC(E31*F31,2)</f>
        <v>138.80000000000001</v>
      </c>
    </row>
    <row r="32" spans="1:7" s="468" customFormat="1" ht="15.75">
      <c r="A32" s="720" t="s">
        <v>1972</v>
      </c>
      <c r="B32" s="469">
        <v>88267</v>
      </c>
      <c r="C32" s="358" t="str">
        <f>IF($A32="INSUMO",VLOOKUP($B32,'BANCO DE DADOS MAIO INSUMOS'!$A:$D,2,FALSE),VLOOKUP($B32,'BANCO DE DADOS MAIO SERVIÇOS'!$A:$D,2,FALSE))</f>
        <v>ENCANADOR OU BOMBEIRO HIDRÁULICO COM ENCARGOS COMPLEMENTARES</v>
      </c>
      <c r="D32" s="357" t="str">
        <f>IF($A32="INSUMO",VLOOKUP($B32,'BANCO DE DADOS MAIO INSUMOS'!$A:$D,3,FALSE),VLOOKUP($B32,'BANCO DE DADOS MAIO SERVIÇOS'!$A:$D,3,FALSE))</f>
        <v>H</v>
      </c>
      <c r="E32" s="470">
        <v>8</v>
      </c>
      <c r="F32" s="439">
        <f>IF($A32="INSUMO",VLOOKUP($B32,'BANCO DE DADOS MAIO INSUMOS'!$A:$D,4,FALSE),VLOOKUP($B32,'BANCO DE DADOS MAIO SERVIÇOS'!$A:$D,4,FALSE))</f>
        <v>17.87</v>
      </c>
      <c r="G32" s="440">
        <f>TRUNC(E32*F32,2)</f>
        <v>142.96</v>
      </c>
    </row>
    <row r="33" spans="1:10" s="468" customFormat="1" ht="15.75">
      <c r="A33" s="720" t="s">
        <v>1972</v>
      </c>
      <c r="B33" s="469">
        <v>88309</v>
      </c>
      <c r="C33" s="358" t="str">
        <f>IF($A33="INSUMO",VLOOKUP($B33,'BANCO DE DADOS MAIO INSUMOS'!$A:$D,2,FALSE),VLOOKUP($B33,'BANCO DE DADOS MAIO SERVIÇOS'!$A:$D,2,FALSE))</f>
        <v>PEDREIRO COM ENCARGOS COMPLEMENTARES</v>
      </c>
      <c r="D33" s="357" t="str">
        <f>IF($A33="INSUMO",VLOOKUP($B33,'BANCO DE DADOS MAIO INSUMOS'!$A:$D,3,FALSE),VLOOKUP($B33,'BANCO DE DADOS MAIO SERVIÇOS'!$A:$D,3,FALSE))</f>
        <v>H</v>
      </c>
      <c r="E33" s="470">
        <v>8</v>
      </c>
      <c r="F33" s="439">
        <f>IF($A33="INSUMO",VLOOKUP($B33,'BANCO DE DADOS MAIO INSUMOS'!$A:$D,4,FALSE),VLOOKUP($B33,'BANCO DE DADOS MAIO SERVIÇOS'!$A:$D,4,FALSE))</f>
        <v>17.45</v>
      </c>
      <c r="G33" s="440">
        <f>TRUNC(E33*F33,2)</f>
        <v>139.6</v>
      </c>
    </row>
    <row r="34" spans="1:10" s="468" customFormat="1" ht="16.5" thickBot="1">
      <c r="A34" s="720" t="s">
        <v>1972</v>
      </c>
      <c r="B34" s="471">
        <v>88316</v>
      </c>
      <c r="C34" s="365" t="str">
        <f>IF($A34="INSUMO",VLOOKUP($B34,'BANCO DE DADOS MAIO INSUMOS'!$A:$D,2,FALSE),VLOOKUP($B34,'BANCO DE DADOS MAIO SERVIÇOS'!$A:$D,2,FALSE))</f>
        <v>SERVENTE COM ENCARGOS COMPLEMENTARES</v>
      </c>
      <c r="D34" s="366" t="str">
        <f>IF($A34="INSUMO",VLOOKUP($B34,'BANCO DE DADOS MAIO INSUMOS'!$A:$D,3,FALSE),VLOOKUP($B34,'BANCO DE DADOS MAIO SERVIÇOS'!$A:$D,3,FALSE))</f>
        <v>H</v>
      </c>
      <c r="E34" s="477">
        <v>8.1199999999999992</v>
      </c>
      <c r="F34" s="441">
        <f>IF($A34="INSUMO",VLOOKUP($B34,'BANCO DE DADOS MAIO INSUMOS'!$A:$D,4,FALSE),VLOOKUP($B34,'BANCO DE DADOS MAIO SERVIÇOS'!$A:$D,4,FALSE))</f>
        <v>14.16</v>
      </c>
      <c r="G34" s="442">
        <f>TRUNC(E34*F34,2)</f>
        <v>114.97</v>
      </c>
    </row>
    <row r="35" spans="1:10" s="468" customFormat="1" ht="16.5" thickBot="1">
      <c r="A35" s="720"/>
      <c r="B35" s="1804" t="s">
        <v>1944</v>
      </c>
      <c r="C35" s="1804"/>
      <c r="D35" s="473"/>
      <c r="E35" s="474"/>
      <c r="F35" s="335" t="s">
        <v>1178</v>
      </c>
      <c r="G35" s="336">
        <f>TRUNC(SUM(G19:G34),2)</f>
        <v>2017.87</v>
      </c>
    </row>
    <row r="36" spans="1:10" s="120" customFormat="1" ht="13.5" thickBot="1">
      <c r="B36" s="150"/>
      <c r="C36" s="150"/>
      <c r="D36" s="150"/>
      <c r="E36" s="150"/>
      <c r="F36" s="108"/>
      <c r="G36" s="108"/>
    </row>
    <row r="37" spans="1:10" s="468" customFormat="1" ht="15.75">
      <c r="A37" s="720"/>
      <c r="B37" s="433" t="s">
        <v>2392</v>
      </c>
      <c r="C37" s="1812" t="s">
        <v>2065</v>
      </c>
      <c r="D37" s="1813"/>
      <c r="E37" s="1813"/>
      <c r="F37" s="1814"/>
      <c r="G37" s="437" t="s">
        <v>30</v>
      </c>
    </row>
    <row r="38" spans="1:10" s="468" customFormat="1" ht="31.5">
      <c r="A38" s="720"/>
      <c r="B38" s="438" t="s">
        <v>2334</v>
      </c>
      <c r="C38" s="707" t="s">
        <v>1169</v>
      </c>
      <c r="D38" s="707" t="s">
        <v>30</v>
      </c>
      <c r="E38" s="707" t="s">
        <v>1170</v>
      </c>
      <c r="F38" s="708" t="s">
        <v>1171</v>
      </c>
      <c r="G38" s="709" t="s">
        <v>1172</v>
      </c>
    </row>
    <row r="39" spans="1:10" s="468" customFormat="1" ht="15.75">
      <c r="A39" s="720"/>
      <c r="B39" s="1819" t="s">
        <v>1177</v>
      </c>
      <c r="C39" s="1820"/>
      <c r="D39" s="1820"/>
      <c r="E39" s="1820"/>
      <c r="F39" s="1820"/>
      <c r="G39" s="1821"/>
      <c r="J39" s="468">
        <v>88326</v>
      </c>
    </row>
    <row r="40" spans="1:10" s="468" customFormat="1" ht="15.75">
      <c r="A40" s="720" t="s">
        <v>1972</v>
      </c>
      <c r="B40" s="710">
        <v>90780</v>
      </c>
      <c r="C40" s="358" t="str">
        <f>IF($A40="INSUMO",VLOOKUP($B40,'BANCO DE DADOS MAIO INSUMOS'!$A:$D,2,FALSE),VLOOKUP($B40,'BANCO DE DADOS MAIO SERVIÇOS'!$A:$D,2,FALSE))</f>
        <v>MESTRE DE OBRAS COM ENCARGOS COMPLEMENTARES</v>
      </c>
      <c r="D40" s="357" t="str">
        <f>IF($A40="INSUMO",VLOOKUP($B40,'BANCO DE DADOS MAIO INSUMOS'!$A:$D,3,FALSE),VLOOKUP($B40,'BANCO DE DADOS MAIO SERVIÇOS'!$A:$D,3,FALSE))</f>
        <v>H</v>
      </c>
      <c r="E40" s="714">
        <f>4*5*4*12</f>
        <v>960</v>
      </c>
      <c r="F40" s="470">
        <f>IF($A40="INSUMO",VLOOKUP($B40,'BANCO DE DADOS MAIO INSUMOS'!$A:$D,4,FALSE),VLOOKUP($B40,'BANCO DE DADOS MAIO SERVIÇOS'!$A:$D,4,FALSE))</f>
        <v>26.64</v>
      </c>
      <c r="G40" s="440">
        <f>TRUNC(E40*F40,2)</f>
        <v>25574.400000000001</v>
      </c>
      <c r="J40" s="468">
        <v>90780</v>
      </c>
    </row>
    <row r="41" spans="1:10" s="468" customFormat="1" ht="16.5" thickBot="1">
      <c r="A41" s="720" t="s">
        <v>1972</v>
      </c>
      <c r="B41" s="711">
        <v>90777</v>
      </c>
      <c r="C41" s="365" t="str">
        <f>IF($A41="INSUMO",VLOOKUP($B41,'BANCO DE DADOS MAIO INSUMOS'!$A:$D,2,FALSE),VLOOKUP($B41,'BANCO DE DADOS MAIO SERVIÇOS'!$A:$D,2,FALSE))</f>
        <v>ENGENHEIRO CIVIL DE OBRA JUNIOR COM ENCARGOS COMPLEMENTARES</v>
      </c>
      <c r="D41" s="366" t="str">
        <f>IF($A41="INSUMO",VLOOKUP($B41,'BANCO DE DADOS MAIO INSUMOS'!$A:$D,3,FALSE),VLOOKUP($B41,'BANCO DE DADOS MAIO SERVIÇOS'!$A:$D,3,FALSE))</f>
        <v>H</v>
      </c>
      <c r="E41" s="488">
        <f>1*3*4*12</f>
        <v>144</v>
      </c>
      <c r="F41" s="477">
        <f>IF($A41="INSUMO",VLOOKUP($B41,'BANCO DE DADOS MAIO INSUMOS'!$A:$D,4,FALSE),VLOOKUP($B41,'BANCO DE DADOS MAIO SERVIÇOS'!$A:$D,4,FALSE))</f>
        <v>80.760000000000005</v>
      </c>
      <c r="G41" s="442">
        <f>TRUNC(E41*F41,2)</f>
        <v>11629.44</v>
      </c>
    </row>
    <row r="42" spans="1:10" s="468" customFormat="1" ht="16.5" thickBot="1">
      <c r="A42" s="720"/>
      <c r="B42" s="1835"/>
      <c r="C42" s="1798"/>
      <c r="D42" s="1798"/>
      <c r="E42" s="1799"/>
      <c r="F42" s="617" t="s">
        <v>1178</v>
      </c>
      <c r="G42" s="336">
        <f>SUM(G40:G41)</f>
        <v>37203.840000000004</v>
      </c>
    </row>
    <row r="43" spans="1:10" s="120" customFormat="1" ht="6" customHeight="1" thickBot="1">
      <c r="B43" s="150"/>
      <c r="C43" s="150"/>
      <c r="D43" s="150"/>
      <c r="E43" s="150"/>
      <c r="F43" s="108"/>
      <c r="G43" s="108"/>
    </row>
    <row r="44" spans="1:10" s="468" customFormat="1" ht="21" thickBot="1">
      <c r="A44" s="720"/>
      <c r="B44" s="1791" t="s">
        <v>1996</v>
      </c>
      <c r="C44" s="1792"/>
      <c r="D44" s="1792"/>
      <c r="E44" s="1792"/>
      <c r="F44" s="1792"/>
      <c r="G44" s="1793"/>
    </row>
    <row r="45" spans="1:10" s="120" customFormat="1" ht="13.5" thickBot="1">
      <c r="B45" s="150"/>
      <c r="C45" s="150"/>
      <c r="D45" s="150"/>
      <c r="E45" s="150"/>
      <c r="F45" s="108"/>
      <c r="G45" s="108"/>
    </row>
    <row r="46" spans="1:10" s="732" customFormat="1" ht="51.75" customHeight="1">
      <c r="B46" s="897" t="s">
        <v>3023</v>
      </c>
      <c r="C46" s="1809" t="s">
        <v>2335</v>
      </c>
      <c r="D46" s="1809"/>
      <c r="E46" s="1809"/>
      <c r="F46" s="1809"/>
      <c r="G46" s="630" t="s">
        <v>30</v>
      </c>
    </row>
    <row r="47" spans="1:10" s="732" customFormat="1" ht="31.5">
      <c r="B47" s="438" t="s">
        <v>2334</v>
      </c>
      <c r="C47" s="707" t="s">
        <v>1169</v>
      </c>
      <c r="D47" s="707" t="s">
        <v>30</v>
      </c>
      <c r="E47" s="707" t="s">
        <v>1170</v>
      </c>
      <c r="F47" s="708" t="s">
        <v>1171</v>
      </c>
      <c r="G47" s="709" t="s">
        <v>1172</v>
      </c>
    </row>
    <row r="48" spans="1:10" s="732" customFormat="1" ht="15.75">
      <c r="B48" s="1806" t="s">
        <v>1176</v>
      </c>
      <c r="C48" s="1807"/>
      <c r="D48" s="1807"/>
      <c r="E48" s="1807"/>
      <c r="F48" s="1807"/>
      <c r="G48" s="1808"/>
    </row>
    <row r="49" spans="1:7" s="732" customFormat="1" ht="30">
      <c r="A49" s="720" t="s">
        <v>1972</v>
      </c>
      <c r="B49" s="710" t="str">
        <f>B56</f>
        <v>AMM CIV 004</v>
      </c>
      <c r="C49" s="358" t="str">
        <f>IF($A49="INSUMO",VLOOKUP($B49,'BANCO DE DADOS MAIO INSUMOS'!$A:$D,2,FALSE),VLOOKUP($B49,'BANCO DE DADOS MAIO SERVIÇOS'!$A:$D,2,FALSE))</f>
        <v>ADUELA / MARCO / BATENTE PARA PORTA DE 100X210CM, FIXAÇÃO COM ARGAMASSA - SOMENTE INSTALAÇÃO. AF_08/2015_P</v>
      </c>
      <c r="D49" s="357" t="str">
        <f>IF($A49="INSUMO",VLOOKUP($B49,'BANCO DE DADOS MAIO INSUMOS'!$A:$D,3,FALSE),VLOOKUP($B49,'BANCO DE DADOS MAIO SERVIÇOS'!$A:$D,3,FALSE))</f>
        <v>UN</v>
      </c>
      <c r="E49" s="515">
        <v>1</v>
      </c>
      <c r="F49" s="439">
        <f>IF($A49="INSUMO",VLOOKUP($B49,'BANCO DE DADOS MAIO INSUMOS'!$A:$D,4,FALSE),VLOOKUP($B49,'BANCO DE DADOS MAIO SERVIÇOS'!$A:$D,4,FALSE))</f>
        <v>74.900000000000006</v>
      </c>
      <c r="G49" s="899">
        <f>TRUNC(E49*F49,2)</f>
        <v>74.900000000000006</v>
      </c>
    </row>
    <row r="50" spans="1:7" s="732" customFormat="1" ht="45">
      <c r="A50" s="720" t="s">
        <v>1972</v>
      </c>
      <c r="B50" s="901" t="str">
        <f>B79</f>
        <v>AMM CIV 005</v>
      </c>
      <c r="C50" s="902" t="str">
        <f>IF($A50="INSUMO",VLOOKUP($B50,'BANCO DE DADOS MAIO INSUMOS'!$A:$D,2,FALSE),VLOOKUP($B50,'BANCO DE DADOS MAIO SERVIÇOS'!$A:$D,2,FALSE))</f>
        <v>PORTA DE MADEIRA PARA PINTURA, SEMI-OCA (LEVE OU MÉDIA), 100X210CM, ESPESSURA DE 3,5CM, INCLUSO DOBRADIÇAS - FORNECIMENTO E INSTALAÇÃO. AF_08/2015</v>
      </c>
      <c r="D50" s="357" t="str">
        <f>IF($A50="INSUMO",VLOOKUP($B50,'BANCO DE DADOS MAIO INSUMOS'!$A:$D,3,FALSE),VLOOKUP($B50,'BANCO DE DADOS MAIO SERVIÇOS'!$A:$D,3,FALSE))</f>
        <v>UN</v>
      </c>
      <c r="E50" s="515">
        <v>1</v>
      </c>
      <c r="F50" s="439">
        <f>IF($A50="INSUMO",VLOOKUP($B50,'BANCO DE DADOS MAIO INSUMOS'!$A:$D,4,FALSE),VLOOKUP($B50,'BANCO DE DADOS MAIO SERVIÇOS'!$A:$D,4,FALSE))</f>
        <v>306.72000000000003</v>
      </c>
      <c r="G50" s="899">
        <f>TRUNC(E50*F50,2)</f>
        <v>306.72000000000003</v>
      </c>
    </row>
    <row r="51" spans="1:7" s="732" customFormat="1" ht="30">
      <c r="A51" s="720" t="s">
        <v>1972</v>
      </c>
      <c r="B51" s="901" t="str">
        <f>B98</f>
        <v>AMM CIV 006</v>
      </c>
      <c r="C51" s="902" t="str">
        <f>IF($A51="INSUMO",VLOOKUP($B51,'BANCO DE DADOS MAIO INSUMOS'!$A:$D,2,FALSE),VLOOKUP($B51,'BANCO DE DADOS MAIO SERVIÇOS'!$A:$D,2,FALSE))</f>
        <v>ADUELA / MARCO / BATENTE PARA PORTA DE 100X210CM, PADRÃO POPULAR - FORNECIMENTO E MONTAGEM. AF_08/2015</v>
      </c>
      <c r="D51" s="357" t="str">
        <f>IF($A51="INSUMO",VLOOKUP($B51,'BANCO DE DADOS MAIO INSUMOS'!$A:$D,3,FALSE),VLOOKUP($B51,'BANCO DE DADOS MAIO SERVIÇOS'!$A:$D,3,FALSE))</f>
        <v>UN</v>
      </c>
      <c r="E51" s="515">
        <v>1</v>
      </c>
      <c r="F51" s="439">
        <f>IF($A51="INSUMO",VLOOKUP($B51,'BANCO DE DADOS MAIO INSUMOS'!$A:$D,4,FALSE),VLOOKUP($B51,'BANCO DE DADOS MAIO SERVIÇOS'!$A:$D,4,FALSE))</f>
        <v>150.91</v>
      </c>
      <c r="G51" s="899">
        <f>TRUNC(E51*F51,2)</f>
        <v>150.91</v>
      </c>
    </row>
    <row r="52" spans="1:7" s="732" customFormat="1" ht="30">
      <c r="A52" s="720" t="s">
        <v>1972</v>
      </c>
      <c r="B52" s="710" t="str">
        <f>B117</f>
        <v>AMM CIV 007</v>
      </c>
      <c r="C52" s="358" t="str">
        <f>IF($A52="INSUMO",VLOOKUP($B52,'BANCO DE DADOS MAIO INSUMOS'!$A:$D,2,FALSE),VLOOKUP($B52,'BANCO DE DADOS MAIO SERVIÇOS'!$A:$D,2,FALSE))</f>
        <v>ALIZAR / GUARNIÇÃO DE 5X1,5CM PARA PORTA DE 100X210CM FIXADO COM PREGOS, PADRÃO POPULAR - FORNECIMENTO E INSTALAÇÃO. AF_08/2015_P</v>
      </c>
      <c r="D52" s="357" t="str">
        <f>IF($A52="INSUMO",VLOOKUP($B52,'BANCO DE DADOS MAIO INSUMOS'!$A:$D,3,FALSE),VLOOKUP($B52,'BANCO DE DADOS MAIO SERVIÇOS'!$A:$D,3,FALSE))</f>
        <v>UN</v>
      </c>
      <c r="E52" s="515">
        <v>2</v>
      </c>
      <c r="F52" s="439">
        <f>IF($A52="INSUMO",VLOOKUP($B52,'BANCO DE DADOS MAIO INSUMOS'!$A:$D,4,FALSE),VLOOKUP($B52,'BANCO DE DADOS MAIO SERVIÇOS'!$A:$D,4,FALSE))</f>
        <v>25.41</v>
      </c>
      <c r="G52" s="899">
        <f>TRUNC(E52*F52,2)</f>
        <v>50.82</v>
      </c>
    </row>
    <row r="53" spans="1:7" s="732" customFormat="1" ht="45.75" thickBot="1">
      <c r="A53" s="720" t="s">
        <v>1972</v>
      </c>
      <c r="B53" s="711">
        <v>91304</v>
      </c>
      <c r="C53" s="365" t="str">
        <f>IF($A53="INSUMO",VLOOKUP($B53,'BANCO DE DADOS MAIO INSUMOS'!$A:$D,2,FALSE),VLOOKUP($B53,'BANCO DE DADOS MAIO SERVIÇOS'!$A:$D,2,FALSE))</f>
        <v>FECHADURA DE EMBUTIR COM CILINDRO, EXTERNA, COMPLETA, ACABAMENTO PADRÃO POPULAR, INCLUSO EXECUÇÃO DE FURO - FORNECIMENTO E INSTALAÇÃO. AF_08/2015</v>
      </c>
      <c r="D53" s="366" t="str">
        <f>IF($A53="INSUMO",VLOOKUP($B53,'BANCO DE DADOS MAIO INSUMOS'!$A:$D,3,FALSE),VLOOKUP($B53,'BANCO DE DADOS MAIO SERVIÇOS'!$A:$D,3,FALSE))</f>
        <v>UN</v>
      </c>
      <c r="E53" s="516">
        <v>1</v>
      </c>
      <c r="F53" s="441">
        <f>IF($A53="INSUMO",VLOOKUP($B53,'BANCO DE DADOS MAIO INSUMOS'!$A:$D,4,FALSE),VLOOKUP($B53,'BANCO DE DADOS MAIO SERVIÇOS'!$A:$D,4,FALSE))</f>
        <v>70.180000000000007</v>
      </c>
      <c r="G53" s="898">
        <f>TRUNC(E53*F53,2)</f>
        <v>70.180000000000007</v>
      </c>
    </row>
    <row r="54" spans="1:7" s="732" customFormat="1" ht="16.5" thickBot="1">
      <c r="B54" s="1794" t="s">
        <v>2336</v>
      </c>
      <c r="C54" s="1794"/>
      <c r="D54" s="1794"/>
      <c r="E54" s="1794"/>
      <c r="F54" s="801" t="s">
        <v>1178</v>
      </c>
      <c r="G54" s="802">
        <f>SUM(G49:G53)</f>
        <v>653.53</v>
      </c>
    </row>
    <row r="55" spans="1:7" s="732" customFormat="1" ht="15.75" thickBot="1"/>
    <row r="56" spans="1:7" s="732" customFormat="1" ht="15.75">
      <c r="B56" s="897" t="s">
        <v>3024</v>
      </c>
      <c r="C56" s="1809" t="s">
        <v>2337</v>
      </c>
      <c r="D56" s="1809"/>
      <c r="E56" s="1809"/>
      <c r="F56" s="1809"/>
      <c r="G56" s="630" t="s">
        <v>30</v>
      </c>
    </row>
    <row r="57" spans="1:7" s="732" customFormat="1" ht="31.5">
      <c r="B57" s="438" t="s">
        <v>2334</v>
      </c>
      <c r="C57" s="707" t="s">
        <v>1169</v>
      </c>
      <c r="D57" s="707" t="s">
        <v>30</v>
      </c>
      <c r="E57" s="707" t="s">
        <v>1170</v>
      </c>
      <c r="F57" s="708" t="s">
        <v>1171</v>
      </c>
      <c r="G57" s="709" t="s">
        <v>1172</v>
      </c>
    </row>
    <row r="58" spans="1:7" s="732" customFormat="1" ht="15.75">
      <c r="B58" s="1806" t="s">
        <v>1176</v>
      </c>
      <c r="C58" s="1807"/>
      <c r="D58" s="1807"/>
      <c r="E58" s="1807"/>
      <c r="F58" s="1807"/>
      <c r="G58" s="1808"/>
    </row>
    <row r="59" spans="1:7" s="732" customFormat="1" ht="15.75">
      <c r="A59" s="720" t="s">
        <v>1972</v>
      </c>
      <c r="B59" s="710">
        <v>88629</v>
      </c>
      <c r="C59" s="358" t="str">
        <f>IF($A59="INSUMO",VLOOKUP($B59,'BANCO DE DADOS MAIO INSUMOS'!$A:$D,2,FALSE),VLOOKUP($B59,'BANCO DE DADOS MAIO SERVIÇOS'!$A:$D,2,FALSE))</f>
        <v>ARGAMASSA TRAÇO 1:3 (CIMENTO E AREIA MÉDIA), PREPARO MANUAL. AF_08/2014</v>
      </c>
      <c r="D59" s="357" t="str">
        <f>IF($A59="INSUMO",VLOOKUP($B59,'BANCO DE DADOS MAIO INSUMOS'!$A:$D,3,FALSE),VLOOKUP($B59,'BANCO DE DADOS MAIO SERVIÇOS'!$A:$D,3,FALSE))</f>
        <v>M3</v>
      </c>
      <c r="E59" s="903">
        <v>2.5440000000000001E-2</v>
      </c>
      <c r="F59" s="439">
        <f>IF($A59="INSUMO",VLOOKUP($B59,'BANCO DE DADOS MAIO INSUMOS'!$A:$D,4,FALSE),VLOOKUP($B59,'BANCO DE DADOS MAIO SERVIÇOS'!$A:$D,4,FALSE))</f>
        <v>401.08</v>
      </c>
      <c r="G59" s="899">
        <f>TRUNC(E59*F59,2)</f>
        <v>10.199999999999999</v>
      </c>
    </row>
    <row r="60" spans="1:7" s="732" customFormat="1" ht="15.75">
      <c r="A60" s="720" t="s">
        <v>1971</v>
      </c>
      <c r="B60" s="710">
        <v>5061</v>
      </c>
      <c r="C60" s="358" t="str">
        <f>IF($A60="INSUMO",VLOOKUP($B60,'BANCO DE DADOS MAIO INSUMOS'!$A:$D,2,FALSE),VLOOKUP($B60,'BANCO DE DADOS MAIO SERVIÇOS'!$A:$D,2,FALSE))</f>
        <v>PREGO DE ACO POLIDO COM CABECA 18 X 27 (2 1/2 X 10)</v>
      </c>
      <c r="D60" s="357" t="str">
        <f>IF($A60="INSUMO",VLOOKUP($B60,'BANCO DE DADOS MAIO INSUMOS'!$A:$D,3,FALSE),VLOOKUP($B60,'BANCO DE DADOS MAIO SERVIÇOS'!$A:$D,3,FALSE))</f>
        <v xml:space="preserve">KG    </v>
      </c>
      <c r="E60" s="540">
        <v>0.222</v>
      </c>
      <c r="F60" s="439">
        <f>IF($A60="INSUMO",VLOOKUP($B60,'BANCO DE DADOS MAIO INSUMOS'!$A:$D,4,FALSE),VLOOKUP($B60,'BANCO DE DADOS MAIO SERVIÇOS'!$A:$D,4,FALSE))</f>
        <v>9</v>
      </c>
      <c r="G60" s="899">
        <f>TRUNC(E60*F60,2)</f>
        <v>1.99</v>
      </c>
    </row>
    <row r="61" spans="1:7" s="732" customFormat="1" ht="15.75">
      <c r="B61" s="1806" t="s">
        <v>1177</v>
      </c>
      <c r="C61" s="1807"/>
      <c r="D61" s="1807"/>
      <c r="E61" s="1807"/>
      <c r="F61" s="1807"/>
      <c r="G61" s="1808"/>
    </row>
    <row r="62" spans="1:7" s="732" customFormat="1" ht="15.75">
      <c r="A62" s="720" t="s">
        <v>1972</v>
      </c>
      <c r="B62" s="710">
        <v>88261</v>
      </c>
      <c r="C62" s="358" t="str">
        <f>IF($A62="INSUMO",VLOOKUP($B62,'BANCO DE DADOS MAIO INSUMOS'!$A:$D,2,FALSE),VLOOKUP($B62,'BANCO DE DADOS MAIO SERVIÇOS'!$A:$D,2,FALSE))</f>
        <v>CARPINTEIRO DE ESQUADRIA COM ENCARGOS COMPLEMENTARES</v>
      </c>
      <c r="D62" s="357" t="str">
        <f>IF($A62="INSUMO",VLOOKUP($B62,'BANCO DE DADOS MAIO INSUMOS'!$A:$D,3,FALSE),VLOOKUP($B62,'BANCO DE DADOS MAIO SERVIÇOS'!$A:$D,3,FALSE))</f>
        <v>H</v>
      </c>
      <c r="E62" s="608">
        <v>0.72770000000000001</v>
      </c>
      <c r="F62" s="439">
        <f>IF($A62="INSUMO",VLOOKUP($B62,'BANCO DE DADOS MAIO INSUMOS'!$A:$D,4,FALSE),VLOOKUP($B62,'BANCO DE DADOS MAIO SERVIÇOS'!$A:$D,4,FALSE))</f>
        <v>18.55</v>
      </c>
      <c r="G62" s="899">
        <f>TRUNC(E62*F62,2)</f>
        <v>13.49</v>
      </c>
    </row>
    <row r="63" spans="1:7" s="732" customFormat="1" ht="15.75">
      <c r="A63" s="720" t="s">
        <v>1972</v>
      </c>
      <c r="B63" s="710">
        <v>88309</v>
      </c>
      <c r="C63" s="358" t="str">
        <f>IF($A63="INSUMO",VLOOKUP($B63,'BANCO DE DADOS MAIO INSUMOS'!$A:$D,2,FALSE),VLOOKUP($B63,'BANCO DE DADOS MAIO SERVIÇOS'!$A:$D,2,FALSE))</f>
        <v>PEDREIRO COM ENCARGOS COMPLEMENTARES</v>
      </c>
      <c r="D63" s="357" t="str">
        <f>IF($A63="INSUMO",VLOOKUP($B63,'BANCO DE DADOS MAIO INSUMOS'!$A:$D,3,FALSE),VLOOKUP($B63,'BANCO DE DADOS MAIO SERVIÇOS'!$A:$D,3,FALSE))</f>
        <v>H</v>
      </c>
      <c r="E63" s="608">
        <v>1.7966</v>
      </c>
      <c r="F63" s="439">
        <f>IF($A63="INSUMO",VLOOKUP($B63,'BANCO DE DADOS MAIO INSUMOS'!$A:$D,4,FALSE),VLOOKUP($B63,'BANCO DE DADOS MAIO SERVIÇOS'!$A:$D,4,FALSE))</f>
        <v>17.45</v>
      </c>
      <c r="G63" s="899">
        <f>TRUNC(E63*F63,2)</f>
        <v>31.35</v>
      </c>
    </row>
    <row r="64" spans="1:7" s="732" customFormat="1" ht="16.5" thickBot="1">
      <c r="A64" s="720" t="s">
        <v>1972</v>
      </c>
      <c r="B64" s="711">
        <v>88316</v>
      </c>
      <c r="C64" s="365" t="str">
        <f>IF($A64="INSUMO",VLOOKUP($B64,'BANCO DE DADOS MAIO INSUMOS'!$A:$D,2,FALSE),VLOOKUP($B64,'BANCO DE DADOS MAIO SERVIÇOS'!$A:$D,2,FALSE))</f>
        <v>SERVENTE COM ENCARGOS COMPLEMENTARES</v>
      </c>
      <c r="D64" s="366" t="str">
        <f>IF($A64="INSUMO",VLOOKUP($B64,'BANCO DE DADOS MAIO INSUMOS'!$A:$D,3,FALSE),VLOOKUP($B64,'BANCO DE DADOS MAIO SERVIÇOS'!$A:$D,3,FALSE))</f>
        <v>H</v>
      </c>
      <c r="E64" s="609">
        <v>1.2622</v>
      </c>
      <c r="F64" s="441">
        <f>IF($A64="INSUMO",VLOOKUP($B64,'BANCO DE DADOS MAIO INSUMOS'!$A:$D,4,FALSE),VLOOKUP($B64,'BANCO DE DADOS MAIO SERVIÇOS'!$A:$D,4,FALSE))</f>
        <v>14.16</v>
      </c>
      <c r="G64" s="898">
        <f>TRUNC(E64*F64,2)</f>
        <v>17.87</v>
      </c>
    </row>
    <row r="65" spans="2:7" s="732" customFormat="1" ht="16.5" thickBot="1">
      <c r="B65" s="1794" t="s">
        <v>2338</v>
      </c>
      <c r="C65" s="1794"/>
      <c r="D65" s="1794"/>
      <c r="E65" s="1794"/>
      <c r="F65" s="801" t="s">
        <v>1178</v>
      </c>
      <c r="G65" s="802">
        <f>SUM(G59:G64)</f>
        <v>74.900000000000006</v>
      </c>
    </row>
    <row r="66" spans="2:7" s="732" customFormat="1" ht="15.75" thickBot="1"/>
    <row r="67" spans="2:7" s="732" customFormat="1" ht="15">
      <c r="B67" s="904" t="s">
        <v>2339</v>
      </c>
      <c r="C67" s="905" t="s">
        <v>2340</v>
      </c>
      <c r="D67" s="904" t="s">
        <v>2341</v>
      </c>
      <c r="E67" s="905" t="s">
        <v>2342</v>
      </c>
    </row>
    <row r="68" spans="2:7" s="732" customFormat="1" ht="15">
      <c r="B68" s="906" t="s">
        <v>2343</v>
      </c>
      <c r="C68" s="907" t="s">
        <v>2330</v>
      </c>
      <c r="D68" s="906" t="s">
        <v>2344</v>
      </c>
      <c r="E68" s="907" t="s">
        <v>2330</v>
      </c>
    </row>
    <row r="69" spans="2:7" s="732" customFormat="1" ht="16.5" thickBot="1">
      <c r="B69" s="908" t="s">
        <v>2345</v>
      </c>
      <c r="C69" s="909" t="s">
        <v>2346</v>
      </c>
      <c r="D69" s="908" t="s">
        <v>2345</v>
      </c>
      <c r="E69" s="909" t="s">
        <v>2347</v>
      </c>
    </row>
    <row r="70" spans="2:7" s="732" customFormat="1" ht="16.5" thickBot="1">
      <c r="B70" s="910"/>
      <c r="C70" s="911"/>
    </row>
    <row r="71" spans="2:7" s="732" customFormat="1" ht="15">
      <c r="B71" s="904" t="s">
        <v>2339</v>
      </c>
      <c r="C71" s="905" t="s">
        <v>2348</v>
      </c>
      <c r="D71" s="904" t="s">
        <v>2341</v>
      </c>
      <c r="E71" s="905" t="s">
        <v>2349</v>
      </c>
    </row>
    <row r="72" spans="2:7" s="732" customFormat="1" ht="15">
      <c r="B72" s="906" t="s">
        <v>2343</v>
      </c>
      <c r="C72" s="907" t="s">
        <v>2330</v>
      </c>
      <c r="D72" s="906" t="s">
        <v>2344</v>
      </c>
      <c r="E72" s="907" t="s">
        <v>2330</v>
      </c>
    </row>
    <row r="73" spans="2:7" s="732" customFormat="1" ht="16.5" thickBot="1">
      <c r="B73" s="908" t="s">
        <v>2345</v>
      </c>
      <c r="C73" s="912" t="s">
        <v>2350</v>
      </c>
      <c r="D73" s="908" t="s">
        <v>2345</v>
      </c>
      <c r="E73" s="909" t="s">
        <v>2351</v>
      </c>
    </row>
    <row r="74" spans="2:7" s="732" customFormat="1" ht="15.75" thickBot="1"/>
    <row r="75" spans="2:7" s="732" customFormat="1" ht="15">
      <c r="B75" s="904" t="s">
        <v>2339</v>
      </c>
      <c r="C75" s="905" t="s">
        <v>2352</v>
      </c>
      <c r="D75" s="904" t="s">
        <v>2341</v>
      </c>
      <c r="E75" s="905" t="s">
        <v>2353</v>
      </c>
    </row>
    <row r="76" spans="2:7" s="732" customFormat="1" ht="15">
      <c r="B76" s="906" t="s">
        <v>2343</v>
      </c>
      <c r="C76" s="907" t="s">
        <v>2330</v>
      </c>
      <c r="D76" s="906" t="s">
        <v>2344</v>
      </c>
      <c r="E76" s="907" t="s">
        <v>2330</v>
      </c>
    </row>
    <row r="77" spans="2:7" s="732" customFormat="1" ht="16.5" thickBot="1">
      <c r="B77" s="908" t="s">
        <v>2345</v>
      </c>
      <c r="C77" s="912" t="s">
        <v>2354</v>
      </c>
      <c r="D77" s="908" t="s">
        <v>2345</v>
      </c>
      <c r="E77" s="909" t="s">
        <v>2355</v>
      </c>
    </row>
    <row r="78" spans="2:7" s="732" customFormat="1" ht="15.75" thickBot="1"/>
    <row r="79" spans="2:7" s="732" customFormat="1" ht="37.5" customHeight="1">
      <c r="B79" s="897" t="s">
        <v>3025</v>
      </c>
      <c r="C79" s="1809" t="s">
        <v>2356</v>
      </c>
      <c r="D79" s="1809"/>
      <c r="E79" s="1809"/>
      <c r="F79" s="1809"/>
      <c r="G79" s="630" t="s">
        <v>30</v>
      </c>
    </row>
    <row r="80" spans="2:7" s="732" customFormat="1" ht="31.5">
      <c r="B80" s="438" t="s">
        <v>2334</v>
      </c>
      <c r="C80" s="707" t="s">
        <v>1169</v>
      </c>
      <c r="D80" s="707" t="s">
        <v>30</v>
      </c>
      <c r="E80" s="707" t="s">
        <v>1170</v>
      </c>
      <c r="F80" s="708" t="s">
        <v>1171</v>
      </c>
      <c r="G80" s="709" t="s">
        <v>1172</v>
      </c>
    </row>
    <row r="81" spans="1:7" s="732" customFormat="1" ht="15.75">
      <c r="B81" s="1806" t="s">
        <v>1176</v>
      </c>
      <c r="C81" s="1807"/>
      <c r="D81" s="1807"/>
      <c r="E81" s="1807"/>
      <c r="F81" s="1807"/>
      <c r="G81" s="1808"/>
    </row>
    <row r="82" spans="1:7" s="732" customFormat="1" ht="30">
      <c r="A82" s="720" t="s">
        <v>1971</v>
      </c>
      <c r="B82" s="710">
        <v>2432</v>
      </c>
      <c r="C82" s="358" t="str">
        <f>IF($A82="INSUMO",VLOOKUP($B82,'BANCO DE DADOS MAIO INSUMOS'!$A:$D,2,FALSE),VLOOKUP($B82,'BANCO DE DADOS MAIO SERVIÇOS'!$A:$D,2,FALSE))</f>
        <v>DOBRADICA EM ACO/FERRO, 3 1/2" X  3", E= 1,9  A 2 MM, COM ANEL,  CROMADO OU ZINCADO, TAMPA BOLA, COM PARAFUSOS</v>
      </c>
      <c r="D82" s="357" t="str">
        <f>IF($A82="INSUMO",VLOOKUP($B82,'BANCO DE DADOS MAIO INSUMOS'!$A:$D,3,FALSE),VLOOKUP($B82,'BANCO DE DADOS MAIO SERVIÇOS'!$A:$D,3,FALSE))</f>
        <v xml:space="preserve">UN    </v>
      </c>
      <c r="E82" s="515">
        <v>3</v>
      </c>
      <c r="F82" s="439">
        <f>IF($A82="INSUMO",VLOOKUP($B82,'BANCO DE DADOS MAIO INSUMOS'!$A:$D,4,FALSE),VLOOKUP($B82,'BANCO DE DADOS MAIO SERVIÇOS'!$A:$D,4,FALSE))</f>
        <v>12.93</v>
      </c>
      <c r="G82" s="899">
        <f>TRUNC(E82*F82,2)</f>
        <v>38.79</v>
      </c>
    </row>
    <row r="83" spans="1:7" s="732" customFormat="1" ht="45">
      <c r="A83" s="720" t="s">
        <v>1971</v>
      </c>
      <c r="B83" s="710">
        <v>4982</v>
      </c>
      <c r="C83" s="358" t="str">
        <f>IF($A83="INSUMO",VLOOKUP($B83,'BANCO DE DADOS MAIO INSUMOS'!$A:$D,2,FALSE),VLOOKUP($B83,'BANCO DE DADOS MAIO SERVIÇOS'!$A:$D,2,FALSE))</f>
        <v>PORTA DE MADEIRA, FOLHA MEDIA (NBR 15930) DE 100 X 210 CM, E = 35 MM, NUCLEO SARRAFEADO, CAPA LISA EM HDF, ACABAMENTO EM PRIMER PARA PINTURA</v>
      </c>
      <c r="D83" s="357" t="str">
        <f>IF($A83="INSUMO",VLOOKUP($B83,'BANCO DE DADOS MAIO INSUMOS'!$A:$D,3,FALSE),VLOOKUP($B83,'BANCO DE DADOS MAIO SERVIÇOS'!$A:$D,3,FALSE))</f>
        <v xml:space="preserve">UN    </v>
      </c>
      <c r="E83" s="515">
        <v>1</v>
      </c>
      <c r="F83" s="439">
        <f>IF($A83="INSUMO",VLOOKUP($B83,'BANCO DE DADOS MAIO INSUMOS'!$A:$D,4,FALSE),VLOOKUP($B83,'BANCO DE DADOS MAIO SERVIÇOS'!$A:$D,4,FALSE))</f>
        <v>219.37</v>
      </c>
      <c r="G83" s="899">
        <f>TRUNC(E83*F83,2)</f>
        <v>219.37</v>
      </c>
    </row>
    <row r="84" spans="1:7" s="732" customFormat="1" ht="30">
      <c r="A84" s="720" t="s">
        <v>1971</v>
      </c>
      <c r="B84" s="710">
        <v>11055</v>
      </c>
      <c r="C84" s="358" t="str">
        <f>IF($A84="INSUMO",VLOOKUP($B84,'BANCO DE DADOS MAIO INSUMOS'!$A:$D,2,FALSE),VLOOKUP($B84,'BANCO DE DADOS MAIO SERVIÇOS'!$A:$D,2,FALSE))</f>
        <v>PARAFUSO ROSCA SOBERBA ZINCADO CABECA CHATA FENDA SIMPLES 3,5 X 25 MM (1 ")</v>
      </c>
      <c r="D84" s="357" t="str">
        <f>IF($A84="INSUMO",VLOOKUP($B84,'BANCO DE DADOS MAIO INSUMOS'!$A:$D,3,FALSE),VLOOKUP($B84,'BANCO DE DADOS MAIO SERVIÇOS'!$A:$D,3,FALSE))</f>
        <v xml:space="preserve">UN    </v>
      </c>
      <c r="E84" s="515">
        <v>19.8</v>
      </c>
      <c r="F84" s="439">
        <f>IF($A84="INSUMO",VLOOKUP($B84,'BANCO DE DADOS MAIO INSUMOS'!$A:$D,4,FALSE),VLOOKUP($B84,'BANCO DE DADOS MAIO SERVIÇOS'!$A:$D,4,FALSE))</f>
        <v>0.04</v>
      </c>
      <c r="G84" s="899">
        <f>TRUNC(E84*F84,2)</f>
        <v>0.79</v>
      </c>
    </row>
    <row r="85" spans="1:7" s="732" customFormat="1" ht="15.75">
      <c r="B85" s="1806" t="s">
        <v>1177</v>
      </c>
      <c r="C85" s="1807"/>
      <c r="D85" s="1807"/>
      <c r="E85" s="1807"/>
      <c r="F85" s="1807"/>
      <c r="G85" s="1808"/>
    </row>
    <row r="86" spans="1:7" s="732" customFormat="1" ht="15.75">
      <c r="A86" s="720" t="s">
        <v>1972</v>
      </c>
      <c r="B86" s="710">
        <v>88261</v>
      </c>
      <c r="C86" s="358" t="str">
        <f>IF($A86="INSUMO",VLOOKUP($B86,'BANCO DE DADOS MAIO INSUMOS'!$A:$D,2,FALSE),VLOOKUP($B86,'BANCO DE DADOS MAIO SERVIÇOS'!$A:$D,2,FALSE))</f>
        <v>CARPINTEIRO DE ESQUADRIA COM ENCARGOS COMPLEMENTARES</v>
      </c>
      <c r="D86" s="357" t="str">
        <f>IF($A86="INSUMO",VLOOKUP($B86,'BANCO DE DADOS MAIO INSUMOS'!$A:$D,3,FALSE),VLOOKUP($B86,'BANCO DE DADOS MAIO SERVIÇOS'!$A:$D,3,FALSE))</f>
        <v>H</v>
      </c>
      <c r="E86" s="608">
        <v>1.8644000000000001</v>
      </c>
      <c r="F86" s="439">
        <f>IF($A86="INSUMO",VLOOKUP($B86,'BANCO DE DADOS MAIO INSUMOS'!$A:$D,4,FALSE),VLOOKUP($B86,'BANCO DE DADOS MAIO SERVIÇOS'!$A:$D,4,FALSE))</f>
        <v>18.55</v>
      </c>
      <c r="G86" s="899">
        <f>TRUNC(E86*F86,2)</f>
        <v>34.58</v>
      </c>
    </row>
    <row r="87" spans="1:7" s="732" customFormat="1" ht="16.5" thickBot="1">
      <c r="A87" s="720" t="s">
        <v>1972</v>
      </c>
      <c r="B87" s="711">
        <v>88316</v>
      </c>
      <c r="C87" s="365" t="str">
        <f>IF($A87="INSUMO",VLOOKUP($B87,'BANCO DE DADOS MAIO INSUMOS'!$A:$D,2,FALSE),VLOOKUP($B87,'BANCO DE DADOS MAIO SERVIÇOS'!$A:$D,2,FALSE))</f>
        <v>SERVENTE COM ENCARGOS COMPLEMENTARES</v>
      </c>
      <c r="D87" s="366" t="str">
        <f>IF($A87="INSUMO",VLOOKUP($B87,'BANCO DE DADOS MAIO INSUMOS'!$A:$D,3,FALSE),VLOOKUP($B87,'BANCO DE DADOS MAIO SERVIÇOS'!$A:$D,3,FALSE))</f>
        <v>H</v>
      </c>
      <c r="E87" s="616">
        <v>0.93220000000000003</v>
      </c>
      <c r="F87" s="441">
        <f>IF($A87="INSUMO",VLOOKUP($B87,'BANCO DE DADOS MAIO INSUMOS'!$A:$D,4,FALSE),VLOOKUP($B87,'BANCO DE DADOS MAIO SERVIÇOS'!$A:$D,4,FALSE))</f>
        <v>14.16</v>
      </c>
      <c r="G87" s="898">
        <f>TRUNC(E87*F87,2)</f>
        <v>13.19</v>
      </c>
    </row>
    <row r="88" spans="1:7" s="732" customFormat="1" ht="16.5" thickBot="1">
      <c r="B88" s="1794" t="s">
        <v>2357</v>
      </c>
      <c r="C88" s="1794"/>
      <c r="D88" s="1794"/>
      <c r="E88" s="1794"/>
      <c r="F88" s="801" t="s">
        <v>1178</v>
      </c>
      <c r="G88" s="802">
        <f>SUM(G82:G87)</f>
        <v>306.72000000000003</v>
      </c>
    </row>
    <row r="89" spans="1:7" s="732" customFormat="1" ht="15.75" thickBot="1"/>
    <row r="90" spans="1:7" s="732" customFormat="1" ht="15">
      <c r="B90" s="913"/>
      <c r="C90" s="913"/>
      <c r="D90" s="904" t="s">
        <v>2358</v>
      </c>
      <c r="E90" s="905" t="s">
        <v>2359</v>
      </c>
    </row>
    <row r="91" spans="1:7" s="732" customFormat="1" ht="15">
      <c r="B91" s="913"/>
      <c r="C91" s="913"/>
      <c r="D91" s="906" t="s">
        <v>2360</v>
      </c>
      <c r="E91" s="907" t="s">
        <v>2330</v>
      </c>
    </row>
    <row r="92" spans="1:7" s="732" customFormat="1" ht="16.5" thickBot="1">
      <c r="B92" s="914"/>
      <c r="C92" s="915"/>
      <c r="D92" s="908" t="s">
        <v>2345</v>
      </c>
      <c r="E92" s="909" t="s">
        <v>2361</v>
      </c>
    </row>
    <row r="93" spans="1:7" s="732" customFormat="1" ht="16.5" thickBot="1">
      <c r="B93" s="914"/>
      <c r="C93" s="915"/>
    </row>
    <row r="94" spans="1:7" s="732" customFormat="1" ht="15">
      <c r="B94" s="913"/>
      <c r="C94" s="913"/>
      <c r="D94" s="904" t="s">
        <v>2358</v>
      </c>
      <c r="E94" s="905" t="s">
        <v>2362</v>
      </c>
    </row>
    <row r="95" spans="1:7" s="732" customFormat="1" ht="15">
      <c r="B95" s="913"/>
      <c r="C95" s="913"/>
      <c r="D95" s="906" t="s">
        <v>2360</v>
      </c>
      <c r="E95" s="907" t="s">
        <v>2330</v>
      </c>
    </row>
    <row r="96" spans="1:7" s="732" customFormat="1" ht="16.5" thickBot="1">
      <c r="B96" s="914"/>
      <c r="C96" s="916"/>
      <c r="D96" s="908" t="s">
        <v>2345</v>
      </c>
      <c r="E96" s="909" t="s">
        <v>2363</v>
      </c>
    </row>
    <row r="97" spans="1:7" s="732" customFormat="1" ht="15.75" thickBot="1"/>
    <row r="98" spans="1:7" s="732" customFormat="1" ht="15.75">
      <c r="B98" s="897" t="s">
        <v>3026</v>
      </c>
      <c r="C98" s="1809" t="s">
        <v>2364</v>
      </c>
      <c r="D98" s="1809"/>
      <c r="E98" s="1809"/>
      <c r="F98" s="1809"/>
      <c r="G98" s="630" t="s">
        <v>30</v>
      </c>
    </row>
    <row r="99" spans="1:7" s="732" customFormat="1" ht="31.5">
      <c r="B99" s="438" t="s">
        <v>2334</v>
      </c>
      <c r="C99" s="707" t="s">
        <v>1169</v>
      </c>
      <c r="D99" s="707" t="s">
        <v>30</v>
      </c>
      <c r="E99" s="707" t="s">
        <v>1170</v>
      </c>
      <c r="F99" s="708" t="s">
        <v>1171</v>
      </c>
      <c r="G99" s="709" t="s">
        <v>1172</v>
      </c>
    </row>
    <row r="100" spans="1:7" s="732" customFormat="1" ht="15.75">
      <c r="B100" s="1806" t="s">
        <v>1176</v>
      </c>
      <c r="C100" s="1807"/>
      <c r="D100" s="1807"/>
      <c r="E100" s="1807"/>
      <c r="F100" s="1807"/>
      <c r="G100" s="1808"/>
    </row>
    <row r="101" spans="1:7" s="732" customFormat="1" ht="45">
      <c r="A101" s="720" t="s">
        <v>1971</v>
      </c>
      <c r="B101" s="710">
        <v>184</v>
      </c>
      <c r="C101" s="358" t="str">
        <f>IF($A101="INSUMO",VLOOKUP($B101,'BANCO DE DADOS MAIO INSUMOS'!$A:$D,2,FALSE),VLOOKUP($B101,'BANCO DE DADOS MAIO SERVIÇOS'!$A:$D,2,FALSE))</f>
        <v>BATENTE/ PORTAL/ ADUELA/ MARCO MACICO, E= *3* CM, L= *13* CM, *60 CM A 120* CM X *210* CM, EM PINUS/ TAUARI/ VIROLA OU EQUIVALENTE DA REGIAO (NAO INCLUI ALIZARES)</v>
      </c>
      <c r="D101" s="357" t="str">
        <f>IF($A101="INSUMO",VLOOKUP($B101,'BANCO DE DADOS MAIO INSUMOS'!$A:$D,3,FALSE),VLOOKUP($B101,'BANCO DE DADOS MAIO SERVIÇOS'!$A:$D,3,FALSE))</f>
        <v xml:space="preserve">JG    </v>
      </c>
      <c r="E101" s="515">
        <v>1</v>
      </c>
      <c r="F101" s="439">
        <f>IF($A101="INSUMO",VLOOKUP($B101,'BANCO DE DADOS MAIO INSUMOS'!$A:$D,4,FALSE),VLOOKUP($B101,'BANCO DE DADOS MAIO SERVIÇOS'!$A:$D,4,FALSE))</f>
        <v>58.82</v>
      </c>
      <c r="G101" s="899">
        <f>TRUNC(E101*F101,2)</f>
        <v>58.82</v>
      </c>
    </row>
    <row r="102" spans="1:7" s="732" customFormat="1" ht="15.75">
      <c r="A102" s="720" t="s">
        <v>1971</v>
      </c>
      <c r="B102" s="710">
        <v>5066</v>
      </c>
      <c r="C102" s="358" t="str">
        <f>IF($A102="INSUMO",VLOOKUP($B102,'BANCO DE DADOS MAIO INSUMOS'!$A:$D,2,FALSE),VLOOKUP($B102,'BANCO DE DADOS MAIO SERVIÇOS'!$A:$D,2,FALSE))</f>
        <v>PREGO DE ACO POLIDO COM CABECA 12 X 12</v>
      </c>
      <c r="D102" s="357" t="str">
        <f>IF($A102="INSUMO",VLOOKUP($B102,'BANCO DE DADOS MAIO INSUMOS'!$A:$D,3,FALSE),VLOOKUP($B102,'BANCO DE DADOS MAIO SERVIÇOS'!$A:$D,3,FALSE))</f>
        <v xml:space="preserve">KG    </v>
      </c>
      <c r="E102" s="727">
        <v>1.2E-2</v>
      </c>
      <c r="F102" s="439">
        <f>IF($A102="INSUMO",VLOOKUP($B102,'BANCO DE DADOS MAIO INSUMOS'!$A:$D,4,FALSE),VLOOKUP($B102,'BANCO DE DADOS MAIO SERVIÇOS'!$A:$D,4,FALSE))</f>
        <v>12.06</v>
      </c>
      <c r="G102" s="899">
        <f>TRUNC(E102*F102,2)</f>
        <v>0.14000000000000001</v>
      </c>
    </row>
    <row r="103" spans="1:7" s="732" customFormat="1" ht="15.75">
      <c r="A103" s="720" t="s">
        <v>1971</v>
      </c>
      <c r="B103" s="710">
        <v>5075</v>
      </c>
      <c r="C103" s="358" t="str">
        <f>IF($A103="INSUMO",VLOOKUP($B103,'BANCO DE DADOS MAIO INSUMOS'!$A:$D,2,FALSE),VLOOKUP($B103,'BANCO DE DADOS MAIO SERVIÇOS'!$A:$D,2,FALSE))</f>
        <v>PREGO DE ACO POLIDO COM CABECA 18 X 30 (2 3/4 X 10)</v>
      </c>
      <c r="D103" s="357" t="str">
        <f>IF($A103="INSUMO",VLOOKUP($B103,'BANCO DE DADOS MAIO INSUMOS'!$A:$D,3,FALSE),VLOOKUP($B103,'BANCO DE DADOS MAIO SERVIÇOS'!$A:$D,3,FALSE))</f>
        <v xml:space="preserve">KG    </v>
      </c>
      <c r="E103" s="903">
        <v>2.6110000000000001E-2</v>
      </c>
      <c r="F103" s="439">
        <f>IF($A103="INSUMO",VLOOKUP($B103,'BANCO DE DADOS MAIO INSUMOS'!$A:$D,4,FALSE),VLOOKUP($B103,'BANCO DE DADOS MAIO SERVIÇOS'!$A:$D,4,FALSE))</f>
        <v>9.15</v>
      </c>
      <c r="G103" s="899">
        <f>TRUNC(E103*F103,2)</f>
        <v>0.23</v>
      </c>
    </row>
    <row r="104" spans="1:7" s="732" customFormat="1" ht="15.75">
      <c r="B104" s="1806" t="s">
        <v>1177</v>
      </c>
      <c r="C104" s="1807"/>
      <c r="D104" s="1807"/>
      <c r="E104" s="1807"/>
      <c r="F104" s="1807"/>
      <c r="G104" s="1808"/>
    </row>
    <row r="105" spans="1:7" s="732" customFormat="1" ht="15.75">
      <c r="A105" s="720" t="s">
        <v>1972</v>
      </c>
      <c r="B105" s="710">
        <v>88261</v>
      </c>
      <c r="C105" s="358" t="str">
        <f>IF($A105="INSUMO",VLOOKUP($B105,'BANCO DE DADOS MAIO INSUMOS'!$A:$D,2,FALSE),VLOOKUP($B105,'BANCO DE DADOS MAIO SERVIÇOS'!$A:$D,2,FALSE))</f>
        <v>CARPINTEIRO DE ESQUADRIA COM ENCARGOS COMPLEMENTARES</v>
      </c>
      <c r="D105" s="357" t="str">
        <f>IF($A105="INSUMO",VLOOKUP($B105,'BANCO DE DADOS MAIO INSUMOS'!$A:$D,3,FALSE),VLOOKUP($B105,'BANCO DE DADOS MAIO SERVIÇOS'!$A:$D,3,FALSE))</f>
        <v>H</v>
      </c>
      <c r="E105" s="608">
        <v>3.5788000000000002</v>
      </c>
      <c r="F105" s="439">
        <f>IF($A105="INSUMO",VLOOKUP($B105,'BANCO DE DADOS MAIO INSUMOS'!$A:$D,4,FALSE),VLOOKUP($B105,'BANCO DE DADOS MAIO SERVIÇOS'!$A:$D,4,FALSE))</f>
        <v>18.55</v>
      </c>
      <c r="G105" s="899">
        <f>TRUNC(E105*F105,2)</f>
        <v>66.38</v>
      </c>
    </row>
    <row r="106" spans="1:7" s="732" customFormat="1" ht="16.5" thickBot="1">
      <c r="A106" s="720" t="s">
        <v>1972</v>
      </c>
      <c r="B106" s="711">
        <v>88316</v>
      </c>
      <c r="C106" s="365" t="str">
        <f>IF($A106="INSUMO",VLOOKUP($B106,'BANCO DE DADOS MAIO INSUMOS'!$A:$D,2,FALSE),VLOOKUP($B106,'BANCO DE DADOS MAIO SERVIÇOS'!$A:$D,2,FALSE))</f>
        <v>SERVENTE COM ENCARGOS COMPLEMENTARES</v>
      </c>
      <c r="D106" s="366" t="str">
        <f>IF($A106="INSUMO",VLOOKUP($B106,'BANCO DE DADOS MAIO INSUMOS'!$A:$D,3,FALSE),VLOOKUP($B106,'BANCO DE DADOS MAIO SERVIÇOS'!$A:$D,3,FALSE))</f>
        <v>H</v>
      </c>
      <c r="E106" s="609">
        <v>1.79</v>
      </c>
      <c r="F106" s="441">
        <f>IF($A106="INSUMO",VLOOKUP($B106,'BANCO DE DADOS MAIO INSUMOS'!$A:$D,4,FALSE),VLOOKUP($B106,'BANCO DE DADOS MAIO SERVIÇOS'!$A:$D,4,FALSE))</f>
        <v>14.16</v>
      </c>
      <c r="G106" s="898">
        <f>TRUNC(E106*F106,2)</f>
        <v>25.34</v>
      </c>
    </row>
    <row r="107" spans="1:7" s="732" customFormat="1" ht="16.5" thickBot="1">
      <c r="B107" s="1794" t="s">
        <v>2365</v>
      </c>
      <c r="C107" s="1794"/>
      <c r="D107" s="1794"/>
      <c r="E107" s="1794"/>
      <c r="F107" s="801" t="s">
        <v>1178</v>
      </c>
      <c r="G107" s="802">
        <f>SUM(G101:G106)</f>
        <v>150.91</v>
      </c>
    </row>
    <row r="108" spans="1:7" s="732" customFormat="1" ht="15.75" thickBot="1"/>
    <row r="109" spans="1:7" s="732" customFormat="1" ht="15">
      <c r="B109" s="904" t="s">
        <v>2339</v>
      </c>
      <c r="C109" s="905" t="s">
        <v>2366</v>
      </c>
      <c r="D109" s="904" t="s">
        <v>2341</v>
      </c>
      <c r="E109" s="905" t="s">
        <v>2367</v>
      </c>
    </row>
    <row r="110" spans="1:7" s="732" customFormat="1" ht="15">
      <c r="B110" s="906" t="s">
        <v>2343</v>
      </c>
      <c r="C110" s="907" t="s">
        <v>2330</v>
      </c>
      <c r="D110" s="906" t="s">
        <v>2344</v>
      </c>
      <c r="E110" s="907" t="s">
        <v>2330</v>
      </c>
    </row>
    <row r="111" spans="1:7" s="732" customFormat="1" ht="16.5" thickBot="1">
      <c r="B111" s="908" t="s">
        <v>2345</v>
      </c>
      <c r="C111" s="909" t="s">
        <v>2368</v>
      </c>
      <c r="D111" s="908" t="s">
        <v>2345</v>
      </c>
      <c r="E111" s="909" t="s">
        <v>2369</v>
      </c>
    </row>
    <row r="112" spans="1:7" s="732" customFormat="1" ht="16.5" thickBot="1">
      <c r="B112" s="910"/>
      <c r="C112" s="911"/>
    </row>
    <row r="113" spans="1:7" s="732" customFormat="1" ht="15">
      <c r="B113" s="904" t="s">
        <v>2339</v>
      </c>
      <c r="C113" s="905" t="s">
        <v>2370</v>
      </c>
      <c r="D113" s="904" t="s">
        <v>2341</v>
      </c>
      <c r="E113" s="905" t="s">
        <v>2371</v>
      </c>
    </row>
    <row r="114" spans="1:7" s="732" customFormat="1" ht="15">
      <c r="B114" s="906" t="s">
        <v>2343</v>
      </c>
      <c r="C114" s="907" t="s">
        <v>2330</v>
      </c>
      <c r="D114" s="906" t="s">
        <v>2344</v>
      </c>
      <c r="E114" s="907" t="s">
        <v>2330</v>
      </c>
    </row>
    <row r="115" spans="1:7" s="732" customFormat="1" ht="16.5" thickBot="1">
      <c r="B115" s="908" t="s">
        <v>2345</v>
      </c>
      <c r="C115" s="912" t="s">
        <v>2372</v>
      </c>
      <c r="D115" s="908" t="s">
        <v>2345</v>
      </c>
      <c r="E115" s="909" t="s">
        <v>2373</v>
      </c>
    </row>
    <row r="116" spans="1:7" s="732" customFormat="1" ht="15.75" thickBot="1">
      <c r="D116" s="917"/>
    </row>
    <row r="117" spans="1:7" s="732" customFormat="1" ht="37.5" customHeight="1">
      <c r="B117" s="897" t="s">
        <v>3027</v>
      </c>
      <c r="C117" s="1809" t="s">
        <v>2374</v>
      </c>
      <c r="D117" s="1809"/>
      <c r="E117" s="1809"/>
      <c r="F117" s="1809"/>
      <c r="G117" s="630" t="s">
        <v>30</v>
      </c>
    </row>
    <row r="118" spans="1:7" s="732" customFormat="1" ht="31.5">
      <c r="B118" s="438" t="s">
        <v>2334</v>
      </c>
      <c r="C118" s="707" t="s">
        <v>1169</v>
      </c>
      <c r="D118" s="707" t="s">
        <v>30</v>
      </c>
      <c r="E118" s="707" t="s">
        <v>1170</v>
      </c>
      <c r="F118" s="708" t="s">
        <v>1171</v>
      </c>
      <c r="G118" s="709" t="s">
        <v>1172</v>
      </c>
    </row>
    <row r="119" spans="1:7" s="732" customFormat="1" ht="15.75">
      <c r="B119" s="1806" t="s">
        <v>1176</v>
      </c>
      <c r="C119" s="1807"/>
      <c r="D119" s="1807"/>
      <c r="E119" s="1807"/>
      <c r="F119" s="1807"/>
      <c r="G119" s="1808"/>
    </row>
    <row r="120" spans="1:7" s="732" customFormat="1" ht="15.75">
      <c r="A120" s="720" t="s">
        <v>1971</v>
      </c>
      <c r="B120" s="710">
        <v>5061</v>
      </c>
      <c r="C120" s="358" t="str">
        <f>IF($A120="INSUMO",VLOOKUP($B120,'BANCO DE DADOS MAIO INSUMOS'!$A:$D,2,FALSE),VLOOKUP($B120,'BANCO DE DADOS MAIO SERVIÇOS'!$A:$D,2,FALSE))</f>
        <v>PREGO DE ACO POLIDO COM CABECA 18 X 27 (2 1/2 X 10)</v>
      </c>
      <c r="D120" s="357" t="str">
        <f>IF($A120="INSUMO",VLOOKUP($B120,'BANCO DE DADOS MAIO INSUMOS'!$A:$D,3,FALSE),VLOOKUP($B120,'BANCO DE DADOS MAIO SERVIÇOS'!$A:$D,3,FALSE))</f>
        <v xml:space="preserve">KG    </v>
      </c>
      <c r="E120" s="727">
        <v>3.3300000000000003E-2</v>
      </c>
      <c r="F120" s="439">
        <f>IF($A120="INSUMO",VLOOKUP($B120,'BANCO DE DADOS MAIO INSUMOS'!$A:$D,4,FALSE),VLOOKUP($B120,'BANCO DE DADOS MAIO SERVIÇOS'!$A:$D,4,FALSE))</f>
        <v>9</v>
      </c>
      <c r="G120" s="899">
        <f>TRUNC(E120*F120,2)</f>
        <v>0.28999999999999998</v>
      </c>
    </row>
    <row r="121" spans="1:7" s="732" customFormat="1" ht="30">
      <c r="A121" s="720" t="s">
        <v>1971</v>
      </c>
      <c r="B121" s="710">
        <v>20007</v>
      </c>
      <c r="C121" s="358" t="str">
        <f>IF($A121="INSUMO",VLOOKUP($B121,'BANCO DE DADOS MAIO INSUMOS'!$A:$D,2,FALSE),VLOOKUP($B121,'BANCO DE DADOS MAIO SERVIÇOS'!$A:$D,2,FALSE))</f>
        <v>GUARNICAO/ ALIZAR/ VISTA MACICA, E= *1* CM, L= *4,5* CM, EM PINUS/ TAUARI/ VIROLA OU EQUIVALENTE DA REGIAO</v>
      </c>
      <c r="D121" s="357" t="str">
        <f>IF($A121="INSUMO",VLOOKUP($B121,'BANCO DE DADOS MAIO INSUMOS'!$A:$D,3,FALSE),VLOOKUP($B121,'BANCO DE DADOS MAIO SERVIÇOS'!$A:$D,3,FALSE))</f>
        <v xml:space="preserve">M     </v>
      </c>
      <c r="E121" s="540">
        <v>6.5549999999999997</v>
      </c>
      <c r="F121" s="439">
        <f>IF($A121="INSUMO",VLOOKUP($B121,'BANCO DE DADOS MAIO INSUMOS'!$A:$D,4,FALSE),VLOOKUP($B121,'BANCO DE DADOS MAIO SERVIÇOS'!$A:$D,4,FALSE))</f>
        <v>2.06</v>
      </c>
      <c r="G121" s="899">
        <f>TRUNC(E121*F121,2)</f>
        <v>13.5</v>
      </c>
    </row>
    <row r="122" spans="1:7" s="732" customFormat="1" ht="15.75">
      <c r="B122" s="1806" t="s">
        <v>1177</v>
      </c>
      <c r="C122" s="1807"/>
      <c r="D122" s="1807"/>
      <c r="E122" s="1807"/>
      <c r="F122" s="1807"/>
      <c r="G122" s="1808"/>
    </row>
    <row r="123" spans="1:7" s="732" customFormat="1" ht="15.75">
      <c r="A123" s="720" t="s">
        <v>1972</v>
      </c>
      <c r="B123" s="710">
        <v>88261</v>
      </c>
      <c r="C123" s="358" t="str">
        <f>IF($A123="INSUMO",VLOOKUP($B123,'BANCO DE DADOS MAIO INSUMOS'!$A:$D,2,FALSE),VLOOKUP($B123,'BANCO DE DADOS MAIO SERVIÇOS'!$A:$D,2,FALSE))</f>
        <v>CARPINTEIRO DE ESQUADRIA COM ENCARGOS COMPLEMENTARES</v>
      </c>
      <c r="D123" s="357" t="str">
        <f>IF($A123="INSUMO",VLOOKUP($B123,'BANCO DE DADOS MAIO INSUMOS'!$A:$D,3,FALSE),VLOOKUP($B123,'BANCO DE DADOS MAIO SERVIÇOS'!$A:$D,3,FALSE))</f>
        <v>H</v>
      </c>
      <c r="E123" s="608">
        <v>0.45440000000000003</v>
      </c>
      <c r="F123" s="439">
        <f>IF($A123="INSUMO",VLOOKUP($B123,'BANCO DE DADOS MAIO INSUMOS'!$A:$D,4,FALSE),VLOOKUP($B123,'BANCO DE DADOS MAIO SERVIÇOS'!$A:$D,4,FALSE))</f>
        <v>18.55</v>
      </c>
      <c r="G123" s="899">
        <f>TRUNC(E123*F123,2)</f>
        <v>8.42</v>
      </c>
    </row>
    <row r="124" spans="1:7" s="732" customFormat="1" ht="16.5" thickBot="1">
      <c r="A124" s="720" t="s">
        <v>1972</v>
      </c>
      <c r="B124" s="711">
        <v>88316</v>
      </c>
      <c r="C124" s="365" t="str">
        <f>IF($A124="INSUMO",VLOOKUP($B124,'BANCO DE DADOS MAIO INSUMOS'!$A:$D,2,FALSE),VLOOKUP($B124,'BANCO DE DADOS MAIO SERVIÇOS'!$A:$D,2,FALSE))</f>
        <v>SERVENTE COM ENCARGOS COMPLEMENTARES</v>
      </c>
      <c r="D124" s="366" t="str">
        <f>IF($A124="INSUMO",VLOOKUP($B124,'BANCO DE DADOS MAIO INSUMOS'!$A:$D,3,FALSE),VLOOKUP($B124,'BANCO DE DADOS MAIO SERVIÇOS'!$A:$D,3,FALSE))</f>
        <v>H</v>
      </c>
      <c r="E124" s="609">
        <v>0.2266</v>
      </c>
      <c r="F124" s="441">
        <f>IF($A124="INSUMO",VLOOKUP($B124,'BANCO DE DADOS MAIO INSUMOS'!$A:$D,4,FALSE),VLOOKUP($B124,'BANCO DE DADOS MAIO SERVIÇOS'!$A:$D,4,FALSE))</f>
        <v>14.16</v>
      </c>
      <c r="G124" s="898">
        <f>TRUNC(E124*F124,2)</f>
        <v>3.2</v>
      </c>
    </row>
    <row r="125" spans="1:7" s="732" customFormat="1" ht="16.5" thickBot="1">
      <c r="B125" s="1794" t="s">
        <v>2375</v>
      </c>
      <c r="C125" s="1794"/>
      <c r="D125" s="1794"/>
      <c r="E125" s="1794"/>
      <c r="F125" s="801" t="s">
        <v>1178</v>
      </c>
      <c r="G125" s="802">
        <f>SUM(G120:G124)</f>
        <v>25.41</v>
      </c>
    </row>
    <row r="126" spans="1:7" s="732" customFormat="1" ht="15.75" thickBot="1"/>
    <row r="127" spans="1:7" s="732" customFormat="1" ht="15">
      <c r="B127" s="904" t="s">
        <v>2376</v>
      </c>
      <c r="C127" s="905" t="s">
        <v>2377</v>
      </c>
      <c r="D127" s="904" t="s">
        <v>2358</v>
      </c>
      <c r="E127" s="905" t="s">
        <v>2378</v>
      </c>
    </row>
    <row r="128" spans="1:7" s="732" customFormat="1" ht="15">
      <c r="B128" s="906" t="s">
        <v>2379</v>
      </c>
      <c r="C128" s="907" t="s">
        <v>2330</v>
      </c>
      <c r="D128" s="906" t="s">
        <v>2360</v>
      </c>
      <c r="E128" s="907" t="s">
        <v>2330</v>
      </c>
    </row>
    <row r="129" spans="1:7" s="732" customFormat="1" ht="16.5" thickBot="1">
      <c r="B129" s="908" t="s">
        <v>2345</v>
      </c>
      <c r="C129" s="909" t="s">
        <v>2380</v>
      </c>
      <c r="D129" s="908" t="s">
        <v>2345</v>
      </c>
      <c r="E129" s="909" t="s">
        <v>2381</v>
      </c>
    </row>
    <row r="130" spans="1:7" s="732" customFormat="1" ht="16.5" thickBot="1">
      <c r="B130" s="910"/>
      <c r="C130" s="911"/>
    </row>
    <row r="131" spans="1:7" s="732" customFormat="1" ht="15">
      <c r="B131" s="904" t="s">
        <v>2376</v>
      </c>
      <c r="C131" s="905" t="s">
        <v>2382</v>
      </c>
      <c r="D131" s="904" t="s">
        <v>2358</v>
      </c>
      <c r="E131" s="905" t="s">
        <v>2383</v>
      </c>
    </row>
    <row r="132" spans="1:7" s="732" customFormat="1" ht="15">
      <c r="B132" s="906" t="s">
        <v>2379</v>
      </c>
      <c r="C132" s="907" t="s">
        <v>2330</v>
      </c>
      <c r="D132" s="906" t="s">
        <v>2360</v>
      </c>
      <c r="E132" s="907" t="s">
        <v>2330</v>
      </c>
    </row>
    <row r="133" spans="1:7" s="732" customFormat="1" ht="16.5" thickBot="1">
      <c r="B133" s="908" t="s">
        <v>2345</v>
      </c>
      <c r="C133" s="912" t="s">
        <v>2384</v>
      </c>
      <c r="D133" s="908" t="s">
        <v>2345</v>
      </c>
      <c r="E133" s="909" t="s">
        <v>2385</v>
      </c>
    </row>
    <row r="134" spans="1:7" s="732" customFormat="1" ht="15">
      <c r="B134" s="913"/>
      <c r="C134" s="913"/>
      <c r="D134" s="913"/>
      <c r="E134" s="913"/>
      <c r="F134" s="913"/>
    </row>
    <row r="135" spans="1:7" s="732" customFormat="1" ht="15.75" thickBot="1"/>
    <row r="136" spans="1:7" s="972" customFormat="1" ht="15.75">
      <c r="B136" s="897" t="s">
        <v>3028</v>
      </c>
      <c r="C136" s="1809" t="s">
        <v>2510</v>
      </c>
      <c r="D136" s="1809"/>
      <c r="E136" s="1809"/>
      <c r="F136" s="1809"/>
      <c r="G136" s="1000" t="s">
        <v>30</v>
      </c>
    </row>
    <row r="137" spans="1:7" s="972" customFormat="1" ht="31.5">
      <c r="B137" s="438" t="s">
        <v>2334</v>
      </c>
      <c r="C137" s="1016" t="s">
        <v>1169</v>
      </c>
      <c r="D137" s="1016" t="s">
        <v>30</v>
      </c>
      <c r="E137" s="1016" t="s">
        <v>1170</v>
      </c>
      <c r="F137" s="1017" t="s">
        <v>1171</v>
      </c>
      <c r="G137" s="1018" t="s">
        <v>1172</v>
      </c>
    </row>
    <row r="138" spans="1:7" s="972" customFormat="1" ht="15.75">
      <c r="B138" s="1806" t="s">
        <v>1176</v>
      </c>
      <c r="C138" s="1807"/>
      <c r="D138" s="1807"/>
      <c r="E138" s="1807"/>
      <c r="F138" s="1807"/>
      <c r="G138" s="1808"/>
    </row>
    <row r="139" spans="1:7" s="972" customFormat="1" ht="30.75">
      <c r="A139" s="1025" t="s">
        <v>1972</v>
      </c>
      <c r="B139" s="465">
        <v>88627</v>
      </c>
      <c r="C139" s="978" t="str">
        <f>IF($A139="INSUMO",VLOOKUP($B139,'BANCO DE DADOS MAIO INSUMOS'!$A:$D,2,FALSE),VLOOKUP($B139,'BANCO DE DADOS MAIO SERVIÇOS'!$A:$D,2,FALSE))</f>
        <v>ARGAMASSA TRAÇO 1:0,5:4,5 (CIMENTO, CAL E AREIA MÉDIA) PARA ASSENTAMENTO DE ALVENARIA, PREPARO MANUAL. AF_08/2014</v>
      </c>
      <c r="D139" s="977" t="str">
        <f>IF($A139="INSUMO",VLOOKUP($B139,'BANCO DE DADOS MAIO INSUMOS'!$A:$D,3,FALSE),VLOOKUP($B139,'BANCO DE DADOS MAIO SERVIÇOS'!$A:$D,3,FALSE))</f>
        <v>M3</v>
      </c>
      <c r="E139" s="1065">
        <v>1.1339999999999999E-2</v>
      </c>
      <c r="F139" s="991">
        <f>IF($A139="INSUMO",VLOOKUP($B139,'BANCO DE DADOS MAIO INSUMOS'!$A:$D,4,FALSE),VLOOKUP($B139,'BANCO DE DADOS MAIO SERVIÇOS'!$A:$D,4,FALSE))</f>
        <v>385.87</v>
      </c>
      <c r="G139" s="1066">
        <f t="shared" ref="G139:G147" si="1">TRUNC(E139*F139,2)</f>
        <v>4.37</v>
      </c>
    </row>
    <row r="140" spans="1:7" s="972" customFormat="1" ht="45.75">
      <c r="A140" s="1025" t="s">
        <v>1971</v>
      </c>
      <c r="B140" s="465">
        <v>184</v>
      </c>
      <c r="C140" s="978" t="str">
        <f>IF($A140="INSUMO",VLOOKUP($B140,'BANCO DE DADOS MAIO INSUMOS'!$A:$D,2,FALSE),VLOOKUP($B140,'BANCO DE DADOS MAIO SERVIÇOS'!$A:$D,2,FALSE))</f>
        <v>BATENTE/ PORTAL/ ADUELA/ MARCO MACICO, E= *3* CM, L= *13* CM, *60 CM A 120* CM X *210* CM, EM PINUS/ TAUARI/ VIROLA OU EQUIVALENTE DA REGIAO (NAO INCLUI ALIZARES)</v>
      </c>
      <c r="D140" s="977" t="str">
        <f>IF($A140="INSUMO",VLOOKUP($B140,'BANCO DE DADOS MAIO INSUMOS'!$A:$D,3,FALSE),VLOOKUP($B140,'BANCO DE DADOS MAIO SERVIÇOS'!$A:$D,3,FALSE))</f>
        <v xml:space="preserve">JG    </v>
      </c>
      <c r="E140" s="1065">
        <v>1.0395000000000001</v>
      </c>
      <c r="F140" s="991">
        <f>IF($A140="INSUMO",VLOOKUP($B140,'BANCO DE DADOS MAIO INSUMOS'!$A:$D,4,FALSE),VLOOKUP($B140,'BANCO DE DADOS MAIO SERVIÇOS'!$A:$D,4,FALSE))</f>
        <v>58.82</v>
      </c>
      <c r="G140" s="1066">
        <f t="shared" si="1"/>
        <v>61.14</v>
      </c>
    </row>
    <row r="141" spans="1:7" s="972" customFormat="1" ht="30.75" customHeight="1">
      <c r="A141" s="1025" t="s">
        <v>1971</v>
      </c>
      <c r="B141" s="1347">
        <v>4509</v>
      </c>
      <c r="C141" s="978" t="str">
        <f>IF($A141="INSUMO",VLOOKUP($B141,'BANCO DE DADOS MAIO INSUMOS'!$A:$D,2,FALSE),VLOOKUP($B141,'BANCO DE DADOS MAIO SERVIÇOS'!$A:$D,2,FALSE))</f>
        <v>PECA DE MADEIRA 3A QUALIDADE 2,5 X 10CM NAO APARELHADA</v>
      </c>
      <c r="D141" s="977" t="str">
        <f>IF($A141="INSUMO",VLOOKUP($B141,'BANCO DE DADOS MAIO INSUMOS'!$A:$D,3,FALSE),VLOOKUP($B141,'BANCO DE DADOS MAIO SERVIÇOS'!$A:$D,3,FALSE))</f>
        <v xml:space="preserve">M     </v>
      </c>
      <c r="E141" s="1065">
        <v>6.7473000000000001</v>
      </c>
      <c r="F141" s="991">
        <f>IF($A141="INSUMO",VLOOKUP($B141,'BANCO DE DADOS MAIO INSUMOS'!$A:$D,4,FALSE),VLOOKUP($B141,'BANCO DE DADOS MAIO SERVIÇOS'!$A:$D,4,FALSE))</f>
        <v>2.2200000000000002</v>
      </c>
      <c r="G141" s="1066">
        <f t="shared" si="1"/>
        <v>14.97</v>
      </c>
    </row>
    <row r="142" spans="1:7" s="972" customFormat="1" ht="45.75">
      <c r="A142" s="1025" t="s">
        <v>1971</v>
      </c>
      <c r="B142" s="465">
        <v>4987</v>
      </c>
      <c r="C142" s="978" t="str">
        <f>IF($A142="INSUMO",VLOOKUP($B142,'BANCO DE DADOS MAIO INSUMOS'!$A:$D,2,FALSE),VLOOKUP($B142,'BANCO DE DADOS MAIO SERVIÇOS'!$A:$D,2,FALSE))</f>
        <v>PORTA DE MADEIRA, FOLHA MEDIA (NBR 15930) DE 90 X 210 CM, E = 35 MM, NUCLEO SARRAFEADO, CAPA LISA EM HDF, ACABAMENTO EM LAMINADO NATURAL PARA VERNIZ</v>
      </c>
      <c r="D142" s="977" t="str">
        <f>IF($A142="INSUMO",VLOOKUP($B142,'BANCO DE DADOS MAIO INSUMOS'!$A:$D,3,FALSE),VLOOKUP($B142,'BANCO DE DADOS MAIO SERVIÇOS'!$A:$D,3,FALSE))</f>
        <v xml:space="preserve">UN    </v>
      </c>
      <c r="E142" s="1065">
        <v>1</v>
      </c>
      <c r="F142" s="991">
        <f>IF($A142="INSUMO",VLOOKUP($B142,'BANCO DE DADOS MAIO INSUMOS'!$A:$D,4,FALSE),VLOOKUP($B142,'BANCO DE DADOS MAIO SERVIÇOS'!$A:$D,4,FALSE))</f>
        <v>230.37</v>
      </c>
      <c r="G142" s="1066">
        <f t="shared" si="1"/>
        <v>230.37</v>
      </c>
    </row>
    <row r="143" spans="1:7" s="972" customFormat="1" ht="15.75">
      <c r="A143" s="1025" t="s">
        <v>1971</v>
      </c>
      <c r="B143" s="465">
        <v>5067</v>
      </c>
      <c r="C143" s="978" t="str">
        <f>IF($A143="INSUMO",VLOOKUP($B143,'BANCO DE DADOS MAIO INSUMOS'!$A:$D,2,FALSE),VLOOKUP($B143,'BANCO DE DADOS MAIO SERVIÇOS'!$A:$D,2,FALSE))</f>
        <v>PREGO DE ACO POLIDO COM CABECA 16 X 24 (2 1/4 X 12)</v>
      </c>
      <c r="D143" s="977" t="str">
        <f>IF($A143="INSUMO",VLOOKUP($B143,'BANCO DE DADOS MAIO INSUMOS'!$A:$D,3,FALSE),VLOOKUP($B143,'BANCO DE DADOS MAIO SERVIÇOS'!$A:$D,3,FALSE))</f>
        <v xml:space="preserve">KG    </v>
      </c>
      <c r="E143" s="1065">
        <v>0.28349999999999997</v>
      </c>
      <c r="F143" s="991">
        <f>IF($A143="INSUMO",VLOOKUP($B143,'BANCO DE DADOS MAIO INSUMOS'!$A:$D,4,FALSE),VLOOKUP($B143,'BANCO DE DADOS MAIO SERVIÇOS'!$A:$D,4,FALSE))</f>
        <v>9.75</v>
      </c>
      <c r="G143" s="1066">
        <f t="shared" si="1"/>
        <v>2.76</v>
      </c>
    </row>
    <row r="144" spans="1:7" s="972" customFormat="1" ht="30.75">
      <c r="A144" s="1025" t="s">
        <v>1971</v>
      </c>
      <c r="B144" s="465">
        <v>11573</v>
      </c>
      <c r="C144" s="978" t="str">
        <f>IF($A144="INSUMO",VLOOKUP($B144,'BANCO DE DADOS MAIO INSUMOS'!$A:$D,2,FALSE),VLOOKUP($B144,'BANCO DE DADOS MAIO SERVIÇOS'!$A:$D,2,FALSE))</f>
        <v>RODIZIO PARA TRILHO (TIPO NAPOLEAO),  EM LATAO, COM ROLAMENTO EM ACO, 6 MM, PARA JANELA DE CORRER</v>
      </c>
      <c r="D144" s="977" t="str">
        <f>IF($A144="INSUMO",VLOOKUP($B144,'BANCO DE DADOS MAIO INSUMOS'!$A:$D,3,FALSE),VLOOKUP($B144,'BANCO DE DADOS MAIO SERVIÇOS'!$A:$D,3,FALSE))</f>
        <v xml:space="preserve">UN    </v>
      </c>
      <c r="E144" s="1065">
        <v>2</v>
      </c>
      <c r="F144" s="991">
        <f>IF($A144="INSUMO",VLOOKUP($B144,'BANCO DE DADOS MAIO INSUMOS'!$A:$D,4,FALSE),VLOOKUP($B144,'BANCO DE DADOS MAIO SERVIÇOS'!$A:$D,4,FALSE))</f>
        <v>6.15</v>
      </c>
      <c r="G144" s="1066">
        <f t="shared" si="1"/>
        <v>12.3</v>
      </c>
    </row>
    <row r="145" spans="1:7" s="972" customFormat="1" ht="30.75">
      <c r="A145" s="1025" t="s">
        <v>1971</v>
      </c>
      <c r="B145" s="465">
        <v>11580</v>
      </c>
      <c r="C145" s="978" t="str">
        <f>IF($A145="INSUMO",VLOOKUP($B145,'BANCO DE DADOS MAIO INSUMOS'!$A:$D,2,FALSE),VLOOKUP($B145,'BANCO DE DADOS MAIO SERVIÇOS'!$A:$D,2,FALSE))</f>
        <v>TRILHO QUADRADO, EM ALUMINIO (VERGALHAO MACICO), 1/4", (*6 X 6* CM), PARA RODIZIOS</v>
      </c>
      <c r="D145" s="977" t="str">
        <f>IF($A145="INSUMO",VLOOKUP($B145,'BANCO DE DADOS MAIO INSUMOS'!$A:$D,3,FALSE),VLOOKUP($B145,'BANCO DE DADOS MAIO SERVIÇOS'!$A:$D,3,FALSE))</f>
        <v xml:space="preserve">M     </v>
      </c>
      <c r="E145" s="1065">
        <v>2.2679999999999998</v>
      </c>
      <c r="F145" s="991">
        <f>IF($A145="INSUMO",VLOOKUP($B145,'BANCO DE DADOS MAIO INSUMOS'!$A:$D,4,FALSE),VLOOKUP($B145,'BANCO DE DADOS MAIO SERVIÇOS'!$A:$D,4,FALSE))</f>
        <v>10.83</v>
      </c>
      <c r="G145" s="1066">
        <f t="shared" si="1"/>
        <v>24.56</v>
      </c>
    </row>
    <row r="146" spans="1:7" s="972" customFormat="1" ht="45.75">
      <c r="A146" s="1025" t="s">
        <v>1971</v>
      </c>
      <c r="B146" s="465">
        <v>20017</v>
      </c>
      <c r="C146" s="978" t="str">
        <f>IF($A146="INSUMO",VLOOKUP($B146,'BANCO DE DADOS MAIO INSUMOS'!$A:$D,2,FALSE),VLOOKUP($B146,'BANCO DE DADOS MAIO SERVIÇOS'!$A:$D,2,FALSE))</f>
        <v>GUARNICAO/ ALIZAR/ VISTA MACICA, E= *1* CM, L= *4,5* CM, EM CEDRINHO/ ANGELIM COMERCIAL/  EUCALIPTO/ CURUPIXA/ PEROBA/ CUMARU OU EQUIVALENTE DA REGIAO</v>
      </c>
      <c r="D146" s="977" t="str">
        <f>IF($A146="INSUMO",VLOOKUP($B146,'BANCO DE DADOS MAIO INSUMOS'!$A:$D,3,FALSE),VLOOKUP($B146,'BANCO DE DADOS MAIO SERVIÇOS'!$A:$D,3,FALSE))</f>
        <v xml:space="preserve">M     </v>
      </c>
      <c r="E146" s="1065">
        <v>11.2644</v>
      </c>
      <c r="F146" s="991">
        <f>IF($A146="INSUMO",VLOOKUP($B146,'BANCO DE DADOS MAIO INSUMOS'!$A:$D,4,FALSE),VLOOKUP($B146,'BANCO DE DADOS MAIO SERVIÇOS'!$A:$D,4,FALSE))</f>
        <v>2.69</v>
      </c>
      <c r="G146" s="1066">
        <f t="shared" si="1"/>
        <v>30.3</v>
      </c>
    </row>
    <row r="147" spans="1:7" s="972" customFormat="1" ht="45.75">
      <c r="A147" s="1025" t="s">
        <v>1972</v>
      </c>
      <c r="B147" s="465">
        <v>91304</v>
      </c>
      <c r="C147" s="978" t="str">
        <f>IF($A147="INSUMO",VLOOKUP($B147,'BANCO DE DADOS MAIO INSUMOS'!$A:$D,2,FALSE),VLOOKUP($B147,'BANCO DE DADOS MAIO SERVIÇOS'!$A:$D,2,FALSE))</f>
        <v>FECHADURA DE EMBUTIR COM CILINDRO, EXTERNA, COMPLETA, ACABAMENTO PADRÃO POPULAR, INCLUSO EXECUÇÃO DE FURO - FORNECIMENTO E INSTALAÇÃO. AF_08/2015</v>
      </c>
      <c r="D147" s="977" t="str">
        <f>IF($A147="INSUMO",VLOOKUP($B147,'BANCO DE DADOS MAIO INSUMOS'!$A:$D,3,FALSE),VLOOKUP($B147,'BANCO DE DADOS MAIO SERVIÇOS'!$A:$D,3,FALSE))</f>
        <v>UN</v>
      </c>
      <c r="E147" s="1065">
        <v>1</v>
      </c>
      <c r="F147" s="991">
        <f>IF($A147="INSUMO",VLOOKUP($B147,'BANCO DE DADOS MAIO INSUMOS'!$A:$D,4,FALSE),VLOOKUP($B147,'BANCO DE DADOS MAIO SERVIÇOS'!$A:$D,4,FALSE))</f>
        <v>70.180000000000007</v>
      </c>
      <c r="G147" s="1066">
        <f t="shared" si="1"/>
        <v>70.180000000000007</v>
      </c>
    </row>
    <row r="148" spans="1:7" s="972" customFormat="1" ht="15.75">
      <c r="B148" s="1806" t="s">
        <v>1177</v>
      </c>
      <c r="C148" s="1807"/>
      <c r="D148" s="1807"/>
      <c r="E148" s="1807"/>
      <c r="F148" s="1807"/>
      <c r="G148" s="1808"/>
    </row>
    <row r="149" spans="1:7" s="972" customFormat="1" ht="15.75">
      <c r="A149" s="1025" t="s">
        <v>1972</v>
      </c>
      <c r="B149" s="1019">
        <v>88239</v>
      </c>
      <c r="C149" s="978" t="str">
        <f>IF($A149="INSUMO",VLOOKUP($B149,'BANCO DE DADOS MAIO INSUMOS'!$A:$D,2,FALSE),VLOOKUP($B149,'BANCO DE DADOS MAIO SERVIÇOS'!$A:$D,2,FALSE))</f>
        <v>AJUDANTE DE CARPINTEIRO COM ENCARGOS COMPLEMENTARES</v>
      </c>
      <c r="D149" s="977" t="str">
        <f>IF($A149="INSUMO",VLOOKUP($B149,'BANCO DE DADOS MAIO INSUMOS'!$A:$D,3,FALSE),VLOOKUP($B149,'BANCO DE DADOS MAIO SERVIÇOS'!$A:$D,3,FALSE))</f>
        <v>H</v>
      </c>
      <c r="E149" s="612">
        <v>1.89</v>
      </c>
      <c r="F149" s="991">
        <f>IF($A149="INSUMO",VLOOKUP($B149,'BANCO DE DADOS MAIO INSUMOS'!$A:$D,4,FALSE),VLOOKUP($B149,'BANCO DE DADOS MAIO SERVIÇOS'!$A:$D,4,FALSE))</f>
        <v>16.57</v>
      </c>
      <c r="G149" s="899">
        <f>TRUNC(E149*F149,2)</f>
        <v>31.31</v>
      </c>
    </row>
    <row r="150" spans="1:7" s="972" customFormat="1" ht="15.75">
      <c r="A150" s="1025" t="s">
        <v>1972</v>
      </c>
      <c r="B150" s="1019">
        <v>88261</v>
      </c>
      <c r="C150" s="978" t="str">
        <f>IF($A150="INSUMO",VLOOKUP($B150,'BANCO DE DADOS MAIO INSUMOS'!$A:$D,2,FALSE),VLOOKUP($B150,'BANCO DE DADOS MAIO SERVIÇOS'!$A:$D,2,FALSE))</f>
        <v>CARPINTEIRO DE ESQUADRIA COM ENCARGOS COMPLEMENTARES</v>
      </c>
      <c r="D150" s="977" t="str">
        <f>IF($A150="INSUMO",VLOOKUP($B150,'BANCO DE DADOS MAIO INSUMOS'!$A:$D,3,FALSE),VLOOKUP($B150,'BANCO DE DADOS MAIO SERVIÇOS'!$A:$D,3,FALSE))</f>
        <v>H</v>
      </c>
      <c r="E150" s="612">
        <v>1.89</v>
      </c>
      <c r="F150" s="991">
        <f>IF($A150="INSUMO",VLOOKUP($B150,'BANCO DE DADOS MAIO INSUMOS'!$A:$D,4,FALSE),VLOOKUP($B150,'BANCO DE DADOS MAIO SERVIÇOS'!$A:$D,4,FALSE))</f>
        <v>18.55</v>
      </c>
      <c r="G150" s="899">
        <f>TRUNC(E150*F150,2)</f>
        <v>35.049999999999997</v>
      </c>
    </row>
    <row r="151" spans="1:7" s="972" customFormat="1" ht="15.75">
      <c r="A151" s="1025" t="s">
        <v>1972</v>
      </c>
      <c r="B151" s="1019">
        <v>88309</v>
      </c>
      <c r="C151" s="978" t="str">
        <f>IF($A151="INSUMO",VLOOKUP($B151,'BANCO DE DADOS MAIO INSUMOS'!$A:$D,2,FALSE),VLOOKUP($B151,'BANCO DE DADOS MAIO SERVIÇOS'!$A:$D,2,FALSE))</f>
        <v>PEDREIRO COM ENCARGOS COMPLEMENTARES</v>
      </c>
      <c r="D151" s="977" t="str">
        <f>IF($A151="INSUMO",VLOOKUP($B151,'BANCO DE DADOS MAIO INSUMOS'!$A:$D,3,FALSE),VLOOKUP($B151,'BANCO DE DADOS MAIO SERVIÇOS'!$A:$D,3,FALSE))</f>
        <v>H</v>
      </c>
      <c r="E151" s="608">
        <v>1.2851999999999999</v>
      </c>
      <c r="F151" s="991">
        <f>IF($A151="INSUMO",VLOOKUP($B151,'BANCO DE DADOS MAIO INSUMOS'!$A:$D,4,FALSE),VLOOKUP($B151,'BANCO DE DADOS MAIO SERVIÇOS'!$A:$D,4,FALSE))</f>
        <v>17.45</v>
      </c>
      <c r="G151" s="899">
        <f>TRUNC(E151*F151,2)</f>
        <v>22.42</v>
      </c>
    </row>
    <row r="152" spans="1:7" s="972" customFormat="1" ht="16.5" thickBot="1">
      <c r="A152" s="1025" t="s">
        <v>1972</v>
      </c>
      <c r="B152" s="711">
        <v>88316</v>
      </c>
      <c r="C152" s="980" t="str">
        <f>IF($A152="INSUMO",VLOOKUP($B152,'BANCO DE DADOS MAIO INSUMOS'!$A:$D,2,FALSE),VLOOKUP($B152,'BANCO DE DADOS MAIO SERVIÇOS'!$A:$D,2,FALSE))</f>
        <v>SERVENTE COM ENCARGOS COMPLEMENTARES</v>
      </c>
      <c r="D152" s="981" t="str">
        <f>IF($A152="INSUMO",VLOOKUP($B152,'BANCO DE DADOS MAIO INSUMOS'!$A:$D,3,FALSE),VLOOKUP($B152,'BANCO DE DADOS MAIO SERVIÇOS'!$A:$D,3,FALSE))</f>
        <v>H</v>
      </c>
      <c r="E152" s="609">
        <v>1.2851999999999999</v>
      </c>
      <c r="F152" s="992">
        <f>IF($A152="INSUMO",VLOOKUP($B152,'BANCO DE DADOS MAIO INSUMOS'!$A:$D,4,FALSE),VLOOKUP($B152,'BANCO DE DADOS MAIO SERVIÇOS'!$A:$D,4,FALSE))</f>
        <v>14.16</v>
      </c>
      <c r="G152" s="898">
        <f>TRUNC(E152*F152,2)</f>
        <v>18.190000000000001</v>
      </c>
    </row>
    <row r="153" spans="1:7" s="972" customFormat="1" ht="36" customHeight="1" thickBot="1">
      <c r="B153" s="1815" t="s">
        <v>2512</v>
      </c>
      <c r="C153" s="1815"/>
      <c r="D153" s="1815"/>
      <c r="E153" s="1815"/>
      <c r="F153" s="801" t="s">
        <v>1178</v>
      </c>
      <c r="G153" s="802">
        <f>SUM(G139:G152)</f>
        <v>557.92000000000007</v>
      </c>
    </row>
    <row r="154" spans="1:7" s="809" customFormat="1" ht="13.5" thickBot="1">
      <c r="B154" s="1067"/>
      <c r="C154" s="1067"/>
      <c r="D154" s="1068"/>
      <c r="E154" s="1069"/>
      <c r="F154" s="1070"/>
      <c r="G154" s="1071"/>
    </row>
    <row r="155" spans="1:7" s="809" customFormat="1">
      <c r="B155" s="1072" t="s">
        <v>2513</v>
      </c>
      <c r="C155" s="1073" t="s">
        <v>2514</v>
      </c>
      <c r="D155" s="1068"/>
      <c r="E155" s="1069"/>
      <c r="F155" s="1070"/>
      <c r="G155" s="1071"/>
    </row>
    <row r="156" spans="1:7" s="809" customFormat="1">
      <c r="B156" s="1074" t="s">
        <v>2515</v>
      </c>
      <c r="C156" s="1075" t="s">
        <v>2330</v>
      </c>
      <c r="D156" s="1068"/>
      <c r="E156" s="1069"/>
      <c r="F156" s="1070"/>
      <c r="G156" s="1071"/>
    </row>
    <row r="157" spans="1:7" s="809" customFormat="1" ht="13.5" thickBot="1">
      <c r="B157" s="1076" t="s">
        <v>2331</v>
      </c>
      <c r="C157" s="1077">
        <v>1.1339999999999999E-2</v>
      </c>
      <c r="D157" s="1068"/>
      <c r="E157" s="1069"/>
      <c r="F157" s="1070"/>
      <c r="G157" s="1071"/>
    </row>
    <row r="158" spans="1:7" s="809" customFormat="1" ht="13.5" thickBot="1">
      <c r="B158" s="1067"/>
      <c r="C158" s="1067"/>
      <c r="D158" s="1068"/>
      <c r="E158" s="1069"/>
      <c r="F158" s="1070"/>
      <c r="G158" s="1071"/>
    </row>
    <row r="159" spans="1:7" s="809" customFormat="1">
      <c r="B159" s="1072" t="s">
        <v>2513</v>
      </c>
      <c r="C159" s="1073" t="s">
        <v>2516</v>
      </c>
      <c r="D159" s="1068"/>
      <c r="E159" s="1069"/>
      <c r="F159" s="1070"/>
      <c r="G159" s="1071"/>
    </row>
    <row r="160" spans="1:7" s="809" customFormat="1">
      <c r="B160" s="1074" t="s">
        <v>2515</v>
      </c>
      <c r="C160" s="1075" t="s">
        <v>2330</v>
      </c>
      <c r="D160" s="1068"/>
      <c r="E160" s="1069"/>
      <c r="F160" s="1070"/>
      <c r="G160" s="1071"/>
    </row>
    <row r="161" spans="2:7" s="809" customFormat="1" ht="13.5" thickBot="1">
      <c r="B161" s="1076" t="s">
        <v>2331</v>
      </c>
      <c r="C161" s="1077">
        <v>1.0395000000000001</v>
      </c>
      <c r="D161" s="1068"/>
      <c r="E161" s="1069"/>
      <c r="F161" s="1070"/>
      <c r="G161" s="1071"/>
    </row>
    <row r="162" spans="2:7" s="809" customFormat="1" ht="13.5" thickBot="1">
      <c r="B162" s="1067"/>
      <c r="C162" s="1067"/>
      <c r="D162" s="1068"/>
      <c r="E162" s="1069"/>
      <c r="F162" s="1070"/>
      <c r="G162" s="1071"/>
    </row>
    <row r="163" spans="2:7" s="809" customFormat="1">
      <c r="B163" s="1072" t="s">
        <v>2513</v>
      </c>
      <c r="C163" s="1073" t="s">
        <v>2517</v>
      </c>
      <c r="D163" s="1068"/>
      <c r="E163" s="1069"/>
      <c r="F163" s="1070"/>
      <c r="G163" s="1071"/>
    </row>
    <row r="164" spans="2:7" s="809" customFormat="1">
      <c r="B164" s="1074" t="s">
        <v>2515</v>
      </c>
      <c r="C164" s="1075" t="s">
        <v>2330</v>
      </c>
      <c r="D164" s="1068"/>
      <c r="E164" s="1069"/>
      <c r="F164" s="1070"/>
      <c r="G164" s="1071"/>
    </row>
    <row r="165" spans="2:7" s="809" customFormat="1" ht="13.5" thickBot="1">
      <c r="B165" s="1076" t="s">
        <v>2331</v>
      </c>
      <c r="C165" s="1077">
        <v>6.7473000000000001</v>
      </c>
      <c r="D165" s="1068"/>
      <c r="E165" s="1069"/>
      <c r="F165" s="1070"/>
      <c r="G165" s="1071"/>
    </row>
    <row r="166" spans="2:7" s="809" customFormat="1" ht="13.5" thickBot="1">
      <c r="B166" s="1067"/>
      <c r="C166" s="1067"/>
      <c r="D166" s="1068"/>
      <c r="E166" s="1069"/>
      <c r="F166" s="1070"/>
      <c r="G166" s="1071"/>
    </row>
    <row r="167" spans="2:7" s="809" customFormat="1">
      <c r="B167" s="1072" t="s">
        <v>2513</v>
      </c>
      <c r="C167" s="1073" t="s">
        <v>2518</v>
      </c>
      <c r="D167" s="1068"/>
      <c r="E167" s="1069"/>
      <c r="F167" s="1070"/>
      <c r="G167" s="1071"/>
    </row>
    <row r="168" spans="2:7" s="809" customFormat="1">
      <c r="B168" s="1074" t="s">
        <v>2515</v>
      </c>
      <c r="C168" s="1075" t="s">
        <v>2330</v>
      </c>
      <c r="D168" s="1068"/>
      <c r="E168" s="1069"/>
      <c r="F168" s="1070"/>
      <c r="G168" s="1071"/>
    </row>
    <row r="169" spans="2:7" s="809" customFormat="1" ht="13.5" thickBot="1">
      <c r="B169" s="1076" t="s">
        <v>2331</v>
      </c>
      <c r="C169" s="1077">
        <v>0.28349999999999997</v>
      </c>
      <c r="D169" s="1068"/>
      <c r="E169" s="1069"/>
      <c r="F169" s="1070"/>
      <c r="G169" s="1071"/>
    </row>
    <row r="170" spans="2:7" s="809" customFormat="1" ht="13.5" thickBot="1">
      <c r="B170" s="1067"/>
      <c r="C170" s="1067"/>
      <c r="D170" s="1068"/>
      <c r="E170" s="1069"/>
      <c r="F170" s="1070"/>
      <c r="G170" s="1071"/>
    </row>
    <row r="171" spans="2:7" s="809" customFormat="1">
      <c r="B171" s="1072" t="s">
        <v>2513</v>
      </c>
      <c r="C171" s="1073" t="s">
        <v>2519</v>
      </c>
      <c r="D171" s="1068"/>
      <c r="E171" s="1069"/>
      <c r="F171" s="1070"/>
      <c r="G171" s="1071"/>
    </row>
    <row r="172" spans="2:7" s="809" customFormat="1">
      <c r="B172" s="1074" t="s">
        <v>2515</v>
      </c>
      <c r="C172" s="1075" t="s">
        <v>2330</v>
      </c>
      <c r="D172" s="1068"/>
      <c r="E172" s="1069"/>
      <c r="F172" s="1070"/>
      <c r="G172" s="1071"/>
    </row>
    <row r="173" spans="2:7" s="809" customFormat="1" ht="13.5" thickBot="1">
      <c r="B173" s="1076" t="s">
        <v>2331</v>
      </c>
      <c r="C173" s="1077">
        <v>2.2679999999999998</v>
      </c>
      <c r="D173" s="1068"/>
      <c r="E173" s="1069"/>
      <c r="F173" s="1070"/>
      <c r="G173" s="1071"/>
    </row>
    <row r="174" spans="2:7" s="809" customFormat="1" ht="13.5" thickBot="1">
      <c r="B174" s="1067"/>
      <c r="C174" s="1067"/>
      <c r="D174" s="1068"/>
      <c r="E174" s="1069"/>
      <c r="F174" s="1070"/>
      <c r="G174" s="1071"/>
    </row>
    <row r="175" spans="2:7" s="809" customFormat="1">
      <c r="B175" s="1072" t="s">
        <v>2513</v>
      </c>
      <c r="C175" s="1073" t="s">
        <v>2520</v>
      </c>
      <c r="D175" s="1068"/>
      <c r="E175" s="1069"/>
      <c r="F175" s="1070"/>
      <c r="G175" s="1071"/>
    </row>
    <row r="176" spans="2:7" s="809" customFormat="1">
      <c r="B176" s="1074" t="s">
        <v>2515</v>
      </c>
      <c r="C176" s="1075" t="s">
        <v>2330</v>
      </c>
      <c r="D176" s="1068"/>
      <c r="E176" s="1069"/>
      <c r="F176" s="1070"/>
      <c r="G176" s="1071"/>
    </row>
    <row r="177" spans="2:7" s="809" customFormat="1" ht="13.5" thickBot="1">
      <c r="B177" s="1076" t="s">
        <v>2331</v>
      </c>
      <c r="C177" s="1077">
        <v>11.2644</v>
      </c>
      <c r="D177" s="1068"/>
      <c r="E177" s="1069"/>
      <c r="F177" s="1070"/>
      <c r="G177" s="1071"/>
    </row>
    <row r="178" spans="2:7" s="809" customFormat="1" ht="13.5" thickBot="1">
      <c r="B178" s="1067"/>
      <c r="C178" s="1067"/>
      <c r="D178" s="1068"/>
      <c r="E178" s="1069"/>
      <c r="F178" s="1070"/>
      <c r="G178" s="1071"/>
    </row>
    <row r="179" spans="2:7" s="809" customFormat="1">
      <c r="B179" s="1072" t="s">
        <v>2513</v>
      </c>
      <c r="C179" s="1073" t="s">
        <v>2521</v>
      </c>
      <c r="D179" s="1068"/>
      <c r="E179" s="1069"/>
      <c r="F179" s="1070"/>
      <c r="G179" s="1071"/>
    </row>
    <row r="180" spans="2:7" s="809" customFormat="1">
      <c r="B180" s="1074" t="s">
        <v>2515</v>
      </c>
      <c r="C180" s="1075" t="s">
        <v>2330</v>
      </c>
      <c r="D180" s="1068"/>
      <c r="E180" s="1069"/>
      <c r="F180" s="1070"/>
      <c r="G180" s="1071"/>
    </row>
    <row r="181" spans="2:7" s="809" customFormat="1" ht="13.5" thickBot="1">
      <c r="B181" s="1076" t="s">
        <v>2331</v>
      </c>
      <c r="C181" s="1077">
        <v>1.89</v>
      </c>
      <c r="D181" s="1068"/>
      <c r="E181" s="1069"/>
      <c r="F181" s="1070"/>
      <c r="G181" s="1071"/>
    </row>
    <row r="182" spans="2:7" s="809" customFormat="1" ht="13.5" thickBot="1">
      <c r="B182" s="1067"/>
      <c r="C182" s="1067"/>
      <c r="D182" s="1068"/>
      <c r="E182" s="1069"/>
      <c r="F182" s="1070"/>
      <c r="G182" s="1071"/>
    </row>
    <row r="183" spans="2:7" s="809" customFormat="1">
      <c r="B183" s="1072" t="s">
        <v>2513</v>
      </c>
      <c r="C183" s="1073" t="s">
        <v>2522</v>
      </c>
      <c r="D183" s="1068"/>
      <c r="E183" s="1069"/>
      <c r="F183" s="1070"/>
      <c r="G183" s="1071"/>
    </row>
    <row r="184" spans="2:7" s="809" customFormat="1">
      <c r="B184" s="1074" t="s">
        <v>2515</v>
      </c>
      <c r="C184" s="1075" t="s">
        <v>2330</v>
      </c>
      <c r="D184" s="1068"/>
      <c r="E184" s="1069"/>
      <c r="F184" s="1070"/>
      <c r="G184" s="1071"/>
    </row>
    <row r="185" spans="2:7" s="809" customFormat="1" ht="13.5" thickBot="1">
      <c r="B185" s="1076" t="s">
        <v>2331</v>
      </c>
      <c r="C185" s="1077">
        <v>1.89</v>
      </c>
      <c r="D185" s="1068"/>
      <c r="E185" s="1069"/>
      <c r="F185" s="1070"/>
      <c r="G185" s="1071"/>
    </row>
    <row r="186" spans="2:7" s="809" customFormat="1" ht="13.5" thickBot="1">
      <c r="B186" s="1067"/>
      <c r="C186" s="1067"/>
      <c r="D186" s="1068"/>
      <c r="E186" s="1069"/>
      <c r="F186" s="1070"/>
      <c r="G186" s="1071"/>
    </row>
    <row r="187" spans="2:7" s="809" customFormat="1">
      <c r="B187" s="1072" t="s">
        <v>2513</v>
      </c>
      <c r="C187" s="1073" t="s">
        <v>2523</v>
      </c>
      <c r="D187" s="1068"/>
      <c r="E187" s="1069"/>
      <c r="F187" s="1070"/>
      <c r="G187" s="1071"/>
    </row>
    <row r="188" spans="2:7" s="809" customFormat="1">
      <c r="B188" s="1074" t="s">
        <v>2515</v>
      </c>
      <c r="C188" s="1075" t="s">
        <v>2330</v>
      </c>
      <c r="D188" s="1068"/>
      <c r="E188" s="1069"/>
      <c r="F188" s="1070"/>
      <c r="G188" s="1071"/>
    </row>
    <row r="189" spans="2:7" s="809" customFormat="1" ht="13.5" thickBot="1">
      <c r="B189" s="1076" t="s">
        <v>2331</v>
      </c>
      <c r="C189" s="1077">
        <v>1.2851999999999999</v>
      </c>
      <c r="D189" s="1068"/>
      <c r="E189" s="1069"/>
      <c r="F189" s="1070"/>
      <c r="G189" s="1071"/>
    </row>
    <row r="190" spans="2:7" s="809" customFormat="1" ht="13.5" thickBot="1">
      <c r="B190" s="1067"/>
      <c r="C190" s="1067"/>
      <c r="D190" s="1068"/>
      <c r="E190" s="1069"/>
      <c r="F190" s="1070"/>
      <c r="G190" s="1071"/>
    </row>
    <row r="191" spans="2:7" s="972" customFormat="1" ht="15.75">
      <c r="B191" s="897" t="s">
        <v>3029</v>
      </c>
      <c r="C191" s="1809" t="s">
        <v>2524</v>
      </c>
      <c r="D191" s="1809"/>
      <c r="E191" s="1809"/>
      <c r="F191" s="1809"/>
      <c r="G191" s="1000" t="s">
        <v>30</v>
      </c>
    </row>
    <row r="192" spans="2:7" s="972" customFormat="1" ht="31.5">
      <c r="B192" s="438" t="s">
        <v>2334</v>
      </c>
      <c r="C192" s="1016" t="s">
        <v>1169</v>
      </c>
      <c r="D192" s="1016" t="s">
        <v>30</v>
      </c>
      <c r="E192" s="1016" t="s">
        <v>1170</v>
      </c>
      <c r="F192" s="1017" t="s">
        <v>1171</v>
      </c>
      <c r="G192" s="1018" t="s">
        <v>1172</v>
      </c>
    </row>
    <row r="193" spans="1:7" s="972" customFormat="1" ht="15.75">
      <c r="B193" s="1806" t="s">
        <v>1176</v>
      </c>
      <c r="C193" s="1807"/>
      <c r="D193" s="1807"/>
      <c r="E193" s="1807"/>
      <c r="F193" s="1807"/>
      <c r="G193" s="1808"/>
    </row>
    <row r="194" spans="1:7" s="972" customFormat="1" ht="30.75">
      <c r="A194" s="1025" t="s">
        <v>1972</v>
      </c>
      <c r="B194" s="1019">
        <v>88627</v>
      </c>
      <c r="C194" s="978" t="str">
        <f>IF($A194="INSUMO",VLOOKUP($B194,'BANCO DE DADOS MAIO INSUMOS'!$A:$D,2,FALSE),VLOOKUP($B194,'BANCO DE DADOS MAIO SERVIÇOS'!$A:$D,2,FALSE))</f>
        <v>ARGAMASSA TRAÇO 1:0,5:4,5 (CIMENTO, CAL E AREIA MÉDIA) PARA ASSENTAMENTO DE ALVENARIA, PREPARO MANUAL. AF_08/2014</v>
      </c>
      <c r="D194" s="977" t="str">
        <f>IF($A194="INSUMO",VLOOKUP($B194,'BANCO DE DADOS MAIO INSUMOS'!$A:$D,3,FALSE),VLOOKUP($B194,'BANCO DE DADOS MAIO SERVIÇOS'!$A:$D,3,FALSE))</f>
        <v>M3</v>
      </c>
      <c r="E194" s="1078">
        <f>C212</f>
        <v>1.512E-2</v>
      </c>
      <c r="F194" s="991">
        <f>IF($A194="INSUMO",VLOOKUP($B194,'BANCO DE DADOS MAIO INSUMOS'!$A:$D,4,FALSE),VLOOKUP($B194,'BANCO DE DADOS MAIO SERVIÇOS'!$A:$D,4,FALSE))</f>
        <v>385.87</v>
      </c>
      <c r="G194" s="899">
        <f t="shared" ref="G194:G202" si="2">TRUNC(E194*F194,2)</f>
        <v>5.83</v>
      </c>
    </row>
    <row r="195" spans="1:7" s="972" customFormat="1" ht="45.75">
      <c r="A195" s="1025" t="s">
        <v>1971</v>
      </c>
      <c r="B195" s="1019">
        <v>184</v>
      </c>
      <c r="C195" s="978" t="str">
        <f>IF($A195="INSUMO",VLOOKUP($B195,'BANCO DE DADOS MAIO INSUMOS'!$A:$D,2,FALSE),VLOOKUP($B195,'BANCO DE DADOS MAIO SERVIÇOS'!$A:$D,2,FALSE))</f>
        <v>BATENTE/ PORTAL/ ADUELA/ MARCO MACICO, E= *3* CM, L= *13* CM, *60 CM A 120* CM X *210* CM, EM PINUS/ TAUARI/ VIROLA OU EQUIVALENTE DA REGIAO (NAO INCLUI ALIZARES)</v>
      </c>
      <c r="D195" s="977" t="str">
        <f>IF($A195="INSUMO",VLOOKUP($B195,'BANCO DE DADOS MAIO INSUMOS'!$A:$D,3,FALSE),VLOOKUP($B195,'BANCO DE DADOS MAIO SERVIÇOS'!$A:$D,3,FALSE))</f>
        <v xml:space="preserve">JG    </v>
      </c>
      <c r="E195" s="608">
        <f>C216</f>
        <v>1.3859999999999999</v>
      </c>
      <c r="F195" s="991">
        <f>IF($A195="INSUMO",VLOOKUP($B195,'BANCO DE DADOS MAIO INSUMOS'!$A:$D,4,FALSE),VLOOKUP($B195,'BANCO DE DADOS MAIO SERVIÇOS'!$A:$D,4,FALSE))</f>
        <v>58.82</v>
      </c>
      <c r="G195" s="899">
        <f t="shared" si="2"/>
        <v>81.52</v>
      </c>
    </row>
    <row r="196" spans="1:7" s="972" customFormat="1" ht="30.75" customHeight="1">
      <c r="A196" s="1025" t="s">
        <v>1971</v>
      </c>
      <c r="B196" s="1348">
        <v>4509</v>
      </c>
      <c r="C196" s="978" t="str">
        <f>IF($A196="INSUMO",VLOOKUP($B196,'BANCO DE DADOS MAIO INSUMOS'!$A:$D,2,FALSE),VLOOKUP($B196,'BANCO DE DADOS MAIO SERVIÇOS'!$A:$D,2,FALSE))</f>
        <v>PECA DE MADEIRA 3A QUALIDADE 2,5 X 10CM NAO APARELHADA</v>
      </c>
      <c r="D196" s="977" t="str">
        <f>IF($A196="INSUMO",VLOOKUP($B196,'BANCO DE DADOS MAIO INSUMOS'!$A:$D,3,FALSE),VLOOKUP($B196,'BANCO DE DADOS MAIO SERVIÇOS'!$A:$D,3,FALSE))</f>
        <v xml:space="preserve">M     </v>
      </c>
      <c r="E196" s="612">
        <f>C220</f>
        <v>8.9963999999999995</v>
      </c>
      <c r="F196" s="991">
        <f>IF($A196="INSUMO",VLOOKUP($B196,'BANCO DE DADOS MAIO INSUMOS'!$A:$D,4,FALSE),VLOOKUP($B196,'BANCO DE DADOS MAIO SERVIÇOS'!$A:$D,4,FALSE))</f>
        <v>2.2200000000000002</v>
      </c>
      <c r="G196" s="899">
        <f t="shared" si="2"/>
        <v>19.97</v>
      </c>
    </row>
    <row r="197" spans="1:7" s="972" customFormat="1" ht="30.75">
      <c r="A197" s="1025" t="s">
        <v>1971</v>
      </c>
      <c r="B197" s="1019">
        <v>10553</v>
      </c>
      <c r="C197" s="978" t="str">
        <f>IF($A197="INSUMO",VLOOKUP($B197,'BANCO DE DADOS MAIO INSUMOS'!$A:$D,2,FALSE),VLOOKUP($B197,'BANCO DE DADOS MAIO SERVIÇOS'!$A:$D,2,FALSE))</f>
        <v>PORTA DE MADEIRA, FOLHA MEDIA (NBR 15930) DE 60 X 210 CM, E = 35 MM, NUCLEO SARRAFEADO, CAPA LISA EM HDF, ACABAMENTO EM PRIMER PARA PINTURA</v>
      </c>
      <c r="D197" s="977" t="str">
        <f>IF($A197="INSUMO",VLOOKUP($B197,'BANCO DE DADOS MAIO INSUMOS'!$A:$D,3,FALSE),VLOOKUP($B197,'BANCO DE DADOS MAIO SERVIÇOS'!$A:$D,3,FALSE))</f>
        <v xml:space="preserve">UN    </v>
      </c>
      <c r="E197" s="612">
        <v>2</v>
      </c>
      <c r="F197" s="991">
        <f>IF($A197="INSUMO",VLOOKUP($B197,'BANCO DE DADOS MAIO INSUMOS'!$A:$D,4,FALSE),VLOOKUP($B197,'BANCO DE DADOS MAIO SERVIÇOS'!$A:$D,4,FALSE))</f>
        <v>206.13</v>
      </c>
      <c r="G197" s="899">
        <f t="shared" si="2"/>
        <v>412.26</v>
      </c>
    </row>
    <row r="198" spans="1:7" s="972" customFormat="1" ht="15.75">
      <c r="A198" s="1025" t="s">
        <v>1971</v>
      </c>
      <c r="B198" s="1019">
        <v>5067</v>
      </c>
      <c r="C198" s="978" t="str">
        <f>IF($A198="INSUMO",VLOOKUP($B198,'BANCO DE DADOS MAIO INSUMOS'!$A:$D,2,FALSE),VLOOKUP($B198,'BANCO DE DADOS MAIO SERVIÇOS'!$A:$D,2,FALSE))</f>
        <v>PREGO DE ACO POLIDO COM CABECA 16 X 24 (2 1/4 X 12)</v>
      </c>
      <c r="D198" s="977" t="str">
        <f>IF($A198="INSUMO",VLOOKUP($B198,'BANCO DE DADOS MAIO INSUMOS'!$A:$D,3,FALSE),VLOOKUP($B198,'BANCO DE DADOS MAIO SERVIÇOS'!$A:$D,3,FALSE))</f>
        <v xml:space="preserve">KG    </v>
      </c>
      <c r="E198" s="608">
        <v>0.378</v>
      </c>
      <c r="F198" s="991">
        <f>IF($A198="INSUMO",VLOOKUP($B198,'BANCO DE DADOS MAIO INSUMOS'!$A:$D,4,FALSE),VLOOKUP($B198,'BANCO DE DADOS MAIO SERVIÇOS'!$A:$D,4,FALSE))</f>
        <v>9.75</v>
      </c>
      <c r="G198" s="899">
        <f t="shared" si="2"/>
        <v>3.68</v>
      </c>
    </row>
    <row r="199" spans="1:7" s="972" customFormat="1" ht="30.75">
      <c r="A199" s="1025" t="s">
        <v>1971</v>
      </c>
      <c r="B199" s="1019">
        <v>11573</v>
      </c>
      <c r="C199" s="978" t="str">
        <f>IF($A199="INSUMO",VLOOKUP($B199,'BANCO DE DADOS MAIO INSUMOS'!$A:$D,2,FALSE),VLOOKUP($B199,'BANCO DE DADOS MAIO SERVIÇOS'!$A:$D,2,FALSE))</f>
        <v>RODIZIO PARA TRILHO (TIPO NAPOLEAO),  EM LATAO, COM ROLAMENTO EM ACO, 6 MM, PARA JANELA DE CORRER</v>
      </c>
      <c r="D199" s="977" t="str">
        <f>IF($A199="INSUMO",VLOOKUP($B199,'BANCO DE DADOS MAIO INSUMOS'!$A:$D,3,FALSE),VLOOKUP($B199,'BANCO DE DADOS MAIO SERVIÇOS'!$A:$D,3,FALSE))</f>
        <v xml:space="preserve">UN    </v>
      </c>
      <c r="E199" s="612">
        <v>2</v>
      </c>
      <c r="F199" s="991">
        <f>IF($A199="INSUMO",VLOOKUP($B199,'BANCO DE DADOS MAIO INSUMOS'!$A:$D,4,FALSE),VLOOKUP($B199,'BANCO DE DADOS MAIO SERVIÇOS'!$A:$D,4,FALSE))</f>
        <v>6.15</v>
      </c>
      <c r="G199" s="899">
        <f t="shared" si="2"/>
        <v>12.3</v>
      </c>
    </row>
    <row r="200" spans="1:7" s="972" customFormat="1" ht="30.75">
      <c r="A200" s="1025" t="s">
        <v>1971</v>
      </c>
      <c r="B200" s="1019">
        <v>11580</v>
      </c>
      <c r="C200" s="978" t="str">
        <f>IF($A200="INSUMO",VLOOKUP($B200,'BANCO DE DADOS MAIO INSUMOS'!$A:$D,2,FALSE),VLOOKUP($B200,'BANCO DE DADOS MAIO SERVIÇOS'!$A:$D,2,FALSE))</f>
        <v>TRILHO QUADRADO, EM ALUMINIO (VERGALHAO MACICO), 1/4", (*6 X 6* CM), PARA RODIZIOS</v>
      </c>
      <c r="D200" s="977" t="str">
        <f>IF($A200="INSUMO",VLOOKUP($B200,'BANCO DE DADOS MAIO INSUMOS'!$A:$D,3,FALSE),VLOOKUP($B200,'BANCO DE DADOS MAIO SERVIÇOS'!$A:$D,3,FALSE))</f>
        <v xml:space="preserve">M     </v>
      </c>
      <c r="E200" s="612">
        <f>C228</f>
        <v>3.024</v>
      </c>
      <c r="F200" s="991">
        <f>IF($A200="INSUMO",VLOOKUP($B200,'BANCO DE DADOS MAIO INSUMOS'!$A:$D,4,FALSE),VLOOKUP($B200,'BANCO DE DADOS MAIO SERVIÇOS'!$A:$D,4,FALSE))</f>
        <v>10.83</v>
      </c>
      <c r="G200" s="899">
        <f t="shared" si="2"/>
        <v>32.74</v>
      </c>
    </row>
    <row r="201" spans="1:7" s="972" customFormat="1" ht="45.75">
      <c r="A201" s="1025" t="s">
        <v>1971</v>
      </c>
      <c r="B201" s="1019">
        <v>20017</v>
      </c>
      <c r="C201" s="978" t="str">
        <f>IF($A201="INSUMO",VLOOKUP($B201,'BANCO DE DADOS MAIO INSUMOS'!$A:$D,2,FALSE),VLOOKUP($B201,'BANCO DE DADOS MAIO SERVIÇOS'!$A:$D,2,FALSE))</f>
        <v>GUARNICAO/ ALIZAR/ VISTA MACICA, E= *1* CM, L= *4,5* CM, EM CEDRINHO/ ANGELIM COMERCIAL/  EUCALIPTO/ CURUPIXA/ PEROBA/ CUMARU OU EQUIVALENTE DA REGIAO</v>
      </c>
      <c r="D201" s="977" t="str">
        <f>IF($A201="INSUMO",VLOOKUP($B201,'BANCO DE DADOS MAIO INSUMOS'!$A:$D,3,FALSE),VLOOKUP($B201,'BANCO DE DADOS MAIO SERVIÇOS'!$A:$D,3,FALSE))</f>
        <v xml:space="preserve">M     </v>
      </c>
      <c r="E201" s="608">
        <f>C232</f>
        <v>15.0192</v>
      </c>
      <c r="F201" s="991">
        <f>IF($A201="INSUMO",VLOOKUP($B201,'BANCO DE DADOS MAIO INSUMOS'!$A:$D,4,FALSE),VLOOKUP($B201,'BANCO DE DADOS MAIO SERVIÇOS'!$A:$D,4,FALSE))</f>
        <v>2.69</v>
      </c>
      <c r="G201" s="899">
        <f t="shared" si="2"/>
        <v>40.4</v>
      </c>
    </row>
    <row r="202" spans="1:7" s="972" customFormat="1" ht="45.75">
      <c r="A202" s="1025" t="s">
        <v>1972</v>
      </c>
      <c r="B202" s="1019">
        <v>91304</v>
      </c>
      <c r="C202" s="978" t="str">
        <f>IF($A202="INSUMO",VLOOKUP($B202,'BANCO DE DADOS MAIO INSUMOS'!$A:$D,2,FALSE),VLOOKUP($B202,'BANCO DE DADOS MAIO SERVIÇOS'!$A:$D,2,FALSE))</f>
        <v>FECHADURA DE EMBUTIR COM CILINDRO, EXTERNA, COMPLETA, ACABAMENTO PADRÃO POPULAR, INCLUSO EXECUÇÃO DE FURO - FORNECIMENTO E INSTALAÇÃO. AF_08/2015</v>
      </c>
      <c r="D202" s="977" t="str">
        <f>IF($A202="INSUMO",VLOOKUP($B202,'BANCO DE DADOS MAIO INSUMOS'!$A:$D,3,FALSE),VLOOKUP($B202,'BANCO DE DADOS MAIO SERVIÇOS'!$A:$D,3,FALSE))</f>
        <v>UN</v>
      </c>
      <c r="E202" s="608">
        <v>1</v>
      </c>
      <c r="F202" s="991">
        <f>IF($A202="INSUMO",VLOOKUP($B202,'BANCO DE DADOS MAIO INSUMOS'!$A:$D,4,FALSE),VLOOKUP($B202,'BANCO DE DADOS MAIO SERVIÇOS'!$A:$D,4,FALSE))</f>
        <v>70.180000000000007</v>
      </c>
      <c r="G202" s="899">
        <f t="shared" si="2"/>
        <v>70.180000000000007</v>
      </c>
    </row>
    <row r="203" spans="1:7" s="972" customFormat="1" ht="15.75">
      <c r="B203" s="1806" t="s">
        <v>1177</v>
      </c>
      <c r="C203" s="1807"/>
      <c r="D203" s="1807"/>
      <c r="E203" s="1807"/>
      <c r="F203" s="1807"/>
      <c r="G203" s="1808"/>
    </row>
    <row r="204" spans="1:7" s="972" customFormat="1" ht="15.75">
      <c r="A204" s="1025" t="s">
        <v>1972</v>
      </c>
      <c r="B204" s="1019">
        <v>88239</v>
      </c>
      <c r="C204" s="978" t="str">
        <f>IF($A204="INSUMO",VLOOKUP($B204,'BANCO DE DADOS MAIO INSUMOS'!$A:$D,2,FALSE),VLOOKUP($B204,'BANCO DE DADOS MAIO SERVIÇOS'!$A:$D,2,FALSE))</f>
        <v>AJUDANTE DE CARPINTEIRO COM ENCARGOS COMPLEMENTARES</v>
      </c>
      <c r="D204" s="977" t="str">
        <f>IF($A204="INSUMO",VLOOKUP($B204,'BANCO DE DADOS MAIO INSUMOS'!$A:$D,3,FALSE),VLOOKUP($B204,'BANCO DE DADOS MAIO SERVIÇOS'!$A:$D,3,FALSE))</f>
        <v>H</v>
      </c>
      <c r="E204" s="991">
        <f>C236</f>
        <v>2.52</v>
      </c>
      <c r="F204" s="991">
        <f>IF($A204="INSUMO",VLOOKUP($B204,'BANCO DE DADOS MAIO INSUMOS'!$A:$D,4,FALSE),VLOOKUP($B204,'BANCO DE DADOS MAIO SERVIÇOS'!$A:$D,4,FALSE))</f>
        <v>16.57</v>
      </c>
      <c r="G204" s="899">
        <f>TRUNC(E204*F204,2)</f>
        <v>41.75</v>
      </c>
    </row>
    <row r="205" spans="1:7" s="972" customFormat="1" ht="15.75">
      <c r="A205" s="1025" t="s">
        <v>1972</v>
      </c>
      <c r="B205" s="1019">
        <v>88261</v>
      </c>
      <c r="C205" s="978" t="str">
        <f>IF($A205="INSUMO",VLOOKUP($B205,'BANCO DE DADOS MAIO INSUMOS'!$A:$D,2,FALSE),VLOOKUP($B205,'BANCO DE DADOS MAIO SERVIÇOS'!$A:$D,2,FALSE))</f>
        <v>CARPINTEIRO DE ESQUADRIA COM ENCARGOS COMPLEMENTARES</v>
      </c>
      <c r="D205" s="977" t="str">
        <f>IF($A205="INSUMO",VLOOKUP($B205,'BANCO DE DADOS MAIO INSUMOS'!$A:$D,3,FALSE),VLOOKUP($B205,'BANCO DE DADOS MAIO SERVIÇOS'!$A:$D,3,FALSE))</f>
        <v>H</v>
      </c>
      <c r="E205" s="991">
        <f>C240</f>
        <v>2.52</v>
      </c>
      <c r="F205" s="991">
        <f>IF($A205="INSUMO",VLOOKUP($B205,'BANCO DE DADOS MAIO INSUMOS'!$A:$D,4,FALSE),VLOOKUP($B205,'BANCO DE DADOS MAIO SERVIÇOS'!$A:$D,4,FALSE))</f>
        <v>18.55</v>
      </c>
      <c r="G205" s="899">
        <f>TRUNC(E205*F205,2)</f>
        <v>46.74</v>
      </c>
    </row>
    <row r="206" spans="1:7" s="972" customFormat="1" ht="15.75">
      <c r="A206" s="1025" t="s">
        <v>1972</v>
      </c>
      <c r="B206" s="1019">
        <v>88309</v>
      </c>
      <c r="C206" s="978" t="str">
        <f>IF($A206="INSUMO",VLOOKUP($B206,'BANCO DE DADOS MAIO INSUMOS'!$A:$D,2,FALSE),VLOOKUP($B206,'BANCO DE DADOS MAIO SERVIÇOS'!$A:$D,2,FALSE))</f>
        <v>PEDREIRO COM ENCARGOS COMPLEMENTARES</v>
      </c>
      <c r="D206" s="977" t="str">
        <f>IF($A206="INSUMO",VLOOKUP($B206,'BANCO DE DADOS MAIO INSUMOS'!$A:$D,3,FALSE),VLOOKUP($B206,'BANCO DE DADOS MAIO SERVIÇOS'!$A:$D,3,FALSE))</f>
        <v>H</v>
      </c>
      <c r="E206" s="608">
        <f>C244</f>
        <v>1.7136</v>
      </c>
      <c r="F206" s="991">
        <f>IF($A206="INSUMO",VLOOKUP($B206,'BANCO DE DADOS MAIO INSUMOS'!$A:$D,4,FALSE),VLOOKUP($B206,'BANCO DE DADOS MAIO SERVIÇOS'!$A:$D,4,FALSE))</f>
        <v>17.45</v>
      </c>
      <c r="G206" s="899">
        <f>TRUNC(E206*F206,2)</f>
        <v>29.9</v>
      </c>
    </row>
    <row r="207" spans="1:7" s="972" customFormat="1" ht="16.5" thickBot="1">
      <c r="A207" s="1025" t="s">
        <v>1972</v>
      </c>
      <c r="B207" s="711">
        <v>88316</v>
      </c>
      <c r="C207" s="980" t="str">
        <f>IF($A207="INSUMO",VLOOKUP($B207,'BANCO DE DADOS MAIO INSUMOS'!$A:$D,2,FALSE),VLOOKUP($B207,'BANCO DE DADOS MAIO SERVIÇOS'!$A:$D,2,FALSE))</f>
        <v>SERVENTE COM ENCARGOS COMPLEMENTARES</v>
      </c>
      <c r="D207" s="981" t="str">
        <f>IF($A207="INSUMO",VLOOKUP($B207,'BANCO DE DADOS MAIO INSUMOS'!$A:$D,3,FALSE),VLOOKUP($B207,'BANCO DE DADOS MAIO SERVIÇOS'!$A:$D,3,FALSE))</f>
        <v>H</v>
      </c>
      <c r="E207" s="609">
        <f>C248</f>
        <v>1.7136</v>
      </c>
      <c r="F207" s="992">
        <f>IF($A207="INSUMO",VLOOKUP($B207,'BANCO DE DADOS MAIO INSUMOS'!$A:$D,4,FALSE),VLOOKUP($B207,'BANCO DE DADOS MAIO SERVIÇOS'!$A:$D,4,FALSE))</f>
        <v>14.16</v>
      </c>
      <c r="G207" s="898">
        <f>TRUNC(E207*F207,2)</f>
        <v>24.26</v>
      </c>
    </row>
    <row r="208" spans="1:7" s="972" customFormat="1" ht="36" customHeight="1" thickBot="1">
      <c r="B208" s="1815" t="s">
        <v>2512</v>
      </c>
      <c r="C208" s="1815"/>
      <c r="D208" s="1815"/>
      <c r="E208" s="1815"/>
      <c r="F208" s="801" t="s">
        <v>1178</v>
      </c>
      <c r="G208" s="802">
        <f>SUM(G194:G207)</f>
        <v>821.52999999999986</v>
      </c>
    </row>
    <row r="209" spans="2:7" s="809" customFormat="1" ht="13.5" thickBot="1">
      <c r="B209" s="1067"/>
      <c r="C209" s="1067"/>
      <c r="D209" s="1068"/>
      <c r="E209" s="1069"/>
      <c r="F209" s="1070"/>
      <c r="G209" s="1071"/>
    </row>
    <row r="210" spans="2:7" s="809" customFormat="1">
      <c r="B210" s="1072" t="s">
        <v>2513</v>
      </c>
      <c r="C210" s="1073" t="s">
        <v>2514</v>
      </c>
      <c r="D210" s="1068"/>
      <c r="E210" s="1069"/>
      <c r="F210" s="1070"/>
      <c r="G210" s="1071"/>
    </row>
    <row r="211" spans="2:7" s="809" customFormat="1">
      <c r="B211" s="1074" t="s">
        <v>2525</v>
      </c>
      <c r="C211" s="1075" t="s">
        <v>2330</v>
      </c>
      <c r="D211" s="1068"/>
      <c r="E211" s="1069"/>
      <c r="F211" s="1070"/>
      <c r="G211" s="1071"/>
    </row>
    <row r="212" spans="2:7" s="809" customFormat="1" ht="13.5" thickBot="1">
      <c r="B212" s="1076" t="s">
        <v>2331</v>
      </c>
      <c r="C212" s="1077">
        <v>1.512E-2</v>
      </c>
      <c r="D212" s="1068"/>
      <c r="E212" s="1069"/>
      <c r="F212" s="1070"/>
      <c r="G212" s="1071"/>
    </row>
    <row r="213" spans="2:7" s="809" customFormat="1" ht="13.5" thickBot="1">
      <c r="B213" s="1067"/>
      <c r="C213" s="1067"/>
      <c r="D213" s="1068"/>
      <c r="E213" s="1069"/>
      <c r="F213" s="1070"/>
      <c r="G213" s="1071"/>
    </row>
    <row r="214" spans="2:7" s="809" customFormat="1">
      <c r="B214" s="1072" t="s">
        <v>2513</v>
      </c>
      <c r="C214" s="1073" t="s">
        <v>2516</v>
      </c>
      <c r="D214" s="1068"/>
      <c r="E214" s="1069"/>
      <c r="F214" s="1070"/>
      <c r="G214" s="1071"/>
    </row>
    <row r="215" spans="2:7" s="809" customFormat="1">
      <c r="B215" s="1074" t="s">
        <v>2525</v>
      </c>
      <c r="C215" s="1075" t="s">
        <v>2330</v>
      </c>
      <c r="D215" s="1068"/>
      <c r="E215" s="1069"/>
      <c r="F215" s="1070"/>
      <c r="G215" s="1071"/>
    </row>
    <row r="216" spans="2:7" s="809" customFormat="1" ht="13.5" thickBot="1">
      <c r="B216" s="1076" t="s">
        <v>2331</v>
      </c>
      <c r="C216" s="1077">
        <v>1.3859999999999999</v>
      </c>
      <c r="D216" s="1068"/>
      <c r="E216" s="1069"/>
      <c r="F216" s="1070"/>
      <c r="G216" s="1071"/>
    </row>
    <row r="217" spans="2:7" s="809" customFormat="1" ht="13.5" thickBot="1">
      <c r="B217" s="1067"/>
      <c r="C217" s="1067"/>
      <c r="D217" s="1068"/>
      <c r="E217" s="1069"/>
      <c r="F217" s="1070"/>
      <c r="G217" s="1071"/>
    </row>
    <row r="218" spans="2:7" s="809" customFormat="1">
      <c r="B218" s="1072" t="s">
        <v>2513</v>
      </c>
      <c r="C218" s="1073" t="s">
        <v>2517</v>
      </c>
      <c r="D218" s="1068"/>
      <c r="E218" s="1069"/>
      <c r="F218" s="1070"/>
      <c r="G218" s="1071"/>
    </row>
    <row r="219" spans="2:7" s="809" customFormat="1">
      <c r="B219" s="1074" t="s">
        <v>2525</v>
      </c>
      <c r="C219" s="1075" t="s">
        <v>2330</v>
      </c>
      <c r="D219" s="1068"/>
      <c r="E219" s="1069"/>
      <c r="F219" s="1070"/>
      <c r="G219" s="1071"/>
    </row>
    <row r="220" spans="2:7" s="809" customFormat="1" ht="13.5" thickBot="1">
      <c r="B220" s="1076" t="s">
        <v>2331</v>
      </c>
      <c r="C220" s="1077">
        <v>8.9963999999999995</v>
      </c>
      <c r="D220" s="1068"/>
      <c r="E220" s="1069"/>
      <c r="F220" s="1070"/>
      <c r="G220" s="1071"/>
    </row>
    <row r="221" spans="2:7" s="809" customFormat="1" ht="13.5" thickBot="1">
      <c r="B221" s="1067"/>
      <c r="C221" s="1067"/>
      <c r="D221" s="1068"/>
      <c r="E221" s="1069"/>
      <c r="F221" s="1070"/>
      <c r="G221" s="1071"/>
    </row>
    <row r="222" spans="2:7" s="809" customFormat="1">
      <c r="B222" s="1072" t="s">
        <v>2513</v>
      </c>
      <c r="C222" s="1073" t="s">
        <v>2518</v>
      </c>
      <c r="D222" s="1068"/>
      <c r="E222" s="1069"/>
      <c r="F222" s="1070"/>
      <c r="G222" s="1071"/>
    </row>
    <row r="223" spans="2:7" s="809" customFormat="1">
      <c r="B223" s="1074" t="s">
        <v>2525</v>
      </c>
      <c r="C223" s="1075" t="s">
        <v>2330</v>
      </c>
      <c r="D223" s="1068"/>
      <c r="E223" s="1069"/>
      <c r="F223" s="1070"/>
      <c r="G223" s="1071"/>
    </row>
    <row r="224" spans="2:7" s="809" customFormat="1" ht="13.5" thickBot="1">
      <c r="B224" s="1076" t="s">
        <v>2331</v>
      </c>
      <c r="C224" s="1077">
        <v>0.378</v>
      </c>
      <c r="D224" s="1068"/>
      <c r="E224" s="1069"/>
      <c r="F224" s="1070"/>
      <c r="G224" s="1071"/>
    </row>
    <row r="225" spans="2:7" s="809" customFormat="1" ht="13.5" thickBot="1">
      <c r="B225" s="1067"/>
      <c r="C225" s="1067"/>
      <c r="D225" s="1068"/>
      <c r="E225" s="1069"/>
      <c r="F225" s="1070"/>
      <c r="G225" s="1071"/>
    </row>
    <row r="226" spans="2:7" s="809" customFormat="1">
      <c r="B226" s="1072" t="s">
        <v>2513</v>
      </c>
      <c r="C226" s="1073" t="s">
        <v>2519</v>
      </c>
      <c r="D226" s="1068"/>
      <c r="E226" s="1069"/>
      <c r="F226" s="1070"/>
      <c r="G226" s="1071"/>
    </row>
    <row r="227" spans="2:7" s="809" customFormat="1">
      <c r="B227" s="1074" t="s">
        <v>2525</v>
      </c>
      <c r="C227" s="1075" t="s">
        <v>2330</v>
      </c>
      <c r="D227" s="1068"/>
      <c r="E227" s="1069"/>
      <c r="F227" s="1070"/>
      <c r="G227" s="1071"/>
    </row>
    <row r="228" spans="2:7" s="809" customFormat="1" ht="13.5" thickBot="1">
      <c r="B228" s="1076" t="s">
        <v>2331</v>
      </c>
      <c r="C228" s="1077">
        <v>3.024</v>
      </c>
      <c r="D228" s="1068"/>
      <c r="E228" s="1069"/>
      <c r="F228" s="1070"/>
      <c r="G228" s="1071"/>
    </row>
    <row r="229" spans="2:7" s="809" customFormat="1" ht="13.5" thickBot="1">
      <c r="B229" s="1067"/>
      <c r="C229" s="1067"/>
      <c r="D229" s="1068"/>
      <c r="E229" s="1069"/>
      <c r="F229" s="1070"/>
      <c r="G229" s="1071"/>
    </row>
    <row r="230" spans="2:7" s="809" customFormat="1">
      <c r="B230" s="1072" t="s">
        <v>2513</v>
      </c>
      <c r="C230" s="1073" t="s">
        <v>2520</v>
      </c>
      <c r="D230" s="1068"/>
      <c r="E230" s="1069"/>
      <c r="F230" s="1070"/>
      <c r="G230" s="1071"/>
    </row>
    <row r="231" spans="2:7" s="809" customFormat="1">
      <c r="B231" s="1074" t="s">
        <v>2525</v>
      </c>
      <c r="C231" s="1075" t="s">
        <v>2330</v>
      </c>
      <c r="D231" s="1068"/>
      <c r="E231" s="1069"/>
      <c r="F231" s="1070"/>
      <c r="G231" s="1071"/>
    </row>
    <row r="232" spans="2:7" s="809" customFormat="1" ht="13.5" thickBot="1">
      <c r="B232" s="1076" t="s">
        <v>2331</v>
      </c>
      <c r="C232" s="1077">
        <v>15.0192</v>
      </c>
      <c r="D232" s="1068"/>
      <c r="E232" s="1069"/>
      <c r="F232" s="1070"/>
      <c r="G232" s="1071"/>
    </row>
    <row r="233" spans="2:7" s="809" customFormat="1" ht="13.5" thickBot="1">
      <c r="B233" s="1067"/>
      <c r="C233" s="1067"/>
      <c r="D233" s="1068"/>
      <c r="E233" s="1069"/>
      <c r="F233" s="1070"/>
      <c r="G233" s="1071"/>
    </row>
    <row r="234" spans="2:7" s="809" customFormat="1">
      <c r="B234" s="1072" t="s">
        <v>2513</v>
      </c>
      <c r="C234" s="1073" t="s">
        <v>2521</v>
      </c>
      <c r="D234" s="1068"/>
      <c r="E234" s="1069"/>
      <c r="F234" s="1070"/>
      <c r="G234" s="1071"/>
    </row>
    <row r="235" spans="2:7" s="809" customFormat="1">
      <c r="B235" s="1074" t="s">
        <v>2525</v>
      </c>
      <c r="C235" s="1075" t="s">
        <v>2330</v>
      </c>
      <c r="D235" s="1068"/>
      <c r="E235" s="1069"/>
      <c r="F235" s="1070"/>
      <c r="G235" s="1071"/>
    </row>
    <row r="236" spans="2:7" s="809" customFormat="1" ht="13.5" thickBot="1">
      <c r="B236" s="1076" t="s">
        <v>2331</v>
      </c>
      <c r="C236" s="1077">
        <v>2.52</v>
      </c>
      <c r="D236" s="1068"/>
      <c r="E236" s="1069"/>
      <c r="F236" s="1070"/>
      <c r="G236" s="1071"/>
    </row>
    <row r="237" spans="2:7" s="809" customFormat="1" ht="13.5" thickBot="1">
      <c r="B237" s="1067"/>
      <c r="C237" s="1067"/>
      <c r="D237" s="1068"/>
      <c r="E237" s="1069"/>
      <c r="F237" s="1070"/>
      <c r="G237" s="1071"/>
    </row>
    <row r="238" spans="2:7" s="809" customFormat="1">
      <c r="B238" s="1072" t="s">
        <v>2513</v>
      </c>
      <c r="C238" s="1073" t="s">
        <v>2522</v>
      </c>
      <c r="D238" s="1068"/>
      <c r="E238" s="1069"/>
      <c r="F238" s="1070"/>
      <c r="G238" s="1071"/>
    </row>
    <row r="239" spans="2:7" s="809" customFormat="1">
      <c r="B239" s="1074" t="s">
        <v>2525</v>
      </c>
      <c r="C239" s="1075" t="s">
        <v>2330</v>
      </c>
      <c r="D239" s="1068"/>
      <c r="E239" s="1069"/>
      <c r="F239" s="1070"/>
      <c r="G239" s="1071"/>
    </row>
    <row r="240" spans="2:7" s="809" customFormat="1" ht="13.5" thickBot="1">
      <c r="B240" s="1076" t="s">
        <v>2331</v>
      </c>
      <c r="C240" s="1077">
        <v>2.52</v>
      </c>
      <c r="D240" s="1068"/>
      <c r="E240" s="1069"/>
      <c r="F240" s="1070"/>
      <c r="G240" s="1071"/>
    </row>
    <row r="241" spans="1:7" s="809" customFormat="1" ht="13.5" thickBot="1">
      <c r="B241" s="1067"/>
      <c r="C241" s="1067"/>
      <c r="D241" s="1068"/>
      <c r="E241" s="1069"/>
      <c r="F241" s="1070"/>
      <c r="G241" s="1071"/>
    </row>
    <row r="242" spans="1:7" s="809" customFormat="1">
      <c r="B242" s="1072" t="s">
        <v>2513</v>
      </c>
      <c r="C242" s="1073" t="s">
        <v>2523</v>
      </c>
      <c r="D242" s="1068"/>
      <c r="E242" s="1069"/>
      <c r="F242" s="1070"/>
      <c r="G242" s="1071"/>
    </row>
    <row r="243" spans="1:7" s="809" customFormat="1">
      <c r="B243" s="1074" t="s">
        <v>2525</v>
      </c>
      <c r="C243" s="1075" t="s">
        <v>2330</v>
      </c>
      <c r="D243" s="1068"/>
      <c r="E243" s="1069"/>
      <c r="F243" s="1070"/>
      <c r="G243" s="1071"/>
    </row>
    <row r="244" spans="1:7" s="809" customFormat="1" ht="13.5" thickBot="1">
      <c r="B244" s="1076" t="s">
        <v>2331</v>
      </c>
      <c r="C244" s="1077">
        <v>1.7136</v>
      </c>
      <c r="D244" s="1068"/>
      <c r="E244" s="1069"/>
      <c r="F244" s="1070"/>
      <c r="G244" s="1071"/>
    </row>
    <row r="245" spans="1:7" s="809" customFormat="1" ht="13.5" thickBot="1">
      <c r="B245" s="1067"/>
      <c r="C245" s="1067"/>
      <c r="D245" s="1068"/>
      <c r="E245" s="1069"/>
      <c r="F245" s="1070"/>
      <c r="G245" s="1071"/>
    </row>
    <row r="246" spans="1:7" s="809" customFormat="1">
      <c r="B246" s="1072" t="s">
        <v>2513</v>
      </c>
      <c r="C246" s="1073" t="s">
        <v>2526</v>
      </c>
      <c r="D246" s="1068"/>
      <c r="E246" s="1069"/>
      <c r="F246" s="1070"/>
      <c r="G246" s="1071"/>
    </row>
    <row r="247" spans="1:7" s="809" customFormat="1">
      <c r="B247" s="1074" t="s">
        <v>2525</v>
      </c>
      <c r="C247" s="1075" t="s">
        <v>2330</v>
      </c>
      <c r="D247" s="1068"/>
      <c r="E247" s="1069"/>
      <c r="F247" s="1070"/>
      <c r="G247" s="1071"/>
    </row>
    <row r="248" spans="1:7" s="809" customFormat="1" ht="13.5" thickBot="1">
      <c r="B248" s="1076" t="s">
        <v>2331</v>
      </c>
      <c r="C248" s="1077">
        <v>1.7136</v>
      </c>
      <c r="D248" s="1068"/>
      <c r="E248" s="1069"/>
      <c r="F248" s="1070"/>
      <c r="G248" s="1071"/>
    </row>
    <row r="249" spans="1:7" s="809" customFormat="1" ht="13.5" thickBot="1">
      <c r="B249" s="1067"/>
      <c r="C249" s="1067"/>
      <c r="D249" s="1068"/>
      <c r="E249" s="1069"/>
      <c r="F249" s="1070"/>
      <c r="G249" s="1071"/>
    </row>
    <row r="250" spans="1:7" s="809" customFormat="1" ht="15.75">
      <c r="B250" s="762" t="s">
        <v>3030</v>
      </c>
      <c r="C250" s="1805" t="s">
        <v>2527</v>
      </c>
      <c r="D250" s="1805"/>
      <c r="E250" s="1805"/>
      <c r="F250" s="1805"/>
      <c r="G250" s="1079" t="s">
        <v>30</v>
      </c>
    </row>
    <row r="251" spans="1:7" s="809" customFormat="1" ht="31.5">
      <c r="B251" s="438" t="s">
        <v>2334</v>
      </c>
      <c r="C251" s="484" t="s">
        <v>1169</v>
      </c>
      <c r="D251" s="484" t="s">
        <v>30</v>
      </c>
      <c r="E251" s="484" t="s">
        <v>1170</v>
      </c>
      <c r="F251" s="485" t="s">
        <v>1171</v>
      </c>
      <c r="G251" s="486" t="s">
        <v>1172</v>
      </c>
    </row>
    <row r="252" spans="1:7" s="809" customFormat="1" ht="15.75">
      <c r="B252" s="1795" t="s">
        <v>1173</v>
      </c>
      <c r="C252" s="1796"/>
      <c r="D252" s="1796"/>
      <c r="E252" s="1796"/>
      <c r="F252" s="1796"/>
      <c r="G252" s="1797"/>
    </row>
    <row r="253" spans="1:7" s="809" customFormat="1" ht="45">
      <c r="A253" s="1025" t="s">
        <v>1971</v>
      </c>
      <c r="B253" s="1019">
        <v>3104</v>
      </c>
      <c r="C253" s="978" t="str">
        <f>IF($A253="INSUMO",VLOOKUP($B253,'BANCO DE DADOS MAIO INSUMOS'!$A:$D,2,FALSE),VLOOKUP($B253,'BANCO DE DADOS MAIO SERVIÇOS'!$A:$D,2,FALSE))</f>
        <v>JOGO DE FERRAGENS CROMADAS P/ PORTA DE VIDRO TEMPERADO, UMA FOLHA COMPOSTA: DOBRADICA SUPERIOR (101) E INFERIOR (103),TRINCO (502), FECHADURA (520),CONTRA FECHADURA (531),COM CAPUCHINHO</v>
      </c>
      <c r="D253" s="977" t="str">
        <f>IF($A253="INSUMO",VLOOKUP($B253,'BANCO DE DADOS MAIO INSUMOS'!$A:$D,3,FALSE),VLOOKUP($B253,'BANCO DE DADOS MAIO SERVIÇOS'!$A:$D,3,FALSE))</f>
        <v xml:space="preserve">CJ    </v>
      </c>
      <c r="E253" s="487">
        <v>2</v>
      </c>
      <c r="F253" s="470">
        <f>IF($A253="INSUMO",VLOOKUP($B253,'BANCO DE DADOS MAIO INSUMOS'!$A:$D,4,FALSE),VLOOKUP($B253,'BANCO DE DADOS MAIO SERVIÇOS'!$A:$D,4,FALSE))</f>
        <v>376.23</v>
      </c>
      <c r="G253" s="891">
        <f>TRUNC(E253*F253,2)</f>
        <v>752.46</v>
      </c>
    </row>
    <row r="254" spans="1:7" s="809" customFormat="1" ht="15.75">
      <c r="A254" s="1025" t="s">
        <v>1971</v>
      </c>
      <c r="B254" s="1019">
        <v>10507</v>
      </c>
      <c r="C254" s="978" t="str">
        <f>IF($A254="INSUMO",VLOOKUP($B254,'BANCO DE DADOS MAIO INSUMOS'!$A:$D,2,FALSE),VLOOKUP($B254,'BANCO DE DADOS MAIO SERVIÇOS'!$A:$D,2,FALSE))</f>
        <v>VIDRO TEMPERADO INCOLOR E = 10 MM, SEM COLOCACAO</v>
      </c>
      <c r="D254" s="977" t="str">
        <f>IF($A254="INSUMO",VLOOKUP($B254,'BANCO DE DADOS MAIO INSUMOS'!$A:$D,3,FALSE),VLOOKUP($B254,'BANCO DE DADOS MAIO SERVIÇOS'!$A:$D,3,FALSE))</f>
        <v xml:space="preserve">M2    </v>
      </c>
      <c r="E254" s="487">
        <f>1.6*2.1</f>
        <v>3.3600000000000003</v>
      </c>
      <c r="F254" s="470">
        <f>IF($A254="INSUMO",VLOOKUP($B254,'BANCO DE DADOS MAIO INSUMOS'!$A:$D,4,FALSE),VLOOKUP($B254,'BANCO DE DADOS MAIO SERVIÇOS'!$A:$D,4,FALSE))</f>
        <v>226.49</v>
      </c>
      <c r="G254" s="891">
        <f>TRUNC(E254*F254,2)</f>
        <v>761</v>
      </c>
    </row>
    <row r="255" spans="1:7" s="809" customFormat="1" ht="15.75">
      <c r="A255" s="1025" t="s">
        <v>1971</v>
      </c>
      <c r="B255" s="1019">
        <v>11499</v>
      </c>
      <c r="C255" s="978" t="str">
        <f>IF($A255="INSUMO",VLOOKUP($B255,'BANCO DE DADOS MAIO INSUMOS'!$A:$D,2,FALSE),VLOOKUP($B255,'BANCO DE DADOS MAIO SERVIÇOS'!$A:$D,2,FALSE))</f>
        <v>MOLA HIDRAULICA DE PISO P/ VIDRO TEMPERADO 10MM</v>
      </c>
      <c r="D255" s="977" t="str">
        <f>IF($A255="INSUMO",VLOOKUP($B255,'BANCO DE DADOS MAIO INSUMOS'!$A:$D,3,FALSE),VLOOKUP($B255,'BANCO DE DADOS MAIO SERVIÇOS'!$A:$D,3,FALSE))</f>
        <v xml:space="preserve">UN    </v>
      </c>
      <c r="E255" s="487">
        <v>2</v>
      </c>
      <c r="F255" s="470">
        <f>IF($A255="INSUMO",VLOOKUP($B255,'BANCO DE DADOS MAIO INSUMOS'!$A:$D,4,FALSE),VLOOKUP($B255,'BANCO DE DADOS MAIO SERVIÇOS'!$A:$D,4,FALSE))</f>
        <v>1122.72</v>
      </c>
      <c r="G255" s="891">
        <f>TRUNC(E255*F255,2)</f>
        <v>2245.44</v>
      </c>
    </row>
    <row r="256" spans="1:7" s="809" customFormat="1" ht="45">
      <c r="A256" s="1025" t="s">
        <v>1971</v>
      </c>
      <c r="B256" s="1019">
        <v>11523</v>
      </c>
      <c r="C256" s="978" t="str">
        <f>IF($A256="INSUMO",VLOOKUP($B256,'BANCO DE DADOS MAIO INSUMOS'!$A:$D,2,FALSE),VLOOKUP($B256,'BANCO DE DADOS MAIO SERVIÇOS'!$A:$D,2,FALSE))</f>
        <v>PUXADOR CONCHA DE EMBUTIR, EM LATAO CROMADO, PARA PORTA / JANELA DE CORRER, LISO, SEM FURO PARA CHAVE, COM FUROS PARA FIXAR PARAFUSOS, *30 X 90* MM (LARGURA X ALTURA)</v>
      </c>
      <c r="D256" s="977" t="str">
        <f>IF($A256="INSUMO",VLOOKUP($B256,'BANCO DE DADOS MAIO INSUMOS'!$A:$D,3,FALSE),VLOOKUP($B256,'BANCO DE DADOS MAIO SERVIÇOS'!$A:$D,3,FALSE))</f>
        <v xml:space="preserve">UN    </v>
      </c>
      <c r="E256" s="487">
        <v>2</v>
      </c>
      <c r="F256" s="470">
        <f>IF($A256="INSUMO",VLOOKUP($B256,'BANCO DE DADOS MAIO INSUMOS'!$A:$D,4,FALSE),VLOOKUP($B256,'BANCO DE DADOS MAIO SERVIÇOS'!$A:$D,4,FALSE))</f>
        <v>12.72</v>
      </c>
      <c r="G256" s="891">
        <f>TRUNC(E256*F256,2)</f>
        <v>25.44</v>
      </c>
    </row>
    <row r="257" spans="1:7" s="809" customFormat="1" ht="15.75">
      <c r="B257" s="1795" t="s">
        <v>1307</v>
      </c>
      <c r="C257" s="1796"/>
      <c r="D257" s="1796"/>
      <c r="E257" s="1796"/>
      <c r="F257" s="1796"/>
      <c r="G257" s="1797"/>
    </row>
    <row r="258" spans="1:7" s="809" customFormat="1" ht="16.5" thickBot="1">
      <c r="A258" s="1025" t="s">
        <v>1972</v>
      </c>
      <c r="B258" s="711">
        <v>88325</v>
      </c>
      <c r="C258" s="980" t="str">
        <f>IF($A258="INSUMO",VLOOKUP($B258,'BANCO DE DADOS MAIO INSUMOS'!$A:$D,2,FALSE),VLOOKUP($B258,'BANCO DE DADOS MAIO SERVIÇOS'!$A:$D,2,FALSE))</f>
        <v>VIDRACEIRO COM ENCARGOS COMPLEMENTARES</v>
      </c>
      <c r="D258" s="981" t="str">
        <f>IF($A258="INSUMO",VLOOKUP($B258,'BANCO DE DADOS MAIO INSUMOS'!$A:$D,3,FALSE),VLOOKUP($B258,'BANCO DE DADOS MAIO SERVIÇOS'!$A:$D,3,FALSE))</f>
        <v>H</v>
      </c>
      <c r="E258" s="519">
        <v>0.3</v>
      </c>
      <c r="F258" s="477">
        <f>IF($A258="INSUMO",VLOOKUP($B258,'BANCO DE DADOS MAIO INSUMOS'!$A:$D,4,FALSE),VLOOKUP($B258,'BANCO DE DADOS MAIO SERVIÇOS'!$A:$D,4,FALSE))</f>
        <v>16.829999999999998</v>
      </c>
      <c r="G258" s="892">
        <f>TRUNC(E258*F258,2)</f>
        <v>5.04</v>
      </c>
    </row>
    <row r="259" spans="1:7" s="809" customFormat="1" ht="16.5" thickBot="1">
      <c r="B259" s="1798" t="s">
        <v>2528</v>
      </c>
      <c r="C259" s="1798"/>
      <c r="D259" s="1798"/>
      <c r="E259" s="1799"/>
      <c r="F259" s="1080" t="s">
        <v>1175</v>
      </c>
      <c r="G259" s="1081">
        <f>TRUNC(SUM(G253:G258),2)</f>
        <v>3789.38</v>
      </c>
    </row>
    <row r="260" spans="1:7" s="809" customFormat="1" ht="13.5" thickBot="1">
      <c r="B260" s="1800"/>
      <c r="C260" s="1800"/>
      <c r="D260" s="1068"/>
      <c r="E260" s="1069"/>
      <c r="F260" s="1070"/>
      <c r="G260" s="1071"/>
    </row>
    <row r="261" spans="1:7" s="809" customFormat="1" ht="15.75">
      <c r="B261" s="762" t="s">
        <v>3031</v>
      </c>
      <c r="C261" s="1805" t="s">
        <v>3019</v>
      </c>
      <c r="D261" s="1805"/>
      <c r="E261" s="1805"/>
      <c r="F261" s="1805"/>
      <c r="G261" s="1079" t="s">
        <v>30</v>
      </c>
    </row>
    <row r="262" spans="1:7" s="809" customFormat="1" ht="31.5">
      <c r="B262" s="438" t="s">
        <v>2334</v>
      </c>
      <c r="C262" s="484" t="s">
        <v>1169</v>
      </c>
      <c r="D262" s="484" t="s">
        <v>30</v>
      </c>
      <c r="E262" s="484" t="s">
        <v>1170</v>
      </c>
      <c r="F262" s="485" t="s">
        <v>1171</v>
      </c>
      <c r="G262" s="486" t="s">
        <v>1172</v>
      </c>
    </row>
    <row r="263" spans="1:7" s="809" customFormat="1" ht="15.75">
      <c r="B263" s="1795" t="s">
        <v>1173</v>
      </c>
      <c r="C263" s="1796"/>
      <c r="D263" s="1796"/>
      <c r="E263" s="1796"/>
      <c r="F263" s="1796"/>
      <c r="G263" s="1797"/>
    </row>
    <row r="264" spans="1:7" s="809" customFormat="1" ht="45">
      <c r="A264" s="1025" t="s">
        <v>1971</v>
      </c>
      <c r="B264" s="1019">
        <v>3104</v>
      </c>
      <c r="C264" s="978" t="str">
        <f>IF($A264="INSUMO",VLOOKUP($B264,'BANCO DE DADOS MAIO INSUMOS'!$A:$D,2,FALSE),VLOOKUP($B264,'BANCO DE DADOS MAIO SERVIÇOS'!$A:$D,2,FALSE))</f>
        <v>JOGO DE FERRAGENS CROMADAS P/ PORTA DE VIDRO TEMPERADO, UMA FOLHA COMPOSTA: DOBRADICA SUPERIOR (101) E INFERIOR (103),TRINCO (502), FECHADURA (520),CONTRA FECHADURA (531),COM CAPUCHINHO</v>
      </c>
      <c r="D264" s="977" t="str">
        <f>IF($A264="INSUMO",VLOOKUP($B264,'BANCO DE DADOS MAIO INSUMOS'!$A:$D,3,FALSE),VLOOKUP($B264,'BANCO DE DADOS MAIO SERVIÇOS'!$A:$D,3,FALSE))</f>
        <v xml:space="preserve">CJ    </v>
      </c>
      <c r="E264" s="487">
        <v>2</v>
      </c>
      <c r="F264" s="470">
        <f>IF($A264="INSUMO",VLOOKUP($B264,'BANCO DE DADOS MAIO INSUMOS'!$A:$D,4,FALSE),VLOOKUP($B264,'BANCO DE DADOS MAIO SERVIÇOS'!$A:$D,4,FALSE))</f>
        <v>376.23</v>
      </c>
      <c r="G264" s="891">
        <f>TRUNC(E264*F264,2)</f>
        <v>752.46</v>
      </c>
    </row>
    <row r="265" spans="1:7" s="809" customFormat="1" ht="15.75">
      <c r="A265" s="1025" t="s">
        <v>1971</v>
      </c>
      <c r="B265" s="1019">
        <v>10507</v>
      </c>
      <c r="C265" s="978" t="str">
        <f>IF($A265="INSUMO",VLOOKUP($B265,'BANCO DE DADOS MAIO INSUMOS'!$A:$D,2,FALSE),VLOOKUP($B265,'BANCO DE DADOS MAIO SERVIÇOS'!$A:$D,2,FALSE))</f>
        <v>VIDRO TEMPERADO INCOLOR E = 10 MM, SEM COLOCACAO</v>
      </c>
      <c r="D265" s="977" t="str">
        <f>IF($A265="INSUMO",VLOOKUP($B265,'BANCO DE DADOS MAIO INSUMOS'!$A:$D,3,FALSE),VLOOKUP($B265,'BANCO DE DADOS MAIO SERVIÇOS'!$A:$D,3,FALSE))</f>
        <v xml:space="preserve">M2    </v>
      </c>
      <c r="E265" s="487">
        <f>TRUNC(1.9*2.1,2)</f>
        <v>3.99</v>
      </c>
      <c r="F265" s="470">
        <f>IF($A265="INSUMO",VLOOKUP($B265,'BANCO DE DADOS MAIO INSUMOS'!$A:$D,4,FALSE),VLOOKUP($B265,'BANCO DE DADOS MAIO SERVIÇOS'!$A:$D,4,FALSE))</f>
        <v>226.49</v>
      </c>
      <c r="G265" s="891">
        <f>TRUNC(E265*F265,2)</f>
        <v>903.69</v>
      </c>
    </row>
    <row r="266" spans="1:7" s="809" customFormat="1" ht="15.75">
      <c r="A266" s="1025" t="s">
        <v>1971</v>
      </c>
      <c r="B266" s="1019">
        <v>11499</v>
      </c>
      <c r="C266" s="978" t="str">
        <f>IF($A266="INSUMO",VLOOKUP($B266,'BANCO DE DADOS MAIO INSUMOS'!$A:$D,2,FALSE),VLOOKUP($B266,'BANCO DE DADOS MAIO SERVIÇOS'!$A:$D,2,FALSE))</f>
        <v>MOLA HIDRAULICA DE PISO P/ VIDRO TEMPERADO 10MM</v>
      </c>
      <c r="D266" s="977" t="str">
        <f>IF($A266="INSUMO",VLOOKUP($B266,'BANCO DE DADOS MAIO INSUMOS'!$A:$D,3,FALSE),VLOOKUP($B266,'BANCO DE DADOS MAIO SERVIÇOS'!$A:$D,3,FALSE))</f>
        <v xml:space="preserve">UN    </v>
      </c>
      <c r="E266" s="487">
        <v>2</v>
      </c>
      <c r="F266" s="470">
        <f>IF($A266="INSUMO",VLOOKUP($B266,'BANCO DE DADOS MAIO INSUMOS'!$A:$D,4,FALSE),VLOOKUP($B266,'BANCO DE DADOS MAIO SERVIÇOS'!$A:$D,4,FALSE))</f>
        <v>1122.72</v>
      </c>
      <c r="G266" s="891">
        <f>TRUNC(E266*F266,2)</f>
        <v>2245.44</v>
      </c>
    </row>
    <row r="267" spans="1:7" s="809" customFormat="1" ht="45">
      <c r="A267" s="1025" t="s">
        <v>1971</v>
      </c>
      <c r="B267" s="1019">
        <v>11523</v>
      </c>
      <c r="C267" s="978" t="str">
        <f>IF($A267="INSUMO",VLOOKUP($B267,'BANCO DE DADOS MAIO INSUMOS'!$A:$D,2,FALSE),VLOOKUP($B267,'BANCO DE DADOS MAIO SERVIÇOS'!$A:$D,2,FALSE))</f>
        <v>PUXADOR CONCHA DE EMBUTIR, EM LATAO CROMADO, PARA PORTA / JANELA DE CORRER, LISO, SEM FURO PARA CHAVE, COM FUROS PARA FIXAR PARAFUSOS, *30 X 90* MM (LARGURA X ALTURA)</v>
      </c>
      <c r="D267" s="977" t="str">
        <f>IF($A267="INSUMO",VLOOKUP($B267,'BANCO DE DADOS MAIO INSUMOS'!$A:$D,3,FALSE),VLOOKUP($B267,'BANCO DE DADOS MAIO SERVIÇOS'!$A:$D,3,FALSE))</f>
        <v xml:space="preserve">UN    </v>
      </c>
      <c r="E267" s="487">
        <v>2</v>
      </c>
      <c r="F267" s="470">
        <f>IF($A267="INSUMO",VLOOKUP($B267,'BANCO DE DADOS MAIO INSUMOS'!$A:$D,4,FALSE),VLOOKUP($B267,'BANCO DE DADOS MAIO SERVIÇOS'!$A:$D,4,FALSE))</f>
        <v>12.72</v>
      </c>
      <c r="G267" s="891">
        <f>TRUNC(E267*F267,2)</f>
        <v>25.44</v>
      </c>
    </row>
    <row r="268" spans="1:7" s="809" customFormat="1" ht="15.75">
      <c r="B268" s="1795" t="s">
        <v>1307</v>
      </c>
      <c r="C268" s="1796"/>
      <c r="D268" s="1796"/>
      <c r="E268" s="1796"/>
      <c r="F268" s="1796"/>
      <c r="G268" s="1797"/>
    </row>
    <row r="269" spans="1:7" s="809" customFormat="1" ht="16.5" thickBot="1">
      <c r="A269" s="1025" t="s">
        <v>1972</v>
      </c>
      <c r="B269" s="711">
        <v>88325</v>
      </c>
      <c r="C269" s="980" t="str">
        <f>IF($A269="INSUMO",VLOOKUP($B269,'BANCO DE DADOS MAIO INSUMOS'!$A:$D,2,FALSE),VLOOKUP($B269,'BANCO DE DADOS MAIO SERVIÇOS'!$A:$D,2,FALSE))</f>
        <v>VIDRACEIRO COM ENCARGOS COMPLEMENTARES</v>
      </c>
      <c r="D269" s="981" t="str">
        <f>IF($A269="INSUMO",VLOOKUP($B269,'BANCO DE DADOS MAIO INSUMOS'!$A:$D,3,FALSE),VLOOKUP($B269,'BANCO DE DADOS MAIO SERVIÇOS'!$A:$D,3,FALSE))</f>
        <v>H</v>
      </c>
      <c r="E269" s="519">
        <v>0.3</v>
      </c>
      <c r="F269" s="477">
        <f>IF($A269="INSUMO",VLOOKUP($B269,'BANCO DE DADOS MAIO INSUMOS'!$A:$D,4,FALSE),VLOOKUP($B269,'BANCO DE DADOS MAIO SERVIÇOS'!$A:$D,4,FALSE))</f>
        <v>16.829999999999998</v>
      </c>
      <c r="G269" s="892">
        <f>TRUNC(E269*F269,2)</f>
        <v>5.04</v>
      </c>
    </row>
    <row r="270" spans="1:7" s="809" customFormat="1" ht="16.5" thickBot="1">
      <c r="B270" s="1798" t="s">
        <v>2528</v>
      </c>
      <c r="C270" s="1798"/>
      <c r="D270" s="1798"/>
      <c r="E270" s="1799"/>
      <c r="F270" s="1080" t="s">
        <v>1175</v>
      </c>
      <c r="G270" s="1081">
        <f>TRUNC(SUM(G264:G269),2)</f>
        <v>3932.07</v>
      </c>
    </row>
    <row r="271" spans="1:7" s="809" customFormat="1" ht="6" customHeight="1" thickBot="1">
      <c r="B271" s="1800"/>
      <c r="C271" s="1800"/>
      <c r="D271" s="1068"/>
      <c r="E271" s="1069"/>
      <c r="F271" s="1070"/>
      <c r="G271" s="1071"/>
    </row>
    <row r="272" spans="1:7" s="809" customFormat="1" ht="15.75">
      <c r="B272" s="762" t="s">
        <v>3032</v>
      </c>
      <c r="C272" s="1805" t="s">
        <v>2529</v>
      </c>
      <c r="D272" s="1805"/>
      <c r="E272" s="1805"/>
      <c r="F272" s="1805"/>
      <c r="G272" s="1079" t="s">
        <v>0</v>
      </c>
    </row>
    <row r="273" spans="1:7" s="809" customFormat="1" ht="31.5">
      <c r="B273" s="438" t="s">
        <v>2334</v>
      </c>
      <c r="C273" s="484" t="s">
        <v>1169</v>
      </c>
      <c r="D273" s="484" t="s">
        <v>30</v>
      </c>
      <c r="E273" s="484" t="s">
        <v>1170</v>
      </c>
      <c r="F273" s="485" t="s">
        <v>1171</v>
      </c>
      <c r="G273" s="486" t="s">
        <v>1172</v>
      </c>
    </row>
    <row r="274" spans="1:7" s="809" customFormat="1" ht="15.75">
      <c r="B274" s="1795" t="s">
        <v>1173</v>
      </c>
      <c r="C274" s="1796"/>
      <c r="D274" s="1796"/>
      <c r="E274" s="1796"/>
      <c r="F274" s="1796"/>
      <c r="G274" s="1797"/>
    </row>
    <row r="275" spans="1:7" s="809" customFormat="1" ht="30">
      <c r="A275" s="1025" t="s">
        <v>1971</v>
      </c>
      <c r="B275" s="1019">
        <v>142</v>
      </c>
      <c r="C275" s="978" t="str">
        <f>IF($A275="INSUMO",VLOOKUP($B275,'BANCO DE DADOS MAIO INSUMOS'!$A:$D,2,FALSE),VLOOKUP($B275,'BANCO DE DADOS MAIO SERVIÇOS'!$A:$D,2,FALSE))</f>
        <v>SELANTE ELASTICO MONOCOMPONENTE A BASE DE POLIURETANO PARA JUNTAS DIVERSAS</v>
      </c>
      <c r="D275" s="977" t="str">
        <f>IF($A275="INSUMO",VLOOKUP($B275,'BANCO DE DADOS MAIO INSUMOS'!$A:$D,3,FALSE),VLOOKUP($B275,'BANCO DE DADOS MAIO SERVIÇOS'!$A:$D,3,FALSE))</f>
        <v xml:space="preserve">310ML </v>
      </c>
      <c r="E275" s="896">
        <v>0.88290000000000002</v>
      </c>
      <c r="F275" s="470">
        <f>IF($A275="INSUMO",VLOOKUP($B275,'BANCO DE DADOS MAIO INSUMOS'!$A:$D,4,FALSE),VLOOKUP($B275,'BANCO DE DADOS MAIO SERVIÇOS'!$A:$D,4,FALSE))</f>
        <v>28.24</v>
      </c>
      <c r="G275" s="891">
        <f>TRUNC(E275*F275,2)</f>
        <v>24.93</v>
      </c>
    </row>
    <row r="276" spans="1:7" s="809" customFormat="1" ht="30">
      <c r="A276" s="1025" t="s">
        <v>1971</v>
      </c>
      <c r="B276" s="1019">
        <v>4917</v>
      </c>
      <c r="C276" s="978" t="str">
        <f>IF($A276="INSUMO",VLOOKUP($B276,'BANCO DE DADOS MAIO INSUMOS'!$A:$D,2,FALSE),VLOOKUP($B276,'BANCO DE DADOS MAIO SERVIÇOS'!$A:$D,2,FALSE))</f>
        <v>PORTA DE ABRIR EM ALUMINIO TIPO VENEZIANA, ACABAMENTO ANODIZADO NATURAL, SEM GUARNICAO/ALIZAR/VISTA</v>
      </c>
      <c r="D276" s="977" t="str">
        <f>IF($A276="INSUMO",VLOOKUP($B276,'BANCO DE DADOS MAIO INSUMOS'!$A:$D,3,FALSE),VLOOKUP($B276,'BANCO DE DADOS MAIO SERVIÇOS'!$A:$D,3,FALSE))</f>
        <v xml:space="preserve">M2    </v>
      </c>
      <c r="E276" s="487">
        <v>1</v>
      </c>
      <c r="F276" s="470">
        <f>IF($A276="INSUMO",VLOOKUP($B276,'BANCO DE DADOS MAIO INSUMOS'!$A:$D,4,FALSE),VLOOKUP($B276,'BANCO DE DADOS MAIO SERVIÇOS'!$A:$D,4,FALSE))</f>
        <v>510.63</v>
      </c>
      <c r="G276" s="891">
        <f>TRUNC(E276*F276,2)</f>
        <v>510.63</v>
      </c>
    </row>
    <row r="277" spans="1:7" s="809" customFormat="1" ht="30">
      <c r="A277" s="1025" t="s">
        <v>1971</v>
      </c>
      <c r="B277" s="1019">
        <v>7568</v>
      </c>
      <c r="C277" s="978" t="str">
        <f>IF($A277="INSUMO",VLOOKUP($B277,'BANCO DE DADOS MAIO INSUMOS'!$A:$D,2,FALSE),VLOOKUP($B277,'BANCO DE DADOS MAIO SERVIÇOS'!$A:$D,2,FALSE))</f>
        <v>BUCHA DE NYLON SEM ABA S10, COM PARAFUSO DE 6,10 X 65 MM EM ACO ZINCADO COM ROSCA SOBERBA, CABECA CHATA E FENDA PHILLIPS</v>
      </c>
      <c r="D277" s="977" t="str">
        <f>IF($A277="INSUMO",VLOOKUP($B277,'BANCO DE DADOS MAIO INSUMOS'!$A:$D,3,FALSE),VLOOKUP($B277,'BANCO DE DADOS MAIO SERVIÇOS'!$A:$D,3,FALSE))</f>
        <v xml:space="preserve">UN    </v>
      </c>
      <c r="E277" s="896">
        <v>4.8166000000000002</v>
      </c>
      <c r="F277" s="470">
        <f>IF($A277="INSUMO",VLOOKUP($B277,'BANCO DE DADOS MAIO INSUMOS'!$A:$D,4,FALSE),VLOOKUP($B277,'BANCO DE DADOS MAIO SERVIÇOS'!$A:$D,4,FALSE))</f>
        <v>0.61</v>
      </c>
      <c r="G277" s="891">
        <f>TRUNC(E277*F277,2)</f>
        <v>2.93</v>
      </c>
    </row>
    <row r="278" spans="1:7" s="809" customFormat="1" ht="15.75">
      <c r="B278" s="1795" t="s">
        <v>1307</v>
      </c>
      <c r="C278" s="1796"/>
      <c r="D278" s="1796"/>
      <c r="E278" s="1796"/>
      <c r="F278" s="1796"/>
      <c r="G278" s="1797"/>
    </row>
    <row r="279" spans="1:7" s="809" customFormat="1" ht="15.75">
      <c r="A279" s="1025" t="s">
        <v>1972</v>
      </c>
      <c r="B279" s="1019">
        <v>88309</v>
      </c>
      <c r="C279" s="978" t="str">
        <f>IF($A279="INSUMO",VLOOKUP($B279,'BANCO DE DADOS MAIO INSUMOS'!$A:$D,2,FALSE),VLOOKUP($B279,'BANCO DE DADOS MAIO SERVIÇOS'!$A:$D,2,FALSE))</f>
        <v>PEDREIRO COM ENCARGOS COMPLEMENTARES</v>
      </c>
      <c r="D279" s="977" t="str">
        <f>IF($A279="INSUMO",VLOOKUP($B279,'BANCO DE DADOS MAIO INSUMOS'!$A:$D,3,FALSE),VLOOKUP($B279,'BANCO DE DADOS MAIO SERVIÇOS'!$A:$D,3,FALSE))</f>
        <v>H</v>
      </c>
      <c r="E279" s="896">
        <v>0.3826</v>
      </c>
      <c r="F279" s="470">
        <f>IF($A279="INSUMO",VLOOKUP($B279,'BANCO DE DADOS MAIO INSUMOS'!$A:$D,4,FALSE),VLOOKUP($B279,'BANCO DE DADOS MAIO SERVIÇOS'!$A:$D,4,FALSE))</f>
        <v>17.45</v>
      </c>
      <c r="G279" s="891">
        <f>TRUNC(E279*F279,2)</f>
        <v>6.67</v>
      </c>
    </row>
    <row r="280" spans="1:7" s="809" customFormat="1" ht="16.5" thickBot="1">
      <c r="A280" s="1025" t="s">
        <v>1972</v>
      </c>
      <c r="B280" s="711">
        <v>88316</v>
      </c>
      <c r="C280" s="980" t="str">
        <f>IF($A280="INSUMO",VLOOKUP($B280,'BANCO DE DADOS MAIO INSUMOS'!$A:$D,2,FALSE),VLOOKUP($B280,'BANCO DE DADOS MAIO SERVIÇOS'!$A:$D,2,FALSE))</f>
        <v>SERVENTE COM ENCARGOS COMPLEMENTARES</v>
      </c>
      <c r="D280" s="981" t="str">
        <f>IF($A280="INSUMO",VLOOKUP($B280,'BANCO DE DADOS MAIO INSUMOS'!$A:$D,3,FALSE),VLOOKUP($B280,'BANCO DE DADOS MAIO SERVIÇOS'!$A:$D,3,FALSE))</f>
        <v>H</v>
      </c>
      <c r="E280" s="1082">
        <v>0.191</v>
      </c>
      <c r="F280" s="477">
        <f>IF($A280="INSUMO",VLOOKUP($B280,'BANCO DE DADOS MAIO INSUMOS'!$A:$D,4,FALSE),VLOOKUP($B280,'BANCO DE DADOS MAIO SERVIÇOS'!$A:$D,4,FALSE))</f>
        <v>14.16</v>
      </c>
      <c r="G280" s="892">
        <f>TRUNC(E280*F280,2)</f>
        <v>2.7</v>
      </c>
    </row>
    <row r="281" spans="1:7" s="809" customFormat="1" ht="16.5" thickBot="1">
      <c r="B281" s="1798" t="s">
        <v>2387</v>
      </c>
      <c r="C281" s="1798"/>
      <c r="D281" s="1798"/>
      <c r="E281" s="1799"/>
      <c r="F281" s="1080" t="s">
        <v>1175</v>
      </c>
      <c r="G281" s="1081">
        <f>TRUNC(SUM(G275:G280),2)</f>
        <v>547.86</v>
      </c>
    </row>
    <row r="282" spans="1:7" s="809" customFormat="1" ht="13.5" thickBot="1">
      <c r="B282" s="1800"/>
      <c r="C282" s="1800"/>
      <c r="D282" s="1068"/>
      <c r="E282" s="1069"/>
      <c r="F282" s="1070"/>
      <c r="G282" s="1071"/>
    </row>
    <row r="283" spans="1:7" s="809" customFormat="1" ht="15.75">
      <c r="B283" s="762" t="s">
        <v>3033</v>
      </c>
      <c r="C283" s="1805" t="s">
        <v>2530</v>
      </c>
      <c r="D283" s="1805"/>
      <c r="E283" s="1805"/>
      <c r="F283" s="1805"/>
      <c r="G283" s="1079" t="s">
        <v>0</v>
      </c>
    </row>
    <row r="284" spans="1:7" s="809" customFormat="1" ht="31.5">
      <c r="B284" s="438" t="s">
        <v>2334</v>
      </c>
      <c r="C284" s="484" t="s">
        <v>1169</v>
      </c>
      <c r="D284" s="484" t="s">
        <v>30</v>
      </c>
      <c r="E284" s="484" t="s">
        <v>1170</v>
      </c>
      <c r="F284" s="485" t="s">
        <v>1171</v>
      </c>
      <c r="G284" s="486" t="s">
        <v>1172</v>
      </c>
    </row>
    <row r="285" spans="1:7" s="809" customFormat="1" ht="15.75">
      <c r="B285" s="1795" t="s">
        <v>1173</v>
      </c>
      <c r="C285" s="1796"/>
      <c r="D285" s="1796"/>
      <c r="E285" s="1796"/>
      <c r="F285" s="1796"/>
      <c r="G285" s="1797"/>
    </row>
    <row r="286" spans="1:7" s="809" customFormat="1" ht="30">
      <c r="A286" s="1025" t="s">
        <v>1971</v>
      </c>
      <c r="B286" s="1019">
        <v>142</v>
      </c>
      <c r="C286" s="978" t="str">
        <f>IF($A286="INSUMO",VLOOKUP($B286,'BANCO DE DADOS MAIO INSUMOS'!$A:$D,2,FALSE),VLOOKUP($B286,'BANCO DE DADOS MAIO SERVIÇOS'!$A:$D,2,FALSE))</f>
        <v>SELANTE ELASTICO MONOCOMPONENTE A BASE DE POLIURETANO PARA JUNTAS DIVERSAS</v>
      </c>
      <c r="D286" s="977" t="str">
        <f>IF($A286="INSUMO",VLOOKUP($B286,'BANCO DE DADOS MAIO INSUMOS'!$A:$D,3,FALSE),VLOOKUP($B286,'BANCO DE DADOS MAIO SERVIÇOS'!$A:$D,3,FALSE))</f>
        <v xml:space="preserve">310ML </v>
      </c>
      <c r="E286" s="896">
        <v>0.88290000000000002</v>
      </c>
      <c r="F286" s="470">
        <f>IF($A286="INSUMO",VLOOKUP($B286,'BANCO DE DADOS MAIO INSUMOS'!$A:$D,4,FALSE),VLOOKUP($B286,'BANCO DE DADOS MAIO SERVIÇOS'!$A:$D,4,FALSE))</f>
        <v>28.24</v>
      </c>
      <c r="G286" s="891">
        <f>TRUNC(E286*F286,2)</f>
        <v>24.93</v>
      </c>
    </row>
    <row r="287" spans="1:7" s="809" customFormat="1" ht="30">
      <c r="A287" s="1025" t="s">
        <v>1971</v>
      </c>
      <c r="B287" s="1019">
        <v>4917</v>
      </c>
      <c r="C287" s="978" t="str">
        <f>IF($A287="INSUMO",VLOOKUP($B287,'BANCO DE DADOS MAIO INSUMOS'!$A:$D,2,FALSE),VLOOKUP($B287,'BANCO DE DADOS MAIO SERVIÇOS'!$A:$D,2,FALSE))</f>
        <v>PORTA DE ABRIR EM ALUMINIO TIPO VENEZIANA, ACABAMENTO ANODIZADO NATURAL, SEM GUARNICAO/ALIZAR/VISTA</v>
      </c>
      <c r="D287" s="977" t="str">
        <f>IF($A287="INSUMO",VLOOKUP($B287,'BANCO DE DADOS MAIO INSUMOS'!$A:$D,3,FALSE),VLOOKUP($B287,'BANCO DE DADOS MAIO SERVIÇOS'!$A:$D,3,FALSE))</f>
        <v xml:space="preserve">M2    </v>
      </c>
      <c r="E287" s="487">
        <v>1</v>
      </c>
      <c r="F287" s="470">
        <f>IF($A287="INSUMO",VLOOKUP($B287,'BANCO DE DADOS MAIO INSUMOS'!$A:$D,4,FALSE),VLOOKUP($B287,'BANCO DE DADOS MAIO SERVIÇOS'!$A:$D,4,FALSE))</f>
        <v>510.63</v>
      </c>
      <c r="G287" s="891">
        <f>TRUNC(E287*F287,2)</f>
        <v>510.63</v>
      </c>
    </row>
    <row r="288" spans="1:7" s="809" customFormat="1" ht="30">
      <c r="A288" s="1025" t="s">
        <v>1971</v>
      </c>
      <c r="B288" s="1019">
        <v>7568</v>
      </c>
      <c r="C288" s="978" t="str">
        <f>IF($A288="INSUMO",VLOOKUP($B288,'BANCO DE DADOS MAIO INSUMOS'!$A:$D,2,FALSE),VLOOKUP($B288,'BANCO DE DADOS MAIO SERVIÇOS'!$A:$D,2,FALSE))</f>
        <v>BUCHA DE NYLON SEM ABA S10, COM PARAFUSO DE 6,10 X 65 MM EM ACO ZINCADO COM ROSCA SOBERBA, CABECA CHATA E FENDA PHILLIPS</v>
      </c>
      <c r="D288" s="977" t="str">
        <f>IF($A288="INSUMO",VLOOKUP($B288,'BANCO DE DADOS MAIO INSUMOS'!$A:$D,3,FALSE),VLOOKUP($B288,'BANCO DE DADOS MAIO SERVIÇOS'!$A:$D,3,FALSE))</f>
        <v xml:space="preserve">UN    </v>
      </c>
      <c r="E288" s="896">
        <v>4.8166000000000002</v>
      </c>
      <c r="F288" s="470">
        <f>IF($A288="INSUMO",VLOOKUP($B288,'BANCO DE DADOS MAIO INSUMOS'!$A:$D,4,FALSE),VLOOKUP($B288,'BANCO DE DADOS MAIO SERVIÇOS'!$A:$D,4,FALSE))</f>
        <v>0.61</v>
      </c>
      <c r="G288" s="891">
        <f>TRUNC(E288*F288,2)</f>
        <v>2.93</v>
      </c>
    </row>
    <row r="289" spans="1:7" s="809" customFormat="1" ht="30" customHeight="1">
      <c r="A289" s="1025" t="s">
        <v>1971</v>
      </c>
      <c r="B289" s="1348">
        <v>36888</v>
      </c>
      <c r="C289" s="978" t="str">
        <f>IF($A289="INSUMO",VLOOKUP($B289,'BANCO DE DADOS MAIO INSUMOS'!$A:$D,2,FALSE),VLOOKUP($B289,'BANCO DE DADOS MAIO SERVIÇOS'!$A:$D,2,FALSE))</f>
        <v>GUARNICAO/MOLDURA DE ACABAMENTO PARA ESQUADRIA DE ALUMINIO ANODIZADO NATURAL, PARA 1 FACE</v>
      </c>
      <c r="D289" s="977" t="str">
        <f>IF($A289="INSUMO",VLOOKUP($B289,'BANCO DE DADOS MAIO INSUMOS'!$A:$D,3,FALSE),VLOOKUP($B289,'BANCO DE DADOS MAIO SERVIÇOS'!$A:$D,3,FALSE))</f>
        <v xml:space="preserve">M     </v>
      </c>
      <c r="E289" s="896">
        <v>6.8503999999999996</v>
      </c>
      <c r="F289" s="470">
        <f>IF($A289="INSUMO",VLOOKUP($B289,'BANCO DE DADOS MAIO INSUMOS'!$A:$D,4,FALSE),VLOOKUP($B289,'BANCO DE DADOS MAIO SERVIÇOS'!$A:$D,4,FALSE))</f>
        <v>13.56</v>
      </c>
      <c r="G289" s="891">
        <f>TRUNC(E289*F289,2)</f>
        <v>92.89</v>
      </c>
    </row>
    <row r="290" spans="1:7" s="809" customFormat="1" ht="15.75">
      <c r="B290" s="1795" t="s">
        <v>1307</v>
      </c>
      <c r="C290" s="1796"/>
      <c r="D290" s="1796"/>
      <c r="E290" s="1796"/>
      <c r="F290" s="1796"/>
      <c r="G290" s="1797"/>
    </row>
    <row r="291" spans="1:7" s="809" customFormat="1" ht="15.75">
      <c r="A291" s="1025" t="s">
        <v>1972</v>
      </c>
      <c r="B291" s="1019">
        <v>88309</v>
      </c>
      <c r="C291" s="978" t="str">
        <f>IF($A291="INSUMO",VLOOKUP($B291,'BANCO DE DADOS MAIO INSUMOS'!$A:$D,2,FALSE),VLOOKUP($B291,'BANCO DE DADOS MAIO SERVIÇOS'!$A:$D,2,FALSE))</f>
        <v>PEDREIRO COM ENCARGOS COMPLEMENTARES</v>
      </c>
      <c r="D291" s="977" t="str">
        <f>IF($A291="INSUMO",VLOOKUP($B291,'BANCO DE DADOS MAIO INSUMOS'!$A:$D,3,FALSE),VLOOKUP($B291,'BANCO DE DADOS MAIO SERVIÇOS'!$A:$D,3,FALSE))</f>
        <v>H</v>
      </c>
      <c r="E291" s="896">
        <v>0.3826</v>
      </c>
      <c r="F291" s="470">
        <f>IF($A291="INSUMO",VLOOKUP($B291,'BANCO DE DADOS MAIO INSUMOS'!$A:$D,4,FALSE),VLOOKUP($B291,'BANCO DE DADOS MAIO SERVIÇOS'!$A:$D,4,FALSE))</f>
        <v>17.45</v>
      </c>
      <c r="G291" s="891">
        <f>TRUNC(E291*F291,2)</f>
        <v>6.67</v>
      </c>
    </row>
    <row r="292" spans="1:7" s="809" customFormat="1" ht="16.5" thickBot="1">
      <c r="A292" s="1025" t="s">
        <v>1972</v>
      </c>
      <c r="B292" s="711">
        <v>88316</v>
      </c>
      <c r="C292" s="980" t="str">
        <f>IF($A292="INSUMO",VLOOKUP($B292,'BANCO DE DADOS MAIO INSUMOS'!$A:$D,2,FALSE),VLOOKUP($B292,'BANCO DE DADOS MAIO SERVIÇOS'!$A:$D,2,FALSE))</f>
        <v>SERVENTE COM ENCARGOS COMPLEMENTARES</v>
      </c>
      <c r="D292" s="981" t="str">
        <f>IF($A292="INSUMO",VLOOKUP($B292,'BANCO DE DADOS MAIO INSUMOS'!$A:$D,3,FALSE),VLOOKUP($B292,'BANCO DE DADOS MAIO SERVIÇOS'!$A:$D,3,FALSE))</f>
        <v>H</v>
      </c>
      <c r="E292" s="1082">
        <v>0.191</v>
      </c>
      <c r="F292" s="477">
        <f>IF($A292="INSUMO",VLOOKUP($B292,'BANCO DE DADOS MAIO INSUMOS'!$A:$D,4,FALSE),VLOOKUP($B292,'BANCO DE DADOS MAIO SERVIÇOS'!$A:$D,4,FALSE))</f>
        <v>14.16</v>
      </c>
      <c r="G292" s="892">
        <f>TRUNC(E292*F292,2)</f>
        <v>2.7</v>
      </c>
    </row>
    <row r="293" spans="1:7" s="809" customFormat="1" ht="16.5" thickBot="1">
      <c r="B293" s="1798" t="s">
        <v>2387</v>
      </c>
      <c r="C293" s="1798"/>
      <c r="D293" s="1798"/>
      <c r="E293" s="1799"/>
      <c r="F293" s="1080" t="s">
        <v>1175</v>
      </c>
      <c r="G293" s="1081">
        <f>TRUNC(SUM(G286:G292),2)</f>
        <v>640.75</v>
      </c>
    </row>
    <row r="294" spans="1:7" s="468" customFormat="1" ht="16.5" thickBot="1">
      <c r="A294" s="720"/>
      <c r="B294" s="454"/>
      <c r="C294" s="454"/>
      <c r="D294" s="455"/>
      <c r="E294" s="456"/>
      <c r="F294" s="457"/>
      <c r="G294" s="458"/>
    </row>
    <row r="295" spans="1:7" s="732" customFormat="1" ht="15.75">
      <c r="B295" s="629" t="s">
        <v>3034</v>
      </c>
      <c r="C295" s="1809" t="s">
        <v>2328</v>
      </c>
      <c r="D295" s="1809"/>
      <c r="E295" s="1809"/>
      <c r="F295" s="1809"/>
      <c r="G295" s="630" t="s">
        <v>0</v>
      </c>
    </row>
    <row r="296" spans="1:7" s="732" customFormat="1" ht="31.5">
      <c r="B296" s="438" t="s">
        <v>2334</v>
      </c>
      <c r="C296" s="707" t="s">
        <v>1169</v>
      </c>
      <c r="D296" s="707" t="s">
        <v>30</v>
      </c>
      <c r="E296" s="707" t="s">
        <v>1170</v>
      </c>
      <c r="F296" s="708" t="s">
        <v>1171</v>
      </c>
      <c r="G296" s="709" t="s">
        <v>1172</v>
      </c>
    </row>
    <row r="297" spans="1:7" s="732" customFormat="1" ht="15.75">
      <c r="B297" s="1795" t="s">
        <v>1173</v>
      </c>
      <c r="C297" s="1796"/>
      <c r="D297" s="1796"/>
      <c r="E297" s="1796"/>
      <c r="F297" s="1796"/>
      <c r="G297" s="1797"/>
    </row>
    <row r="298" spans="1:7" s="732" customFormat="1" ht="30">
      <c r="A298" s="720" t="s">
        <v>1971</v>
      </c>
      <c r="B298" s="710">
        <v>1607</v>
      </c>
      <c r="C298" s="358" t="str">
        <f>IF($A298="INSUMO",VLOOKUP($B298,'BANCO DE DADOS MAIO INSUMOS'!$A:$D,2,FALSE),VLOOKUP($B298,'BANCO DE DADOS MAIO SERVIÇOS'!$A:$D,2,FALSE))</f>
        <v>CONJUNTO ARRUELAS DE VEDACAO 5/16" PARA TELHA FIBROCIMENTO (UMA ARRUELA METALICA E UMA ARRUELA PVC - CONICAS)</v>
      </c>
      <c r="D298" s="357" t="str">
        <f>IF($A298="INSUMO",VLOOKUP($B298,'BANCO DE DADOS MAIO INSUMOS'!$A:$D,3,FALSE),VLOOKUP($B298,'BANCO DE DADOS MAIO SERVIÇOS'!$A:$D,3,FALSE))</f>
        <v xml:space="preserve">CJ    </v>
      </c>
      <c r="E298" s="714">
        <v>1.42</v>
      </c>
      <c r="F298" s="439">
        <f>IF($A298="INSUMO",VLOOKUP($B298,'BANCO DE DADOS MAIO INSUMOS'!$A:$D,4,FALSE),VLOOKUP($B298,'BANCO DE DADOS MAIO SERVIÇOS'!$A:$D,4,FALSE))</f>
        <v>0.15</v>
      </c>
      <c r="G298" s="891">
        <f>TRUNC(E298*F298,2)</f>
        <v>0.21</v>
      </c>
    </row>
    <row r="299" spans="1:7" s="732" customFormat="1" ht="30">
      <c r="A299" s="720" t="s">
        <v>1971</v>
      </c>
      <c r="B299" s="710">
        <v>4299</v>
      </c>
      <c r="C299" s="358" t="str">
        <f>IF($A299="INSUMO",VLOOKUP($B299,'BANCO DE DADOS MAIO INSUMOS'!$A:$D,2,FALSE),VLOOKUP($B299,'BANCO DE DADOS MAIO SERVIÇOS'!$A:$D,2,FALSE))</f>
        <v>PARAFUSO ZINCADO ROSCA SOBERBA, CABECA SEXTAVADA, 5/16 " X 110 MM, PARA FIXACAO DE TELHA EM MADEIRA</v>
      </c>
      <c r="D299" s="357" t="str">
        <f>IF($A299="INSUMO",VLOOKUP($B299,'BANCO DE DADOS MAIO INSUMOS'!$A:$D,3,FALSE),VLOOKUP($B299,'BANCO DE DADOS MAIO SERVIÇOS'!$A:$D,3,FALSE))</f>
        <v xml:space="preserve">UN    </v>
      </c>
      <c r="E299" s="714">
        <v>1.42</v>
      </c>
      <c r="F299" s="439">
        <f>IF($A299="INSUMO",VLOOKUP($B299,'BANCO DE DADOS MAIO INSUMOS'!$A:$D,4,FALSE),VLOOKUP($B299,'BANCO DE DADOS MAIO SERVIÇOS'!$A:$D,4,FALSE))</f>
        <v>0.79</v>
      </c>
      <c r="G299" s="891">
        <f>TRUNC(E299*F299,2)</f>
        <v>1.1200000000000001</v>
      </c>
    </row>
    <row r="300" spans="1:7" s="732" customFormat="1" ht="15">
      <c r="B300" s="710" t="s">
        <v>1213</v>
      </c>
      <c r="C300" s="358" t="str">
        <f>C306</f>
        <v>CHAPA DE POLICARBONATO</v>
      </c>
      <c r="D300" s="613" t="str">
        <f>G306</f>
        <v>M2</v>
      </c>
      <c r="E300" s="714">
        <v>1.1499999999999999</v>
      </c>
      <c r="F300" s="439">
        <f>D311</f>
        <v>154</v>
      </c>
      <c r="G300" s="891">
        <f>TRUNC(E300*F300,2)</f>
        <v>177.1</v>
      </c>
    </row>
    <row r="301" spans="1:7" s="732" customFormat="1" ht="15.75">
      <c r="B301" s="1795" t="s">
        <v>1307</v>
      </c>
      <c r="C301" s="1796"/>
      <c r="D301" s="1796"/>
      <c r="E301" s="1796"/>
      <c r="F301" s="1796"/>
      <c r="G301" s="1797"/>
    </row>
    <row r="302" spans="1:7" s="732" customFormat="1" ht="15.75">
      <c r="A302" s="720" t="s">
        <v>1972</v>
      </c>
      <c r="B302" s="710">
        <v>88239</v>
      </c>
      <c r="C302" s="358" t="str">
        <f>IF($A302="INSUMO",VLOOKUP($B302,'BANCO DE DADOS MAIO INSUMOS'!$A:$D,2,FALSE),VLOOKUP($B302,'BANCO DE DADOS MAIO SERVIÇOS'!$A:$D,2,FALSE))</f>
        <v>AJUDANTE DE CARPINTEIRO COM ENCARGOS COMPLEMENTARES</v>
      </c>
      <c r="D302" s="357" t="str">
        <f>IF($A302="INSUMO",VLOOKUP($B302,'BANCO DE DADOS MAIO INSUMOS'!$A:$D,3,FALSE),VLOOKUP($B302,'BANCO DE DADOS MAIO SERVIÇOS'!$A:$D,3,FALSE))</f>
        <v>H</v>
      </c>
      <c r="E302" s="714">
        <v>0.22</v>
      </c>
      <c r="F302" s="439">
        <f>IF($A302="INSUMO",VLOOKUP($B302,'BANCO DE DADOS MAIO INSUMOS'!$A:$D,4,FALSE),VLOOKUP($B302,'BANCO DE DADOS MAIO SERVIÇOS'!$A:$D,4,FALSE))</f>
        <v>16.57</v>
      </c>
      <c r="G302" s="891">
        <f>TRUNC(E302*F302,2)</f>
        <v>3.64</v>
      </c>
    </row>
    <row r="303" spans="1:7" s="732" customFormat="1" ht="16.5" thickBot="1">
      <c r="A303" s="720" t="s">
        <v>1972</v>
      </c>
      <c r="B303" s="711">
        <v>88262</v>
      </c>
      <c r="C303" s="365" t="str">
        <f>IF($A303="INSUMO",VLOOKUP($B303,'BANCO DE DADOS MAIO INSUMOS'!$A:$D,2,FALSE),VLOOKUP($B303,'BANCO DE DADOS MAIO SERVIÇOS'!$A:$D,2,FALSE))</f>
        <v>CARPINTEIRO DE FORMAS COM ENCARGOS COMPLEMENTARES</v>
      </c>
      <c r="D303" s="366" t="str">
        <f>IF($A303="INSUMO",VLOOKUP($B303,'BANCO DE DADOS MAIO INSUMOS'!$A:$D,3,FALSE),VLOOKUP($B303,'BANCO DE DADOS MAIO SERVIÇOS'!$A:$D,3,FALSE))</f>
        <v>H</v>
      </c>
      <c r="E303" s="488">
        <v>0.22</v>
      </c>
      <c r="F303" s="441">
        <f>IF($A303="INSUMO",VLOOKUP($B303,'BANCO DE DADOS MAIO INSUMOS'!$A:$D,4,FALSE),VLOOKUP($B303,'BANCO DE DADOS MAIO SERVIÇOS'!$A:$D,4,FALSE))</f>
        <v>17.350000000000001</v>
      </c>
      <c r="G303" s="892">
        <f>TRUNC(E303*F303,2)</f>
        <v>3.81</v>
      </c>
    </row>
    <row r="304" spans="1:7" s="732" customFormat="1" ht="16.5" thickBot="1">
      <c r="B304" s="1798" t="s">
        <v>2386</v>
      </c>
      <c r="C304" s="1798"/>
      <c r="D304" s="1798"/>
      <c r="E304" s="1799"/>
      <c r="F304" s="893" t="s">
        <v>1175</v>
      </c>
      <c r="G304" s="894">
        <f>TRUNC(SUM(G298:G303),2)</f>
        <v>185.88</v>
      </c>
    </row>
    <row r="305" spans="1:7" s="732" customFormat="1" ht="15.75" thickBot="1"/>
    <row r="306" spans="1:7" s="732" customFormat="1" ht="15.75">
      <c r="B306" s="682" t="s">
        <v>1213</v>
      </c>
      <c r="C306" s="501" t="s">
        <v>2329</v>
      </c>
      <c r="D306" s="683"/>
      <c r="E306" s="684"/>
      <c r="F306" s="703"/>
      <c r="G306" s="685" t="s">
        <v>0</v>
      </c>
    </row>
    <row r="307" spans="1:7" s="732" customFormat="1" ht="15.75">
      <c r="B307" s="686" t="s">
        <v>1205</v>
      </c>
      <c r="C307" s="687" t="s">
        <v>1206</v>
      </c>
      <c r="D307" s="688" t="s">
        <v>1207</v>
      </c>
      <c r="E307" s="689" t="s">
        <v>1208</v>
      </c>
      <c r="F307" s="704" t="s">
        <v>1209</v>
      </c>
      <c r="G307" s="690" t="s">
        <v>1210</v>
      </c>
    </row>
    <row r="308" spans="1:7" s="732" customFormat="1" ht="15">
      <c r="B308" s="691">
        <v>43277</v>
      </c>
      <c r="C308" s="692" t="s">
        <v>13732</v>
      </c>
      <c r="D308" s="693">
        <v>168</v>
      </c>
      <c r="E308" s="733" t="s">
        <v>13733</v>
      </c>
      <c r="F308" s="482" t="s">
        <v>13734</v>
      </c>
      <c r="G308" s="702" t="s">
        <v>13735</v>
      </c>
    </row>
    <row r="309" spans="1:7" s="732" customFormat="1" ht="15">
      <c r="B309" s="691">
        <v>43277</v>
      </c>
      <c r="C309" s="692" t="s">
        <v>13736</v>
      </c>
      <c r="D309" s="693">
        <v>150</v>
      </c>
      <c r="E309" s="694" t="s">
        <v>13737</v>
      </c>
      <c r="F309" s="895" t="s">
        <v>13738</v>
      </c>
      <c r="G309" s="695" t="s">
        <v>13739</v>
      </c>
    </row>
    <row r="310" spans="1:7" s="732" customFormat="1" ht="15">
      <c r="B310" s="691">
        <v>43277</v>
      </c>
      <c r="C310" s="692" t="s">
        <v>13740</v>
      </c>
      <c r="D310" s="693">
        <v>154</v>
      </c>
      <c r="E310" s="696" t="s">
        <v>13733</v>
      </c>
      <c r="F310" s="705" t="s">
        <v>13734</v>
      </c>
      <c r="G310" s="695" t="s">
        <v>13741</v>
      </c>
    </row>
    <row r="311" spans="1:7" s="732" customFormat="1" ht="16.5" thickBot="1">
      <c r="B311" s="697"/>
      <c r="C311" s="698" t="s">
        <v>1211</v>
      </c>
      <c r="D311" s="699">
        <f>MEDIAN(D308:D310)</f>
        <v>154</v>
      </c>
      <c r="E311" s="700"/>
      <c r="F311" s="706"/>
      <c r="G311" s="701"/>
    </row>
    <row r="312" spans="1:7" s="749" customFormat="1" ht="16.5" thickBot="1">
      <c r="A312" s="722"/>
      <c r="B312" s="861"/>
      <c r="C312" s="861"/>
      <c r="D312" s="861"/>
      <c r="E312" s="861"/>
      <c r="F312" s="861"/>
      <c r="G312" s="861"/>
    </row>
    <row r="313" spans="1:7" s="468" customFormat="1" ht="15.75">
      <c r="A313" s="720"/>
      <c r="B313" s="478" t="s">
        <v>3035</v>
      </c>
      <c r="C313" s="1822" t="str">
        <f>CONCATENATE("FORNECIMENTO E INSTALAÇÃO DE ",C316)</f>
        <v xml:space="preserve">FORNECIMENTO E INSTALAÇÃO DE PISO ANTIDERRAPANTE 45X45 CM </v>
      </c>
      <c r="D313" s="1822"/>
      <c r="E313" s="1822"/>
      <c r="F313" s="1822"/>
      <c r="G313" s="437" t="s">
        <v>0</v>
      </c>
    </row>
    <row r="314" spans="1:7" s="468" customFormat="1" ht="31.5">
      <c r="A314" s="720"/>
      <c r="B314" s="438" t="s">
        <v>2334</v>
      </c>
      <c r="C314" s="707" t="s">
        <v>1169</v>
      </c>
      <c r="D314" s="707" t="s">
        <v>30</v>
      </c>
      <c r="E314" s="707" t="s">
        <v>1170</v>
      </c>
      <c r="F314" s="708" t="s">
        <v>1171</v>
      </c>
      <c r="G314" s="709" t="s">
        <v>1172</v>
      </c>
    </row>
    <row r="315" spans="1:7" s="468" customFormat="1" ht="15.75">
      <c r="A315" s="720"/>
      <c r="B315" s="1795" t="s">
        <v>1173</v>
      </c>
      <c r="C315" s="1796"/>
      <c r="D315" s="1796"/>
      <c r="E315" s="1796"/>
      <c r="F315" s="1796"/>
      <c r="G315" s="1797"/>
    </row>
    <row r="316" spans="1:7" s="468" customFormat="1" ht="15.75">
      <c r="A316" s="720"/>
      <c r="B316" s="466" t="s">
        <v>1213</v>
      </c>
      <c r="C316" s="490" t="str">
        <f>C324</f>
        <v xml:space="preserve">PISO ANTIDERRAPANTE 45X45 CM </v>
      </c>
      <c r="D316" s="491" t="s">
        <v>0</v>
      </c>
      <c r="E316" s="515">
        <v>1.06</v>
      </c>
      <c r="F316" s="515">
        <f>D329</f>
        <v>15.9</v>
      </c>
      <c r="G316" s="520">
        <f>TRUNC(E316*F316,2)</f>
        <v>16.850000000000001</v>
      </c>
    </row>
    <row r="317" spans="1:7" s="468" customFormat="1" ht="15.75">
      <c r="A317" s="720" t="s">
        <v>1971</v>
      </c>
      <c r="B317" s="710">
        <v>1381</v>
      </c>
      <c r="C317" s="358" t="str">
        <f>IF($A317="INSUMO",VLOOKUP($B317,'BANCO DE DADOS MAIO INSUMOS'!$A:$D,2,FALSE),VLOOKUP($B317,'BANCO DE DADOS MAIO SERVIÇOS'!$A:$D,2,FALSE))</f>
        <v>ARGAMASSA COLANTE AC I PARA CERAMICAS</v>
      </c>
      <c r="D317" s="357" t="str">
        <f>IF($A317="INSUMO",VLOOKUP($B317,'BANCO DE DADOS MAIO INSUMOS'!$A:$D,3,FALSE),VLOOKUP($B317,'BANCO DE DADOS MAIO SERVIÇOS'!$A:$D,3,FALSE))</f>
        <v xml:space="preserve">KG    </v>
      </c>
      <c r="E317" s="515">
        <v>6.14</v>
      </c>
      <c r="F317" s="439">
        <f>IF($A317="INSUMO",VLOOKUP($B317,'BANCO DE DADOS MAIO INSUMOS'!$A:$D,4,FALSE),VLOOKUP($B317,'BANCO DE DADOS MAIO SERVIÇOS'!$A:$D,4,FALSE))</f>
        <v>0.5</v>
      </c>
      <c r="G317" s="520">
        <f>TRUNC(E317*F317,2)</f>
        <v>3.07</v>
      </c>
    </row>
    <row r="318" spans="1:7" s="468" customFormat="1" ht="15.75">
      <c r="A318" s="720" t="s">
        <v>1971</v>
      </c>
      <c r="B318" s="710">
        <v>34357</v>
      </c>
      <c r="C318" s="358" t="str">
        <f>IF($A318="INSUMO",VLOOKUP($B318,'BANCO DE DADOS MAIO INSUMOS'!$A:$D,2,FALSE),VLOOKUP($B318,'BANCO DE DADOS MAIO SERVIÇOS'!$A:$D,2,FALSE))</f>
        <v>REJUNTE COLORIDO, CIMENTICIO</v>
      </c>
      <c r="D318" s="357" t="str">
        <f>IF($A318="INSUMO",VLOOKUP($B318,'BANCO DE DADOS MAIO INSUMOS'!$A:$D,3,FALSE),VLOOKUP($B318,'BANCO DE DADOS MAIO SERVIÇOS'!$A:$D,3,FALSE))</f>
        <v xml:space="preserve">KG    </v>
      </c>
      <c r="E318" s="515">
        <v>0.19</v>
      </c>
      <c r="F318" s="439">
        <f>IF($A318="INSUMO",VLOOKUP($B318,'BANCO DE DADOS MAIO INSUMOS'!$A:$D,4,FALSE),VLOOKUP($B318,'BANCO DE DADOS MAIO SERVIÇOS'!$A:$D,4,FALSE))</f>
        <v>3.18</v>
      </c>
      <c r="G318" s="520">
        <f>TRUNC(E318*F318,2)</f>
        <v>0.6</v>
      </c>
    </row>
    <row r="319" spans="1:7" s="468" customFormat="1" ht="15.75">
      <c r="A319" s="720"/>
      <c r="B319" s="1795" t="s">
        <v>1174</v>
      </c>
      <c r="C319" s="1796"/>
      <c r="D319" s="1796"/>
      <c r="E319" s="1796"/>
      <c r="F319" s="1796"/>
      <c r="G319" s="1797"/>
    </row>
    <row r="320" spans="1:7" s="468" customFormat="1" ht="15.75">
      <c r="A320" s="720" t="s">
        <v>1972</v>
      </c>
      <c r="B320" s="710">
        <v>88256</v>
      </c>
      <c r="C320" s="358" t="str">
        <f>IF($A320="INSUMO",VLOOKUP($B320,'BANCO DE DADOS MAIO INSUMOS'!$A:$D,2,FALSE),VLOOKUP($B320,'BANCO DE DADOS MAIO SERVIÇOS'!$A:$D,2,FALSE))</f>
        <v>AZULEJISTA OU LADRILHISTA COM ENCARGOS COMPLEMENTARES</v>
      </c>
      <c r="D320" s="357" t="str">
        <f>IF($A320="INSUMO",VLOOKUP($B320,'BANCO DE DADOS MAIO INSUMOS'!$A:$D,3,FALSE),VLOOKUP($B320,'BANCO DE DADOS MAIO SERVIÇOS'!$A:$D,3,FALSE))</f>
        <v>H</v>
      </c>
      <c r="E320" s="487">
        <v>0.26</v>
      </c>
      <c r="F320" s="439">
        <f>IF($A320="INSUMO",VLOOKUP($B320,'BANCO DE DADOS MAIO INSUMOS'!$A:$D,4,FALSE),VLOOKUP($B320,'BANCO DE DADOS MAIO SERVIÇOS'!$A:$D,4,FALSE))</f>
        <v>17.39</v>
      </c>
      <c r="G320" s="520">
        <f>TRUNC(E320*F320,2)</f>
        <v>4.5199999999999996</v>
      </c>
    </row>
    <row r="321" spans="1:32" s="468" customFormat="1" ht="16.5" thickBot="1">
      <c r="A321" s="720" t="s">
        <v>1972</v>
      </c>
      <c r="B321" s="711">
        <v>88316</v>
      </c>
      <c r="C321" s="365" t="str">
        <f>IF($A321="INSUMO",VLOOKUP($B321,'BANCO DE DADOS MAIO INSUMOS'!$A:$D,2,FALSE),VLOOKUP($B321,'BANCO DE DADOS MAIO SERVIÇOS'!$A:$D,2,FALSE))</f>
        <v>SERVENTE COM ENCARGOS COMPLEMENTARES</v>
      </c>
      <c r="D321" s="366" t="str">
        <f>IF($A321="INSUMO",VLOOKUP($B321,'BANCO DE DADOS MAIO INSUMOS'!$A:$D,3,FALSE),VLOOKUP($B321,'BANCO DE DADOS MAIO SERVIÇOS'!$A:$D,3,FALSE))</f>
        <v>H</v>
      </c>
      <c r="E321" s="516">
        <v>0.15</v>
      </c>
      <c r="F321" s="441">
        <f>IF($A321="INSUMO",VLOOKUP($B321,'BANCO DE DADOS MAIO INSUMOS'!$A:$D,4,FALSE),VLOOKUP($B321,'BANCO DE DADOS MAIO SERVIÇOS'!$A:$D,4,FALSE))</f>
        <v>14.16</v>
      </c>
      <c r="G321" s="725">
        <f>TRUNC(E321*F321,2)</f>
        <v>2.12</v>
      </c>
    </row>
    <row r="322" spans="1:32" s="468" customFormat="1" ht="16.5" thickBot="1">
      <c r="A322" s="720"/>
      <c r="B322" s="1798" t="s">
        <v>2024</v>
      </c>
      <c r="C322" s="1798"/>
      <c r="D322" s="1798"/>
      <c r="E322" s="1799"/>
      <c r="F322" s="335" t="s">
        <v>1175</v>
      </c>
      <c r="G322" s="336">
        <f>TRUNC(SUM(G316:G321),2)</f>
        <v>27.16</v>
      </c>
    </row>
    <row r="323" spans="1:32" s="468" customFormat="1" ht="16.5" thickBot="1">
      <c r="A323" s="720"/>
      <c r="B323" s="327"/>
      <c r="C323" s="327"/>
      <c r="D323" s="327"/>
      <c r="E323" s="327"/>
      <c r="F323" s="443"/>
      <c r="G323" s="443"/>
    </row>
    <row r="324" spans="1:32" s="468" customFormat="1" ht="15.75">
      <c r="A324" s="720"/>
      <c r="B324" s="682" t="s">
        <v>1205</v>
      </c>
      <c r="C324" s="481" t="s">
        <v>1909</v>
      </c>
      <c r="D324" s="683" t="s">
        <v>0</v>
      </c>
      <c r="E324" s="684"/>
      <c r="F324" s="479"/>
      <c r="G324" s="480"/>
    </row>
    <row r="325" spans="1:32" s="468" customFormat="1" ht="15.75">
      <c r="A325" s="720"/>
      <c r="B325" s="686"/>
      <c r="C325" s="1010" t="s">
        <v>1206</v>
      </c>
      <c r="D325" s="1011" t="s">
        <v>1207</v>
      </c>
      <c r="E325" s="1012" t="s">
        <v>1208</v>
      </c>
      <c r="F325" s="450" t="s">
        <v>1209</v>
      </c>
      <c r="G325" s="690" t="s">
        <v>1210</v>
      </c>
    </row>
    <row r="326" spans="1:32" s="468" customFormat="1" ht="15.75">
      <c r="A326" s="720"/>
      <c r="B326" s="1397">
        <v>43292</v>
      </c>
      <c r="C326" s="1411" t="s">
        <v>2064</v>
      </c>
      <c r="D326" s="1412">
        <v>17.3</v>
      </c>
      <c r="E326" s="1413" t="s">
        <v>7921</v>
      </c>
      <c r="F326" s="1414" t="s">
        <v>7922</v>
      </c>
      <c r="G326" s="1416" t="s">
        <v>7923</v>
      </c>
    </row>
    <row r="327" spans="1:32" s="468" customFormat="1" ht="15.75">
      <c r="A327" s="720"/>
      <c r="B327" s="1397">
        <v>43292</v>
      </c>
      <c r="C327" s="1411" t="s">
        <v>1259</v>
      </c>
      <c r="D327" s="1412">
        <v>15.9</v>
      </c>
      <c r="E327" s="1413" t="s">
        <v>1260</v>
      </c>
      <c r="F327" s="1414" t="s">
        <v>2538</v>
      </c>
      <c r="G327" s="1417" t="s">
        <v>2539</v>
      </c>
    </row>
    <row r="328" spans="1:32" s="468" customFormat="1" ht="15.75">
      <c r="A328" s="720"/>
      <c r="B328" s="1397">
        <v>43292</v>
      </c>
      <c r="C328" s="1411" t="s">
        <v>7924</v>
      </c>
      <c r="D328" s="1412">
        <v>10.9</v>
      </c>
      <c r="E328" s="1415" t="s">
        <v>7925</v>
      </c>
      <c r="F328" s="1414" t="s">
        <v>7926</v>
      </c>
      <c r="G328" s="1416" t="s">
        <v>7927</v>
      </c>
    </row>
    <row r="329" spans="1:32" s="468" customFormat="1" ht="16.5" thickBot="1">
      <c r="A329" s="720"/>
      <c r="B329" s="697"/>
      <c r="C329" s="698" t="s">
        <v>1211</v>
      </c>
      <c r="D329" s="483">
        <f>MEDIAN(D326:D328)</f>
        <v>15.9</v>
      </c>
      <c r="E329" s="700"/>
      <c r="F329" s="453"/>
      <c r="G329" s="701"/>
    </row>
    <row r="330" spans="1:32" s="120" customFormat="1" ht="13.5" thickBot="1">
      <c r="B330" s="150"/>
      <c r="C330" s="150"/>
      <c r="D330" s="150"/>
      <c r="E330" s="150"/>
      <c r="F330" s="108"/>
      <c r="G330" s="108"/>
    </row>
    <row r="331" spans="1:32" s="744" customFormat="1" ht="15.75">
      <c r="A331" s="1246"/>
      <c r="B331" s="433" t="s">
        <v>3036</v>
      </c>
      <c r="C331" s="1812" t="s">
        <v>1183</v>
      </c>
      <c r="D331" s="1813"/>
      <c r="E331" s="1813"/>
      <c r="F331" s="1814"/>
      <c r="G331" s="437" t="s">
        <v>30</v>
      </c>
      <c r="H331" s="737"/>
      <c r="I331" s="737"/>
      <c r="J331" s="737"/>
      <c r="K331" s="737"/>
      <c r="L331" s="737"/>
      <c r="M331" s="737"/>
      <c r="N331" s="737"/>
      <c r="O331" s="737"/>
      <c r="P331" s="737"/>
      <c r="Q331" s="737"/>
      <c r="R331" s="737"/>
      <c r="S331" s="737"/>
      <c r="T331" s="737"/>
      <c r="U331" s="737"/>
      <c r="V331" s="737"/>
      <c r="W331" s="737"/>
      <c r="X331" s="737"/>
      <c r="Y331" s="737"/>
      <c r="Z331" s="737"/>
      <c r="AA331" s="737"/>
      <c r="AB331" s="737"/>
      <c r="AC331" s="737"/>
      <c r="AD331" s="737"/>
      <c r="AE331" s="737"/>
      <c r="AF331" s="743"/>
    </row>
    <row r="332" spans="1:32" s="468" customFormat="1" ht="31.5">
      <c r="A332" s="1247"/>
      <c r="B332" s="438" t="s">
        <v>2334</v>
      </c>
      <c r="C332" s="707" t="s">
        <v>1169</v>
      </c>
      <c r="D332" s="707" t="s">
        <v>30</v>
      </c>
      <c r="E332" s="707" t="s">
        <v>1170</v>
      </c>
      <c r="F332" s="708" t="s">
        <v>1171</v>
      </c>
      <c r="G332" s="709" t="s">
        <v>1172</v>
      </c>
      <c r="H332" s="737"/>
      <c r="I332" s="737"/>
      <c r="J332" s="737"/>
      <c r="K332" s="737"/>
      <c r="L332" s="737"/>
      <c r="M332" s="737"/>
      <c r="N332" s="737"/>
      <c r="O332" s="737"/>
      <c r="P332" s="737"/>
      <c r="Q332" s="737"/>
      <c r="R332" s="737"/>
      <c r="S332" s="737"/>
      <c r="T332" s="737"/>
      <c r="U332" s="737"/>
      <c r="V332" s="737"/>
      <c r="W332" s="737"/>
      <c r="X332" s="737"/>
      <c r="Y332" s="737"/>
      <c r="Z332" s="737"/>
      <c r="AA332" s="737"/>
      <c r="AB332" s="737"/>
      <c r="AC332" s="737"/>
      <c r="AD332" s="737"/>
      <c r="AE332" s="737"/>
    </row>
    <row r="333" spans="1:32" s="468" customFormat="1" ht="15.75">
      <c r="A333" s="720"/>
      <c r="B333" s="1801" t="s">
        <v>1176</v>
      </c>
      <c r="C333" s="1802"/>
      <c r="D333" s="1802"/>
      <c r="E333" s="1802"/>
      <c r="F333" s="1802"/>
      <c r="G333" s="1803"/>
      <c r="H333" s="737"/>
      <c r="I333" s="737"/>
      <c r="J333" s="737"/>
      <c r="K333" s="737"/>
      <c r="L333" s="737"/>
      <c r="M333" s="737"/>
      <c r="N333" s="737"/>
      <c r="O333" s="737"/>
      <c r="P333" s="737"/>
      <c r="Q333" s="737"/>
      <c r="R333" s="737"/>
      <c r="S333" s="737"/>
      <c r="T333" s="737"/>
      <c r="U333" s="737"/>
      <c r="V333" s="737"/>
      <c r="W333" s="737"/>
      <c r="X333" s="737"/>
      <c r="Y333" s="737"/>
      <c r="Z333" s="737"/>
      <c r="AA333" s="737"/>
      <c r="AB333" s="737"/>
      <c r="AC333" s="737"/>
      <c r="AD333" s="737"/>
      <c r="AE333" s="737"/>
    </row>
    <row r="334" spans="1:32" s="468" customFormat="1" ht="30">
      <c r="A334" s="720" t="s">
        <v>1971</v>
      </c>
      <c r="B334" s="464">
        <v>7583</v>
      </c>
      <c r="C334" s="358" t="str">
        <f>IF($A334="INSUMO",VLOOKUP($B334,'BANCO DE DADOS MAIO INSUMOS'!$A:$D,2,FALSE),VLOOKUP($B334,'BANCO DE DADOS MAIO SERVIÇOS'!$A:$D,2,FALSE))</f>
        <v>BUCHA DE NYLON SEM ABA S8, COM PARAFUSO DE 4,80 X 50 MM EM ACO ZINCADO COM ROSCA SOBERBA, CABECA CHATA E FENDA PHILLIPS</v>
      </c>
      <c r="D334" s="357" t="str">
        <f>IF($A334="INSUMO",VLOOKUP($B334,'BANCO DE DADOS MAIO INSUMOS'!$A:$D,3,FALSE),VLOOKUP($B334,'BANCO DE DADOS MAIO SERVIÇOS'!$A:$D,3,FALSE))</f>
        <v xml:space="preserve">UN    </v>
      </c>
      <c r="E334" s="723">
        <v>6</v>
      </c>
      <c r="F334" s="439">
        <f>IF($A334="INSUMO",VLOOKUP($B334,'BANCO DE DADOS MAIO INSUMOS'!$A:$D,4,FALSE),VLOOKUP($B334,'BANCO DE DADOS MAIO SERVIÇOS'!$A:$D,4,FALSE))</f>
        <v>0.41</v>
      </c>
      <c r="G334" s="440">
        <f>TRUNC(E334*F334,2)</f>
        <v>2.46</v>
      </c>
      <c r="H334" s="737"/>
      <c r="I334" s="737"/>
      <c r="J334" s="737"/>
      <c r="K334" s="737"/>
      <c r="L334" s="737"/>
      <c r="M334" s="737"/>
      <c r="N334" s="737"/>
      <c r="O334" s="737"/>
      <c r="P334" s="737"/>
      <c r="Q334" s="737"/>
      <c r="R334" s="737"/>
      <c r="S334" s="737"/>
      <c r="T334" s="737"/>
      <c r="U334" s="737"/>
      <c r="V334" s="737"/>
      <c r="W334" s="737"/>
      <c r="X334" s="737"/>
      <c r="Y334" s="737"/>
      <c r="Z334" s="737"/>
      <c r="AA334" s="737"/>
      <c r="AB334" s="737"/>
      <c r="AC334" s="737"/>
      <c r="AD334" s="737"/>
      <c r="AE334" s="737"/>
    </row>
    <row r="335" spans="1:32" s="468" customFormat="1" ht="30">
      <c r="A335" s="720" t="s">
        <v>1971</v>
      </c>
      <c r="B335" s="710">
        <v>36081</v>
      </c>
      <c r="C335" s="358" t="str">
        <f>IF($A335="INSUMO",VLOOKUP($B335,'BANCO DE DADOS MAIO INSUMOS'!$A:$D,2,FALSE),VLOOKUP($B335,'BANCO DE DADOS MAIO SERVIÇOS'!$A:$D,2,FALSE))</f>
        <v>BARRA DE APOIO RETA, EM ACO INOX POLIDO, COMPRIMENTO 80CM, DIAMETRO MINIMO 3 CM</v>
      </c>
      <c r="D335" s="357" t="str">
        <f>IF($A335="INSUMO",VLOOKUP($B335,'BANCO DE DADOS MAIO INSUMOS'!$A:$D,3,FALSE),VLOOKUP($B335,'BANCO DE DADOS MAIO SERVIÇOS'!$A:$D,3,FALSE))</f>
        <v xml:space="preserve">UN    </v>
      </c>
      <c r="E335" s="723">
        <v>1</v>
      </c>
      <c r="F335" s="439">
        <f>IF($A335="INSUMO",VLOOKUP($B335,'BANCO DE DADOS MAIO INSUMOS'!$A:$D,4,FALSE),VLOOKUP($B335,'BANCO DE DADOS MAIO SERVIÇOS'!$A:$D,4,FALSE))</f>
        <v>206.99</v>
      </c>
      <c r="G335" s="440">
        <f>TRUNC(E335*F335,2)</f>
        <v>206.99</v>
      </c>
      <c r="H335" s="737"/>
      <c r="I335" s="737"/>
      <c r="J335" s="737"/>
      <c r="K335" s="737"/>
      <c r="L335" s="737"/>
      <c r="M335" s="737"/>
      <c r="N335" s="737"/>
      <c r="O335" s="737"/>
      <c r="P335" s="737"/>
      <c r="Q335" s="737"/>
      <c r="R335" s="737"/>
      <c r="S335" s="737"/>
      <c r="T335" s="737"/>
      <c r="U335" s="737"/>
      <c r="V335" s="737"/>
      <c r="W335" s="737"/>
      <c r="X335" s="737"/>
      <c r="Y335" s="737"/>
      <c r="Z335" s="737"/>
      <c r="AA335" s="737"/>
      <c r="AB335" s="737"/>
      <c r="AC335" s="737"/>
      <c r="AD335" s="737"/>
      <c r="AE335" s="737"/>
    </row>
    <row r="336" spans="1:32" s="468" customFormat="1" ht="15.75">
      <c r="A336" s="720"/>
      <c r="B336" s="1801" t="s">
        <v>1177</v>
      </c>
      <c r="C336" s="1802"/>
      <c r="D336" s="1802"/>
      <c r="E336" s="1802"/>
      <c r="F336" s="1802"/>
      <c r="G336" s="1803"/>
    </row>
    <row r="337" spans="1:32" s="468" customFormat="1" ht="15.75">
      <c r="A337" s="720" t="s">
        <v>1972</v>
      </c>
      <c r="B337" s="465">
        <v>88309</v>
      </c>
      <c r="C337" s="358" t="str">
        <f>IF($A337="INSUMO",VLOOKUP($B337,'BANCO DE DADOS MAIO INSUMOS'!$A:$D,2,FALSE),VLOOKUP($B337,'BANCO DE DADOS MAIO SERVIÇOS'!$A:$D,2,FALSE))</f>
        <v>PEDREIRO COM ENCARGOS COMPLEMENTARES</v>
      </c>
      <c r="D337" s="357" t="str">
        <f>IF($A337="INSUMO",VLOOKUP($B337,'BANCO DE DADOS MAIO INSUMOS'!$A:$D,3,FALSE),VLOOKUP($B337,'BANCO DE DADOS MAIO SERVIÇOS'!$A:$D,3,FALSE))</f>
        <v>H</v>
      </c>
      <c r="E337" s="448">
        <v>1</v>
      </c>
      <c r="F337" s="439">
        <f>IF($A337="INSUMO",VLOOKUP($B337,'BANCO DE DADOS MAIO INSUMOS'!$A:$D,4,FALSE),VLOOKUP($B337,'BANCO DE DADOS MAIO SERVIÇOS'!$A:$D,4,FALSE))</f>
        <v>17.45</v>
      </c>
      <c r="G337" s="440">
        <f>TRUNC(E337*F337,2)</f>
        <v>17.45</v>
      </c>
      <c r="I337" s="109"/>
      <c r="J337" s="110"/>
    </row>
    <row r="338" spans="1:32" s="468" customFormat="1" ht="16.5" thickBot="1">
      <c r="A338" s="720" t="s">
        <v>1972</v>
      </c>
      <c r="B338" s="711">
        <v>88316</v>
      </c>
      <c r="C338" s="365" t="str">
        <f>IF($A338="INSUMO",VLOOKUP($B338,'BANCO DE DADOS MAIO INSUMOS'!$A:$D,2,FALSE),VLOOKUP($B338,'BANCO DE DADOS MAIO SERVIÇOS'!$A:$D,2,FALSE))</f>
        <v>SERVENTE COM ENCARGOS COMPLEMENTARES</v>
      </c>
      <c r="D338" s="366" t="str">
        <f>IF($A338="INSUMO",VLOOKUP($B338,'BANCO DE DADOS MAIO INSUMOS'!$A:$D,3,FALSE),VLOOKUP($B338,'BANCO DE DADOS MAIO SERVIÇOS'!$A:$D,3,FALSE))</f>
        <v>H</v>
      </c>
      <c r="E338" s="516">
        <v>1</v>
      </c>
      <c r="F338" s="441">
        <f>IF($A338="INSUMO",VLOOKUP($B338,'BANCO DE DADOS MAIO INSUMOS'!$A:$D,4,FALSE),VLOOKUP($B338,'BANCO DE DADOS MAIO SERVIÇOS'!$A:$D,4,FALSE))</f>
        <v>14.16</v>
      </c>
      <c r="G338" s="442">
        <f>TRUNC(E338*F338,2)</f>
        <v>14.16</v>
      </c>
      <c r="I338" s="109"/>
      <c r="J338" s="110"/>
    </row>
    <row r="339" spans="1:32" s="745" customFormat="1" ht="16.5" customHeight="1" thickBot="1">
      <c r="A339" s="1248"/>
      <c r="B339" s="1794" t="s">
        <v>2388</v>
      </c>
      <c r="C339" s="1794"/>
      <c r="D339" s="1794"/>
      <c r="E339" s="1794"/>
      <c r="F339" s="610" t="s">
        <v>1178</v>
      </c>
      <c r="G339" s="611">
        <f>TRUNC(SUM(G334:G338),2)</f>
        <v>241.06</v>
      </c>
      <c r="H339" s="1249"/>
      <c r="I339" s="737"/>
      <c r="J339" s="737"/>
      <c r="K339" s="737"/>
    </row>
    <row r="340" spans="1:32" s="468" customFormat="1" ht="16.5" thickBot="1">
      <c r="A340" s="1248"/>
      <c r="B340" s="454"/>
      <c r="C340" s="454"/>
      <c r="D340" s="455"/>
      <c r="E340" s="456"/>
      <c r="F340" s="457"/>
      <c r="G340" s="458"/>
      <c r="I340" s="737"/>
      <c r="K340" s="737"/>
    </row>
    <row r="341" spans="1:32" s="744" customFormat="1" ht="15.75">
      <c r="A341" s="1246"/>
      <c r="B341" s="433" t="s">
        <v>3105</v>
      </c>
      <c r="C341" s="1812" t="s">
        <v>3106</v>
      </c>
      <c r="D341" s="1813"/>
      <c r="E341" s="1813"/>
      <c r="F341" s="1814"/>
      <c r="G341" s="437" t="s">
        <v>30</v>
      </c>
      <c r="H341" s="737"/>
      <c r="I341" s="737"/>
      <c r="J341" s="737"/>
      <c r="K341" s="737"/>
      <c r="L341" s="737"/>
      <c r="M341" s="737"/>
      <c r="N341" s="737"/>
      <c r="O341" s="737"/>
      <c r="P341" s="737"/>
      <c r="Q341" s="737"/>
      <c r="R341" s="737"/>
      <c r="S341" s="737"/>
      <c r="T341" s="737"/>
      <c r="U341" s="737"/>
      <c r="V341" s="737"/>
      <c r="W341" s="737"/>
      <c r="X341" s="737"/>
      <c r="Y341" s="737"/>
      <c r="Z341" s="737"/>
      <c r="AA341" s="737"/>
      <c r="AB341" s="737"/>
      <c r="AC341" s="737"/>
      <c r="AD341" s="737"/>
      <c r="AE341" s="737"/>
      <c r="AF341" s="743"/>
    </row>
    <row r="342" spans="1:32" s="468" customFormat="1" ht="31.5">
      <c r="A342" s="1247"/>
      <c r="B342" s="438" t="s">
        <v>2334</v>
      </c>
      <c r="C342" s="1016" t="s">
        <v>1169</v>
      </c>
      <c r="D342" s="1016" t="s">
        <v>30</v>
      </c>
      <c r="E342" s="1016" t="s">
        <v>1170</v>
      </c>
      <c r="F342" s="1017" t="s">
        <v>1171</v>
      </c>
      <c r="G342" s="1018" t="s">
        <v>1172</v>
      </c>
      <c r="H342" s="737"/>
      <c r="I342" s="737"/>
      <c r="J342" s="737"/>
      <c r="K342" s="737"/>
      <c r="L342" s="737"/>
      <c r="M342" s="737"/>
      <c r="N342" s="737"/>
      <c r="O342" s="737"/>
      <c r="P342" s="737"/>
      <c r="Q342" s="737"/>
      <c r="R342" s="737"/>
      <c r="S342" s="737"/>
      <c r="T342" s="737"/>
      <c r="U342" s="737"/>
      <c r="V342" s="737"/>
      <c r="W342" s="737"/>
      <c r="X342" s="737"/>
      <c r="Y342" s="737"/>
      <c r="Z342" s="737"/>
      <c r="AA342" s="737"/>
      <c r="AB342" s="737"/>
      <c r="AC342" s="737"/>
      <c r="AD342" s="737"/>
      <c r="AE342" s="737"/>
    </row>
    <row r="343" spans="1:32" s="468" customFormat="1" ht="15.75">
      <c r="A343" s="720"/>
      <c r="B343" s="1801" t="s">
        <v>1176</v>
      </c>
      <c r="C343" s="1802"/>
      <c r="D343" s="1802"/>
      <c r="E343" s="1802"/>
      <c r="F343" s="1802"/>
      <c r="G343" s="1803"/>
      <c r="H343" s="737"/>
      <c r="I343" s="737"/>
      <c r="J343" s="737"/>
      <c r="K343" s="737"/>
      <c r="L343" s="737"/>
      <c r="M343" s="737"/>
      <c r="N343" s="737"/>
      <c r="O343" s="737"/>
      <c r="P343" s="737"/>
      <c r="Q343" s="737"/>
      <c r="R343" s="737"/>
      <c r="S343" s="737"/>
      <c r="T343" s="737"/>
      <c r="U343" s="737"/>
      <c r="V343" s="737"/>
      <c r="W343" s="737"/>
      <c r="X343" s="737"/>
      <c r="Y343" s="737"/>
      <c r="Z343" s="737"/>
      <c r="AA343" s="737"/>
      <c r="AB343" s="737"/>
      <c r="AC343" s="737"/>
      <c r="AD343" s="737"/>
      <c r="AE343" s="737"/>
    </row>
    <row r="344" spans="1:32" s="468" customFormat="1" ht="30">
      <c r="A344" s="720" t="s">
        <v>1971</v>
      </c>
      <c r="B344" s="464">
        <v>7583</v>
      </c>
      <c r="C344" s="978" t="str">
        <f>IF($A344="INSUMO",VLOOKUP($B344,'BANCO DE DADOS MAIO INSUMOS'!$A:$D,2,FALSE),VLOOKUP($B344,'BANCO DE DADOS MAIO SERVIÇOS'!$A:$D,2,FALSE))</f>
        <v>BUCHA DE NYLON SEM ABA S8, COM PARAFUSO DE 4,80 X 50 MM EM ACO ZINCADO COM ROSCA SOBERBA, CABECA CHATA E FENDA PHILLIPS</v>
      </c>
      <c r="D344" s="977" t="str">
        <f>IF($A344="INSUMO",VLOOKUP($B344,'BANCO DE DADOS MAIO INSUMOS'!$A:$D,3,FALSE),VLOOKUP($B344,'BANCO DE DADOS MAIO SERVIÇOS'!$A:$D,3,FALSE))</f>
        <v xml:space="preserve">UN    </v>
      </c>
      <c r="E344" s="723">
        <v>6</v>
      </c>
      <c r="F344" s="991">
        <f>IF($A344="INSUMO",VLOOKUP($B344,'BANCO DE DADOS MAIO INSUMOS'!$A:$D,4,FALSE),VLOOKUP($B344,'BANCO DE DADOS MAIO SERVIÇOS'!$A:$D,4,FALSE))</f>
        <v>0.41</v>
      </c>
      <c r="G344" s="440">
        <f>TRUNC(E344*F344,2)</f>
        <v>2.46</v>
      </c>
      <c r="H344" s="737"/>
      <c r="I344" s="737"/>
      <c r="J344" s="737"/>
      <c r="K344" s="737"/>
      <c r="L344" s="737"/>
      <c r="M344" s="737"/>
      <c r="N344" s="737"/>
      <c r="O344" s="737"/>
      <c r="P344" s="737"/>
      <c r="Q344" s="737"/>
      <c r="R344" s="737"/>
      <c r="S344" s="737"/>
      <c r="T344" s="737"/>
      <c r="U344" s="737"/>
      <c r="V344" s="737"/>
      <c r="W344" s="737"/>
      <c r="X344" s="737"/>
      <c r="Y344" s="737"/>
      <c r="Z344" s="737"/>
      <c r="AA344" s="737"/>
      <c r="AB344" s="737"/>
      <c r="AC344" s="737"/>
      <c r="AD344" s="737"/>
      <c r="AE344" s="737"/>
    </row>
    <row r="345" spans="1:32" s="468" customFormat="1" ht="30">
      <c r="A345" s="720" t="s">
        <v>1971</v>
      </c>
      <c r="B345" s="1019">
        <v>36205</v>
      </c>
      <c r="C345" s="978" t="str">
        <f>IF($A345="INSUMO",VLOOKUP($B345,'BANCO DE DADOS MAIO INSUMOS'!$A:$D,2,FALSE),VLOOKUP($B345,'BANCO DE DADOS MAIO SERVIÇOS'!$A:$D,2,FALSE))</f>
        <v>BARRA DE APOIO RETA, EM ACO INOX POLIDO, COMPRIMENTO 70CM, DIAMETRO MINIMO 3 CM</v>
      </c>
      <c r="D345" s="977" t="str">
        <f>IF($A345="INSUMO",VLOOKUP($B345,'BANCO DE DADOS MAIO INSUMOS'!$A:$D,3,FALSE),VLOOKUP($B345,'BANCO DE DADOS MAIO SERVIÇOS'!$A:$D,3,FALSE))</f>
        <v xml:space="preserve">UN    </v>
      </c>
      <c r="E345" s="723">
        <v>1</v>
      </c>
      <c r="F345" s="991">
        <f>IF($A345="INSUMO",VLOOKUP($B345,'BANCO DE DADOS MAIO INSUMOS'!$A:$D,4,FALSE),VLOOKUP($B345,'BANCO DE DADOS MAIO SERVIÇOS'!$A:$D,4,FALSE))</f>
        <v>194.13</v>
      </c>
      <c r="G345" s="440">
        <f>TRUNC(E345*F345,2)</f>
        <v>194.13</v>
      </c>
      <c r="H345" s="737"/>
      <c r="I345" s="737"/>
      <c r="J345" s="737"/>
      <c r="K345" s="737"/>
      <c r="L345" s="737"/>
      <c r="M345" s="737"/>
      <c r="N345" s="737"/>
      <c r="O345" s="737"/>
      <c r="P345" s="737"/>
      <c r="Q345" s="737"/>
      <c r="R345" s="737"/>
      <c r="S345" s="737"/>
      <c r="T345" s="737"/>
      <c r="U345" s="737"/>
      <c r="V345" s="737"/>
      <c r="W345" s="737"/>
      <c r="X345" s="737"/>
      <c r="Y345" s="737"/>
      <c r="Z345" s="737"/>
      <c r="AA345" s="737"/>
      <c r="AB345" s="737"/>
      <c r="AC345" s="737"/>
      <c r="AD345" s="737"/>
      <c r="AE345" s="737"/>
    </row>
    <row r="346" spans="1:32" s="468" customFormat="1" ht="15.75">
      <c r="A346" s="720"/>
      <c r="B346" s="1801" t="s">
        <v>1177</v>
      </c>
      <c r="C346" s="1802"/>
      <c r="D346" s="1802"/>
      <c r="E346" s="1802"/>
      <c r="F346" s="1802"/>
      <c r="G346" s="1803"/>
    </row>
    <row r="347" spans="1:32" s="468" customFormat="1" ht="15.75">
      <c r="A347" s="720" t="s">
        <v>1972</v>
      </c>
      <c r="B347" s="465">
        <v>88309</v>
      </c>
      <c r="C347" s="978" t="str">
        <f>IF($A347="INSUMO",VLOOKUP($B347,'BANCO DE DADOS MAIO INSUMOS'!$A:$D,2,FALSE),VLOOKUP($B347,'BANCO DE DADOS MAIO SERVIÇOS'!$A:$D,2,FALSE))</f>
        <v>PEDREIRO COM ENCARGOS COMPLEMENTARES</v>
      </c>
      <c r="D347" s="977" t="str">
        <f>IF($A347="INSUMO",VLOOKUP($B347,'BANCO DE DADOS MAIO INSUMOS'!$A:$D,3,FALSE),VLOOKUP($B347,'BANCO DE DADOS MAIO SERVIÇOS'!$A:$D,3,FALSE))</f>
        <v>H</v>
      </c>
      <c r="E347" s="448">
        <v>1</v>
      </c>
      <c r="F347" s="991">
        <f>IF($A347="INSUMO",VLOOKUP($B347,'BANCO DE DADOS MAIO INSUMOS'!$A:$D,4,FALSE),VLOOKUP($B347,'BANCO DE DADOS MAIO SERVIÇOS'!$A:$D,4,FALSE))</f>
        <v>17.45</v>
      </c>
      <c r="G347" s="440">
        <f>TRUNC(E347*F347,2)</f>
        <v>17.45</v>
      </c>
      <c r="I347" s="109"/>
      <c r="J347" s="110"/>
    </row>
    <row r="348" spans="1:32" s="468" customFormat="1" ht="16.5" thickBot="1">
      <c r="A348" s="720" t="s">
        <v>1972</v>
      </c>
      <c r="B348" s="711">
        <v>88316</v>
      </c>
      <c r="C348" s="980" t="str">
        <f>IF($A348="INSUMO",VLOOKUP($B348,'BANCO DE DADOS MAIO INSUMOS'!$A:$D,2,FALSE),VLOOKUP($B348,'BANCO DE DADOS MAIO SERVIÇOS'!$A:$D,2,FALSE))</f>
        <v>SERVENTE COM ENCARGOS COMPLEMENTARES</v>
      </c>
      <c r="D348" s="981" t="str">
        <f>IF($A348="INSUMO",VLOOKUP($B348,'BANCO DE DADOS MAIO INSUMOS'!$A:$D,3,FALSE),VLOOKUP($B348,'BANCO DE DADOS MAIO SERVIÇOS'!$A:$D,3,FALSE))</f>
        <v>H</v>
      </c>
      <c r="E348" s="516">
        <v>1</v>
      </c>
      <c r="F348" s="992">
        <f>IF($A348="INSUMO",VLOOKUP($B348,'BANCO DE DADOS MAIO INSUMOS'!$A:$D,4,FALSE),VLOOKUP($B348,'BANCO DE DADOS MAIO SERVIÇOS'!$A:$D,4,FALSE))</f>
        <v>14.16</v>
      </c>
      <c r="G348" s="442">
        <f>TRUNC(E348*F348,2)</f>
        <v>14.16</v>
      </c>
      <c r="I348" s="109"/>
      <c r="J348" s="110"/>
    </row>
    <row r="349" spans="1:32" s="745" customFormat="1" ht="16.5" customHeight="1" thickBot="1">
      <c r="A349" s="1248"/>
      <c r="B349" s="1794" t="s">
        <v>2388</v>
      </c>
      <c r="C349" s="1794"/>
      <c r="D349" s="1794"/>
      <c r="E349" s="1794"/>
      <c r="F349" s="610" t="s">
        <v>1178</v>
      </c>
      <c r="G349" s="611">
        <f>TRUNC(SUM(G344:G348),2)</f>
        <v>228.2</v>
      </c>
      <c r="H349" s="1249"/>
      <c r="I349" s="737"/>
      <c r="J349" s="737"/>
      <c r="K349" s="737"/>
    </row>
    <row r="350" spans="1:32" s="468" customFormat="1" ht="16.5" thickBot="1">
      <c r="A350" s="1248"/>
      <c r="B350" s="454"/>
      <c r="C350" s="454"/>
      <c r="D350" s="455"/>
      <c r="E350" s="456"/>
      <c r="F350" s="457"/>
      <c r="G350" s="458"/>
      <c r="I350" s="737"/>
      <c r="K350" s="737"/>
    </row>
    <row r="351" spans="1:32" s="774" customFormat="1" ht="15.75">
      <c r="A351" s="1025"/>
      <c r="B351" s="897" t="s">
        <v>3107</v>
      </c>
      <c r="C351" s="1809" t="s">
        <v>2026</v>
      </c>
      <c r="D351" s="1809"/>
      <c r="E351" s="1809"/>
      <c r="F351" s="1809"/>
      <c r="G351" s="1000" t="s">
        <v>30</v>
      </c>
    </row>
    <row r="352" spans="1:32" s="774" customFormat="1" ht="31.5">
      <c r="A352" s="1025"/>
      <c r="B352" s="1001" t="s">
        <v>2334</v>
      </c>
      <c r="C352" s="1016" t="s">
        <v>1169</v>
      </c>
      <c r="D352" s="1016" t="s">
        <v>30</v>
      </c>
      <c r="E352" s="1016" t="s">
        <v>1170</v>
      </c>
      <c r="F352" s="1017" t="s">
        <v>1171</v>
      </c>
      <c r="G352" s="1018" t="s">
        <v>1172</v>
      </c>
    </row>
    <row r="353" spans="1:7" s="774" customFormat="1" ht="15.75">
      <c r="A353" s="1025"/>
      <c r="B353" s="1806" t="s">
        <v>1176</v>
      </c>
      <c r="C353" s="1807"/>
      <c r="D353" s="1807"/>
      <c r="E353" s="1807"/>
      <c r="F353" s="1807"/>
      <c r="G353" s="1808"/>
    </row>
    <row r="354" spans="1:7" s="774" customFormat="1" ht="30">
      <c r="A354" s="1025" t="s">
        <v>1971</v>
      </c>
      <c r="B354" s="1019">
        <v>7583</v>
      </c>
      <c r="C354" s="978" t="str">
        <f>IF($A354="INSUMO",VLOOKUP($B354,'BANCO DE DADOS MAIO INSUMOS'!$A:$D,2,FALSE),VLOOKUP($B354,'BANCO DE DADOS MAIO SERVIÇOS'!$A:$D,2,FALSE))</f>
        <v>BUCHA DE NYLON SEM ABA S8, COM PARAFUSO DE 4,80 X 50 MM EM ACO ZINCADO COM ROSCA SOBERBA, CABECA CHATA E FENDA PHILLIPS</v>
      </c>
      <c r="D354" s="977" t="str">
        <f>IF($A354="INSUMO",VLOOKUP($B354,'BANCO DE DADOS MAIO INSUMOS'!$A:$D,3,FALSE),VLOOKUP($B354,'BANCO DE DADOS MAIO SERVIÇOS'!$A:$D,3,FALSE))</f>
        <v xml:space="preserve">UN    </v>
      </c>
      <c r="E354" s="608">
        <v>6</v>
      </c>
      <c r="F354" s="991">
        <f>IF($A354="INSUMO",VLOOKUP($B354,'BANCO DE DADOS MAIO INSUMOS'!$A:$D,4,FALSE),VLOOKUP($B354,'BANCO DE DADOS MAIO SERVIÇOS'!$A:$D,4,FALSE))</f>
        <v>0.41</v>
      </c>
      <c r="G354" s="899">
        <f>TRUNC(E354*F354,2)</f>
        <v>2.46</v>
      </c>
    </row>
    <row r="355" spans="1:7" s="774" customFormat="1" ht="15.75">
      <c r="A355" s="1025" t="s">
        <v>1971</v>
      </c>
      <c r="B355" s="1019">
        <v>36209</v>
      </c>
      <c r="C355" s="978" t="str">
        <f>IF($A355="INSUMO",VLOOKUP($B355,'BANCO DE DADOS MAIO INSUMOS'!$A:$D,2,FALSE),VLOOKUP($B355,'BANCO DE DADOS MAIO SERVIÇOS'!$A:$D,2,FALSE))</f>
        <v>BARRA DE APOIO EM "L", EM ACO INOX POLIDO 80 X 80 CM, DIAMETRO MINIMO 3 CM</v>
      </c>
      <c r="D355" s="977" t="str">
        <f>IF($A355="INSUMO",VLOOKUP($B355,'BANCO DE DADOS MAIO INSUMOS'!$A:$D,3,FALSE),VLOOKUP($B355,'BANCO DE DADOS MAIO SERVIÇOS'!$A:$D,3,FALSE))</f>
        <v xml:space="preserve">UN    </v>
      </c>
      <c r="E355" s="991">
        <v>1</v>
      </c>
      <c r="F355" s="991">
        <f>IF($A355="INSUMO",VLOOKUP($B355,'BANCO DE DADOS MAIO INSUMOS'!$A:$D,4,FALSE),VLOOKUP($B355,'BANCO DE DADOS MAIO SERVIÇOS'!$A:$D,4,FALSE))</f>
        <v>455.65</v>
      </c>
      <c r="G355" s="899">
        <f>TRUNC(E355*F355,2)</f>
        <v>455.65</v>
      </c>
    </row>
    <row r="356" spans="1:7" s="774" customFormat="1" ht="15.75">
      <c r="A356" s="1025"/>
      <c r="B356" s="1806" t="s">
        <v>1177</v>
      </c>
      <c r="C356" s="1807"/>
      <c r="D356" s="1807"/>
      <c r="E356" s="1807"/>
      <c r="F356" s="1807"/>
      <c r="G356" s="1808"/>
    </row>
    <row r="357" spans="1:7" s="774" customFormat="1" ht="15.75">
      <c r="A357" s="1025" t="s">
        <v>1972</v>
      </c>
      <c r="B357" s="1019">
        <v>88309</v>
      </c>
      <c r="C357" s="978" t="str">
        <f>IF($A357="INSUMO",VLOOKUP($B357,'BANCO DE DADOS MAIO INSUMOS'!$A:$D,2,FALSE),VLOOKUP($B357,'BANCO DE DADOS MAIO SERVIÇOS'!$A:$D,2,FALSE))</f>
        <v>PEDREIRO COM ENCARGOS COMPLEMENTARES</v>
      </c>
      <c r="D357" s="977" t="str">
        <f>IF($A357="INSUMO",VLOOKUP($B357,'BANCO DE DADOS MAIO INSUMOS'!$A:$D,3,FALSE),VLOOKUP($B357,'BANCO DE DADOS MAIO SERVIÇOS'!$A:$D,3,FALSE))</f>
        <v>H</v>
      </c>
      <c r="E357" s="608">
        <v>1</v>
      </c>
      <c r="F357" s="991">
        <f>IF($A357="INSUMO",VLOOKUP($B357,'BANCO DE DADOS MAIO INSUMOS'!$A:$D,4,FALSE),VLOOKUP($B357,'BANCO DE DADOS MAIO SERVIÇOS'!$A:$D,4,FALSE))</f>
        <v>17.45</v>
      </c>
      <c r="G357" s="899">
        <f>TRUNC(E357*F357,2)</f>
        <v>17.45</v>
      </c>
    </row>
    <row r="358" spans="1:7" s="774" customFormat="1" ht="16.5" thickBot="1">
      <c r="A358" s="1025" t="s">
        <v>1972</v>
      </c>
      <c r="B358" s="711">
        <v>88316</v>
      </c>
      <c r="C358" s="980" t="str">
        <f>IF($A358="INSUMO",VLOOKUP($B358,'BANCO DE DADOS MAIO INSUMOS'!$A:$D,2,FALSE),VLOOKUP($B358,'BANCO DE DADOS MAIO SERVIÇOS'!$A:$D,2,FALSE))</f>
        <v>SERVENTE COM ENCARGOS COMPLEMENTARES</v>
      </c>
      <c r="D358" s="981" t="str">
        <f>IF($A358="INSUMO",VLOOKUP($B358,'BANCO DE DADOS MAIO INSUMOS'!$A:$D,3,FALSE),VLOOKUP($B358,'BANCO DE DADOS MAIO SERVIÇOS'!$A:$D,3,FALSE))</f>
        <v>H</v>
      </c>
      <c r="E358" s="609">
        <v>1</v>
      </c>
      <c r="F358" s="992">
        <f>IF($A358="INSUMO",VLOOKUP($B358,'BANCO DE DADOS MAIO INSUMOS'!$A:$D,4,FALSE),VLOOKUP($B358,'BANCO DE DADOS MAIO SERVIÇOS'!$A:$D,4,FALSE))</f>
        <v>14.16</v>
      </c>
      <c r="G358" s="898">
        <f>TRUNC(E358*F358,2)</f>
        <v>14.16</v>
      </c>
    </row>
    <row r="359" spans="1:7" s="774" customFormat="1" ht="16.5" thickBot="1">
      <c r="A359" s="1025"/>
      <c r="B359" s="1794" t="s">
        <v>2388</v>
      </c>
      <c r="C359" s="1794"/>
      <c r="D359" s="1794"/>
      <c r="E359" s="1794"/>
      <c r="F359" s="801" t="s">
        <v>1178</v>
      </c>
      <c r="G359" s="802">
        <f>SUM(G354:G358)</f>
        <v>489.71999999999997</v>
      </c>
    </row>
    <row r="360" spans="1:7" s="774" customFormat="1" ht="16.5" thickBot="1">
      <c r="A360" s="1025"/>
      <c r="B360" s="1303"/>
      <c r="C360" s="1303"/>
      <c r="D360" s="1304"/>
      <c r="E360" s="1305"/>
      <c r="F360" s="1306"/>
      <c r="G360" s="1307"/>
    </row>
    <row r="361" spans="1:7" s="809" customFormat="1" ht="29.25" customHeight="1">
      <c r="B361" s="897" t="s">
        <v>3108</v>
      </c>
      <c r="C361" s="1816" t="s">
        <v>3113</v>
      </c>
      <c r="D361" s="1817"/>
      <c r="E361" s="1817"/>
      <c r="F361" s="1818"/>
      <c r="G361" s="618" t="s">
        <v>30</v>
      </c>
    </row>
    <row r="362" spans="1:7" s="809" customFormat="1" ht="31.5">
      <c r="B362" s="619" t="s">
        <v>1204</v>
      </c>
      <c r="C362" s="1016" t="s">
        <v>1169</v>
      </c>
      <c r="D362" s="1016" t="s">
        <v>30</v>
      </c>
      <c r="E362" s="1016" t="s">
        <v>1170</v>
      </c>
      <c r="F362" s="1017" t="s">
        <v>1171</v>
      </c>
      <c r="G362" s="1018" t="s">
        <v>1172</v>
      </c>
    </row>
    <row r="363" spans="1:7" s="809" customFormat="1" ht="15.75">
      <c r="B363" s="1819" t="s">
        <v>1176</v>
      </c>
      <c r="C363" s="1820"/>
      <c r="D363" s="1820"/>
      <c r="E363" s="1820"/>
      <c r="F363" s="1820"/>
      <c r="G363" s="1821"/>
    </row>
    <row r="364" spans="1:7" s="809" customFormat="1" ht="30">
      <c r="A364" s="1025" t="s">
        <v>1971</v>
      </c>
      <c r="B364" s="620">
        <v>7583</v>
      </c>
      <c r="C364" s="978" t="str">
        <f>IF($A364="INSUMO",VLOOKUP($B364,'BANCO DE DADOS MAIO INSUMOS'!$A:$D,2,FALSE),VLOOKUP($B364,'BANCO DE DADOS MAIO SERVIÇOS'!$A:$D,2,FALSE))</f>
        <v>BUCHA DE NYLON SEM ABA S8, COM PARAFUSO DE 4,80 X 50 MM EM ACO ZINCADO COM ROSCA SOBERBA, CABECA CHATA E FENDA PHILLIPS</v>
      </c>
      <c r="D364" s="977" t="str">
        <f>IF($A364="INSUMO",VLOOKUP($B364,'BANCO DE DADOS MAIO INSUMOS'!$A:$D,3,FALSE),VLOOKUP($B364,'BANCO DE DADOS MAIO SERVIÇOS'!$A:$D,3,FALSE))</f>
        <v xml:space="preserve">UN    </v>
      </c>
      <c r="E364" s="723">
        <v>12</v>
      </c>
      <c r="F364" s="991">
        <f>IF($A364="INSUMO",VLOOKUP($B364,'BANCO DE DADOS MAIO INSUMOS'!$A:$D,4,FALSE),VLOOKUP($B364,'BANCO DE DADOS MAIO SERVIÇOS'!$A:$D,4,FALSE))</f>
        <v>0.41</v>
      </c>
      <c r="G364" s="1201">
        <f>TRUNC(E364*F364,2)</f>
        <v>4.92</v>
      </c>
    </row>
    <row r="365" spans="1:7" s="809" customFormat="1" ht="15">
      <c r="B365" s="620" t="s">
        <v>1213</v>
      </c>
      <c r="C365" s="963" t="str">
        <f>C371</f>
        <v>KIT DE BARRA DE APOIO PARA LAVATÓRIO NO CANTO</v>
      </c>
      <c r="D365" s="1308" t="str">
        <f>G371</f>
        <v>UN</v>
      </c>
      <c r="E365" s="723">
        <v>1</v>
      </c>
      <c r="F365" s="900">
        <f>D376</f>
        <v>207.35</v>
      </c>
      <c r="G365" s="1201">
        <f>TRUNC(E365*F365,2)</f>
        <v>207.35</v>
      </c>
    </row>
    <row r="366" spans="1:7" s="809" customFormat="1" ht="15.75">
      <c r="B366" s="1819" t="s">
        <v>1177</v>
      </c>
      <c r="C366" s="1820"/>
      <c r="D366" s="1820"/>
      <c r="E366" s="1820"/>
      <c r="F366" s="1820"/>
      <c r="G366" s="1821"/>
    </row>
    <row r="367" spans="1:7" s="809" customFormat="1" ht="15.75">
      <c r="A367" s="1025" t="s">
        <v>1972</v>
      </c>
      <c r="B367" s="465">
        <v>88309</v>
      </c>
      <c r="C367" s="978" t="str">
        <f>IF($A367="INSUMO",VLOOKUP($B367,'BANCO DE DADOS MAIO INSUMOS'!$A:$D,2,FALSE),VLOOKUP($B367,'BANCO DE DADOS MAIO SERVIÇOS'!$A:$D,2,FALSE))</f>
        <v>PEDREIRO COM ENCARGOS COMPLEMENTARES</v>
      </c>
      <c r="D367" s="977" t="str">
        <f>IF($A367="INSUMO",VLOOKUP($B367,'BANCO DE DADOS MAIO INSUMOS'!$A:$D,3,FALSE),VLOOKUP($B367,'BANCO DE DADOS MAIO SERVIÇOS'!$A:$D,3,FALSE))</f>
        <v>H</v>
      </c>
      <c r="E367" s="448">
        <v>2</v>
      </c>
      <c r="F367" s="991">
        <f>IF($A367="INSUMO",VLOOKUP($B367,'BANCO DE DADOS MAIO INSUMOS'!$A:$D,4,FALSE),VLOOKUP($B367,'BANCO DE DADOS MAIO SERVIÇOS'!$A:$D,4,FALSE))</f>
        <v>17.45</v>
      </c>
      <c r="G367" s="1201">
        <f>TRUNC(E367*F367,2)</f>
        <v>34.9</v>
      </c>
    </row>
    <row r="368" spans="1:7" s="809" customFormat="1" ht="16.5" thickBot="1">
      <c r="A368" s="1025" t="s">
        <v>1972</v>
      </c>
      <c r="B368" s="711">
        <v>88316</v>
      </c>
      <c r="C368" s="980" t="str">
        <f>IF($A368="INSUMO",VLOOKUP($B368,'BANCO DE DADOS MAIO INSUMOS'!$A:$D,2,FALSE),VLOOKUP($B368,'BANCO DE DADOS MAIO SERVIÇOS'!$A:$D,2,FALSE))</f>
        <v>SERVENTE COM ENCARGOS COMPLEMENTARES</v>
      </c>
      <c r="D368" s="981" t="str">
        <f>IF($A368="INSUMO",VLOOKUP($B368,'BANCO DE DADOS MAIO INSUMOS'!$A:$D,3,FALSE),VLOOKUP($B368,'BANCO DE DADOS MAIO SERVIÇOS'!$A:$D,3,FALSE))</f>
        <v>H</v>
      </c>
      <c r="E368" s="516">
        <v>2</v>
      </c>
      <c r="F368" s="992">
        <f>IF($A368="INSUMO",VLOOKUP($B368,'BANCO DE DADOS MAIO INSUMOS'!$A:$D,4,FALSE),VLOOKUP($B368,'BANCO DE DADOS MAIO SERVIÇOS'!$A:$D,4,FALSE))</f>
        <v>14.16</v>
      </c>
      <c r="G368" s="1207">
        <f>TRUNC(E368*F368,2)</f>
        <v>28.32</v>
      </c>
    </row>
    <row r="369" spans="1:8" s="809" customFormat="1" ht="16.5" thickBot="1">
      <c r="B369" s="1798" t="s">
        <v>2022</v>
      </c>
      <c r="C369" s="1798"/>
      <c r="D369" s="1798"/>
      <c r="E369" s="1798"/>
      <c r="F369" s="617" t="s">
        <v>1178</v>
      </c>
      <c r="G369" s="802">
        <f>SUM(G364:G368)</f>
        <v>275.49</v>
      </c>
    </row>
    <row r="370" spans="1:8" s="809" customFormat="1" ht="13.5" thickBot="1">
      <c r="B370" s="1067"/>
      <c r="C370" s="1067"/>
      <c r="D370" s="1068"/>
      <c r="E370" s="1069"/>
      <c r="F370" s="1070"/>
      <c r="G370" s="1071"/>
    </row>
    <row r="371" spans="1:8" s="784" customFormat="1" ht="33" customHeight="1">
      <c r="A371" s="783"/>
      <c r="B371" s="682"/>
      <c r="C371" s="501" t="s">
        <v>3114</v>
      </c>
      <c r="D371" s="683"/>
      <c r="E371" s="684"/>
      <c r="F371" s="663"/>
      <c r="G371" s="685" t="s">
        <v>30</v>
      </c>
      <c r="H371" s="783"/>
    </row>
    <row r="372" spans="1:8" s="784" customFormat="1" ht="15.75">
      <c r="A372" s="783"/>
      <c r="B372" s="686" t="s">
        <v>1205</v>
      </c>
      <c r="C372" s="1010" t="s">
        <v>1206</v>
      </c>
      <c r="D372" s="1011" t="s">
        <v>1207</v>
      </c>
      <c r="E372" s="1012" t="s">
        <v>1208</v>
      </c>
      <c r="F372" s="1009" t="s">
        <v>1209</v>
      </c>
      <c r="G372" s="690" t="s">
        <v>1210</v>
      </c>
      <c r="H372" s="783"/>
    </row>
    <row r="373" spans="1:8" s="784" customFormat="1" ht="31.5">
      <c r="A373" s="783"/>
      <c r="B373" s="691">
        <v>43292</v>
      </c>
      <c r="C373" s="1013" t="s">
        <v>3115</v>
      </c>
      <c r="D373" s="1148">
        <v>207.35</v>
      </c>
      <c r="E373" s="696" t="s">
        <v>3116</v>
      </c>
      <c r="F373" s="1149" t="s">
        <v>13742</v>
      </c>
      <c r="G373" s="1309" t="s">
        <v>3117</v>
      </c>
      <c r="H373" s="783"/>
    </row>
    <row r="374" spans="1:8" s="784" customFormat="1" ht="15.75">
      <c r="A374" s="783"/>
      <c r="B374" s="691"/>
      <c r="C374" s="1013"/>
      <c r="D374" s="1148"/>
      <c r="E374" s="696"/>
      <c r="F374" s="1149"/>
      <c r="G374" s="1309"/>
      <c r="H374" s="783"/>
    </row>
    <row r="375" spans="1:8" s="784" customFormat="1" ht="15">
      <c r="A375" s="783"/>
      <c r="B375" s="691"/>
      <c r="C375" s="1013"/>
      <c r="D375" s="1148"/>
      <c r="E375" s="696"/>
      <c r="F375" s="1149"/>
      <c r="G375" s="1310"/>
      <c r="H375" s="783"/>
    </row>
    <row r="376" spans="1:8" s="784" customFormat="1" ht="16.5" thickBot="1">
      <c r="A376" s="783"/>
      <c r="B376" s="697"/>
      <c r="C376" s="698" t="s">
        <v>1211</v>
      </c>
      <c r="D376" s="699">
        <f>MEDIAN(D373:D375)</f>
        <v>207.35</v>
      </c>
      <c r="E376" s="700"/>
      <c r="F376" s="643"/>
      <c r="G376" s="701"/>
      <c r="H376" s="783"/>
    </row>
    <row r="377" spans="1:8" s="809" customFormat="1" ht="13.5" thickBot="1">
      <c r="B377" s="1067"/>
      <c r="C377" s="1067"/>
      <c r="D377" s="1068"/>
      <c r="E377" s="1069"/>
      <c r="F377" s="1070"/>
      <c r="G377" s="1071"/>
    </row>
    <row r="378" spans="1:8" s="809" customFormat="1" ht="29.25" customHeight="1">
      <c r="B378" s="897" t="s">
        <v>3118</v>
      </c>
      <c r="C378" s="1816" t="s">
        <v>3119</v>
      </c>
      <c r="D378" s="1817"/>
      <c r="E378" s="1817"/>
      <c r="F378" s="1818"/>
      <c r="G378" s="618" t="s">
        <v>30</v>
      </c>
    </row>
    <row r="379" spans="1:8" s="809" customFormat="1" ht="31.5">
      <c r="B379" s="619" t="s">
        <v>1204</v>
      </c>
      <c r="C379" s="1016" t="s">
        <v>1169</v>
      </c>
      <c r="D379" s="1016" t="s">
        <v>30</v>
      </c>
      <c r="E379" s="1016" t="s">
        <v>1170</v>
      </c>
      <c r="F379" s="1017" t="s">
        <v>1171</v>
      </c>
      <c r="G379" s="1018" t="s">
        <v>1172</v>
      </c>
    </row>
    <row r="380" spans="1:8" s="809" customFormat="1" ht="15.75">
      <c r="B380" s="1819" t="s">
        <v>1176</v>
      </c>
      <c r="C380" s="1820"/>
      <c r="D380" s="1820"/>
      <c r="E380" s="1820"/>
      <c r="F380" s="1820"/>
      <c r="G380" s="1821"/>
    </row>
    <row r="381" spans="1:8" s="809" customFormat="1" ht="30">
      <c r="A381" s="1025" t="s">
        <v>1971</v>
      </c>
      <c r="B381" s="620">
        <v>7583</v>
      </c>
      <c r="C381" s="978" t="str">
        <f>IF($A381="INSUMO",VLOOKUP($B381,'BANCO DE DADOS MAIO INSUMOS'!$A:$D,2,FALSE),VLOOKUP($B381,'BANCO DE DADOS MAIO SERVIÇOS'!$A:$D,2,FALSE))</f>
        <v>BUCHA DE NYLON SEM ABA S8, COM PARAFUSO DE 4,80 X 50 MM EM ACO ZINCADO COM ROSCA SOBERBA, CABECA CHATA E FENDA PHILLIPS</v>
      </c>
      <c r="D381" s="977" t="str">
        <f>IF($A381="INSUMO",VLOOKUP($B381,'BANCO DE DADOS MAIO INSUMOS'!$A:$D,3,FALSE),VLOOKUP($B381,'BANCO DE DADOS MAIO SERVIÇOS'!$A:$D,3,FALSE))</f>
        <v xml:space="preserve">UN    </v>
      </c>
      <c r="E381" s="723">
        <v>12</v>
      </c>
      <c r="F381" s="991">
        <f>IF($A381="INSUMO",VLOOKUP($B381,'BANCO DE DADOS MAIO INSUMOS'!$A:$D,4,FALSE),VLOOKUP($B381,'BANCO DE DADOS MAIO SERVIÇOS'!$A:$D,4,FALSE))</f>
        <v>0.41</v>
      </c>
      <c r="G381" s="1201">
        <f>TRUNC(E381*F381,2)</f>
        <v>4.92</v>
      </c>
    </row>
    <row r="382" spans="1:8" s="809" customFormat="1" ht="15">
      <c r="B382" s="620" t="s">
        <v>1213</v>
      </c>
      <c r="C382" s="963" t="str">
        <f>C388</f>
        <v>KIT BARRA DE APOIO CENTRALIZADO PARA LAVATÓRIO</v>
      </c>
      <c r="D382" s="1308" t="str">
        <f>G388</f>
        <v>UN</v>
      </c>
      <c r="E382" s="723">
        <v>1</v>
      </c>
      <c r="F382" s="900">
        <f>D393</f>
        <v>169.29999999999998</v>
      </c>
      <c r="G382" s="1201">
        <f>TRUNC(E382*F382,2)</f>
        <v>169.3</v>
      </c>
    </row>
    <row r="383" spans="1:8" s="809" customFormat="1" ht="15.75">
      <c r="B383" s="1819" t="s">
        <v>1177</v>
      </c>
      <c r="C383" s="1820"/>
      <c r="D383" s="1820"/>
      <c r="E383" s="1820"/>
      <c r="F383" s="1820"/>
      <c r="G383" s="1821"/>
    </row>
    <row r="384" spans="1:8" s="809" customFormat="1" ht="15.75">
      <c r="A384" s="1025" t="s">
        <v>1972</v>
      </c>
      <c r="B384" s="465">
        <v>88309</v>
      </c>
      <c r="C384" s="978" t="str">
        <f>IF($A384="INSUMO",VLOOKUP($B384,'BANCO DE DADOS MAIO INSUMOS'!$A:$D,2,FALSE),VLOOKUP($B384,'BANCO DE DADOS MAIO SERVIÇOS'!$A:$D,2,FALSE))</f>
        <v>PEDREIRO COM ENCARGOS COMPLEMENTARES</v>
      </c>
      <c r="D384" s="977" t="str">
        <f>IF($A384="INSUMO",VLOOKUP($B384,'BANCO DE DADOS MAIO INSUMOS'!$A:$D,3,FALSE),VLOOKUP($B384,'BANCO DE DADOS MAIO SERVIÇOS'!$A:$D,3,FALSE))</f>
        <v>H</v>
      </c>
      <c r="E384" s="448">
        <v>2</v>
      </c>
      <c r="F384" s="991">
        <f>IF($A384="INSUMO",VLOOKUP($B384,'BANCO DE DADOS MAIO INSUMOS'!$A:$D,4,FALSE),VLOOKUP($B384,'BANCO DE DADOS MAIO SERVIÇOS'!$A:$D,4,FALSE))</f>
        <v>17.45</v>
      </c>
      <c r="G384" s="1201">
        <f>TRUNC(E384*F384,2)</f>
        <v>34.9</v>
      </c>
    </row>
    <row r="385" spans="1:8" s="809" customFormat="1" ht="16.5" thickBot="1">
      <c r="A385" s="1025" t="s">
        <v>1972</v>
      </c>
      <c r="B385" s="711">
        <v>88316</v>
      </c>
      <c r="C385" s="980" t="str">
        <f>IF($A385="INSUMO",VLOOKUP($B385,'BANCO DE DADOS MAIO INSUMOS'!$A:$D,2,FALSE),VLOOKUP($B385,'BANCO DE DADOS MAIO SERVIÇOS'!$A:$D,2,FALSE))</f>
        <v>SERVENTE COM ENCARGOS COMPLEMENTARES</v>
      </c>
      <c r="D385" s="981" t="str">
        <f>IF($A385="INSUMO",VLOOKUP($B385,'BANCO DE DADOS MAIO INSUMOS'!$A:$D,3,FALSE),VLOOKUP($B385,'BANCO DE DADOS MAIO SERVIÇOS'!$A:$D,3,FALSE))</f>
        <v>H</v>
      </c>
      <c r="E385" s="516">
        <v>2</v>
      </c>
      <c r="F385" s="992">
        <f>IF($A385="INSUMO",VLOOKUP($B385,'BANCO DE DADOS MAIO INSUMOS'!$A:$D,4,FALSE),VLOOKUP($B385,'BANCO DE DADOS MAIO SERVIÇOS'!$A:$D,4,FALSE))</f>
        <v>14.16</v>
      </c>
      <c r="G385" s="1207">
        <f>TRUNC(E385*F385,2)</f>
        <v>28.32</v>
      </c>
    </row>
    <row r="386" spans="1:8" s="809" customFormat="1" ht="16.5" thickBot="1">
      <c r="B386" s="1798" t="s">
        <v>2022</v>
      </c>
      <c r="C386" s="1798"/>
      <c r="D386" s="1798"/>
      <c r="E386" s="1798"/>
      <c r="F386" s="617" t="s">
        <v>1178</v>
      </c>
      <c r="G386" s="802">
        <f>SUM(G381:G385)</f>
        <v>237.44</v>
      </c>
    </row>
    <row r="387" spans="1:8" s="809" customFormat="1" ht="13.5" thickBot="1">
      <c r="B387" s="1067"/>
      <c r="C387" s="1067"/>
      <c r="D387" s="1068"/>
      <c r="E387" s="1069"/>
      <c r="F387" s="1070"/>
      <c r="G387" s="1071"/>
    </row>
    <row r="388" spans="1:8" s="784" customFormat="1" ht="33" customHeight="1">
      <c r="A388" s="783"/>
      <c r="B388" s="682"/>
      <c r="C388" s="501" t="s">
        <v>3120</v>
      </c>
      <c r="D388" s="683"/>
      <c r="E388" s="684"/>
      <c r="F388" s="663"/>
      <c r="G388" s="685" t="s">
        <v>30</v>
      </c>
      <c r="H388" s="783"/>
    </row>
    <row r="389" spans="1:8" s="784" customFormat="1" ht="15.75">
      <c r="A389" s="783"/>
      <c r="B389" s="686" t="s">
        <v>1205</v>
      </c>
      <c r="C389" s="1010" t="s">
        <v>1206</v>
      </c>
      <c r="D389" s="1011" t="s">
        <v>1207</v>
      </c>
      <c r="E389" s="1012" t="s">
        <v>1208</v>
      </c>
      <c r="F389" s="1009" t="s">
        <v>1209</v>
      </c>
      <c r="G389" s="690" t="s">
        <v>1210</v>
      </c>
      <c r="H389" s="783"/>
    </row>
    <row r="390" spans="1:8" s="784" customFormat="1" ht="15.75">
      <c r="A390" s="783"/>
      <c r="B390" s="1404">
        <v>43292</v>
      </c>
      <c r="C390" s="1013" t="s">
        <v>3121</v>
      </c>
      <c r="D390" s="1148">
        <v>258.10000000000002</v>
      </c>
      <c r="E390" s="696" t="s">
        <v>3122</v>
      </c>
      <c r="F390" s="1149" t="s">
        <v>3123</v>
      </c>
      <c r="G390" s="1309" t="s">
        <v>3124</v>
      </c>
      <c r="H390" s="783"/>
    </row>
    <row r="391" spans="1:8" s="784" customFormat="1" ht="31.5">
      <c r="A391" s="783"/>
      <c r="B391" s="1404">
        <v>43292</v>
      </c>
      <c r="C391" s="1013" t="s">
        <v>3115</v>
      </c>
      <c r="D391" s="1148">
        <v>169.29999999999998</v>
      </c>
      <c r="E391" s="696" t="s">
        <v>3116</v>
      </c>
      <c r="F391" s="1149" t="s">
        <v>3125</v>
      </c>
      <c r="G391" s="1309" t="s">
        <v>3126</v>
      </c>
      <c r="H391" s="783"/>
    </row>
    <row r="392" spans="1:8" s="784" customFormat="1" ht="15">
      <c r="A392" s="783"/>
      <c r="B392" s="691"/>
      <c r="C392" s="1013"/>
      <c r="D392" s="1148"/>
      <c r="E392" s="696"/>
      <c r="F392" s="1149"/>
      <c r="G392" s="1310"/>
      <c r="H392" s="783"/>
    </row>
    <row r="393" spans="1:8" s="784" customFormat="1" ht="16.5" thickBot="1">
      <c r="A393" s="783"/>
      <c r="B393" s="697"/>
      <c r="C393" s="698" t="s">
        <v>1211</v>
      </c>
      <c r="D393" s="699">
        <f>D391</f>
        <v>169.29999999999998</v>
      </c>
      <c r="E393" s="700"/>
      <c r="F393" s="643"/>
      <c r="G393" s="701"/>
      <c r="H393" s="783"/>
    </row>
    <row r="394" spans="1:8" s="809" customFormat="1" ht="13.5" thickBot="1">
      <c r="B394" s="1067"/>
      <c r="C394" s="1067"/>
      <c r="D394" s="1068"/>
      <c r="E394" s="1069"/>
      <c r="F394" s="1070"/>
      <c r="G394" s="1071"/>
    </row>
    <row r="395" spans="1:8" s="746" customFormat="1" ht="47.25" customHeight="1">
      <c r="A395" s="721"/>
      <c r="B395" s="478" t="s">
        <v>3037</v>
      </c>
      <c r="C395" s="1812" t="s">
        <v>1212</v>
      </c>
      <c r="D395" s="1813"/>
      <c r="E395" s="1813"/>
      <c r="F395" s="1814"/>
      <c r="G395" s="472" t="s">
        <v>0</v>
      </c>
    </row>
    <row r="396" spans="1:8" s="468" customFormat="1" ht="31.5">
      <c r="A396" s="720"/>
      <c r="B396" s="438" t="s">
        <v>2334</v>
      </c>
      <c r="C396" s="707" t="s">
        <v>1169</v>
      </c>
      <c r="D396" s="707" t="s">
        <v>30</v>
      </c>
      <c r="E396" s="707" t="s">
        <v>1170</v>
      </c>
      <c r="F396" s="708" t="s">
        <v>1171</v>
      </c>
      <c r="G396" s="709" t="s">
        <v>1172</v>
      </c>
    </row>
    <row r="397" spans="1:8" s="468" customFormat="1" ht="15.75">
      <c r="A397" s="720"/>
      <c r="B397" s="1795" t="s">
        <v>1173</v>
      </c>
      <c r="C397" s="1796"/>
      <c r="D397" s="1796"/>
      <c r="E397" s="1796"/>
      <c r="F397" s="1796"/>
      <c r="G397" s="1797"/>
    </row>
    <row r="398" spans="1:8" s="468" customFormat="1" ht="30">
      <c r="A398" s="720" t="s">
        <v>1971</v>
      </c>
      <c r="B398" s="464">
        <v>370</v>
      </c>
      <c r="C398" s="358" t="str">
        <f>IF($A398="INSUMO",VLOOKUP($B398,'BANCO DE DADOS MAIO INSUMOS'!$A:$D,2,FALSE),VLOOKUP($B398,'BANCO DE DADOS MAIO SERVIÇOS'!$A:$D,2,FALSE))</f>
        <v>AREIA MEDIA - POSTO JAZIDA/FORNECEDOR (RETIRADO NA JAZIDA, SEM TRANSPORTE)</v>
      </c>
      <c r="D398" s="357" t="str">
        <f>IF($A398="INSUMO",VLOOKUP($B398,'BANCO DE DADOS MAIO INSUMOS'!$A:$D,3,FALSE),VLOOKUP($B398,'BANCO DE DADOS MAIO SERVIÇOS'!$A:$D,3,FALSE))</f>
        <v xml:space="preserve">M3    </v>
      </c>
      <c r="E398" s="723">
        <v>0.01</v>
      </c>
      <c r="F398" s="439">
        <f>IF($A398="INSUMO",VLOOKUP($B398,'BANCO DE DADOS MAIO INSUMOS'!$A:$D,4,FALSE),VLOOKUP($B398,'BANCO DE DADOS MAIO SERVIÇOS'!$A:$D,4,FALSE))</f>
        <v>56.25</v>
      </c>
      <c r="G398" s="520">
        <f>TRUNC(E398*F398,2)</f>
        <v>0.56000000000000005</v>
      </c>
    </row>
    <row r="399" spans="1:8" s="468" customFormat="1" ht="15.75">
      <c r="A399" s="720" t="s">
        <v>1971</v>
      </c>
      <c r="B399" s="710">
        <v>1379</v>
      </c>
      <c r="C399" s="358" t="str">
        <f>IF($A399="INSUMO",VLOOKUP($B399,'BANCO DE DADOS MAIO INSUMOS'!$A:$D,2,FALSE),VLOOKUP($B399,'BANCO DE DADOS MAIO SERVIÇOS'!$A:$D,2,FALSE))</f>
        <v>CIMENTO PORTLAND COMPOSTO CP II-32</v>
      </c>
      <c r="D399" s="357" t="str">
        <f>IF($A399="INSUMO",VLOOKUP($B399,'BANCO DE DADOS MAIO INSUMOS'!$A:$D,3,FALSE),VLOOKUP($B399,'BANCO DE DADOS MAIO SERVIÇOS'!$A:$D,3,FALSE))</f>
        <v xml:space="preserve">KG    </v>
      </c>
      <c r="E399" s="723">
        <v>7.5</v>
      </c>
      <c r="F399" s="439">
        <f>IF($A399="INSUMO",VLOOKUP($B399,'BANCO DE DADOS MAIO INSUMOS'!$A:$D,4,FALSE),VLOOKUP($B399,'BANCO DE DADOS MAIO SERVIÇOS'!$A:$D,4,FALSE))</f>
        <v>0.49</v>
      </c>
      <c r="G399" s="520">
        <f>TRUNC(E399*F399,2)</f>
        <v>3.67</v>
      </c>
    </row>
    <row r="400" spans="1:8" s="468" customFormat="1" ht="15.75">
      <c r="A400" s="720"/>
      <c r="B400" s="444" t="s">
        <v>1213</v>
      </c>
      <c r="C400" s="467" t="s">
        <v>1214</v>
      </c>
      <c r="D400" s="446" t="s">
        <v>0</v>
      </c>
      <c r="E400" s="723">
        <v>1</v>
      </c>
      <c r="F400" s="515">
        <f>D418</f>
        <v>92.8</v>
      </c>
      <c r="G400" s="520">
        <f>TRUNC(E400*F400,2)</f>
        <v>92.8</v>
      </c>
    </row>
    <row r="401" spans="1:8" s="468" customFormat="1" ht="15.75">
      <c r="A401" s="720"/>
      <c r="B401" s="1795" t="s">
        <v>1174</v>
      </c>
      <c r="C401" s="1796"/>
      <c r="D401" s="1796"/>
      <c r="E401" s="1796"/>
      <c r="F401" s="1796"/>
      <c r="G401" s="1797"/>
    </row>
    <row r="402" spans="1:8" s="468" customFormat="1" ht="15.75">
      <c r="A402" s="720" t="s">
        <v>1972</v>
      </c>
      <c r="B402" s="447">
        <v>88309</v>
      </c>
      <c r="C402" s="358" t="str">
        <f>IF($A402="INSUMO",VLOOKUP($B402,'BANCO DE DADOS MAIO INSUMOS'!$A:$D,2,FALSE),VLOOKUP($B402,'BANCO DE DADOS MAIO SERVIÇOS'!$A:$D,2,FALSE))</f>
        <v>PEDREIRO COM ENCARGOS COMPLEMENTARES</v>
      </c>
      <c r="D402" s="357" t="str">
        <f>IF($A402="INSUMO",VLOOKUP($B402,'BANCO DE DADOS MAIO INSUMOS'!$A:$D,3,FALSE),VLOOKUP($B402,'BANCO DE DADOS MAIO SERVIÇOS'!$A:$D,3,FALSE))</f>
        <v>H</v>
      </c>
      <c r="E402" s="448">
        <v>0.5</v>
      </c>
      <c r="F402" s="439">
        <f>IF($A402="INSUMO",VLOOKUP($B402,'BANCO DE DADOS MAIO INSUMOS'!$A:$D,4,FALSE),VLOOKUP($B402,'BANCO DE DADOS MAIO SERVIÇOS'!$A:$D,4,FALSE))</f>
        <v>17.45</v>
      </c>
      <c r="G402" s="520">
        <f>TRUNC(E402*F402,2)</f>
        <v>8.7200000000000006</v>
      </c>
    </row>
    <row r="403" spans="1:8" s="468" customFormat="1" ht="16.5" thickBot="1">
      <c r="A403" s="720" t="s">
        <v>1972</v>
      </c>
      <c r="B403" s="711">
        <v>88316</v>
      </c>
      <c r="C403" s="365" t="str">
        <f>IF($A403="INSUMO",VLOOKUP($B403,'BANCO DE DADOS MAIO INSUMOS'!$A:$D,2,FALSE),VLOOKUP($B403,'BANCO DE DADOS MAIO SERVIÇOS'!$A:$D,2,FALSE))</f>
        <v>SERVENTE COM ENCARGOS COMPLEMENTARES</v>
      </c>
      <c r="D403" s="366" t="str">
        <f>IF($A403="INSUMO",VLOOKUP($B403,'BANCO DE DADOS MAIO INSUMOS'!$A:$D,3,FALSE),VLOOKUP($B403,'BANCO DE DADOS MAIO SERVIÇOS'!$A:$D,3,FALSE))</f>
        <v>H</v>
      </c>
      <c r="E403" s="516">
        <v>0.6</v>
      </c>
      <c r="F403" s="441">
        <f>IF($A403="INSUMO",VLOOKUP($B403,'BANCO DE DADOS MAIO INSUMOS'!$A:$D,4,FALSE),VLOOKUP($B403,'BANCO DE DADOS MAIO SERVIÇOS'!$A:$D,4,FALSE))</f>
        <v>14.16</v>
      </c>
      <c r="G403" s="725">
        <f>TRUNC(E403*F403,2)</f>
        <v>8.49</v>
      </c>
    </row>
    <row r="404" spans="1:8" s="468" customFormat="1" ht="16.5" thickBot="1">
      <c r="A404" s="720"/>
      <c r="B404" s="1810" t="s">
        <v>2023</v>
      </c>
      <c r="C404" s="1810"/>
      <c r="D404" s="1810"/>
      <c r="E404" s="1811"/>
      <c r="F404" s="734" t="s">
        <v>1175</v>
      </c>
      <c r="G404" s="735">
        <f>TRUNC(SUM(G398:G403),2)</f>
        <v>114.24</v>
      </c>
    </row>
    <row r="405" spans="1:8" s="468" customFormat="1" ht="16.5" thickBot="1">
      <c r="A405" s="720"/>
      <c r="B405" s="454"/>
      <c r="C405" s="454"/>
      <c r="D405" s="455"/>
      <c r="E405" s="456"/>
      <c r="F405" s="457"/>
      <c r="G405" s="458"/>
    </row>
    <row r="406" spans="1:8" s="468" customFormat="1" ht="15.75">
      <c r="A406" s="720"/>
      <c r="B406" s="682"/>
      <c r="C406" s="501" t="str">
        <f>C400</f>
        <v>PISO PODOTÁTIL 25X25 CM</v>
      </c>
      <c r="D406" s="683"/>
      <c r="E406" s="684"/>
      <c r="F406" s="449"/>
      <c r="G406" s="685" t="s">
        <v>30</v>
      </c>
    </row>
    <row r="407" spans="1:8" s="468" customFormat="1" ht="15.75">
      <c r="A407" s="720"/>
      <c r="B407" s="686" t="s">
        <v>1205</v>
      </c>
      <c r="C407" s="1010" t="s">
        <v>1206</v>
      </c>
      <c r="D407" s="1011" t="s">
        <v>1207</v>
      </c>
      <c r="E407" s="1012" t="s">
        <v>1208</v>
      </c>
      <c r="F407" s="450" t="s">
        <v>1209</v>
      </c>
      <c r="G407" s="690" t="s">
        <v>1210</v>
      </c>
    </row>
    <row r="408" spans="1:8" s="468" customFormat="1" ht="15.75">
      <c r="A408" s="720"/>
      <c r="B408" s="1420">
        <v>43248</v>
      </c>
      <c r="C408" s="1426" t="s">
        <v>7931</v>
      </c>
      <c r="D408" s="1427">
        <v>5</v>
      </c>
      <c r="E408" s="1429" t="s">
        <v>13743</v>
      </c>
      <c r="F408" s="1428" t="s">
        <v>13744</v>
      </c>
      <c r="G408" s="1430" t="s">
        <v>7932</v>
      </c>
      <c r="H408" s="1250">
        <f>B408+180</f>
        <v>43428</v>
      </c>
    </row>
    <row r="409" spans="1:8" s="468" customFormat="1" ht="15.75">
      <c r="A409" s="720"/>
      <c r="B409" s="1420">
        <v>43250</v>
      </c>
      <c r="C409" s="1426" t="s">
        <v>1215</v>
      </c>
      <c r="D409" s="1427">
        <v>4.8</v>
      </c>
      <c r="E409" s="1429" t="s">
        <v>13745</v>
      </c>
      <c r="F409" s="1428" t="s">
        <v>13746</v>
      </c>
      <c r="G409" s="1430" t="s">
        <v>7930</v>
      </c>
      <c r="H409" s="1250">
        <f>B409+180</f>
        <v>43430</v>
      </c>
    </row>
    <row r="410" spans="1:8" s="468" customFormat="1" ht="15.75">
      <c r="A410" s="720"/>
      <c r="B410" s="1420">
        <v>43256</v>
      </c>
      <c r="C410" s="1426" t="s">
        <v>13747</v>
      </c>
      <c r="D410" s="1427">
        <v>4.7</v>
      </c>
      <c r="E410" s="1429" t="s">
        <v>7928</v>
      </c>
      <c r="F410" s="1428" t="s">
        <v>7929</v>
      </c>
      <c r="G410" s="1430" t="s">
        <v>13748</v>
      </c>
      <c r="H410" s="1250">
        <f>B410+180</f>
        <v>43436</v>
      </c>
    </row>
    <row r="411" spans="1:8" s="468" customFormat="1" ht="16.5" thickBot="1">
      <c r="A411" s="720"/>
      <c r="B411" s="697"/>
      <c r="C411" s="698" t="s">
        <v>1211</v>
      </c>
      <c r="D411" s="699">
        <f>MEDIAN(D408:D410)</f>
        <v>4.8</v>
      </c>
      <c r="E411" s="700"/>
      <c r="F411" s="453"/>
      <c r="G411" s="701"/>
    </row>
    <row r="412" spans="1:8" s="468" customFormat="1" ht="16.5" thickBot="1">
      <c r="A412" s="720"/>
      <c r="D412" s="455"/>
      <c r="E412" s="456"/>
      <c r="F412" s="457"/>
      <c r="G412" s="458"/>
    </row>
    <row r="413" spans="1:8" s="468" customFormat="1" ht="15.75">
      <c r="A413" s="720"/>
      <c r="B413" s="682"/>
      <c r="C413" s="501" t="s">
        <v>1216</v>
      </c>
      <c r="D413" s="683"/>
      <c r="E413" s="684"/>
      <c r="F413" s="449"/>
      <c r="G413" s="685" t="s">
        <v>0</v>
      </c>
    </row>
    <row r="414" spans="1:8" s="468" customFormat="1" ht="15.75">
      <c r="A414" s="720"/>
      <c r="B414" s="1395" t="s">
        <v>1205</v>
      </c>
      <c r="C414" s="1389" t="s">
        <v>1206</v>
      </c>
      <c r="D414" s="1386" t="s">
        <v>1207</v>
      </c>
      <c r="E414" s="1394" t="s">
        <v>1208</v>
      </c>
      <c r="F414" s="1393" t="s">
        <v>1209</v>
      </c>
      <c r="G414" s="1396" t="s">
        <v>1210</v>
      </c>
    </row>
    <row r="415" spans="1:8" s="468" customFormat="1" ht="15.75">
      <c r="A415" s="720"/>
      <c r="B415" s="1420">
        <f t="shared" ref="B415:C417" si="3">B408</f>
        <v>43248</v>
      </c>
      <c r="C415" s="1426" t="str">
        <f t="shared" si="3"/>
        <v>GEOBLOCOS</v>
      </c>
      <c r="D415" s="1427">
        <v>76.8</v>
      </c>
      <c r="E415" s="1429" t="str">
        <f t="shared" ref="E415:G417" si="4">E408</f>
        <v>13.537.179/0001-62</v>
      </c>
      <c r="F415" s="1428" t="str">
        <f t="shared" si="4"/>
        <v>(65) 3667-4802</v>
      </c>
      <c r="G415" s="1430" t="str">
        <f t="shared" si="4"/>
        <v>FREDERICO</v>
      </c>
      <c r="H415" s="1409"/>
    </row>
    <row r="416" spans="1:8" s="468" customFormat="1" ht="15.75">
      <c r="A416" s="720"/>
      <c r="B416" s="1420">
        <f t="shared" si="3"/>
        <v>43250</v>
      </c>
      <c r="C416" s="1426" t="str">
        <f t="shared" si="3"/>
        <v>LADRIART'S</v>
      </c>
      <c r="D416" s="1427">
        <v>92.8</v>
      </c>
      <c r="E416" s="1429" t="str">
        <f t="shared" si="4"/>
        <v>24.569.059/000163</v>
      </c>
      <c r="F416" s="1428" t="str">
        <f t="shared" si="4"/>
        <v>(65) 3628-3496</v>
      </c>
      <c r="G416" s="1430" t="str">
        <f t="shared" si="4"/>
        <v>REGIANE</v>
      </c>
      <c r="H416" s="1409"/>
    </row>
    <row r="417" spans="1:8" s="468" customFormat="1" ht="15.75">
      <c r="A417" s="720"/>
      <c r="B417" s="1420">
        <f t="shared" si="3"/>
        <v>43256</v>
      </c>
      <c r="C417" s="1426" t="str">
        <f t="shared" si="3"/>
        <v>PANTANAL INDUSTRIA DE PISOS DRENANTES LTDA</v>
      </c>
      <c r="D417" s="1427">
        <v>112</v>
      </c>
      <c r="E417" s="1429" t="str">
        <f t="shared" si="4"/>
        <v>22.229.537/0001-60</v>
      </c>
      <c r="F417" s="1428" t="str">
        <f t="shared" si="4"/>
        <v>(65) 3055-1510</v>
      </c>
      <c r="G417" s="1430" t="str">
        <f t="shared" si="4"/>
        <v>ALEXANDRE</v>
      </c>
      <c r="H417" s="1409"/>
    </row>
    <row r="418" spans="1:8" s="468" customFormat="1" ht="16.5" thickBot="1">
      <c r="A418" s="720"/>
      <c r="B418" s="1421"/>
      <c r="C418" s="1422" t="s">
        <v>1211</v>
      </c>
      <c r="D418" s="1423">
        <f>MEDIAN(D415:D417)</f>
        <v>92.8</v>
      </c>
      <c r="E418" s="1424"/>
      <c r="F418" s="1392"/>
      <c r="G418" s="1425"/>
    </row>
    <row r="419" spans="1:8" s="468" customFormat="1" ht="16.5" thickBot="1">
      <c r="A419" s="720"/>
      <c r="B419" s="732"/>
      <c r="C419" s="732"/>
      <c r="D419" s="732"/>
      <c r="E419" s="732"/>
      <c r="F419" s="732"/>
      <c r="G419" s="732"/>
    </row>
    <row r="420" spans="1:8" s="468" customFormat="1" ht="15.75">
      <c r="A420" s="720"/>
      <c r="B420" s="433" t="s">
        <v>3038</v>
      </c>
      <c r="C420" s="1812" t="s">
        <v>2027</v>
      </c>
      <c r="D420" s="1813"/>
      <c r="E420" s="1813"/>
      <c r="F420" s="1814"/>
      <c r="G420" s="437" t="s">
        <v>0</v>
      </c>
    </row>
    <row r="421" spans="1:8" s="468" customFormat="1" ht="31.5">
      <c r="A421" s="720"/>
      <c r="B421" s="438" t="s">
        <v>2334</v>
      </c>
      <c r="C421" s="707" t="s">
        <v>1169</v>
      </c>
      <c r="D421" s="707" t="s">
        <v>30</v>
      </c>
      <c r="E421" s="707" t="s">
        <v>1170</v>
      </c>
      <c r="F421" s="708" t="s">
        <v>1171</v>
      </c>
      <c r="G421" s="709" t="s">
        <v>1172</v>
      </c>
    </row>
    <row r="422" spans="1:8" s="468" customFormat="1" ht="15.75">
      <c r="A422" s="720"/>
      <c r="B422" s="1840" t="s">
        <v>1176</v>
      </c>
      <c r="C422" s="1841"/>
      <c r="D422" s="1841"/>
      <c r="E422" s="1841"/>
      <c r="F422" s="1841"/>
      <c r="G422" s="1842"/>
    </row>
    <row r="423" spans="1:8" s="468" customFormat="1" ht="15.75">
      <c r="A423" s="720" t="s">
        <v>1971</v>
      </c>
      <c r="B423" s="710">
        <v>1339</v>
      </c>
      <c r="C423" s="358" t="str">
        <f>IF($A423="INSUMO",VLOOKUP($B423,'BANCO DE DADOS MAIO INSUMOS'!$A:$D,2,FALSE),VLOOKUP($B423,'BANCO DE DADOS MAIO SERVIÇOS'!$A:$D,2,FALSE))</f>
        <v>COLA A BASE DE RESINA SINTETICA PARA CHAPA DE LAMINADO MELAMINICO</v>
      </c>
      <c r="D423" s="357" t="str">
        <f>IF($A423="INSUMO",VLOOKUP($B423,'BANCO DE DADOS MAIO INSUMOS'!$A:$D,3,FALSE),VLOOKUP($B423,'BANCO DE DADOS MAIO SERVIÇOS'!$A:$D,3,FALSE))</f>
        <v xml:space="preserve">KG    </v>
      </c>
      <c r="E423" s="612">
        <v>0.4</v>
      </c>
      <c r="F423" s="470">
        <f>IF($A423="INSUMO",VLOOKUP($B423,'BANCO DE DADOS MAIO INSUMOS'!$A:$D,4,FALSE),VLOOKUP($B423,'BANCO DE DADOS MAIO SERVIÇOS'!$A:$D,4,FALSE))</f>
        <v>22.58</v>
      </c>
      <c r="G423" s="440">
        <f>TRUNC(E423*F423,2)</f>
        <v>9.0299999999999994</v>
      </c>
    </row>
    <row r="424" spans="1:8" s="468" customFormat="1" ht="15.75">
      <c r="A424" s="720" t="s">
        <v>1971</v>
      </c>
      <c r="B424" s="710">
        <v>3767</v>
      </c>
      <c r="C424" s="358" t="str">
        <f>IF($A424="INSUMO",VLOOKUP($B424,'BANCO DE DADOS MAIO INSUMOS'!$A:$D,2,FALSE),VLOOKUP($B424,'BANCO DE DADOS MAIO SERVIÇOS'!$A:$D,2,FALSE))</f>
        <v>LIXA EM FOLHA PARA PAREDE OU MADEIRA, NUMERO 120 (COR VERMELHA)</v>
      </c>
      <c r="D424" s="357" t="str">
        <f>IF($A424="INSUMO",VLOOKUP($B424,'BANCO DE DADOS MAIO INSUMOS'!$A:$D,3,FALSE),VLOOKUP($B424,'BANCO DE DADOS MAIO SERVIÇOS'!$A:$D,3,FALSE))</f>
        <v xml:space="preserve">UN    </v>
      </c>
      <c r="E424" s="612">
        <v>0.5</v>
      </c>
      <c r="F424" s="470">
        <f>IF($A424="INSUMO",VLOOKUP($B424,'BANCO DE DADOS MAIO INSUMOS'!$A:$D,4,FALSE),VLOOKUP($B424,'BANCO DE DADOS MAIO SERVIÇOS'!$A:$D,4,FALSE))</f>
        <v>0.51</v>
      </c>
      <c r="G424" s="440">
        <f>TRUNC(E424*F424,2)</f>
        <v>0.25</v>
      </c>
    </row>
    <row r="425" spans="1:8" s="468" customFormat="1" ht="30">
      <c r="A425" s="720" t="s">
        <v>1971</v>
      </c>
      <c r="B425" s="1348">
        <v>38181</v>
      </c>
      <c r="C425" s="358" t="str">
        <f>IF($A425="INSUMO",VLOOKUP($B425,'BANCO DE DADOS MAIO INSUMOS'!$A:$D,2,FALSE),VLOOKUP($B425,'BANCO DE DADOS MAIO SERVIÇOS'!$A:$D,2,FALSE))</f>
        <v>PISO TATIL ALERTA OU DIRECIONAL, DE BORRACHA, COLORIDO, 25 X 25 CM, E = 5 MM, PARA COLA</v>
      </c>
      <c r="D425" s="357" t="str">
        <f>IF($A425="INSUMO",VLOOKUP($B425,'BANCO DE DADOS MAIO INSUMOS'!$A:$D,3,FALSE),VLOOKUP($B425,'BANCO DE DADOS MAIO SERVIÇOS'!$A:$D,3,FALSE))</f>
        <v xml:space="preserve">M2    </v>
      </c>
      <c r="E425" s="612">
        <v>1.02</v>
      </c>
      <c r="F425" s="470">
        <f>IF($A425="INSUMO",VLOOKUP($B425,'BANCO DE DADOS MAIO INSUMOS'!$A:$D,4,FALSE),VLOOKUP($B425,'BANCO DE DADOS MAIO SERVIÇOS'!$A:$D,4,FALSE))</f>
        <v>153.74</v>
      </c>
      <c r="G425" s="440">
        <f>TRUNC(E425*F425,2)</f>
        <v>156.81</v>
      </c>
    </row>
    <row r="426" spans="1:8" s="468" customFormat="1" ht="15.75">
      <c r="A426" s="720"/>
      <c r="B426" s="1840" t="s">
        <v>1177</v>
      </c>
      <c r="C426" s="1841"/>
      <c r="D426" s="1841"/>
      <c r="E426" s="1841"/>
      <c r="F426" s="1841"/>
      <c r="G426" s="1842"/>
    </row>
    <row r="427" spans="1:8" s="468" customFormat="1" ht="15.75">
      <c r="A427" s="720" t="s">
        <v>1972</v>
      </c>
      <c r="B427" s="710">
        <v>88309</v>
      </c>
      <c r="C427" s="358" t="str">
        <f>IF($A427="INSUMO",VLOOKUP($B427,'BANCO DE DADOS MAIO INSUMOS'!$A:$D,2,FALSE),VLOOKUP($B427,'BANCO DE DADOS MAIO SERVIÇOS'!$A:$D,2,FALSE))</f>
        <v>PEDREIRO COM ENCARGOS COMPLEMENTARES</v>
      </c>
      <c r="D427" s="357" t="str">
        <f>IF($A427="INSUMO",VLOOKUP($B427,'BANCO DE DADOS MAIO INSUMOS'!$A:$D,3,FALSE),VLOOKUP($B427,'BANCO DE DADOS MAIO SERVIÇOS'!$A:$D,3,FALSE))</f>
        <v>H</v>
      </c>
      <c r="E427" s="612">
        <v>0.67</v>
      </c>
      <c r="F427" s="470">
        <f>IF($A427="INSUMO",VLOOKUP($B427,'BANCO DE DADOS MAIO INSUMOS'!$A:$D,4,FALSE),VLOOKUP($B427,'BANCO DE DADOS MAIO SERVIÇOS'!$A:$D,4,FALSE))</f>
        <v>17.45</v>
      </c>
      <c r="G427" s="440">
        <f>TRUNC(E427*F427,2)</f>
        <v>11.69</v>
      </c>
    </row>
    <row r="428" spans="1:8" s="468" customFormat="1" ht="16.5" thickBot="1">
      <c r="A428" s="720" t="s">
        <v>1972</v>
      </c>
      <c r="B428" s="711">
        <v>88316</v>
      </c>
      <c r="C428" s="365" t="str">
        <f>IF($A428="INSUMO",VLOOKUP($B428,'BANCO DE DADOS MAIO INSUMOS'!$A:$D,2,FALSE),VLOOKUP($B428,'BANCO DE DADOS MAIO SERVIÇOS'!$A:$D,2,FALSE))</f>
        <v>SERVENTE COM ENCARGOS COMPLEMENTARES</v>
      </c>
      <c r="D428" s="366" t="str">
        <f>IF($A428="INSUMO",VLOOKUP($B428,'BANCO DE DADOS MAIO INSUMOS'!$A:$D,3,FALSE),VLOOKUP($B428,'BANCO DE DADOS MAIO SERVIÇOS'!$A:$D,3,FALSE))</f>
        <v>H</v>
      </c>
      <c r="E428" s="616">
        <v>0.67</v>
      </c>
      <c r="F428" s="477">
        <f>IF($A428="INSUMO",VLOOKUP($B428,'BANCO DE DADOS MAIO INSUMOS'!$A:$D,4,FALSE),VLOOKUP($B428,'BANCO DE DADOS MAIO SERVIÇOS'!$A:$D,4,FALSE))</f>
        <v>14.16</v>
      </c>
      <c r="G428" s="442">
        <f>TRUNC(E428*F428,2)</f>
        <v>9.48</v>
      </c>
    </row>
    <row r="429" spans="1:8" s="468" customFormat="1" ht="16.5" customHeight="1" thickBot="1">
      <c r="A429" s="720"/>
      <c r="B429" s="1843" t="s">
        <v>2389</v>
      </c>
      <c r="C429" s="1843"/>
      <c r="D429" s="1843"/>
      <c r="E429" s="1844"/>
      <c r="F429" s="335" t="s">
        <v>1178</v>
      </c>
      <c r="G429" s="336">
        <f>SUM(G423:G428)</f>
        <v>187.26</v>
      </c>
    </row>
    <row r="430" spans="1:8" s="468" customFormat="1" ht="16.5" thickBot="1">
      <c r="A430" s="720"/>
      <c r="B430" s="454"/>
      <c r="C430" s="454"/>
      <c r="D430" s="455"/>
      <c r="E430" s="456"/>
      <c r="F430" s="457"/>
      <c r="G430" s="458"/>
    </row>
    <row r="431" spans="1:8" s="468" customFormat="1" ht="15.75">
      <c r="A431" s="720"/>
      <c r="B431" s="433" t="s">
        <v>3039</v>
      </c>
      <c r="C431" s="1812" t="s">
        <v>2028</v>
      </c>
      <c r="D431" s="1813"/>
      <c r="E431" s="1813"/>
      <c r="F431" s="1814"/>
      <c r="G431" s="437" t="s">
        <v>0</v>
      </c>
    </row>
    <row r="432" spans="1:8" s="468" customFormat="1" ht="31.5">
      <c r="A432" s="720"/>
      <c r="B432" s="438" t="s">
        <v>2334</v>
      </c>
      <c r="C432" s="707" t="s">
        <v>1169</v>
      </c>
      <c r="D432" s="707" t="s">
        <v>30</v>
      </c>
      <c r="E432" s="707" t="s">
        <v>1170</v>
      </c>
      <c r="F432" s="708" t="s">
        <v>1171</v>
      </c>
      <c r="G432" s="709" t="s">
        <v>1172</v>
      </c>
    </row>
    <row r="433" spans="1:7" s="468" customFormat="1" ht="15.75">
      <c r="A433" s="720"/>
      <c r="B433" s="1801" t="s">
        <v>1176</v>
      </c>
      <c r="C433" s="1802"/>
      <c r="D433" s="1802"/>
      <c r="E433" s="1802"/>
      <c r="F433" s="1802"/>
      <c r="G433" s="1803"/>
    </row>
    <row r="434" spans="1:7" s="468" customFormat="1" ht="15.75">
      <c r="A434" s="720" t="s">
        <v>1971</v>
      </c>
      <c r="B434" s="710">
        <v>1339</v>
      </c>
      <c r="C434" s="358" t="str">
        <f>IF($A434="INSUMO",VLOOKUP($B434,'BANCO DE DADOS MAIO INSUMOS'!$A:$D,2,FALSE),VLOOKUP($B434,'BANCO DE DADOS MAIO SERVIÇOS'!$A:$D,2,FALSE))</f>
        <v>COLA A BASE DE RESINA SINTETICA PARA CHAPA DE LAMINADO MELAMINICO</v>
      </c>
      <c r="D434" s="357" t="str">
        <f>IF($A434="INSUMO",VLOOKUP($B434,'BANCO DE DADOS MAIO INSUMOS'!$A:$D,3,FALSE),VLOOKUP($B434,'BANCO DE DADOS MAIO SERVIÇOS'!$A:$D,3,FALSE))</f>
        <v xml:space="preserve">KG    </v>
      </c>
      <c r="E434" s="612">
        <v>0.4</v>
      </c>
      <c r="F434" s="470">
        <f>IF($A434="INSUMO",VLOOKUP($B434,'BANCO DE DADOS MAIO INSUMOS'!$A:$D,4,FALSE),VLOOKUP($B434,'BANCO DE DADOS MAIO SERVIÇOS'!$A:$D,4,FALSE))</f>
        <v>22.58</v>
      </c>
      <c r="G434" s="440">
        <f>TRUNC(E434*F434,2)</f>
        <v>9.0299999999999994</v>
      </c>
    </row>
    <row r="435" spans="1:7" s="468" customFormat="1" ht="15.75">
      <c r="A435" s="720" t="s">
        <v>1971</v>
      </c>
      <c r="B435" s="710">
        <v>3767</v>
      </c>
      <c r="C435" s="358" t="str">
        <f>IF($A435="INSUMO",VLOOKUP($B435,'BANCO DE DADOS MAIO INSUMOS'!$A:$D,2,FALSE),VLOOKUP($B435,'BANCO DE DADOS MAIO SERVIÇOS'!$A:$D,2,FALSE))</f>
        <v>LIXA EM FOLHA PARA PAREDE OU MADEIRA, NUMERO 120 (COR VERMELHA)</v>
      </c>
      <c r="D435" s="357" t="str">
        <f>IF($A435="INSUMO",VLOOKUP($B435,'BANCO DE DADOS MAIO INSUMOS'!$A:$D,3,FALSE),VLOOKUP($B435,'BANCO DE DADOS MAIO SERVIÇOS'!$A:$D,3,FALSE))</f>
        <v xml:space="preserve">UN    </v>
      </c>
      <c r="E435" s="612">
        <v>0.5</v>
      </c>
      <c r="F435" s="470">
        <f>IF($A435="INSUMO",VLOOKUP($B435,'BANCO DE DADOS MAIO INSUMOS'!$A:$D,4,FALSE),VLOOKUP($B435,'BANCO DE DADOS MAIO SERVIÇOS'!$A:$D,4,FALSE))</f>
        <v>0.51</v>
      </c>
      <c r="G435" s="440">
        <f>TRUNC(E435*F435,2)</f>
        <v>0.25</v>
      </c>
    </row>
    <row r="436" spans="1:7" s="468" customFormat="1" ht="30">
      <c r="A436" s="720" t="s">
        <v>1971</v>
      </c>
      <c r="B436" s="710">
        <v>38181</v>
      </c>
      <c r="C436" s="358" t="str">
        <f>IF($A436="INSUMO",VLOOKUP($B436,'BANCO DE DADOS MAIO INSUMOS'!$A:$D,2,FALSE),VLOOKUP($B436,'BANCO DE DADOS MAIO SERVIÇOS'!$A:$D,2,FALSE))</f>
        <v>PISO TATIL ALERTA OU DIRECIONAL, DE BORRACHA, COLORIDO, 25 X 25 CM, E = 5 MM, PARA COLA</v>
      </c>
      <c r="D436" s="357" t="str">
        <f>IF($A436="INSUMO",VLOOKUP($B436,'BANCO DE DADOS MAIO INSUMOS'!$A:$D,3,FALSE),VLOOKUP($B436,'BANCO DE DADOS MAIO SERVIÇOS'!$A:$D,3,FALSE))</f>
        <v xml:space="preserve">M2    </v>
      </c>
      <c r="E436" s="612">
        <v>1.02</v>
      </c>
      <c r="F436" s="470">
        <f>IF($A436="INSUMO",VLOOKUP($B436,'BANCO DE DADOS MAIO INSUMOS'!$A:$D,4,FALSE),VLOOKUP($B436,'BANCO DE DADOS MAIO SERVIÇOS'!$A:$D,4,FALSE))</f>
        <v>153.74</v>
      </c>
      <c r="G436" s="440">
        <f>TRUNC(E436*F436,2)</f>
        <v>156.81</v>
      </c>
    </row>
    <row r="437" spans="1:7" s="468" customFormat="1" ht="15.75">
      <c r="A437" s="720"/>
      <c r="B437" s="1801" t="s">
        <v>1177</v>
      </c>
      <c r="C437" s="1802"/>
      <c r="D437" s="1802"/>
      <c r="E437" s="1802"/>
      <c r="F437" s="1802"/>
      <c r="G437" s="1803"/>
    </row>
    <row r="438" spans="1:7" s="468" customFormat="1" ht="15.75">
      <c r="A438" s="720" t="s">
        <v>1972</v>
      </c>
      <c r="B438" s="710">
        <v>88309</v>
      </c>
      <c r="C438" s="358" t="str">
        <f>IF($A438="INSUMO",VLOOKUP($B438,'BANCO DE DADOS MAIO INSUMOS'!$A:$D,2,FALSE),VLOOKUP($B438,'BANCO DE DADOS MAIO SERVIÇOS'!$A:$D,2,FALSE))</f>
        <v>PEDREIRO COM ENCARGOS COMPLEMENTARES</v>
      </c>
      <c r="D438" s="357" t="str">
        <f>IF($A438="INSUMO",VLOOKUP($B438,'BANCO DE DADOS MAIO INSUMOS'!$A:$D,3,FALSE),VLOOKUP($B438,'BANCO DE DADOS MAIO SERVIÇOS'!$A:$D,3,FALSE))</f>
        <v>H</v>
      </c>
      <c r="E438" s="612">
        <v>0.67</v>
      </c>
      <c r="F438" s="470">
        <f>IF($A438="INSUMO",VLOOKUP($B438,'BANCO DE DADOS MAIO INSUMOS'!$A:$D,4,FALSE),VLOOKUP($B438,'BANCO DE DADOS MAIO SERVIÇOS'!$A:$D,4,FALSE))</f>
        <v>17.45</v>
      </c>
      <c r="G438" s="440">
        <f>TRUNC(E438*F438,2)</f>
        <v>11.69</v>
      </c>
    </row>
    <row r="439" spans="1:7" s="468" customFormat="1" ht="16.5" thickBot="1">
      <c r="A439" s="720" t="s">
        <v>1972</v>
      </c>
      <c r="B439" s="711">
        <v>88316</v>
      </c>
      <c r="C439" s="365" t="str">
        <f>IF($A439="INSUMO",VLOOKUP($B439,'BANCO DE DADOS MAIO INSUMOS'!$A:$D,2,FALSE),VLOOKUP($B439,'BANCO DE DADOS MAIO SERVIÇOS'!$A:$D,2,FALSE))</f>
        <v>SERVENTE COM ENCARGOS COMPLEMENTARES</v>
      </c>
      <c r="D439" s="366" t="str">
        <f>IF($A439="INSUMO",VLOOKUP($B439,'BANCO DE DADOS MAIO INSUMOS'!$A:$D,3,FALSE),VLOOKUP($B439,'BANCO DE DADOS MAIO SERVIÇOS'!$A:$D,3,FALSE))</f>
        <v>H</v>
      </c>
      <c r="E439" s="616">
        <v>0.67</v>
      </c>
      <c r="F439" s="477">
        <f>IF($A439="INSUMO",VLOOKUP($B439,'BANCO DE DADOS MAIO INSUMOS'!$A:$D,4,FALSE),VLOOKUP($B439,'BANCO DE DADOS MAIO SERVIÇOS'!$A:$D,4,FALSE))</f>
        <v>14.16</v>
      </c>
      <c r="G439" s="442">
        <f>TRUNC(E439*F439,2)</f>
        <v>9.48</v>
      </c>
    </row>
    <row r="440" spans="1:7" s="468" customFormat="1" ht="16.5" customHeight="1" thickBot="1">
      <c r="A440" s="720"/>
      <c r="B440" s="1794" t="s">
        <v>2389</v>
      </c>
      <c r="C440" s="1794"/>
      <c r="D440" s="1794"/>
      <c r="E440" s="1794"/>
      <c r="F440" s="335" t="s">
        <v>1178</v>
      </c>
      <c r="G440" s="336">
        <f>SUM(G434:G439)</f>
        <v>187.26</v>
      </c>
    </row>
    <row r="441" spans="1:7" s="468" customFormat="1" ht="16.5" thickBot="1">
      <c r="A441" s="720"/>
      <c r="B441" s="454"/>
      <c r="C441" s="454"/>
      <c r="D441" s="455"/>
      <c r="E441" s="456"/>
      <c r="F441" s="457"/>
      <c r="G441" s="458"/>
    </row>
    <row r="442" spans="1:7" s="468" customFormat="1" ht="15.75">
      <c r="A442" s="720"/>
      <c r="B442" s="433" t="s">
        <v>3040</v>
      </c>
      <c r="C442" s="1812" t="s">
        <v>1774</v>
      </c>
      <c r="D442" s="1813"/>
      <c r="E442" s="1813"/>
      <c r="F442" s="1814"/>
      <c r="G442" s="437" t="s">
        <v>30</v>
      </c>
    </row>
    <row r="443" spans="1:7" s="468" customFormat="1" ht="31.5">
      <c r="A443" s="720"/>
      <c r="B443" s="438" t="s">
        <v>2334</v>
      </c>
      <c r="C443" s="707" t="s">
        <v>1169</v>
      </c>
      <c r="D443" s="707" t="s">
        <v>30</v>
      </c>
      <c r="E443" s="707" t="s">
        <v>1170</v>
      </c>
      <c r="F443" s="708" t="s">
        <v>1171</v>
      </c>
      <c r="G443" s="709" t="s">
        <v>1172</v>
      </c>
    </row>
    <row r="444" spans="1:7" s="468" customFormat="1" ht="15.75">
      <c r="A444" s="720"/>
      <c r="B444" s="1801" t="s">
        <v>1176</v>
      </c>
      <c r="C444" s="1802"/>
      <c r="D444" s="1802"/>
      <c r="E444" s="1802"/>
      <c r="F444" s="1802"/>
      <c r="G444" s="1803"/>
    </row>
    <row r="445" spans="1:7" s="468" customFormat="1" ht="15.75">
      <c r="A445" s="720" t="s">
        <v>1971</v>
      </c>
      <c r="B445" s="710">
        <v>36215</v>
      </c>
      <c r="C445" s="358" t="str">
        <f>IF($A445="INSUMO",VLOOKUP($B445,'BANCO DE DADOS MAIO INSUMOS'!$A:$D,2,FALSE),VLOOKUP($B445,'BANCO DE DADOS MAIO SERVIÇOS'!$A:$D,2,FALSE))</f>
        <v>BANCO ARTICULADO PARA BANHO, EM ACO INOX POLIDO, 70* CM X 45* CM</v>
      </c>
      <c r="D445" s="357" t="str">
        <f>IF($A445="INSUMO",VLOOKUP($B445,'BANCO DE DADOS MAIO INSUMOS'!$A:$D,3,FALSE),VLOOKUP($B445,'BANCO DE DADOS MAIO SERVIÇOS'!$A:$D,3,FALSE))</f>
        <v xml:space="preserve">UN    </v>
      </c>
      <c r="E445" s="439">
        <v>1</v>
      </c>
      <c r="F445" s="470">
        <f>IF($A445="INSUMO",VLOOKUP($B445,'BANCO DE DADOS MAIO INSUMOS'!$A:$D,4,FALSE),VLOOKUP($B445,'BANCO DE DADOS MAIO SERVIÇOS'!$A:$D,4,FALSE))</f>
        <v>896.36</v>
      </c>
      <c r="G445" s="440">
        <f>TRUNC(E445*F445,2)</f>
        <v>896.36</v>
      </c>
    </row>
    <row r="446" spans="1:7" s="468" customFormat="1" ht="15.75">
      <c r="A446" s="720" t="s">
        <v>1972</v>
      </c>
      <c r="B446" s="710">
        <v>88629</v>
      </c>
      <c r="C446" s="358" t="str">
        <f>IF($A446="INSUMO",VLOOKUP($B446,'BANCO DE DADOS MAIO INSUMOS'!$A:$D,2,FALSE),VLOOKUP($B446,'BANCO DE DADOS MAIO SERVIÇOS'!$A:$D,2,FALSE))</f>
        <v>ARGAMASSA TRAÇO 1:3 (CIMENTO E AREIA MÉDIA), PREPARO MANUAL. AF_08/2014</v>
      </c>
      <c r="D446" s="357" t="str">
        <f>IF($A446="INSUMO",VLOOKUP($B446,'BANCO DE DADOS MAIO INSUMOS'!$A:$D,3,FALSE),VLOOKUP($B446,'BANCO DE DADOS MAIO SERVIÇOS'!$A:$D,3,FALSE))</f>
        <v>M3</v>
      </c>
      <c r="E446" s="439">
        <v>0.03</v>
      </c>
      <c r="F446" s="470">
        <f>IF($A446="INSUMO",VLOOKUP($B446,'BANCO DE DADOS MAIO INSUMOS'!$A:$D,4,FALSE),VLOOKUP($B446,'BANCO DE DADOS MAIO SERVIÇOS'!$A:$D,4,FALSE))</f>
        <v>401.08</v>
      </c>
      <c r="G446" s="440">
        <f>TRUNC(E446*F446,2)</f>
        <v>12.03</v>
      </c>
    </row>
    <row r="447" spans="1:7" s="468" customFormat="1" ht="15.75">
      <c r="A447" s="720"/>
      <c r="B447" s="1801" t="s">
        <v>1177</v>
      </c>
      <c r="C447" s="1802"/>
      <c r="D447" s="1802"/>
      <c r="E447" s="1802"/>
      <c r="F447" s="1802"/>
      <c r="G447" s="1803"/>
    </row>
    <row r="448" spans="1:7" s="468" customFormat="1" ht="16.5" thickBot="1">
      <c r="A448" s="720" t="s">
        <v>1972</v>
      </c>
      <c r="B448" s="711">
        <v>88309</v>
      </c>
      <c r="C448" s="365" t="str">
        <f>IF($A448="INSUMO",VLOOKUP($B448,'BANCO DE DADOS MAIO INSUMOS'!$A:$D,2,FALSE),VLOOKUP($B448,'BANCO DE DADOS MAIO SERVIÇOS'!$A:$D,2,FALSE))</f>
        <v>PEDREIRO COM ENCARGOS COMPLEMENTARES</v>
      </c>
      <c r="D448" s="366" t="str">
        <f>IF($A448="INSUMO",VLOOKUP($B448,'BANCO DE DADOS MAIO INSUMOS'!$A:$D,3,FALSE),VLOOKUP($B448,'BANCO DE DADOS MAIO SERVIÇOS'!$A:$D,3,FALSE))</f>
        <v>H</v>
      </c>
      <c r="E448" s="441">
        <v>0.3</v>
      </c>
      <c r="F448" s="477">
        <f>IF($A448="INSUMO",VLOOKUP($B448,'BANCO DE DADOS MAIO INSUMOS'!$A:$D,4,FALSE),VLOOKUP($B448,'BANCO DE DADOS MAIO SERVIÇOS'!$A:$D,4,FALSE))</f>
        <v>17.45</v>
      </c>
      <c r="G448" s="442">
        <f>TRUNC(E448*F448,2)</f>
        <v>5.23</v>
      </c>
    </row>
    <row r="449" spans="1:7" s="468" customFormat="1" ht="16.5" thickBot="1">
      <c r="A449" s="720"/>
      <c r="B449" s="1794" t="s">
        <v>2030</v>
      </c>
      <c r="C449" s="1794"/>
      <c r="D449" s="1794"/>
      <c r="E449" s="1794"/>
      <c r="F449" s="335" t="s">
        <v>1178</v>
      </c>
      <c r="G449" s="336">
        <f>SUM(G445:G448)</f>
        <v>913.62</v>
      </c>
    </row>
    <row r="450" spans="1:7" s="468" customFormat="1" ht="16.5" thickBot="1">
      <c r="A450" s="720"/>
      <c r="B450" s="454"/>
      <c r="C450" s="454"/>
      <c r="D450" s="455"/>
      <c r="E450" s="456"/>
      <c r="F450" s="457"/>
      <c r="G450" s="458"/>
    </row>
    <row r="451" spans="1:7" s="468" customFormat="1" ht="21" customHeight="1">
      <c r="A451" s="720"/>
      <c r="B451" s="433" t="s">
        <v>3041</v>
      </c>
      <c r="C451" s="434" t="s">
        <v>2710</v>
      </c>
      <c r="D451" s="435"/>
      <c r="E451" s="435"/>
      <c r="F451" s="436"/>
      <c r="G451" s="437" t="s">
        <v>30</v>
      </c>
    </row>
    <row r="452" spans="1:7" s="468" customFormat="1" ht="31.5">
      <c r="A452" s="720"/>
      <c r="B452" s="438" t="s">
        <v>2334</v>
      </c>
      <c r="C452" s="1016" t="s">
        <v>1169</v>
      </c>
      <c r="D452" s="1016" t="s">
        <v>30</v>
      </c>
      <c r="E452" s="1016" t="s">
        <v>1170</v>
      </c>
      <c r="F452" s="1017" t="s">
        <v>1171</v>
      </c>
      <c r="G452" s="1018" t="s">
        <v>1172</v>
      </c>
    </row>
    <row r="453" spans="1:7" s="468" customFormat="1" ht="15.75">
      <c r="A453" s="720"/>
      <c r="B453" s="1801" t="s">
        <v>1176</v>
      </c>
      <c r="C453" s="1802"/>
      <c r="D453" s="1802"/>
      <c r="E453" s="1802"/>
      <c r="F453" s="1802"/>
      <c r="G453" s="1803"/>
    </row>
    <row r="454" spans="1:7" s="468" customFormat="1" ht="15.75">
      <c r="A454" s="720" t="s">
        <v>1971</v>
      </c>
      <c r="B454" s="1019">
        <v>10848</v>
      </c>
      <c r="C454" s="978" t="str">
        <f>IF($A454="INSUMO",VLOOKUP($B454,'BANCO DE DADOS MAIO INSUMOS'!$A:$D,2,FALSE),VLOOKUP($B454,'BANCO DE DADOS MAIO SERVIÇOS'!$A:$D,2,FALSE))</f>
        <v>PLACA DE INAUGURACAO METALICA, *40* CM X *60* CM</v>
      </c>
      <c r="D454" s="977" t="str">
        <f>IF($A454="INSUMO",VLOOKUP($B454,'BANCO DE DADOS MAIO INSUMOS'!$A:$D,3,FALSE),VLOOKUP($B454,'BANCO DE DADOS MAIO SERVIÇOS'!$A:$D,3,FALSE))</f>
        <v xml:space="preserve">UN    </v>
      </c>
      <c r="E454" s="723">
        <v>1</v>
      </c>
      <c r="F454" s="991">
        <f>IF($A454="INSUMO",VLOOKUP($B454,'BANCO DE DADOS MAIO INSUMOS'!$A:$D,4,FALSE),VLOOKUP($B454,'BANCO DE DADOS MAIO SERVIÇOS'!$A:$D,4,FALSE))</f>
        <v>1206.01</v>
      </c>
      <c r="G454" s="440">
        <f>TRUNC(E454*F454,2)</f>
        <v>1206.01</v>
      </c>
    </row>
    <row r="455" spans="1:7" s="468" customFormat="1" ht="15.75">
      <c r="A455" s="720"/>
      <c r="B455" s="1801" t="s">
        <v>1177</v>
      </c>
      <c r="C455" s="1802"/>
      <c r="D455" s="1802"/>
      <c r="E455" s="1802"/>
      <c r="F455" s="1802"/>
      <c r="G455" s="1803"/>
    </row>
    <row r="456" spans="1:7" s="468" customFormat="1" ht="16.5" thickBot="1">
      <c r="A456" s="720" t="s">
        <v>1972</v>
      </c>
      <c r="B456" s="711">
        <v>88309</v>
      </c>
      <c r="C456" s="980" t="str">
        <f>IF($A456="INSUMO",VLOOKUP($B456,'BANCO DE DADOS MAIO INSUMOS'!$A:$D,2,FALSE),VLOOKUP($B456,'BANCO DE DADOS MAIO SERVIÇOS'!$A:$D,2,FALSE))</f>
        <v>PEDREIRO COM ENCARGOS COMPLEMENTARES</v>
      </c>
      <c r="D456" s="981" t="str">
        <f>IF($A456="INSUMO",VLOOKUP($B456,'BANCO DE DADOS MAIO INSUMOS'!$A:$D,3,FALSE),VLOOKUP($B456,'BANCO DE DADOS MAIO SERVIÇOS'!$A:$D,3,FALSE))</f>
        <v>H</v>
      </c>
      <c r="E456" s="726">
        <v>1.5</v>
      </c>
      <c r="F456" s="992">
        <f>IF($A456="INSUMO",VLOOKUP($B456,'BANCO DE DADOS MAIO INSUMOS'!$A:$D,4,FALSE),VLOOKUP($B456,'BANCO DE DADOS MAIO SERVIÇOS'!$A:$D,4,FALSE))</f>
        <v>17.45</v>
      </c>
      <c r="G456" s="442">
        <f>TRUNC(E456*F456,2)</f>
        <v>26.17</v>
      </c>
    </row>
    <row r="457" spans="1:7" s="468" customFormat="1" ht="16.5" thickBot="1">
      <c r="A457" s="720"/>
      <c r="B457" s="1804" t="s">
        <v>2711</v>
      </c>
      <c r="C457" s="1804"/>
      <c r="D457" s="473"/>
      <c r="E457" s="474"/>
      <c r="F457" s="335" t="s">
        <v>1178</v>
      </c>
      <c r="G457" s="336">
        <f>TRUNC(SUM(G454:G456),2)</f>
        <v>1232.18</v>
      </c>
    </row>
    <row r="458" spans="1:7" s="468" customFormat="1" ht="16.5" thickBot="1">
      <c r="A458" s="720"/>
      <c r="B458" s="454"/>
      <c r="C458" s="454"/>
      <c r="D458" s="455"/>
      <c r="E458" s="456"/>
      <c r="F458" s="457"/>
      <c r="G458" s="458"/>
    </row>
    <row r="459" spans="1:7" s="468" customFormat="1" ht="21" customHeight="1">
      <c r="A459" s="720"/>
      <c r="B459" s="433" t="s">
        <v>3042</v>
      </c>
      <c r="C459" s="1277" t="s">
        <v>3021</v>
      </c>
      <c r="D459" s="1277"/>
      <c r="E459" s="1277"/>
      <c r="F459" s="1277"/>
      <c r="G459" s="437" t="s">
        <v>0</v>
      </c>
    </row>
    <row r="460" spans="1:7" s="468" customFormat="1" ht="31.5">
      <c r="A460" s="720"/>
      <c r="B460" s="438" t="s">
        <v>2334</v>
      </c>
      <c r="C460" s="1016" t="s">
        <v>1169</v>
      </c>
      <c r="D460" s="1016" t="s">
        <v>30</v>
      </c>
      <c r="E460" s="1016" t="s">
        <v>1170</v>
      </c>
      <c r="F460" s="1017" t="s">
        <v>1171</v>
      </c>
      <c r="G460" s="1018" t="s">
        <v>1172</v>
      </c>
    </row>
    <row r="461" spans="1:7" s="468" customFormat="1" ht="15.75">
      <c r="A461" s="720"/>
      <c r="B461" s="1801" t="s">
        <v>1176</v>
      </c>
      <c r="C461" s="1802"/>
      <c r="D461" s="1802"/>
      <c r="E461" s="1802"/>
      <c r="F461" s="1802"/>
      <c r="G461" s="1803"/>
    </row>
    <row r="462" spans="1:7" s="468" customFormat="1" ht="30">
      <c r="A462" s="720" t="s">
        <v>1971</v>
      </c>
      <c r="B462" s="1019">
        <v>7170</v>
      </c>
      <c r="C462" s="978" t="str">
        <f>IF($A462="INSUMO",VLOOKUP($B462,'BANCO DE DADOS MAIO INSUMOS'!$A:$D,2,FALSE),VLOOKUP($B462,'BANCO DE DADOS MAIO SERVIÇOS'!$A:$D,2,FALSE))</f>
        <v>TELA FACHADEIRA EM POLIETILENO, ROLO DE 3 X 100 M (L X C), COR BRANCA, SEM LOGOMARCA - PARA PROTECAO DE OBRAS</v>
      </c>
      <c r="D462" s="977" t="str">
        <f>IF($A462="INSUMO",VLOOKUP($B462,'BANCO DE DADOS MAIO INSUMOS'!$A:$D,3,FALSE),VLOOKUP($B462,'BANCO DE DADOS MAIO SERVIÇOS'!$A:$D,3,FALSE))</f>
        <v xml:space="preserve">M2    </v>
      </c>
      <c r="E462" s="723">
        <v>1.05</v>
      </c>
      <c r="F462" s="991">
        <f>IF($A462="INSUMO",VLOOKUP($B462,'BANCO DE DADOS MAIO INSUMOS'!$A:$D,4,FALSE),VLOOKUP($B462,'BANCO DE DADOS MAIO SERVIÇOS'!$A:$D,4,FALSE))</f>
        <v>2</v>
      </c>
      <c r="G462" s="440">
        <f>TRUNC(E462*F462,2)</f>
        <v>2.1</v>
      </c>
    </row>
    <row r="463" spans="1:7" s="468" customFormat="1" ht="15.75">
      <c r="A463" s="720" t="s">
        <v>1971</v>
      </c>
      <c r="B463" s="1019">
        <v>584</v>
      </c>
      <c r="C463" s="978" t="str">
        <f>IF($A463="INSUMO",VLOOKUP($B463,'BANCO DE DADOS MAIO INSUMOS'!$A:$D,2,FALSE),VLOOKUP($B463,'BANCO DE DADOS MAIO SERVIÇOS'!$A:$D,2,FALSE))</f>
        <v>CANTONEIRA ALUMINIO ABAS IGUAIS 2 ", E = 1/8 "</v>
      </c>
      <c r="D463" s="977" t="str">
        <f>IF($A463="INSUMO",VLOOKUP($B463,'BANCO DE DADOS MAIO INSUMOS'!$A:$D,3,FALSE),VLOOKUP($B463,'BANCO DE DADOS MAIO SERVIÇOS'!$A:$D,3,FALSE))</f>
        <v xml:space="preserve">M     </v>
      </c>
      <c r="E463" s="723">
        <v>4</v>
      </c>
      <c r="F463" s="991">
        <f>IF($A463="INSUMO",VLOOKUP($B463,'BANCO DE DADOS MAIO INSUMOS'!$A:$D,4,FALSE),VLOOKUP($B463,'BANCO DE DADOS MAIO SERVIÇOS'!$A:$D,4,FALSE))</f>
        <v>18.649999999999999</v>
      </c>
      <c r="G463" s="440">
        <f>TRUNC(E463*F463,2)</f>
        <v>74.599999999999994</v>
      </c>
    </row>
    <row r="464" spans="1:7" s="468" customFormat="1" ht="15.75">
      <c r="A464" s="720"/>
      <c r="B464" s="1801" t="s">
        <v>1177</v>
      </c>
      <c r="C464" s="1802"/>
      <c r="D464" s="1802"/>
      <c r="E464" s="1802"/>
      <c r="F464" s="1802"/>
      <c r="G464" s="1803"/>
    </row>
    <row r="465" spans="1:10" s="468" customFormat="1" ht="15.75">
      <c r="A465" s="720" t="s">
        <v>1972</v>
      </c>
      <c r="B465" s="1019">
        <v>88262</v>
      </c>
      <c r="C465" s="978" t="str">
        <f>IF($A465="INSUMO",VLOOKUP($B465,'BANCO DE DADOS MAIO INSUMOS'!$A:$D,2,FALSE),VLOOKUP($B465,'BANCO DE DADOS MAIO SERVIÇOS'!$A:$D,2,FALSE))</f>
        <v>CARPINTEIRO DE FORMAS COM ENCARGOS COMPLEMENTARES</v>
      </c>
      <c r="D465" s="977" t="str">
        <f>IF($A465="INSUMO",VLOOKUP($B465,'BANCO DE DADOS MAIO INSUMOS'!$A:$D,3,FALSE),VLOOKUP($B465,'BANCO DE DADOS MAIO SERVIÇOS'!$A:$D,3,FALSE))</f>
        <v>H</v>
      </c>
      <c r="E465" s="724">
        <v>0.8</v>
      </c>
      <c r="F465" s="991">
        <f>IF($A465="INSUMO",VLOOKUP($B465,'BANCO DE DADOS MAIO INSUMOS'!$A:$D,4,FALSE),VLOOKUP($B465,'BANCO DE DADOS MAIO SERVIÇOS'!$A:$D,4,FALSE))</f>
        <v>17.350000000000001</v>
      </c>
      <c r="G465" s="440">
        <f>TRUNC(E465*F465,2)</f>
        <v>13.88</v>
      </c>
    </row>
    <row r="466" spans="1:10" s="468" customFormat="1" ht="16.5" thickBot="1">
      <c r="A466" s="720" t="s">
        <v>1972</v>
      </c>
      <c r="B466" s="711">
        <v>88316</v>
      </c>
      <c r="C466" s="980" t="str">
        <f>IF($A466="INSUMO",VLOOKUP($B466,'BANCO DE DADOS MAIO INSUMOS'!$A:$D,2,FALSE),VLOOKUP($B466,'BANCO DE DADOS MAIO SERVIÇOS'!$A:$D,2,FALSE))</f>
        <v>SERVENTE COM ENCARGOS COMPLEMENTARES</v>
      </c>
      <c r="D466" s="981" t="str">
        <f>IF($A466="INSUMO",VLOOKUP($B466,'BANCO DE DADOS MAIO INSUMOS'!$A:$D,3,FALSE),VLOOKUP($B466,'BANCO DE DADOS MAIO SERVIÇOS'!$A:$D,3,FALSE))</f>
        <v>H</v>
      </c>
      <c r="E466" s="726">
        <v>0.8</v>
      </c>
      <c r="F466" s="992">
        <f>IF($A466="INSUMO",VLOOKUP($B466,'BANCO DE DADOS MAIO INSUMOS'!$A:$D,4,FALSE),VLOOKUP($B466,'BANCO DE DADOS MAIO SERVIÇOS'!$A:$D,4,FALSE))</f>
        <v>14.16</v>
      </c>
      <c r="G466" s="442">
        <f>TRUNC(E466*F466,2)</f>
        <v>11.32</v>
      </c>
    </row>
    <row r="467" spans="1:10" s="468" customFormat="1" ht="16.5" thickBot="1">
      <c r="A467" s="720"/>
      <c r="B467" s="1804" t="s">
        <v>3020</v>
      </c>
      <c r="C467" s="1804"/>
      <c r="D467" s="473"/>
      <c r="E467" s="474"/>
      <c r="F467" s="335" t="s">
        <v>1178</v>
      </c>
      <c r="G467" s="336">
        <f>TRUNC(SUM(G462:G466),2)</f>
        <v>101.9</v>
      </c>
    </row>
    <row r="468" spans="1:10" s="468" customFormat="1" ht="16.5" thickBot="1">
      <c r="A468" s="1645"/>
      <c r="B468" s="1638"/>
      <c r="C468" s="1638"/>
      <c r="D468" s="1639"/>
      <c r="E468" s="1640"/>
      <c r="F468" s="1641"/>
      <c r="G468" s="1642"/>
      <c r="H468" s="1647"/>
      <c r="I468" s="1647"/>
      <c r="J468" s="1647"/>
    </row>
    <row r="469" spans="1:10" s="468" customFormat="1" ht="15.75">
      <c r="A469" s="1646"/>
      <c r="B469" s="433" t="s">
        <v>13785</v>
      </c>
      <c r="C469" s="1809" t="s">
        <v>2332</v>
      </c>
      <c r="D469" s="1809"/>
      <c r="E469" s="1809"/>
      <c r="F469" s="1809"/>
      <c r="G469" s="1643" t="s">
        <v>25</v>
      </c>
      <c r="H469" s="1651">
        <f>G475</f>
        <v>117.03</v>
      </c>
      <c r="I469" s="1646"/>
      <c r="J469" s="1646"/>
    </row>
    <row r="470" spans="1:10" s="468" customFormat="1" ht="31.5">
      <c r="A470" s="1646"/>
      <c r="B470" s="1660" t="s">
        <v>1306</v>
      </c>
      <c r="C470" s="1653" t="s">
        <v>1169</v>
      </c>
      <c r="D470" s="1653" t="s">
        <v>30</v>
      </c>
      <c r="E470" s="1653" t="s">
        <v>1170</v>
      </c>
      <c r="F470" s="1654" t="s">
        <v>1171</v>
      </c>
      <c r="G470" s="1655" t="s">
        <v>1172</v>
      </c>
      <c r="H470" s="1646"/>
      <c r="I470" s="1646"/>
      <c r="J470" s="1646"/>
    </row>
    <row r="471" spans="1:10" s="468" customFormat="1" ht="15.75">
      <c r="A471" s="1646"/>
      <c r="B471" s="1836" t="s">
        <v>1176</v>
      </c>
      <c r="C471" s="1837"/>
      <c r="D471" s="1837"/>
      <c r="E471" s="1837"/>
      <c r="F471" s="1837"/>
      <c r="G471" s="1838"/>
      <c r="H471" s="1646"/>
      <c r="I471" s="1646"/>
      <c r="J471" s="1646"/>
    </row>
    <row r="472" spans="1:10" ht="15.75">
      <c r="A472" s="1645" t="s">
        <v>1971</v>
      </c>
      <c r="B472" s="1652">
        <v>7253</v>
      </c>
      <c r="C472" s="1656" t="str">
        <f>IF($A472="INSUMO",VLOOKUP($B472,'BANCO DE DADOS MAIO INSUMOS'!$A:$D,2,FALSE),VLOOKUP($B472,'BANCO DE DADOS MAIO SERVIÇOS'!$A:$D,2,FALSE))</f>
        <v>TERRA VEGETAL (GRANEL)</v>
      </c>
      <c r="D472" s="1657" t="str">
        <f>IF($A472="INSUMO",VLOOKUP($B472,'BANCO DE DADOS MAIO INSUMOS'!$A:$D,3,FALSE),VLOOKUP($B472,'BANCO DE DADOS MAIO SERVIÇOS'!$A:$D,3,FALSE))</f>
        <v xml:space="preserve">M3    </v>
      </c>
      <c r="E472" s="1658">
        <v>1.1499999999999999</v>
      </c>
      <c r="F472" s="1659">
        <f>IF($A472="INSUMO",VLOOKUP($B472,'BANCO DE DADOS MAIO INSUMOS'!$A:$D,4,FALSE),VLOOKUP($B472,'BANCO DE DADOS MAIO SERVIÇOS'!$A:$D,4,FALSE))</f>
        <v>77.14</v>
      </c>
      <c r="G472" s="1636">
        <v>88.71</v>
      </c>
      <c r="H472" s="1646"/>
      <c r="I472" s="1646"/>
      <c r="J472" s="1646"/>
    </row>
    <row r="473" spans="1:10" ht="15.75">
      <c r="A473" s="1646"/>
      <c r="B473" s="1836" t="s">
        <v>1177</v>
      </c>
      <c r="C473" s="1837"/>
      <c r="D473" s="1837"/>
      <c r="E473" s="1837"/>
      <c r="F473" s="1837"/>
      <c r="G473" s="1838"/>
      <c r="H473" s="1646"/>
      <c r="I473" s="1646"/>
      <c r="J473" s="1646"/>
    </row>
    <row r="474" spans="1:10" ht="16.5" thickBot="1">
      <c r="A474" s="1645" t="s">
        <v>1972</v>
      </c>
      <c r="B474" s="1644">
        <v>88316</v>
      </c>
      <c r="C474" s="1661" t="str">
        <f>IF($A474="INSUMO",VLOOKUP($B474,'BANCO DE DADOS MAIO INSUMOS'!$A:$D,2,FALSE),VLOOKUP($B474,'BANCO DE DADOS MAIO SERVIÇOS'!$A:$D,2,FALSE))</f>
        <v>SERVENTE COM ENCARGOS COMPLEMENTARES</v>
      </c>
      <c r="D474" s="1637" t="str">
        <f>IF($A474="INSUMO",VLOOKUP($B474,'BANCO DE DADOS MAIO INSUMOS'!$A:$D,3,FALSE),VLOOKUP($B474,'BANCO DE DADOS MAIO SERVIÇOS'!$A:$D,3,FALSE))</f>
        <v>H</v>
      </c>
      <c r="E474" s="1635">
        <v>2</v>
      </c>
      <c r="F474" s="1662">
        <f>IF($A474="INSUMO",VLOOKUP($B474,'BANCO DE DADOS MAIO INSUMOS'!$A:$D,4,FALSE),VLOOKUP($B474,'BANCO DE DADOS MAIO SERVIÇOS'!$A:$D,4,FALSE))</f>
        <v>14.16</v>
      </c>
      <c r="G474" s="1663">
        <v>28.32</v>
      </c>
      <c r="H474" s="1646"/>
      <c r="I474" s="1646"/>
      <c r="J474" s="1646"/>
    </row>
    <row r="475" spans="1:10" ht="16.5" thickBot="1">
      <c r="A475" s="1646"/>
      <c r="B475" s="1839" t="s">
        <v>2333</v>
      </c>
      <c r="C475" s="1839"/>
      <c r="D475" s="1649"/>
      <c r="E475" s="1650"/>
      <c r="F475" s="1648" t="s">
        <v>1178</v>
      </c>
      <c r="G475" s="336">
        <f>TRUNC(SUM(G470:G474),2)</f>
        <v>117.03</v>
      </c>
      <c r="H475" s="1646"/>
      <c r="I475" s="1646"/>
      <c r="J475" s="1646"/>
    </row>
    <row r="476" spans="1:10">
      <c r="B476" s="728"/>
      <c r="C476" s="728"/>
      <c r="D476" s="729"/>
      <c r="E476" s="730"/>
      <c r="F476" s="123"/>
      <c r="G476" s="731"/>
    </row>
    <row r="477" spans="1:10">
      <c r="B477" s="728"/>
      <c r="C477" s="728"/>
      <c r="D477" s="729"/>
      <c r="E477" s="730"/>
      <c r="F477" s="123"/>
      <c r="G477" s="731"/>
    </row>
    <row r="478" spans="1:10">
      <c r="B478" s="728"/>
      <c r="C478" s="728"/>
      <c r="D478" s="729"/>
      <c r="E478" s="730"/>
      <c r="F478" s="123"/>
      <c r="G478" s="731"/>
    </row>
    <row r="479" spans="1:10">
      <c r="B479" s="728"/>
      <c r="C479" s="728"/>
      <c r="D479" s="729"/>
      <c r="E479" s="730"/>
      <c r="F479" s="123"/>
      <c r="G479" s="731"/>
    </row>
    <row r="480" spans="1:10">
      <c r="B480" s="728"/>
      <c r="C480" s="728"/>
      <c r="D480" s="729"/>
      <c r="E480" s="730"/>
      <c r="F480" s="123"/>
      <c r="G480" s="731"/>
    </row>
    <row r="481" spans="2:7">
      <c r="B481" s="728"/>
      <c r="C481" s="728"/>
      <c r="D481" s="729"/>
      <c r="E481" s="730"/>
      <c r="F481" s="123"/>
      <c r="G481" s="731"/>
    </row>
    <row r="482" spans="2:7">
      <c r="B482" s="728"/>
      <c r="C482" s="728"/>
      <c r="D482" s="729"/>
      <c r="E482" s="730"/>
      <c r="F482" s="123"/>
      <c r="G482" s="731"/>
    </row>
    <row r="483" spans="2:7">
      <c r="B483" s="728"/>
      <c r="C483" s="728"/>
      <c r="D483" s="729"/>
      <c r="E483" s="730"/>
      <c r="F483" s="123"/>
      <c r="G483" s="731"/>
    </row>
    <row r="484" spans="2:7">
      <c r="B484" s="728"/>
      <c r="C484" s="728"/>
      <c r="D484" s="729"/>
      <c r="E484" s="730"/>
      <c r="F484" s="123"/>
      <c r="G484" s="731"/>
    </row>
  </sheetData>
  <mergeCells count="114">
    <mergeCell ref="B471:G471"/>
    <mergeCell ref="C469:F469"/>
    <mergeCell ref="B473:G473"/>
    <mergeCell ref="B475:C475"/>
    <mergeCell ref="B369:E369"/>
    <mergeCell ref="B461:G461"/>
    <mergeCell ref="B447:G447"/>
    <mergeCell ref="B449:E449"/>
    <mergeCell ref="B464:G464"/>
    <mergeCell ref="B467:C467"/>
    <mergeCell ref="C420:F420"/>
    <mergeCell ref="B422:G422"/>
    <mergeCell ref="B426:G426"/>
    <mergeCell ref="B429:E429"/>
    <mergeCell ref="C431:F431"/>
    <mergeCell ref="B433:G433"/>
    <mergeCell ref="B437:G437"/>
    <mergeCell ref="B440:E440"/>
    <mergeCell ref="C442:F442"/>
    <mergeCell ref="B444:G444"/>
    <mergeCell ref="C395:F395"/>
    <mergeCell ref="C378:F378"/>
    <mergeCell ref="B380:G380"/>
    <mergeCell ref="B383:G383"/>
    <mergeCell ref="B18:G18"/>
    <mergeCell ref="B29:G29"/>
    <mergeCell ref="B5:G5"/>
    <mergeCell ref="D3:E3"/>
    <mergeCell ref="F3:G4"/>
    <mergeCell ref="B11:G11"/>
    <mergeCell ref="C295:F295"/>
    <mergeCell ref="B297:G297"/>
    <mergeCell ref="B301:G301"/>
    <mergeCell ref="B35:C35"/>
    <mergeCell ref="C37:F37"/>
    <mergeCell ref="B39:G39"/>
    <mergeCell ref="B42:E42"/>
    <mergeCell ref="C16:F16"/>
    <mergeCell ref="B119:G119"/>
    <mergeCell ref="B122:G122"/>
    <mergeCell ref="B48:G48"/>
    <mergeCell ref="B54:E54"/>
    <mergeCell ref="C56:F56"/>
    <mergeCell ref="B58:G58"/>
    <mergeCell ref="B61:G61"/>
    <mergeCell ref="B65:E65"/>
    <mergeCell ref="B14:G14"/>
    <mergeCell ref="C79:F79"/>
    <mergeCell ref="C261:F261"/>
    <mergeCell ref="B263:G263"/>
    <mergeCell ref="B304:E304"/>
    <mergeCell ref="C361:F361"/>
    <mergeCell ref="B363:G363"/>
    <mergeCell ref="B366:G366"/>
    <mergeCell ref="C351:F351"/>
    <mergeCell ref="B353:G353"/>
    <mergeCell ref="B356:G356"/>
    <mergeCell ref="C313:F313"/>
    <mergeCell ref="B315:G315"/>
    <mergeCell ref="B319:G319"/>
    <mergeCell ref="B339:E339"/>
    <mergeCell ref="B333:G333"/>
    <mergeCell ref="B359:E359"/>
    <mergeCell ref="B322:E322"/>
    <mergeCell ref="B336:G336"/>
    <mergeCell ref="C331:F331"/>
    <mergeCell ref="B107:E107"/>
    <mergeCell ref="C117:F117"/>
    <mergeCell ref="C46:F46"/>
    <mergeCell ref="B386:E386"/>
    <mergeCell ref="B397:G397"/>
    <mergeCell ref="B401:G401"/>
    <mergeCell ref="B404:E404"/>
    <mergeCell ref="C341:F341"/>
    <mergeCell ref="B343:G343"/>
    <mergeCell ref="B346:G346"/>
    <mergeCell ref="B349:E349"/>
    <mergeCell ref="C136:F136"/>
    <mergeCell ref="B138:G138"/>
    <mergeCell ref="B148:G148"/>
    <mergeCell ref="B153:E153"/>
    <mergeCell ref="C191:F191"/>
    <mergeCell ref="B193:G193"/>
    <mergeCell ref="B203:G203"/>
    <mergeCell ref="B208:E208"/>
    <mergeCell ref="C250:F250"/>
    <mergeCell ref="B252:G252"/>
    <mergeCell ref="B257:G257"/>
    <mergeCell ref="B259:E259"/>
    <mergeCell ref="B260:C260"/>
    <mergeCell ref="C8:E8"/>
    <mergeCell ref="B44:G44"/>
    <mergeCell ref="B125:E125"/>
    <mergeCell ref="B268:G268"/>
    <mergeCell ref="B270:E270"/>
    <mergeCell ref="B271:C271"/>
    <mergeCell ref="B453:G453"/>
    <mergeCell ref="B455:G455"/>
    <mergeCell ref="B457:C457"/>
    <mergeCell ref="C272:F272"/>
    <mergeCell ref="B274:G274"/>
    <mergeCell ref="B278:G278"/>
    <mergeCell ref="B281:E281"/>
    <mergeCell ref="B282:C282"/>
    <mergeCell ref="C283:F283"/>
    <mergeCell ref="B285:G285"/>
    <mergeCell ref="B290:G290"/>
    <mergeCell ref="B293:E293"/>
    <mergeCell ref="B81:G81"/>
    <mergeCell ref="B85:G85"/>
    <mergeCell ref="B88:E88"/>
    <mergeCell ref="C98:F98"/>
    <mergeCell ref="B100:G100"/>
    <mergeCell ref="B104:G104"/>
  </mergeCells>
  <dataValidations disablePrompts="1" count="1">
    <dataValidation type="list" allowBlank="1" showInputMessage="1" showErrorMessage="1" sqref="A334:A335 A19:A28 A398:A399 A317:A318 A423:A425 A434:A436 A445:A446 A337:A338 A30:A34 A402:A403 A320:A321 A427:A428 A438:A439 A448 A298:A299 A302:A303 A59:A60 A82:A84 A101:A103 A120:A121 A123:A124 A105:A106 A86:A87 A62:A64 A49:A53 A40:A41 A139:A147 A149:A152 A194:A202 A204:A207 A253:A256 A258 A264:A267 A269 A275:A277 A279:A280 A286:A289 A291:A292 A454 A456 A462:A463 A465:A466 A344:A345 A347:A348 A354:A355 A357:A358 A364 A367:A368 A381 A384:A385">
      <formula1>$A$3:$A$4</formula1>
    </dataValidation>
  </dataValidations>
  <hyperlinks>
    <hyperlink ref="G297" r:id="rId1" display="vendasonline@agromata.com.br"/>
    <hyperlink ref="G353" r:id="rId2" display="vendasonline@agromata.com.br"/>
    <hyperlink ref="G373" r:id="rId3"/>
    <hyperlink ref="G390" r:id="rId4" display="vendas@solucenter.com.br"/>
  </hyperlinks>
  <printOptions horizontalCentered="1"/>
  <pageMargins left="0.78740157480314965" right="0.19685039370078741" top="0.39370078740157483" bottom="0.78740157480314965" header="0.19685039370078741" footer="0.19685039370078741"/>
  <pageSetup paperSize="9" scale="44" fitToHeight="100" orientation="portrait" r:id="rId5"/>
  <headerFooter scaleWithDoc="0" alignWithMargins="0">
    <oddHeader>&amp;RPágina &amp;P de &amp;N</oddHeader>
    <oddFooter>&amp;R&amp;G</oddFooter>
  </headerFooter>
  <rowBreaks count="6" manualBreakCount="6">
    <brk id="78" min="1" max="6" man="1"/>
    <brk id="135" min="1" max="6" man="1"/>
    <brk id="190" min="1" max="6" man="1"/>
    <brk id="260" min="1" max="6" man="1"/>
    <brk id="330" min="1" max="6" man="1"/>
    <brk id="394" min="1" max="6" man="1"/>
  </rowBreaks>
  <drawing r:id="rId6"/>
  <legacyDrawingHF r:id="rId7"/>
</worksheet>
</file>

<file path=xl/worksheets/sheet4.xml><?xml version="1.0" encoding="utf-8"?>
<worksheet xmlns="http://schemas.openxmlformats.org/spreadsheetml/2006/main" xmlns:r="http://schemas.openxmlformats.org/officeDocument/2006/relationships">
  <sheetPr>
    <pageSetUpPr fitToPage="1"/>
  </sheetPr>
  <dimension ref="A1:N53"/>
  <sheetViews>
    <sheetView tabSelected="1" view="pageBreakPreview" zoomScaleNormal="100" zoomScaleSheetLayoutView="100" workbookViewId="0">
      <selection activeCell="B11" sqref="B11:I11"/>
    </sheetView>
  </sheetViews>
  <sheetFormatPr defaultRowHeight="15"/>
  <cols>
    <col min="1" max="1" width="24.140625" style="972" customWidth="1"/>
    <col min="2" max="2" width="17.42578125" style="972" customWidth="1"/>
    <col min="3" max="3" width="71" style="972" customWidth="1"/>
    <col min="4" max="4" width="9.28515625" style="972" customWidth="1"/>
    <col min="5" max="5" width="15.28515625" style="972" customWidth="1"/>
    <col min="6" max="6" width="18" style="972" customWidth="1"/>
    <col min="7" max="7" width="17.7109375" style="972" customWidth="1"/>
    <col min="8" max="16384" width="9.140625" style="972"/>
  </cols>
  <sheetData>
    <row r="1" spans="1:8" ht="15.75" thickBot="1">
      <c r="A1" s="1155"/>
      <c r="B1" s="1155"/>
      <c r="C1" s="1155"/>
      <c r="D1" s="1155"/>
      <c r="E1" s="1155"/>
      <c r="F1" s="1155"/>
      <c r="G1" s="1155"/>
      <c r="H1" s="1155"/>
    </row>
    <row r="2" spans="1:8" ht="5.25" customHeight="1" thickBot="1">
      <c r="A2" s="1156"/>
      <c r="B2" s="1157"/>
      <c r="C2" s="1158"/>
      <c r="D2" s="1159"/>
      <c r="E2" s="1160"/>
      <c r="F2" s="1160"/>
      <c r="G2" s="1161"/>
      <c r="H2" s="1156"/>
    </row>
    <row r="3" spans="1:8" ht="66.75" customHeight="1" thickBot="1">
      <c r="A3" s="815" t="s">
        <v>1971</v>
      </c>
      <c r="B3" s="1162"/>
      <c r="C3" s="1849" t="s">
        <v>3</v>
      </c>
      <c r="D3" s="1850"/>
      <c r="E3" s="1850"/>
      <c r="F3" s="1163"/>
      <c r="G3" s="1164"/>
      <c r="H3" s="1165"/>
    </row>
    <row r="4" spans="1:8" ht="18.75" thickBot="1">
      <c r="A4" s="815" t="s">
        <v>1972</v>
      </c>
      <c r="B4" s="1166"/>
      <c r="C4" s="1851" t="s">
        <v>2591</v>
      </c>
      <c r="D4" s="1852"/>
      <c r="E4" s="1852"/>
      <c r="F4" s="1852"/>
      <c r="G4" s="1853"/>
      <c r="H4" s="1167"/>
    </row>
    <row r="5" spans="1:8" ht="5.25" customHeight="1" thickBot="1">
      <c r="A5" s="1156"/>
      <c r="B5" s="1157"/>
      <c r="C5" s="1158"/>
      <c r="D5" s="1159"/>
      <c r="E5" s="1160"/>
      <c r="F5" s="1160"/>
      <c r="G5" s="1161"/>
      <c r="H5" s="1156"/>
    </row>
    <row r="6" spans="1:8" ht="15.75">
      <c r="A6" s="1168"/>
      <c r="B6" s="1169" t="s">
        <v>8</v>
      </c>
      <c r="C6" s="1170" t="str">
        <f>'ORÇAMENTO '!D9</f>
        <v>UNIDADE BÁSICA DE SAÚDE DO GUTIERREZ</v>
      </c>
      <c r="D6" s="1171"/>
      <c r="E6" s="1172"/>
      <c r="F6" s="1173" t="s">
        <v>9</v>
      </c>
      <c r="G6" s="1174">
        <f ca="1">'ORÇAMENTO '!J9</f>
        <v>43395</v>
      </c>
      <c r="H6" s="1168"/>
    </row>
    <row r="7" spans="1:8" ht="55.5" customHeight="1">
      <c r="A7" s="1175"/>
      <c r="B7" s="1176" t="s">
        <v>10</v>
      </c>
      <c r="C7" s="1854" t="str">
        <f>'ORÇAMENTO '!D10</f>
        <v>RUA ARARAS, ESQ. DIREITA COM RUA BIGUÁ, ESQ. ESQUERDA COM ARUA ARAPONGAS, S/Nº, BAIRRO CONJUNTO HABITACIONAL GUTIERREZ, PRIMAVERA DO LESTE -MT</v>
      </c>
      <c r="D7" s="1854"/>
      <c r="E7" s="1854"/>
      <c r="F7" s="1177" t="s">
        <v>11</v>
      </c>
      <c r="G7" s="1178">
        <f>'ENCARGOS SOCIAIS'!E46</f>
        <v>0.88800000000000012</v>
      </c>
      <c r="H7" s="1175"/>
    </row>
    <row r="8" spans="1:8" ht="23.25" customHeight="1" thickBot="1">
      <c r="A8" s="1175"/>
      <c r="B8" s="1179"/>
      <c r="C8" s="1180"/>
      <c r="D8" s="1181"/>
      <c r="E8" s="1182"/>
      <c r="F8" s="1183" t="s">
        <v>2592</v>
      </c>
      <c r="G8" s="1184" t="str">
        <f>'ORÇAMENTO '!J11</f>
        <v>CONSTRUÇÃO</v>
      </c>
      <c r="H8" s="1175"/>
    </row>
    <row r="9" spans="1:8" ht="4.5" customHeight="1" thickBot="1">
      <c r="A9" s="1185"/>
      <c r="B9" s="1186"/>
      <c r="C9" s="1187"/>
      <c r="D9" s="1188"/>
      <c r="E9" s="1189"/>
      <c r="F9" s="1189"/>
      <c r="G9" s="1190"/>
      <c r="H9" s="1185"/>
    </row>
    <row r="10" spans="1:8" ht="18.75" thickBot="1">
      <c r="A10" s="1175"/>
      <c r="B10" s="1855" t="s">
        <v>2593</v>
      </c>
      <c r="C10" s="1856"/>
      <c r="D10" s="1856"/>
      <c r="E10" s="1856"/>
      <c r="F10" s="1856"/>
      <c r="G10" s="1857"/>
      <c r="H10" s="1175"/>
    </row>
    <row r="11" spans="1:8" ht="4.5" customHeight="1" thickBot="1">
      <c r="A11" s="1185"/>
      <c r="B11" s="1186"/>
      <c r="C11" s="1187"/>
      <c r="D11" s="1188"/>
      <c r="E11" s="1189"/>
      <c r="F11" s="1189"/>
      <c r="G11" s="1190"/>
      <c r="H11" s="1185"/>
    </row>
    <row r="12" spans="1:8" ht="15.75" thickBot="1">
      <c r="A12" s="1191"/>
      <c r="B12" s="1192"/>
      <c r="C12" s="1192"/>
      <c r="D12" s="1192"/>
      <c r="E12" s="1192"/>
      <c r="F12" s="1193"/>
      <c r="G12" s="1193"/>
      <c r="H12" s="1191"/>
    </row>
    <row r="13" spans="1:8" ht="42.75" customHeight="1">
      <c r="A13" s="1194"/>
      <c r="B13" s="1679" t="s">
        <v>2594</v>
      </c>
      <c r="C13" s="1858" t="s">
        <v>2595</v>
      </c>
      <c r="D13" s="1859"/>
      <c r="E13" s="1859"/>
      <c r="F13" s="1860"/>
      <c r="G13" s="1685" t="s">
        <v>30</v>
      </c>
      <c r="H13" s="1195"/>
    </row>
    <row r="14" spans="1:8" ht="47.25">
      <c r="A14" s="1194"/>
      <c r="B14" s="619" t="s">
        <v>2511</v>
      </c>
      <c r="C14" s="1196" t="s">
        <v>1169</v>
      </c>
      <c r="D14" s="1196" t="s">
        <v>30</v>
      </c>
      <c r="E14" s="1196" t="s">
        <v>1170</v>
      </c>
      <c r="F14" s="1197" t="s">
        <v>1171</v>
      </c>
      <c r="G14" s="1198" t="s">
        <v>1172</v>
      </c>
      <c r="H14" s="1194"/>
    </row>
    <row r="15" spans="1:8" ht="15.75">
      <c r="A15" s="1194"/>
      <c r="B15" s="1845" t="s">
        <v>1173</v>
      </c>
      <c r="C15" s="1846"/>
      <c r="D15" s="1846"/>
      <c r="E15" s="1846"/>
      <c r="F15" s="1846"/>
      <c r="G15" s="1847"/>
      <c r="H15" s="1194"/>
    </row>
    <row r="16" spans="1:8" ht="30">
      <c r="A16" s="1025" t="s">
        <v>1971</v>
      </c>
      <c r="B16" s="1199">
        <v>1321</v>
      </c>
      <c r="C16" s="554" t="str">
        <f>IF($A16="INSUMO",VLOOKUP($B16,'BANCO DE DADOS MAIO INSUMOS'!$A:$D,2,FALSE),VLOOKUP($B16,'BANCO DE DADOS MAIO SERVIÇOS'!$A:$D,2,FALSE))</f>
        <v>CHAPA DE ACO FINA A QUENTE BITOLA MSG 13, E = 2,25 MM (18,00 KG/M2)</v>
      </c>
      <c r="D16" s="769" t="str">
        <f>IF($A16="INSUMO",VLOOKUP($B16,'BANCO DE DADOS MAIO INSUMOS'!$A:$D,3,FALSE),VLOOKUP($B16,'BANCO DE DADOS MAIO SERVIÇOS'!$A:$D,3,FALSE))</f>
        <v xml:space="preserve">KG    </v>
      </c>
      <c r="E16" s="1200">
        <v>4.16</v>
      </c>
      <c r="F16" s="771">
        <f>IF($A16="INSUMO",VLOOKUP($B16,'BANCO DE DADOS MAIO INSUMOS'!$A:$D,4,FALSE),VLOOKUP($B16,'BANCO DE DADOS MAIO SERVIÇOS'!$A:$D,4,FALSE))</f>
        <v>5.5</v>
      </c>
      <c r="G16" s="1201">
        <f>TRUNC(F16*E16,2)</f>
        <v>22.88</v>
      </c>
      <c r="H16" s="1194"/>
    </row>
    <row r="17" spans="1:14" ht="30">
      <c r="A17" s="1025" t="s">
        <v>1971</v>
      </c>
      <c r="B17" s="1199">
        <v>1318</v>
      </c>
      <c r="C17" s="554" t="str">
        <f>IF($A17="INSUMO",VLOOKUP($B17,'BANCO DE DADOS MAIO INSUMOS'!$A:$D,2,FALSE),VLOOKUP($B17,'BANCO DE DADOS MAIO SERVIÇOS'!$A:$D,2,FALSE))</f>
        <v>CHAPA DE ACO FINA A QUENTE BITOLA MSG 14, E = 2,00 MM (16,0 KG/M2)</v>
      </c>
      <c r="D17" s="769" t="str">
        <f>IF($A17="INSUMO",VLOOKUP($B17,'BANCO DE DADOS MAIO INSUMOS'!$A:$D,3,FALSE),VLOOKUP($B17,'BANCO DE DADOS MAIO SERVIÇOS'!$A:$D,3,FALSE))</f>
        <v xml:space="preserve">KG    </v>
      </c>
      <c r="E17" s="1202">
        <v>284.09999999999997</v>
      </c>
      <c r="F17" s="771">
        <f>IF($A17="INSUMO",VLOOKUP($B17,'BANCO DE DADOS MAIO INSUMOS'!$A:$D,4,FALSE),VLOOKUP($B17,'BANCO DE DADOS MAIO SERVIÇOS'!$A:$D,4,FALSE))</f>
        <v>5.29</v>
      </c>
      <c r="G17" s="1201">
        <f>TRUNC(F17*E17,2)</f>
        <v>1502.88</v>
      </c>
      <c r="H17" s="1194"/>
      <c r="I17" s="1194"/>
      <c r="J17" s="1194"/>
      <c r="K17" s="1194"/>
      <c r="L17" s="1194"/>
      <c r="M17" s="1194"/>
      <c r="N17" s="1194"/>
    </row>
    <row r="18" spans="1:14" ht="60">
      <c r="A18" s="1025" t="s">
        <v>1972</v>
      </c>
      <c r="B18" s="1203">
        <v>92782</v>
      </c>
      <c r="C18" s="554" t="str">
        <f>IF($A18="INSUMO",VLOOKUP($B18,'BANCO DE DADOS MAIO INSUMOS'!$A:$D,2,FALSE),VLOOKUP($B18,'BANCO DE DADOS MAIO SERVIÇOS'!$A:$D,2,FALSE))</f>
        <v>ARMAÇÃO DE PILAR OU VIGA DE UMA ESTRUTURA CONVENCIONAL DE CONCRETO ARMADO EM UMA EDIFICAÇÃO TÉRREA OU SOBRADO UTILIZANDO AÇO CA-50 DE 25,0 MM - MONTAGEM. AF_12/2015</v>
      </c>
      <c r="D18" s="769" t="str">
        <f>IF($A18="INSUMO",VLOOKUP($B18,'BANCO DE DADOS MAIO INSUMOS'!$A:$D,3,FALSE),VLOOKUP($B18,'BANCO DE DADOS MAIO SERVIÇOS'!$A:$D,3,FALSE))</f>
        <v>KG</v>
      </c>
      <c r="E18" s="1202">
        <v>15.5</v>
      </c>
      <c r="F18" s="771">
        <f>IF($A18="INSUMO",VLOOKUP($B18,'BANCO DE DADOS MAIO INSUMOS'!$A:$D,4,FALSE),VLOOKUP($B18,'BANCO DE DADOS MAIO SERVIÇOS'!$A:$D,4,FALSE))</f>
        <v>5.57</v>
      </c>
      <c r="G18" s="1201">
        <f>TRUNC(F18*E18,2)</f>
        <v>86.33</v>
      </c>
      <c r="H18" s="1194"/>
      <c r="I18" s="1194"/>
      <c r="J18" s="1194"/>
      <c r="K18" s="1194"/>
      <c r="L18" s="1194"/>
      <c r="M18" s="1194"/>
      <c r="N18" s="1194"/>
    </row>
    <row r="19" spans="1:14" ht="30">
      <c r="A19" s="1025" t="s">
        <v>1971</v>
      </c>
      <c r="B19" s="1199">
        <v>11964</v>
      </c>
      <c r="C19" s="554" t="str">
        <f>IF($A19="INSUMO",VLOOKUP($B19,'BANCO DE DADOS MAIO INSUMOS'!$A:$D,2,FALSE),VLOOKUP($B19,'BANCO DE DADOS MAIO SERVIÇOS'!$A:$D,2,FALSE))</f>
        <v>PARAFUSO DE ACO TIPO CHUMBADOR PARABOLT, DIAMETRO 3/8", COMPRIMENTO 75 MM</v>
      </c>
      <c r="D19" s="769" t="str">
        <f>IF($A19="INSUMO",VLOOKUP($B19,'BANCO DE DADOS MAIO INSUMOS'!$A:$D,3,FALSE),VLOOKUP($B19,'BANCO DE DADOS MAIO SERVIÇOS'!$A:$D,3,FALSE))</f>
        <v xml:space="preserve">UN    </v>
      </c>
      <c r="E19" s="1202">
        <v>60</v>
      </c>
      <c r="F19" s="771">
        <f>IF($A19="INSUMO",VLOOKUP($B19,'BANCO DE DADOS MAIO INSUMOS'!$A:$D,4,FALSE),VLOOKUP($B19,'BANCO DE DADOS MAIO SERVIÇOS'!$A:$D,4,FALSE))</f>
        <v>1.26</v>
      </c>
      <c r="G19" s="1201">
        <f>TRUNC(F19*E19,2)</f>
        <v>75.599999999999994</v>
      </c>
      <c r="H19" s="1194"/>
      <c r="I19" s="1194"/>
      <c r="J19" s="1194"/>
      <c r="K19" s="1194"/>
      <c r="L19" s="1194"/>
      <c r="M19" s="1194"/>
      <c r="N19" s="1194"/>
    </row>
    <row r="20" spans="1:14" ht="15.75">
      <c r="B20" s="1845" t="s">
        <v>1174</v>
      </c>
      <c r="C20" s="1846"/>
      <c r="D20" s="1846"/>
      <c r="E20" s="1846"/>
      <c r="F20" s="1846"/>
      <c r="G20" s="1847"/>
      <c r="H20" s="1194"/>
      <c r="I20" s="1194"/>
      <c r="J20" s="1194"/>
      <c r="K20" s="1194"/>
      <c r="L20" s="1194"/>
      <c r="M20" s="1194"/>
      <c r="N20" s="1204">
        <v>1032462</v>
      </c>
    </row>
    <row r="21" spans="1:14" ht="15.75">
      <c r="A21" s="1025" t="s">
        <v>1972</v>
      </c>
      <c r="B21" s="1203">
        <v>88316</v>
      </c>
      <c r="C21" s="554" t="str">
        <f>IF($A21="INSUMO",VLOOKUP($B21,'BANCO DE DADOS MAIO INSUMOS'!$A:$D,2,FALSE),VLOOKUP($B21,'BANCO DE DADOS MAIO SERVIÇOS'!$A:$D,2,FALSE))</f>
        <v>SERVENTE COM ENCARGOS COMPLEMENTARES</v>
      </c>
      <c r="D21" s="769" t="str">
        <f>IF($A21="INSUMO",VLOOKUP($B21,'BANCO DE DADOS MAIO INSUMOS'!$A:$D,3,FALSE),VLOOKUP($B21,'BANCO DE DADOS MAIO SERVIÇOS'!$A:$D,3,FALSE))</f>
        <v>H</v>
      </c>
      <c r="E21" s="1202">
        <v>21.26</v>
      </c>
      <c r="F21" s="771">
        <f>IF($A21="INSUMO",VLOOKUP($B21,'BANCO DE DADOS MAIO INSUMOS'!$A:$D,4,FALSE),VLOOKUP($B21,'BANCO DE DADOS MAIO SERVIÇOS'!$A:$D,4,FALSE))</f>
        <v>14.16</v>
      </c>
      <c r="G21" s="1201">
        <f>TRUNC(F21*E21,2)</f>
        <v>301.04000000000002</v>
      </c>
      <c r="H21" s="1194"/>
      <c r="I21" s="1194"/>
      <c r="J21" s="1194"/>
      <c r="K21" s="1194"/>
      <c r="L21" s="1194"/>
      <c r="M21" s="1194"/>
      <c r="N21" s="1194"/>
    </row>
    <row r="22" spans="1:14" ht="16.5" thickBot="1">
      <c r="A22" s="1025" t="s">
        <v>1972</v>
      </c>
      <c r="B22" s="1205">
        <v>88315</v>
      </c>
      <c r="C22" s="555" t="str">
        <f>IF($A22="INSUMO",VLOOKUP($B22,'BANCO DE DADOS MAIO INSUMOS'!$A:$D,2,FALSE),VLOOKUP($B22,'BANCO DE DADOS MAIO SERVIÇOS'!$A:$D,2,FALSE))</f>
        <v>SERRALHEIRO COM ENCARGOS COMPLEMENTARES</v>
      </c>
      <c r="D22" s="787" t="str">
        <f>IF($A22="INSUMO",VLOOKUP($B22,'BANCO DE DADOS MAIO INSUMOS'!$A:$D,3,FALSE),VLOOKUP($B22,'BANCO DE DADOS MAIO SERVIÇOS'!$A:$D,3,FALSE))</f>
        <v>H</v>
      </c>
      <c r="E22" s="1206">
        <v>21.26</v>
      </c>
      <c r="F22" s="789">
        <f>IF($A22="INSUMO",VLOOKUP($B22,'BANCO DE DADOS MAIO INSUMOS'!$A:$D,4,FALSE),VLOOKUP($B22,'BANCO DE DADOS MAIO SERVIÇOS'!$A:$D,4,FALSE))</f>
        <v>17.350000000000001</v>
      </c>
      <c r="G22" s="1207">
        <f>TRUNC(F22*E22,2)</f>
        <v>368.86</v>
      </c>
      <c r="H22" s="1194"/>
      <c r="I22" s="1194"/>
      <c r="J22" s="1194"/>
      <c r="K22" s="1194"/>
      <c r="L22" s="1194"/>
      <c r="M22" s="1194"/>
      <c r="N22" s="1194"/>
    </row>
    <row r="23" spans="1:14" ht="16.5" thickBot="1">
      <c r="B23" s="1208"/>
      <c r="C23" s="1209"/>
      <c r="D23" s="1209"/>
      <c r="E23" s="1209"/>
      <c r="F23" s="1210" t="s">
        <v>1175</v>
      </c>
      <c r="G23" s="1211">
        <f>TRUNC(SUM(G16:G22),2)</f>
        <v>2357.59</v>
      </c>
      <c r="H23" s="1194"/>
      <c r="I23" s="1194"/>
      <c r="J23" s="1194"/>
      <c r="K23" s="1194"/>
      <c r="L23" s="1194"/>
      <c r="M23" s="1194"/>
      <c r="N23" s="1194"/>
    </row>
    <row r="24" spans="1:14" ht="6.75" customHeight="1">
      <c r="B24" s="1212"/>
      <c r="C24" s="1212"/>
      <c r="D24" s="1212"/>
      <c r="E24" s="1212"/>
      <c r="F24" s="1213"/>
      <c r="G24" s="1213"/>
      <c r="H24" s="1194"/>
      <c r="I24" s="1194"/>
      <c r="J24" s="1194"/>
      <c r="K24" s="1194"/>
      <c r="L24" s="1194"/>
      <c r="M24" s="1194"/>
      <c r="N24" s="1194"/>
    </row>
    <row r="25" spans="1:14" ht="114" customHeight="1">
      <c r="B25" s="1848" t="s">
        <v>2596</v>
      </c>
      <c r="C25" s="1848"/>
      <c r="D25" s="1848"/>
      <c r="E25" s="1848"/>
      <c r="F25" s="1848"/>
      <c r="G25" s="1848"/>
      <c r="H25" s="1194"/>
      <c r="I25" s="1194"/>
      <c r="J25" s="1194"/>
      <c r="K25" s="1194"/>
      <c r="L25" s="1194"/>
      <c r="M25" s="1194"/>
      <c r="N25" s="1194"/>
    </row>
    <row r="26" spans="1:14">
      <c r="B26" s="1212"/>
      <c r="C26" s="1212"/>
      <c r="D26" s="1212"/>
      <c r="E26" s="1212"/>
      <c r="F26" s="1213"/>
      <c r="G26" s="1213"/>
    </row>
    <row r="27" spans="1:14">
      <c r="B27" s="1212"/>
      <c r="C27" s="1212"/>
      <c r="D27" s="1212"/>
      <c r="E27" s="1212"/>
      <c r="F27" s="1213"/>
      <c r="G27" s="1213"/>
    </row>
    <row r="28" spans="1:14">
      <c r="B28" s="1212"/>
      <c r="C28" s="1212"/>
      <c r="D28" s="1212"/>
      <c r="E28" s="1212"/>
      <c r="F28" s="1213"/>
      <c r="G28" s="1213"/>
    </row>
    <row r="29" spans="1:14">
      <c r="B29" s="1212"/>
      <c r="C29" s="1212"/>
      <c r="D29" s="1212"/>
      <c r="E29" s="1212"/>
      <c r="F29" s="1213"/>
      <c r="G29" s="1213"/>
    </row>
    <row r="30" spans="1:14">
      <c r="B30" s="1212"/>
      <c r="C30" s="1212"/>
      <c r="D30" s="1212"/>
      <c r="E30" s="1212"/>
      <c r="F30" s="1213"/>
      <c r="G30" s="1213"/>
    </row>
    <row r="31" spans="1:14">
      <c r="B31" s="1212"/>
      <c r="C31" s="1212"/>
      <c r="D31" s="1212"/>
      <c r="E31" s="1212"/>
      <c r="F31" s="1213"/>
      <c r="G31" s="1213"/>
    </row>
    <row r="32" spans="1:14">
      <c r="B32" s="1212"/>
      <c r="C32" s="1212"/>
      <c r="D32" s="1212"/>
      <c r="E32" s="1212"/>
      <c r="F32" s="1213"/>
      <c r="G32" s="1213"/>
    </row>
    <row r="33" spans="2:7">
      <c r="B33" s="1212"/>
      <c r="C33" s="1212"/>
      <c r="D33" s="1212"/>
      <c r="E33" s="1212"/>
      <c r="F33" s="1213"/>
      <c r="G33" s="1213"/>
    </row>
    <row r="34" spans="2:7">
      <c r="B34" s="1212"/>
      <c r="C34" s="1212"/>
      <c r="D34" s="1212"/>
      <c r="E34" s="1212"/>
      <c r="F34" s="1213"/>
      <c r="G34" s="1213"/>
    </row>
    <row r="35" spans="2:7">
      <c r="B35" s="1212"/>
      <c r="C35" s="1212"/>
      <c r="D35" s="1212"/>
      <c r="E35" s="1212"/>
      <c r="F35" s="1213"/>
      <c r="G35" s="1213"/>
    </row>
    <row r="36" spans="2:7">
      <c r="B36" s="1212"/>
      <c r="C36" s="1212"/>
      <c r="D36" s="1212"/>
      <c r="E36" s="1212"/>
      <c r="F36" s="1213"/>
      <c r="G36" s="1213"/>
    </row>
    <row r="37" spans="2:7">
      <c r="B37" s="1212"/>
      <c r="C37" s="1212"/>
      <c r="D37" s="1212"/>
      <c r="E37" s="1212"/>
      <c r="F37" s="1213"/>
      <c r="G37" s="1213"/>
    </row>
    <row r="38" spans="2:7">
      <c r="B38" s="1212"/>
      <c r="C38" s="1212"/>
      <c r="D38" s="1212"/>
      <c r="E38" s="1212"/>
      <c r="F38" s="1213"/>
      <c r="G38" s="1213"/>
    </row>
    <row r="39" spans="2:7">
      <c r="B39" s="1212"/>
      <c r="C39" s="1212"/>
      <c r="D39" s="1212"/>
      <c r="E39" s="1212"/>
      <c r="F39" s="1213"/>
      <c r="G39" s="1213"/>
    </row>
    <row r="40" spans="2:7">
      <c r="B40" s="1212"/>
      <c r="C40" s="1212"/>
      <c r="D40" s="1212"/>
      <c r="E40" s="1212"/>
      <c r="F40" s="1213"/>
      <c r="G40" s="1213"/>
    </row>
    <row r="41" spans="2:7">
      <c r="B41" s="1212"/>
      <c r="C41" s="1212"/>
      <c r="D41" s="1212"/>
      <c r="E41" s="1212"/>
      <c r="F41" s="1213"/>
      <c r="G41" s="1213"/>
    </row>
    <row r="42" spans="2:7">
      <c r="B42" s="1212"/>
      <c r="C42" s="1212"/>
      <c r="D42" s="1212"/>
      <c r="E42" s="1212"/>
      <c r="F42" s="1213"/>
      <c r="G42" s="1213"/>
    </row>
    <row r="43" spans="2:7">
      <c r="B43" s="1212"/>
      <c r="C43" s="1212"/>
      <c r="D43" s="1212"/>
      <c r="E43" s="1212"/>
      <c r="F43" s="1213"/>
      <c r="G43" s="1213"/>
    </row>
    <row r="44" spans="2:7">
      <c r="B44" s="1212"/>
      <c r="C44" s="1212"/>
      <c r="D44" s="1212"/>
      <c r="E44" s="1212"/>
      <c r="F44" s="1213"/>
      <c r="G44" s="1213"/>
    </row>
    <row r="45" spans="2:7">
      <c r="B45" s="1212"/>
      <c r="C45" s="1212"/>
      <c r="D45" s="1212"/>
      <c r="E45" s="1212"/>
      <c r="F45" s="1213"/>
      <c r="G45" s="1213"/>
    </row>
    <row r="46" spans="2:7">
      <c r="B46" s="1212"/>
      <c r="C46" s="1212"/>
      <c r="D46" s="1212"/>
      <c r="E46" s="1212"/>
      <c r="F46" s="1213"/>
      <c r="G46" s="1213"/>
    </row>
    <row r="47" spans="2:7">
      <c r="B47" s="1212"/>
      <c r="C47" s="1212"/>
      <c r="D47" s="1212"/>
      <c r="E47" s="1212"/>
      <c r="F47" s="1213"/>
      <c r="G47" s="1213"/>
    </row>
    <row r="48" spans="2:7">
      <c r="B48" s="1212"/>
      <c r="C48" s="1212"/>
      <c r="D48" s="1212"/>
      <c r="E48" s="1212"/>
      <c r="F48" s="1213"/>
      <c r="G48" s="1213"/>
    </row>
    <row r="49" spans="2:7">
      <c r="B49" s="1212"/>
      <c r="C49" s="1212"/>
      <c r="D49" s="1212"/>
      <c r="E49" s="1212"/>
      <c r="F49" s="1213"/>
      <c r="G49" s="1213"/>
    </row>
    <row r="50" spans="2:7">
      <c r="B50" s="1212"/>
      <c r="C50" s="1212"/>
      <c r="D50" s="1212"/>
      <c r="E50" s="1212"/>
      <c r="F50" s="1213"/>
      <c r="G50" s="1213"/>
    </row>
    <row r="51" spans="2:7" ht="15.75" thickBot="1">
      <c r="B51" s="1212"/>
      <c r="C51" s="1212"/>
      <c r="D51" s="1212"/>
      <c r="E51" s="1212"/>
      <c r="F51" s="1213"/>
      <c r="G51" s="1213"/>
    </row>
    <row r="52" spans="2:7" ht="15.75" thickBot="1">
      <c r="B52" s="1214" t="s">
        <v>21</v>
      </c>
      <c r="C52" s="1215"/>
      <c r="D52" s="1215"/>
      <c r="E52" s="1215"/>
      <c r="F52" s="1215"/>
      <c r="G52" s="1215"/>
    </row>
    <row r="53" spans="2:7">
      <c r="B53" s="1216"/>
      <c r="C53" s="1217"/>
      <c r="D53" s="1217"/>
      <c r="E53" s="1217"/>
      <c r="F53" s="1217"/>
      <c r="G53" s="1217"/>
    </row>
  </sheetData>
  <mergeCells count="8">
    <mergeCell ref="B20:G20"/>
    <mergeCell ref="B25:G25"/>
    <mergeCell ref="B15:G15"/>
    <mergeCell ref="C3:E3"/>
    <mergeCell ref="C4:G4"/>
    <mergeCell ref="C7:E7"/>
    <mergeCell ref="B10:G10"/>
    <mergeCell ref="C13:F13"/>
  </mergeCells>
  <dataValidations disablePrompts="1" count="1">
    <dataValidation type="list" allowBlank="1" showInputMessage="1" showErrorMessage="1" sqref="A16:A19 A21:A22">
      <formula1>$A$3:$A$4</formula1>
    </dataValidation>
  </dataValidations>
  <printOptions horizontalCentered="1"/>
  <pageMargins left="0.78740157480314965" right="0.19685039370078741" top="0.39370078740157483" bottom="0.78740157480314965" header="0.31496062992125984" footer="0.31496062992125984"/>
  <pageSetup paperSize="9" scale="62" fitToHeight="100" orientation="portrait" r:id="rId1"/>
  <headerFooter scaleWithDoc="0" alignWithMargins="0">
    <oddFooter>&amp;R&amp;G</oddFooter>
  </headerFooter>
  <drawing r:id="rId2"/>
  <legacyDrawingHF r:id="rId3"/>
</worksheet>
</file>

<file path=xl/worksheets/sheet5.xml><?xml version="1.0" encoding="utf-8"?>
<worksheet xmlns="http://schemas.openxmlformats.org/spreadsheetml/2006/main" xmlns:r="http://schemas.openxmlformats.org/officeDocument/2006/relationships">
  <dimension ref="A1:E9672"/>
  <sheetViews>
    <sheetView topLeftCell="A9490" zoomScale="85" zoomScaleNormal="85" workbookViewId="0">
      <selection activeCell="D9506" sqref="D9506"/>
    </sheetView>
  </sheetViews>
  <sheetFormatPr defaultRowHeight="15"/>
  <cols>
    <col min="1" max="1" width="13.5703125" style="142" customWidth="1"/>
    <col min="2" max="2" width="120.7109375" style="143" customWidth="1"/>
    <col min="3" max="3" width="10.7109375" style="142" customWidth="1"/>
    <col min="4" max="4" width="10.7109375" customWidth="1"/>
  </cols>
  <sheetData>
    <row r="1" spans="1:4" ht="16.5" thickBot="1">
      <c r="A1" s="340" t="s">
        <v>48</v>
      </c>
      <c r="B1" s="152" t="s">
        <v>49</v>
      </c>
      <c r="C1" s="340" t="s">
        <v>50</v>
      </c>
      <c r="D1" s="340" t="s">
        <v>51</v>
      </c>
    </row>
    <row r="2" spans="1:4" ht="30">
      <c r="A2" s="755">
        <v>97141</v>
      </c>
      <c r="B2" s="756" t="s">
        <v>3129</v>
      </c>
      <c r="C2" s="755" t="s">
        <v>29</v>
      </c>
      <c r="D2" s="757">
        <v>5.37</v>
      </c>
    </row>
    <row r="3" spans="1:4" ht="30">
      <c r="A3" s="758">
        <v>97142</v>
      </c>
      <c r="B3" s="759" t="s">
        <v>3130</v>
      </c>
      <c r="C3" s="758" t="s">
        <v>29</v>
      </c>
      <c r="D3" s="760">
        <v>5.97</v>
      </c>
    </row>
    <row r="4" spans="1:4" ht="30">
      <c r="A4" s="755">
        <v>97143</v>
      </c>
      <c r="B4" s="756" t="s">
        <v>3131</v>
      </c>
      <c r="C4" s="755" t="s">
        <v>29</v>
      </c>
      <c r="D4" s="757">
        <v>7.52</v>
      </c>
    </row>
    <row r="5" spans="1:4" ht="30">
      <c r="A5" s="758">
        <v>97144</v>
      </c>
      <c r="B5" s="759" t="s">
        <v>3132</v>
      </c>
      <c r="C5" s="758" t="s">
        <v>29</v>
      </c>
      <c r="D5" s="760">
        <v>9.0500000000000007</v>
      </c>
    </row>
    <row r="6" spans="1:4" ht="30">
      <c r="A6" s="755">
        <v>97145</v>
      </c>
      <c r="B6" s="756" t="s">
        <v>3133</v>
      </c>
      <c r="C6" s="755" t="s">
        <v>29</v>
      </c>
      <c r="D6" s="757">
        <v>10.61</v>
      </c>
    </row>
    <row r="7" spans="1:4" ht="30">
      <c r="A7" s="758">
        <v>97146</v>
      </c>
      <c r="B7" s="759" t="s">
        <v>3134</v>
      </c>
      <c r="C7" s="758" t="s">
        <v>29</v>
      </c>
      <c r="D7" s="760">
        <v>12.17</v>
      </c>
    </row>
    <row r="8" spans="1:4" ht="30">
      <c r="A8" s="755">
        <v>97147</v>
      </c>
      <c r="B8" s="756" t="s">
        <v>3135</v>
      </c>
      <c r="C8" s="755" t="s">
        <v>29</v>
      </c>
      <c r="D8" s="757">
        <v>13.72</v>
      </c>
    </row>
    <row r="9" spans="1:4" ht="30">
      <c r="A9" s="758">
        <v>97148</v>
      </c>
      <c r="B9" s="759" t="s">
        <v>3136</v>
      </c>
      <c r="C9" s="758" t="s">
        <v>29</v>
      </c>
      <c r="D9" s="760">
        <v>15.28</v>
      </c>
    </row>
    <row r="10" spans="1:4" ht="30">
      <c r="A10" s="755">
        <v>97149</v>
      </c>
      <c r="B10" s="756" t="s">
        <v>3137</v>
      </c>
      <c r="C10" s="755" t="s">
        <v>29</v>
      </c>
      <c r="D10" s="757">
        <v>16.84</v>
      </c>
    </row>
    <row r="11" spans="1:4" ht="30">
      <c r="A11" s="758">
        <v>97150</v>
      </c>
      <c r="B11" s="759" t="s">
        <v>3138</v>
      </c>
      <c r="C11" s="758" t="s">
        <v>29</v>
      </c>
      <c r="D11" s="760">
        <v>20.72</v>
      </c>
    </row>
    <row r="12" spans="1:4" ht="30">
      <c r="A12" s="755">
        <v>97151</v>
      </c>
      <c r="B12" s="756" t="s">
        <v>3139</v>
      </c>
      <c r="C12" s="755" t="s">
        <v>29</v>
      </c>
      <c r="D12" s="757">
        <v>24.17</v>
      </c>
    </row>
    <row r="13" spans="1:4" ht="30">
      <c r="A13" s="758">
        <v>97152</v>
      </c>
      <c r="B13" s="759" t="s">
        <v>3140</v>
      </c>
      <c r="C13" s="758" t="s">
        <v>29</v>
      </c>
      <c r="D13" s="760">
        <v>27.46</v>
      </c>
    </row>
    <row r="14" spans="1:4" ht="30">
      <c r="A14" s="755">
        <v>97153</v>
      </c>
      <c r="B14" s="756" t="s">
        <v>3141</v>
      </c>
      <c r="C14" s="755" t="s">
        <v>29</v>
      </c>
      <c r="D14" s="757">
        <v>30.86</v>
      </c>
    </row>
    <row r="15" spans="1:4" ht="30">
      <c r="A15" s="758">
        <v>97154</v>
      </c>
      <c r="B15" s="759" t="s">
        <v>3142</v>
      </c>
      <c r="C15" s="758" t="s">
        <v>29</v>
      </c>
      <c r="D15" s="760">
        <v>34.270000000000003</v>
      </c>
    </row>
    <row r="16" spans="1:4" ht="30">
      <c r="A16" s="755">
        <v>97155</v>
      </c>
      <c r="B16" s="756" t="s">
        <v>3143</v>
      </c>
      <c r="C16" s="755" t="s">
        <v>29</v>
      </c>
      <c r="D16" s="757">
        <v>37.71</v>
      </c>
    </row>
    <row r="17" spans="1:4" ht="30">
      <c r="A17" s="758">
        <v>97156</v>
      </c>
      <c r="B17" s="759" t="s">
        <v>3144</v>
      </c>
      <c r="C17" s="758" t="s">
        <v>29</v>
      </c>
      <c r="D17" s="760">
        <v>44.83</v>
      </c>
    </row>
    <row r="18" spans="1:4" ht="30">
      <c r="A18" s="755">
        <v>97157</v>
      </c>
      <c r="B18" s="756" t="s">
        <v>3145</v>
      </c>
      <c r="C18" s="755" t="s">
        <v>29</v>
      </c>
      <c r="D18" s="757">
        <v>3.32</v>
      </c>
    </row>
    <row r="19" spans="1:4" ht="30">
      <c r="A19" s="758">
        <v>97158</v>
      </c>
      <c r="B19" s="759" t="s">
        <v>3146</v>
      </c>
      <c r="C19" s="758" t="s">
        <v>29</v>
      </c>
      <c r="D19" s="760">
        <v>3.71</v>
      </c>
    </row>
    <row r="20" spans="1:4" ht="30">
      <c r="A20" s="755">
        <v>97159</v>
      </c>
      <c r="B20" s="756" t="s">
        <v>3147</v>
      </c>
      <c r="C20" s="755" t="s">
        <v>29</v>
      </c>
      <c r="D20" s="757">
        <v>4.6500000000000004</v>
      </c>
    </row>
    <row r="21" spans="1:4" ht="30">
      <c r="A21" s="758">
        <v>97160</v>
      </c>
      <c r="B21" s="759" t="s">
        <v>3148</v>
      </c>
      <c r="C21" s="758" t="s">
        <v>29</v>
      </c>
      <c r="D21" s="760">
        <v>5.59</v>
      </c>
    </row>
    <row r="22" spans="1:4" ht="30">
      <c r="A22" s="755">
        <v>97161</v>
      </c>
      <c r="B22" s="756" t="s">
        <v>3149</v>
      </c>
      <c r="C22" s="755" t="s">
        <v>29</v>
      </c>
      <c r="D22" s="757">
        <v>6.58</v>
      </c>
    </row>
    <row r="23" spans="1:4" ht="30">
      <c r="A23" s="758">
        <v>97162</v>
      </c>
      <c r="B23" s="759" t="s">
        <v>3150</v>
      </c>
      <c r="C23" s="758" t="s">
        <v>29</v>
      </c>
      <c r="D23" s="760">
        <v>7.54</v>
      </c>
    </row>
    <row r="24" spans="1:4" ht="30">
      <c r="A24" s="755">
        <v>97163</v>
      </c>
      <c r="B24" s="756" t="s">
        <v>3151</v>
      </c>
      <c r="C24" s="755" t="s">
        <v>29</v>
      </c>
      <c r="D24" s="757">
        <v>8.51</v>
      </c>
    </row>
    <row r="25" spans="1:4" ht="30">
      <c r="A25" s="758">
        <v>97164</v>
      </c>
      <c r="B25" s="759" t="s">
        <v>3152</v>
      </c>
      <c r="C25" s="758" t="s">
        <v>29</v>
      </c>
      <c r="D25" s="760">
        <v>9.49</v>
      </c>
    </row>
    <row r="26" spans="1:4" ht="30">
      <c r="A26" s="755">
        <v>97165</v>
      </c>
      <c r="B26" s="756" t="s">
        <v>3153</v>
      </c>
      <c r="C26" s="755" t="s">
        <v>29</v>
      </c>
      <c r="D26" s="757">
        <v>10.48</v>
      </c>
    </row>
    <row r="27" spans="1:4" ht="30">
      <c r="A27" s="758">
        <v>97166</v>
      </c>
      <c r="B27" s="759" t="s">
        <v>3154</v>
      </c>
      <c r="C27" s="758" t="s">
        <v>29</v>
      </c>
      <c r="D27" s="760">
        <v>12.87</v>
      </c>
    </row>
    <row r="28" spans="1:4" ht="30">
      <c r="A28" s="755">
        <v>97167</v>
      </c>
      <c r="B28" s="756" t="s">
        <v>3155</v>
      </c>
      <c r="C28" s="755" t="s">
        <v>29</v>
      </c>
      <c r="D28" s="757">
        <v>15.04</v>
      </c>
    </row>
    <row r="29" spans="1:4" ht="30">
      <c r="A29" s="758">
        <v>97168</v>
      </c>
      <c r="B29" s="759" t="s">
        <v>3156</v>
      </c>
      <c r="C29" s="758" t="s">
        <v>29</v>
      </c>
      <c r="D29" s="760">
        <v>17.03</v>
      </c>
    </row>
    <row r="30" spans="1:4" ht="30">
      <c r="A30" s="755">
        <v>97169</v>
      </c>
      <c r="B30" s="756" t="s">
        <v>3157</v>
      </c>
      <c r="C30" s="755" t="s">
        <v>29</v>
      </c>
      <c r="D30" s="757">
        <v>19.13</v>
      </c>
    </row>
    <row r="31" spans="1:4" ht="30">
      <c r="A31" s="758">
        <v>97170</v>
      </c>
      <c r="B31" s="759" t="s">
        <v>3158</v>
      </c>
      <c r="C31" s="758" t="s">
        <v>29</v>
      </c>
      <c r="D31" s="760">
        <v>21.25</v>
      </c>
    </row>
    <row r="32" spans="1:4" ht="30">
      <c r="A32" s="755">
        <v>97171</v>
      </c>
      <c r="B32" s="756" t="s">
        <v>3159</v>
      </c>
      <c r="C32" s="755" t="s">
        <v>29</v>
      </c>
      <c r="D32" s="757">
        <v>23.38</v>
      </c>
    </row>
    <row r="33" spans="1:4" ht="30">
      <c r="A33" s="758">
        <v>97172</v>
      </c>
      <c r="B33" s="759" t="s">
        <v>3160</v>
      </c>
      <c r="C33" s="758" t="s">
        <v>29</v>
      </c>
      <c r="D33" s="760">
        <v>27.93</v>
      </c>
    </row>
    <row r="34" spans="1:4" ht="30">
      <c r="A34" s="755">
        <v>97173</v>
      </c>
      <c r="B34" s="756" t="s">
        <v>3161</v>
      </c>
      <c r="C34" s="755" t="s">
        <v>29</v>
      </c>
      <c r="D34" s="757">
        <v>21.29</v>
      </c>
    </row>
    <row r="35" spans="1:4" ht="30">
      <c r="A35" s="758">
        <v>97174</v>
      </c>
      <c r="B35" s="759" t="s">
        <v>3162</v>
      </c>
      <c r="C35" s="758" t="s">
        <v>29</v>
      </c>
      <c r="D35" s="760">
        <v>24.61</v>
      </c>
    </row>
    <row r="36" spans="1:4" ht="30">
      <c r="A36" s="755">
        <v>97175</v>
      </c>
      <c r="B36" s="756" t="s">
        <v>3163</v>
      </c>
      <c r="C36" s="755" t="s">
        <v>29</v>
      </c>
      <c r="D36" s="757">
        <v>27.94</v>
      </c>
    </row>
    <row r="37" spans="1:4" ht="30">
      <c r="A37" s="758">
        <v>97176</v>
      </c>
      <c r="B37" s="759" t="s">
        <v>3164</v>
      </c>
      <c r="C37" s="758" t="s">
        <v>29</v>
      </c>
      <c r="D37" s="760">
        <v>31.26</v>
      </c>
    </row>
    <row r="38" spans="1:4" ht="30">
      <c r="A38" s="755">
        <v>97177</v>
      </c>
      <c r="B38" s="756" t="s">
        <v>3165</v>
      </c>
      <c r="C38" s="755" t="s">
        <v>29</v>
      </c>
      <c r="D38" s="757">
        <v>37.92</v>
      </c>
    </row>
    <row r="39" spans="1:4" ht="30">
      <c r="A39" s="758">
        <v>97178</v>
      </c>
      <c r="B39" s="759" t="s">
        <v>3166</v>
      </c>
      <c r="C39" s="758" t="s">
        <v>29</v>
      </c>
      <c r="D39" s="760">
        <v>44.57</v>
      </c>
    </row>
    <row r="40" spans="1:4" ht="30">
      <c r="A40" s="755">
        <v>97179</v>
      </c>
      <c r="B40" s="756" t="s">
        <v>3167</v>
      </c>
      <c r="C40" s="755" t="s">
        <v>29</v>
      </c>
      <c r="D40" s="757">
        <v>51.22</v>
      </c>
    </row>
    <row r="41" spans="1:4" ht="30">
      <c r="A41" s="758">
        <v>97180</v>
      </c>
      <c r="B41" s="759" t="s">
        <v>3168</v>
      </c>
      <c r="C41" s="758" t="s">
        <v>29</v>
      </c>
      <c r="D41" s="760">
        <v>57.87</v>
      </c>
    </row>
    <row r="42" spans="1:4" ht="30">
      <c r="A42" s="755">
        <v>97181</v>
      </c>
      <c r="B42" s="756" t="s">
        <v>3169</v>
      </c>
      <c r="C42" s="755" t="s">
        <v>29</v>
      </c>
      <c r="D42" s="757">
        <v>67.540000000000006</v>
      </c>
    </row>
    <row r="43" spans="1:4" ht="30">
      <c r="A43" s="758">
        <v>97182</v>
      </c>
      <c r="B43" s="759" t="s">
        <v>3170</v>
      </c>
      <c r="C43" s="758" t="s">
        <v>29</v>
      </c>
      <c r="D43" s="760">
        <v>74.52</v>
      </c>
    </row>
    <row r="44" spans="1:4" ht="30">
      <c r="A44" s="755">
        <v>97183</v>
      </c>
      <c r="B44" s="756" t="s">
        <v>3171</v>
      </c>
      <c r="C44" s="755" t="s">
        <v>29</v>
      </c>
      <c r="D44" s="757">
        <v>17.190000000000001</v>
      </c>
    </row>
    <row r="45" spans="1:4" ht="30">
      <c r="A45" s="758">
        <v>97184</v>
      </c>
      <c r="B45" s="759" t="s">
        <v>3172</v>
      </c>
      <c r="C45" s="758" t="s">
        <v>29</v>
      </c>
      <c r="D45" s="760">
        <v>19.91</v>
      </c>
    </row>
    <row r="46" spans="1:4" ht="30">
      <c r="A46" s="755">
        <v>97185</v>
      </c>
      <c r="B46" s="756" t="s">
        <v>3173</v>
      </c>
      <c r="C46" s="755" t="s">
        <v>29</v>
      </c>
      <c r="D46" s="757">
        <v>22.66</v>
      </c>
    </row>
    <row r="47" spans="1:4" ht="30">
      <c r="A47" s="758">
        <v>97186</v>
      </c>
      <c r="B47" s="759" t="s">
        <v>3174</v>
      </c>
      <c r="C47" s="758" t="s">
        <v>29</v>
      </c>
      <c r="D47" s="760">
        <v>25.39</v>
      </c>
    </row>
    <row r="48" spans="1:4" ht="30">
      <c r="A48" s="755">
        <v>97187</v>
      </c>
      <c r="B48" s="756" t="s">
        <v>3165</v>
      </c>
      <c r="C48" s="755" t="s">
        <v>29</v>
      </c>
      <c r="D48" s="757">
        <v>30.85</v>
      </c>
    </row>
    <row r="49" spans="1:4" ht="30">
      <c r="A49" s="758">
        <v>97188</v>
      </c>
      <c r="B49" s="759" t="s">
        <v>3175</v>
      </c>
      <c r="C49" s="758" t="s">
        <v>29</v>
      </c>
      <c r="D49" s="760">
        <v>36.32</v>
      </c>
    </row>
    <row r="50" spans="1:4" ht="30">
      <c r="A50" s="755">
        <v>97189</v>
      </c>
      <c r="B50" s="756" t="s">
        <v>3176</v>
      </c>
      <c r="C50" s="755" t="s">
        <v>29</v>
      </c>
      <c r="D50" s="757">
        <v>41.78</v>
      </c>
    </row>
    <row r="51" spans="1:4" ht="30">
      <c r="A51" s="758">
        <v>97190</v>
      </c>
      <c r="B51" s="759" t="s">
        <v>3177</v>
      </c>
      <c r="C51" s="758" t="s">
        <v>29</v>
      </c>
      <c r="D51" s="760">
        <v>47.23</v>
      </c>
    </row>
    <row r="52" spans="1:4" ht="30">
      <c r="A52" s="755">
        <v>97191</v>
      </c>
      <c r="B52" s="756" t="s">
        <v>3178</v>
      </c>
      <c r="C52" s="755" t="s">
        <v>29</v>
      </c>
      <c r="D52" s="757">
        <v>55.08</v>
      </c>
    </row>
    <row r="53" spans="1:4" ht="30">
      <c r="A53" s="758">
        <v>97192</v>
      </c>
      <c r="B53" s="759" t="s">
        <v>3179</v>
      </c>
      <c r="C53" s="758" t="s">
        <v>29</v>
      </c>
      <c r="D53" s="760">
        <v>60.79</v>
      </c>
    </row>
    <row r="54" spans="1:4" ht="30">
      <c r="A54" s="755">
        <v>90694</v>
      </c>
      <c r="B54" s="756" t="s">
        <v>1308</v>
      </c>
      <c r="C54" s="755" t="s">
        <v>29</v>
      </c>
      <c r="D54" s="757">
        <v>19.260000000000002</v>
      </c>
    </row>
    <row r="55" spans="1:4" ht="30">
      <c r="A55" s="758">
        <v>90695</v>
      </c>
      <c r="B55" s="759" t="s">
        <v>1309</v>
      </c>
      <c r="C55" s="758" t="s">
        <v>29</v>
      </c>
      <c r="D55" s="760">
        <v>39.65</v>
      </c>
    </row>
    <row r="56" spans="1:4" ht="30">
      <c r="A56" s="755">
        <v>90696</v>
      </c>
      <c r="B56" s="756" t="s">
        <v>1310</v>
      </c>
      <c r="C56" s="755" t="s">
        <v>29</v>
      </c>
      <c r="D56" s="757">
        <v>60.99</v>
      </c>
    </row>
    <row r="57" spans="1:4" ht="30">
      <c r="A57" s="758">
        <v>90697</v>
      </c>
      <c r="B57" s="759" t="s">
        <v>1311</v>
      </c>
      <c r="C57" s="758" t="s">
        <v>29</v>
      </c>
      <c r="D57" s="760">
        <v>101.85</v>
      </c>
    </row>
    <row r="58" spans="1:4" ht="30">
      <c r="A58" s="755">
        <v>90698</v>
      </c>
      <c r="B58" s="756" t="s">
        <v>1312</v>
      </c>
      <c r="C58" s="755" t="s">
        <v>29</v>
      </c>
      <c r="D58" s="757">
        <v>163.46</v>
      </c>
    </row>
    <row r="59" spans="1:4" ht="30">
      <c r="A59" s="758">
        <v>90699</v>
      </c>
      <c r="B59" s="759" t="s">
        <v>1313</v>
      </c>
      <c r="C59" s="758" t="s">
        <v>29</v>
      </c>
      <c r="D59" s="760">
        <v>202.25</v>
      </c>
    </row>
    <row r="60" spans="1:4" ht="30">
      <c r="A60" s="755">
        <v>90700</v>
      </c>
      <c r="B60" s="756" t="s">
        <v>1314</v>
      </c>
      <c r="C60" s="755" t="s">
        <v>29</v>
      </c>
      <c r="D60" s="757">
        <v>267.86</v>
      </c>
    </row>
    <row r="61" spans="1:4" ht="30">
      <c r="A61" s="758">
        <v>90701</v>
      </c>
      <c r="B61" s="759" t="s">
        <v>3180</v>
      </c>
      <c r="C61" s="758" t="s">
        <v>29</v>
      </c>
      <c r="D61" s="760">
        <v>37.35</v>
      </c>
    </row>
    <row r="62" spans="1:4" ht="30">
      <c r="A62" s="755">
        <v>90702</v>
      </c>
      <c r="B62" s="756" t="s">
        <v>3181</v>
      </c>
      <c r="C62" s="755" t="s">
        <v>29</v>
      </c>
      <c r="D62" s="757">
        <v>56.45</v>
      </c>
    </row>
    <row r="63" spans="1:4" ht="30">
      <c r="A63" s="758">
        <v>90703</v>
      </c>
      <c r="B63" s="759" t="s">
        <v>3182</v>
      </c>
      <c r="C63" s="758" t="s">
        <v>29</v>
      </c>
      <c r="D63" s="760">
        <v>92.92</v>
      </c>
    </row>
    <row r="64" spans="1:4" ht="30">
      <c r="A64" s="755">
        <v>90704</v>
      </c>
      <c r="B64" s="756" t="s">
        <v>3183</v>
      </c>
      <c r="C64" s="755" t="s">
        <v>29</v>
      </c>
      <c r="D64" s="757">
        <v>145.44</v>
      </c>
    </row>
    <row r="65" spans="1:4" ht="30">
      <c r="A65" s="758">
        <v>90705</v>
      </c>
      <c r="B65" s="759" t="s">
        <v>3184</v>
      </c>
      <c r="C65" s="758" t="s">
        <v>29</v>
      </c>
      <c r="D65" s="760">
        <v>213.11</v>
      </c>
    </row>
    <row r="66" spans="1:4" ht="30">
      <c r="A66" s="755">
        <v>90706</v>
      </c>
      <c r="B66" s="756" t="s">
        <v>3185</v>
      </c>
      <c r="C66" s="755" t="s">
        <v>29</v>
      </c>
      <c r="D66" s="757">
        <v>259.52</v>
      </c>
    </row>
    <row r="67" spans="1:4" ht="30">
      <c r="A67" s="758">
        <v>90708</v>
      </c>
      <c r="B67" s="759" t="s">
        <v>3186</v>
      </c>
      <c r="C67" s="758" t="s">
        <v>29</v>
      </c>
      <c r="D67" s="760">
        <v>417.6</v>
      </c>
    </row>
    <row r="68" spans="1:4" ht="30">
      <c r="A68" s="755">
        <v>90709</v>
      </c>
      <c r="B68" s="756" t="s">
        <v>1315</v>
      </c>
      <c r="C68" s="755" t="s">
        <v>29</v>
      </c>
      <c r="D68" s="757">
        <v>20.68</v>
      </c>
    </row>
    <row r="69" spans="1:4" ht="30">
      <c r="A69" s="758">
        <v>90710</v>
      </c>
      <c r="B69" s="759" t="s">
        <v>1316</v>
      </c>
      <c r="C69" s="758" t="s">
        <v>29</v>
      </c>
      <c r="D69" s="760">
        <v>41.07</v>
      </c>
    </row>
    <row r="70" spans="1:4" ht="30">
      <c r="A70" s="755">
        <v>90711</v>
      </c>
      <c r="B70" s="756" t="s">
        <v>1317</v>
      </c>
      <c r="C70" s="755" t="s">
        <v>29</v>
      </c>
      <c r="D70" s="757">
        <v>62.4</v>
      </c>
    </row>
    <row r="71" spans="1:4" ht="30">
      <c r="A71" s="758">
        <v>90712</v>
      </c>
      <c r="B71" s="759" t="s">
        <v>1318</v>
      </c>
      <c r="C71" s="758" t="s">
        <v>29</v>
      </c>
      <c r="D71" s="760">
        <v>103.27</v>
      </c>
    </row>
    <row r="72" spans="1:4" ht="30">
      <c r="A72" s="755">
        <v>90713</v>
      </c>
      <c r="B72" s="756" t="s">
        <v>1319</v>
      </c>
      <c r="C72" s="755" t="s">
        <v>29</v>
      </c>
      <c r="D72" s="757">
        <v>164.88</v>
      </c>
    </row>
    <row r="73" spans="1:4" ht="30">
      <c r="A73" s="758">
        <v>90714</v>
      </c>
      <c r="B73" s="759" t="s">
        <v>1320</v>
      </c>
      <c r="C73" s="758" t="s">
        <v>29</v>
      </c>
      <c r="D73" s="760">
        <v>203.67</v>
      </c>
    </row>
    <row r="74" spans="1:4" ht="30">
      <c r="A74" s="755">
        <v>90715</v>
      </c>
      <c r="B74" s="756" t="s">
        <v>1321</v>
      </c>
      <c r="C74" s="755" t="s">
        <v>29</v>
      </c>
      <c r="D74" s="757">
        <v>271.12</v>
      </c>
    </row>
    <row r="75" spans="1:4" ht="30">
      <c r="A75" s="758">
        <v>90716</v>
      </c>
      <c r="B75" s="759" t="s">
        <v>3187</v>
      </c>
      <c r="C75" s="758" t="s">
        <v>29</v>
      </c>
      <c r="D75" s="760">
        <v>38.76</v>
      </c>
    </row>
    <row r="76" spans="1:4" ht="30">
      <c r="A76" s="755">
        <v>90717</v>
      </c>
      <c r="B76" s="756" t="s">
        <v>3188</v>
      </c>
      <c r="C76" s="755" t="s">
        <v>29</v>
      </c>
      <c r="D76" s="757">
        <v>57.85</v>
      </c>
    </row>
    <row r="77" spans="1:4" ht="30">
      <c r="A77" s="758">
        <v>90718</v>
      </c>
      <c r="B77" s="759" t="s">
        <v>3189</v>
      </c>
      <c r="C77" s="758" t="s">
        <v>29</v>
      </c>
      <c r="D77" s="760">
        <v>94.33</v>
      </c>
    </row>
    <row r="78" spans="1:4" ht="30">
      <c r="A78" s="755">
        <v>90719</v>
      </c>
      <c r="B78" s="756" t="s">
        <v>3190</v>
      </c>
      <c r="C78" s="755" t="s">
        <v>29</v>
      </c>
      <c r="D78" s="757">
        <v>146.85</v>
      </c>
    </row>
    <row r="79" spans="1:4" ht="30">
      <c r="A79" s="758">
        <v>90720</v>
      </c>
      <c r="B79" s="759" t="s">
        <v>3191</v>
      </c>
      <c r="C79" s="758" t="s">
        <v>29</v>
      </c>
      <c r="D79" s="760">
        <v>214.52</v>
      </c>
    </row>
    <row r="80" spans="1:4" ht="30">
      <c r="A80" s="755">
        <v>90721</v>
      </c>
      <c r="B80" s="756" t="s">
        <v>3192</v>
      </c>
      <c r="C80" s="755" t="s">
        <v>29</v>
      </c>
      <c r="D80" s="757">
        <v>262.77999999999997</v>
      </c>
    </row>
    <row r="81" spans="1:4" ht="30">
      <c r="A81" s="758">
        <v>90723</v>
      </c>
      <c r="B81" s="759" t="s">
        <v>3193</v>
      </c>
      <c r="C81" s="758" t="s">
        <v>29</v>
      </c>
      <c r="D81" s="760">
        <v>419.64</v>
      </c>
    </row>
    <row r="82" spans="1:4" ht="30">
      <c r="A82" s="755">
        <v>90724</v>
      </c>
      <c r="B82" s="756" t="s">
        <v>3194</v>
      </c>
      <c r="C82" s="755" t="s">
        <v>30</v>
      </c>
      <c r="D82" s="757">
        <v>16.649999999999999</v>
      </c>
    </row>
    <row r="83" spans="1:4" ht="30">
      <c r="A83" s="758">
        <v>90725</v>
      </c>
      <c r="B83" s="759" t="s">
        <v>3195</v>
      </c>
      <c r="C83" s="758" t="s">
        <v>30</v>
      </c>
      <c r="D83" s="760">
        <v>20.59</v>
      </c>
    </row>
    <row r="84" spans="1:4">
      <c r="A84" s="755">
        <v>90726</v>
      </c>
      <c r="B84" s="756" t="s">
        <v>1322</v>
      </c>
      <c r="C84" s="755" t="s">
        <v>30</v>
      </c>
      <c r="D84" s="757">
        <v>24.52</v>
      </c>
    </row>
    <row r="85" spans="1:4" ht="30">
      <c r="A85" s="758">
        <v>90727</v>
      </c>
      <c r="B85" s="759" t="s">
        <v>3196</v>
      </c>
      <c r="C85" s="758" t="s">
        <v>30</v>
      </c>
      <c r="D85" s="760">
        <v>28.46</v>
      </c>
    </row>
    <row r="86" spans="1:4" ht="30">
      <c r="A86" s="755">
        <v>90728</v>
      </c>
      <c r="B86" s="756" t="s">
        <v>3197</v>
      </c>
      <c r="C86" s="755" t="s">
        <v>30</v>
      </c>
      <c r="D86" s="757">
        <v>32.4</v>
      </c>
    </row>
    <row r="87" spans="1:4" ht="30">
      <c r="A87" s="758">
        <v>90729</v>
      </c>
      <c r="B87" s="759" t="s">
        <v>3198</v>
      </c>
      <c r="C87" s="758" t="s">
        <v>30</v>
      </c>
      <c r="D87" s="760">
        <v>36.340000000000003</v>
      </c>
    </row>
    <row r="88" spans="1:4" ht="30">
      <c r="A88" s="755">
        <v>90730</v>
      </c>
      <c r="B88" s="756" t="s">
        <v>3199</v>
      </c>
      <c r="C88" s="755" t="s">
        <v>30</v>
      </c>
      <c r="D88" s="757">
        <v>40.32</v>
      </c>
    </row>
    <row r="89" spans="1:4" ht="30">
      <c r="A89" s="758">
        <v>90731</v>
      </c>
      <c r="B89" s="759" t="s">
        <v>3200</v>
      </c>
      <c r="C89" s="758" t="s">
        <v>30</v>
      </c>
      <c r="D89" s="760">
        <v>44.26</v>
      </c>
    </row>
    <row r="90" spans="1:4" ht="30">
      <c r="A90" s="755">
        <v>90732</v>
      </c>
      <c r="B90" s="756" t="s">
        <v>3201</v>
      </c>
      <c r="C90" s="755" t="s">
        <v>30</v>
      </c>
      <c r="D90" s="757">
        <v>56.06</v>
      </c>
    </row>
    <row r="91" spans="1:4" ht="30">
      <c r="A91" s="758">
        <v>90733</v>
      </c>
      <c r="B91" s="759" t="s">
        <v>3202</v>
      </c>
      <c r="C91" s="758" t="s">
        <v>29</v>
      </c>
      <c r="D91" s="760">
        <v>1.78</v>
      </c>
    </row>
    <row r="92" spans="1:4" ht="30">
      <c r="A92" s="755">
        <v>90734</v>
      </c>
      <c r="B92" s="756" t="s">
        <v>3203</v>
      </c>
      <c r="C92" s="755" t="s">
        <v>29</v>
      </c>
      <c r="D92" s="757">
        <v>2.17</v>
      </c>
    </row>
    <row r="93" spans="1:4" ht="30">
      <c r="A93" s="758">
        <v>90735</v>
      </c>
      <c r="B93" s="759" t="s">
        <v>3204</v>
      </c>
      <c r="C93" s="758" t="s">
        <v>29</v>
      </c>
      <c r="D93" s="760">
        <v>2.58</v>
      </c>
    </row>
    <row r="94" spans="1:4" ht="30">
      <c r="A94" s="755">
        <v>90736</v>
      </c>
      <c r="B94" s="756" t="s">
        <v>3205</v>
      </c>
      <c r="C94" s="755" t="s">
        <v>29</v>
      </c>
      <c r="D94" s="757">
        <v>2.97</v>
      </c>
    </row>
    <row r="95" spans="1:4" ht="30">
      <c r="A95" s="758">
        <v>90737</v>
      </c>
      <c r="B95" s="759" t="s">
        <v>3206</v>
      </c>
      <c r="C95" s="758" t="s">
        <v>29</v>
      </c>
      <c r="D95" s="760">
        <v>3.37</v>
      </c>
    </row>
    <row r="96" spans="1:4" ht="30">
      <c r="A96" s="755">
        <v>90738</v>
      </c>
      <c r="B96" s="756" t="s">
        <v>3207</v>
      </c>
      <c r="C96" s="755" t="s">
        <v>29</v>
      </c>
      <c r="D96" s="757">
        <v>3.77</v>
      </c>
    </row>
    <row r="97" spans="1:4" ht="30">
      <c r="A97" s="758">
        <v>90739</v>
      </c>
      <c r="B97" s="759" t="s">
        <v>3208</v>
      </c>
      <c r="C97" s="758" t="s">
        <v>29</v>
      </c>
      <c r="D97" s="760">
        <v>9.6300000000000008</v>
      </c>
    </row>
    <row r="98" spans="1:4" ht="30">
      <c r="A98" s="755">
        <v>90740</v>
      </c>
      <c r="B98" s="756" t="s">
        <v>3209</v>
      </c>
      <c r="C98" s="755" t="s">
        <v>29</v>
      </c>
      <c r="D98" s="757">
        <v>3.98</v>
      </c>
    </row>
    <row r="99" spans="1:4" ht="30">
      <c r="A99" s="758">
        <v>90741</v>
      </c>
      <c r="B99" s="759" t="s">
        <v>3210</v>
      </c>
      <c r="C99" s="758" t="s">
        <v>29</v>
      </c>
      <c r="D99" s="760">
        <v>4.38</v>
      </c>
    </row>
    <row r="100" spans="1:4" ht="30">
      <c r="A100" s="755">
        <v>90742</v>
      </c>
      <c r="B100" s="756" t="s">
        <v>3211</v>
      </c>
      <c r="C100" s="755" t="s">
        <v>29</v>
      </c>
      <c r="D100" s="757">
        <v>4.7699999999999996</v>
      </c>
    </row>
    <row r="101" spans="1:4" ht="30">
      <c r="A101" s="758">
        <v>90743</v>
      </c>
      <c r="B101" s="759" t="s">
        <v>3212</v>
      </c>
      <c r="C101" s="758" t="s">
        <v>29</v>
      </c>
      <c r="D101" s="760">
        <v>5.17</v>
      </c>
    </row>
    <row r="102" spans="1:4" ht="30">
      <c r="A102" s="755">
        <v>90744</v>
      </c>
      <c r="B102" s="756" t="s">
        <v>3213</v>
      </c>
      <c r="C102" s="755" t="s">
        <v>29</v>
      </c>
      <c r="D102" s="757">
        <v>5.57</v>
      </c>
    </row>
    <row r="103" spans="1:4" ht="30">
      <c r="A103" s="758">
        <v>90745</v>
      </c>
      <c r="B103" s="759" t="s">
        <v>3214</v>
      </c>
      <c r="C103" s="758" t="s">
        <v>29</v>
      </c>
      <c r="D103" s="760">
        <v>13.77</v>
      </c>
    </row>
    <row r="104" spans="1:4" ht="30">
      <c r="A104" s="755">
        <v>90746</v>
      </c>
      <c r="B104" s="756" t="s">
        <v>3215</v>
      </c>
      <c r="C104" s="755" t="s">
        <v>29</v>
      </c>
      <c r="D104" s="757">
        <v>2.42</v>
      </c>
    </row>
    <row r="105" spans="1:4" ht="30">
      <c r="A105" s="758">
        <v>90747</v>
      </c>
      <c r="B105" s="759" t="s">
        <v>3216</v>
      </c>
      <c r="C105" s="758" t="s">
        <v>29</v>
      </c>
      <c r="D105" s="760">
        <v>10.73</v>
      </c>
    </row>
    <row r="106" spans="1:4" ht="30">
      <c r="A106" s="755">
        <v>90748</v>
      </c>
      <c r="B106" s="756" t="s">
        <v>3217</v>
      </c>
      <c r="C106" s="755" t="s">
        <v>29</v>
      </c>
      <c r="D106" s="757">
        <v>3.2</v>
      </c>
    </row>
    <row r="107" spans="1:4" ht="30">
      <c r="A107" s="758">
        <v>90749</v>
      </c>
      <c r="B107" s="759" t="s">
        <v>3218</v>
      </c>
      <c r="C107" s="758" t="s">
        <v>29</v>
      </c>
      <c r="D107" s="760">
        <v>3.59</v>
      </c>
    </row>
    <row r="108" spans="1:4" ht="30">
      <c r="A108" s="755">
        <v>90750</v>
      </c>
      <c r="B108" s="756" t="s">
        <v>3219</v>
      </c>
      <c r="C108" s="755" t="s">
        <v>29</v>
      </c>
      <c r="D108" s="757">
        <v>3.99</v>
      </c>
    </row>
    <row r="109" spans="1:4" ht="30">
      <c r="A109" s="758">
        <v>90751</v>
      </c>
      <c r="B109" s="759" t="s">
        <v>3220</v>
      </c>
      <c r="C109" s="758" t="s">
        <v>29</v>
      </c>
      <c r="D109" s="760">
        <v>4.3899999999999997</v>
      </c>
    </row>
    <row r="110" spans="1:4" ht="30">
      <c r="A110" s="755">
        <v>90752</v>
      </c>
      <c r="B110" s="756" t="s">
        <v>3221</v>
      </c>
      <c r="C110" s="755" t="s">
        <v>29</v>
      </c>
      <c r="D110" s="757">
        <v>4.79</v>
      </c>
    </row>
    <row r="111" spans="1:4" ht="30">
      <c r="A111" s="758">
        <v>90753</v>
      </c>
      <c r="B111" s="759" t="s">
        <v>3222</v>
      </c>
      <c r="C111" s="758" t="s">
        <v>29</v>
      </c>
      <c r="D111" s="760">
        <v>5.19</v>
      </c>
    </row>
    <row r="112" spans="1:4" ht="30">
      <c r="A112" s="755">
        <v>90754</v>
      </c>
      <c r="B112" s="756" t="s">
        <v>3223</v>
      </c>
      <c r="C112" s="755" t="s">
        <v>29</v>
      </c>
      <c r="D112" s="757">
        <v>12.89</v>
      </c>
    </row>
    <row r="113" spans="1:4" ht="30">
      <c r="A113" s="758">
        <v>90755</v>
      </c>
      <c r="B113" s="759" t="s">
        <v>3224</v>
      </c>
      <c r="C113" s="758" t="s">
        <v>29</v>
      </c>
      <c r="D113" s="760">
        <v>5.39</v>
      </c>
    </row>
    <row r="114" spans="1:4" ht="30">
      <c r="A114" s="755">
        <v>90756</v>
      </c>
      <c r="B114" s="756" t="s">
        <v>3225</v>
      </c>
      <c r="C114" s="755" t="s">
        <v>29</v>
      </c>
      <c r="D114" s="757">
        <v>5.78</v>
      </c>
    </row>
    <row r="115" spans="1:4" ht="30">
      <c r="A115" s="758">
        <v>90757</v>
      </c>
      <c r="B115" s="759" t="s">
        <v>3226</v>
      </c>
      <c r="C115" s="758" t="s">
        <v>29</v>
      </c>
      <c r="D115" s="760">
        <v>6.18</v>
      </c>
    </row>
    <row r="116" spans="1:4" ht="30">
      <c r="A116" s="755">
        <v>90758</v>
      </c>
      <c r="B116" s="756" t="s">
        <v>3227</v>
      </c>
      <c r="C116" s="755" t="s">
        <v>29</v>
      </c>
      <c r="D116" s="757">
        <v>6.58</v>
      </c>
    </row>
    <row r="117" spans="1:4" ht="30">
      <c r="A117" s="758">
        <v>90759</v>
      </c>
      <c r="B117" s="759" t="s">
        <v>3228</v>
      </c>
      <c r="C117" s="758" t="s">
        <v>29</v>
      </c>
      <c r="D117" s="760">
        <v>6.98</v>
      </c>
    </row>
    <row r="118" spans="1:4" ht="30">
      <c r="A118" s="755">
        <v>90760</v>
      </c>
      <c r="B118" s="756" t="s">
        <v>3229</v>
      </c>
      <c r="C118" s="755" t="s">
        <v>29</v>
      </c>
      <c r="D118" s="757">
        <v>17.03</v>
      </c>
    </row>
    <row r="119" spans="1:4" ht="30">
      <c r="A119" s="758">
        <v>90761</v>
      </c>
      <c r="B119" s="759" t="s">
        <v>3230</v>
      </c>
      <c r="C119" s="758" t="s">
        <v>29</v>
      </c>
      <c r="D119" s="760">
        <v>2.97</v>
      </c>
    </row>
    <row r="120" spans="1:4" ht="30">
      <c r="A120" s="755">
        <v>90762</v>
      </c>
      <c r="B120" s="756" t="s">
        <v>3231</v>
      </c>
      <c r="C120" s="755" t="s">
        <v>29</v>
      </c>
      <c r="D120" s="757">
        <v>12.77</v>
      </c>
    </row>
    <row r="121" spans="1:4" ht="30">
      <c r="A121" s="758">
        <v>94869</v>
      </c>
      <c r="B121" s="759" t="s">
        <v>3232</v>
      </c>
      <c r="C121" s="758" t="s">
        <v>29</v>
      </c>
      <c r="D121" s="760">
        <v>71.69</v>
      </c>
    </row>
    <row r="122" spans="1:4" ht="30">
      <c r="A122" s="755">
        <v>94870</v>
      </c>
      <c r="B122" s="756" t="s">
        <v>3233</v>
      </c>
      <c r="C122" s="755" t="s">
        <v>29</v>
      </c>
      <c r="D122" s="757">
        <v>0.59</v>
      </c>
    </row>
    <row r="123" spans="1:4" ht="30">
      <c r="A123" s="758">
        <v>94871</v>
      </c>
      <c r="B123" s="759" t="s">
        <v>3234</v>
      </c>
      <c r="C123" s="758" t="s">
        <v>29</v>
      </c>
      <c r="D123" s="760">
        <v>105.99</v>
      </c>
    </row>
    <row r="124" spans="1:4" ht="30">
      <c r="A124" s="755">
        <v>94872</v>
      </c>
      <c r="B124" s="756" t="s">
        <v>3235</v>
      </c>
      <c r="C124" s="755" t="s">
        <v>29</v>
      </c>
      <c r="D124" s="757">
        <v>1.03</v>
      </c>
    </row>
    <row r="125" spans="1:4" ht="30">
      <c r="A125" s="758">
        <v>94875</v>
      </c>
      <c r="B125" s="759" t="s">
        <v>3236</v>
      </c>
      <c r="C125" s="758" t="s">
        <v>29</v>
      </c>
      <c r="D125" s="760">
        <v>619.71</v>
      </c>
    </row>
    <row r="126" spans="1:4" ht="30">
      <c r="A126" s="755">
        <v>94876</v>
      </c>
      <c r="B126" s="756" t="s">
        <v>3237</v>
      </c>
      <c r="C126" s="755" t="s">
        <v>29</v>
      </c>
      <c r="D126" s="757">
        <v>16.25</v>
      </c>
    </row>
    <row r="127" spans="1:4" ht="30">
      <c r="A127" s="758">
        <v>94878</v>
      </c>
      <c r="B127" s="759" t="s">
        <v>3238</v>
      </c>
      <c r="C127" s="758" t="s">
        <v>29</v>
      </c>
      <c r="D127" s="760">
        <v>19.07</v>
      </c>
    </row>
    <row r="128" spans="1:4" ht="30">
      <c r="A128" s="755">
        <v>94879</v>
      </c>
      <c r="B128" s="756" t="s">
        <v>3239</v>
      </c>
      <c r="C128" s="755" t="s">
        <v>29</v>
      </c>
      <c r="D128" s="757">
        <v>938.7</v>
      </c>
    </row>
    <row r="129" spans="1:4" ht="30">
      <c r="A129" s="758">
        <v>94880</v>
      </c>
      <c r="B129" s="759" t="s">
        <v>3240</v>
      </c>
      <c r="C129" s="758" t="s">
        <v>29</v>
      </c>
      <c r="D129" s="760">
        <v>23.35</v>
      </c>
    </row>
    <row r="130" spans="1:4" ht="30">
      <c r="A130" s="755">
        <v>94881</v>
      </c>
      <c r="B130" s="756" t="s">
        <v>3241</v>
      </c>
      <c r="C130" s="755" t="s">
        <v>29</v>
      </c>
      <c r="D130" s="757">
        <v>1336.93</v>
      </c>
    </row>
    <row r="131" spans="1:4" ht="30">
      <c r="A131" s="758">
        <v>94882</v>
      </c>
      <c r="B131" s="759" t="s">
        <v>3242</v>
      </c>
      <c r="C131" s="758" t="s">
        <v>29</v>
      </c>
      <c r="D131" s="760">
        <v>27.71</v>
      </c>
    </row>
    <row r="132" spans="1:4" ht="30">
      <c r="A132" s="755">
        <v>94884</v>
      </c>
      <c r="B132" s="756" t="s">
        <v>3243</v>
      </c>
      <c r="C132" s="755" t="s">
        <v>29</v>
      </c>
      <c r="D132" s="757">
        <v>36.53</v>
      </c>
    </row>
    <row r="133" spans="1:4" ht="30">
      <c r="A133" s="758">
        <v>94885</v>
      </c>
      <c r="B133" s="759" t="s">
        <v>3244</v>
      </c>
      <c r="C133" s="758" t="s">
        <v>29</v>
      </c>
      <c r="D133" s="760">
        <v>71.86</v>
      </c>
    </row>
    <row r="134" spans="1:4" ht="30">
      <c r="A134" s="755">
        <v>94886</v>
      </c>
      <c r="B134" s="756" t="s">
        <v>3245</v>
      </c>
      <c r="C134" s="755" t="s">
        <v>29</v>
      </c>
      <c r="D134" s="757">
        <v>0.76</v>
      </c>
    </row>
    <row r="135" spans="1:4" ht="30">
      <c r="A135" s="758">
        <v>94887</v>
      </c>
      <c r="B135" s="759" t="s">
        <v>3246</v>
      </c>
      <c r="C135" s="758" t="s">
        <v>29</v>
      </c>
      <c r="D135" s="760">
        <v>106.27</v>
      </c>
    </row>
    <row r="136" spans="1:4" ht="30">
      <c r="A136" s="755">
        <v>94888</v>
      </c>
      <c r="B136" s="756" t="s">
        <v>3247</v>
      </c>
      <c r="C136" s="755" t="s">
        <v>29</v>
      </c>
      <c r="D136" s="757">
        <v>1.31</v>
      </c>
    </row>
    <row r="137" spans="1:4" ht="30">
      <c r="A137" s="758">
        <v>94891</v>
      </c>
      <c r="B137" s="759" t="s">
        <v>3248</v>
      </c>
      <c r="C137" s="758" t="s">
        <v>29</v>
      </c>
      <c r="D137" s="760">
        <v>622.32000000000005</v>
      </c>
    </row>
    <row r="138" spans="1:4" ht="30">
      <c r="A138" s="755">
        <v>94892</v>
      </c>
      <c r="B138" s="756" t="s">
        <v>3249</v>
      </c>
      <c r="C138" s="755" t="s">
        <v>29</v>
      </c>
      <c r="D138" s="757">
        <v>18.86</v>
      </c>
    </row>
    <row r="139" spans="1:4" ht="30">
      <c r="A139" s="758">
        <v>94894</v>
      </c>
      <c r="B139" s="759" t="s">
        <v>3250</v>
      </c>
      <c r="C139" s="758" t="s">
        <v>29</v>
      </c>
      <c r="D139" s="760">
        <v>21.91</v>
      </c>
    </row>
    <row r="140" spans="1:4" ht="30">
      <c r="A140" s="755">
        <v>94895</v>
      </c>
      <c r="B140" s="756" t="s">
        <v>3251</v>
      </c>
      <c r="C140" s="755" t="s">
        <v>29</v>
      </c>
      <c r="D140" s="757">
        <v>941.84</v>
      </c>
    </row>
    <row r="141" spans="1:4" ht="30">
      <c r="A141" s="758">
        <v>94896</v>
      </c>
      <c r="B141" s="759" t="s">
        <v>3252</v>
      </c>
      <c r="C141" s="758" t="s">
        <v>29</v>
      </c>
      <c r="D141" s="760">
        <v>26.49</v>
      </c>
    </row>
    <row r="142" spans="1:4" ht="30">
      <c r="A142" s="755">
        <v>94897</v>
      </c>
      <c r="B142" s="756" t="s">
        <v>3253</v>
      </c>
      <c r="C142" s="755" t="s">
        <v>29</v>
      </c>
      <c r="D142" s="757">
        <v>1340.27</v>
      </c>
    </row>
    <row r="143" spans="1:4" ht="30">
      <c r="A143" s="758">
        <v>94898</v>
      </c>
      <c r="B143" s="759" t="s">
        <v>3254</v>
      </c>
      <c r="C143" s="758" t="s">
        <v>29</v>
      </c>
      <c r="D143" s="760">
        <v>31.05</v>
      </c>
    </row>
    <row r="144" spans="1:4" ht="30">
      <c r="A144" s="755">
        <v>94900</v>
      </c>
      <c r="B144" s="756" t="s">
        <v>3255</v>
      </c>
      <c r="C144" s="755" t="s">
        <v>29</v>
      </c>
      <c r="D144" s="757">
        <v>40.19</v>
      </c>
    </row>
    <row r="145" spans="1:4" ht="30">
      <c r="A145" s="758">
        <v>97121</v>
      </c>
      <c r="B145" s="759" t="s">
        <v>3256</v>
      </c>
      <c r="C145" s="758" t="s">
        <v>29</v>
      </c>
      <c r="D145" s="760">
        <v>1.33</v>
      </c>
    </row>
    <row r="146" spans="1:4" ht="30">
      <c r="A146" s="755">
        <v>97122</v>
      </c>
      <c r="B146" s="756" t="s">
        <v>3257</v>
      </c>
      <c r="C146" s="755" t="s">
        <v>29</v>
      </c>
      <c r="D146" s="757">
        <v>1.86</v>
      </c>
    </row>
    <row r="147" spans="1:4" ht="30">
      <c r="A147" s="758">
        <v>97123</v>
      </c>
      <c r="B147" s="759" t="s">
        <v>3258</v>
      </c>
      <c r="C147" s="758" t="s">
        <v>29</v>
      </c>
      <c r="D147" s="760">
        <v>2.36</v>
      </c>
    </row>
    <row r="148" spans="1:4" ht="30">
      <c r="A148" s="755">
        <v>97124</v>
      </c>
      <c r="B148" s="756" t="s">
        <v>3259</v>
      </c>
      <c r="C148" s="755" t="s">
        <v>29</v>
      </c>
      <c r="D148" s="757">
        <v>0.57999999999999996</v>
      </c>
    </row>
    <row r="149" spans="1:4" ht="30">
      <c r="A149" s="758">
        <v>97125</v>
      </c>
      <c r="B149" s="759" t="s">
        <v>3260</v>
      </c>
      <c r="C149" s="758" t="s">
        <v>29</v>
      </c>
      <c r="D149" s="760">
        <v>0.84</v>
      </c>
    </row>
    <row r="150" spans="1:4" ht="30">
      <c r="A150" s="755">
        <v>97126</v>
      </c>
      <c r="B150" s="756" t="s">
        <v>3261</v>
      </c>
      <c r="C150" s="755" t="s">
        <v>29</v>
      </c>
      <c r="D150" s="757">
        <v>1.07</v>
      </c>
    </row>
    <row r="151" spans="1:4" ht="30">
      <c r="A151" s="758">
        <v>92833</v>
      </c>
      <c r="B151" s="759" t="s">
        <v>3262</v>
      </c>
      <c r="C151" s="758" t="s">
        <v>29</v>
      </c>
      <c r="D151" s="760">
        <v>92.39</v>
      </c>
    </row>
    <row r="152" spans="1:4" ht="30">
      <c r="A152" s="755">
        <v>92834</v>
      </c>
      <c r="B152" s="756" t="s">
        <v>3263</v>
      </c>
      <c r="C152" s="755" t="s">
        <v>29</v>
      </c>
      <c r="D152" s="757">
        <v>5.73</v>
      </c>
    </row>
    <row r="153" spans="1:4" ht="30">
      <c r="A153" s="758">
        <v>92835</v>
      </c>
      <c r="B153" s="759" t="s">
        <v>3264</v>
      </c>
      <c r="C153" s="758" t="s">
        <v>29</v>
      </c>
      <c r="D153" s="760">
        <v>121.49</v>
      </c>
    </row>
    <row r="154" spans="1:4" ht="30">
      <c r="A154" s="755">
        <v>92836</v>
      </c>
      <c r="B154" s="756" t="s">
        <v>3265</v>
      </c>
      <c r="C154" s="755" t="s">
        <v>29</v>
      </c>
      <c r="D154" s="757">
        <v>7.31</v>
      </c>
    </row>
    <row r="155" spans="1:4" ht="30">
      <c r="A155" s="758">
        <v>92837</v>
      </c>
      <c r="B155" s="759" t="s">
        <v>3266</v>
      </c>
      <c r="C155" s="758" t="s">
        <v>29</v>
      </c>
      <c r="D155" s="760">
        <v>153.04</v>
      </c>
    </row>
    <row r="156" spans="1:4" ht="30">
      <c r="A156" s="755">
        <v>92838</v>
      </c>
      <c r="B156" s="756" t="s">
        <v>3267</v>
      </c>
      <c r="C156" s="755" t="s">
        <v>29</v>
      </c>
      <c r="D156" s="757">
        <v>8.7799999999999994</v>
      </c>
    </row>
    <row r="157" spans="1:4" ht="30">
      <c r="A157" s="758">
        <v>92839</v>
      </c>
      <c r="B157" s="759" t="s">
        <v>3268</v>
      </c>
      <c r="C157" s="758" t="s">
        <v>29</v>
      </c>
      <c r="D157" s="760">
        <v>200.59</v>
      </c>
    </row>
    <row r="158" spans="1:4" ht="30">
      <c r="A158" s="755">
        <v>92840</v>
      </c>
      <c r="B158" s="756" t="s">
        <v>3269</v>
      </c>
      <c r="C158" s="755" t="s">
        <v>29</v>
      </c>
      <c r="D158" s="757">
        <v>10.41</v>
      </c>
    </row>
    <row r="159" spans="1:4" ht="30">
      <c r="A159" s="758">
        <v>92841</v>
      </c>
      <c r="B159" s="759" t="s">
        <v>3270</v>
      </c>
      <c r="C159" s="758" t="s">
        <v>29</v>
      </c>
      <c r="D159" s="760">
        <v>227.16</v>
      </c>
    </row>
    <row r="160" spans="1:4" ht="30">
      <c r="A160" s="755">
        <v>92842</v>
      </c>
      <c r="B160" s="756" t="s">
        <v>3271</v>
      </c>
      <c r="C160" s="755" t="s">
        <v>29</v>
      </c>
      <c r="D160" s="757">
        <v>11.87</v>
      </c>
    </row>
    <row r="161" spans="1:4" ht="30">
      <c r="A161" s="758">
        <v>92844</v>
      </c>
      <c r="B161" s="759" t="s">
        <v>3272</v>
      </c>
      <c r="C161" s="758" t="s">
        <v>29</v>
      </c>
      <c r="D161" s="760">
        <v>13.5</v>
      </c>
    </row>
    <row r="162" spans="1:4" ht="30">
      <c r="A162" s="755">
        <v>92846</v>
      </c>
      <c r="B162" s="756" t="s">
        <v>3273</v>
      </c>
      <c r="C162" s="755" t="s">
        <v>29</v>
      </c>
      <c r="D162" s="757">
        <v>14.96</v>
      </c>
    </row>
    <row r="163" spans="1:4" ht="30">
      <c r="A163" s="758">
        <v>92847</v>
      </c>
      <c r="B163" s="759" t="s">
        <v>3274</v>
      </c>
      <c r="C163" s="758" t="s">
        <v>29</v>
      </c>
      <c r="D163" s="760">
        <v>395.38</v>
      </c>
    </row>
    <row r="164" spans="1:4" ht="30">
      <c r="A164" s="755">
        <v>92848</v>
      </c>
      <c r="B164" s="756" t="s">
        <v>3275</v>
      </c>
      <c r="C164" s="755" t="s">
        <v>29</v>
      </c>
      <c r="D164" s="757">
        <v>16.600000000000001</v>
      </c>
    </row>
    <row r="165" spans="1:4" ht="30">
      <c r="A165" s="758">
        <v>92849</v>
      </c>
      <c r="B165" s="759" t="s">
        <v>3276</v>
      </c>
      <c r="C165" s="758" t="s">
        <v>29</v>
      </c>
      <c r="D165" s="760">
        <v>97.43</v>
      </c>
    </row>
    <row r="166" spans="1:4" ht="30">
      <c r="A166" s="755">
        <v>92850</v>
      </c>
      <c r="B166" s="756" t="s">
        <v>3277</v>
      </c>
      <c r="C166" s="755" t="s">
        <v>29</v>
      </c>
      <c r="D166" s="757">
        <v>10.84</v>
      </c>
    </row>
    <row r="167" spans="1:4" ht="30">
      <c r="A167" s="758">
        <v>92851</v>
      </c>
      <c r="B167" s="759" t="s">
        <v>3278</v>
      </c>
      <c r="C167" s="758" t="s">
        <v>29</v>
      </c>
      <c r="D167" s="760">
        <v>127.76</v>
      </c>
    </row>
    <row r="168" spans="1:4" ht="30">
      <c r="A168" s="755">
        <v>92852</v>
      </c>
      <c r="B168" s="756" t="s">
        <v>3279</v>
      </c>
      <c r="C168" s="755" t="s">
        <v>29</v>
      </c>
      <c r="D168" s="757">
        <v>13.67</v>
      </c>
    </row>
    <row r="169" spans="1:4" ht="30">
      <c r="A169" s="758">
        <v>92853</v>
      </c>
      <c r="B169" s="759" t="s">
        <v>3280</v>
      </c>
      <c r="C169" s="758" t="s">
        <v>29</v>
      </c>
      <c r="D169" s="760">
        <v>160.81</v>
      </c>
    </row>
    <row r="170" spans="1:4" ht="30">
      <c r="A170" s="755">
        <v>92854</v>
      </c>
      <c r="B170" s="756" t="s">
        <v>3281</v>
      </c>
      <c r="C170" s="755" t="s">
        <v>29</v>
      </c>
      <c r="D170" s="757">
        <v>16.649999999999999</v>
      </c>
    </row>
    <row r="171" spans="1:4" ht="30">
      <c r="A171" s="758">
        <v>92855</v>
      </c>
      <c r="B171" s="759" t="s">
        <v>3282</v>
      </c>
      <c r="C171" s="758" t="s">
        <v>29</v>
      </c>
      <c r="D171" s="760">
        <v>209.71</v>
      </c>
    </row>
    <row r="172" spans="1:4" ht="30">
      <c r="A172" s="755">
        <v>92856</v>
      </c>
      <c r="B172" s="756" t="s">
        <v>3283</v>
      </c>
      <c r="C172" s="755" t="s">
        <v>29</v>
      </c>
      <c r="D172" s="757">
        <v>19.649999999999999</v>
      </c>
    </row>
    <row r="173" spans="1:4" ht="30">
      <c r="A173" s="758">
        <v>92857</v>
      </c>
      <c r="B173" s="759" t="s">
        <v>3284</v>
      </c>
      <c r="C173" s="758" t="s">
        <v>29</v>
      </c>
      <c r="D173" s="760">
        <v>237.61</v>
      </c>
    </row>
    <row r="174" spans="1:4" ht="30">
      <c r="A174" s="755">
        <v>92858</v>
      </c>
      <c r="B174" s="756" t="s">
        <v>3285</v>
      </c>
      <c r="C174" s="755" t="s">
        <v>29</v>
      </c>
      <c r="D174" s="757">
        <v>22.47</v>
      </c>
    </row>
    <row r="175" spans="1:4" ht="30">
      <c r="A175" s="758">
        <v>92860</v>
      </c>
      <c r="B175" s="759" t="s">
        <v>3286</v>
      </c>
      <c r="C175" s="758" t="s">
        <v>29</v>
      </c>
      <c r="D175" s="760">
        <v>25.51</v>
      </c>
    </row>
    <row r="176" spans="1:4" ht="30">
      <c r="A176" s="755">
        <v>92862</v>
      </c>
      <c r="B176" s="756" t="s">
        <v>3287</v>
      </c>
      <c r="C176" s="755" t="s">
        <v>29</v>
      </c>
      <c r="D176" s="757">
        <v>28.49</v>
      </c>
    </row>
    <row r="177" spans="1:4" ht="30">
      <c r="A177" s="758">
        <v>92863</v>
      </c>
      <c r="B177" s="759" t="s">
        <v>3288</v>
      </c>
      <c r="C177" s="758" t="s">
        <v>29</v>
      </c>
      <c r="D177" s="760">
        <v>410.04</v>
      </c>
    </row>
    <row r="178" spans="1:4" ht="30">
      <c r="A178" s="755">
        <v>92864</v>
      </c>
      <c r="B178" s="756" t="s">
        <v>3289</v>
      </c>
      <c r="C178" s="755" t="s">
        <v>29</v>
      </c>
      <c r="D178" s="757">
        <v>31.46</v>
      </c>
    </row>
    <row r="179" spans="1:4" ht="30">
      <c r="A179" s="758">
        <v>92210</v>
      </c>
      <c r="B179" s="759" t="s">
        <v>3290</v>
      </c>
      <c r="C179" s="758" t="s">
        <v>29</v>
      </c>
      <c r="D179" s="760">
        <v>81.45</v>
      </c>
    </row>
    <row r="180" spans="1:4" ht="30">
      <c r="A180" s="755">
        <v>92211</v>
      </c>
      <c r="B180" s="756" t="s">
        <v>3291</v>
      </c>
      <c r="C180" s="755" t="s">
        <v>29</v>
      </c>
      <c r="D180" s="757">
        <v>104.13</v>
      </c>
    </row>
    <row r="181" spans="1:4" ht="30">
      <c r="A181" s="758">
        <v>92212</v>
      </c>
      <c r="B181" s="759" t="s">
        <v>3292</v>
      </c>
      <c r="C181" s="758" t="s">
        <v>29</v>
      </c>
      <c r="D181" s="760">
        <v>132.46</v>
      </c>
    </row>
    <row r="182" spans="1:4" ht="30">
      <c r="A182" s="755">
        <v>92213</v>
      </c>
      <c r="B182" s="756" t="s">
        <v>3293</v>
      </c>
      <c r="C182" s="755" t="s">
        <v>29</v>
      </c>
      <c r="D182" s="757">
        <v>174.14</v>
      </c>
    </row>
    <row r="183" spans="1:4" ht="30">
      <c r="A183" s="758">
        <v>92214</v>
      </c>
      <c r="B183" s="759" t="s">
        <v>3294</v>
      </c>
      <c r="C183" s="758" t="s">
        <v>29</v>
      </c>
      <c r="D183" s="760">
        <v>198.93</v>
      </c>
    </row>
    <row r="184" spans="1:4" ht="30">
      <c r="A184" s="755">
        <v>92215</v>
      </c>
      <c r="B184" s="756" t="s">
        <v>3295</v>
      </c>
      <c r="C184" s="755" t="s">
        <v>29</v>
      </c>
      <c r="D184" s="757">
        <v>239.79</v>
      </c>
    </row>
    <row r="185" spans="1:4" ht="30">
      <c r="A185" s="758">
        <v>92216</v>
      </c>
      <c r="B185" s="759" t="s">
        <v>3296</v>
      </c>
      <c r="C185" s="758" t="s">
        <v>29</v>
      </c>
      <c r="D185" s="760">
        <v>269.07</v>
      </c>
    </row>
    <row r="186" spans="1:4" ht="30">
      <c r="A186" s="755">
        <v>92219</v>
      </c>
      <c r="B186" s="756" t="s">
        <v>3297</v>
      </c>
      <c r="C186" s="755" t="s">
        <v>29</v>
      </c>
      <c r="D186" s="757">
        <v>87.82</v>
      </c>
    </row>
    <row r="187" spans="1:4" ht="30">
      <c r="A187" s="758">
        <v>92220</v>
      </c>
      <c r="B187" s="759" t="s">
        <v>3298</v>
      </c>
      <c r="C187" s="758" t="s">
        <v>29</v>
      </c>
      <c r="D187" s="760">
        <v>112.02</v>
      </c>
    </row>
    <row r="188" spans="1:4" ht="30">
      <c r="A188" s="755">
        <v>92221</v>
      </c>
      <c r="B188" s="756" t="s">
        <v>3299</v>
      </c>
      <c r="C188" s="755" t="s">
        <v>29</v>
      </c>
      <c r="D188" s="757">
        <v>141.69999999999999</v>
      </c>
    </row>
    <row r="189" spans="1:4" ht="30">
      <c r="A189" s="758">
        <v>92222</v>
      </c>
      <c r="B189" s="759" t="s">
        <v>3300</v>
      </c>
      <c r="C189" s="758" t="s">
        <v>29</v>
      </c>
      <c r="D189" s="760">
        <v>184.88</v>
      </c>
    </row>
    <row r="190" spans="1:4" ht="30">
      <c r="A190" s="755">
        <v>92223</v>
      </c>
      <c r="B190" s="756" t="s">
        <v>3301</v>
      </c>
      <c r="C190" s="755" t="s">
        <v>29</v>
      </c>
      <c r="D190" s="757">
        <v>210.95</v>
      </c>
    </row>
    <row r="191" spans="1:4" ht="30">
      <c r="A191" s="758">
        <v>92224</v>
      </c>
      <c r="B191" s="759" t="s">
        <v>3302</v>
      </c>
      <c r="C191" s="758" t="s">
        <v>29</v>
      </c>
      <c r="D191" s="760">
        <v>253.13</v>
      </c>
    </row>
    <row r="192" spans="1:4" ht="30">
      <c r="A192" s="755">
        <v>92226</v>
      </c>
      <c r="B192" s="756" t="s">
        <v>3303</v>
      </c>
      <c r="C192" s="755" t="s">
        <v>29</v>
      </c>
      <c r="D192" s="757">
        <v>284</v>
      </c>
    </row>
    <row r="193" spans="1:4" ht="30">
      <c r="A193" s="758">
        <v>92808</v>
      </c>
      <c r="B193" s="759" t="s">
        <v>3304</v>
      </c>
      <c r="C193" s="758" t="s">
        <v>29</v>
      </c>
      <c r="D193" s="760">
        <v>25.81</v>
      </c>
    </row>
    <row r="194" spans="1:4" ht="30">
      <c r="A194" s="755">
        <v>92809</v>
      </c>
      <c r="B194" s="756" t="s">
        <v>3305</v>
      </c>
      <c r="C194" s="755" t="s">
        <v>29</v>
      </c>
      <c r="D194" s="757">
        <v>33.11</v>
      </c>
    </row>
    <row r="195" spans="1:4" ht="30">
      <c r="A195" s="758">
        <v>92810</v>
      </c>
      <c r="B195" s="759" t="s">
        <v>3306</v>
      </c>
      <c r="C195" s="758" t="s">
        <v>29</v>
      </c>
      <c r="D195" s="760">
        <v>40.299999999999997</v>
      </c>
    </row>
    <row r="196" spans="1:4" ht="30">
      <c r="A196" s="755">
        <v>92811</v>
      </c>
      <c r="B196" s="756" t="s">
        <v>3307</v>
      </c>
      <c r="C196" s="755" t="s">
        <v>29</v>
      </c>
      <c r="D196" s="757">
        <v>48</v>
      </c>
    </row>
    <row r="197" spans="1:4" ht="30">
      <c r="A197" s="758">
        <v>92812</v>
      </c>
      <c r="B197" s="759" t="s">
        <v>3308</v>
      </c>
      <c r="C197" s="758" t="s">
        <v>29</v>
      </c>
      <c r="D197" s="760">
        <v>55.59</v>
      </c>
    </row>
    <row r="198" spans="1:4" ht="30">
      <c r="A198" s="755">
        <v>92813</v>
      </c>
      <c r="B198" s="756" t="s">
        <v>3309</v>
      </c>
      <c r="C198" s="755" t="s">
        <v>29</v>
      </c>
      <c r="D198" s="757">
        <v>64.5</v>
      </c>
    </row>
    <row r="199" spans="1:4" ht="30">
      <c r="A199" s="758">
        <v>92814</v>
      </c>
      <c r="B199" s="759" t="s">
        <v>3310</v>
      </c>
      <c r="C199" s="758" t="s">
        <v>29</v>
      </c>
      <c r="D199" s="760">
        <v>73.819999999999993</v>
      </c>
    </row>
    <row r="200" spans="1:4" ht="30">
      <c r="A200" s="755">
        <v>92815</v>
      </c>
      <c r="B200" s="756" t="s">
        <v>3311</v>
      </c>
      <c r="C200" s="755" t="s">
        <v>29</v>
      </c>
      <c r="D200" s="757">
        <v>84.55</v>
      </c>
    </row>
    <row r="201" spans="1:4" ht="30">
      <c r="A201" s="758">
        <v>92816</v>
      </c>
      <c r="B201" s="759" t="s">
        <v>3312</v>
      </c>
      <c r="C201" s="758" t="s">
        <v>29</v>
      </c>
      <c r="D201" s="760">
        <v>367.31</v>
      </c>
    </row>
    <row r="202" spans="1:4" ht="30">
      <c r="A202" s="755">
        <v>92817</v>
      </c>
      <c r="B202" s="756" t="s">
        <v>3313</v>
      </c>
      <c r="C202" s="755" t="s">
        <v>29</v>
      </c>
      <c r="D202" s="757">
        <v>105.81</v>
      </c>
    </row>
    <row r="203" spans="1:4" ht="30">
      <c r="A203" s="758">
        <v>92818</v>
      </c>
      <c r="B203" s="759" t="s">
        <v>3314</v>
      </c>
      <c r="C203" s="758" t="s">
        <v>29</v>
      </c>
      <c r="D203" s="760">
        <v>531.4</v>
      </c>
    </row>
    <row r="204" spans="1:4" ht="30">
      <c r="A204" s="755">
        <v>92819</v>
      </c>
      <c r="B204" s="756" t="s">
        <v>3315</v>
      </c>
      <c r="C204" s="755" t="s">
        <v>29</v>
      </c>
      <c r="D204" s="757">
        <v>142.43</v>
      </c>
    </row>
    <row r="205" spans="1:4" ht="30">
      <c r="A205" s="758">
        <v>92820</v>
      </c>
      <c r="B205" s="759" t="s">
        <v>3316</v>
      </c>
      <c r="C205" s="758" t="s">
        <v>29</v>
      </c>
      <c r="D205" s="760">
        <v>30.8</v>
      </c>
    </row>
    <row r="206" spans="1:4" ht="30">
      <c r="A206" s="755">
        <v>92821</v>
      </c>
      <c r="B206" s="756" t="s">
        <v>3317</v>
      </c>
      <c r="C206" s="755" t="s">
        <v>29</v>
      </c>
      <c r="D206" s="757">
        <v>39.479999999999997</v>
      </c>
    </row>
    <row r="207" spans="1:4" ht="30">
      <c r="A207" s="758">
        <v>92822</v>
      </c>
      <c r="B207" s="759" t="s">
        <v>3318</v>
      </c>
      <c r="C207" s="758" t="s">
        <v>29</v>
      </c>
      <c r="D207" s="760">
        <v>48.19</v>
      </c>
    </row>
    <row r="208" spans="1:4" ht="30">
      <c r="A208" s="755">
        <v>92824</v>
      </c>
      <c r="B208" s="756" t="s">
        <v>3319</v>
      </c>
      <c r="C208" s="755" t="s">
        <v>29</v>
      </c>
      <c r="D208" s="757">
        <v>57.24</v>
      </c>
    </row>
    <row r="209" spans="1:4" ht="30">
      <c r="A209" s="758">
        <v>92825</v>
      </c>
      <c r="B209" s="759" t="s">
        <v>3320</v>
      </c>
      <c r="C209" s="758" t="s">
        <v>29</v>
      </c>
      <c r="D209" s="760">
        <v>66.33</v>
      </c>
    </row>
    <row r="210" spans="1:4" ht="30">
      <c r="A210" s="755">
        <v>92826</v>
      </c>
      <c r="B210" s="756" t="s">
        <v>3321</v>
      </c>
      <c r="C210" s="755" t="s">
        <v>29</v>
      </c>
      <c r="D210" s="757">
        <v>76.52</v>
      </c>
    </row>
    <row r="211" spans="1:4" ht="30">
      <c r="A211" s="758">
        <v>92827</v>
      </c>
      <c r="B211" s="759" t="s">
        <v>3322</v>
      </c>
      <c r="C211" s="758" t="s">
        <v>29</v>
      </c>
      <c r="D211" s="760">
        <v>87.16</v>
      </c>
    </row>
    <row r="212" spans="1:4" ht="30">
      <c r="A212" s="755">
        <v>92828</v>
      </c>
      <c r="B212" s="756" t="s">
        <v>3323</v>
      </c>
      <c r="C212" s="755" t="s">
        <v>29</v>
      </c>
      <c r="D212" s="757">
        <v>99.48</v>
      </c>
    </row>
    <row r="213" spans="1:4" ht="30">
      <c r="A213" s="758">
        <v>92829</v>
      </c>
      <c r="B213" s="759" t="s">
        <v>3324</v>
      </c>
      <c r="C213" s="758" t="s">
        <v>29</v>
      </c>
      <c r="D213" s="760">
        <v>384.91</v>
      </c>
    </row>
    <row r="214" spans="1:4" ht="30">
      <c r="A214" s="755">
        <v>92830</v>
      </c>
      <c r="B214" s="756" t="s">
        <v>3325</v>
      </c>
      <c r="C214" s="755" t="s">
        <v>29</v>
      </c>
      <c r="D214" s="757">
        <v>123.41</v>
      </c>
    </row>
    <row r="215" spans="1:4" ht="30">
      <c r="A215" s="758">
        <v>92831</v>
      </c>
      <c r="B215" s="759" t="s">
        <v>3326</v>
      </c>
      <c r="C215" s="758" t="s">
        <v>29</v>
      </c>
      <c r="D215" s="760">
        <v>553.01</v>
      </c>
    </row>
    <row r="216" spans="1:4" ht="30">
      <c r="A216" s="755">
        <v>92832</v>
      </c>
      <c r="B216" s="756" t="s">
        <v>3327</v>
      </c>
      <c r="C216" s="755" t="s">
        <v>29</v>
      </c>
      <c r="D216" s="757">
        <v>164.04</v>
      </c>
    </row>
    <row r="217" spans="1:4" ht="30">
      <c r="A217" s="758">
        <v>95565</v>
      </c>
      <c r="B217" s="759" t="s">
        <v>3328</v>
      </c>
      <c r="C217" s="758" t="s">
        <v>29</v>
      </c>
      <c r="D217" s="760">
        <v>71.209999999999994</v>
      </c>
    </row>
    <row r="218" spans="1:4" ht="30">
      <c r="A218" s="755">
        <v>95566</v>
      </c>
      <c r="B218" s="756" t="s">
        <v>3329</v>
      </c>
      <c r="C218" s="755" t="s">
        <v>29</v>
      </c>
      <c r="D218" s="757">
        <v>76.13</v>
      </c>
    </row>
    <row r="219" spans="1:4" ht="30">
      <c r="A219" s="758">
        <v>95567</v>
      </c>
      <c r="B219" s="759" t="s">
        <v>3330</v>
      </c>
      <c r="C219" s="758" t="s">
        <v>29</v>
      </c>
      <c r="D219" s="760">
        <v>55.77</v>
      </c>
    </row>
    <row r="220" spans="1:4" ht="30">
      <c r="A220" s="755">
        <v>95568</v>
      </c>
      <c r="B220" s="756" t="s">
        <v>3331</v>
      </c>
      <c r="C220" s="755" t="s">
        <v>29</v>
      </c>
      <c r="D220" s="757">
        <v>72.73</v>
      </c>
    </row>
    <row r="221" spans="1:4" ht="30">
      <c r="A221" s="758">
        <v>95569</v>
      </c>
      <c r="B221" s="759" t="s">
        <v>3332</v>
      </c>
      <c r="C221" s="758" t="s">
        <v>29</v>
      </c>
      <c r="D221" s="760">
        <v>97.82</v>
      </c>
    </row>
    <row r="222" spans="1:4" ht="30">
      <c r="A222" s="755">
        <v>95570</v>
      </c>
      <c r="B222" s="756" t="s">
        <v>3333</v>
      </c>
      <c r="C222" s="755" t="s">
        <v>29</v>
      </c>
      <c r="D222" s="757">
        <v>60.69</v>
      </c>
    </row>
    <row r="223" spans="1:4" ht="30">
      <c r="A223" s="758">
        <v>95571</v>
      </c>
      <c r="B223" s="759" t="s">
        <v>3334</v>
      </c>
      <c r="C223" s="758" t="s">
        <v>29</v>
      </c>
      <c r="D223" s="760">
        <v>79.010000000000005</v>
      </c>
    </row>
    <row r="224" spans="1:4" ht="30">
      <c r="A224" s="755">
        <v>95572</v>
      </c>
      <c r="B224" s="756" t="s">
        <v>3335</v>
      </c>
      <c r="C224" s="755" t="s">
        <v>29</v>
      </c>
      <c r="D224" s="757">
        <v>105.6</v>
      </c>
    </row>
    <row r="225" spans="1:4">
      <c r="A225" s="758">
        <v>73606</v>
      </c>
      <c r="B225" s="759" t="s">
        <v>1323</v>
      </c>
      <c r="C225" s="758" t="s">
        <v>30</v>
      </c>
      <c r="D225" s="760">
        <v>108.49</v>
      </c>
    </row>
    <row r="226" spans="1:4">
      <c r="A226" s="755">
        <v>73607</v>
      </c>
      <c r="B226" s="756" t="s">
        <v>1324</v>
      </c>
      <c r="C226" s="755" t="s">
        <v>30</v>
      </c>
      <c r="D226" s="757">
        <v>72.33</v>
      </c>
    </row>
    <row r="227" spans="1:4">
      <c r="A227" s="758">
        <v>83623</v>
      </c>
      <c r="B227" s="759" t="s">
        <v>3336</v>
      </c>
      <c r="C227" s="758" t="s">
        <v>29</v>
      </c>
      <c r="D227" s="760">
        <v>234.93</v>
      </c>
    </row>
    <row r="228" spans="1:4">
      <c r="A228" s="755">
        <v>83624</v>
      </c>
      <c r="B228" s="756" t="s">
        <v>3337</v>
      </c>
      <c r="C228" s="755" t="s">
        <v>29</v>
      </c>
      <c r="D228" s="757">
        <v>165.39</v>
      </c>
    </row>
    <row r="229" spans="1:4">
      <c r="A229" s="758">
        <v>83626</v>
      </c>
      <c r="B229" s="759" t="s">
        <v>3338</v>
      </c>
      <c r="C229" s="758" t="s">
        <v>29</v>
      </c>
      <c r="D229" s="760">
        <v>130.63</v>
      </c>
    </row>
    <row r="230" spans="1:4" ht="30">
      <c r="A230" s="755">
        <v>83627</v>
      </c>
      <c r="B230" s="756" t="s">
        <v>3339</v>
      </c>
      <c r="C230" s="755" t="s">
        <v>30</v>
      </c>
      <c r="D230" s="757">
        <v>444.4</v>
      </c>
    </row>
    <row r="231" spans="1:4" ht="30">
      <c r="A231" s="758">
        <v>83724</v>
      </c>
      <c r="B231" s="759" t="s">
        <v>3340</v>
      </c>
      <c r="C231" s="758" t="s">
        <v>26</v>
      </c>
      <c r="D231" s="760">
        <v>1.27</v>
      </c>
    </row>
    <row r="232" spans="1:4" ht="30">
      <c r="A232" s="755">
        <v>83725</v>
      </c>
      <c r="B232" s="756" t="s">
        <v>3341</v>
      </c>
      <c r="C232" s="755" t="s">
        <v>26</v>
      </c>
      <c r="D232" s="757">
        <v>0.87</v>
      </c>
    </row>
    <row r="233" spans="1:4" ht="30">
      <c r="A233" s="758">
        <v>83726</v>
      </c>
      <c r="B233" s="759" t="s">
        <v>3342</v>
      </c>
      <c r="C233" s="758" t="s">
        <v>26</v>
      </c>
      <c r="D233" s="760">
        <v>0.63</v>
      </c>
    </row>
    <row r="234" spans="1:4" ht="30">
      <c r="A234" s="755">
        <v>97127</v>
      </c>
      <c r="B234" s="756" t="s">
        <v>3343</v>
      </c>
      <c r="C234" s="755" t="s">
        <v>29</v>
      </c>
      <c r="D234" s="757">
        <v>3.39</v>
      </c>
    </row>
    <row r="235" spans="1:4" ht="30">
      <c r="A235" s="758">
        <v>97128</v>
      </c>
      <c r="B235" s="759" t="s">
        <v>3344</v>
      </c>
      <c r="C235" s="758" t="s">
        <v>29</v>
      </c>
      <c r="D235" s="760">
        <v>6.65</v>
      </c>
    </row>
    <row r="236" spans="1:4" ht="30">
      <c r="A236" s="755">
        <v>97129</v>
      </c>
      <c r="B236" s="756" t="s">
        <v>3345</v>
      </c>
      <c r="C236" s="755" t="s">
        <v>29</v>
      </c>
      <c r="D236" s="757">
        <v>8.19</v>
      </c>
    </row>
    <row r="237" spans="1:4" ht="30">
      <c r="A237" s="758">
        <v>97130</v>
      </c>
      <c r="B237" s="759" t="s">
        <v>3346</v>
      </c>
      <c r="C237" s="758" t="s">
        <v>29</v>
      </c>
      <c r="D237" s="760">
        <v>9.6999999999999993</v>
      </c>
    </row>
    <row r="238" spans="1:4" ht="30">
      <c r="A238" s="755">
        <v>97131</v>
      </c>
      <c r="B238" s="756" t="s">
        <v>3347</v>
      </c>
      <c r="C238" s="755" t="s">
        <v>29</v>
      </c>
      <c r="D238" s="757">
        <v>11.23</v>
      </c>
    </row>
    <row r="239" spans="1:4" ht="30">
      <c r="A239" s="758">
        <v>97132</v>
      </c>
      <c r="B239" s="759" t="s">
        <v>3348</v>
      </c>
      <c r="C239" s="758" t="s">
        <v>29</v>
      </c>
      <c r="D239" s="760">
        <v>12.76</v>
      </c>
    </row>
    <row r="240" spans="1:4" ht="30">
      <c r="A240" s="755">
        <v>97133</v>
      </c>
      <c r="B240" s="756" t="s">
        <v>3349</v>
      </c>
      <c r="C240" s="755" t="s">
        <v>29</v>
      </c>
      <c r="D240" s="757">
        <v>15.82</v>
      </c>
    </row>
    <row r="241" spans="1:4" ht="30">
      <c r="A241" s="758">
        <v>97134</v>
      </c>
      <c r="B241" s="759" t="s">
        <v>3350</v>
      </c>
      <c r="C241" s="758" t="s">
        <v>29</v>
      </c>
      <c r="D241" s="760">
        <v>1.55</v>
      </c>
    </row>
    <row r="242" spans="1:4" ht="30">
      <c r="A242" s="755">
        <v>97135</v>
      </c>
      <c r="B242" s="756" t="s">
        <v>3351</v>
      </c>
      <c r="C242" s="755" t="s">
        <v>29</v>
      </c>
      <c r="D242" s="757">
        <v>3.43</v>
      </c>
    </row>
    <row r="243" spans="1:4" ht="30">
      <c r="A243" s="758">
        <v>97136</v>
      </c>
      <c r="B243" s="759" t="s">
        <v>3352</v>
      </c>
      <c r="C243" s="758" t="s">
        <v>29</v>
      </c>
      <c r="D243" s="760">
        <v>4.22</v>
      </c>
    </row>
    <row r="244" spans="1:4" ht="30">
      <c r="A244" s="755">
        <v>97137</v>
      </c>
      <c r="B244" s="756" t="s">
        <v>3353</v>
      </c>
      <c r="C244" s="755" t="s">
        <v>29</v>
      </c>
      <c r="D244" s="757">
        <v>5</v>
      </c>
    </row>
    <row r="245" spans="1:4" ht="30">
      <c r="A245" s="758">
        <v>97138</v>
      </c>
      <c r="B245" s="759" t="s">
        <v>3354</v>
      </c>
      <c r="C245" s="758" t="s">
        <v>29</v>
      </c>
      <c r="D245" s="760">
        <v>5.79</v>
      </c>
    </row>
    <row r="246" spans="1:4" ht="30">
      <c r="A246" s="755">
        <v>97139</v>
      </c>
      <c r="B246" s="756" t="s">
        <v>3355</v>
      </c>
      <c r="C246" s="755" t="s">
        <v>29</v>
      </c>
      <c r="D246" s="757">
        <v>6.57</v>
      </c>
    </row>
    <row r="247" spans="1:4" ht="30">
      <c r="A247" s="758">
        <v>97140</v>
      </c>
      <c r="B247" s="759" t="s">
        <v>3356</v>
      </c>
      <c r="C247" s="758" t="s">
        <v>29</v>
      </c>
      <c r="D247" s="760">
        <v>8.17</v>
      </c>
    </row>
    <row r="248" spans="1:4">
      <c r="A248" s="755">
        <v>83520</v>
      </c>
      <c r="B248" s="756" t="s">
        <v>52</v>
      </c>
      <c r="C248" s="755" t="s">
        <v>30</v>
      </c>
      <c r="D248" s="757">
        <v>104.45</v>
      </c>
    </row>
    <row r="249" spans="1:4">
      <c r="A249" s="758">
        <v>83531</v>
      </c>
      <c r="B249" s="759" t="s">
        <v>3357</v>
      </c>
      <c r="C249" s="758" t="s">
        <v>30</v>
      </c>
      <c r="D249" s="760">
        <v>276.63</v>
      </c>
    </row>
    <row r="250" spans="1:4">
      <c r="A250" s="755">
        <v>83535</v>
      </c>
      <c r="B250" s="756" t="s">
        <v>3358</v>
      </c>
      <c r="C250" s="755" t="s">
        <v>30</v>
      </c>
      <c r="D250" s="757">
        <v>228.79</v>
      </c>
    </row>
    <row r="251" spans="1:4">
      <c r="A251" s="758" t="s">
        <v>53</v>
      </c>
      <c r="B251" s="759" t="s">
        <v>54</v>
      </c>
      <c r="C251" s="758" t="s">
        <v>30</v>
      </c>
      <c r="D251" s="760">
        <v>40.04</v>
      </c>
    </row>
    <row r="252" spans="1:4">
      <c r="A252" s="755" t="s">
        <v>55</v>
      </c>
      <c r="B252" s="756" t="s">
        <v>56</v>
      </c>
      <c r="C252" s="755" t="s">
        <v>30</v>
      </c>
      <c r="D252" s="757">
        <v>68.45</v>
      </c>
    </row>
    <row r="253" spans="1:4">
      <c r="A253" s="758" t="s">
        <v>57</v>
      </c>
      <c r="B253" s="759" t="s">
        <v>58</v>
      </c>
      <c r="C253" s="758" t="s">
        <v>30</v>
      </c>
      <c r="D253" s="760">
        <v>85.58</v>
      </c>
    </row>
    <row r="254" spans="1:4">
      <c r="A254" s="755" t="s">
        <v>59</v>
      </c>
      <c r="B254" s="756" t="s">
        <v>60</v>
      </c>
      <c r="C254" s="755" t="s">
        <v>30</v>
      </c>
      <c r="D254" s="757">
        <v>443.74</v>
      </c>
    </row>
    <row r="255" spans="1:4">
      <c r="A255" s="758" t="s">
        <v>61</v>
      </c>
      <c r="B255" s="759" t="s">
        <v>62</v>
      </c>
      <c r="C255" s="758" t="s">
        <v>30</v>
      </c>
      <c r="D255" s="760">
        <v>517.70000000000005</v>
      </c>
    </row>
    <row r="256" spans="1:4">
      <c r="A256" s="755" t="s">
        <v>63</v>
      </c>
      <c r="B256" s="756" t="s">
        <v>64</v>
      </c>
      <c r="C256" s="755" t="s">
        <v>30</v>
      </c>
      <c r="D256" s="757">
        <v>628.64</v>
      </c>
    </row>
    <row r="257" spans="1:4">
      <c r="A257" s="758" t="s">
        <v>65</v>
      </c>
      <c r="B257" s="759" t="s">
        <v>66</v>
      </c>
      <c r="C257" s="758" t="s">
        <v>30</v>
      </c>
      <c r="D257" s="760">
        <v>702.6</v>
      </c>
    </row>
    <row r="258" spans="1:4">
      <c r="A258" s="755" t="s">
        <v>67</v>
      </c>
      <c r="B258" s="756" t="s">
        <v>68</v>
      </c>
      <c r="C258" s="755" t="s">
        <v>30</v>
      </c>
      <c r="D258" s="757">
        <v>739.6</v>
      </c>
    </row>
    <row r="259" spans="1:4">
      <c r="A259" s="758" t="s">
        <v>69</v>
      </c>
      <c r="B259" s="759" t="s">
        <v>70</v>
      </c>
      <c r="C259" s="758" t="s">
        <v>30</v>
      </c>
      <c r="D259" s="760">
        <v>813.54</v>
      </c>
    </row>
    <row r="260" spans="1:4">
      <c r="A260" s="755" t="s">
        <v>71</v>
      </c>
      <c r="B260" s="756" t="s">
        <v>72</v>
      </c>
      <c r="C260" s="755" t="s">
        <v>30</v>
      </c>
      <c r="D260" s="757">
        <v>850.53</v>
      </c>
    </row>
    <row r="261" spans="1:4">
      <c r="A261" s="758" t="s">
        <v>73</v>
      </c>
      <c r="B261" s="759" t="s">
        <v>74</v>
      </c>
      <c r="C261" s="758" t="s">
        <v>30</v>
      </c>
      <c r="D261" s="760">
        <v>924.5</v>
      </c>
    </row>
    <row r="262" spans="1:4">
      <c r="A262" s="755" t="s">
        <v>75</v>
      </c>
      <c r="B262" s="756" t="s">
        <v>76</v>
      </c>
      <c r="C262" s="755" t="s">
        <v>30</v>
      </c>
      <c r="D262" s="757">
        <v>998.44</v>
      </c>
    </row>
    <row r="263" spans="1:4">
      <c r="A263" s="758" t="s">
        <v>77</v>
      </c>
      <c r="B263" s="759" t="s">
        <v>78</v>
      </c>
      <c r="C263" s="758" t="s">
        <v>30</v>
      </c>
      <c r="D263" s="760">
        <v>1114.72</v>
      </c>
    </row>
    <row r="264" spans="1:4">
      <c r="A264" s="755" t="s">
        <v>79</v>
      </c>
      <c r="B264" s="756" t="s">
        <v>80</v>
      </c>
      <c r="C264" s="755" t="s">
        <v>30</v>
      </c>
      <c r="D264" s="757">
        <v>1114.72</v>
      </c>
    </row>
    <row r="265" spans="1:4">
      <c r="A265" s="758" t="s">
        <v>81</v>
      </c>
      <c r="B265" s="759" t="s">
        <v>82</v>
      </c>
      <c r="C265" s="758" t="s">
        <v>30</v>
      </c>
      <c r="D265" s="760">
        <v>1126.0999999999999</v>
      </c>
    </row>
    <row r="266" spans="1:4">
      <c r="A266" s="755" t="s">
        <v>83</v>
      </c>
      <c r="B266" s="756" t="s">
        <v>84</v>
      </c>
      <c r="C266" s="755" t="s">
        <v>30</v>
      </c>
      <c r="D266" s="757">
        <v>1273.97</v>
      </c>
    </row>
    <row r="267" spans="1:4">
      <c r="A267" s="758" t="s">
        <v>85</v>
      </c>
      <c r="B267" s="759" t="s">
        <v>86</v>
      </c>
      <c r="C267" s="758" t="s">
        <v>30</v>
      </c>
      <c r="D267" s="760">
        <v>21.36</v>
      </c>
    </row>
    <row r="268" spans="1:4">
      <c r="A268" s="755" t="s">
        <v>87</v>
      </c>
      <c r="B268" s="756" t="s">
        <v>88</v>
      </c>
      <c r="C268" s="755" t="s">
        <v>30</v>
      </c>
      <c r="D268" s="757">
        <v>25.66</v>
      </c>
    </row>
    <row r="269" spans="1:4">
      <c r="A269" s="758" t="s">
        <v>89</v>
      </c>
      <c r="B269" s="759" t="s">
        <v>90</v>
      </c>
      <c r="C269" s="758" t="s">
        <v>30</v>
      </c>
      <c r="D269" s="760">
        <v>29.08</v>
      </c>
    </row>
    <row r="270" spans="1:4">
      <c r="A270" s="755" t="s">
        <v>91</v>
      </c>
      <c r="B270" s="756" t="s">
        <v>92</v>
      </c>
      <c r="C270" s="755" t="s">
        <v>30</v>
      </c>
      <c r="D270" s="757">
        <v>162.69999999999999</v>
      </c>
    </row>
    <row r="271" spans="1:4">
      <c r="A271" s="758" t="s">
        <v>93</v>
      </c>
      <c r="B271" s="759" t="s">
        <v>94</v>
      </c>
      <c r="C271" s="758" t="s">
        <v>30</v>
      </c>
      <c r="D271" s="760">
        <v>210.77</v>
      </c>
    </row>
    <row r="272" spans="1:4">
      <c r="A272" s="755" t="s">
        <v>95</v>
      </c>
      <c r="B272" s="756" t="s">
        <v>96</v>
      </c>
      <c r="C272" s="755" t="s">
        <v>30</v>
      </c>
      <c r="D272" s="757">
        <v>247.74</v>
      </c>
    </row>
    <row r="273" spans="1:4">
      <c r="A273" s="758" t="s">
        <v>97</v>
      </c>
      <c r="B273" s="759" t="s">
        <v>98</v>
      </c>
      <c r="C273" s="758" t="s">
        <v>30</v>
      </c>
      <c r="D273" s="760">
        <v>269.93</v>
      </c>
    </row>
    <row r="274" spans="1:4">
      <c r="A274" s="755" t="s">
        <v>99</v>
      </c>
      <c r="B274" s="756" t="s">
        <v>100</v>
      </c>
      <c r="C274" s="755" t="s">
        <v>30</v>
      </c>
      <c r="D274" s="757">
        <v>295.83</v>
      </c>
    </row>
    <row r="275" spans="1:4">
      <c r="A275" s="758" t="s">
        <v>101</v>
      </c>
      <c r="B275" s="759" t="s">
        <v>102</v>
      </c>
      <c r="C275" s="758" t="s">
        <v>30</v>
      </c>
      <c r="D275" s="760">
        <v>325.41000000000003</v>
      </c>
    </row>
    <row r="276" spans="1:4">
      <c r="A276" s="755" t="s">
        <v>103</v>
      </c>
      <c r="B276" s="756" t="s">
        <v>104</v>
      </c>
      <c r="C276" s="755" t="s">
        <v>30</v>
      </c>
      <c r="D276" s="757">
        <v>351.29</v>
      </c>
    </row>
    <row r="277" spans="1:4">
      <c r="A277" s="758" t="s">
        <v>105</v>
      </c>
      <c r="B277" s="759" t="s">
        <v>106</v>
      </c>
      <c r="C277" s="758" t="s">
        <v>30</v>
      </c>
      <c r="D277" s="760">
        <v>369.8</v>
      </c>
    </row>
    <row r="278" spans="1:4">
      <c r="A278" s="755" t="s">
        <v>107</v>
      </c>
      <c r="B278" s="756" t="s">
        <v>108</v>
      </c>
      <c r="C278" s="755" t="s">
        <v>30</v>
      </c>
      <c r="D278" s="757">
        <v>421.55</v>
      </c>
    </row>
    <row r="279" spans="1:4">
      <c r="A279" s="758">
        <v>92235</v>
      </c>
      <c r="B279" s="759" t="s">
        <v>3359</v>
      </c>
      <c r="C279" s="758" t="s">
        <v>0</v>
      </c>
      <c r="D279" s="760">
        <v>49.86</v>
      </c>
    </row>
    <row r="280" spans="1:4">
      <c r="A280" s="755">
        <v>93206</v>
      </c>
      <c r="B280" s="756" t="s">
        <v>3360</v>
      </c>
      <c r="C280" s="755" t="s">
        <v>0</v>
      </c>
      <c r="D280" s="757">
        <v>718.63</v>
      </c>
    </row>
    <row r="281" spans="1:4" ht="30">
      <c r="A281" s="758">
        <v>93207</v>
      </c>
      <c r="B281" s="759" t="s">
        <v>3361</v>
      </c>
      <c r="C281" s="758" t="s">
        <v>0</v>
      </c>
      <c r="D281" s="760">
        <v>597.55999999999995</v>
      </c>
    </row>
    <row r="282" spans="1:4">
      <c r="A282" s="755">
        <v>93208</v>
      </c>
      <c r="B282" s="756" t="s">
        <v>3362</v>
      </c>
      <c r="C282" s="755" t="s">
        <v>0</v>
      </c>
      <c r="D282" s="757">
        <v>435.46</v>
      </c>
    </row>
    <row r="283" spans="1:4">
      <c r="A283" s="758">
        <v>93209</v>
      </c>
      <c r="B283" s="759" t="s">
        <v>3363</v>
      </c>
      <c r="C283" s="758" t="s">
        <v>0</v>
      </c>
      <c r="D283" s="760">
        <v>551.62</v>
      </c>
    </row>
    <row r="284" spans="1:4" ht="30">
      <c r="A284" s="755">
        <v>93210</v>
      </c>
      <c r="B284" s="756" t="s">
        <v>3364</v>
      </c>
      <c r="C284" s="755" t="s">
        <v>0</v>
      </c>
      <c r="D284" s="757">
        <v>325.77</v>
      </c>
    </row>
    <row r="285" spans="1:4">
      <c r="A285" s="758">
        <v>93211</v>
      </c>
      <c r="B285" s="759" t="s">
        <v>3365</v>
      </c>
      <c r="C285" s="758" t="s">
        <v>0</v>
      </c>
      <c r="D285" s="760">
        <v>349.38</v>
      </c>
    </row>
    <row r="286" spans="1:4" ht="30">
      <c r="A286" s="755">
        <v>93212</v>
      </c>
      <c r="B286" s="756" t="s">
        <v>3366</v>
      </c>
      <c r="C286" s="755" t="s">
        <v>0</v>
      </c>
      <c r="D286" s="757">
        <v>556.92999999999995</v>
      </c>
    </row>
    <row r="287" spans="1:4">
      <c r="A287" s="758">
        <v>93213</v>
      </c>
      <c r="B287" s="759" t="s">
        <v>3367</v>
      </c>
      <c r="C287" s="758" t="s">
        <v>0</v>
      </c>
      <c r="D287" s="760">
        <v>658.07</v>
      </c>
    </row>
    <row r="288" spans="1:4" ht="30">
      <c r="A288" s="755">
        <v>93214</v>
      </c>
      <c r="B288" s="756" t="s">
        <v>1325</v>
      </c>
      <c r="C288" s="755" t="s">
        <v>30</v>
      </c>
      <c r="D288" s="757">
        <v>2624.03</v>
      </c>
    </row>
    <row r="289" spans="1:4" ht="30">
      <c r="A289" s="758">
        <v>93243</v>
      </c>
      <c r="B289" s="759" t="s">
        <v>3368</v>
      </c>
      <c r="C289" s="758" t="s">
        <v>30</v>
      </c>
      <c r="D289" s="760">
        <v>4013.16</v>
      </c>
    </row>
    <row r="290" spans="1:4">
      <c r="A290" s="755">
        <v>93582</v>
      </c>
      <c r="B290" s="756" t="s">
        <v>3369</v>
      </c>
      <c r="C290" s="755" t="s">
        <v>0</v>
      </c>
      <c r="D290" s="757">
        <v>150.79</v>
      </c>
    </row>
    <row r="291" spans="1:4" ht="30">
      <c r="A291" s="758">
        <v>93583</v>
      </c>
      <c r="B291" s="759" t="s">
        <v>3370</v>
      </c>
      <c r="C291" s="758" t="s">
        <v>0</v>
      </c>
      <c r="D291" s="760">
        <v>260.88</v>
      </c>
    </row>
    <row r="292" spans="1:4">
      <c r="A292" s="755">
        <v>93584</v>
      </c>
      <c r="B292" s="756" t="s">
        <v>3371</v>
      </c>
      <c r="C292" s="755" t="s">
        <v>0</v>
      </c>
      <c r="D292" s="757">
        <v>442.82</v>
      </c>
    </row>
    <row r="293" spans="1:4">
      <c r="A293" s="758">
        <v>93585</v>
      </c>
      <c r="B293" s="759" t="s">
        <v>3372</v>
      </c>
      <c r="C293" s="758" t="s">
        <v>0</v>
      </c>
      <c r="D293" s="760">
        <v>595.59</v>
      </c>
    </row>
    <row r="294" spans="1:4" ht="30">
      <c r="A294" s="755">
        <v>98441</v>
      </c>
      <c r="B294" s="756" t="s">
        <v>7983</v>
      </c>
      <c r="C294" s="755" t="s">
        <v>0</v>
      </c>
      <c r="D294" s="757">
        <v>57.21</v>
      </c>
    </row>
    <row r="295" spans="1:4" ht="30">
      <c r="A295" s="758">
        <v>98442</v>
      </c>
      <c r="B295" s="759" t="s">
        <v>7984</v>
      </c>
      <c r="C295" s="758" t="s">
        <v>0</v>
      </c>
      <c r="D295" s="760">
        <v>59.45</v>
      </c>
    </row>
    <row r="296" spans="1:4" ht="30">
      <c r="A296" s="755">
        <v>98443</v>
      </c>
      <c r="B296" s="756" t="s">
        <v>7985</v>
      </c>
      <c r="C296" s="755" t="s">
        <v>0</v>
      </c>
      <c r="D296" s="757">
        <v>47.03</v>
      </c>
    </row>
    <row r="297" spans="1:4" ht="30">
      <c r="A297" s="758">
        <v>98444</v>
      </c>
      <c r="B297" s="759" t="s">
        <v>7986</v>
      </c>
      <c r="C297" s="758" t="s">
        <v>0</v>
      </c>
      <c r="D297" s="760">
        <v>48.63</v>
      </c>
    </row>
    <row r="298" spans="1:4" ht="30">
      <c r="A298" s="755">
        <v>98445</v>
      </c>
      <c r="B298" s="756" t="s">
        <v>7987</v>
      </c>
      <c r="C298" s="755" t="s">
        <v>0</v>
      </c>
      <c r="D298" s="757">
        <v>70.11</v>
      </c>
    </row>
    <row r="299" spans="1:4" ht="30">
      <c r="A299" s="758">
        <v>98446</v>
      </c>
      <c r="B299" s="759" t="s">
        <v>7988</v>
      </c>
      <c r="C299" s="758" t="s">
        <v>0</v>
      </c>
      <c r="D299" s="760">
        <v>93.62</v>
      </c>
    </row>
    <row r="300" spans="1:4" ht="30">
      <c r="A300" s="755">
        <v>98447</v>
      </c>
      <c r="B300" s="756" t="s">
        <v>7989</v>
      </c>
      <c r="C300" s="755" t="s">
        <v>0</v>
      </c>
      <c r="D300" s="757">
        <v>56.1</v>
      </c>
    </row>
    <row r="301" spans="1:4" ht="30">
      <c r="A301" s="758">
        <v>98448</v>
      </c>
      <c r="B301" s="759" t="s">
        <v>7990</v>
      </c>
      <c r="C301" s="758" t="s">
        <v>0</v>
      </c>
      <c r="D301" s="760">
        <v>73.52</v>
      </c>
    </row>
    <row r="302" spans="1:4" ht="30">
      <c r="A302" s="755">
        <v>98449</v>
      </c>
      <c r="B302" s="756" t="s">
        <v>7991</v>
      </c>
      <c r="C302" s="755" t="s">
        <v>0</v>
      </c>
      <c r="D302" s="757">
        <v>77.010000000000005</v>
      </c>
    </row>
    <row r="303" spans="1:4" ht="30">
      <c r="A303" s="758">
        <v>98450</v>
      </c>
      <c r="B303" s="759" t="s">
        <v>7992</v>
      </c>
      <c r="C303" s="758" t="s">
        <v>0</v>
      </c>
      <c r="D303" s="760">
        <v>80.260000000000005</v>
      </c>
    </row>
    <row r="304" spans="1:4" ht="30">
      <c r="A304" s="755">
        <v>98451</v>
      </c>
      <c r="B304" s="756" t="s">
        <v>7993</v>
      </c>
      <c r="C304" s="755" t="s">
        <v>0</v>
      </c>
      <c r="D304" s="757">
        <v>64.930000000000007</v>
      </c>
    </row>
    <row r="305" spans="1:4" ht="30">
      <c r="A305" s="758">
        <v>98452</v>
      </c>
      <c r="B305" s="759" t="s">
        <v>7994</v>
      </c>
      <c r="C305" s="758" t="s">
        <v>0</v>
      </c>
      <c r="D305" s="760">
        <v>66.900000000000006</v>
      </c>
    </row>
    <row r="306" spans="1:4" ht="30">
      <c r="A306" s="755">
        <v>98453</v>
      </c>
      <c r="B306" s="756" t="s">
        <v>7995</v>
      </c>
      <c r="C306" s="755" t="s">
        <v>0</v>
      </c>
      <c r="D306" s="757">
        <v>93.64</v>
      </c>
    </row>
    <row r="307" spans="1:4" ht="30">
      <c r="A307" s="758">
        <v>98454</v>
      </c>
      <c r="B307" s="759" t="s">
        <v>7996</v>
      </c>
      <c r="C307" s="758" t="s">
        <v>0</v>
      </c>
      <c r="D307" s="760">
        <v>126.35</v>
      </c>
    </row>
    <row r="308" spans="1:4" ht="30">
      <c r="A308" s="755">
        <v>98455</v>
      </c>
      <c r="B308" s="756" t="s">
        <v>7997</v>
      </c>
      <c r="C308" s="755" t="s">
        <v>0</v>
      </c>
      <c r="D308" s="757">
        <v>77.72</v>
      </c>
    </row>
    <row r="309" spans="1:4" ht="30">
      <c r="A309" s="758">
        <v>98456</v>
      </c>
      <c r="B309" s="759" t="s">
        <v>7998</v>
      </c>
      <c r="C309" s="758" t="s">
        <v>0</v>
      </c>
      <c r="D309" s="760">
        <v>103.7</v>
      </c>
    </row>
    <row r="310" spans="1:4">
      <c r="A310" s="755">
        <v>98458</v>
      </c>
      <c r="B310" s="756" t="s">
        <v>7999</v>
      </c>
      <c r="C310" s="755" t="s">
        <v>0</v>
      </c>
      <c r="D310" s="757">
        <v>53.6</v>
      </c>
    </row>
    <row r="311" spans="1:4">
      <c r="A311" s="758">
        <v>98459</v>
      </c>
      <c r="B311" s="759" t="s">
        <v>8000</v>
      </c>
      <c r="C311" s="758" t="s">
        <v>0</v>
      </c>
      <c r="D311" s="760">
        <v>60.22</v>
      </c>
    </row>
    <row r="312" spans="1:4">
      <c r="A312" s="755">
        <v>98460</v>
      </c>
      <c r="B312" s="756" t="s">
        <v>8001</v>
      </c>
      <c r="C312" s="755" t="s">
        <v>0</v>
      </c>
      <c r="D312" s="757">
        <v>56.84</v>
      </c>
    </row>
    <row r="313" spans="1:4">
      <c r="A313" s="758">
        <v>98461</v>
      </c>
      <c r="B313" s="759" t="s">
        <v>8002</v>
      </c>
      <c r="C313" s="758" t="s">
        <v>30</v>
      </c>
      <c r="D313" s="760">
        <v>2098.94</v>
      </c>
    </row>
    <row r="314" spans="1:4">
      <c r="A314" s="755">
        <v>98462</v>
      </c>
      <c r="B314" s="756" t="s">
        <v>8003</v>
      </c>
      <c r="C314" s="755" t="s">
        <v>30</v>
      </c>
      <c r="D314" s="757">
        <v>3120.76</v>
      </c>
    </row>
    <row r="315" spans="1:4">
      <c r="A315" s="758" t="s">
        <v>24</v>
      </c>
      <c r="B315" s="759" t="s">
        <v>1326</v>
      </c>
      <c r="C315" s="758" t="s">
        <v>0</v>
      </c>
      <c r="D315" s="760">
        <v>469.13</v>
      </c>
    </row>
    <row r="316" spans="1:4" ht="30">
      <c r="A316" s="755" t="s">
        <v>109</v>
      </c>
      <c r="B316" s="756" t="s">
        <v>3373</v>
      </c>
      <c r="C316" s="755" t="s">
        <v>110</v>
      </c>
      <c r="D316" s="757">
        <v>394.53</v>
      </c>
    </row>
    <row r="317" spans="1:4" ht="30">
      <c r="A317" s="758">
        <v>5631</v>
      </c>
      <c r="B317" s="759" t="s">
        <v>3374</v>
      </c>
      <c r="C317" s="758" t="s">
        <v>111</v>
      </c>
      <c r="D317" s="760">
        <v>133.86000000000001</v>
      </c>
    </row>
    <row r="318" spans="1:4" ht="45">
      <c r="A318" s="755">
        <v>5678</v>
      </c>
      <c r="B318" s="756" t="s">
        <v>3375</v>
      </c>
      <c r="C318" s="755" t="s">
        <v>111</v>
      </c>
      <c r="D318" s="757">
        <v>99.14</v>
      </c>
    </row>
    <row r="319" spans="1:4" ht="45">
      <c r="A319" s="758">
        <v>5680</v>
      </c>
      <c r="B319" s="759" t="s">
        <v>3376</v>
      </c>
      <c r="C319" s="758" t="s">
        <v>111</v>
      </c>
      <c r="D319" s="760">
        <v>91.69</v>
      </c>
    </row>
    <row r="320" spans="1:4" ht="30">
      <c r="A320" s="755">
        <v>5684</v>
      </c>
      <c r="B320" s="756" t="s">
        <v>3377</v>
      </c>
      <c r="C320" s="755" t="s">
        <v>111</v>
      </c>
      <c r="D320" s="757">
        <v>89.04</v>
      </c>
    </row>
    <row r="321" spans="1:4" ht="30">
      <c r="A321" s="758">
        <v>5689</v>
      </c>
      <c r="B321" s="759" t="s">
        <v>1327</v>
      </c>
      <c r="C321" s="758" t="s">
        <v>111</v>
      </c>
      <c r="D321" s="760">
        <v>2.86</v>
      </c>
    </row>
    <row r="322" spans="1:4">
      <c r="A322" s="755">
        <v>5795</v>
      </c>
      <c r="B322" s="756" t="s">
        <v>2207</v>
      </c>
      <c r="C322" s="755" t="s">
        <v>111</v>
      </c>
      <c r="D322" s="757">
        <v>14.77</v>
      </c>
    </row>
    <row r="323" spans="1:4" ht="30">
      <c r="A323" s="758">
        <v>5811</v>
      </c>
      <c r="B323" s="759" t="s">
        <v>3378</v>
      </c>
      <c r="C323" s="758" t="s">
        <v>111</v>
      </c>
      <c r="D323" s="760">
        <v>168.28</v>
      </c>
    </row>
    <row r="324" spans="1:4">
      <c r="A324" s="755">
        <v>5823</v>
      </c>
      <c r="B324" s="756" t="s">
        <v>2208</v>
      </c>
      <c r="C324" s="755" t="s">
        <v>111</v>
      </c>
      <c r="D324" s="757">
        <v>159.02000000000001</v>
      </c>
    </row>
    <row r="325" spans="1:4" ht="30">
      <c r="A325" s="758">
        <v>5824</v>
      </c>
      <c r="B325" s="759" t="s">
        <v>3379</v>
      </c>
      <c r="C325" s="758" t="s">
        <v>111</v>
      </c>
      <c r="D325" s="760">
        <v>134.32</v>
      </c>
    </row>
    <row r="326" spans="1:4" ht="30">
      <c r="A326" s="755">
        <v>5835</v>
      </c>
      <c r="B326" s="756" t="s">
        <v>3380</v>
      </c>
      <c r="C326" s="755" t="s">
        <v>111</v>
      </c>
      <c r="D326" s="757">
        <v>189.57</v>
      </c>
    </row>
    <row r="327" spans="1:4">
      <c r="A327" s="758">
        <v>5839</v>
      </c>
      <c r="B327" s="759" t="s">
        <v>3381</v>
      </c>
      <c r="C327" s="758" t="s">
        <v>111</v>
      </c>
      <c r="D327" s="760">
        <v>4.2300000000000004</v>
      </c>
    </row>
    <row r="328" spans="1:4">
      <c r="A328" s="755">
        <v>5843</v>
      </c>
      <c r="B328" s="756" t="s">
        <v>1328</v>
      </c>
      <c r="C328" s="755" t="s">
        <v>111</v>
      </c>
      <c r="D328" s="757">
        <v>100.32</v>
      </c>
    </row>
    <row r="329" spans="1:4">
      <c r="A329" s="758">
        <v>5847</v>
      </c>
      <c r="B329" s="759" t="s">
        <v>3382</v>
      </c>
      <c r="C329" s="758" t="s">
        <v>111</v>
      </c>
      <c r="D329" s="760">
        <v>170.27</v>
      </c>
    </row>
    <row r="330" spans="1:4" ht="30">
      <c r="A330" s="755">
        <v>5851</v>
      </c>
      <c r="B330" s="756" t="s">
        <v>112</v>
      </c>
      <c r="C330" s="755" t="s">
        <v>111</v>
      </c>
      <c r="D330" s="757">
        <v>160.22</v>
      </c>
    </row>
    <row r="331" spans="1:4">
      <c r="A331" s="758">
        <v>5855</v>
      </c>
      <c r="B331" s="759" t="s">
        <v>3383</v>
      </c>
      <c r="C331" s="758" t="s">
        <v>111</v>
      </c>
      <c r="D331" s="760">
        <v>416.75</v>
      </c>
    </row>
    <row r="332" spans="1:4" ht="30">
      <c r="A332" s="755">
        <v>5863</v>
      </c>
      <c r="B332" s="756" t="s">
        <v>3384</v>
      </c>
      <c r="C332" s="755" t="s">
        <v>111</v>
      </c>
      <c r="D332" s="757">
        <v>10.08</v>
      </c>
    </row>
    <row r="333" spans="1:4" ht="30">
      <c r="A333" s="758">
        <v>5867</v>
      </c>
      <c r="B333" s="759" t="s">
        <v>3385</v>
      </c>
      <c r="C333" s="758" t="s">
        <v>111</v>
      </c>
      <c r="D333" s="760">
        <v>85.18</v>
      </c>
    </row>
    <row r="334" spans="1:4" ht="45">
      <c r="A334" s="755">
        <v>5875</v>
      </c>
      <c r="B334" s="756" t="s">
        <v>3386</v>
      </c>
      <c r="C334" s="755" t="s">
        <v>111</v>
      </c>
      <c r="D334" s="757">
        <v>90.62</v>
      </c>
    </row>
    <row r="335" spans="1:4" ht="30">
      <c r="A335" s="758">
        <v>5879</v>
      </c>
      <c r="B335" s="759" t="s">
        <v>3387</v>
      </c>
      <c r="C335" s="758" t="s">
        <v>111</v>
      </c>
      <c r="D335" s="760">
        <v>68.27</v>
      </c>
    </row>
    <row r="336" spans="1:4" ht="30">
      <c r="A336" s="755">
        <v>5882</v>
      </c>
      <c r="B336" s="756" t="s">
        <v>3388</v>
      </c>
      <c r="C336" s="755" t="s">
        <v>111</v>
      </c>
      <c r="D336" s="757">
        <v>73</v>
      </c>
    </row>
    <row r="337" spans="1:4" ht="30">
      <c r="A337" s="758">
        <v>5890</v>
      </c>
      <c r="B337" s="759" t="s">
        <v>1329</v>
      </c>
      <c r="C337" s="758" t="s">
        <v>111</v>
      </c>
      <c r="D337" s="760">
        <v>134.66999999999999</v>
      </c>
    </row>
    <row r="338" spans="1:4" ht="30">
      <c r="A338" s="755">
        <v>5894</v>
      </c>
      <c r="B338" s="756" t="s">
        <v>3389</v>
      </c>
      <c r="C338" s="755" t="s">
        <v>111</v>
      </c>
      <c r="D338" s="757">
        <v>132.68</v>
      </c>
    </row>
    <row r="339" spans="1:4" ht="30">
      <c r="A339" s="758">
        <v>5901</v>
      </c>
      <c r="B339" s="759" t="s">
        <v>3390</v>
      </c>
      <c r="C339" s="758" t="s">
        <v>111</v>
      </c>
      <c r="D339" s="760">
        <v>168.62</v>
      </c>
    </row>
    <row r="340" spans="1:4" ht="30">
      <c r="A340" s="755">
        <v>5909</v>
      </c>
      <c r="B340" s="756" t="s">
        <v>1330</v>
      </c>
      <c r="C340" s="755" t="s">
        <v>111</v>
      </c>
      <c r="D340" s="757">
        <v>20.91</v>
      </c>
    </row>
    <row r="341" spans="1:4">
      <c r="A341" s="758">
        <v>5921</v>
      </c>
      <c r="B341" s="759" t="s">
        <v>3391</v>
      </c>
      <c r="C341" s="758" t="s">
        <v>111</v>
      </c>
      <c r="D341" s="760">
        <v>2.2400000000000002</v>
      </c>
    </row>
    <row r="342" spans="1:4" ht="30">
      <c r="A342" s="755">
        <v>5928</v>
      </c>
      <c r="B342" s="756" t="s">
        <v>3392</v>
      </c>
      <c r="C342" s="755" t="s">
        <v>111</v>
      </c>
      <c r="D342" s="757">
        <v>142.16999999999999</v>
      </c>
    </row>
    <row r="343" spans="1:4" ht="30">
      <c r="A343" s="758">
        <v>5932</v>
      </c>
      <c r="B343" s="759" t="s">
        <v>113</v>
      </c>
      <c r="C343" s="758" t="s">
        <v>111</v>
      </c>
      <c r="D343" s="760">
        <v>148.65</v>
      </c>
    </row>
    <row r="344" spans="1:4" ht="30">
      <c r="A344" s="755">
        <v>5940</v>
      </c>
      <c r="B344" s="756" t="s">
        <v>3393</v>
      </c>
      <c r="C344" s="755" t="s">
        <v>111</v>
      </c>
      <c r="D344" s="757">
        <v>118.08</v>
      </c>
    </row>
    <row r="345" spans="1:4" ht="30">
      <c r="A345" s="758">
        <v>5944</v>
      </c>
      <c r="B345" s="759" t="s">
        <v>3394</v>
      </c>
      <c r="C345" s="758" t="s">
        <v>111</v>
      </c>
      <c r="D345" s="760">
        <v>168.21</v>
      </c>
    </row>
    <row r="346" spans="1:4" ht="30">
      <c r="A346" s="755">
        <v>5953</v>
      </c>
      <c r="B346" s="756" t="s">
        <v>1331</v>
      </c>
      <c r="C346" s="755" t="s">
        <v>111</v>
      </c>
      <c r="D346" s="757">
        <v>37.299999999999997</v>
      </c>
    </row>
    <row r="347" spans="1:4" ht="30">
      <c r="A347" s="758">
        <v>6259</v>
      </c>
      <c r="B347" s="759" t="s">
        <v>3395</v>
      </c>
      <c r="C347" s="758" t="s">
        <v>111</v>
      </c>
      <c r="D347" s="760">
        <v>139.4</v>
      </c>
    </row>
    <row r="348" spans="1:4" ht="30">
      <c r="A348" s="755">
        <v>6879</v>
      </c>
      <c r="B348" s="756" t="s">
        <v>3396</v>
      </c>
      <c r="C348" s="755" t="s">
        <v>111</v>
      </c>
      <c r="D348" s="757">
        <v>124.08</v>
      </c>
    </row>
    <row r="349" spans="1:4">
      <c r="A349" s="758">
        <v>7030</v>
      </c>
      <c r="B349" s="759" t="s">
        <v>3397</v>
      </c>
      <c r="C349" s="758" t="s">
        <v>111</v>
      </c>
      <c r="D349" s="760">
        <v>174.24</v>
      </c>
    </row>
    <row r="350" spans="1:4" ht="30">
      <c r="A350" s="755">
        <v>7042</v>
      </c>
      <c r="B350" s="756" t="s">
        <v>3398</v>
      </c>
      <c r="C350" s="755" t="s">
        <v>111</v>
      </c>
      <c r="D350" s="757">
        <v>4.53</v>
      </c>
    </row>
    <row r="351" spans="1:4" ht="30">
      <c r="A351" s="758">
        <v>7049</v>
      </c>
      <c r="B351" s="759" t="s">
        <v>3399</v>
      </c>
      <c r="C351" s="758" t="s">
        <v>111</v>
      </c>
      <c r="D351" s="760">
        <v>125.49</v>
      </c>
    </row>
    <row r="352" spans="1:4" ht="30">
      <c r="A352" s="755">
        <v>67826</v>
      </c>
      <c r="B352" s="756" t="s">
        <v>3400</v>
      </c>
      <c r="C352" s="755" t="s">
        <v>111</v>
      </c>
      <c r="D352" s="757">
        <v>143.43</v>
      </c>
    </row>
    <row r="353" spans="1:4">
      <c r="A353" s="758">
        <v>73417</v>
      </c>
      <c r="B353" s="759" t="s">
        <v>3401</v>
      </c>
      <c r="C353" s="758" t="s">
        <v>111</v>
      </c>
      <c r="D353" s="760">
        <v>115.59</v>
      </c>
    </row>
    <row r="354" spans="1:4" ht="30">
      <c r="A354" s="755">
        <v>73436</v>
      </c>
      <c r="B354" s="756" t="s">
        <v>1332</v>
      </c>
      <c r="C354" s="755" t="s">
        <v>111</v>
      </c>
      <c r="D354" s="757">
        <v>118.04</v>
      </c>
    </row>
    <row r="355" spans="1:4" ht="30">
      <c r="A355" s="758">
        <v>73467</v>
      </c>
      <c r="B355" s="759" t="s">
        <v>3402</v>
      </c>
      <c r="C355" s="758" t="s">
        <v>111</v>
      </c>
      <c r="D355" s="760">
        <v>136.66999999999999</v>
      </c>
    </row>
    <row r="356" spans="1:4" ht="30">
      <c r="A356" s="755">
        <v>73536</v>
      </c>
      <c r="B356" s="756" t="s">
        <v>3403</v>
      </c>
      <c r="C356" s="755" t="s">
        <v>111</v>
      </c>
      <c r="D356" s="757">
        <v>3.81</v>
      </c>
    </row>
    <row r="357" spans="1:4" ht="30">
      <c r="A357" s="758">
        <v>83362</v>
      </c>
      <c r="B357" s="759" t="s">
        <v>3404</v>
      </c>
      <c r="C357" s="758" t="s">
        <v>111</v>
      </c>
      <c r="D357" s="760">
        <v>174.16</v>
      </c>
    </row>
    <row r="358" spans="1:4" ht="30">
      <c r="A358" s="755">
        <v>83765</v>
      </c>
      <c r="B358" s="756" t="s">
        <v>3405</v>
      </c>
      <c r="C358" s="755" t="s">
        <v>111</v>
      </c>
      <c r="D358" s="757">
        <v>64.72</v>
      </c>
    </row>
    <row r="359" spans="1:4" ht="30">
      <c r="A359" s="758">
        <v>87445</v>
      </c>
      <c r="B359" s="759" t="s">
        <v>1333</v>
      </c>
      <c r="C359" s="758" t="s">
        <v>111</v>
      </c>
      <c r="D359" s="760">
        <v>3.24</v>
      </c>
    </row>
    <row r="360" spans="1:4" ht="30">
      <c r="A360" s="755">
        <v>88386</v>
      </c>
      <c r="B360" s="756" t="s">
        <v>3406</v>
      </c>
      <c r="C360" s="755" t="s">
        <v>111</v>
      </c>
      <c r="D360" s="757">
        <v>2.91</v>
      </c>
    </row>
    <row r="361" spans="1:4" ht="30">
      <c r="A361" s="758">
        <v>88393</v>
      </c>
      <c r="B361" s="759" t="s">
        <v>3407</v>
      </c>
      <c r="C361" s="758" t="s">
        <v>111</v>
      </c>
      <c r="D361" s="760">
        <v>3.91</v>
      </c>
    </row>
    <row r="362" spans="1:4" ht="30">
      <c r="A362" s="755">
        <v>88399</v>
      </c>
      <c r="B362" s="756" t="s">
        <v>3408</v>
      </c>
      <c r="C362" s="755" t="s">
        <v>111</v>
      </c>
      <c r="D362" s="757">
        <v>2.2400000000000002</v>
      </c>
    </row>
    <row r="363" spans="1:4" ht="30">
      <c r="A363" s="758">
        <v>88418</v>
      </c>
      <c r="B363" s="759" t="s">
        <v>1334</v>
      </c>
      <c r="C363" s="758" t="s">
        <v>111</v>
      </c>
      <c r="D363" s="760">
        <v>10.57</v>
      </c>
    </row>
    <row r="364" spans="1:4" ht="30">
      <c r="A364" s="755">
        <v>88433</v>
      </c>
      <c r="B364" s="756" t="s">
        <v>3409</v>
      </c>
      <c r="C364" s="755" t="s">
        <v>111</v>
      </c>
      <c r="D364" s="757">
        <v>13.29</v>
      </c>
    </row>
    <row r="365" spans="1:4" ht="30">
      <c r="A365" s="758">
        <v>88830</v>
      </c>
      <c r="B365" s="759" t="s">
        <v>3410</v>
      </c>
      <c r="C365" s="758" t="s">
        <v>111</v>
      </c>
      <c r="D365" s="760">
        <v>1.04</v>
      </c>
    </row>
    <row r="366" spans="1:4">
      <c r="A366" s="755">
        <v>88843</v>
      </c>
      <c r="B366" s="756" t="s">
        <v>3411</v>
      </c>
      <c r="C366" s="755" t="s">
        <v>111</v>
      </c>
      <c r="D366" s="757">
        <v>134.16999999999999</v>
      </c>
    </row>
    <row r="367" spans="1:4" ht="30">
      <c r="A367" s="758">
        <v>88907</v>
      </c>
      <c r="B367" s="759" t="s">
        <v>3412</v>
      </c>
      <c r="C367" s="758" t="s">
        <v>111</v>
      </c>
      <c r="D367" s="760">
        <v>163.44</v>
      </c>
    </row>
    <row r="368" spans="1:4" ht="30">
      <c r="A368" s="755">
        <v>89021</v>
      </c>
      <c r="B368" s="756" t="s">
        <v>3413</v>
      </c>
      <c r="C368" s="755" t="s">
        <v>111</v>
      </c>
      <c r="D368" s="757">
        <v>1.41</v>
      </c>
    </row>
    <row r="369" spans="1:4">
      <c r="A369" s="758">
        <v>89028</v>
      </c>
      <c r="B369" s="759" t="s">
        <v>115</v>
      </c>
      <c r="C369" s="758" t="s">
        <v>111</v>
      </c>
      <c r="D369" s="760">
        <v>161.47</v>
      </c>
    </row>
    <row r="370" spans="1:4">
      <c r="A370" s="755">
        <v>89032</v>
      </c>
      <c r="B370" s="756" t="s">
        <v>3414</v>
      </c>
      <c r="C370" s="755" t="s">
        <v>111</v>
      </c>
      <c r="D370" s="757">
        <v>118.68</v>
      </c>
    </row>
    <row r="371" spans="1:4">
      <c r="A371" s="758">
        <v>89035</v>
      </c>
      <c r="B371" s="759" t="s">
        <v>1335</v>
      </c>
      <c r="C371" s="758" t="s">
        <v>111</v>
      </c>
      <c r="D371" s="760">
        <v>75.099999999999994</v>
      </c>
    </row>
    <row r="372" spans="1:4" ht="30">
      <c r="A372" s="755">
        <v>89225</v>
      </c>
      <c r="B372" s="756" t="s">
        <v>3415</v>
      </c>
      <c r="C372" s="755" t="s">
        <v>111</v>
      </c>
      <c r="D372" s="757">
        <v>3.1</v>
      </c>
    </row>
    <row r="373" spans="1:4">
      <c r="A373" s="758">
        <v>89234</v>
      </c>
      <c r="B373" s="759" t="s">
        <v>3416</v>
      </c>
      <c r="C373" s="758" t="s">
        <v>111</v>
      </c>
      <c r="D373" s="760">
        <v>297.61</v>
      </c>
    </row>
    <row r="374" spans="1:4">
      <c r="A374" s="755">
        <v>89242</v>
      </c>
      <c r="B374" s="756" t="s">
        <v>3417</v>
      </c>
      <c r="C374" s="755" t="s">
        <v>111</v>
      </c>
      <c r="D374" s="757">
        <v>706.91</v>
      </c>
    </row>
    <row r="375" spans="1:4">
      <c r="A375" s="758">
        <v>89250</v>
      </c>
      <c r="B375" s="759" t="s">
        <v>1336</v>
      </c>
      <c r="C375" s="758" t="s">
        <v>111</v>
      </c>
      <c r="D375" s="760">
        <v>587.19000000000005</v>
      </c>
    </row>
    <row r="376" spans="1:4" ht="30">
      <c r="A376" s="755">
        <v>89257</v>
      </c>
      <c r="B376" s="756" t="s">
        <v>3418</v>
      </c>
      <c r="C376" s="755" t="s">
        <v>111</v>
      </c>
      <c r="D376" s="757">
        <v>165.61</v>
      </c>
    </row>
    <row r="377" spans="1:4" ht="30">
      <c r="A377" s="758">
        <v>89272</v>
      </c>
      <c r="B377" s="759" t="s">
        <v>3419</v>
      </c>
      <c r="C377" s="758" t="s">
        <v>111</v>
      </c>
      <c r="D377" s="760">
        <v>153.71</v>
      </c>
    </row>
    <row r="378" spans="1:4" ht="30">
      <c r="A378" s="755">
        <v>89278</v>
      </c>
      <c r="B378" s="756" t="s">
        <v>3420</v>
      </c>
      <c r="C378" s="755" t="s">
        <v>111</v>
      </c>
      <c r="D378" s="757">
        <v>7.56</v>
      </c>
    </row>
    <row r="379" spans="1:4">
      <c r="A379" s="758">
        <v>89843</v>
      </c>
      <c r="B379" s="759" t="s">
        <v>116</v>
      </c>
      <c r="C379" s="758" t="s">
        <v>111</v>
      </c>
      <c r="D379" s="760">
        <v>144.46</v>
      </c>
    </row>
    <row r="380" spans="1:4" ht="30">
      <c r="A380" s="755">
        <v>89876</v>
      </c>
      <c r="B380" s="756" t="s">
        <v>1337</v>
      </c>
      <c r="C380" s="755" t="s">
        <v>111</v>
      </c>
      <c r="D380" s="757">
        <v>220.13</v>
      </c>
    </row>
    <row r="381" spans="1:4" ht="30">
      <c r="A381" s="758">
        <v>89883</v>
      </c>
      <c r="B381" s="759" t="s">
        <v>1338</v>
      </c>
      <c r="C381" s="758" t="s">
        <v>111</v>
      </c>
      <c r="D381" s="760">
        <v>245.84</v>
      </c>
    </row>
    <row r="382" spans="1:4">
      <c r="A382" s="755">
        <v>90586</v>
      </c>
      <c r="B382" s="756" t="s">
        <v>3421</v>
      </c>
      <c r="C382" s="755" t="s">
        <v>111</v>
      </c>
      <c r="D382" s="757">
        <v>1.07</v>
      </c>
    </row>
    <row r="383" spans="1:4">
      <c r="A383" s="758">
        <v>90625</v>
      </c>
      <c r="B383" s="759" t="s">
        <v>1339</v>
      </c>
      <c r="C383" s="758" t="s">
        <v>111</v>
      </c>
      <c r="D383" s="760">
        <v>5.47</v>
      </c>
    </row>
    <row r="384" spans="1:4" ht="30">
      <c r="A384" s="755">
        <v>90631</v>
      </c>
      <c r="B384" s="756" t="s">
        <v>1340</v>
      </c>
      <c r="C384" s="755" t="s">
        <v>111</v>
      </c>
      <c r="D384" s="757">
        <v>79.98</v>
      </c>
    </row>
    <row r="385" spans="1:4" ht="30">
      <c r="A385" s="758">
        <v>90637</v>
      </c>
      <c r="B385" s="759" t="s">
        <v>117</v>
      </c>
      <c r="C385" s="758" t="s">
        <v>111</v>
      </c>
      <c r="D385" s="760">
        <v>9.36</v>
      </c>
    </row>
    <row r="386" spans="1:4" ht="30">
      <c r="A386" s="755">
        <v>90643</v>
      </c>
      <c r="B386" s="756" t="s">
        <v>3422</v>
      </c>
      <c r="C386" s="755" t="s">
        <v>111</v>
      </c>
      <c r="D386" s="757">
        <v>15.25</v>
      </c>
    </row>
    <row r="387" spans="1:4" ht="30">
      <c r="A387" s="758">
        <v>90650</v>
      </c>
      <c r="B387" s="759" t="s">
        <v>3423</v>
      </c>
      <c r="C387" s="758" t="s">
        <v>111</v>
      </c>
      <c r="D387" s="760">
        <v>5.86</v>
      </c>
    </row>
    <row r="388" spans="1:4">
      <c r="A388" s="755">
        <v>90656</v>
      </c>
      <c r="B388" s="756" t="s">
        <v>1341</v>
      </c>
      <c r="C388" s="755" t="s">
        <v>111</v>
      </c>
      <c r="D388" s="757">
        <v>9.23</v>
      </c>
    </row>
    <row r="389" spans="1:4">
      <c r="A389" s="758">
        <v>90662</v>
      </c>
      <c r="B389" s="759" t="s">
        <v>1342</v>
      </c>
      <c r="C389" s="758" t="s">
        <v>111</v>
      </c>
      <c r="D389" s="760">
        <v>9.67</v>
      </c>
    </row>
    <row r="390" spans="1:4" ht="30">
      <c r="A390" s="755">
        <v>90668</v>
      </c>
      <c r="B390" s="756" t="s">
        <v>3424</v>
      </c>
      <c r="C390" s="755" t="s">
        <v>111</v>
      </c>
      <c r="D390" s="757">
        <v>17.489999999999998</v>
      </c>
    </row>
    <row r="391" spans="1:4" ht="45">
      <c r="A391" s="758">
        <v>90674</v>
      </c>
      <c r="B391" s="759" t="s">
        <v>3425</v>
      </c>
      <c r="C391" s="758" t="s">
        <v>111</v>
      </c>
      <c r="D391" s="760">
        <v>430.05</v>
      </c>
    </row>
    <row r="392" spans="1:4" ht="45">
      <c r="A392" s="755">
        <v>90680</v>
      </c>
      <c r="B392" s="756" t="s">
        <v>3426</v>
      </c>
      <c r="C392" s="755" t="s">
        <v>111</v>
      </c>
      <c r="D392" s="757">
        <v>230.33</v>
      </c>
    </row>
    <row r="393" spans="1:4" ht="30">
      <c r="A393" s="758">
        <v>90686</v>
      </c>
      <c r="B393" s="759" t="s">
        <v>3427</v>
      </c>
      <c r="C393" s="758" t="s">
        <v>111</v>
      </c>
      <c r="D393" s="760">
        <v>115.26</v>
      </c>
    </row>
    <row r="394" spans="1:4" ht="30">
      <c r="A394" s="755">
        <v>90692</v>
      </c>
      <c r="B394" s="756" t="s">
        <v>3428</v>
      </c>
      <c r="C394" s="755" t="s">
        <v>111</v>
      </c>
      <c r="D394" s="757">
        <v>67.59</v>
      </c>
    </row>
    <row r="395" spans="1:4" ht="30">
      <c r="A395" s="758">
        <v>90964</v>
      </c>
      <c r="B395" s="759" t="s">
        <v>1343</v>
      </c>
      <c r="C395" s="758" t="s">
        <v>111</v>
      </c>
      <c r="D395" s="760">
        <v>16.739999999999998</v>
      </c>
    </row>
    <row r="396" spans="1:4" ht="30">
      <c r="A396" s="755">
        <v>90972</v>
      </c>
      <c r="B396" s="756" t="s">
        <v>3429</v>
      </c>
      <c r="C396" s="755" t="s">
        <v>111</v>
      </c>
      <c r="D396" s="757">
        <v>48.19</v>
      </c>
    </row>
    <row r="397" spans="1:4" ht="30">
      <c r="A397" s="758">
        <v>90979</v>
      </c>
      <c r="B397" s="759" t="s">
        <v>1344</v>
      </c>
      <c r="C397" s="758" t="s">
        <v>111</v>
      </c>
      <c r="D397" s="760">
        <v>124.64</v>
      </c>
    </row>
    <row r="398" spans="1:4" ht="30">
      <c r="A398" s="755">
        <v>90991</v>
      </c>
      <c r="B398" s="756" t="s">
        <v>3430</v>
      </c>
      <c r="C398" s="755" t="s">
        <v>111</v>
      </c>
      <c r="D398" s="757">
        <v>130.62</v>
      </c>
    </row>
    <row r="399" spans="1:4" ht="30">
      <c r="A399" s="758">
        <v>90999</v>
      </c>
      <c r="B399" s="759" t="s">
        <v>3431</v>
      </c>
      <c r="C399" s="758" t="s">
        <v>111</v>
      </c>
      <c r="D399" s="760">
        <v>64.34</v>
      </c>
    </row>
    <row r="400" spans="1:4" ht="30">
      <c r="A400" s="755">
        <v>91031</v>
      </c>
      <c r="B400" s="756" t="s">
        <v>1345</v>
      </c>
      <c r="C400" s="755" t="s">
        <v>111</v>
      </c>
      <c r="D400" s="757">
        <v>165.67</v>
      </c>
    </row>
    <row r="401" spans="1:4" ht="30">
      <c r="A401" s="758">
        <v>91277</v>
      </c>
      <c r="B401" s="759" t="s">
        <v>3432</v>
      </c>
      <c r="C401" s="758" t="s">
        <v>111</v>
      </c>
      <c r="D401" s="760">
        <v>4.53</v>
      </c>
    </row>
    <row r="402" spans="1:4" ht="30">
      <c r="A402" s="755">
        <v>91283</v>
      </c>
      <c r="B402" s="756" t="s">
        <v>3433</v>
      </c>
      <c r="C402" s="755" t="s">
        <v>111</v>
      </c>
      <c r="D402" s="757">
        <v>9.5</v>
      </c>
    </row>
    <row r="403" spans="1:4" ht="30">
      <c r="A403" s="758">
        <v>91386</v>
      </c>
      <c r="B403" s="759" t="s">
        <v>3434</v>
      </c>
      <c r="C403" s="758" t="s">
        <v>111</v>
      </c>
      <c r="D403" s="760">
        <v>172.99</v>
      </c>
    </row>
    <row r="404" spans="1:4" ht="30">
      <c r="A404" s="755">
        <v>91533</v>
      </c>
      <c r="B404" s="756" t="s">
        <v>3435</v>
      </c>
      <c r="C404" s="755" t="s">
        <v>111</v>
      </c>
      <c r="D404" s="757">
        <v>17.97</v>
      </c>
    </row>
    <row r="405" spans="1:4" ht="30">
      <c r="A405" s="758">
        <v>91634</v>
      </c>
      <c r="B405" s="759" t="s">
        <v>3436</v>
      </c>
      <c r="C405" s="758" t="s">
        <v>111</v>
      </c>
      <c r="D405" s="760">
        <v>125.03</v>
      </c>
    </row>
    <row r="406" spans="1:4" ht="30">
      <c r="A406" s="755">
        <v>91645</v>
      </c>
      <c r="B406" s="756" t="s">
        <v>3437</v>
      </c>
      <c r="C406" s="755" t="s">
        <v>111</v>
      </c>
      <c r="D406" s="757">
        <v>266.67</v>
      </c>
    </row>
    <row r="407" spans="1:4">
      <c r="A407" s="758">
        <v>91692</v>
      </c>
      <c r="B407" s="759" t="s">
        <v>3438</v>
      </c>
      <c r="C407" s="758" t="s">
        <v>111</v>
      </c>
      <c r="D407" s="760">
        <v>15.44</v>
      </c>
    </row>
    <row r="408" spans="1:4">
      <c r="A408" s="755">
        <v>92043</v>
      </c>
      <c r="B408" s="756" t="s">
        <v>3439</v>
      </c>
      <c r="C408" s="755" t="s">
        <v>111</v>
      </c>
      <c r="D408" s="757">
        <v>7.37</v>
      </c>
    </row>
    <row r="409" spans="1:4" ht="45">
      <c r="A409" s="758">
        <v>92106</v>
      </c>
      <c r="B409" s="759" t="s">
        <v>3440</v>
      </c>
      <c r="C409" s="758" t="s">
        <v>111</v>
      </c>
      <c r="D409" s="760">
        <v>172.17</v>
      </c>
    </row>
    <row r="410" spans="1:4" ht="30">
      <c r="A410" s="755">
        <v>92112</v>
      </c>
      <c r="B410" s="756" t="s">
        <v>1346</v>
      </c>
      <c r="C410" s="755" t="s">
        <v>111</v>
      </c>
      <c r="D410" s="757">
        <v>1.86</v>
      </c>
    </row>
    <row r="411" spans="1:4">
      <c r="A411" s="758">
        <v>92118</v>
      </c>
      <c r="B411" s="759" t="s">
        <v>1347</v>
      </c>
      <c r="C411" s="758" t="s">
        <v>111</v>
      </c>
      <c r="D411" s="760">
        <v>0.17</v>
      </c>
    </row>
    <row r="412" spans="1:4">
      <c r="A412" s="755">
        <v>92138</v>
      </c>
      <c r="B412" s="756" t="s">
        <v>3441</v>
      </c>
      <c r="C412" s="755" t="s">
        <v>111</v>
      </c>
      <c r="D412" s="757">
        <v>124.71</v>
      </c>
    </row>
    <row r="413" spans="1:4" ht="30">
      <c r="A413" s="758">
        <v>92145</v>
      </c>
      <c r="B413" s="759" t="s">
        <v>1348</v>
      </c>
      <c r="C413" s="758" t="s">
        <v>111</v>
      </c>
      <c r="D413" s="760">
        <v>82.13</v>
      </c>
    </row>
    <row r="414" spans="1:4" ht="30">
      <c r="A414" s="755">
        <v>92242</v>
      </c>
      <c r="B414" s="756" t="s">
        <v>3442</v>
      </c>
      <c r="C414" s="755" t="s">
        <v>111</v>
      </c>
      <c r="D414" s="757">
        <v>233.86</v>
      </c>
    </row>
    <row r="415" spans="1:4">
      <c r="A415" s="758">
        <v>92716</v>
      </c>
      <c r="B415" s="759" t="s">
        <v>3443</v>
      </c>
      <c r="C415" s="758" t="s">
        <v>111</v>
      </c>
      <c r="D415" s="760">
        <v>22.3</v>
      </c>
    </row>
    <row r="416" spans="1:4">
      <c r="A416" s="755">
        <v>92960</v>
      </c>
      <c r="B416" s="756" t="s">
        <v>3444</v>
      </c>
      <c r="C416" s="755" t="s">
        <v>111</v>
      </c>
      <c r="D416" s="757">
        <v>15.81</v>
      </c>
    </row>
    <row r="417" spans="1:4">
      <c r="A417" s="758">
        <v>92966</v>
      </c>
      <c r="B417" s="759" t="s">
        <v>3445</v>
      </c>
      <c r="C417" s="758" t="s">
        <v>111</v>
      </c>
      <c r="D417" s="760">
        <v>14.86</v>
      </c>
    </row>
    <row r="418" spans="1:4" ht="45">
      <c r="A418" s="755">
        <v>93224</v>
      </c>
      <c r="B418" s="756" t="s">
        <v>3446</v>
      </c>
      <c r="C418" s="755" t="s">
        <v>111</v>
      </c>
      <c r="D418" s="757">
        <v>626.19000000000005</v>
      </c>
    </row>
    <row r="419" spans="1:4" ht="30">
      <c r="A419" s="758">
        <v>93233</v>
      </c>
      <c r="B419" s="759" t="s">
        <v>1349</v>
      </c>
      <c r="C419" s="758" t="s">
        <v>111</v>
      </c>
      <c r="D419" s="760">
        <v>4.08</v>
      </c>
    </row>
    <row r="420" spans="1:4">
      <c r="A420" s="755">
        <v>93272</v>
      </c>
      <c r="B420" s="756" t="s">
        <v>3447</v>
      </c>
      <c r="C420" s="755" t="s">
        <v>111</v>
      </c>
      <c r="D420" s="757">
        <v>68.819999999999993</v>
      </c>
    </row>
    <row r="421" spans="1:4">
      <c r="A421" s="758">
        <v>93281</v>
      </c>
      <c r="B421" s="759" t="s">
        <v>3448</v>
      </c>
      <c r="C421" s="758" t="s">
        <v>111</v>
      </c>
      <c r="D421" s="760">
        <v>14.29</v>
      </c>
    </row>
    <row r="422" spans="1:4" ht="30">
      <c r="A422" s="755">
        <v>93287</v>
      </c>
      <c r="B422" s="756" t="s">
        <v>3449</v>
      </c>
      <c r="C422" s="755" t="s">
        <v>111</v>
      </c>
      <c r="D422" s="757">
        <v>255.99</v>
      </c>
    </row>
    <row r="423" spans="1:4" ht="30">
      <c r="A423" s="758">
        <v>93402</v>
      </c>
      <c r="B423" s="759" t="s">
        <v>3450</v>
      </c>
      <c r="C423" s="758" t="s">
        <v>111</v>
      </c>
      <c r="D423" s="760">
        <v>139.97</v>
      </c>
    </row>
    <row r="424" spans="1:4" ht="45">
      <c r="A424" s="755">
        <v>93408</v>
      </c>
      <c r="B424" s="756" t="s">
        <v>3451</v>
      </c>
      <c r="C424" s="755" t="s">
        <v>111</v>
      </c>
      <c r="D424" s="757">
        <v>59.45</v>
      </c>
    </row>
    <row r="425" spans="1:4" ht="30">
      <c r="A425" s="758">
        <v>93415</v>
      </c>
      <c r="B425" s="759" t="s">
        <v>3452</v>
      </c>
      <c r="C425" s="758" t="s">
        <v>111</v>
      </c>
      <c r="D425" s="760">
        <v>8.48</v>
      </c>
    </row>
    <row r="426" spans="1:4">
      <c r="A426" s="755">
        <v>93421</v>
      </c>
      <c r="B426" s="756" t="s">
        <v>1910</v>
      </c>
      <c r="C426" s="755" t="s">
        <v>111</v>
      </c>
      <c r="D426" s="757">
        <v>45.69</v>
      </c>
    </row>
    <row r="427" spans="1:4">
      <c r="A427" s="758">
        <v>93427</v>
      </c>
      <c r="B427" s="759" t="s">
        <v>3453</v>
      </c>
      <c r="C427" s="758" t="s">
        <v>111</v>
      </c>
      <c r="D427" s="760">
        <v>104.92</v>
      </c>
    </row>
    <row r="428" spans="1:4">
      <c r="A428" s="755">
        <v>93433</v>
      </c>
      <c r="B428" s="756" t="s">
        <v>3454</v>
      </c>
      <c r="C428" s="755" t="s">
        <v>111</v>
      </c>
      <c r="D428" s="757">
        <v>2128.4299999999998</v>
      </c>
    </row>
    <row r="429" spans="1:4">
      <c r="A429" s="758">
        <v>93439</v>
      </c>
      <c r="B429" s="759" t="s">
        <v>3455</v>
      </c>
      <c r="C429" s="758" t="s">
        <v>111</v>
      </c>
      <c r="D429" s="760">
        <v>100.98</v>
      </c>
    </row>
    <row r="430" spans="1:4">
      <c r="A430" s="755">
        <v>95121</v>
      </c>
      <c r="B430" s="756" t="s">
        <v>3456</v>
      </c>
      <c r="C430" s="755" t="s">
        <v>111</v>
      </c>
      <c r="D430" s="757">
        <v>187.33</v>
      </c>
    </row>
    <row r="431" spans="1:4">
      <c r="A431" s="758">
        <v>95127</v>
      </c>
      <c r="B431" s="759" t="s">
        <v>2209</v>
      </c>
      <c r="C431" s="758" t="s">
        <v>111</v>
      </c>
      <c r="D431" s="760">
        <v>128.54</v>
      </c>
    </row>
    <row r="432" spans="1:4">
      <c r="A432" s="755">
        <v>95133</v>
      </c>
      <c r="B432" s="756" t="s">
        <v>3457</v>
      </c>
      <c r="C432" s="755" t="s">
        <v>111</v>
      </c>
      <c r="D432" s="757">
        <v>92.9</v>
      </c>
    </row>
    <row r="433" spans="1:4">
      <c r="A433" s="758">
        <v>95139</v>
      </c>
      <c r="B433" s="759" t="s">
        <v>3458</v>
      </c>
      <c r="C433" s="758" t="s">
        <v>111</v>
      </c>
      <c r="D433" s="760">
        <v>0.06</v>
      </c>
    </row>
    <row r="434" spans="1:4">
      <c r="A434" s="755">
        <v>95212</v>
      </c>
      <c r="B434" s="756" t="s">
        <v>3459</v>
      </c>
      <c r="C434" s="755" t="s">
        <v>111</v>
      </c>
      <c r="D434" s="757">
        <v>75.540000000000006</v>
      </c>
    </row>
    <row r="435" spans="1:4">
      <c r="A435" s="758">
        <v>95218</v>
      </c>
      <c r="B435" s="759" t="s">
        <v>3460</v>
      </c>
      <c r="C435" s="758" t="s">
        <v>111</v>
      </c>
      <c r="D435" s="760">
        <v>19.149999999999999</v>
      </c>
    </row>
    <row r="436" spans="1:4">
      <c r="A436" s="755">
        <v>95258</v>
      </c>
      <c r="B436" s="756" t="s">
        <v>2416</v>
      </c>
      <c r="C436" s="755" t="s">
        <v>111</v>
      </c>
      <c r="D436" s="757">
        <v>14.44</v>
      </c>
    </row>
    <row r="437" spans="1:4">
      <c r="A437" s="758">
        <v>95264</v>
      </c>
      <c r="B437" s="759" t="s">
        <v>3461</v>
      </c>
      <c r="C437" s="758" t="s">
        <v>111</v>
      </c>
      <c r="D437" s="760">
        <v>3.73</v>
      </c>
    </row>
    <row r="438" spans="1:4" ht="30">
      <c r="A438" s="755">
        <v>95270</v>
      </c>
      <c r="B438" s="756" t="s">
        <v>3462</v>
      </c>
      <c r="C438" s="755" t="s">
        <v>111</v>
      </c>
      <c r="D438" s="757">
        <v>4.3899999999999997</v>
      </c>
    </row>
    <row r="439" spans="1:4">
      <c r="A439" s="758">
        <v>95276</v>
      </c>
      <c r="B439" s="759" t="s">
        <v>3463</v>
      </c>
      <c r="C439" s="758" t="s">
        <v>111</v>
      </c>
      <c r="D439" s="760">
        <v>1.99</v>
      </c>
    </row>
    <row r="440" spans="1:4">
      <c r="A440" s="755">
        <v>95282</v>
      </c>
      <c r="B440" s="756" t="s">
        <v>3464</v>
      </c>
      <c r="C440" s="755" t="s">
        <v>111</v>
      </c>
      <c r="D440" s="757">
        <v>4.37</v>
      </c>
    </row>
    <row r="441" spans="1:4" ht="30">
      <c r="A441" s="758">
        <v>95620</v>
      </c>
      <c r="B441" s="759" t="s">
        <v>3465</v>
      </c>
      <c r="C441" s="758" t="s">
        <v>111</v>
      </c>
      <c r="D441" s="760">
        <v>13.94</v>
      </c>
    </row>
    <row r="442" spans="1:4" ht="30">
      <c r="A442" s="755">
        <v>95631</v>
      </c>
      <c r="B442" s="756" t="s">
        <v>3466</v>
      </c>
      <c r="C442" s="755" t="s">
        <v>111</v>
      </c>
      <c r="D442" s="757">
        <v>129.15</v>
      </c>
    </row>
    <row r="443" spans="1:4">
      <c r="A443" s="758">
        <v>95702</v>
      </c>
      <c r="B443" s="759" t="s">
        <v>3467</v>
      </c>
      <c r="C443" s="758" t="s">
        <v>111</v>
      </c>
      <c r="D443" s="760">
        <v>24.21</v>
      </c>
    </row>
    <row r="444" spans="1:4" ht="30">
      <c r="A444" s="755">
        <v>95708</v>
      </c>
      <c r="B444" s="756" t="s">
        <v>3468</v>
      </c>
      <c r="C444" s="755" t="s">
        <v>111</v>
      </c>
      <c r="D444" s="757">
        <v>87.92</v>
      </c>
    </row>
    <row r="445" spans="1:4" ht="30">
      <c r="A445" s="758">
        <v>95714</v>
      </c>
      <c r="B445" s="759" t="s">
        <v>3469</v>
      </c>
      <c r="C445" s="758" t="s">
        <v>111</v>
      </c>
      <c r="D445" s="760">
        <v>166.99</v>
      </c>
    </row>
    <row r="446" spans="1:4" ht="30">
      <c r="A446" s="755">
        <v>95720</v>
      </c>
      <c r="B446" s="756" t="s">
        <v>3470</v>
      </c>
      <c r="C446" s="755" t="s">
        <v>111</v>
      </c>
      <c r="D446" s="757">
        <v>164.4</v>
      </c>
    </row>
    <row r="447" spans="1:4">
      <c r="A447" s="758">
        <v>95872</v>
      </c>
      <c r="B447" s="759" t="s">
        <v>3471</v>
      </c>
      <c r="C447" s="758" t="s">
        <v>111</v>
      </c>
      <c r="D447" s="760">
        <v>178.12</v>
      </c>
    </row>
    <row r="448" spans="1:4">
      <c r="A448" s="755">
        <v>96013</v>
      </c>
      <c r="B448" s="756" t="s">
        <v>3472</v>
      </c>
      <c r="C448" s="755" t="s">
        <v>111</v>
      </c>
      <c r="D448" s="757">
        <v>104.11</v>
      </c>
    </row>
    <row r="449" spans="1:4">
      <c r="A449" s="758">
        <v>96020</v>
      </c>
      <c r="B449" s="759" t="s">
        <v>3473</v>
      </c>
      <c r="C449" s="758" t="s">
        <v>111</v>
      </c>
      <c r="D449" s="760">
        <v>103.89</v>
      </c>
    </row>
    <row r="450" spans="1:4">
      <c r="A450" s="755">
        <v>96028</v>
      </c>
      <c r="B450" s="756" t="s">
        <v>3474</v>
      </c>
      <c r="C450" s="755" t="s">
        <v>111</v>
      </c>
      <c r="D450" s="757">
        <v>78.67</v>
      </c>
    </row>
    <row r="451" spans="1:4" ht="30">
      <c r="A451" s="758">
        <v>96035</v>
      </c>
      <c r="B451" s="759" t="s">
        <v>3475</v>
      </c>
      <c r="C451" s="758" t="s">
        <v>111</v>
      </c>
      <c r="D451" s="760">
        <v>179.62</v>
      </c>
    </row>
    <row r="452" spans="1:4">
      <c r="A452" s="755">
        <v>96157</v>
      </c>
      <c r="B452" s="756" t="s">
        <v>3476</v>
      </c>
      <c r="C452" s="755" t="s">
        <v>111</v>
      </c>
      <c r="D452" s="757">
        <v>78.89</v>
      </c>
    </row>
    <row r="453" spans="1:4" ht="30">
      <c r="A453" s="758">
        <v>96158</v>
      </c>
      <c r="B453" s="759" t="s">
        <v>3477</v>
      </c>
      <c r="C453" s="758" t="s">
        <v>111</v>
      </c>
      <c r="D453" s="760">
        <v>73.489999999999995</v>
      </c>
    </row>
    <row r="454" spans="1:4">
      <c r="A454" s="755">
        <v>96245</v>
      </c>
      <c r="B454" s="756" t="s">
        <v>3478</v>
      </c>
      <c r="C454" s="755" t="s">
        <v>111</v>
      </c>
      <c r="D454" s="757">
        <v>63.46</v>
      </c>
    </row>
    <row r="455" spans="1:4">
      <c r="A455" s="758">
        <v>96303</v>
      </c>
      <c r="B455" s="759" t="s">
        <v>3479</v>
      </c>
      <c r="C455" s="758" t="s">
        <v>111</v>
      </c>
      <c r="D455" s="760">
        <v>161.35</v>
      </c>
    </row>
    <row r="456" spans="1:4" ht="30">
      <c r="A456" s="755">
        <v>96309</v>
      </c>
      <c r="B456" s="756" t="s">
        <v>3480</v>
      </c>
      <c r="C456" s="755" t="s">
        <v>111</v>
      </c>
      <c r="D456" s="757">
        <v>0.81</v>
      </c>
    </row>
    <row r="457" spans="1:4" ht="30">
      <c r="A457" s="758">
        <v>96463</v>
      </c>
      <c r="B457" s="759" t="s">
        <v>3481</v>
      </c>
      <c r="C457" s="758" t="s">
        <v>111</v>
      </c>
      <c r="D457" s="760">
        <v>126.75</v>
      </c>
    </row>
    <row r="458" spans="1:4" ht="30">
      <c r="A458" s="755">
        <v>5632</v>
      </c>
      <c r="B458" s="756" t="s">
        <v>3482</v>
      </c>
      <c r="C458" s="755" t="s">
        <v>118</v>
      </c>
      <c r="D458" s="757">
        <v>46.47</v>
      </c>
    </row>
    <row r="459" spans="1:4" ht="45">
      <c r="A459" s="758">
        <v>5679</v>
      </c>
      <c r="B459" s="759" t="s">
        <v>3483</v>
      </c>
      <c r="C459" s="758" t="s">
        <v>118</v>
      </c>
      <c r="D459" s="760">
        <v>34.049999999999997</v>
      </c>
    </row>
    <row r="460" spans="1:4" ht="45">
      <c r="A460" s="755">
        <v>5681</v>
      </c>
      <c r="B460" s="756" t="s">
        <v>3484</v>
      </c>
      <c r="C460" s="755" t="s">
        <v>118</v>
      </c>
      <c r="D460" s="757">
        <v>32.15</v>
      </c>
    </row>
    <row r="461" spans="1:4" ht="30">
      <c r="A461" s="758">
        <v>5685</v>
      </c>
      <c r="B461" s="759" t="s">
        <v>3485</v>
      </c>
      <c r="C461" s="758" t="s">
        <v>118</v>
      </c>
      <c r="D461" s="760">
        <v>30.63</v>
      </c>
    </row>
    <row r="462" spans="1:4" ht="30">
      <c r="A462" s="755">
        <v>5690</v>
      </c>
      <c r="B462" s="756" t="s">
        <v>3486</v>
      </c>
      <c r="C462" s="755" t="s">
        <v>118</v>
      </c>
      <c r="D462" s="757">
        <v>1.85</v>
      </c>
    </row>
    <row r="463" spans="1:4" ht="30">
      <c r="A463" s="758">
        <v>5806</v>
      </c>
      <c r="B463" s="759" t="s">
        <v>3487</v>
      </c>
      <c r="C463" s="758" t="s">
        <v>118</v>
      </c>
      <c r="D463" s="760">
        <v>0.19</v>
      </c>
    </row>
    <row r="464" spans="1:4" ht="30">
      <c r="A464" s="755">
        <v>5826</v>
      </c>
      <c r="B464" s="756" t="s">
        <v>3488</v>
      </c>
      <c r="C464" s="755" t="s">
        <v>118</v>
      </c>
      <c r="D464" s="757">
        <v>23.88</v>
      </c>
    </row>
    <row r="465" spans="1:4">
      <c r="A465" s="758">
        <v>5829</v>
      </c>
      <c r="B465" s="759" t="s">
        <v>2210</v>
      </c>
      <c r="C465" s="758" t="s">
        <v>118</v>
      </c>
      <c r="D465" s="760">
        <v>112.84</v>
      </c>
    </row>
    <row r="466" spans="1:4" ht="30">
      <c r="A466" s="755">
        <v>5837</v>
      </c>
      <c r="B466" s="756" t="s">
        <v>3489</v>
      </c>
      <c r="C466" s="755" t="s">
        <v>118</v>
      </c>
      <c r="D466" s="757">
        <v>70.22</v>
      </c>
    </row>
    <row r="467" spans="1:4">
      <c r="A467" s="758">
        <v>5841</v>
      </c>
      <c r="B467" s="759" t="s">
        <v>3490</v>
      </c>
      <c r="C467" s="758" t="s">
        <v>118</v>
      </c>
      <c r="D467" s="760">
        <v>2.12</v>
      </c>
    </row>
    <row r="468" spans="1:4">
      <c r="A468" s="755">
        <v>5845</v>
      </c>
      <c r="B468" s="756" t="s">
        <v>1350</v>
      </c>
      <c r="C468" s="755" t="s">
        <v>118</v>
      </c>
      <c r="D468" s="757">
        <v>26.75</v>
      </c>
    </row>
    <row r="469" spans="1:4">
      <c r="A469" s="758">
        <v>5849</v>
      </c>
      <c r="B469" s="759" t="s">
        <v>3491</v>
      </c>
      <c r="C469" s="758" t="s">
        <v>118</v>
      </c>
      <c r="D469" s="760">
        <v>44.17</v>
      </c>
    </row>
    <row r="470" spans="1:4" ht="30">
      <c r="A470" s="755">
        <v>5853</v>
      </c>
      <c r="B470" s="756" t="s">
        <v>119</v>
      </c>
      <c r="C470" s="755" t="s">
        <v>118</v>
      </c>
      <c r="D470" s="757">
        <v>44.35</v>
      </c>
    </row>
    <row r="471" spans="1:4">
      <c r="A471" s="758">
        <v>5857</v>
      </c>
      <c r="B471" s="759" t="s">
        <v>3492</v>
      </c>
      <c r="C471" s="758" t="s">
        <v>118</v>
      </c>
      <c r="D471" s="760">
        <v>112.55</v>
      </c>
    </row>
    <row r="472" spans="1:4" ht="30">
      <c r="A472" s="755">
        <v>5865</v>
      </c>
      <c r="B472" s="756" t="s">
        <v>3493</v>
      </c>
      <c r="C472" s="755" t="s">
        <v>118</v>
      </c>
      <c r="D472" s="757">
        <v>5.0599999999999996</v>
      </c>
    </row>
    <row r="473" spans="1:4" ht="30">
      <c r="A473" s="758">
        <v>5869</v>
      </c>
      <c r="B473" s="759" t="s">
        <v>3494</v>
      </c>
      <c r="C473" s="758" t="s">
        <v>118</v>
      </c>
      <c r="D473" s="760">
        <v>34.450000000000003</v>
      </c>
    </row>
    <row r="474" spans="1:4" ht="45">
      <c r="A474" s="755">
        <v>5877</v>
      </c>
      <c r="B474" s="756" t="s">
        <v>3495</v>
      </c>
      <c r="C474" s="755" t="s">
        <v>118</v>
      </c>
      <c r="D474" s="757">
        <v>33.450000000000003</v>
      </c>
    </row>
    <row r="475" spans="1:4" ht="30">
      <c r="A475" s="758">
        <v>5881</v>
      </c>
      <c r="B475" s="759" t="s">
        <v>3496</v>
      </c>
      <c r="C475" s="758" t="s">
        <v>118</v>
      </c>
      <c r="D475" s="760">
        <v>36.78</v>
      </c>
    </row>
    <row r="476" spans="1:4" ht="30">
      <c r="A476" s="755">
        <v>5884</v>
      </c>
      <c r="B476" s="756" t="s">
        <v>3497</v>
      </c>
      <c r="C476" s="755" t="s">
        <v>118</v>
      </c>
      <c r="D476" s="757">
        <v>32.04</v>
      </c>
    </row>
    <row r="477" spans="1:4" ht="30">
      <c r="A477" s="758">
        <v>5892</v>
      </c>
      <c r="B477" s="759" t="s">
        <v>1351</v>
      </c>
      <c r="C477" s="758" t="s">
        <v>118</v>
      </c>
      <c r="D477" s="760">
        <v>24.95</v>
      </c>
    </row>
    <row r="478" spans="1:4" ht="30">
      <c r="A478" s="755">
        <v>5896</v>
      </c>
      <c r="B478" s="756" t="s">
        <v>3498</v>
      </c>
      <c r="C478" s="755" t="s">
        <v>118</v>
      </c>
      <c r="D478" s="757">
        <v>23.16</v>
      </c>
    </row>
    <row r="479" spans="1:4" ht="30">
      <c r="A479" s="758">
        <v>5903</v>
      </c>
      <c r="B479" s="759" t="s">
        <v>3499</v>
      </c>
      <c r="C479" s="758" t="s">
        <v>118</v>
      </c>
      <c r="D479" s="760">
        <v>29.69</v>
      </c>
    </row>
    <row r="480" spans="1:4" ht="30">
      <c r="A480" s="755">
        <v>5911</v>
      </c>
      <c r="B480" s="756" t="s">
        <v>1352</v>
      </c>
      <c r="C480" s="755" t="s">
        <v>118</v>
      </c>
      <c r="D480" s="757">
        <v>17.05</v>
      </c>
    </row>
    <row r="481" spans="1:4">
      <c r="A481" s="758">
        <v>5923</v>
      </c>
      <c r="B481" s="759" t="s">
        <v>3500</v>
      </c>
      <c r="C481" s="758" t="s">
        <v>118</v>
      </c>
      <c r="D481" s="760">
        <v>1.45</v>
      </c>
    </row>
    <row r="482" spans="1:4" ht="30">
      <c r="A482" s="755">
        <v>5930</v>
      </c>
      <c r="B482" s="756" t="s">
        <v>3501</v>
      </c>
      <c r="C482" s="755" t="s">
        <v>118</v>
      </c>
      <c r="D482" s="757">
        <v>28.41</v>
      </c>
    </row>
    <row r="483" spans="1:4" ht="30">
      <c r="A483" s="758">
        <v>5934</v>
      </c>
      <c r="B483" s="759" t="s">
        <v>120</v>
      </c>
      <c r="C483" s="758" t="s">
        <v>118</v>
      </c>
      <c r="D483" s="760">
        <v>48.09</v>
      </c>
    </row>
    <row r="484" spans="1:4" ht="30">
      <c r="A484" s="755">
        <v>5942</v>
      </c>
      <c r="B484" s="756" t="s">
        <v>3502</v>
      </c>
      <c r="C484" s="755" t="s">
        <v>118</v>
      </c>
      <c r="D484" s="757">
        <v>33.020000000000003</v>
      </c>
    </row>
    <row r="485" spans="1:4" ht="30">
      <c r="A485" s="758">
        <v>5946</v>
      </c>
      <c r="B485" s="759" t="s">
        <v>3503</v>
      </c>
      <c r="C485" s="758" t="s">
        <v>118</v>
      </c>
      <c r="D485" s="760">
        <v>40.090000000000003</v>
      </c>
    </row>
    <row r="486" spans="1:4">
      <c r="A486" s="755">
        <v>5952</v>
      </c>
      <c r="B486" s="756" t="s">
        <v>2211</v>
      </c>
      <c r="C486" s="755" t="s">
        <v>118</v>
      </c>
      <c r="D486" s="757">
        <v>13.25</v>
      </c>
    </row>
    <row r="487" spans="1:4" ht="30">
      <c r="A487" s="758">
        <v>5954</v>
      </c>
      <c r="B487" s="759" t="s">
        <v>1353</v>
      </c>
      <c r="C487" s="758" t="s">
        <v>118</v>
      </c>
      <c r="D487" s="760">
        <v>2.42</v>
      </c>
    </row>
    <row r="488" spans="1:4" ht="30">
      <c r="A488" s="755">
        <v>5961</v>
      </c>
      <c r="B488" s="756" t="s">
        <v>3504</v>
      </c>
      <c r="C488" s="755" t="s">
        <v>118</v>
      </c>
      <c r="D488" s="757">
        <v>28.85</v>
      </c>
    </row>
    <row r="489" spans="1:4" ht="30">
      <c r="A489" s="758">
        <v>6260</v>
      </c>
      <c r="B489" s="759" t="s">
        <v>3505</v>
      </c>
      <c r="C489" s="758" t="s">
        <v>118</v>
      </c>
      <c r="D489" s="760">
        <v>26.13</v>
      </c>
    </row>
    <row r="490" spans="1:4" ht="30">
      <c r="A490" s="755">
        <v>6880</v>
      </c>
      <c r="B490" s="756" t="s">
        <v>3506</v>
      </c>
      <c r="C490" s="755" t="s">
        <v>118</v>
      </c>
      <c r="D490" s="757">
        <v>40.08</v>
      </c>
    </row>
    <row r="491" spans="1:4">
      <c r="A491" s="758">
        <v>7031</v>
      </c>
      <c r="B491" s="759" t="s">
        <v>3507</v>
      </c>
      <c r="C491" s="758" t="s">
        <v>118</v>
      </c>
      <c r="D491" s="760">
        <v>3.21</v>
      </c>
    </row>
    <row r="492" spans="1:4" ht="30">
      <c r="A492" s="755">
        <v>7043</v>
      </c>
      <c r="B492" s="756" t="s">
        <v>3508</v>
      </c>
      <c r="C492" s="755" t="s">
        <v>118</v>
      </c>
      <c r="D492" s="757">
        <v>0.23</v>
      </c>
    </row>
    <row r="493" spans="1:4" ht="30">
      <c r="A493" s="758">
        <v>7050</v>
      </c>
      <c r="B493" s="759" t="s">
        <v>3509</v>
      </c>
      <c r="C493" s="758" t="s">
        <v>118</v>
      </c>
      <c r="D493" s="760">
        <v>37.11</v>
      </c>
    </row>
    <row r="494" spans="1:4" ht="30">
      <c r="A494" s="755">
        <v>67827</v>
      </c>
      <c r="B494" s="756" t="s">
        <v>3510</v>
      </c>
      <c r="C494" s="755" t="s">
        <v>118</v>
      </c>
      <c r="D494" s="757">
        <v>28.13</v>
      </c>
    </row>
    <row r="495" spans="1:4">
      <c r="A495" s="758">
        <v>73395</v>
      </c>
      <c r="B495" s="759" t="s">
        <v>3511</v>
      </c>
      <c r="C495" s="758" t="s">
        <v>118</v>
      </c>
      <c r="D495" s="760">
        <v>4.18</v>
      </c>
    </row>
    <row r="496" spans="1:4" ht="30">
      <c r="A496" s="755">
        <v>83766</v>
      </c>
      <c r="B496" s="756" t="s">
        <v>3512</v>
      </c>
      <c r="C496" s="755" t="s">
        <v>118</v>
      </c>
      <c r="D496" s="757">
        <v>25.49</v>
      </c>
    </row>
    <row r="497" spans="1:4" ht="30">
      <c r="A497" s="758">
        <v>84013</v>
      </c>
      <c r="B497" s="759" t="s">
        <v>3513</v>
      </c>
      <c r="C497" s="758" t="s">
        <v>118</v>
      </c>
      <c r="D497" s="760">
        <v>45.12</v>
      </c>
    </row>
    <row r="498" spans="1:4" ht="30">
      <c r="A498" s="755">
        <v>87446</v>
      </c>
      <c r="B498" s="756" t="s">
        <v>1354</v>
      </c>
      <c r="C498" s="755" t="s">
        <v>118</v>
      </c>
      <c r="D498" s="757">
        <v>0.36</v>
      </c>
    </row>
    <row r="499" spans="1:4" ht="30">
      <c r="A499" s="758">
        <v>88392</v>
      </c>
      <c r="B499" s="759" t="s">
        <v>3514</v>
      </c>
      <c r="C499" s="758" t="s">
        <v>118</v>
      </c>
      <c r="D499" s="760">
        <v>0.71</v>
      </c>
    </row>
    <row r="500" spans="1:4" ht="30">
      <c r="A500" s="755">
        <v>88398</v>
      </c>
      <c r="B500" s="756" t="s">
        <v>3515</v>
      </c>
      <c r="C500" s="755" t="s">
        <v>118</v>
      </c>
      <c r="D500" s="757">
        <v>0.84</v>
      </c>
    </row>
    <row r="501" spans="1:4" ht="30">
      <c r="A501" s="758">
        <v>88404</v>
      </c>
      <c r="B501" s="759" t="s">
        <v>3516</v>
      </c>
      <c r="C501" s="758" t="s">
        <v>118</v>
      </c>
      <c r="D501" s="760">
        <v>0.67</v>
      </c>
    </row>
    <row r="502" spans="1:4" ht="30">
      <c r="A502" s="755">
        <v>88430</v>
      </c>
      <c r="B502" s="756" t="s">
        <v>1355</v>
      </c>
      <c r="C502" s="755" t="s">
        <v>118</v>
      </c>
      <c r="D502" s="757">
        <v>4.41</v>
      </c>
    </row>
    <row r="503" spans="1:4" ht="30">
      <c r="A503" s="758">
        <v>88438</v>
      </c>
      <c r="B503" s="759" t="s">
        <v>3517</v>
      </c>
      <c r="C503" s="758" t="s">
        <v>118</v>
      </c>
      <c r="D503" s="760">
        <v>5.84</v>
      </c>
    </row>
    <row r="504" spans="1:4" ht="30">
      <c r="A504" s="755">
        <v>88831</v>
      </c>
      <c r="B504" s="756" t="s">
        <v>3518</v>
      </c>
      <c r="C504" s="755" t="s">
        <v>118</v>
      </c>
      <c r="D504" s="757">
        <v>0.26</v>
      </c>
    </row>
    <row r="505" spans="1:4">
      <c r="A505" s="758">
        <v>88844</v>
      </c>
      <c r="B505" s="759" t="s">
        <v>3519</v>
      </c>
      <c r="C505" s="758" t="s">
        <v>118</v>
      </c>
      <c r="D505" s="760">
        <v>38.57</v>
      </c>
    </row>
    <row r="506" spans="1:4" ht="30">
      <c r="A506" s="755">
        <v>88908</v>
      </c>
      <c r="B506" s="756" t="s">
        <v>3520</v>
      </c>
      <c r="C506" s="755" t="s">
        <v>118</v>
      </c>
      <c r="D506" s="757">
        <v>49.79</v>
      </c>
    </row>
    <row r="507" spans="1:4" ht="30">
      <c r="A507" s="758">
        <v>89022</v>
      </c>
      <c r="B507" s="759" t="s">
        <v>3521</v>
      </c>
      <c r="C507" s="758" t="s">
        <v>118</v>
      </c>
      <c r="D507" s="760">
        <v>0.27</v>
      </c>
    </row>
    <row r="508" spans="1:4">
      <c r="A508" s="755">
        <v>89027</v>
      </c>
      <c r="B508" s="756" t="s">
        <v>121</v>
      </c>
      <c r="C508" s="755" t="s">
        <v>118</v>
      </c>
      <c r="D508" s="757">
        <v>2.61</v>
      </c>
    </row>
    <row r="509" spans="1:4">
      <c r="A509" s="758">
        <v>89031</v>
      </c>
      <c r="B509" s="759" t="s">
        <v>3522</v>
      </c>
      <c r="C509" s="758" t="s">
        <v>118</v>
      </c>
      <c r="D509" s="760">
        <v>37.5</v>
      </c>
    </row>
    <row r="510" spans="1:4">
      <c r="A510" s="755">
        <v>89036</v>
      </c>
      <c r="B510" s="756" t="s">
        <v>1356</v>
      </c>
      <c r="C510" s="755" t="s">
        <v>118</v>
      </c>
      <c r="D510" s="757">
        <v>23.45</v>
      </c>
    </row>
    <row r="511" spans="1:4">
      <c r="A511" s="758">
        <v>89218</v>
      </c>
      <c r="B511" s="759" t="s">
        <v>122</v>
      </c>
      <c r="C511" s="758" t="s">
        <v>118</v>
      </c>
      <c r="D511" s="760">
        <v>48.05</v>
      </c>
    </row>
    <row r="512" spans="1:4" ht="30">
      <c r="A512" s="755">
        <v>89226</v>
      </c>
      <c r="B512" s="756" t="s">
        <v>3523</v>
      </c>
      <c r="C512" s="755" t="s">
        <v>118</v>
      </c>
      <c r="D512" s="757">
        <v>1.0900000000000001</v>
      </c>
    </row>
    <row r="513" spans="1:4">
      <c r="A513" s="758">
        <v>89235</v>
      </c>
      <c r="B513" s="759" t="s">
        <v>3524</v>
      </c>
      <c r="C513" s="758" t="s">
        <v>118</v>
      </c>
      <c r="D513" s="760">
        <v>89.11</v>
      </c>
    </row>
    <row r="514" spans="1:4">
      <c r="A514" s="755">
        <v>89243</v>
      </c>
      <c r="B514" s="756" t="s">
        <v>3525</v>
      </c>
      <c r="C514" s="755" t="s">
        <v>118</v>
      </c>
      <c r="D514" s="757">
        <v>186.33</v>
      </c>
    </row>
    <row r="515" spans="1:4">
      <c r="A515" s="758">
        <v>89251</v>
      </c>
      <c r="B515" s="759" t="s">
        <v>1357</v>
      </c>
      <c r="C515" s="758" t="s">
        <v>118</v>
      </c>
      <c r="D515" s="760">
        <v>164.05</v>
      </c>
    </row>
    <row r="516" spans="1:4" ht="30">
      <c r="A516" s="755">
        <v>89258</v>
      </c>
      <c r="B516" s="756" t="s">
        <v>3526</v>
      </c>
      <c r="C516" s="755" t="s">
        <v>118</v>
      </c>
      <c r="D516" s="757">
        <v>60.5</v>
      </c>
    </row>
    <row r="517" spans="1:4" ht="30">
      <c r="A517" s="758">
        <v>89273</v>
      </c>
      <c r="B517" s="759" t="s">
        <v>3527</v>
      </c>
      <c r="C517" s="758" t="s">
        <v>118</v>
      </c>
      <c r="D517" s="760">
        <v>47.56</v>
      </c>
    </row>
    <row r="518" spans="1:4" ht="30">
      <c r="A518" s="755">
        <v>89279</v>
      </c>
      <c r="B518" s="756" t="s">
        <v>3528</v>
      </c>
      <c r="C518" s="755" t="s">
        <v>118</v>
      </c>
      <c r="D518" s="757">
        <v>1.33</v>
      </c>
    </row>
    <row r="519" spans="1:4" ht="30">
      <c r="A519" s="758">
        <v>89877</v>
      </c>
      <c r="B519" s="759" t="s">
        <v>1358</v>
      </c>
      <c r="C519" s="758" t="s">
        <v>118</v>
      </c>
      <c r="D519" s="760">
        <v>38.76</v>
      </c>
    </row>
    <row r="520" spans="1:4" ht="30">
      <c r="A520" s="755">
        <v>89884</v>
      </c>
      <c r="B520" s="756" t="s">
        <v>1359</v>
      </c>
      <c r="C520" s="755" t="s">
        <v>118</v>
      </c>
      <c r="D520" s="757">
        <v>40.07</v>
      </c>
    </row>
    <row r="521" spans="1:4">
      <c r="A521" s="758">
        <v>90587</v>
      </c>
      <c r="B521" s="759" t="s">
        <v>3529</v>
      </c>
      <c r="C521" s="758" t="s">
        <v>118</v>
      </c>
      <c r="D521" s="760">
        <v>0.3</v>
      </c>
    </row>
    <row r="522" spans="1:4">
      <c r="A522" s="755">
        <v>90626</v>
      </c>
      <c r="B522" s="756" t="s">
        <v>1360</v>
      </c>
      <c r="C522" s="755" t="s">
        <v>118</v>
      </c>
      <c r="D522" s="757">
        <v>1.98</v>
      </c>
    </row>
    <row r="523" spans="1:4" ht="30">
      <c r="A523" s="758">
        <v>90632</v>
      </c>
      <c r="B523" s="759" t="s">
        <v>1361</v>
      </c>
      <c r="C523" s="758" t="s">
        <v>118</v>
      </c>
      <c r="D523" s="760">
        <v>44.08</v>
      </c>
    </row>
    <row r="524" spans="1:4" ht="30">
      <c r="A524" s="755">
        <v>90638</v>
      </c>
      <c r="B524" s="756" t="s">
        <v>123</v>
      </c>
      <c r="C524" s="755" t="s">
        <v>118</v>
      </c>
      <c r="D524" s="757">
        <v>3.39</v>
      </c>
    </row>
    <row r="525" spans="1:4" ht="30">
      <c r="A525" s="758">
        <v>90644</v>
      </c>
      <c r="B525" s="759" t="s">
        <v>3530</v>
      </c>
      <c r="C525" s="758" t="s">
        <v>118</v>
      </c>
      <c r="D525" s="760">
        <v>5.0599999999999996</v>
      </c>
    </row>
    <row r="526" spans="1:4" ht="30">
      <c r="A526" s="755">
        <v>90651</v>
      </c>
      <c r="B526" s="756" t="s">
        <v>3531</v>
      </c>
      <c r="C526" s="755" t="s">
        <v>118</v>
      </c>
      <c r="D526" s="757">
        <v>0.68</v>
      </c>
    </row>
    <row r="527" spans="1:4">
      <c r="A527" s="758">
        <v>90657</v>
      </c>
      <c r="B527" s="759" t="s">
        <v>1362</v>
      </c>
      <c r="C527" s="758" t="s">
        <v>118</v>
      </c>
      <c r="D527" s="760">
        <v>3.29</v>
      </c>
    </row>
    <row r="528" spans="1:4">
      <c r="A528" s="755">
        <v>90663</v>
      </c>
      <c r="B528" s="756" t="s">
        <v>1363</v>
      </c>
      <c r="C528" s="755" t="s">
        <v>118</v>
      </c>
      <c r="D528" s="757">
        <v>3.52</v>
      </c>
    </row>
    <row r="529" spans="1:4" ht="30">
      <c r="A529" s="758">
        <v>90669</v>
      </c>
      <c r="B529" s="759" t="s">
        <v>3532</v>
      </c>
      <c r="C529" s="758" t="s">
        <v>118</v>
      </c>
      <c r="D529" s="760">
        <v>3.79</v>
      </c>
    </row>
    <row r="530" spans="1:4" ht="45">
      <c r="A530" s="755">
        <v>90675</v>
      </c>
      <c r="B530" s="756" t="s">
        <v>3533</v>
      </c>
      <c r="C530" s="755" t="s">
        <v>118</v>
      </c>
      <c r="D530" s="757">
        <v>152.57</v>
      </c>
    </row>
    <row r="531" spans="1:4" ht="45">
      <c r="A531" s="758">
        <v>90681</v>
      </c>
      <c r="B531" s="759" t="s">
        <v>3534</v>
      </c>
      <c r="C531" s="758" t="s">
        <v>118</v>
      </c>
      <c r="D531" s="760">
        <v>88.15</v>
      </c>
    </row>
    <row r="532" spans="1:4" ht="30">
      <c r="A532" s="755">
        <v>90687</v>
      </c>
      <c r="B532" s="756" t="s">
        <v>3535</v>
      </c>
      <c r="C532" s="755" t="s">
        <v>118</v>
      </c>
      <c r="D532" s="757">
        <v>44.39</v>
      </c>
    </row>
    <row r="533" spans="1:4" ht="30">
      <c r="A533" s="758">
        <v>90693</v>
      </c>
      <c r="B533" s="759" t="s">
        <v>3536</v>
      </c>
      <c r="C533" s="758" t="s">
        <v>118</v>
      </c>
      <c r="D533" s="760">
        <v>28.55</v>
      </c>
    </row>
    <row r="534" spans="1:4" ht="30">
      <c r="A534" s="755">
        <v>90965</v>
      </c>
      <c r="B534" s="756" t="s">
        <v>1364</v>
      </c>
      <c r="C534" s="755" t="s">
        <v>118</v>
      </c>
      <c r="D534" s="757">
        <v>3.23</v>
      </c>
    </row>
    <row r="535" spans="1:4" ht="30">
      <c r="A535" s="758">
        <v>90973</v>
      </c>
      <c r="B535" s="759" t="s">
        <v>3537</v>
      </c>
      <c r="C535" s="758" t="s">
        <v>118</v>
      </c>
      <c r="D535" s="760">
        <v>3.24</v>
      </c>
    </row>
    <row r="536" spans="1:4" ht="30">
      <c r="A536" s="755">
        <v>90982</v>
      </c>
      <c r="B536" s="756" t="s">
        <v>1365</v>
      </c>
      <c r="C536" s="755" t="s">
        <v>118</v>
      </c>
      <c r="D536" s="757">
        <v>8.25</v>
      </c>
    </row>
    <row r="537" spans="1:4" ht="30">
      <c r="A537" s="758">
        <v>91001</v>
      </c>
      <c r="B537" s="759" t="s">
        <v>3538</v>
      </c>
      <c r="C537" s="758" t="s">
        <v>118</v>
      </c>
      <c r="D537" s="760">
        <v>3.85</v>
      </c>
    </row>
    <row r="538" spans="1:4" ht="30">
      <c r="A538" s="755">
        <v>91032</v>
      </c>
      <c r="B538" s="756" t="s">
        <v>1366</v>
      </c>
      <c r="C538" s="755" t="s">
        <v>118</v>
      </c>
      <c r="D538" s="757">
        <v>28.17</v>
      </c>
    </row>
    <row r="539" spans="1:4" ht="30">
      <c r="A539" s="758">
        <v>91278</v>
      </c>
      <c r="B539" s="759" t="s">
        <v>3539</v>
      </c>
      <c r="C539" s="758" t="s">
        <v>118</v>
      </c>
      <c r="D539" s="760">
        <v>0.54</v>
      </c>
    </row>
    <row r="540" spans="1:4" ht="30">
      <c r="A540" s="755">
        <v>91285</v>
      </c>
      <c r="B540" s="756" t="s">
        <v>3540</v>
      </c>
      <c r="C540" s="755" t="s">
        <v>118</v>
      </c>
      <c r="D540" s="757">
        <v>0.6</v>
      </c>
    </row>
    <row r="541" spans="1:4" ht="30">
      <c r="A541" s="758">
        <v>91387</v>
      </c>
      <c r="B541" s="759" t="s">
        <v>3541</v>
      </c>
      <c r="C541" s="758" t="s">
        <v>118</v>
      </c>
      <c r="D541" s="760">
        <v>30.88</v>
      </c>
    </row>
    <row r="542" spans="1:4" ht="30">
      <c r="A542" s="755">
        <v>91395</v>
      </c>
      <c r="B542" s="756" t="s">
        <v>3542</v>
      </c>
      <c r="C542" s="755" t="s">
        <v>118</v>
      </c>
      <c r="D542" s="757">
        <v>25.83</v>
      </c>
    </row>
    <row r="543" spans="1:4" ht="30">
      <c r="A543" s="758">
        <v>91486</v>
      </c>
      <c r="B543" s="759" t="s">
        <v>3543</v>
      </c>
      <c r="C543" s="758" t="s">
        <v>118</v>
      </c>
      <c r="D543" s="760">
        <v>30.53</v>
      </c>
    </row>
    <row r="544" spans="1:4" ht="30">
      <c r="A544" s="755">
        <v>91534</v>
      </c>
      <c r="B544" s="756" t="s">
        <v>3544</v>
      </c>
      <c r="C544" s="755" t="s">
        <v>118</v>
      </c>
      <c r="D544" s="757">
        <v>14.66</v>
      </c>
    </row>
    <row r="545" spans="1:4" ht="30">
      <c r="A545" s="758">
        <v>91635</v>
      </c>
      <c r="B545" s="759" t="s">
        <v>3545</v>
      </c>
      <c r="C545" s="758" t="s">
        <v>118</v>
      </c>
      <c r="D545" s="760">
        <v>27.44</v>
      </c>
    </row>
    <row r="546" spans="1:4" ht="30">
      <c r="A546" s="755">
        <v>91646</v>
      </c>
      <c r="B546" s="756" t="s">
        <v>3546</v>
      </c>
      <c r="C546" s="755" t="s">
        <v>118</v>
      </c>
      <c r="D546" s="757">
        <v>45.37</v>
      </c>
    </row>
    <row r="547" spans="1:4">
      <c r="A547" s="758">
        <v>91693</v>
      </c>
      <c r="B547" s="759" t="s">
        <v>3547</v>
      </c>
      <c r="C547" s="758" t="s">
        <v>118</v>
      </c>
      <c r="D547" s="760">
        <v>13.92</v>
      </c>
    </row>
    <row r="548" spans="1:4">
      <c r="A548" s="755">
        <v>92044</v>
      </c>
      <c r="B548" s="756" t="s">
        <v>3548</v>
      </c>
      <c r="C548" s="755" t="s">
        <v>118</v>
      </c>
      <c r="D548" s="757">
        <v>4.3499999999999996</v>
      </c>
    </row>
    <row r="549" spans="1:4" ht="45">
      <c r="A549" s="758">
        <v>92107</v>
      </c>
      <c r="B549" s="759" t="s">
        <v>3549</v>
      </c>
      <c r="C549" s="758" t="s">
        <v>118</v>
      </c>
      <c r="D549" s="760">
        <v>31.26</v>
      </c>
    </row>
    <row r="550" spans="1:4" ht="30">
      <c r="A550" s="755">
        <v>92113</v>
      </c>
      <c r="B550" s="756" t="s">
        <v>1367</v>
      </c>
      <c r="C550" s="755" t="s">
        <v>118</v>
      </c>
      <c r="D550" s="757">
        <v>0.78</v>
      </c>
    </row>
    <row r="551" spans="1:4">
      <c r="A551" s="758">
        <v>92119</v>
      </c>
      <c r="B551" s="759" t="s">
        <v>1368</v>
      </c>
      <c r="C551" s="758" t="s">
        <v>118</v>
      </c>
      <c r="D551" s="760">
        <v>0.08</v>
      </c>
    </row>
    <row r="552" spans="1:4">
      <c r="A552" s="755">
        <v>92139</v>
      </c>
      <c r="B552" s="756" t="s">
        <v>3550</v>
      </c>
      <c r="C552" s="755" t="s">
        <v>118</v>
      </c>
      <c r="D552" s="757">
        <v>22.79</v>
      </c>
    </row>
    <row r="553" spans="1:4" ht="30">
      <c r="A553" s="758">
        <v>92146</v>
      </c>
      <c r="B553" s="759" t="s">
        <v>1369</v>
      </c>
      <c r="C553" s="758" t="s">
        <v>118</v>
      </c>
      <c r="D553" s="760">
        <v>15.85</v>
      </c>
    </row>
    <row r="554" spans="1:4" ht="30">
      <c r="A554" s="755">
        <v>92243</v>
      </c>
      <c r="B554" s="756" t="s">
        <v>3551</v>
      </c>
      <c r="C554" s="755" t="s">
        <v>118</v>
      </c>
      <c r="D554" s="757">
        <v>37.71</v>
      </c>
    </row>
    <row r="555" spans="1:4">
      <c r="A555" s="758">
        <v>92717</v>
      </c>
      <c r="B555" s="759" t="s">
        <v>3552</v>
      </c>
      <c r="C555" s="758" t="s">
        <v>118</v>
      </c>
      <c r="D555" s="760">
        <v>0.19</v>
      </c>
    </row>
    <row r="556" spans="1:4">
      <c r="A556" s="755">
        <v>92961</v>
      </c>
      <c r="B556" s="756" t="s">
        <v>3553</v>
      </c>
      <c r="C556" s="755" t="s">
        <v>118</v>
      </c>
      <c r="D556" s="757">
        <v>4.55</v>
      </c>
    </row>
    <row r="557" spans="1:4">
      <c r="A557" s="758">
        <v>92967</v>
      </c>
      <c r="B557" s="759" t="s">
        <v>3554</v>
      </c>
      <c r="C557" s="758" t="s">
        <v>118</v>
      </c>
      <c r="D557" s="760">
        <v>13.3</v>
      </c>
    </row>
    <row r="558" spans="1:4" ht="45">
      <c r="A558" s="755">
        <v>93225</v>
      </c>
      <c r="B558" s="756" t="s">
        <v>3555</v>
      </c>
      <c r="C558" s="755" t="s">
        <v>118</v>
      </c>
      <c r="D558" s="757">
        <v>229.57</v>
      </c>
    </row>
    <row r="559" spans="1:4" ht="30">
      <c r="A559" s="758">
        <v>93234</v>
      </c>
      <c r="B559" s="759" t="s">
        <v>1370</v>
      </c>
      <c r="C559" s="758" t="s">
        <v>118</v>
      </c>
      <c r="D559" s="760">
        <v>0.33</v>
      </c>
    </row>
    <row r="560" spans="1:4" ht="30">
      <c r="A560" s="755">
        <v>93244</v>
      </c>
      <c r="B560" s="756" t="s">
        <v>1371</v>
      </c>
      <c r="C560" s="755" t="s">
        <v>118</v>
      </c>
      <c r="D560" s="757">
        <v>31.29</v>
      </c>
    </row>
    <row r="561" spans="1:4">
      <c r="A561" s="758">
        <v>93274</v>
      </c>
      <c r="B561" s="759" t="s">
        <v>3556</v>
      </c>
      <c r="C561" s="758" t="s">
        <v>118</v>
      </c>
      <c r="D561" s="760">
        <v>40.630000000000003</v>
      </c>
    </row>
    <row r="562" spans="1:4">
      <c r="A562" s="755">
        <v>93282</v>
      </c>
      <c r="B562" s="756" t="s">
        <v>3557</v>
      </c>
      <c r="C562" s="755" t="s">
        <v>118</v>
      </c>
      <c r="D562" s="757">
        <v>13.68</v>
      </c>
    </row>
    <row r="563" spans="1:4" ht="30">
      <c r="A563" s="758">
        <v>93288</v>
      </c>
      <c r="B563" s="759" t="s">
        <v>3558</v>
      </c>
      <c r="C563" s="758" t="s">
        <v>118</v>
      </c>
      <c r="D563" s="760">
        <v>78.58</v>
      </c>
    </row>
    <row r="564" spans="1:4" ht="30">
      <c r="A564" s="755">
        <v>93403</v>
      </c>
      <c r="B564" s="756" t="s">
        <v>3559</v>
      </c>
      <c r="C564" s="755" t="s">
        <v>118</v>
      </c>
      <c r="D564" s="757">
        <v>27.44</v>
      </c>
    </row>
    <row r="565" spans="1:4" ht="45">
      <c r="A565" s="758">
        <v>93409</v>
      </c>
      <c r="B565" s="759" t="s">
        <v>3560</v>
      </c>
      <c r="C565" s="758" t="s">
        <v>118</v>
      </c>
      <c r="D565" s="760">
        <v>22.45</v>
      </c>
    </row>
    <row r="566" spans="1:4">
      <c r="A566" s="755">
        <v>93416</v>
      </c>
      <c r="B566" s="756" t="s">
        <v>3561</v>
      </c>
      <c r="C566" s="755" t="s">
        <v>118</v>
      </c>
      <c r="D566" s="757">
        <v>0.2</v>
      </c>
    </row>
    <row r="567" spans="1:4">
      <c r="A567" s="758">
        <v>93422</v>
      </c>
      <c r="B567" s="759" t="s">
        <v>1911</v>
      </c>
      <c r="C567" s="758" t="s">
        <v>118</v>
      </c>
      <c r="D567" s="760">
        <v>2.63</v>
      </c>
    </row>
    <row r="568" spans="1:4">
      <c r="A568" s="755">
        <v>93428</v>
      </c>
      <c r="B568" s="756" t="s">
        <v>3562</v>
      </c>
      <c r="C568" s="755" t="s">
        <v>118</v>
      </c>
      <c r="D568" s="757">
        <v>3.72</v>
      </c>
    </row>
    <row r="569" spans="1:4">
      <c r="A569" s="758">
        <v>93434</v>
      </c>
      <c r="B569" s="759" t="s">
        <v>3563</v>
      </c>
      <c r="C569" s="758" t="s">
        <v>118</v>
      </c>
      <c r="D569" s="760">
        <v>157.71</v>
      </c>
    </row>
    <row r="570" spans="1:4">
      <c r="A570" s="755">
        <v>93440</v>
      </c>
      <c r="B570" s="756" t="s">
        <v>3564</v>
      </c>
      <c r="C570" s="755" t="s">
        <v>118</v>
      </c>
      <c r="D570" s="757">
        <v>76.13</v>
      </c>
    </row>
    <row r="571" spans="1:4">
      <c r="A571" s="758">
        <v>95122</v>
      </c>
      <c r="B571" s="759" t="s">
        <v>3565</v>
      </c>
      <c r="C571" s="758" t="s">
        <v>118</v>
      </c>
      <c r="D571" s="760">
        <v>115.85</v>
      </c>
    </row>
    <row r="572" spans="1:4">
      <c r="A572" s="755">
        <v>95128</v>
      </c>
      <c r="B572" s="756" t="s">
        <v>2212</v>
      </c>
      <c r="C572" s="755" t="s">
        <v>118</v>
      </c>
      <c r="D572" s="757">
        <v>26.87</v>
      </c>
    </row>
    <row r="573" spans="1:4">
      <c r="A573" s="758">
        <v>95140</v>
      </c>
      <c r="B573" s="759" t="s">
        <v>3566</v>
      </c>
      <c r="C573" s="758" t="s">
        <v>118</v>
      </c>
      <c r="D573" s="760">
        <v>0.04</v>
      </c>
    </row>
    <row r="574" spans="1:4">
      <c r="A574" s="755">
        <v>95213</v>
      </c>
      <c r="B574" s="756" t="s">
        <v>3567</v>
      </c>
      <c r="C574" s="755" t="s">
        <v>118</v>
      </c>
      <c r="D574" s="757">
        <v>44.18</v>
      </c>
    </row>
    <row r="575" spans="1:4">
      <c r="A575" s="758">
        <v>95219</v>
      </c>
      <c r="B575" s="759" t="s">
        <v>3568</v>
      </c>
      <c r="C575" s="758" t="s">
        <v>118</v>
      </c>
      <c r="D575" s="760">
        <v>18.32</v>
      </c>
    </row>
    <row r="576" spans="1:4">
      <c r="A576" s="755">
        <v>95259</v>
      </c>
      <c r="B576" s="756" t="s">
        <v>2417</v>
      </c>
      <c r="C576" s="755" t="s">
        <v>118</v>
      </c>
      <c r="D576" s="757">
        <v>13.09</v>
      </c>
    </row>
    <row r="577" spans="1:4">
      <c r="A577" s="758">
        <v>95265</v>
      </c>
      <c r="B577" s="759" t="s">
        <v>3569</v>
      </c>
      <c r="C577" s="758" t="s">
        <v>118</v>
      </c>
      <c r="D577" s="760">
        <v>0.74</v>
      </c>
    </row>
    <row r="578" spans="1:4" ht="30">
      <c r="A578" s="755">
        <v>95271</v>
      </c>
      <c r="B578" s="756" t="s">
        <v>3570</v>
      </c>
      <c r="C578" s="755" t="s">
        <v>118</v>
      </c>
      <c r="D578" s="757">
        <v>0.49</v>
      </c>
    </row>
    <row r="579" spans="1:4">
      <c r="A579" s="758">
        <v>95277</v>
      </c>
      <c r="B579" s="759" t="s">
        <v>3571</v>
      </c>
      <c r="C579" s="758" t="s">
        <v>118</v>
      </c>
      <c r="D579" s="760">
        <v>0.49</v>
      </c>
    </row>
    <row r="580" spans="1:4">
      <c r="A580" s="755">
        <v>95283</v>
      </c>
      <c r="B580" s="756" t="s">
        <v>3572</v>
      </c>
      <c r="C580" s="755" t="s">
        <v>118</v>
      </c>
      <c r="D580" s="757">
        <v>0.53</v>
      </c>
    </row>
    <row r="581" spans="1:4" ht="30">
      <c r="A581" s="758">
        <v>95621</v>
      </c>
      <c r="B581" s="759" t="s">
        <v>3573</v>
      </c>
      <c r="C581" s="758" t="s">
        <v>118</v>
      </c>
      <c r="D581" s="760">
        <v>12.84</v>
      </c>
    </row>
    <row r="582" spans="1:4" ht="30">
      <c r="A582" s="755">
        <v>95632</v>
      </c>
      <c r="B582" s="756" t="s">
        <v>3574</v>
      </c>
      <c r="C582" s="755" t="s">
        <v>118</v>
      </c>
      <c r="D582" s="757">
        <v>38.950000000000003</v>
      </c>
    </row>
    <row r="583" spans="1:4">
      <c r="A583" s="758">
        <v>95703</v>
      </c>
      <c r="B583" s="759" t="s">
        <v>3575</v>
      </c>
      <c r="C583" s="758" t="s">
        <v>118</v>
      </c>
      <c r="D583" s="760">
        <v>18.25</v>
      </c>
    </row>
    <row r="584" spans="1:4" ht="30">
      <c r="A584" s="755">
        <v>95709</v>
      </c>
      <c r="B584" s="756" t="s">
        <v>3576</v>
      </c>
      <c r="C584" s="755" t="s">
        <v>118</v>
      </c>
      <c r="D584" s="757">
        <v>42.82</v>
      </c>
    </row>
    <row r="585" spans="1:4" ht="30">
      <c r="A585" s="758">
        <v>95715</v>
      </c>
      <c r="B585" s="759" t="s">
        <v>3577</v>
      </c>
      <c r="C585" s="758" t="s">
        <v>118</v>
      </c>
      <c r="D585" s="760">
        <v>51.57</v>
      </c>
    </row>
    <row r="586" spans="1:4" ht="30">
      <c r="A586" s="755">
        <v>95721</v>
      </c>
      <c r="B586" s="756" t="s">
        <v>3578</v>
      </c>
      <c r="C586" s="755" t="s">
        <v>118</v>
      </c>
      <c r="D586" s="757">
        <v>50.27</v>
      </c>
    </row>
    <row r="587" spans="1:4">
      <c r="A587" s="758">
        <v>95873</v>
      </c>
      <c r="B587" s="759" t="s">
        <v>3579</v>
      </c>
      <c r="C587" s="758" t="s">
        <v>118</v>
      </c>
      <c r="D587" s="760">
        <v>5.96</v>
      </c>
    </row>
    <row r="588" spans="1:4">
      <c r="A588" s="755">
        <v>96014</v>
      </c>
      <c r="B588" s="756" t="s">
        <v>3580</v>
      </c>
      <c r="C588" s="755" t="s">
        <v>118</v>
      </c>
      <c r="D588" s="757">
        <v>28.78</v>
      </c>
    </row>
    <row r="589" spans="1:4">
      <c r="A589" s="758">
        <v>96021</v>
      </c>
      <c r="B589" s="759" t="s">
        <v>3581</v>
      </c>
      <c r="C589" s="758" t="s">
        <v>118</v>
      </c>
      <c r="D589" s="760">
        <v>28.66</v>
      </c>
    </row>
    <row r="590" spans="1:4">
      <c r="A590" s="755">
        <v>96029</v>
      </c>
      <c r="B590" s="756" t="s">
        <v>3582</v>
      </c>
      <c r="C590" s="755" t="s">
        <v>118</v>
      </c>
      <c r="D590" s="757">
        <v>25.36</v>
      </c>
    </row>
    <row r="591" spans="1:4" ht="30">
      <c r="A591" s="758">
        <v>96036</v>
      </c>
      <c r="B591" s="759" t="s">
        <v>3583</v>
      </c>
      <c r="C591" s="758" t="s">
        <v>118</v>
      </c>
      <c r="D591" s="760">
        <v>33.729999999999997</v>
      </c>
    </row>
    <row r="592" spans="1:4">
      <c r="A592" s="755">
        <v>96155</v>
      </c>
      <c r="B592" s="756" t="s">
        <v>3584</v>
      </c>
      <c r="C592" s="755" t="s">
        <v>118</v>
      </c>
      <c r="D592" s="757">
        <v>25.48</v>
      </c>
    </row>
    <row r="593" spans="1:4" ht="30">
      <c r="A593" s="758">
        <v>96156</v>
      </c>
      <c r="B593" s="759" t="s">
        <v>3585</v>
      </c>
      <c r="C593" s="758" t="s">
        <v>118</v>
      </c>
      <c r="D593" s="760">
        <v>31.43</v>
      </c>
    </row>
    <row r="594" spans="1:4">
      <c r="A594" s="755">
        <v>96159</v>
      </c>
      <c r="B594" s="756" t="s">
        <v>3586</v>
      </c>
      <c r="C594" s="755" t="s">
        <v>118</v>
      </c>
      <c r="D594" s="757">
        <v>39.75</v>
      </c>
    </row>
    <row r="595" spans="1:4">
      <c r="A595" s="758">
        <v>96246</v>
      </c>
      <c r="B595" s="759" t="s">
        <v>3587</v>
      </c>
      <c r="C595" s="758" t="s">
        <v>118</v>
      </c>
      <c r="D595" s="760">
        <v>32.39</v>
      </c>
    </row>
    <row r="596" spans="1:4">
      <c r="A596" s="755">
        <v>96302</v>
      </c>
      <c r="B596" s="756" t="s">
        <v>3588</v>
      </c>
      <c r="C596" s="755" t="s">
        <v>118</v>
      </c>
      <c r="D596" s="757">
        <v>59.08</v>
      </c>
    </row>
    <row r="597" spans="1:4" ht="30">
      <c r="A597" s="758">
        <v>96308</v>
      </c>
      <c r="B597" s="759" t="s">
        <v>3589</v>
      </c>
      <c r="C597" s="758" t="s">
        <v>118</v>
      </c>
      <c r="D597" s="760">
        <v>0.11</v>
      </c>
    </row>
    <row r="598" spans="1:4" ht="30">
      <c r="A598" s="755">
        <v>96464</v>
      </c>
      <c r="B598" s="756" t="s">
        <v>3590</v>
      </c>
      <c r="C598" s="755" t="s">
        <v>118</v>
      </c>
      <c r="D598" s="757">
        <v>41.69</v>
      </c>
    </row>
    <row r="599" spans="1:4" ht="30">
      <c r="A599" s="758">
        <v>5089</v>
      </c>
      <c r="B599" s="759" t="s">
        <v>1372</v>
      </c>
      <c r="C599" s="758" t="s">
        <v>114</v>
      </c>
      <c r="D599" s="760">
        <v>17.3</v>
      </c>
    </row>
    <row r="600" spans="1:4" ht="30">
      <c r="A600" s="755">
        <v>5627</v>
      </c>
      <c r="B600" s="756" t="s">
        <v>3591</v>
      </c>
      <c r="C600" s="755" t="s">
        <v>114</v>
      </c>
      <c r="D600" s="757">
        <v>23.52</v>
      </c>
    </row>
    <row r="601" spans="1:4" ht="30">
      <c r="A601" s="758">
        <v>5628</v>
      </c>
      <c r="B601" s="759" t="s">
        <v>3592</v>
      </c>
      <c r="C601" s="758" t="s">
        <v>114</v>
      </c>
      <c r="D601" s="760">
        <v>6.04</v>
      </c>
    </row>
    <row r="602" spans="1:4" ht="30">
      <c r="A602" s="755">
        <v>5629</v>
      </c>
      <c r="B602" s="756" t="s">
        <v>3593</v>
      </c>
      <c r="C602" s="755" t="s">
        <v>114</v>
      </c>
      <c r="D602" s="757">
        <v>29.4</v>
      </c>
    </row>
    <row r="603" spans="1:4" ht="30">
      <c r="A603" s="758">
        <v>5630</v>
      </c>
      <c r="B603" s="759" t="s">
        <v>3594</v>
      </c>
      <c r="C603" s="758" t="s">
        <v>114</v>
      </c>
      <c r="D603" s="760">
        <v>57.99</v>
      </c>
    </row>
    <row r="604" spans="1:4" ht="30">
      <c r="A604" s="755">
        <v>5658</v>
      </c>
      <c r="B604" s="756" t="s">
        <v>3595</v>
      </c>
      <c r="C604" s="755" t="s">
        <v>114</v>
      </c>
      <c r="D604" s="757">
        <v>1.01</v>
      </c>
    </row>
    <row r="605" spans="1:4" ht="45">
      <c r="A605" s="758">
        <v>5664</v>
      </c>
      <c r="B605" s="759" t="s">
        <v>3596</v>
      </c>
      <c r="C605" s="758" t="s">
        <v>114</v>
      </c>
      <c r="D605" s="760">
        <v>17.05</v>
      </c>
    </row>
    <row r="606" spans="1:4" ht="45">
      <c r="A606" s="755">
        <v>5667</v>
      </c>
      <c r="B606" s="756" t="s">
        <v>3597</v>
      </c>
      <c r="C606" s="755" t="s">
        <v>114</v>
      </c>
      <c r="D606" s="757">
        <v>15.16</v>
      </c>
    </row>
    <row r="607" spans="1:4" ht="45">
      <c r="A607" s="758">
        <v>5668</v>
      </c>
      <c r="B607" s="759" t="s">
        <v>3598</v>
      </c>
      <c r="C607" s="758" t="s">
        <v>114</v>
      </c>
      <c r="D607" s="760">
        <v>44.38</v>
      </c>
    </row>
    <row r="608" spans="1:4" ht="30">
      <c r="A608" s="755">
        <v>5674</v>
      </c>
      <c r="B608" s="756" t="s">
        <v>3599</v>
      </c>
      <c r="C608" s="755" t="s">
        <v>114</v>
      </c>
      <c r="D608" s="757">
        <v>16.64</v>
      </c>
    </row>
    <row r="609" spans="1:4" ht="30">
      <c r="A609" s="758">
        <v>5692</v>
      </c>
      <c r="B609" s="759" t="s">
        <v>3600</v>
      </c>
      <c r="C609" s="758" t="s">
        <v>114</v>
      </c>
      <c r="D609" s="760">
        <v>0.17</v>
      </c>
    </row>
    <row r="610" spans="1:4" ht="30">
      <c r="A610" s="755">
        <v>5693</v>
      </c>
      <c r="B610" s="756" t="s">
        <v>3601</v>
      </c>
      <c r="C610" s="755" t="s">
        <v>114</v>
      </c>
      <c r="D610" s="757">
        <v>3.45</v>
      </c>
    </row>
    <row r="611" spans="1:4" ht="30">
      <c r="A611" s="758">
        <v>5695</v>
      </c>
      <c r="B611" s="759" t="s">
        <v>3602</v>
      </c>
      <c r="C611" s="758" t="s">
        <v>114</v>
      </c>
      <c r="D611" s="760">
        <v>20.91</v>
      </c>
    </row>
    <row r="612" spans="1:4">
      <c r="A612" s="755">
        <v>5703</v>
      </c>
      <c r="B612" s="756" t="s">
        <v>2213</v>
      </c>
      <c r="C612" s="755" t="s">
        <v>114</v>
      </c>
      <c r="D612" s="757">
        <v>11.18</v>
      </c>
    </row>
    <row r="613" spans="1:4" ht="30">
      <c r="A613" s="758">
        <v>5705</v>
      </c>
      <c r="B613" s="759" t="s">
        <v>3603</v>
      </c>
      <c r="C613" s="758" t="s">
        <v>114</v>
      </c>
      <c r="D613" s="760">
        <v>13.04</v>
      </c>
    </row>
    <row r="614" spans="1:4">
      <c r="A614" s="755">
        <v>5707</v>
      </c>
      <c r="B614" s="756" t="s">
        <v>3604</v>
      </c>
      <c r="C614" s="755" t="s">
        <v>114</v>
      </c>
      <c r="D614" s="757">
        <v>41.52</v>
      </c>
    </row>
    <row r="615" spans="1:4" ht="30">
      <c r="A615" s="758">
        <v>5710</v>
      </c>
      <c r="B615" s="759" t="s">
        <v>3605</v>
      </c>
      <c r="C615" s="758" t="s">
        <v>114</v>
      </c>
      <c r="D615" s="760">
        <v>64.510000000000005</v>
      </c>
    </row>
    <row r="616" spans="1:4" ht="30">
      <c r="A616" s="755">
        <v>5711</v>
      </c>
      <c r="B616" s="756" t="s">
        <v>3606</v>
      </c>
      <c r="C616" s="755" t="s">
        <v>114</v>
      </c>
      <c r="D616" s="757">
        <v>54.84</v>
      </c>
    </row>
    <row r="617" spans="1:4">
      <c r="A617" s="758">
        <v>5714</v>
      </c>
      <c r="B617" s="759" t="s">
        <v>1373</v>
      </c>
      <c r="C617" s="758" t="s">
        <v>114</v>
      </c>
      <c r="D617" s="760">
        <v>7.85</v>
      </c>
    </row>
    <row r="618" spans="1:4">
      <c r="A618" s="755">
        <v>5715</v>
      </c>
      <c r="B618" s="756" t="s">
        <v>1374</v>
      </c>
      <c r="C618" s="755" t="s">
        <v>114</v>
      </c>
      <c r="D618" s="757">
        <v>43.8</v>
      </c>
    </row>
    <row r="619" spans="1:4">
      <c r="A619" s="758">
        <v>5718</v>
      </c>
      <c r="B619" s="759" t="s">
        <v>3607</v>
      </c>
      <c r="C619" s="758" t="s">
        <v>114</v>
      </c>
      <c r="D619" s="760">
        <v>88.8</v>
      </c>
    </row>
    <row r="620" spans="1:4" ht="30">
      <c r="A620" s="755">
        <v>5721</v>
      </c>
      <c r="B620" s="756" t="s">
        <v>124</v>
      </c>
      <c r="C620" s="755" t="s">
        <v>114</v>
      </c>
      <c r="D620" s="757">
        <v>78.34</v>
      </c>
    </row>
    <row r="621" spans="1:4">
      <c r="A621" s="758">
        <v>5722</v>
      </c>
      <c r="B621" s="759" t="s">
        <v>3608</v>
      </c>
      <c r="C621" s="758" t="s">
        <v>114</v>
      </c>
      <c r="D621" s="760">
        <v>181.27</v>
      </c>
    </row>
    <row r="622" spans="1:4">
      <c r="A622" s="755">
        <v>5724</v>
      </c>
      <c r="B622" s="756" t="s">
        <v>3609</v>
      </c>
      <c r="C622" s="755" t="s">
        <v>114</v>
      </c>
      <c r="D622" s="757">
        <v>28.94</v>
      </c>
    </row>
    <row r="623" spans="1:4" ht="30">
      <c r="A623" s="758">
        <v>5727</v>
      </c>
      <c r="B623" s="759" t="s">
        <v>3610</v>
      </c>
      <c r="C623" s="758" t="s">
        <v>114</v>
      </c>
      <c r="D623" s="760">
        <v>5.0199999999999996</v>
      </c>
    </row>
    <row r="624" spans="1:4" ht="30">
      <c r="A624" s="755">
        <v>5729</v>
      </c>
      <c r="B624" s="756" t="s">
        <v>3611</v>
      </c>
      <c r="C624" s="755" t="s">
        <v>114</v>
      </c>
      <c r="D624" s="757">
        <v>20.43</v>
      </c>
    </row>
    <row r="625" spans="1:4" ht="30">
      <c r="A625" s="758">
        <v>5730</v>
      </c>
      <c r="B625" s="759" t="s">
        <v>3612</v>
      </c>
      <c r="C625" s="758" t="s">
        <v>114</v>
      </c>
      <c r="D625" s="760">
        <v>30.3</v>
      </c>
    </row>
    <row r="626" spans="1:4" ht="45">
      <c r="A626" s="755">
        <v>5735</v>
      </c>
      <c r="B626" s="756" t="s">
        <v>3613</v>
      </c>
      <c r="C626" s="755" t="s">
        <v>114</v>
      </c>
      <c r="D626" s="757">
        <v>16.45</v>
      </c>
    </row>
    <row r="627" spans="1:4" ht="45">
      <c r="A627" s="758">
        <v>5736</v>
      </c>
      <c r="B627" s="759" t="s">
        <v>3614</v>
      </c>
      <c r="C627" s="758" t="s">
        <v>114</v>
      </c>
      <c r="D627" s="760">
        <v>40.72</v>
      </c>
    </row>
    <row r="628" spans="1:4" ht="30">
      <c r="A628" s="755">
        <v>5738</v>
      </c>
      <c r="B628" s="756" t="s">
        <v>3615</v>
      </c>
      <c r="C628" s="755" t="s">
        <v>114</v>
      </c>
      <c r="D628" s="757">
        <v>18.170000000000002</v>
      </c>
    </row>
    <row r="629" spans="1:4" ht="30">
      <c r="A629" s="758">
        <v>5739</v>
      </c>
      <c r="B629" s="759" t="s">
        <v>3616</v>
      </c>
      <c r="C629" s="758" t="s">
        <v>114</v>
      </c>
      <c r="D629" s="760">
        <v>22.74</v>
      </c>
    </row>
    <row r="630" spans="1:4" ht="30">
      <c r="A630" s="755">
        <v>5741</v>
      </c>
      <c r="B630" s="756" t="s">
        <v>3617</v>
      </c>
      <c r="C630" s="755" t="s">
        <v>114</v>
      </c>
      <c r="D630" s="757">
        <v>23.97</v>
      </c>
    </row>
    <row r="631" spans="1:4" ht="30">
      <c r="A631" s="758">
        <v>5742</v>
      </c>
      <c r="B631" s="759" t="s">
        <v>3618</v>
      </c>
      <c r="C631" s="758" t="s">
        <v>114</v>
      </c>
      <c r="D631" s="760">
        <v>16.989999999999998</v>
      </c>
    </row>
    <row r="632" spans="1:4" ht="30">
      <c r="A632" s="755">
        <v>5747</v>
      </c>
      <c r="B632" s="756" t="s">
        <v>3619</v>
      </c>
      <c r="C632" s="755" t="s">
        <v>114</v>
      </c>
      <c r="D632" s="757">
        <v>97.4</v>
      </c>
    </row>
    <row r="633" spans="1:4" ht="30">
      <c r="A633" s="758">
        <v>5751</v>
      </c>
      <c r="B633" s="759" t="s">
        <v>1375</v>
      </c>
      <c r="C633" s="758" t="s">
        <v>114</v>
      </c>
      <c r="D633" s="760">
        <v>14.38</v>
      </c>
    </row>
    <row r="634" spans="1:4" ht="30">
      <c r="A634" s="755">
        <v>5754</v>
      </c>
      <c r="B634" s="756" t="s">
        <v>3620</v>
      </c>
      <c r="C634" s="755" t="s">
        <v>114</v>
      </c>
      <c r="D634" s="757">
        <v>12.12</v>
      </c>
    </row>
    <row r="635" spans="1:4" ht="30">
      <c r="A635" s="758">
        <v>5763</v>
      </c>
      <c r="B635" s="759" t="s">
        <v>3621</v>
      </c>
      <c r="C635" s="758" t="s">
        <v>114</v>
      </c>
      <c r="D635" s="760">
        <v>20.41</v>
      </c>
    </row>
    <row r="636" spans="1:4" ht="30">
      <c r="A636" s="755">
        <v>5765</v>
      </c>
      <c r="B636" s="756" t="s">
        <v>1376</v>
      </c>
      <c r="C636" s="755" t="s">
        <v>114</v>
      </c>
      <c r="D636" s="757">
        <v>1.69</v>
      </c>
    </row>
    <row r="637" spans="1:4" ht="30">
      <c r="A637" s="758">
        <v>5766</v>
      </c>
      <c r="B637" s="759" t="s">
        <v>1377</v>
      </c>
      <c r="C637" s="758" t="s">
        <v>114</v>
      </c>
      <c r="D637" s="760">
        <v>2.17</v>
      </c>
    </row>
    <row r="638" spans="1:4" ht="30">
      <c r="A638" s="755">
        <v>5779</v>
      </c>
      <c r="B638" s="756" t="s">
        <v>125</v>
      </c>
      <c r="C638" s="755" t="s">
        <v>114</v>
      </c>
      <c r="D638" s="757">
        <v>35.25</v>
      </c>
    </row>
    <row r="639" spans="1:4" ht="30">
      <c r="A639" s="758">
        <v>5787</v>
      </c>
      <c r="B639" s="759" t="s">
        <v>3622</v>
      </c>
      <c r="C639" s="758" t="s">
        <v>114</v>
      </c>
      <c r="D639" s="760">
        <v>102.89</v>
      </c>
    </row>
    <row r="640" spans="1:4" ht="30">
      <c r="A640" s="755">
        <v>5797</v>
      </c>
      <c r="B640" s="756" t="s">
        <v>1378</v>
      </c>
      <c r="C640" s="755" t="s">
        <v>114</v>
      </c>
      <c r="D640" s="757">
        <v>2.4</v>
      </c>
    </row>
    <row r="641" spans="1:4" ht="30">
      <c r="A641" s="758">
        <v>5800</v>
      </c>
      <c r="B641" s="759" t="s">
        <v>3623</v>
      </c>
      <c r="C641" s="758" t="s">
        <v>114</v>
      </c>
      <c r="D641" s="760">
        <v>0.24</v>
      </c>
    </row>
    <row r="642" spans="1:4">
      <c r="A642" s="755">
        <v>7032</v>
      </c>
      <c r="B642" s="756" t="s">
        <v>3624</v>
      </c>
      <c r="C642" s="755" t="s">
        <v>114</v>
      </c>
      <c r="D642" s="757">
        <v>2.2999999999999998</v>
      </c>
    </row>
    <row r="643" spans="1:4">
      <c r="A643" s="758">
        <v>7033</v>
      </c>
      <c r="B643" s="759" t="s">
        <v>3625</v>
      </c>
      <c r="C643" s="758" t="s">
        <v>114</v>
      </c>
      <c r="D643" s="760">
        <v>0.91</v>
      </c>
    </row>
    <row r="644" spans="1:4">
      <c r="A644" s="755">
        <v>7034</v>
      </c>
      <c r="B644" s="756" t="s">
        <v>3626</v>
      </c>
      <c r="C644" s="755" t="s">
        <v>114</v>
      </c>
      <c r="D644" s="757">
        <v>4.3099999999999996</v>
      </c>
    </row>
    <row r="645" spans="1:4">
      <c r="A645" s="758">
        <v>7035</v>
      </c>
      <c r="B645" s="759" t="s">
        <v>3627</v>
      </c>
      <c r="C645" s="758" t="s">
        <v>114</v>
      </c>
      <c r="D645" s="760">
        <v>166.72</v>
      </c>
    </row>
    <row r="646" spans="1:4" ht="30">
      <c r="A646" s="755">
        <v>7038</v>
      </c>
      <c r="B646" s="756" t="s">
        <v>3628</v>
      </c>
      <c r="C646" s="755" t="s">
        <v>114</v>
      </c>
      <c r="D646" s="757">
        <v>20.78</v>
      </c>
    </row>
    <row r="647" spans="1:4" ht="30">
      <c r="A647" s="758">
        <v>7039</v>
      </c>
      <c r="B647" s="759" t="s">
        <v>3629</v>
      </c>
      <c r="C647" s="758" t="s">
        <v>114</v>
      </c>
      <c r="D647" s="760">
        <v>5.46</v>
      </c>
    </row>
    <row r="648" spans="1:4" ht="30">
      <c r="A648" s="755">
        <v>7040</v>
      </c>
      <c r="B648" s="756" t="s">
        <v>3630</v>
      </c>
      <c r="C648" s="755" t="s">
        <v>114</v>
      </c>
      <c r="D648" s="757">
        <v>26.01</v>
      </c>
    </row>
    <row r="649" spans="1:4" ht="30">
      <c r="A649" s="758">
        <v>7044</v>
      </c>
      <c r="B649" s="759" t="s">
        <v>3631</v>
      </c>
      <c r="C649" s="758" t="s">
        <v>114</v>
      </c>
      <c r="D649" s="760">
        <v>0.19</v>
      </c>
    </row>
    <row r="650" spans="1:4" ht="30">
      <c r="A650" s="755">
        <v>7045</v>
      </c>
      <c r="B650" s="756" t="s">
        <v>3632</v>
      </c>
      <c r="C650" s="755" t="s">
        <v>114</v>
      </c>
      <c r="D650" s="757">
        <v>0.04</v>
      </c>
    </row>
    <row r="651" spans="1:4" ht="30">
      <c r="A651" s="758">
        <v>7046</v>
      </c>
      <c r="B651" s="759" t="s">
        <v>3633</v>
      </c>
      <c r="C651" s="758" t="s">
        <v>114</v>
      </c>
      <c r="D651" s="760">
        <v>0.21</v>
      </c>
    </row>
    <row r="652" spans="1:4" ht="30">
      <c r="A652" s="755">
        <v>7047</v>
      </c>
      <c r="B652" s="756" t="s">
        <v>3634</v>
      </c>
      <c r="C652" s="755" t="s">
        <v>114</v>
      </c>
      <c r="D652" s="757">
        <v>4.09</v>
      </c>
    </row>
    <row r="653" spans="1:4" ht="30">
      <c r="A653" s="758">
        <v>7051</v>
      </c>
      <c r="B653" s="759" t="s">
        <v>3635</v>
      </c>
      <c r="C653" s="758" t="s">
        <v>114</v>
      </c>
      <c r="D653" s="760">
        <v>18.43</v>
      </c>
    </row>
    <row r="654" spans="1:4" ht="30">
      <c r="A654" s="755">
        <v>7052</v>
      </c>
      <c r="B654" s="756" t="s">
        <v>3636</v>
      </c>
      <c r="C654" s="755" t="s">
        <v>114</v>
      </c>
      <c r="D654" s="757">
        <v>4.84</v>
      </c>
    </row>
    <row r="655" spans="1:4" ht="30">
      <c r="A655" s="758">
        <v>7053</v>
      </c>
      <c r="B655" s="759" t="s">
        <v>3637</v>
      </c>
      <c r="C655" s="758" t="s">
        <v>114</v>
      </c>
      <c r="D655" s="760">
        <v>23.07</v>
      </c>
    </row>
    <row r="656" spans="1:4" ht="30">
      <c r="A656" s="755">
        <v>7054</v>
      </c>
      <c r="B656" s="756" t="s">
        <v>3638</v>
      </c>
      <c r="C656" s="755" t="s">
        <v>114</v>
      </c>
      <c r="D656" s="757">
        <v>65.31</v>
      </c>
    </row>
    <row r="657" spans="1:4" ht="30">
      <c r="A657" s="758">
        <v>7058</v>
      </c>
      <c r="B657" s="759" t="s">
        <v>3639</v>
      </c>
      <c r="C657" s="758" t="s">
        <v>114</v>
      </c>
      <c r="D657" s="760">
        <v>10.64</v>
      </c>
    </row>
    <row r="658" spans="1:4" ht="30">
      <c r="A658" s="755">
        <v>7059</v>
      </c>
      <c r="B658" s="756" t="s">
        <v>3640</v>
      </c>
      <c r="C658" s="755" t="s">
        <v>114</v>
      </c>
      <c r="D658" s="757">
        <v>3.72</v>
      </c>
    </row>
    <row r="659" spans="1:4" ht="30">
      <c r="A659" s="758">
        <v>7060</v>
      </c>
      <c r="B659" s="759" t="s">
        <v>3641</v>
      </c>
      <c r="C659" s="758" t="s">
        <v>114</v>
      </c>
      <c r="D659" s="760">
        <v>19.96</v>
      </c>
    </row>
    <row r="660" spans="1:4" ht="30">
      <c r="A660" s="755">
        <v>7061</v>
      </c>
      <c r="B660" s="756" t="s">
        <v>3642</v>
      </c>
      <c r="C660" s="755" t="s">
        <v>114</v>
      </c>
      <c r="D660" s="757">
        <v>95.34</v>
      </c>
    </row>
    <row r="661" spans="1:4">
      <c r="A661" s="758">
        <v>7063</v>
      </c>
      <c r="B661" s="759" t="s">
        <v>1379</v>
      </c>
      <c r="C661" s="758" t="s">
        <v>114</v>
      </c>
      <c r="D661" s="760">
        <v>9.7899999999999991</v>
      </c>
    </row>
    <row r="662" spans="1:4">
      <c r="A662" s="755">
        <v>7064</v>
      </c>
      <c r="B662" s="756" t="s">
        <v>1380</v>
      </c>
      <c r="C662" s="755" t="s">
        <v>114</v>
      </c>
      <c r="D662" s="757">
        <v>2.57</v>
      </c>
    </row>
    <row r="663" spans="1:4">
      <c r="A663" s="758">
        <v>7065</v>
      </c>
      <c r="B663" s="759" t="s">
        <v>1381</v>
      </c>
      <c r="C663" s="758" t="s">
        <v>114</v>
      </c>
      <c r="D663" s="760">
        <v>10.71</v>
      </c>
    </row>
    <row r="664" spans="1:4">
      <c r="A664" s="755">
        <v>7066</v>
      </c>
      <c r="B664" s="756" t="s">
        <v>1382</v>
      </c>
      <c r="C664" s="755" t="s">
        <v>114</v>
      </c>
      <c r="D664" s="757">
        <v>62.86</v>
      </c>
    </row>
    <row r="665" spans="1:4" ht="45">
      <c r="A665" s="758">
        <v>53786</v>
      </c>
      <c r="B665" s="759" t="s">
        <v>3643</v>
      </c>
      <c r="C665" s="758" t="s">
        <v>114</v>
      </c>
      <c r="D665" s="760">
        <v>48.04</v>
      </c>
    </row>
    <row r="666" spans="1:4" ht="30">
      <c r="A666" s="755">
        <v>53788</v>
      </c>
      <c r="B666" s="756" t="s">
        <v>3644</v>
      </c>
      <c r="C666" s="755" t="s">
        <v>114</v>
      </c>
      <c r="D666" s="757">
        <v>41.77</v>
      </c>
    </row>
    <row r="667" spans="1:4" ht="30">
      <c r="A667" s="758">
        <v>53792</v>
      </c>
      <c r="B667" s="759" t="s">
        <v>3645</v>
      </c>
      <c r="C667" s="758" t="s">
        <v>114</v>
      </c>
      <c r="D667" s="760">
        <v>118.52</v>
      </c>
    </row>
    <row r="668" spans="1:4">
      <c r="A668" s="755">
        <v>53794</v>
      </c>
      <c r="B668" s="756" t="s">
        <v>2214</v>
      </c>
      <c r="C668" s="755" t="s">
        <v>114</v>
      </c>
      <c r="D668" s="757">
        <v>35</v>
      </c>
    </row>
    <row r="669" spans="1:4" ht="45">
      <c r="A669" s="758">
        <v>53797</v>
      </c>
      <c r="B669" s="759" t="s">
        <v>3646</v>
      </c>
      <c r="C669" s="758" t="s">
        <v>114</v>
      </c>
      <c r="D669" s="760">
        <v>97.4</v>
      </c>
    </row>
    <row r="670" spans="1:4" ht="30">
      <c r="A670" s="755">
        <v>53804</v>
      </c>
      <c r="B670" s="756" t="s">
        <v>3647</v>
      </c>
      <c r="C670" s="755" t="s">
        <v>114</v>
      </c>
      <c r="D670" s="757">
        <v>2.11</v>
      </c>
    </row>
    <row r="671" spans="1:4">
      <c r="A671" s="758">
        <v>53806</v>
      </c>
      <c r="B671" s="759" t="s">
        <v>3648</v>
      </c>
      <c r="C671" s="758" t="s">
        <v>114</v>
      </c>
      <c r="D671" s="760">
        <v>37.299999999999997</v>
      </c>
    </row>
    <row r="672" spans="1:4" ht="30">
      <c r="A672" s="755">
        <v>53810</v>
      </c>
      <c r="B672" s="756" t="s">
        <v>126</v>
      </c>
      <c r="C672" s="755" t="s">
        <v>114</v>
      </c>
      <c r="D672" s="757">
        <v>37.53</v>
      </c>
    </row>
    <row r="673" spans="1:4">
      <c r="A673" s="758">
        <v>53814</v>
      </c>
      <c r="B673" s="759" t="s">
        <v>3649</v>
      </c>
      <c r="C673" s="758" t="s">
        <v>114</v>
      </c>
      <c r="D673" s="760">
        <v>122.93</v>
      </c>
    </row>
    <row r="674" spans="1:4">
      <c r="A674" s="755">
        <v>53817</v>
      </c>
      <c r="B674" s="756" t="s">
        <v>3650</v>
      </c>
      <c r="C674" s="755" t="s">
        <v>114</v>
      </c>
      <c r="D674" s="757">
        <v>52.24</v>
      </c>
    </row>
    <row r="675" spans="1:4" ht="30">
      <c r="A675" s="758">
        <v>53818</v>
      </c>
      <c r="B675" s="759" t="s">
        <v>3651</v>
      </c>
      <c r="C675" s="758" t="s">
        <v>114</v>
      </c>
      <c r="D675" s="760">
        <v>4.01</v>
      </c>
    </row>
    <row r="676" spans="1:4" ht="30">
      <c r="A676" s="755">
        <v>53827</v>
      </c>
      <c r="B676" s="756" t="s">
        <v>1383</v>
      </c>
      <c r="C676" s="755" t="s">
        <v>114</v>
      </c>
      <c r="D676" s="757">
        <v>95.34</v>
      </c>
    </row>
    <row r="677" spans="1:4" ht="30">
      <c r="A677" s="758">
        <v>53829</v>
      </c>
      <c r="B677" s="759" t="s">
        <v>3652</v>
      </c>
      <c r="C677" s="758" t="s">
        <v>114</v>
      </c>
      <c r="D677" s="760">
        <v>97.4</v>
      </c>
    </row>
    <row r="678" spans="1:4" ht="30">
      <c r="A678" s="755">
        <v>53831</v>
      </c>
      <c r="B678" s="756" t="s">
        <v>3653</v>
      </c>
      <c r="C678" s="755" t="s">
        <v>114</v>
      </c>
      <c r="D678" s="757">
        <v>118.52</v>
      </c>
    </row>
    <row r="679" spans="1:4">
      <c r="A679" s="758">
        <v>53840</v>
      </c>
      <c r="B679" s="759" t="s">
        <v>3654</v>
      </c>
      <c r="C679" s="758" t="s">
        <v>114</v>
      </c>
      <c r="D679" s="760">
        <v>1.1499999999999999</v>
      </c>
    </row>
    <row r="680" spans="1:4">
      <c r="A680" s="755">
        <v>53841</v>
      </c>
      <c r="B680" s="756" t="s">
        <v>3655</v>
      </c>
      <c r="C680" s="755" t="s">
        <v>114</v>
      </c>
      <c r="D680" s="757">
        <v>0.79</v>
      </c>
    </row>
    <row r="681" spans="1:4" ht="30">
      <c r="A681" s="758">
        <v>53849</v>
      </c>
      <c r="B681" s="759" t="s">
        <v>3656</v>
      </c>
      <c r="C681" s="758" t="s">
        <v>114</v>
      </c>
      <c r="D681" s="760">
        <v>65.31</v>
      </c>
    </row>
    <row r="682" spans="1:4" ht="30">
      <c r="A682" s="755">
        <v>53857</v>
      </c>
      <c r="B682" s="756" t="s">
        <v>3657</v>
      </c>
      <c r="C682" s="755" t="s">
        <v>114</v>
      </c>
      <c r="D682" s="757">
        <v>18.2</v>
      </c>
    </row>
    <row r="683" spans="1:4" ht="30">
      <c r="A683" s="758">
        <v>53858</v>
      </c>
      <c r="B683" s="759" t="s">
        <v>3658</v>
      </c>
      <c r="C683" s="758" t="s">
        <v>114</v>
      </c>
      <c r="D683" s="760">
        <v>66.86</v>
      </c>
    </row>
    <row r="684" spans="1:4" ht="30">
      <c r="A684" s="755">
        <v>53861</v>
      </c>
      <c r="B684" s="756" t="s">
        <v>3659</v>
      </c>
      <c r="C684" s="755" t="s">
        <v>114</v>
      </c>
      <c r="D684" s="757">
        <v>25.23</v>
      </c>
    </row>
    <row r="685" spans="1:4">
      <c r="A685" s="758">
        <v>53863</v>
      </c>
      <c r="B685" s="759" t="s">
        <v>3660</v>
      </c>
      <c r="C685" s="758" t="s">
        <v>114</v>
      </c>
      <c r="D685" s="760">
        <v>1.52</v>
      </c>
    </row>
    <row r="686" spans="1:4" ht="30">
      <c r="A686" s="755">
        <v>53865</v>
      </c>
      <c r="B686" s="756" t="s">
        <v>3661</v>
      </c>
      <c r="C686" s="755" t="s">
        <v>114</v>
      </c>
      <c r="D686" s="757">
        <v>32.479999999999997</v>
      </c>
    </row>
    <row r="687" spans="1:4" ht="30">
      <c r="A687" s="758">
        <v>53866</v>
      </c>
      <c r="B687" s="759" t="s">
        <v>3662</v>
      </c>
      <c r="C687" s="758" t="s">
        <v>114</v>
      </c>
      <c r="D687" s="760">
        <v>0.9</v>
      </c>
    </row>
    <row r="688" spans="1:4" ht="30">
      <c r="A688" s="755">
        <v>53882</v>
      </c>
      <c r="B688" s="756" t="s">
        <v>3663</v>
      </c>
      <c r="C688" s="755" t="s">
        <v>114</v>
      </c>
      <c r="D688" s="757">
        <v>15.87</v>
      </c>
    </row>
    <row r="689" spans="1:4" ht="30">
      <c r="A689" s="758">
        <v>55263</v>
      </c>
      <c r="B689" s="759" t="s">
        <v>3664</v>
      </c>
      <c r="C689" s="758" t="s">
        <v>114</v>
      </c>
      <c r="D689" s="760">
        <v>57.99</v>
      </c>
    </row>
    <row r="690" spans="1:4">
      <c r="A690" s="755">
        <v>73303</v>
      </c>
      <c r="B690" s="756" t="s">
        <v>3665</v>
      </c>
      <c r="C690" s="755" t="s">
        <v>114</v>
      </c>
      <c r="D690" s="757">
        <v>3.12</v>
      </c>
    </row>
    <row r="691" spans="1:4">
      <c r="A691" s="758">
        <v>73307</v>
      </c>
      <c r="B691" s="759" t="s">
        <v>3666</v>
      </c>
      <c r="C691" s="758" t="s">
        <v>114</v>
      </c>
      <c r="D691" s="760">
        <v>2.78</v>
      </c>
    </row>
    <row r="692" spans="1:4" ht="30">
      <c r="A692" s="755">
        <v>73309</v>
      </c>
      <c r="B692" s="756" t="s">
        <v>1384</v>
      </c>
      <c r="C692" s="755" t="s">
        <v>114</v>
      </c>
      <c r="D692" s="757">
        <v>13.82</v>
      </c>
    </row>
    <row r="693" spans="1:4">
      <c r="A693" s="758">
        <v>73311</v>
      </c>
      <c r="B693" s="759" t="s">
        <v>1385</v>
      </c>
      <c r="C693" s="758" t="s">
        <v>114</v>
      </c>
      <c r="D693" s="760">
        <v>109.69</v>
      </c>
    </row>
    <row r="694" spans="1:4" ht="30">
      <c r="A694" s="755">
        <v>73313</v>
      </c>
      <c r="B694" s="756" t="s">
        <v>1386</v>
      </c>
      <c r="C694" s="755" t="s">
        <v>114</v>
      </c>
      <c r="D694" s="757">
        <v>3.63</v>
      </c>
    </row>
    <row r="695" spans="1:4" ht="30">
      <c r="A695" s="758">
        <v>73315</v>
      </c>
      <c r="B695" s="759" t="s">
        <v>1387</v>
      </c>
      <c r="C695" s="758" t="s">
        <v>114</v>
      </c>
      <c r="D695" s="760">
        <v>41.77</v>
      </c>
    </row>
    <row r="696" spans="1:4" ht="30">
      <c r="A696" s="755">
        <v>73335</v>
      </c>
      <c r="B696" s="756" t="s">
        <v>3667</v>
      </c>
      <c r="C696" s="755" t="s">
        <v>114</v>
      </c>
      <c r="D696" s="757">
        <v>15.5</v>
      </c>
    </row>
    <row r="697" spans="1:4" ht="45">
      <c r="A697" s="758">
        <v>73340</v>
      </c>
      <c r="B697" s="759" t="s">
        <v>3668</v>
      </c>
      <c r="C697" s="758" t="s">
        <v>114</v>
      </c>
      <c r="D697" s="760">
        <v>95.34</v>
      </c>
    </row>
    <row r="698" spans="1:4" ht="30">
      <c r="A698" s="755">
        <v>83361</v>
      </c>
      <c r="B698" s="756" t="s">
        <v>3669</v>
      </c>
      <c r="C698" s="755" t="s">
        <v>114</v>
      </c>
      <c r="D698" s="757">
        <v>9.39</v>
      </c>
    </row>
    <row r="699" spans="1:4" ht="30">
      <c r="A699" s="758">
        <v>83761</v>
      </c>
      <c r="B699" s="759" t="s">
        <v>3670</v>
      </c>
      <c r="C699" s="758" t="s">
        <v>114</v>
      </c>
      <c r="D699" s="760">
        <v>6.65</v>
      </c>
    </row>
    <row r="700" spans="1:4" ht="30">
      <c r="A700" s="755">
        <v>83762</v>
      </c>
      <c r="B700" s="756" t="s">
        <v>3671</v>
      </c>
      <c r="C700" s="755" t="s">
        <v>114</v>
      </c>
      <c r="D700" s="757">
        <v>8.31</v>
      </c>
    </row>
    <row r="701" spans="1:4" ht="30">
      <c r="A701" s="758">
        <v>83763</v>
      </c>
      <c r="B701" s="759" t="s">
        <v>3672</v>
      </c>
      <c r="C701" s="758" t="s">
        <v>114</v>
      </c>
      <c r="D701" s="760">
        <v>30.92</v>
      </c>
    </row>
    <row r="702" spans="1:4" ht="30">
      <c r="A702" s="755">
        <v>83764</v>
      </c>
      <c r="B702" s="756" t="s">
        <v>3673</v>
      </c>
      <c r="C702" s="755" t="s">
        <v>114</v>
      </c>
      <c r="D702" s="757">
        <v>1.49</v>
      </c>
    </row>
    <row r="703" spans="1:4">
      <c r="A703" s="758">
        <v>87026</v>
      </c>
      <c r="B703" s="759" t="s">
        <v>3674</v>
      </c>
      <c r="C703" s="758" t="s">
        <v>114</v>
      </c>
      <c r="D703" s="760">
        <v>0.3</v>
      </c>
    </row>
    <row r="704" spans="1:4" ht="30">
      <c r="A704" s="755">
        <v>87441</v>
      </c>
      <c r="B704" s="756" t="s">
        <v>1388</v>
      </c>
      <c r="C704" s="755" t="s">
        <v>114</v>
      </c>
      <c r="D704" s="757">
        <v>0.3</v>
      </c>
    </row>
    <row r="705" spans="1:4" ht="30">
      <c r="A705" s="758">
        <v>87442</v>
      </c>
      <c r="B705" s="759" t="s">
        <v>1389</v>
      </c>
      <c r="C705" s="758" t="s">
        <v>114</v>
      </c>
      <c r="D705" s="760">
        <v>0.06</v>
      </c>
    </row>
    <row r="706" spans="1:4" ht="30">
      <c r="A706" s="755">
        <v>87443</v>
      </c>
      <c r="B706" s="756" t="s">
        <v>1390</v>
      </c>
      <c r="C706" s="755" t="s">
        <v>114</v>
      </c>
      <c r="D706" s="757">
        <v>0.28000000000000003</v>
      </c>
    </row>
    <row r="707" spans="1:4" ht="30">
      <c r="A707" s="758">
        <v>87444</v>
      </c>
      <c r="B707" s="759" t="s">
        <v>3675</v>
      </c>
      <c r="C707" s="758" t="s">
        <v>114</v>
      </c>
      <c r="D707" s="760">
        <v>2.6</v>
      </c>
    </row>
    <row r="708" spans="1:4" ht="30">
      <c r="A708" s="755">
        <v>88387</v>
      </c>
      <c r="B708" s="756" t="s">
        <v>3676</v>
      </c>
      <c r="C708" s="755" t="s">
        <v>114</v>
      </c>
      <c r="D708" s="757">
        <v>0.57999999999999996</v>
      </c>
    </row>
    <row r="709" spans="1:4" ht="30">
      <c r="A709" s="758">
        <v>88389</v>
      </c>
      <c r="B709" s="759" t="s">
        <v>3677</v>
      </c>
      <c r="C709" s="758" t="s">
        <v>114</v>
      </c>
      <c r="D709" s="760">
        <v>0.13</v>
      </c>
    </row>
    <row r="710" spans="1:4" ht="30">
      <c r="A710" s="755">
        <v>88390</v>
      </c>
      <c r="B710" s="756" t="s">
        <v>3678</v>
      </c>
      <c r="C710" s="755" t="s">
        <v>114</v>
      </c>
      <c r="D710" s="757">
        <v>0.73</v>
      </c>
    </row>
    <row r="711" spans="1:4" ht="30">
      <c r="A711" s="758">
        <v>88391</v>
      </c>
      <c r="B711" s="759" t="s">
        <v>3679</v>
      </c>
      <c r="C711" s="758" t="s">
        <v>114</v>
      </c>
      <c r="D711" s="760">
        <v>1.47</v>
      </c>
    </row>
    <row r="712" spans="1:4" ht="30">
      <c r="A712" s="755">
        <v>88394</v>
      </c>
      <c r="B712" s="756" t="s">
        <v>3680</v>
      </c>
      <c r="C712" s="755" t="s">
        <v>114</v>
      </c>
      <c r="D712" s="757">
        <v>0.69</v>
      </c>
    </row>
    <row r="713" spans="1:4" ht="30">
      <c r="A713" s="758">
        <v>88395</v>
      </c>
      <c r="B713" s="759" t="s">
        <v>3681</v>
      </c>
      <c r="C713" s="758" t="s">
        <v>114</v>
      </c>
      <c r="D713" s="760">
        <v>0.15</v>
      </c>
    </row>
    <row r="714" spans="1:4" ht="30">
      <c r="A714" s="755">
        <v>88396</v>
      </c>
      <c r="B714" s="756" t="s">
        <v>3682</v>
      </c>
      <c r="C714" s="755" t="s">
        <v>114</v>
      </c>
      <c r="D714" s="757">
        <v>0.87</v>
      </c>
    </row>
    <row r="715" spans="1:4" ht="30">
      <c r="A715" s="758">
        <v>88397</v>
      </c>
      <c r="B715" s="759" t="s">
        <v>3683</v>
      </c>
      <c r="C715" s="758" t="s">
        <v>114</v>
      </c>
      <c r="D715" s="760">
        <v>2.2000000000000002</v>
      </c>
    </row>
    <row r="716" spans="1:4" ht="30">
      <c r="A716" s="755">
        <v>88400</v>
      </c>
      <c r="B716" s="756" t="s">
        <v>3684</v>
      </c>
      <c r="C716" s="755" t="s">
        <v>114</v>
      </c>
      <c r="D716" s="757">
        <v>0.55000000000000004</v>
      </c>
    </row>
    <row r="717" spans="1:4" ht="30">
      <c r="A717" s="758">
        <v>88401</v>
      </c>
      <c r="B717" s="759" t="s">
        <v>3685</v>
      </c>
      <c r="C717" s="758" t="s">
        <v>114</v>
      </c>
      <c r="D717" s="760">
        <v>0.12</v>
      </c>
    </row>
    <row r="718" spans="1:4" ht="30">
      <c r="A718" s="755">
        <v>88402</v>
      </c>
      <c r="B718" s="756" t="s">
        <v>3686</v>
      </c>
      <c r="C718" s="755" t="s">
        <v>114</v>
      </c>
      <c r="D718" s="757">
        <v>0.69</v>
      </c>
    </row>
    <row r="719" spans="1:4" ht="30">
      <c r="A719" s="758">
        <v>88403</v>
      </c>
      <c r="B719" s="759" t="s">
        <v>3687</v>
      </c>
      <c r="C719" s="758" t="s">
        <v>114</v>
      </c>
      <c r="D719" s="760">
        <v>0.88</v>
      </c>
    </row>
    <row r="720" spans="1:4" ht="30">
      <c r="A720" s="755">
        <v>88419</v>
      </c>
      <c r="B720" s="756" t="s">
        <v>1391</v>
      </c>
      <c r="C720" s="755" t="s">
        <v>114</v>
      </c>
      <c r="D720" s="757">
        <v>3.6</v>
      </c>
    </row>
    <row r="721" spans="1:4" ht="30">
      <c r="A721" s="758">
        <v>88422</v>
      </c>
      <c r="B721" s="759" t="s">
        <v>1392</v>
      </c>
      <c r="C721" s="758" t="s">
        <v>114</v>
      </c>
      <c r="D721" s="760">
        <v>0.81</v>
      </c>
    </row>
    <row r="722" spans="1:4" ht="30">
      <c r="A722" s="755">
        <v>88425</v>
      </c>
      <c r="B722" s="756" t="s">
        <v>1393</v>
      </c>
      <c r="C722" s="755" t="s">
        <v>114</v>
      </c>
      <c r="D722" s="757">
        <v>3.93</v>
      </c>
    </row>
    <row r="723" spans="1:4" ht="30">
      <c r="A723" s="758">
        <v>88427</v>
      </c>
      <c r="B723" s="759" t="s">
        <v>3688</v>
      </c>
      <c r="C723" s="758" t="s">
        <v>114</v>
      </c>
      <c r="D723" s="760">
        <v>2.23</v>
      </c>
    </row>
    <row r="724" spans="1:4" ht="30">
      <c r="A724" s="755">
        <v>88434</v>
      </c>
      <c r="B724" s="756" t="s">
        <v>3689</v>
      </c>
      <c r="C724" s="755" t="s">
        <v>114</v>
      </c>
      <c r="D724" s="757">
        <v>4.7699999999999996</v>
      </c>
    </row>
    <row r="725" spans="1:4" ht="30">
      <c r="A725" s="758">
        <v>88435</v>
      </c>
      <c r="B725" s="759" t="s">
        <v>3690</v>
      </c>
      <c r="C725" s="758" t="s">
        <v>114</v>
      </c>
      <c r="D725" s="760">
        <v>1.07</v>
      </c>
    </row>
    <row r="726" spans="1:4" ht="30">
      <c r="A726" s="755">
        <v>88436</v>
      </c>
      <c r="B726" s="756" t="s">
        <v>3691</v>
      </c>
      <c r="C726" s="755" t="s">
        <v>114</v>
      </c>
      <c r="D726" s="757">
        <v>5.22</v>
      </c>
    </row>
    <row r="727" spans="1:4" ht="30">
      <c r="A727" s="758">
        <v>88437</v>
      </c>
      <c r="B727" s="759" t="s">
        <v>3692</v>
      </c>
      <c r="C727" s="758" t="s">
        <v>114</v>
      </c>
      <c r="D727" s="760">
        <v>2.23</v>
      </c>
    </row>
    <row r="728" spans="1:4" ht="30">
      <c r="A728" s="755">
        <v>88569</v>
      </c>
      <c r="B728" s="756" t="s">
        <v>1394</v>
      </c>
      <c r="C728" s="755" t="s">
        <v>114</v>
      </c>
      <c r="D728" s="757">
        <v>2.16</v>
      </c>
    </row>
    <row r="729" spans="1:4" ht="30">
      <c r="A729" s="758">
        <v>88570</v>
      </c>
      <c r="B729" s="759" t="s">
        <v>1395</v>
      </c>
      <c r="C729" s="758" t="s">
        <v>114</v>
      </c>
      <c r="D729" s="760">
        <v>0.73</v>
      </c>
    </row>
    <row r="730" spans="1:4" ht="30">
      <c r="A730" s="755">
        <v>88826</v>
      </c>
      <c r="B730" s="756" t="s">
        <v>3693</v>
      </c>
      <c r="C730" s="755" t="s">
        <v>114</v>
      </c>
      <c r="D730" s="757">
        <v>0.22</v>
      </c>
    </row>
    <row r="731" spans="1:4" ht="30">
      <c r="A731" s="758">
        <v>88827</v>
      </c>
      <c r="B731" s="759" t="s">
        <v>3694</v>
      </c>
      <c r="C731" s="758" t="s">
        <v>114</v>
      </c>
      <c r="D731" s="760">
        <v>0.04</v>
      </c>
    </row>
    <row r="732" spans="1:4" ht="30">
      <c r="A732" s="755">
        <v>88828</v>
      </c>
      <c r="B732" s="756" t="s">
        <v>3695</v>
      </c>
      <c r="C732" s="755" t="s">
        <v>114</v>
      </c>
      <c r="D732" s="757">
        <v>0.2</v>
      </c>
    </row>
    <row r="733" spans="1:4" ht="30">
      <c r="A733" s="758">
        <v>88829</v>
      </c>
      <c r="B733" s="759" t="s">
        <v>3696</v>
      </c>
      <c r="C733" s="758" t="s">
        <v>114</v>
      </c>
      <c r="D733" s="760">
        <v>0.57999999999999996</v>
      </c>
    </row>
    <row r="734" spans="1:4" ht="30">
      <c r="A734" s="755">
        <v>88832</v>
      </c>
      <c r="B734" s="756" t="s">
        <v>3697</v>
      </c>
      <c r="C734" s="755" t="s">
        <v>114</v>
      </c>
      <c r="D734" s="757">
        <v>22.44</v>
      </c>
    </row>
    <row r="735" spans="1:4" ht="30">
      <c r="A735" s="758">
        <v>88834</v>
      </c>
      <c r="B735" s="759" t="s">
        <v>3698</v>
      </c>
      <c r="C735" s="758" t="s">
        <v>114</v>
      </c>
      <c r="D735" s="760">
        <v>5.77</v>
      </c>
    </row>
    <row r="736" spans="1:4" ht="30">
      <c r="A736" s="755">
        <v>88835</v>
      </c>
      <c r="B736" s="756" t="s">
        <v>3699</v>
      </c>
      <c r="C736" s="755" t="s">
        <v>114</v>
      </c>
      <c r="D736" s="757">
        <v>28.05</v>
      </c>
    </row>
    <row r="737" spans="1:4" ht="30">
      <c r="A737" s="758">
        <v>88836</v>
      </c>
      <c r="B737" s="759" t="s">
        <v>3700</v>
      </c>
      <c r="C737" s="758" t="s">
        <v>114</v>
      </c>
      <c r="D737" s="760">
        <v>57.45</v>
      </c>
    </row>
    <row r="738" spans="1:4">
      <c r="A738" s="755">
        <v>88839</v>
      </c>
      <c r="B738" s="756" t="s">
        <v>3701</v>
      </c>
      <c r="C738" s="755" t="s">
        <v>114</v>
      </c>
      <c r="D738" s="757">
        <v>16.940000000000001</v>
      </c>
    </row>
    <row r="739" spans="1:4">
      <c r="A739" s="758">
        <v>88840</v>
      </c>
      <c r="B739" s="759" t="s">
        <v>3702</v>
      </c>
      <c r="C739" s="758" t="s">
        <v>114</v>
      </c>
      <c r="D739" s="760">
        <v>7.24</v>
      </c>
    </row>
    <row r="740" spans="1:4">
      <c r="A740" s="755">
        <v>88841</v>
      </c>
      <c r="B740" s="756" t="s">
        <v>3703</v>
      </c>
      <c r="C740" s="755" t="s">
        <v>114</v>
      </c>
      <c r="D740" s="757">
        <v>30.29</v>
      </c>
    </row>
    <row r="741" spans="1:4">
      <c r="A741" s="758">
        <v>88842</v>
      </c>
      <c r="B741" s="759" t="s">
        <v>3704</v>
      </c>
      <c r="C741" s="758" t="s">
        <v>114</v>
      </c>
      <c r="D741" s="760">
        <v>65.31</v>
      </c>
    </row>
    <row r="742" spans="1:4" ht="30">
      <c r="A742" s="755">
        <v>88847</v>
      </c>
      <c r="B742" s="756" t="s">
        <v>3705</v>
      </c>
      <c r="C742" s="755" t="s">
        <v>114</v>
      </c>
      <c r="D742" s="757">
        <v>12.78</v>
      </c>
    </row>
    <row r="743" spans="1:4" ht="30">
      <c r="A743" s="758">
        <v>88848</v>
      </c>
      <c r="B743" s="759" t="s">
        <v>3706</v>
      </c>
      <c r="C743" s="758" t="s">
        <v>114</v>
      </c>
      <c r="D743" s="760">
        <v>5.0999999999999996</v>
      </c>
    </row>
    <row r="744" spans="1:4" ht="30">
      <c r="A744" s="755">
        <v>88853</v>
      </c>
      <c r="B744" s="756" t="s">
        <v>3707</v>
      </c>
      <c r="C744" s="755" t="s">
        <v>114</v>
      </c>
      <c r="D744" s="757">
        <v>0.16</v>
      </c>
    </row>
    <row r="745" spans="1:4" ht="30">
      <c r="A745" s="758">
        <v>88854</v>
      </c>
      <c r="B745" s="759" t="s">
        <v>3708</v>
      </c>
      <c r="C745" s="758" t="s">
        <v>114</v>
      </c>
      <c r="D745" s="760">
        <v>0.03</v>
      </c>
    </row>
    <row r="746" spans="1:4" ht="30">
      <c r="A746" s="755">
        <v>88855</v>
      </c>
      <c r="B746" s="756" t="s">
        <v>3709</v>
      </c>
      <c r="C746" s="755" t="s">
        <v>114</v>
      </c>
      <c r="D746" s="757">
        <v>1.46</v>
      </c>
    </row>
    <row r="747" spans="1:4">
      <c r="A747" s="758">
        <v>88856</v>
      </c>
      <c r="B747" s="759" t="s">
        <v>3710</v>
      </c>
      <c r="C747" s="758" t="s">
        <v>114</v>
      </c>
      <c r="D747" s="760">
        <v>0.39</v>
      </c>
    </row>
    <row r="748" spans="1:4" ht="45">
      <c r="A748" s="755">
        <v>88857</v>
      </c>
      <c r="B748" s="756" t="s">
        <v>3711</v>
      </c>
      <c r="C748" s="755" t="s">
        <v>114</v>
      </c>
      <c r="D748" s="757">
        <v>13.64</v>
      </c>
    </row>
    <row r="749" spans="1:4" ht="30">
      <c r="A749" s="758">
        <v>88858</v>
      </c>
      <c r="B749" s="759" t="s">
        <v>3712</v>
      </c>
      <c r="C749" s="758" t="s">
        <v>114</v>
      </c>
      <c r="D749" s="760">
        <v>3.5</v>
      </c>
    </row>
    <row r="750" spans="1:4" ht="45">
      <c r="A750" s="755">
        <v>88859</v>
      </c>
      <c r="B750" s="756" t="s">
        <v>3713</v>
      </c>
      <c r="C750" s="755" t="s">
        <v>114</v>
      </c>
      <c r="D750" s="757">
        <v>12.13</v>
      </c>
    </row>
    <row r="751" spans="1:4" ht="30">
      <c r="A751" s="758">
        <v>88860</v>
      </c>
      <c r="B751" s="759" t="s">
        <v>3714</v>
      </c>
      <c r="C751" s="758" t="s">
        <v>114</v>
      </c>
      <c r="D751" s="760">
        <v>3.11</v>
      </c>
    </row>
    <row r="752" spans="1:4" ht="30">
      <c r="A752" s="755">
        <v>88900</v>
      </c>
      <c r="B752" s="756" t="s">
        <v>3715</v>
      </c>
      <c r="C752" s="755" t="s">
        <v>114</v>
      </c>
      <c r="D752" s="757">
        <v>26.16</v>
      </c>
    </row>
    <row r="753" spans="1:4" ht="30">
      <c r="A753" s="758">
        <v>88902</v>
      </c>
      <c r="B753" s="759" t="s">
        <v>3716</v>
      </c>
      <c r="C753" s="758" t="s">
        <v>114</v>
      </c>
      <c r="D753" s="760">
        <v>6.72</v>
      </c>
    </row>
    <row r="754" spans="1:4" ht="30">
      <c r="A754" s="755">
        <v>88903</v>
      </c>
      <c r="B754" s="756" t="s">
        <v>3717</v>
      </c>
      <c r="C754" s="755" t="s">
        <v>114</v>
      </c>
      <c r="D754" s="757">
        <v>32.700000000000003</v>
      </c>
    </row>
    <row r="755" spans="1:4" ht="30">
      <c r="A755" s="758">
        <v>88904</v>
      </c>
      <c r="B755" s="759" t="s">
        <v>3718</v>
      </c>
      <c r="C755" s="758" t="s">
        <v>114</v>
      </c>
      <c r="D755" s="760">
        <v>80.95</v>
      </c>
    </row>
    <row r="756" spans="1:4" ht="30">
      <c r="A756" s="755">
        <v>89009</v>
      </c>
      <c r="B756" s="756" t="s">
        <v>127</v>
      </c>
      <c r="C756" s="755" t="s">
        <v>114</v>
      </c>
      <c r="D756" s="757">
        <v>20.99</v>
      </c>
    </row>
    <row r="757" spans="1:4" ht="30">
      <c r="A757" s="758">
        <v>89010</v>
      </c>
      <c r="B757" s="759" t="s">
        <v>128</v>
      </c>
      <c r="C757" s="758" t="s">
        <v>114</v>
      </c>
      <c r="D757" s="760">
        <v>8.9700000000000006</v>
      </c>
    </row>
    <row r="758" spans="1:4" ht="45">
      <c r="A758" s="755">
        <v>89011</v>
      </c>
      <c r="B758" s="756" t="s">
        <v>3719</v>
      </c>
      <c r="C758" s="755" t="s">
        <v>114</v>
      </c>
      <c r="D758" s="757">
        <v>13.16</v>
      </c>
    </row>
    <row r="759" spans="1:4" ht="30">
      <c r="A759" s="758">
        <v>89012</v>
      </c>
      <c r="B759" s="759" t="s">
        <v>3720</v>
      </c>
      <c r="C759" s="758" t="s">
        <v>114</v>
      </c>
      <c r="D759" s="760">
        <v>3.38</v>
      </c>
    </row>
    <row r="760" spans="1:4">
      <c r="A760" s="755">
        <v>89013</v>
      </c>
      <c r="B760" s="756" t="s">
        <v>3721</v>
      </c>
      <c r="C760" s="755" t="s">
        <v>114</v>
      </c>
      <c r="D760" s="757">
        <v>68.760000000000005</v>
      </c>
    </row>
    <row r="761" spans="1:4">
      <c r="A761" s="758">
        <v>89014</v>
      </c>
      <c r="B761" s="759" t="s">
        <v>3722</v>
      </c>
      <c r="C761" s="758" t="s">
        <v>114</v>
      </c>
      <c r="D761" s="760">
        <v>29.4</v>
      </c>
    </row>
    <row r="762" spans="1:4">
      <c r="A762" s="755">
        <v>89015</v>
      </c>
      <c r="B762" s="756" t="s">
        <v>3723</v>
      </c>
      <c r="C762" s="755" t="s">
        <v>114</v>
      </c>
      <c r="D762" s="757">
        <v>1.69</v>
      </c>
    </row>
    <row r="763" spans="1:4">
      <c r="A763" s="758">
        <v>89016</v>
      </c>
      <c r="B763" s="759" t="s">
        <v>3724</v>
      </c>
      <c r="C763" s="758" t="s">
        <v>114</v>
      </c>
      <c r="D763" s="760">
        <v>0.43</v>
      </c>
    </row>
    <row r="764" spans="1:4">
      <c r="A764" s="755">
        <v>89017</v>
      </c>
      <c r="B764" s="756" t="s">
        <v>3725</v>
      </c>
      <c r="C764" s="755" t="s">
        <v>114</v>
      </c>
      <c r="D764" s="757">
        <v>20.86</v>
      </c>
    </row>
    <row r="765" spans="1:4">
      <c r="A765" s="758">
        <v>89018</v>
      </c>
      <c r="B765" s="759" t="s">
        <v>3726</v>
      </c>
      <c r="C765" s="758" t="s">
        <v>114</v>
      </c>
      <c r="D765" s="760">
        <v>8.92</v>
      </c>
    </row>
    <row r="766" spans="1:4" ht="30">
      <c r="A766" s="755">
        <v>89019</v>
      </c>
      <c r="B766" s="756" t="s">
        <v>3727</v>
      </c>
      <c r="C766" s="755" t="s">
        <v>114</v>
      </c>
      <c r="D766" s="757">
        <v>0.22</v>
      </c>
    </row>
    <row r="767" spans="1:4" ht="30">
      <c r="A767" s="758">
        <v>89020</v>
      </c>
      <c r="B767" s="759" t="s">
        <v>3728</v>
      </c>
      <c r="C767" s="758" t="s">
        <v>114</v>
      </c>
      <c r="D767" s="760">
        <v>0.05</v>
      </c>
    </row>
    <row r="768" spans="1:4">
      <c r="A768" s="755">
        <v>89023</v>
      </c>
      <c r="B768" s="756" t="s">
        <v>3729</v>
      </c>
      <c r="C768" s="755" t="s">
        <v>114</v>
      </c>
      <c r="D768" s="757">
        <v>1.87</v>
      </c>
    </row>
    <row r="769" spans="1:4">
      <c r="A769" s="758">
        <v>89024</v>
      </c>
      <c r="B769" s="759" t="s">
        <v>3730</v>
      </c>
      <c r="C769" s="758" t="s">
        <v>114</v>
      </c>
      <c r="D769" s="760">
        <v>0.74</v>
      </c>
    </row>
    <row r="770" spans="1:4">
      <c r="A770" s="755">
        <v>89025</v>
      </c>
      <c r="B770" s="756" t="s">
        <v>3731</v>
      </c>
      <c r="C770" s="755" t="s">
        <v>114</v>
      </c>
      <c r="D770" s="757">
        <v>3.5</v>
      </c>
    </row>
    <row r="771" spans="1:4">
      <c r="A771" s="758">
        <v>89026</v>
      </c>
      <c r="B771" s="759" t="s">
        <v>3732</v>
      </c>
      <c r="C771" s="758" t="s">
        <v>114</v>
      </c>
      <c r="D771" s="760">
        <v>155.36000000000001</v>
      </c>
    </row>
    <row r="772" spans="1:4">
      <c r="A772" s="755">
        <v>89029</v>
      </c>
      <c r="B772" s="756" t="s">
        <v>3733</v>
      </c>
      <c r="C772" s="755" t="s">
        <v>114</v>
      </c>
      <c r="D772" s="757">
        <v>16.190000000000001</v>
      </c>
    </row>
    <row r="773" spans="1:4">
      <c r="A773" s="758">
        <v>89030</v>
      </c>
      <c r="B773" s="759" t="s">
        <v>3734</v>
      </c>
      <c r="C773" s="758" t="s">
        <v>114</v>
      </c>
      <c r="D773" s="760">
        <v>6.92</v>
      </c>
    </row>
    <row r="774" spans="1:4">
      <c r="A774" s="755">
        <v>89033</v>
      </c>
      <c r="B774" s="756" t="s">
        <v>1396</v>
      </c>
      <c r="C774" s="755" t="s">
        <v>114</v>
      </c>
      <c r="D774" s="757">
        <v>7.18</v>
      </c>
    </row>
    <row r="775" spans="1:4">
      <c r="A775" s="758">
        <v>89034</v>
      </c>
      <c r="B775" s="759" t="s">
        <v>1397</v>
      </c>
      <c r="C775" s="758" t="s">
        <v>114</v>
      </c>
      <c r="D775" s="760">
        <v>1.88</v>
      </c>
    </row>
    <row r="776" spans="1:4" ht="30">
      <c r="A776" s="755">
        <v>89128</v>
      </c>
      <c r="B776" s="756" t="s">
        <v>3735</v>
      </c>
      <c r="C776" s="755" t="s">
        <v>114</v>
      </c>
      <c r="D776" s="757">
        <v>14.56</v>
      </c>
    </row>
    <row r="777" spans="1:4" ht="30">
      <c r="A777" s="758">
        <v>89129</v>
      </c>
      <c r="B777" s="759" t="s">
        <v>3736</v>
      </c>
      <c r="C777" s="758" t="s">
        <v>114</v>
      </c>
      <c r="D777" s="760">
        <v>3.74</v>
      </c>
    </row>
    <row r="778" spans="1:4" ht="30">
      <c r="A778" s="755">
        <v>89130</v>
      </c>
      <c r="B778" s="756" t="s">
        <v>3737</v>
      </c>
      <c r="C778" s="755" t="s">
        <v>114</v>
      </c>
      <c r="D778" s="757">
        <v>20.18</v>
      </c>
    </row>
    <row r="779" spans="1:4" ht="30">
      <c r="A779" s="758">
        <v>89131</v>
      </c>
      <c r="B779" s="759" t="s">
        <v>3738</v>
      </c>
      <c r="C779" s="758" t="s">
        <v>114</v>
      </c>
      <c r="D779" s="760">
        <v>5.19</v>
      </c>
    </row>
    <row r="780" spans="1:4" ht="30">
      <c r="A780" s="755">
        <v>89210</v>
      </c>
      <c r="B780" s="756" t="s">
        <v>3739</v>
      </c>
      <c r="C780" s="755" t="s">
        <v>114</v>
      </c>
      <c r="D780" s="757">
        <v>13.3</v>
      </c>
    </row>
    <row r="781" spans="1:4" ht="30">
      <c r="A781" s="758">
        <v>89211</v>
      </c>
      <c r="B781" s="759" t="s">
        <v>3740</v>
      </c>
      <c r="C781" s="758" t="s">
        <v>114</v>
      </c>
      <c r="D781" s="760">
        <v>3.49</v>
      </c>
    </row>
    <row r="782" spans="1:4">
      <c r="A782" s="755">
        <v>89212</v>
      </c>
      <c r="B782" s="756" t="s">
        <v>129</v>
      </c>
      <c r="C782" s="755" t="s">
        <v>114</v>
      </c>
      <c r="D782" s="757">
        <v>13.66</v>
      </c>
    </row>
    <row r="783" spans="1:4">
      <c r="A783" s="758">
        <v>89213</v>
      </c>
      <c r="B783" s="759" t="s">
        <v>130</v>
      </c>
      <c r="C783" s="758" t="s">
        <v>114</v>
      </c>
      <c r="D783" s="760">
        <v>4.09</v>
      </c>
    </row>
    <row r="784" spans="1:4">
      <c r="A784" s="755">
        <v>89214</v>
      </c>
      <c r="B784" s="756" t="s">
        <v>131</v>
      </c>
      <c r="C784" s="755" t="s">
        <v>114</v>
      </c>
      <c r="D784" s="757">
        <v>12.82</v>
      </c>
    </row>
    <row r="785" spans="1:4" ht="30">
      <c r="A785" s="758">
        <v>89215</v>
      </c>
      <c r="B785" s="759" t="s">
        <v>132</v>
      </c>
      <c r="C785" s="758" t="s">
        <v>114</v>
      </c>
      <c r="D785" s="760">
        <v>83.59</v>
      </c>
    </row>
    <row r="786" spans="1:4" ht="30">
      <c r="A786" s="755">
        <v>89221</v>
      </c>
      <c r="B786" s="756" t="s">
        <v>3741</v>
      </c>
      <c r="C786" s="755" t="s">
        <v>114</v>
      </c>
      <c r="D786" s="757">
        <v>0.89</v>
      </c>
    </row>
    <row r="787" spans="1:4" ht="30">
      <c r="A787" s="758">
        <v>89222</v>
      </c>
      <c r="B787" s="759" t="s">
        <v>3742</v>
      </c>
      <c r="C787" s="758" t="s">
        <v>114</v>
      </c>
      <c r="D787" s="760">
        <v>0.2</v>
      </c>
    </row>
    <row r="788" spans="1:4" ht="30">
      <c r="A788" s="755">
        <v>89223</v>
      </c>
      <c r="B788" s="756" t="s">
        <v>3743</v>
      </c>
      <c r="C788" s="755" t="s">
        <v>114</v>
      </c>
      <c r="D788" s="757">
        <v>0.84</v>
      </c>
    </row>
    <row r="789" spans="1:4" ht="30">
      <c r="A789" s="758">
        <v>89224</v>
      </c>
      <c r="B789" s="759" t="s">
        <v>3744</v>
      </c>
      <c r="C789" s="758" t="s">
        <v>114</v>
      </c>
      <c r="D789" s="760">
        <v>1.17</v>
      </c>
    </row>
    <row r="790" spans="1:4" ht="30">
      <c r="A790" s="755">
        <v>89228</v>
      </c>
      <c r="B790" s="756" t="s">
        <v>133</v>
      </c>
      <c r="C790" s="755" t="s">
        <v>114</v>
      </c>
      <c r="D790" s="757">
        <v>21.93</v>
      </c>
    </row>
    <row r="791" spans="1:4" ht="30">
      <c r="A791" s="758">
        <v>89229</v>
      </c>
      <c r="B791" s="759" t="s">
        <v>134</v>
      </c>
      <c r="C791" s="758" t="s">
        <v>114</v>
      </c>
      <c r="D791" s="760">
        <v>7.51</v>
      </c>
    </row>
    <row r="792" spans="1:4">
      <c r="A792" s="755">
        <v>89230</v>
      </c>
      <c r="B792" s="756" t="s">
        <v>3745</v>
      </c>
      <c r="C792" s="755" t="s">
        <v>114</v>
      </c>
      <c r="D792" s="757">
        <v>55.98</v>
      </c>
    </row>
    <row r="793" spans="1:4">
      <c r="A793" s="758">
        <v>89231</v>
      </c>
      <c r="B793" s="759" t="s">
        <v>3746</v>
      </c>
      <c r="C793" s="758" t="s">
        <v>114</v>
      </c>
      <c r="D793" s="760">
        <v>16.78</v>
      </c>
    </row>
    <row r="794" spans="1:4">
      <c r="A794" s="755">
        <v>89232</v>
      </c>
      <c r="B794" s="756" t="s">
        <v>3747</v>
      </c>
      <c r="C794" s="755" t="s">
        <v>114</v>
      </c>
      <c r="D794" s="757">
        <v>99.86</v>
      </c>
    </row>
    <row r="795" spans="1:4" ht="30">
      <c r="A795" s="758">
        <v>89233</v>
      </c>
      <c r="B795" s="759" t="s">
        <v>3748</v>
      </c>
      <c r="C795" s="758" t="s">
        <v>114</v>
      </c>
      <c r="D795" s="760">
        <v>108.64</v>
      </c>
    </row>
    <row r="796" spans="1:4">
      <c r="A796" s="755">
        <v>89236</v>
      </c>
      <c r="B796" s="756" t="s">
        <v>3749</v>
      </c>
      <c r="C796" s="755" t="s">
        <v>114</v>
      </c>
      <c r="D796" s="757">
        <v>130.78</v>
      </c>
    </row>
    <row r="797" spans="1:4">
      <c r="A797" s="758">
        <v>89237</v>
      </c>
      <c r="B797" s="759" t="s">
        <v>3750</v>
      </c>
      <c r="C797" s="758" t="s">
        <v>114</v>
      </c>
      <c r="D797" s="760">
        <v>39.200000000000003</v>
      </c>
    </row>
    <row r="798" spans="1:4">
      <c r="A798" s="755">
        <v>89238</v>
      </c>
      <c r="B798" s="756" t="s">
        <v>3751</v>
      </c>
      <c r="C798" s="755" t="s">
        <v>114</v>
      </c>
      <c r="D798" s="757">
        <v>233.27</v>
      </c>
    </row>
    <row r="799" spans="1:4" ht="30">
      <c r="A799" s="758">
        <v>89239</v>
      </c>
      <c r="B799" s="759" t="s">
        <v>3752</v>
      </c>
      <c r="C799" s="758" t="s">
        <v>114</v>
      </c>
      <c r="D799" s="760">
        <v>287.31</v>
      </c>
    </row>
    <row r="800" spans="1:4" ht="30">
      <c r="A800" s="755">
        <v>89240</v>
      </c>
      <c r="B800" s="756" t="s">
        <v>3753</v>
      </c>
      <c r="C800" s="755" t="s">
        <v>114</v>
      </c>
      <c r="D800" s="757">
        <v>40.130000000000003</v>
      </c>
    </row>
    <row r="801" spans="1:4" ht="30">
      <c r="A801" s="758">
        <v>89241</v>
      </c>
      <c r="B801" s="759" t="s">
        <v>1398</v>
      </c>
      <c r="C801" s="758" t="s">
        <v>114</v>
      </c>
      <c r="D801" s="760">
        <v>13.74</v>
      </c>
    </row>
    <row r="802" spans="1:4">
      <c r="A802" s="755">
        <v>89246</v>
      </c>
      <c r="B802" s="756" t="s">
        <v>1399</v>
      </c>
      <c r="C802" s="755" t="s">
        <v>114</v>
      </c>
      <c r="D802" s="757">
        <v>113.64</v>
      </c>
    </row>
    <row r="803" spans="1:4">
      <c r="A803" s="758">
        <v>89247</v>
      </c>
      <c r="B803" s="759" t="s">
        <v>1400</v>
      </c>
      <c r="C803" s="758" t="s">
        <v>114</v>
      </c>
      <c r="D803" s="760">
        <v>34.06</v>
      </c>
    </row>
    <row r="804" spans="1:4">
      <c r="A804" s="755">
        <v>89248</v>
      </c>
      <c r="B804" s="756" t="s">
        <v>1401</v>
      </c>
      <c r="C804" s="755" t="s">
        <v>114</v>
      </c>
      <c r="D804" s="757">
        <v>202.7</v>
      </c>
    </row>
    <row r="805" spans="1:4" ht="30">
      <c r="A805" s="758">
        <v>89249</v>
      </c>
      <c r="B805" s="759" t="s">
        <v>1402</v>
      </c>
      <c r="C805" s="758" t="s">
        <v>114</v>
      </c>
      <c r="D805" s="760">
        <v>220.44</v>
      </c>
    </row>
    <row r="806" spans="1:4" ht="30">
      <c r="A806" s="755">
        <v>89253</v>
      </c>
      <c r="B806" s="756" t="s">
        <v>3754</v>
      </c>
      <c r="C806" s="755" t="s">
        <v>114</v>
      </c>
      <c r="D806" s="757">
        <v>32.89</v>
      </c>
    </row>
    <row r="807" spans="1:4" ht="30">
      <c r="A807" s="758">
        <v>89254</v>
      </c>
      <c r="B807" s="759" t="s">
        <v>1403</v>
      </c>
      <c r="C807" s="758" t="s">
        <v>114</v>
      </c>
      <c r="D807" s="760">
        <v>11.26</v>
      </c>
    </row>
    <row r="808" spans="1:4" ht="30">
      <c r="A808" s="755">
        <v>89255</v>
      </c>
      <c r="B808" s="756" t="s">
        <v>3755</v>
      </c>
      <c r="C808" s="755" t="s">
        <v>114</v>
      </c>
      <c r="D808" s="757">
        <v>52.87</v>
      </c>
    </row>
    <row r="809" spans="1:4" ht="30">
      <c r="A809" s="758">
        <v>89256</v>
      </c>
      <c r="B809" s="759" t="s">
        <v>3756</v>
      </c>
      <c r="C809" s="758" t="s">
        <v>114</v>
      </c>
      <c r="D809" s="760">
        <v>52.24</v>
      </c>
    </row>
    <row r="810" spans="1:4" ht="30">
      <c r="A810" s="755">
        <v>89259</v>
      </c>
      <c r="B810" s="756" t="s">
        <v>3757</v>
      </c>
      <c r="C810" s="755" t="s">
        <v>114</v>
      </c>
      <c r="D810" s="757">
        <v>8.7200000000000006</v>
      </c>
    </row>
    <row r="811" spans="1:4" ht="30">
      <c r="A811" s="758">
        <v>89260</v>
      </c>
      <c r="B811" s="759" t="s">
        <v>3758</v>
      </c>
      <c r="C811" s="758" t="s">
        <v>114</v>
      </c>
      <c r="D811" s="760">
        <v>3.48</v>
      </c>
    </row>
    <row r="812" spans="1:4" ht="30">
      <c r="A812" s="755">
        <v>89262</v>
      </c>
      <c r="B812" s="756" t="s">
        <v>3759</v>
      </c>
      <c r="C812" s="755" t="s">
        <v>114</v>
      </c>
      <c r="D812" s="757">
        <v>16.36</v>
      </c>
    </row>
    <row r="813" spans="1:4" ht="30">
      <c r="A813" s="758">
        <v>89264</v>
      </c>
      <c r="B813" s="759" t="s">
        <v>3760</v>
      </c>
      <c r="C813" s="758" t="s">
        <v>114</v>
      </c>
      <c r="D813" s="760">
        <v>6.95</v>
      </c>
    </row>
    <row r="814" spans="1:4" ht="30">
      <c r="A814" s="755">
        <v>89265</v>
      </c>
      <c r="B814" s="756" t="s">
        <v>3761</v>
      </c>
      <c r="C814" s="755" t="s">
        <v>114</v>
      </c>
      <c r="D814" s="757">
        <v>2.77</v>
      </c>
    </row>
    <row r="815" spans="1:4" ht="45">
      <c r="A815" s="758">
        <v>89266</v>
      </c>
      <c r="B815" s="759" t="s">
        <v>3762</v>
      </c>
      <c r="C815" s="758" t="s">
        <v>114</v>
      </c>
      <c r="D815" s="760">
        <v>0.56000000000000005</v>
      </c>
    </row>
    <row r="816" spans="1:4" ht="30">
      <c r="A816" s="755">
        <v>89267</v>
      </c>
      <c r="B816" s="756" t="s">
        <v>3763</v>
      </c>
      <c r="C816" s="755" t="s">
        <v>114</v>
      </c>
      <c r="D816" s="757">
        <v>23.78</v>
      </c>
    </row>
    <row r="817" spans="1:4" ht="30">
      <c r="A817" s="758">
        <v>89268</v>
      </c>
      <c r="B817" s="759" t="s">
        <v>3764</v>
      </c>
      <c r="C817" s="758" t="s">
        <v>114</v>
      </c>
      <c r="D817" s="760">
        <v>8.14</v>
      </c>
    </row>
    <row r="818" spans="1:4" ht="30">
      <c r="A818" s="755">
        <v>89269</v>
      </c>
      <c r="B818" s="756" t="s">
        <v>3765</v>
      </c>
      <c r="C818" s="755" t="s">
        <v>114</v>
      </c>
      <c r="D818" s="757">
        <v>1.66</v>
      </c>
    </row>
    <row r="819" spans="1:4" ht="30">
      <c r="A819" s="758">
        <v>89270</v>
      </c>
      <c r="B819" s="759" t="s">
        <v>3766</v>
      </c>
      <c r="C819" s="758" t="s">
        <v>114</v>
      </c>
      <c r="D819" s="760">
        <v>38.24</v>
      </c>
    </row>
    <row r="820" spans="1:4" ht="30">
      <c r="A820" s="755">
        <v>89271</v>
      </c>
      <c r="B820" s="756" t="s">
        <v>3767</v>
      </c>
      <c r="C820" s="755" t="s">
        <v>114</v>
      </c>
      <c r="D820" s="757">
        <v>67.91</v>
      </c>
    </row>
    <row r="821" spans="1:4" ht="30">
      <c r="A821" s="758">
        <v>89274</v>
      </c>
      <c r="B821" s="759" t="s">
        <v>3768</v>
      </c>
      <c r="C821" s="758" t="s">
        <v>114</v>
      </c>
      <c r="D821" s="760">
        <v>1.0900000000000001</v>
      </c>
    </row>
    <row r="822" spans="1:4" ht="30">
      <c r="A822" s="755">
        <v>89275</v>
      </c>
      <c r="B822" s="756" t="s">
        <v>3769</v>
      </c>
      <c r="C822" s="755" t="s">
        <v>114</v>
      </c>
      <c r="D822" s="757">
        <v>0.24</v>
      </c>
    </row>
    <row r="823" spans="1:4" ht="30">
      <c r="A823" s="758">
        <v>89276</v>
      </c>
      <c r="B823" s="759" t="s">
        <v>3770</v>
      </c>
      <c r="C823" s="758" t="s">
        <v>114</v>
      </c>
      <c r="D823" s="760">
        <v>1.02</v>
      </c>
    </row>
    <row r="824" spans="1:4" ht="30">
      <c r="A824" s="755">
        <v>89277</v>
      </c>
      <c r="B824" s="756" t="s">
        <v>3771</v>
      </c>
      <c r="C824" s="755" t="s">
        <v>114</v>
      </c>
      <c r="D824" s="757">
        <v>5.21</v>
      </c>
    </row>
    <row r="825" spans="1:4" ht="30">
      <c r="A825" s="758">
        <v>89280</v>
      </c>
      <c r="B825" s="759" t="s">
        <v>3772</v>
      </c>
      <c r="C825" s="758" t="s">
        <v>114</v>
      </c>
      <c r="D825" s="760">
        <v>16.329999999999998</v>
      </c>
    </row>
    <row r="826" spans="1:4" ht="30">
      <c r="A826" s="755">
        <v>89281</v>
      </c>
      <c r="B826" s="756" t="s">
        <v>3773</v>
      </c>
      <c r="C826" s="755" t="s">
        <v>114</v>
      </c>
      <c r="D826" s="757">
        <v>4.28</v>
      </c>
    </row>
    <row r="827" spans="1:4" ht="30">
      <c r="A827" s="758">
        <v>89870</v>
      </c>
      <c r="B827" s="759" t="s">
        <v>1404</v>
      </c>
      <c r="C827" s="758" t="s">
        <v>114</v>
      </c>
      <c r="D827" s="760">
        <v>18.12</v>
      </c>
    </row>
    <row r="828" spans="1:4" ht="30">
      <c r="A828" s="755">
        <v>89871</v>
      </c>
      <c r="B828" s="756" t="s">
        <v>1405</v>
      </c>
      <c r="C828" s="755" t="s">
        <v>114</v>
      </c>
      <c r="D828" s="757">
        <v>6.33</v>
      </c>
    </row>
    <row r="829" spans="1:4" ht="30">
      <c r="A829" s="758">
        <v>89872</v>
      </c>
      <c r="B829" s="759" t="s">
        <v>1406</v>
      </c>
      <c r="C829" s="758" t="s">
        <v>114</v>
      </c>
      <c r="D829" s="760">
        <v>1.3</v>
      </c>
    </row>
    <row r="830" spans="1:4" ht="30">
      <c r="A830" s="755">
        <v>89873</v>
      </c>
      <c r="B830" s="756" t="s">
        <v>1407</v>
      </c>
      <c r="C830" s="755" t="s">
        <v>114</v>
      </c>
      <c r="D830" s="757">
        <v>33.979999999999997</v>
      </c>
    </row>
    <row r="831" spans="1:4" ht="30">
      <c r="A831" s="758">
        <v>89874</v>
      </c>
      <c r="B831" s="759" t="s">
        <v>1408</v>
      </c>
      <c r="C831" s="758" t="s">
        <v>114</v>
      </c>
      <c r="D831" s="760">
        <v>147.38999999999999</v>
      </c>
    </row>
    <row r="832" spans="1:4" ht="30">
      <c r="A832" s="755">
        <v>89878</v>
      </c>
      <c r="B832" s="756" t="s">
        <v>1409</v>
      </c>
      <c r="C832" s="755" t="s">
        <v>114</v>
      </c>
      <c r="D832" s="757">
        <v>19.04</v>
      </c>
    </row>
    <row r="833" spans="1:4" ht="30">
      <c r="A833" s="758">
        <v>89879</v>
      </c>
      <c r="B833" s="759" t="s">
        <v>1410</v>
      </c>
      <c r="C833" s="758" t="s">
        <v>114</v>
      </c>
      <c r="D833" s="760">
        <v>6.65</v>
      </c>
    </row>
    <row r="834" spans="1:4" ht="30">
      <c r="A834" s="755">
        <v>89880</v>
      </c>
      <c r="B834" s="756" t="s">
        <v>1411</v>
      </c>
      <c r="C834" s="755" t="s">
        <v>114</v>
      </c>
      <c r="D834" s="757">
        <v>1.37</v>
      </c>
    </row>
    <row r="835" spans="1:4" ht="30">
      <c r="A835" s="758">
        <v>89881</v>
      </c>
      <c r="B835" s="759" t="s">
        <v>1412</v>
      </c>
      <c r="C835" s="758" t="s">
        <v>114</v>
      </c>
      <c r="D835" s="760">
        <v>35.700000000000003</v>
      </c>
    </row>
    <row r="836" spans="1:4" ht="30">
      <c r="A836" s="755">
        <v>89882</v>
      </c>
      <c r="B836" s="756" t="s">
        <v>1413</v>
      </c>
      <c r="C836" s="755" t="s">
        <v>114</v>
      </c>
      <c r="D836" s="757">
        <v>170.07</v>
      </c>
    </row>
    <row r="837" spans="1:4" ht="30">
      <c r="A837" s="758">
        <v>90582</v>
      </c>
      <c r="B837" s="759" t="s">
        <v>3774</v>
      </c>
      <c r="C837" s="758" t="s">
        <v>114</v>
      </c>
      <c r="D837" s="760">
        <v>0.25</v>
      </c>
    </row>
    <row r="838" spans="1:4">
      <c r="A838" s="755">
        <v>90583</v>
      </c>
      <c r="B838" s="756" t="s">
        <v>3775</v>
      </c>
      <c r="C838" s="755" t="s">
        <v>114</v>
      </c>
      <c r="D838" s="757">
        <v>0.05</v>
      </c>
    </row>
    <row r="839" spans="1:4" ht="30">
      <c r="A839" s="758">
        <v>90584</v>
      </c>
      <c r="B839" s="759" t="s">
        <v>3776</v>
      </c>
      <c r="C839" s="758" t="s">
        <v>114</v>
      </c>
      <c r="D839" s="760">
        <v>0.19</v>
      </c>
    </row>
    <row r="840" spans="1:4" ht="30">
      <c r="A840" s="755">
        <v>90585</v>
      </c>
      <c r="B840" s="756" t="s">
        <v>3777</v>
      </c>
      <c r="C840" s="755" t="s">
        <v>114</v>
      </c>
      <c r="D840" s="757">
        <v>0.57999999999999996</v>
      </c>
    </row>
    <row r="841" spans="1:4">
      <c r="A841" s="758">
        <v>90621</v>
      </c>
      <c r="B841" s="759" t="s">
        <v>1414</v>
      </c>
      <c r="C841" s="758" t="s">
        <v>114</v>
      </c>
      <c r="D841" s="760">
        <v>1.62</v>
      </c>
    </row>
    <row r="842" spans="1:4">
      <c r="A842" s="755">
        <v>90622</v>
      </c>
      <c r="B842" s="756" t="s">
        <v>1415</v>
      </c>
      <c r="C842" s="755" t="s">
        <v>114</v>
      </c>
      <c r="D842" s="757">
        <v>0.36</v>
      </c>
    </row>
    <row r="843" spans="1:4">
      <c r="A843" s="758">
        <v>90623</v>
      </c>
      <c r="B843" s="759" t="s">
        <v>1416</v>
      </c>
      <c r="C843" s="758" t="s">
        <v>114</v>
      </c>
      <c r="D843" s="760">
        <v>2.02</v>
      </c>
    </row>
    <row r="844" spans="1:4" ht="30">
      <c r="A844" s="755">
        <v>90624</v>
      </c>
      <c r="B844" s="756" t="s">
        <v>1417</v>
      </c>
      <c r="C844" s="755" t="s">
        <v>114</v>
      </c>
      <c r="D844" s="757">
        <v>1.47</v>
      </c>
    </row>
    <row r="845" spans="1:4" ht="30">
      <c r="A845" s="758">
        <v>90627</v>
      </c>
      <c r="B845" s="759" t="s">
        <v>1418</v>
      </c>
      <c r="C845" s="758" t="s">
        <v>114</v>
      </c>
      <c r="D845" s="760">
        <v>23.94</v>
      </c>
    </row>
    <row r="846" spans="1:4" ht="30">
      <c r="A846" s="755">
        <v>90628</v>
      </c>
      <c r="B846" s="756" t="s">
        <v>1419</v>
      </c>
      <c r="C846" s="755" t="s">
        <v>114</v>
      </c>
      <c r="D846" s="757">
        <v>6.28</v>
      </c>
    </row>
    <row r="847" spans="1:4" ht="30">
      <c r="A847" s="758">
        <v>90629</v>
      </c>
      <c r="B847" s="759" t="s">
        <v>1420</v>
      </c>
      <c r="C847" s="758" t="s">
        <v>114</v>
      </c>
      <c r="D847" s="760">
        <v>29.95</v>
      </c>
    </row>
    <row r="848" spans="1:4" ht="30">
      <c r="A848" s="755">
        <v>90630</v>
      </c>
      <c r="B848" s="756" t="s">
        <v>3778</v>
      </c>
      <c r="C848" s="755" t="s">
        <v>114</v>
      </c>
      <c r="D848" s="757">
        <v>5.95</v>
      </c>
    </row>
    <row r="849" spans="1:4" ht="30">
      <c r="A849" s="758">
        <v>90633</v>
      </c>
      <c r="B849" s="759" t="s">
        <v>135</v>
      </c>
      <c r="C849" s="758" t="s">
        <v>114</v>
      </c>
      <c r="D849" s="760">
        <v>2.77</v>
      </c>
    </row>
    <row r="850" spans="1:4" ht="30">
      <c r="A850" s="755">
        <v>90634</v>
      </c>
      <c r="B850" s="756" t="s">
        <v>136</v>
      </c>
      <c r="C850" s="755" t="s">
        <v>114</v>
      </c>
      <c r="D850" s="757">
        <v>0.62</v>
      </c>
    </row>
    <row r="851" spans="1:4" ht="30">
      <c r="A851" s="758">
        <v>90635</v>
      </c>
      <c r="B851" s="759" t="s">
        <v>137</v>
      </c>
      <c r="C851" s="758" t="s">
        <v>114</v>
      </c>
      <c r="D851" s="760">
        <v>3.03</v>
      </c>
    </row>
    <row r="852" spans="1:4" ht="30">
      <c r="A852" s="755">
        <v>90636</v>
      </c>
      <c r="B852" s="756" t="s">
        <v>138</v>
      </c>
      <c r="C852" s="755" t="s">
        <v>114</v>
      </c>
      <c r="D852" s="757">
        <v>2.94</v>
      </c>
    </row>
    <row r="853" spans="1:4" ht="30">
      <c r="A853" s="758">
        <v>90639</v>
      </c>
      <c r="B853" s="759" t="s">
        <v>3779</v>
      </c>
      <c r="C853" s="758" t="s">
        <v>114</v>
      </c>
      <c r="D853" s="760">
        <v>4.13</v>
      </c>
    </row>
    <row r="854" spans="1:4" ht="30">
      <c r="A854" s="755">
        <v>90640</v>
      </c>
      <c r="B854" s="756" t="s">
        <v>3780</v>
      </c>
      <c r="C854" s="755" t="s">
        <v>114</v>
      </c>
      <c r="D854" s="757">
        <v>0.93</v>
      </c>
    </row>
    <row r="855" spans="1:4" ht="30">
      <c r="A855" s="758">
        <v>90641</v>
      </c>
      <c r="B855" s="759" t="s">
        <v>3781</v>
      </c>
      <c r="C855" s="758" t="s">
        <v>114</v>
      </c>
      <c r="D855" s="760">
        <v>4.5199999999999996</v>
      </c>
    </row>
    <row r="856" spans="1:4" ht="30">
      <c r="A856" s="755">
        <v>90642</v>
      </c>
      <c r="B856" s="756" t="s">
        <v>3782</v>
      </c>
      <c r="C856" s="755" t="s">
        <v>114</v>
      </c>
      <c r="D856" s="757">
        <v>5.67</v>
      </c>
    </row>
    <row r="857" spans="1:4" ht="30">
      <c r="A857" s="758">
        <v>90646</v>
      </c>
      <c r="B857" s="759" t="s">
        <v>3783</v>
      </c>
      <c r="C857" s="758" t="s">
        <v>114</v>
      </c>
      <c r="D857" s="760">
        <v>0.56000000000000005</v>
      </c>
    </row>
    <row r="858" spans="1:4" ht="30">
      <c r="A858" s="755">
        <v>90647</v>
      </c>
      <c r="B858" s="756" t="s">
        <v>3784</v>
      </c>
      <c r="C858" s="755" t="s">
        <v>114</v>
      </c>
      <c r="D858" s="757">
        <v>0.12</v>
      </c>
    </row>
    <row r="859" spans="1:4" ht="30">
      <c r="A859" s="758">
        <v>90648</v>
      </c>
      <c r="B859" s="759" t="s">
        <v>3785</v>
      </c>
      <c r="C859" s="758" t="s">
        <v>114</v>
      </c>
      <c r="D859" s="760">
        <v>0.62</v>
      </c>
    </row>
    <row r="860" spans="1:4" ht="30">
      <c r="A860" s="755">
        <v>90649</v>
      </c>
      <c r="B860" s="756" t="s">
        <v>3786</v>
      </c>
      <c r="C860" s="755" t="s">
        <v>114</v>
      </c>
      <c r="D860" s="757">
        <v>4.5599999999999996</v>
      </c>
    </row>
    <row r="861" spans="1:4">
      <c r="A861" s="758">
        <v>90652</v>
      </c>
      <c r="B861" s="759" t="s">
        <v>3787</v>
      </c>
      <c r="C861" s="758" t="s">
        <v>114</v>
      </c>
      <c r="D861" s="760">
        <v>2.69</v>
      </c>
    </row>
    <row r="862" spans="1:4">
      <c r="A862" s="755">
        <v>90653</v>
      </c>
      <c r="B862" s="756" t="s">
        <v>3788</v>
      </c>
      <c r="C862" s="755" t="s">
        <v>114</v>
      </c>
      <c r="D862" s="757">
        <v>0.6</v>
      </c>
    </row>
    <row r="863" spans="1:4">
      <c r="A863" s="758">
        <v>90654</v>
      </c>
      <c r="B863" s="759" t="s">
        <v>3789</v>
      </c>
      <c r="C863" s="758" t="s">
        <v>114</v>
      </c>
      <c r="D863" s="760">
        <v>2.94</v>
      </c>
    </row>
    <row r="864" spans="1:4">
      <c r="A864" s="755">
        <v>90655</v>
      </c>
      <c r="B864" s="756" t="s">
        <v>3790</v>
      </c>
      <c r="C864" s="755" t="s">
        <v>114</v>
      </c>
      <c r="D864" s="757">
        <v>3</v>
      </c>
    </row>
    <row r="865" spans="1:4">
      <c r="A865" s="758">
        <v>90658</v>
      </c>
      <c r="B865" s="759" t="s">
        <v>3791</v>
      </c>
      <c r="C865" s="758" t="s">
        <v>114</v>
      </c>
      <c r="D865" s="760">
        <v>2.88</v>
      </c>
    </row>
    <row r="866" spans="1:4">
      <c r="A866" s="755">
        <v>90659</v>
      </c>
      <c r="B866" s="756" t="s">
        <v>3792</v>
      </c>
      <c r="C866" s="755" t="s">
        <v>114</v>
      </c>
      <c r="D866" s="757">
        <v>0.64</v>
      </c>
    </row>
    <row r="867" spans="1:4">
      <c r="A867" s="758">
        <v>90660</v>
      </c>
      <c r="B867" s="759" t="s">
        <v>3793</v>
      </c>
      <c r="C867" s="758" t="s">
        <v>114</v>
      </c>
      <c r="D867" s="760">
        <v>3.15</v>
      </c>
    </row>
    <row r="868" spans="1:4">
      <c r="A868" s="755">
        <v>90661</v>
      </c>
      <c r="B868" s="756" t="s">
        <v>3794</v>
      </c>
      <c r="C868" s="755" t="s">
        <v>114</v>
      </c>
      <c r="D868" s="757">
        <v>3</v>
      </c>
    </row>
    <row r="869" spans="1:4" ht="30">
      <c r="A869" s="758">
        <v>90664</v>
      </c>
      <c r="B869" s="759" t="s">
        <v>3795</v>
      </c>
      <c r="C869" s="758" t="s">
        <v>114</v>
      </c>
      <c r="D869" s="760">
        <v>3.1</v>
      </c>
    </row>
    <row r="870" spans="1:4" ht="30">
      <c r="A870" s="755">
        <v>90665</v>
      </c>
      <c r="B870" s="756" t="s">
        <v>3796</v>
      </c>
      <c r="C870" s="755" t="s">
        <v>114</v>
      </c>
      <c r="D870" s="757">
        <v>0.69</v>
      </c>
    </row>
    <row r="871" spans="1:4" ht="30">
      <c r="A871" s="758">
        <v>90666</v>
      </c>
      <c r="B871" s="759" t="s">
        <v>3797</v>
      </c>
      <c r="C871" s="758" t="s">
        <v>114</v>
      </c>
      <c r="D871" s="760">
        <v>3.4</v>
      </c>
    </row>
    <row r="872" spans="1:4" ht="30">
      <c r="A872" s="755">
        <v>90667</v>
      </c>
      <c r="B872" s="756" t="s">
        <v>3798</v>
      </c>
      <c r="C872" s="755" t="s">
        <v>114</v>
      </c>
      <c r="D872" s="757">
        <v>10.3</v>
      </c>
    </row>
    <row r="873" spans="1:4" ht="45">
      <c r="A873" s="758">
        <v>90670</v>
      </c>
      <c r="B873" s="759" t="s">
        <v>3799</v>
      </c>
      <c r="C873" s="758" t="s">
        <v>114</v>
      </c>
      <c r="D873" s="760">
        <v>109.86</v>
      </c>
    </row>
    <row r="874" spans="1:4" ht="30">
      <c r="A874" s="755">
        <v>90671</v>
      </c>
      <c r="B874" s="756" t="s">
        <v>3800</v>
      </c>
      <c r="C874" s="755" t="s">
        <v>114</v>
      </c>
      <c r="D874" s="757">
        <v>28.85</v>
      </c>
    </row>
    <row r="875" spans="1:4" ht="45">
      <c r="A875" s="758">
        <v>90672</v>
      </c>
      <c r="B875" s="759" t="s">
        <v>3801</v>
      </c>
      <c r="C875" s="758" t="s">
        <v>114</v>
      </c>
      <c r="D875" s="760">
        <v>137.47999999999999</v>
      </c>
    </row>
    <row r="876" spans="1:4" ht="45">
      <c r="A876" s="755">
        <v>90673</v>
      </c>
      <c r="B876" s="756" t="s">
        <v>3802</v>
      </c>
      <c r="C876" s="755" t="s">
        <v>114</v>
      </c>
      <c r="D876" s="757">
        <v>140</v>
      </c>
    </row>
    <row r="877" spans="1:4" ht="45">
      <c r="A877" s="758">
        <v>90676</v>
      </c>
      <c r="B877" s="759" t="s">
        <v>3803</v>
      </c>
      <c r="C877" s="758" t="s">
        <v>114</v>
      </c>
      <c r="D877" s="760">
        <v>56.42</v>
      </c>
    </row>
    <row r="878" spans="1:4" ht="30">
      <c r="A878" s="755">
        <v>90677</v>
      </c>
      <c r="B878" s="756" t="s">
        <v>3804</v>
      </c>
      <c r="C878" s="755" t="s">
        <v>114</v>
      </c>
      <c r="D878" s="757">
        <v>14.81</v>
      </c>
    </row>
    <row r="879" spans="1:4" ht="45">
      <c r="A879" s="758">
        <v>90678</v>
      </c>
      <c r="B879" s="759" t="s">
        <v>3805</v>
      </c>
      <c r="C879" s="758" t="s">
        <v>114</v>
      </c>
      <c r="D879" s="760">
        <v>70.61</v>
      </c>
    </row>
    <row r="880" spans="1:4" ht="45">
      <c r="A880" s="755">
        <v>90679</v>
      </c>
      <c r="B880" s="756" t="s">
        <v>3806</v>
      </c>
      <c r="C880" s="755" t="s">
        <v>114</v>
      </c>
      <c r="D880" s="757">
        <v>71.569999999999993</v>
      </c>
    </row>
    <row r="881" spans="1:4" ht="30">
      <c r="A881" s="758">
        <v>90682</v>
      </c>
      <c r="B881" s="759" t="s">
        <v>3807</v>
      </c>
      <c r="C881" s="758" t="s">
        <v>114</v>
      </c>
      <c r="D881" s="760">
        <v>24.22</v>
      </c>
    </row>
    <row r="882" spans="1:4" ht="30">
      <c r="A882" s="755">
        <v>90683</v>
      </c>
      <c r="B882" s="756" t="s">
        <v>3808</v>
      </c>
      <c r="C882" s="755" t="s">
        <v>114</v>
      </c>
      <c r="D882" s="757">
        <v>5.45</v>
      </c>
    </row>
    <row r="883" spans="1:4" ht="30">
      <c r="A883" s="758">
        <v>90684</v>
      </c>
      <c r="B883" s="759" t="s">
        <v>3809</v>
      </c>
      <c r="C883" s="758" t="s">
        <v>114</v>
      </c>
      <c r="D883" s="760">
        <v>26.49</v>
      </c>
    </row>
    <row r="884" spans="1:4" ht="30">
      <c r="A884" s="755">
        <v>90685</v>
      </c>
      <c r="B884" s="756" t="s">
        <v>3810</v>
      </c>
      <c r="C884" s="755" t="s">
        <v>114</v>
      </c>
      <c r="D884" s="757">
        <v>44.38</v>
      </c>
    </row>
    <row r="885" spans="1:4" ht="30">
      <c r="A885" s="758">
        <v>90688</v>
      </c>
      <c r="B885" s="759" t="s">
        <v>3811</v>
      </c>
      <c r="C885" s="758" t="s">
        <v>114</v>
      </c>
      <c r="D885" s="760">
        <v>11.6</v>
      </c>
    </row>
    <row r="886" spans="1:4" ht="30">
      <c r="A886" s="755">
        <v>90689</v>
      </c>
      <c r="B886" s="756" t="s">
        <v>3812</v>
      </c>
      <c r="C886" s="755" t="s">
        <v>114</v>
      </c>
      <c r="D886" s="757">
        <v>2.23</v>
      </c>
    </row>
    <row r="887" spans="1:4" ht="30">
      <c r="A887" s="758">
        <v>90690</v>
      </c>
      <c r="B887" s="759" t="s">
        <v>3813</v>
      </c>
      <c r="C887" s="758" t="s">
        <v>114</v>
      </c>
      <c r="D887" s="760">
        <v>14.5</v>
      </c>
    </row>
    <row r="888" spans="1:4" ht="30">
      <c r="A888" s="755">
        <v>90691</v>
      </c>
      <c r="B888" s="756" t="s">
        <v>3814</v>
      </c>
      <c r="C888" s="755" t="s">
        <v>114</v>
      </c>
      <c r="D888" s="757">
        <v>24.54</v>
      </c>
    </row>
    <row r="889" spans="1:4" ht="30">
      <c r="A889" s="758">
        <v>90957</v>
      </c>
      <c r="B889" s="759" t="s">
        <v>1421</v>
      </c>
      <c r="C889" s="758" t="s">
        <v>114</v>
      </c>
      <c r="D889" s="760">
        <v>1.92</v>
      </c>
    </row>
    <row r="890" spans="1:4" ht="30">
      <c r="A890" s="755">
        <v>90958</v>
      </c>
      <c r="B890" s="756" t="s">
        <v>1422</v>
      </c>
      <c r="C890" s="755" t="s">
        <v>114</v>
      </c>
      <c r="D890" s="757">
        <v>0.5</v>
      </c>
    </row>
    <row r="891" spans="1:4" ht="30">
      <c r="A891" s="758">
        <v>90960</v>
      </c>
      <c r="B891" s="759" t="s">
        <v>1423</v>
      </c>
      <c r="C891" s="758" t="s">
        <v>114</v>
      </c>
      <c r="D891" s="760">
        <v>2.56</v>
      </c>
    </row>
    <row r="892" spans="1:4" ht="30">
      <c r="A892" s="755">
        <v>90961</v>
      </c>
      <c r="B892" s="756" t="s">
        <v>1424</v>
      </c>
      <c r="C892" s="755" t="s">
        <v>114</v>
      </c>
      <c r="D892" s="757">
        <v>0.67</v>
      </c>
    </row>
    <row r="893" spans="1:4" ht="30">
      <c r="A893" s="758">
        <v>90962</v>
      </c>
      <c r="B893" s="759" t="s">
        <v>1425</v>
      </c>
      <c r="C893" s="758" t="s">
        <v>114</v>
      </c>
      <c r="D893" s="760">
        <v>3.21</v>
      </c>
    </row>
    <row r="894" spans="1:4" ht="30">
      <c r="A894" s="755">
        <v>90963</v>
      </c>
      <c r="B894" s="756" t="s">
        <v>3815</v>
      </c>
      <c r="C894" s="755" t="s">
        <v>114</v>
      </c>
      <c r="D894" s="757">
        <v>10.3</v>
      </c>
    </row>
    <row r="895" spans="1:4" ht="30">
      <c r="A895" s="758">
        <v>90968</v>
      </c>
      <c r="B895" s="759" t="s">
        <v>3816</v>
      </c>
      <c r="C895" s="758" t="s">
        <v>114</v>
      </c>
      <c r="D895" s="760">
        <v>2.57</v>
      </c>
    </row>
    <row r="896" spans="1:4" ht="30">
      <c r="A896" s="755">
        <v>90969</v>
      </c>
      <c r="B896" s="756" t="s">
        <v>3817</v>
      </c>
      <c r="C896" s="755" t="s">
        <v>114</v>
      </c>
      <c r="D896" s="757">
        <v>0.67</v>
      </c>
    </row>
    <row r="897" spans="1:4" ht="30">
      <c r="A897" s="758">
        <v>90970</v>
      </c>
      <c r="B897" s="759" t="s">
        <v>3818</v>
      </c>
      <c r="C897" s="758" t="s">
        <v>114</v>
      </c>
      <c r="D897" s="760">
        <v>3.22</v>
      </c>
    </row>
    <row r="898" spans="1:4" ht="30">
      <c r="A898" s="755">
        <v>90971</v>
      </c>
      <c r="B898" s="756" t="s">
        <v>3819</v>
      </c>
      <c r="C898" s="755" t="s">
        <v>114</v>
      </c>
      <c r="D898" s="757">
        <v>41.73</v>
      </c>
    </row>
    <row r="899" spans="1:4" ht="30">
      <c r="A899" s="758">
        <v>90975</v>
      </c>
      <c r="B899" s="759" t="s">
        <v>1426</v>
      </c>
      <c r="C899" s="758" t="s">
        <v>114</v>
      </c>
      <c r="D899" s="760">
        <v>6.54</v>
      </c>
    </row>
    <row r="900" spans="1:4" ht="30">
      <c r="A900" s="755">
        <v>90976</v>
      </c>
      <c r="B900" s="756" t="s">
        <v>1427</v>
      </c>
      <c r="C900" s="755" t="s">
        <v>114</v>
      </c>
      <c r="D900" s="757">
        <v>1.71</v>
      </c>
    </row>
    <row r="901" spans="1:4" ht="30">
      <c r="A901" s="758">
        <v>90977</v>
      </c>
      <c r="B901" s="759" t="s">
        <v>1428</v>
      </c>
      <c r="C901" s="758" t="s">
        <v>114</v>
      </c>
      <c r="D901" s="760">
        <v>8.18</v>
      </c>
    </row>
    <row r="902" spans="1:4" ht="30">
      <c r="A902" s="755">
        <v>90978</v>
      </c>
      <c r="B902" s="756" t="s">
        <v>3820</v>
      </c>
      <c r="C902" s="755" t="s">
        <v>114</v>
      </c>
      <c r="D902" s="757">
        <v>108.21</v>
      </c>
    </row>
    <row r="903" spans="1:4" ht="30">
      <c r="A903" s="758">
        <v>90992</v>
      </c>
      <c r="B903" s="759" t="s">
        <v>3821</v>
      </c>
      <c r="C903" s="758" t="s">
        <v>114</v>
      </c>
      <c r="D903" s="760">
        <v>3.05</v>
      </c>
    </row>
    <row r="904" spans="1:4" ht="30">
      <c r="A904" s="755">
        <v>90993</v>
      </c>
      <c r="B904" s="756" t="s">
        <v>3822</v>
      </c>
      <c r="C904" s="755" t="s">
        <v>114</v>
      </c>
      <c r="D904" s="757">
        <v>0.8</v>
      </c>
    </row>
    <row r="905" spans="1:4" ht="30">
      <c r="A905" s="758">
        <v>90994</v>
      </c>
      <c r="B905" s="759" t="s">
        <v>3823</v>
      </c>
      <c r="C905" s="758" t="s">
        <v>114</v>
      </c>
      <c r="D905" s="760">
        <v>3.82</v>
      </c>
    </row>
    <row r="906" spans="1:4" ht="30">
      <c r="A906" s="755">
        <v>90995</v>
      </c>
      <c r="B906" s="756" t="s">
        <v>3824</v>
      </c>
      <c r="C906" s="755" t="s">
        <v>114</v>
      </c>
      <c r="D906" s="757">
        <v>56.67</v>
      </c>
    </row>
    <row r="907" spans="1:4" ht="45">
      <c r="A907" s="758">
        <v>91021</v>
      </c>
      <c r="B907" s="759" t="s">
        <v>3825</v>
      </c>
      <c r="C907" s="758" t="s">
        <v>114</v>
      </c>
      <c r="D907" s="760">
        <v>3.06</v>
      </c>
    </row>
    <row r="908" spans="1:4" ht="30">
      <c r="A908" s="755">
        <v>91026</v>
      </c>
      <c r="B908" s="756" t="s">
        <v>1429</v>
      </c>
      <c r="C908" s="755" t="s">
        <v>114</v>
      </c>
      <c r="D908" s="757">
        <v>9.85</v>
      </c>
    </row>
    <row r="909" spans="1:4" ht="30">
      <c r="A909" s="758">
        <v>91027</v>
      </c>
      <c r="B909" s="759" t="s">
        <v>1430</v>
      </c>
      <c r="C909" s="758" t="s">
        <v>114</v>
      </c>
      <c r="D909" s="760">
        <v>3.93</v>
      </c>
    </row>
    <row r="910" spans="1:4" ht="30">
      <c r="A910" s="755">
        <v>91028</v>
      </c>
      <c r="B910" s="756" t="s">
        <v>1431</v>
      </c>
      <c r="C910" s="755" t="s">
        <v>114</v>
      </c>
      <c r="D910" s="757">
        <v>0.79</v>
      </c>
    </row>
    <row r="911" spans="1:4" ht="30">
      <c r="A911" s="758">
        <v>91029</v>
      </c>
      <c r="B911" s="759" t="s">
        <v>1432</v>
      </c>
      <c r="C911" s="758" t="s">
        <v>114</v>
      </c>
      <c r="D911" s="760">
        <v>18.47</v>
      </c>
    </row>
    <row r="912" spans="1:4" ht="30">
      <c r="A912" s="755">
        <v>91030</v>
      </c>
      <c r="B912" s="756" t="s">
        <v>1433</v>
      </c>
      <c r="C912" s="755" t="s">
        <v>114</v>
      </c>
      <c r="D912" s="757">
        <v>119.03</v>
      </c>
    </row>
    <row r="913" spans="1:4" ht="30">
      <c r="A913" s="758">
        <v>91273</v>
      </c>
      <c r="B913" s="759" t="s">
        <v>3826</v>
      </c>
      <c r="C913" s="758" t="s">
        <v>114</v>
      </c>
      <c r="D913" s="760">
        <v>0.43</v>
      </c>
    </row>
    <row r="914" spans="1:4" ht="30">
      <c r="A914" s="755">
        <v>91274</v>
      </c>
      <c r="B914" s="756" t="s">
        <v>3827</v>
      </c>
      <c r="C914" s="755" t="s">
        <v>114</v>
      </c>
      <c r="D914" s="757">
        <v>0.11</v>
      </c>
    </row>
    <row r="915" spans="1:4" ht="30">
      <c r="A915" s="758">
        <v>91275</v>
      </c>
      <c r="B915" s="759" t="s">
        <v>3828</v>
      </c>
      <c r="C915" s="758" t="s">
        <v>114</v>
      </c>
      <c r="D915" s="760">
        <v>0.54</v>
      </c>
    </row>
    <row r="916" spans="1:4" ht="30">
      <c r="A916" s="755">
        <v>91276</v>
      </c>
      <c r="B916" s="756" t="s">
        <v>3829</v>
      </c>
      <c r="C916" s="755" t="s">
        <v>114</v>
      </c>
      <c r="D916" s="757">
        <v>3.45</v>
      </c>
    </row>
    <row r="917" spans="1:4" ht="30">
      <c r="A917" s="758">
        <v>91279</v>
      </c>
      <c r="B917" s="759" t="s">
        <v>3830</v>
      </c>
      <c r="C917" s="758" t="s">
        <v>114</v>
      </c>
      <c r="D917" s="760">
        <v>0.5</v>
      </c>
    </row>
    <row r="918" spans="1:4" ht="30">
      <c r="A918" s="755">
        <v>91280</v>
      </c>
      <c r="B918" s="756" t="s">
        <v>3831</v>
      </c>
      <c r="C918" s="755" t="s">
        <v>114</v>
      </c>
      <c r="D918" s="757">
        <v>0.1</v>
      </c>
    </row>
    <row r="919" spans="1:4" ht="30">
      <c r="A919" s="758">
        <v>91281</v>
      </c>
      <c r="B919" s="759" t="s">
        <v>3832</v>
      </c>
      <c r="C919" s="758" t="s">
        <v>114</v>
      </c>
      <c r="D919" s="760">
        <v>0.62</v>
      </c>
    </row>
    <row r="920" spans="1:4" ht="30">
      <c r="A920" s="755">
        <v>91282</v>
      </c>
      <c r="B920" s="756" t="s">
        <v>3833</v>
      </c>
      <c r="C920" s="755" t="s">
        <v>114</v>
      </c>
      <c r="D920" s="757">
        <v>8.2799999999999994</v>
      </c>
    </row>
    <row r="921" spans="1:4" ht="30">
      <c r="A921" s="758">
        <v>91354</v>
      </c>
      <c r="B921" s="759" t="s">
        <v>1434</v>
      </c>
      <c r="C921" s="758" t="s">
        <v>114</v>
      </c>
      <c r="D921" s="760">
        <v>7.67</v>
      </c>
    </row>
    <row r="922" spans="1:4" ht="30">
      <c r="A922" s="755">
        <v>91355</v>
      </c>
      <c r="B922" s="756" t="s">
        <v>1435</v>
      </c>
      <c r="C922" s="755" t="s">
        <v>114</v>
      </c>
      <c r="D922" s="757">
        <v>3.06</v>
      </c>
    </row>
    <row r="923" spans="1:4" ht="30">
      <c r="A923" s="758">
        <v>91356</v>
      </c>
      <c r="B923" s="759" t="s">
        <v>1436</v>
      </c>
      <c r="C923" s="758" t="s">
        <v>114</v>
      </c>
      <c r="D923" s="760">
        <v>0.62</v>
      </c>
    </row>
    <row r="924" spans="1:4" ht="30">
      <c r="A924" s="755">
        <v>91359</v>
      </c>
      <c r="B924" s="756" t="s">
        <v>3834</v>
      </c>
      <c r="C924" s="755" t="s">
        <v>114</v>
      </c>
      <c r="D924" s="757">
        <v>8.4700000000000006</v>
      </c>
    </row>
    <row r="925" spans="1:4" ht="30">
      <c r="A925" s="758">
        <v>91360</v>
      </c>
      <c r="B925" s="759" t="s">
        <v>3835</v>
      </c>
      <c r="C925" s="758" t="s">
        <v>114</v>
      </c>
      <c r="D925" s="760">
        <v>3.37</v>
      </c>
    </row>
    <row r="926" spans="1:4" ht="30">
      <c r="A926" s="755">
        <v>91361</v>
      </c>
      <c r="B926" s="756" t="s">
        <v>3836</v>
      </c>
      <c r="C926" s="755" t="s">
        <v>114</v>
      </c>
      <c r="D926" s="757">
        <v>0.69</v>
      </c>
    </row>
    <row r="927" spans="1:4" ht="30">
      <c r="A927" s="758">
        <v>91367</v>
      </c>
      <c r="B927" s="759" t="s">
        <v>3837</v>
      </c>
      <c r="C927" s="758" t="s">
        <v>114</v>
      </c>
      <c r="D927" s="760">
        <v>11.15</v>
      </c>
    </row>
    <row r="928" spans="1:4" ht="30">
      <c r="A928" s="755">
        <v>91368</v>
      </c>
      <c r="B928" s="756" t="s">
        <v>3838</v>
      </c>
      <c r="C928" s="755" t="s">
        <v>114</v>
      </c>
      <c r="D928" s="757">
        <v>3.9</v>
      </c>
    </row>
    <row r="929" spans="1:4" ht="30">
      <c r="A929" s="758">
        <v>91369</v>
      </c>
      <c r="B929" s="759" t="s">
        <v>3839</v>
      </c>
      <c r="C929" s="758" t="s">
        <v>114</v>
      </c>
      <c r="D929" s="760">
        <v>0.79</v>
      </c>
    </row>
    <row r="930" spans="1:4" ht="30">
      <c r="A930" s="755">
        <v>91375</v>
      </c>
      <c r="B930" s="756" t="s">
        <v>3840</v>
      </c>
      <c r="C930" s="755" t="s">
        <v>114</v>
      </c>
      <c r="D930" s="757">
        <v>6.46</v>
      </c>
    </row>
    <row r="931" spans="1:4" ht="30">
      <c r="A931" s="758">
        <v>91376</v>
      </c>
      <c r="B931" s="759" t="s">
        <v>3841</v>
      </c>
      <c r="C931" s="758" t="s">
        <v>114</v>
      </c>
      <c r="D931" s="760">
        <v>2.58</v>
      </c>
    </row>
    <row r="932" spans="1:4" ht="30">
      <c r="A932" s="755">
        <v>91377</v>
      </c>
      <c r="B932" s="756" t="s">
        <v>3842</v>
      </c>
      <c r="C932" s="755" t="s">
        <v>114</v>
      </c>
      <c r="D932" s="757">
        <v>0.52</v>
      </c>
    </row>
    <row r="933" spans="1:4" ht="30">
      <c r="A933" s="758">
        <v>91380</v>
      </c>
      <c r="B933" s="759" t="s">
        <v>3843</v>
      </c>
      <c r="C933" s="758" t="s">
        <v>114</v>
      </c>
      <c r="D933" s="760">
        <v>12.57</v>
      </c>
    </row>
    <row r="934" spans="1:4" ht="30">
      <c r="A934" s="755">
        <v>91381</v>
      </c>
      <c r="B934" s="756" t="s">
        <v>3844</v>
      </c>
      <c r="C934" s="755" t="s">
        <v>114</v>
      </c>
      <c r="D934" s="757">
        <v>4.4000000000000004</v>
      </c>
    </row>
    <row r="935" spans="1:4" ht="30">
      <c r="A935" s="758">
        <v>91382</v>
      </c>
      <c r="B935" s="759" t="s">
        <v>3845</v>
      </c>
      <c r="C935" s="758" t="s">
        <v>114</v>
      </c>
      <c r="D935" s="760">
        <v>0.9</v>
      </c>
    </row>
    <row r="936" spans="1:4" ht="30">
      <c r="A936" s="755">
        <v>91383</v>
      </c>
      <c r="B936" s="756" t="s">
        <v>3846</v>
      </c>
      <c r="C936" s="755" t="s">
        <v>114</v>
      </c>
      <c r="D936" s="757">
        <v>23.59</v>
      </c>
    </row>
    <row r="937" spans="1:4" ht="30">
      <c r="A937" s="758">
        <v>91384</v>
      </c>
      <c r="B937" s="759" t="s">
        <v>3847</v>
      </c>
      <c r="C937" s="758" t="s">
        <v>114</v>
      </c>
      <c r="D937" s="760">
        <v>118.52</v>
      </c>
    </row>
    <row r="938" spans="1:4" ht="30">
      <c r="A938" s="755">
        <v>91390</v>
      </c>
      <c r="B938" s="756" t="s">
        <v>3848</v>
      </c>
      <c r="C938" s="755" t="s">
        <v>114</v>
      </c>
      <c r="D938" s="757">
        <v>8.27</v>
      </c>
    </row>
    <row r="939" spans="1:4" ht="30">
      <c r="A939" s="758">
        <v>91391</v>
      </c>
      <c r="B939" s="759" t="s">
        <v>3849</v>
      </c>
      <c r="C939" s="758" t="s">
        <v>114</v>
      </c>
      <c r="D939" s="760">
        <v>3.3</v>
      </c>
    </row>
    <row r="940" spans="1:4" ht="45">
      <c r="A940" s="755">
        <v>91392</v>
      </c>
      <c r="B940" s="756" t="s">
        <v>3850</v>
      </c>
      <c r="C940" s="755" t="s">
        <v>114</v>
      </c>
      <c r="D940" s="757">
        <v>0.66</v>
      </c>
    </row>
    <row r="941" spans="1:4" ht="30">
      <c r="A941" s="758">
        <v>91396</v>
      </c>
      <c r="B941" s="759" t="s">
        <v>3851</v>
      </c>
      <c r="C941" s="758" t="s">
        <v>114</v>
      </c>
      <c r="D941" s="760">
        <v>10.88</v>
      </c>
    </row>
    <row r="942" spans="1:4" ht="30">
      <c r="A942" s="755">
        <v>91397</v>
      </c>
      <c r="B942" s="756" t="s">
        <v>3852</v>
      </c>
      <c r="C942" s="755" t="s">
        <v>114</v>
      </c>
      <c r="D942" s="757">
        <v>4.34</v>
      </c>
    </row>
    <row r="943" spans="1:4" ht="30">
      <c r="A943" s="758">
        <v>91398</v>
      </c>
      <c r="B943" s="759" t="s">
        <v>3853</v>
      </c>
      <c r="C943" s="758" t="s">
        <v>114</v>
      </c>
      <c r="D943" s="760">
        <v>0.87</v>
      </c>
    </row>
    <row r="944" spans="1:4" ht="30">
      <c r="A944" s="755">
        <v>91402</v>
      </c>
      <c r="B944" s="756" t="s">
        <v>3854</v>
      </c>
      <c r="C944" s="755" t="s">
        <v>114</v>
      </c>
      <c r="D944" s="757">
        <v>0.76</v>
      </c>
    </row>
    <row r="945" spans="1:4" ht="30">
      <c r="A945" s="758">
        <v>91466</v>
      </c>
      <c r="B945" s="759" t="s">
        <v>3855</v>
      </c>
      <c r="C945" s="758" t="s">
        <v>114</v>
      </c>
      <c r="D945" s="760">
        <v>0.7</v>
      </c>
    </row>
    <row r="946" spans="1:4" ht="30">
      <c r="A946" s="755">
        <v>91467</v>
      </c>
      <c r="B946" s="756" t="s">
        <v>3856</v>
      </c>
      <c r="C946" s="755" t="s">
        <v>114</v>
      </c>
      <c r="D946" s="757">
        <v>97.4</v>
      </c>
    </row>
    <row r="947" spans="1:4" ht="30">
      <c r="A947" s="758">
        <v>91468</v>
      </c>
      <c r="B947" s="759" t="s">
        <v>3857</v>
      </c>
      <c r="C947" s="758" t="s">
        <v>114</v>
      </c>
      <c r="D947" s="760">
        <v>12.04</v>
      </c>
    </row>
    <row r="948" spans="1:4" ht="30">
      <c r="A948" s="755">
        <v>91469</v>
      </c>
      <c r="B948" s="756" t="s">
        <v>1437</v>
      </c>
      <c r="C948" s="755" t="s">
        <v>114</v>
      </c>
      <c r="D948" s="757">
        <v>4.07</v>
      </c>
    </row>
    <row r="949" spans="1:4" ht="30">
      <c r="A949" s="758">
        <v>91484</v>
      </c>
      <c r="B949" s="759" t="s">
        <v>3858</v>
      </c>
      <c r="C949" s="758" t="s">
        <v>114</v>
      </c>
      <c r="D949" s="760">
        <v>0.82</v>
      </c>
    </row>
    <row r="950" spans="1:4" ht="45">
      <c r="A950" s="755">
        <v>91485</v>
      </c>
      <c r="B950" s="756" t="s">
        <v>3859</v>
      </c>
      <c r="C950" s="755" t="s">
        <v>114</v>
      </c>
      <c r="D950" s="757">
        <v>134.24</v>
      </c>
    </row>
    <row r="951" spans="1:4" ht="30">
      <c r="A951" s="758">
        <v>91529</v>
      </c>
      <c r="B951" s="759" t="s">
        <v>3860</v>
      </c>
      <c r="C951" s="758" t="s">
        <v>114</v>
      </c>
      <c r="D951" s="760">
        <v>0.64</v>
      </c>
    </row>
    <row r="952" spans="1:4">
      <c r="A952" s="755">
        <v>91530</v>
      </c>
      <c r="B952" s="756" t="s">
        <v>3861</v>
      </c>
      <c r="C952" s="755" t="s">
        <v>114</v>
      </c>
      <c r="D952" s="757">
        <v>0.16</v>
      </c>
    </row>
    <row r="953" spans="1:4" ht="30">
      <c r="A953" s="758">
        <v>91531</v>
      </c>
      <c r="B953" s="759" t="s">
        <v>3862</v>
      </c>
      <c r="C953" s="758" t="s">
        <v>114</v>
      </c>
      <c r="D953" s="760">
        <v>0.8</v>
      </c>
    </row>
    <row r="954" spans="1:4" ht="30">
      <c r="A954" s="755">
        <v>91532</v>
      </c>
      <c r="B954" s="756" t="s">
        <v>3863</v>
      </c>
      <c r="C954" s="755" t="s">
        <v>114</v>
      </c>
      <c r="D954" s="757">
        <v>2.5099999999999998</v>
      </c>
    </row>
    <row r="955" spans="1:4" ht="30">
      <c r="A955" s="758">
        <v>91629</v>
      </c>
      <c r="B955" s="759" t="s">
        <v>3864</v>
      </c>
      <c r="C955" s="758" t="s">
        <v>114</v>
      </c>
      <c r="D955" s="760">
        <v>8.06</v>
      </c>
    </row>
    <row r="956" spans="1:4" ht="30">
      <c r="A956" s="755">
        <v>91630</v>
      </c>
      <c r="B956" s="756" t="s">
        <v>3865</v>
      </c>
      <c r="C956" s="755" t="s">
        <v>114</v>
      </c>
      <c r="D956" s="757">
        <v>3.22</v>
      </c>
    </row>
    <row r="957" spans="1:4" ht="30">
      <c r="A957" s="758">
        <v>91631</v>
      </c>
      <c r="B957" s="759" t="s">
        <v>3866</v>
      </c>
      <c r="C957" s="758" t="s">
        <v>114</v>
      </c>
      <c r="D957" s="760">
        <v>0.65</v>
      </c>
    </row>
    <row r="958" spans="1:4" ht="30">
      <c r="A958" s="755">
        <v>91632</v>
      </c>
      <c r="B958" s="756" t="s">
        <v>3867</v>
      </c>
      <c r="C958" s="755" t="s">
        <v>114</v>
      </c>
      <c r="D958" s="757">
        <v>15.13</v>
      </c>
    </row>
    <row r="959" spans="1:4" ht="30">
      <c r="A959" s="758">
        <v>91633</v>
      </c>
      <c r="B959" s="759" t="s">
        <v>3868</v>
      </c>
      <c r="C959" s="758" t="s">
        <v>114</v>
      </c>
      <c r="D959" s="760">
        <v>82.46</v>
      </c>
    </row>
    <row r="960" spans="1:4" ht="30">
      <c r="A960" s="755">
        <v>91640</v>
      </c>
      <c r="B960" s="756" t="s">
        <v>3869</v>
      </c>
      <c r="C960" s="755" t="s">
        <v>114</v>
      </c>
      <c r="D960" s="757">
        <v>19.09</v>
      </c>
    </row>
    <row r="961" spans="1:4" ht="30">
      <c r="A961" s="758">
        <v>91641</v>
      </c>
      <c r="B961" s="759" t="s">
        <v>3870</v>
      </c>
      <c r="C961" s="758" t="s">
        <v>114</v>
      </c>
      <c r="D961" s="760">
        <v>7.61</v>
      </c>
    </row>
    <row r="962" spans="1:4" ht="45">
      <c r="A962" s="755">
        <v>91642</v>
      </c>
      <c r="B962" s="756" t="s">
        <v>3871</v>
      </c>
      <c r="C962" s="755" t="s">
        <v>114</v>
      </c>
      <c r="D962" s="757">
        <v>1.55</v>
      </c>
    </row>
    <row r="963" spans="1:4" ht="30">
      <c r="A963" s="758">
        <v>91643</v>
      </c>
      <c r="B963" s="759" t="s">
        <v>3872</v>
      </c>
      <c r="C963" s="758" t="s">
        <v>114</v>
      </c>
      <c r="D963" s="760">
        <v>35.79</v>
      </c>
    </row>
    <row r="964" spans="1:4" ht="45">
      <c r="A964" s="755">
        <v>91644</v>
      </c>
      <c r="B964" s="756" t="s">
        <v>3873</v>
      </c>
      <c r="C964" s="755" t="s">
        <v>114</v>
      </c>
      <c r="D964" s="757">
        <v>185.51</v>
      </c>
    </row>
    <row r="965" spans="1:4">
      <c r="A965" s="758">
        <v>91688</v>
      </c>
      <c r="B965" s="759" t="s">
        <v>3874</v>
      </c>
      <c r="C965" s="758" t="s">
        <v>114</v>
      </c>
      <c r="D965" s="760">
        <v>0.05</v>
      </c>
    </row>
    <row r="966" spans="1:4">
      <c r="A966" s="755">
        <v>91689</v>
      </c>
      <c r="B966" s="756" t="s">
        <v>3875</v>
      </c>
      <c r="C966" s="755" t="s">
        <v>114</v>
      </c>
      <c r="D966" s="757">
        <v>0.01</v>
      </c>
    </row>
    <row r="967" spans="1:4">
      <c r="A967" s="758">
        <v>91690</v>
      </c>
      <c r="B967" s="759" t="s">
        <v>3876</v>
      </c>
      <c r="C967" s="758" t="s">
        <v>114</v>
      </c>
      <c r="D967" s="760">
        <v>0.04</v>
      </c>
    </row>
    <row r="968" spans="1:4" ht="30">
      <c r="A968" s="755">
        <v>91691</v>
      </c>
      <c r="B968" s="756" t="s">
        <v>3877</v>
      </c>
      <c r="C968" s="755" t="s">
        <v>114</v>
      </c>
      <c r="D968" s="757">
        <v>1.48</v>
      </c>
    </row>
    <row r="969" spans="1:4">
      <c r="A969" s="758">
        <v>92040</v>
      </c>
      <c r="B969" s="759" t="s">
        <v>3878</v>
      </c>
      <c r="C969" s="758" t="s">
        <v>114</v>
      </c>
      <c r="D969" s="760">
        <v>3.63</v>
      </c>
    </row>
    <row r="970" spans="1:4">
      <c r="A970" s="755">
        <v>92041</v>
      </c>
      <c r="B970" s="756" t="s">
        <v>3879</v>
      </c>
      <c r="C970" s="755" t="s">
        <v>114</v>
      </c>
      <c r="D970" s="757">
        <v>0.72</v>
      </c>
    </row>
    <row r="971" spans="1:4">
      <c r="A971" s="758">
        <v>92042</v>
      </c>
      <c r="B971" s="759" t="s">
        <v>3880</v>
      </c>
      <c r="C971" s="758" t="s">
        <v>114</v>
      </c>
      <c r="D971" s="760">
        <v>3.02</v>
      </c>
    </row>
    <row r="972" spans="1:4" ht="45">
      <c r="A972" s="755">
        <v>92101</v>
      </c>
      <c r="B972" s="756" t="s">
        <v>3881</v>
      </c>
      <c r="C972" s="755" t="s">
        <v>114</v>
      </c>
      <c r="D972" s="757">
        <v>11.94</v>
      </c>
    </row>
    <row r="973" spans="1:4" ht="45">
      <c r="A973" s="758">
        <v>92102</v>
      </c>
      <c r="B973" s="759" t="s">
        <v>3882</v>
      </c>
      <c r="C973" s="758" t="s">
        <v>114</v>
      </c>
      <c r="D973" s="760">
        <v>4.76</v>
      </c>
    </row>
    <row r="974" spans="1:4" ht="45">
      <c r="A974" s="755">
        <v>92103</v>
      </c>
      <c r="B974" s="756" t="s">
        <v>3883</v>
      </c>
      <c r="C974" s="755" t="s">
        <v>114</v>
      </c>
      <c r="D974" s="757">
        <v>0.96</v>
      </c>
    </row>
    <row r="975" spans="1:4" ht="45">
      <c r="A975" s="758">
        <v>92104</v>
      </c>
      <c r="B975" s="759" t="s">
        <v>3884</v>
      </c>
      <c r="C975" s="758" t="s">
        <v>114</v>
      </c>
      <c r="D975" s="760">
        <v>22.39</v>
      </c>
    </row>
    <row r="976" spans="1:4" ht="45">
      <c r="A976" s="755">
        <v>92105</v>
      </c>
      <c r="B976" s="756" t="s">
        <v>3885</v>
      </c>
      <c r="C976" s="755" t="s">
        <v>114</v>
      </c>
      <c r="D976" s="757">
        <v>118.52</v>
      </c>
    </row>
    <row r="977" spans="1:4" ht="30">
      <c r="A977" s="758">
        <v>92108</v>
      </c>
      <c r="B977" s="759" t="s">
        <v>1438</v>
      </c>
      <c r="C977" s="758" t="s">
        <v>114</v>
      </c>
      <c r="D977" s="760">
        <v>0.64</v>
      </c>
    </row>
    <row r="978" spans="1:4" ht="30">
      <c r="A978" s="755">
        <v>92109</v>
      </c>
      <c r="B978" s="756" t="s">
        <v>1439</v>
      </c>
      <c r="C978" s="755" t="s">
        <v>114</v>
      </c>
      <c r="D978" s="757">
        <v>0.14000000000000001</v>
      </c>
    </row>
    <row r="979" spans="1:4" ht="30">
      <c r="A979" s="758">
        <v>92110</v>
      </c>
      <c r="B979" s="759" t="s">
        <v>1440</v>
      </c>
      <c r="C979" s="758" t="s">
        <v>114</v>
      </c>
      <c r="D979" s="760">
        <v>0.5</v>
      </c>
    </row>
    <row r="980" spans="1:4" ht="30">
      <c r="A980" s="755">
        <v>92111</v>
      </c>
      <c r="B980" s="756" t="s">
        <v>1441</v>
      </c>
      <c r="C980" s="755" t="s">
        <v>114</v>
      </c>
      <c r="D980" s="757">
        <v>0.57999999999999996</v>
      </c>
    </row>
    <row r="981" spans="1:4">
      <c r="A981" s="758">
        <v>92114</v>
      </c>
      <c r="B981" s="759" t="s">
        <v>1442</v>
      </c>
      <c r="C981" s="758" t="s">
        <v>114</v>
      </c>
      <c r="D981" s="760">
        <v>7.0000000000000007E-2</v>
      </c>
    </row>
    <row r="982" spans="1:4">
      <c r="A982" s="755">
        <v>92115</v>
      </c>
      <c r="B982" s="756" t="s">
        <v>1443</v>
      </c>
      <c r="C982" s="755" t="s">
        <v>114</v>
      </c>
      <c r="D982" s="757">
        <v>0.01</v>
      </c>
    </row>
    <row r="983" spans="1:4">
      <c r="A983" s="758">
        <v>92116</v>
      </c>
      <c r="B983" s="759" t="s">
        <v>1444</v>
      </c>
      <c r="C983" s="758" t="s">
        <v>114</v>
      </c>
      <c r="D983" s="760">
        <v>0.09</v>
      </c>
    </row>
    <row r="984" spans="1:4">
      <c r="A984" s="755">
        <v>92133</v>
      </c>
      <c r="B984" s="756" t="s">
        <v>3886</v>
      </c>
      <c r="C984" s="755" t="s">
        <v>114</v>
      </c>
      <c r="D984" s="757">
        <v>7.32</v>
      </c>
    </row>
    <row r="985" spans="1:4">
      <c r="A985" s="758">
        <v>92134</v>
      </c>
      <c r="B985" s="759" t="s">
        <v>3887</v>
      </c>
      <c r="C985" s="758" t="s">
        <v>114</v>
      </c>
      <c r="D985" s="760">
        <v>2.19</v>
      </c>
    </row>
    <row r="986" spans="1:4">
      <c r="A986" s="755">
        <v>92135</v>
      </c>
      <c r="B986" s="756" t="s">
        <v>3888</v>
      </c>
      <c r="C986" s="755" t="s">
        <v>114</v>
      </c>
      <c r="D986" s="757">
        <v>0.45</v>
      </c>
    </row>
    <row r="987" spans="1:4">
      <c r="A987" s="758">
        <v>92136</v>
      </c>
      <c r="B987" s="759" t="s">
        <v>3889</v>
      </c>
      <c r="C987" s="758" t="s">
        <v>114</v>
      </c>
      <c r="D987" s="760">
        <v>9.15</v>
      </c>
    </row>
    <row r="988" spans="1:4">
      <c r="A988" s="755">
        <v>92137</v>
      </c>
      <c r="B988" s="756" t="s">
        <v>3890</v>
      </c>
      <c r="C988" s="755" t="s">
        <v>114</v>
      </c>
      <c r="D988" s="757">
        <v>92.77</v>
      </c>
    </row>
    <row r="989" spans="1:4" ht="30">
      <c r="A989" s="758">
        <v>92140</v>
      </c>
      <c r="B989" s="759" t="s">
        <v>139</v>
      </c>
      <c r="C989" s="758" t="s">
        <v>114</v>
      </c>
      <c r="D989" s="760">
        <v>2.23</v>
      </c>
    </row>
    <row r="990" spans="1:4">
      <c r="A990" s="755">
        <v>92141</v>
      </c>
      <c r="B990" s="756" t="s">
        <v>140</v>
      </c>
      <c r="C990" s="755" t="s">
        <v>114</v>
      </c>
      <c r="D990" s="757">
        <v>0.66</v>
      </c>
    </row>
    <row r="991" spans="1:4" ht="30">
      <c r="A991" s="758">
        <v>92142</v>
      </c>
      <c r="B991" s="759" t="s">
        <v>1445</v>
      </c>
      <c r="C991" s="758" t="s">
        <v>114</v>
      </c>
      <c r="D991" s="760">
        <v>0.13</v>
      </c>
    </row>
    <row r="992" spans="1:4" ht="30">
      <c r="A992" s="755">
        <v>92143</v>
      </c>
      <c r="B992" s="756" t="s">
        <v>141</v>
      </c>
      <c r="C992" s="755" t="s">
        <v>114</v>
      </c>
      <c r="D992" s="757">
        <v>2.79</v>
      </c>
    </row>
    <row r="993" spans="1:4" ht="30">
      <c r="A993" s="758">
        <v>92144</v>
      </c>
      <c r="B993" s="759" t="s">
        <v>1446</v>
      </c>
      <c r="C993" s="758" t="s">
        <v>114</v>
      </c>
      <c r="D993" s="760">
        <v>63.49</v>
      </c>
    </row>
    <row r="994" spans="1:4" ht="30">
      <c r="A994" s="755">
        <v>92237</v>
      </c>
      <c r="B994" s="756" t="s">
        <v>3891</v>
      </c>
      <c r="C994" s="755" t="s">
        <v>114</v>
      </c>
      <c r="D994" s="757">
        <v>13.91</v>
      </c>
    </row>
    <row r="995" spans="1:4" ht="30">
      <c r="A995" s="758">
        <v>92238</v>
      </c>
      <c r="B995" s="759" t="s">
        <v>3892</v>
      </c>
      <c r="C995" s="758" t="s">
        <v>114</v>
      </c>
      <c r="D995" s="760">
        <v>5.55</v>
      </c>
    </row>
    <row r="996" spans="1:4" ht="30">
      <c r="A996" s="755">
        <v>92239</v>
      </c>
      <c r="B996" s="756" t="s">
        <v>3893</v>
      </c>
      <c r="C996" s="755" t="s">
        <v>114</v>
      </c>
      <c r="D996" s="757">
        <v>1.1299999999999999</v>
      </c>
    </row>
    <row r="997" spans="1:4" ht="30">
      <c r="A997" s="758">
        <v>92240</v>
      </c>
      <c r="B997" s="759" t="s">
        <v>3894</v>
      </c>
      <c r="C997" s="758" t="s">
        <v>114</v>
      </c>
      <c r="D997" s="760">
        <v>26.08</v>
      </c>
    </row>
    <row r="998" spans="1:4" ht="45">
      <c r="A998" s="755">
        <v>92241</v>
      </c>
      <c r="B998" s="756" t="s">
        <v>3895</v>
      </c>
      <c r="C998" s="755" t="s">
        <v>114</v>
      </c>
      <c r="D998" s="757">
        <v>170.07</v>
      </c>
    </row>
    <row r="999" spans="1:4">
      <c r="A999" s="758">
        <v>92712</v>
      </c>
      <c r="B999" s="759" t="s">
        <v>3896</v>
      </c>
      <c r="C999" s="758" t="s">
        <v>114</v>
      </c>
      <c r="D999" s="760">
        <v>0.16</v>
      </c>
    </row>
    <row r="1000" spans="1:4">
      <c r="A1000" s="755">
        <v>92713</v>
      </c>
      <c r="B1000" s="756" t="s">
        <v>3897</v>
      </c>
      <c r="C1000" s="755" t="s">
        <v>114</v>
      </c>
      <c r="D1000" s="757">
        <v>0.03</v>
      </c>
    </row>
    <row r="1001" spans="1:4">
      <c r="A1001" s="758">
        <v>92714</v>
      </c>
      <c r="B1001" s="759" t="s">
        <v>3898</v>
      </c>
      <c r="C1001" s="758" t="s">
        <v>114</v>
      </c>
      <c r="D1001" s="760">
        <v>0.21</v>
      </c>
    </row>
    <row r="1002" spans="1:4" ht="30">
      <c r="A1002" s="755">
        <v>92715</v>
      </c>
      <c r="B1002" s="756" t="s">
        <v>3899</v>
      </c>
      <c r="C1002" s="755" t="s">
        <v>114</v>
      </c>
      <c r="D1002" s="757">
        <v>21.9</v>
      </c>
    </row>
    <row r="1003" spans="1:4">
      <c r="A1003" s="758">
        <v>92956</v>
      </c>
      <c r="B1003" s="759" t="s">
        <v>3900</v>
      </c>
      <c r="C1003" s="758" t="s">
        <v>114</v>
      </c>
      <c r="D1003" s="760">
        <v>3.72</v>
      </c>
    </row>
    <row r="1004" spans="1:4">
      <c r="A1004" s="755">
        <v>92957</v>
      </c>
      <c r="B1004" s="756" t="s">
        <v>3901</v>
      </c>
      <c r="C1004" s="755" t="s">
        <v>114</v>
      </c>
      <c r="D1004" s="757">
        <v>0.83</v>
      </c>
    </row>
    <row r="1005" spans="1:4">
      <c r="A1005" s="758">
        <v>92958</v>
      </c>
      <c r="B1005" s="759" t="s">
        <v>3902</v>
      </c>
      <c r="C1005" s="758" t="s">
        <v>114</v>
      </c>
      <c r="D1005" s="760">
        <v>4.07</v>
      </c>
    </row>
    <row r="1006" spans="1:4" ht="30">
      <c r="A1006" s="755">
        <v>92959</v>
      </c>
      <c r="B1006" s="756" t="s">
        <v>3903</v>
      </c>
      <c r="C1006" s="755" t="s">
        <v>114</v>
      </c>
      <c r="D1006" s="757">
        <v>7.19</v>
      </c>
    </row>
    <row r="1007" spans="1:4">
      <c r="A1007" s="758">
        <v>92963</v>
      </c>
      <c r="B1007" s="759" t="s">
        <v>3904</v>
      </c>
      <c r="C1007" s="758" t="s">
        <v>114</v>
      </c>
      <c r="D1007" s="760">
        <v>1.25</v>
      </c>
    </row>
    <row r="1008" spans="1:4">
      <c r="A1008" s="755">
        <v>92964</v>
      </c>
      <c r="B1008" s="756" t="s">
        <v>1447</v>
      </c>
      <c r="C1008" s="755" t="s">
        <v>114</v>
      </c>
      <c r="D1008" s="757">
        <v>0.28000000000000003</v>
      </c>
    </row>
    <row r="1009" spans="1:4">
      <c r="A1009" s="758">
        <v>92965</v>
      </c>
      <c r="B1009" s="759" t="s">
        <v>3905</v>
      </c>
      <c r="C1009" s="758" t="s">
        <v>114</v>
      </c>
      <c r="D1009" s="760">
        <v>1.56</v>
      </c>
    </row>
    <row r="1010" spans="1:4" ht="45">
      <c r="A1010" s="755">
        <v>93220</v>
      </c>
      <c r="B1010" s="756" t="s">
        <v>3906</v>
      </c>
      <c r="C1010" s="755" t="s">
        <v>114</v>
      </c>
      <c r="D1010" s="757">
        <v>170.84</v>
      </c>
    </row>
    <row r="1011" spans="1:4" ht="30">
      <c r="A1011" s="758">
        <v>93221</v>
      </c>
      <c r="B1011" s="759" t="s">
        <v>3907</v>
      </c>
      <c r="C1011" s="758" t="s">
        <v>114</v>
      </c>
      <c r="D1011" s="760">
        <v>44.87</v>
      </c>
    </row>
    <row r="1012" spans="1:4" ht="45">
      <c r="A1012" s="755">
        <v>93222</v>
      </c>
      <c r="B1012" s="756" t="s">
        <v>3908</v>
      </c>
      <c r="C1012" s="755" t="s">
        <v>114</v>
      </c>
      <c r="D1012" s="757">
        <v>213.79</v>
      </c>
    </row>
    <row r="1013" spans="1:4" ht="45">
      <c r="A1013" s="758">
        <v>93223</v>
      </c>
      <c r="B1013" s="759" t="s">
        <v>3909</v>
      </c>
      <c r="C1013" s="758" t="s">
        <v>114</v>
      </c>
      <c r="D1013" s="760">
        <v>182.83</v>
      </c>
    </row>
    <row r="1014" spans="1:4" ht="30">
      <c r="A1014" s="755">
        <v>93229</v>
      </c>
      <c r="B1014" s="756" t="s">
        <v>1448</v>
      </c>
      <c r="C1014" s="755" t="s">
        <v>114</v>
      </c>
      <c r="D1014" s="757">
        <v>0.27</v>
      </c>
    </row>
    <row r="1015" spans="1:4" ht="30">
      <c r="A1015" s="758">
        <v>93230</v>
      </c>
      <c r="B1015" s="759" t="s">
        <v>1449</v>
      </c>
      <c r="C1015" s="758" t="s">
        <v>114</v>
      </c>
      <c r="D1015" s="760">
        <v>0.06</v>
      </c>
    </row>
    <row r="1016" spans="1:4" ht="30">
      <c r="A1016" s="755">
        <v>93231</v>
      </c>
      <c r="B1016" s="756" t="s">
        <v>1450</v>
      </c>
      <c r="C1016" s="755" t="s">
        <v>114</v>
      </c>
      <c r="D1016" s="757">
        <v>0.25</v>
      </c>
    </row>
    <row r="1017" spans="1:4" ht="30">
      <c r="A1017" s="758">
        <v>93232</v>
      </c>
      <c r="B1017" s="759" t="s">
        <v>3910</v>
      </c>
      <c r="C1017" s="758" t="s">
        <v>114</v>
      </c>
      <c r="D1017" s="760">
        <v>3.5</v>
      </c>
    </row>
    <row r="1018" spans="1:4">
      <c r="A1018" s="755">
        <v>93235</v>
      </c>
      <c r="B1018" s="756" t="s">
        <v>3911</v>
      </c>
      <c r="C1018" s="755" t="s">
        <v>114</v>
      </c>
      <c r="D1018" s="757">
        <v>1.06</v>
      </c>
    </row>
    <row r="1019" spans="1:4" ht="30">
      <c r="A1019" s="758">
        <v>93238</v>
      </c>
      <c r="B1019" s="759" t="s">
        <v>3912</v>
      </c>
      <c r="C1019" s="758" t="s">
        <v>114</v>
      </c>
      <c r="D1019" s="760">
        <v>1.05</v>
      </c>
    </row>
    <row r="1020" spans="1:4" ht="30">
      <c r="A1020" s="755">
        <v>93239</v>
      </c>
      <c r="B1020" s="756" t="s">
        <v>3913</v>
      </c>
      <c r="C1020" s="755" t="s">
        <v>114</v>
      </c>
      <c r="D1020" s="757">
        <v>4.7699999999999996</v>
      </c>
    </row>
    <row r="1021" spans="1:4" ht="30">
      <c r="A1021" s="758">
        <v>93240</v>
      </c>
      <c r="B1021" s="759" t="s">
        <v>3914</v>
      </c>
      <c r="C1021" s="758" t="s">
        <v>114</v>
      </c>
      <c r="D1021" s="760">
        <v>8.75</v>
      </c>
    </row>
    <row r="1022" spans="1:4">
      <c r="A1022" s="755">
        <v>93267</v>
      </c>
      <c r="B1022" s="756" t="s">
        <v>3915</v>
      </c>
      <c r="C1022" s="755" t="s">
        <v>114</v>
      </c>
      <c r="D1022" s="757">
        <v>21.76</v>
      </c>
    </row>
    <row r="1023" spans="1:4">
      <c r="A1023" s="758">
        <v>93269</v>
      </c>
      <c r="B1023" s="759" t="s">
        <v>3916</v>
      </c>
      <c r="C1023" s="758" t="s">
        <v>114</v>
      </c>
      <c r="D1023" s="760">
        <v>4.8899999999999997</v>
      </c>
    </row>
    <row r="1024" spans="1:4">
      <c r="A1024" s="755">
        <v>93270</v>
      </c>
      <c r="B1024" s="756" t="s">
        <v>3917</v>
      </c>
      <c r="C1024" s="755" t="s">
        <v>114</v>
      </c>
      <c r="D1024" s="757">
        <v>23.8</v>
      </c>
    </row>
    <row r="1025" spans="1:4">
      <c r="A1025" s="758">
        <v>93271</v>
      </c>
      <c r="B1025" s="759" t="s">
        <v>3918</v>
      </c>
      <c r="C1025" s="758" t="s">
        <v>114</v>
      </c>
      <c r="D1025" s="760">
        <v>4.3899999999999997</v>
      </c>
    </row>
    <row r="1026" spans="1:4">
      <c r="A1026" s="755">
        <v>93277</v>
      </c>
      <c r="B1026" s="756" t="s">
        <v>3919</v>
      </c>
      <c r="C1026" s="755" t="s">
        <v>114</v>
      </c>
      <c r="D1026" s="757">
        <v>0.27</v>
      </c>
    </row>
    <row r="1027" spans="1:4">
      <c r="A1027" s="758">
        <v>93278</v>
      </c>
      <c r="B1027" s="759" t="s">
        <v>3920</v>
      </c>
      <c r="C1027" s="758" t="s">
        <v>114</v>
      </c>
      <c r="D1027" s="760">
        <v>0.06</v>
      </c>
    </row>
    <row r="1028" spans="1:4">
      <c r="A1028" s="755">
        <v>93279</v>
      </c>
      <c r="B1028" s="756" t="s">
        <v>3921</v>
      </c>
      <c r="C1028" s="755" t="s">
        <v>114</v>
      </c>
      <c r="D1028" s="757">
        <v>0.25</v>
      </c>
    </row>
    <row r="1029" spans="1:4" ht="30">
      <c r="A1029" s="758">
        <v>93280</v>
      </c>
      <c r="B1029" s="759" t="s">
        <v>3922</v>
      </c>
      <c r="C1029" s="758" t="s">
        <v>114</v>
      </c>
      <c r="D1029" s="760">
        <v>0.36</v>
      </c>
    </row>
    <row r="1030" spans="1:4" ht="30">
      <c r="A1030" s="755">
        <v>93283</v>
      </c>
      <c r="B1030" s="756" t="s">
        <v>3923</v>
      </c>
      <c r="C1030" s="755" t="s">
        <v>114</v>
      </c>
      <c r="D1030" s="757">
        <v>45.74</v>
      </c>
    </row>
    <row r="1031" spans="1:4" ht="30">
      <c r="A1031" s="758">
        <v>93284</v>
      </c>
      <c r="B1031" s="759" t="s">
        <v>3924</v>
      </c>
      <c r="C1031" s="758" t="s">
        <v>114</v>
      </c>
      <c r="D1031" s="760">
        <v>15.66</v>
      </c>
    </row>
    <row r="1032" spans="1:4" ht="30">
      <c r="A1032" s="755">
        <v>93285</v>
      </c>
      <c r="B1032" s="756" t="s">
        <v>3925</v>
      </c>
      <c r="C1032" s="755" t="s">
        <v>114</v>
      </c>
      <c r="D1032" s="757">
        <v>73.540000000000006</v>
      </c>
    </row>
    <row r="1033" spans="1:4" ht="30">
      <c r="A1033" s="758">
        <v>93286</v>
      </c>
      <c r="B1033" s="759" t="s">
        <v>3926</v>
      </c>
      <c r="C1033" s="758" t="s">
        <v>114</v>
      </c>
      <c r="D1033" s="760">
        <v>103.87</v>
      </c>
    </row>
    <row r="1034" spans="1:4" ht="30">
      <c r="A1034" s="755">
        <v>93296</v>
      </c>
      <c r="B1034" s="756" t="s">
        <v>3927</v>
      </c>
      <c r="C1034" s="755" t="s">
        <v>114</v>
      </c>
      <c r="D1034" s="757">
        <v>3.2</v>
      </c>
    </row>
    <row r="1035" spans="1:4" ht="30">
      <c r="A1035" s="758">
        <v>93397</v>
      </c>
      <c r="B1035" s="759" t="s">
        <v>3928</v>
      </c>
      <c r="C1035" s="758" t="s">
        <v>114</v>
      </c>
      <c r="D1035" s="760">
        <v>8.06</v>
      </c>
    </row>
    <row r="1036" spans="1:4" ht="30">
      <c r="A1036" s="755">
        <v>93398</v>
      </c>
      <c r="B1036" s="756" t="s">
        <v>3929</v>
      </c>
      <c r="C1036" s="755" t="s">
        <v>114</v>
      </c>
      <c r="D1036" s="757">
        <v>3.22</v>
      </c>
    </row>
    <row r="1037" spans="1:4" ht="30">
      <c r="A1037" s="758">
        <v>93399</v>
      </c>
      <c r="B1037" s="759" t="s">
        <v>3930</v>
      </c>
      <c r="C1037" s="758" t="s">
        <v>114</v>
      </c>
      <c r="D1037" s="760">
        <v>0.65</v>
      </c>
    </row>
    <row r="1038" spans="1:4" ht="30">
      <c r="A1038" s="755">
        <v>93400</v>
      </c>
      <c r="B1038" s="756" t="s">
        <v>3931</v>
      </c>
      <c r="C1038" s="755" t="s">
        <v>114</v>
      </c>
      <c r="D1038" s="757">
        <v>15.13</v>
      </c>
    </row>
    <row r="1039" spans="1:4" ht="30">
      <c r="A1039" s="758">
        <v>93401</v>
      </c>
      <c r="B1039" s="759" t="s">
        <v>3932</v>
      </c>
      <c r="C1039" s="758" t="s">
        <v>114</v>
      </c>
      <c r="D1039" s="760">
        <v>97.4</v>
      </c>
    </row>
    <row r="1040" spans="1:4" ht="45">
      <c r="A1040" s="755">
        <v>93404</v>
      </c>
      <c r="B1040" s="756" t="s">
        <v>3933</v>
      </c>
      <c r="C1040" s="755" t="s">
        <v>114</v>
      </c>
      <c r="D1040" s="757">
        <v>3.61</v>
      </c>
    </row>
    <row r="1041" spans="1:4" ht="45">
      <c r="A1041" s="758">
        <v>93405</v>
      </c>
      <c r="B1041" s="759" t="s">
        <v>3934</v>
      </c>
      <c r="C1041" s="758" t="s">
        <v>114</v>
      </c>
      <c r="D1041" s="760">
        <v>0.71</v>
      </c>
    </row>
    <row r="1042" spans="1:4" ht="45">
      <c r="A1042" s="755">
        <v>93406</v>
      </c>
      <c r="B1042" s="756" t="s">
        <v>3935</v>
      </c>
      <c r="C1042" s="755" t="s">
        <v>114</v>
      </c>
      <c r="D1042" s="757">
        <v>4.5199999999999996</v>
      </c>
    </row>
    <row r="1043" spans="1:4" ht="45">
      <c r="A1043" s="758">
        <v>93407</v>
      </c>
      <c r="B1043" s="759" t="s">
        <v>3936</v>
      </c>
      <c r="C1043" s="758" t="s">
        <v>114</v>
      </c>
      <c r="D1043" s="760">
        <v>32.479999999999997</v>
      </c>
    </row>
    <row r="1044" spans="1:4" ht="30">
      <c r="A1044" s="755">
        <v>93411</v>
      </c>
      <c r="B1044" s="756" t="s">
        <v>3937</v>
      </c>
      <c r="C1044" s="755" t="s">
        <v>114</v>
      </c>
      <c r="D1044" s="757">
        <v>0.15</v>
      </c>
    </row>
    <row r="1045" spans="1:4">
      <c r="A1045" s="758">
        <v>93412</v>
      </c>
      <c r="B1045" s="759" t="s">
        <v>3938</v>
      </c>
      <c r="C1045" s="758" t="s">
        <v>114</v>
      </c>
      <c r="D1045" s="760">
        <v>0.05</v>
      </c>
    </row>
    <row r="1046" spans="1:4" ht="30">
      <c r="A1046" s="755">
        <v>93413</v>
      </c>
      <c r="B1046" s="756" t="s">
        <v>3939</v>
      </c>
      <c r="C1046" s="755" t="s">
        <v>114</v>
      </c>
      <c r="D1046" s="757">
        <v>0.13</v>
      </c>
    </row>
    <row r="1047" spans="1:4" ht="30">
      <c r="A1047" s="758">
        <v>93414</v>
      </c>
      <c r="B1047" s="759" t="s">
        <v>3940</v>
      </c>
      <c r="C1047" s="758" t="s">
        <v>114</v>
      </c>
      <c r="D1047" s="760">
        <v>8.15</v>
      </c>
    </row>
    <row r="1048" spans="1:4">
      <c r="A1048" s="755">
        <v>93417</v>
      </c>
      <c r="B1048" s="756" t="s">
        <v>3941</v>
      </c>
      <c r="C1048" s="755" t="s">
        <v>114</v>
      </c>
      <c r="D1048" s="757">
        <v>1.96</v>
      </c>
    </row>
    <row r="1049" spans="1:4">
      <c r="A1049" s="758">
        <v>93418</v>
      </c>
      <c r="B1049" s="759" t="s">
        <v>3942</v>
      </c>
      <c r="C1049" s="758" t="s">
        <v>114</v>
      </c>
      <c r="D1049" s="760">
        <v>0.67</v>
      </c>
    </row>
    <row r="1050" spans="1:4">
      <c r="A1050" s="755">
        <v>93419</v>
      </c>
      <c r="B1050" s="756" t="s">
        <v>1912</v>
      </c>
      <c r="C1050" s="755" t="s">
        <v>114</v>
      </c>
      <c r="D1050" s="757">
        <v>1.75</v>
      </c>
    </row>
    <row r="1051" spans="1:4">
      <c r="A1051" s="758">
        <v>93420</v>
      </c>
      <c r="B1051" s="759" t="s">
        <v>3943</v>
      </c>
      <c r="C1051" s="758" t="s">
        <v>114</v>
      </c>
      <c r="D1051" s="760">
        <v>41.31</v>
      </c>
    </row>
    <row r="1052" spans="1:4">
      <c r="A1052" s="755">
        <v>93423</v>
      </c>
      <c r="B1052" s="756" t="s">
        <v>3944</v>
      </c>
      <c r="C1052" s="755" t="s">
        <v>114</v>
      </c>
      <c r="D1052" s="757">
        <v>2.77</v>
      </c>
    </row>
    <row r="1053" spans="1:4">
      <c r="A1053" s="758">
        <v>93424</v>
      </c>
      <c r="B1053" s="759" t="s">
        <v>3945</v>
      </c>
      <c r="C1053" s="758" t="s">
        <v>114</v>
      </c>
      <c r="D1053" s="760">
        <v>0.95</v>
      </c>
    </row>
    <row r="1054" spans="1:4">
      <c r="A1054" s="755">
        <v>93425</v>
      </c>
      <c r="B1054" s="756" t="s">
        <v>3946</v>
      </c>
      <c r="C1054" s="755" t="s">
        <v>114</v>
      </c>
      <c r="D1054" s="757">
        <v>2.48</v>
      </c>
    </row>
    <row r="1055" spans="1:4">
      <c r="A1055" s="758">
        <v>93426</v>
      </c>
      <c r="B1055" s="759" t="s">
        <v>3947</v>
      </c>
      <c r="C1055" s="758" t="s">
        <v>114</v>
      </c>
      <c r="D1055" s="760">
        <v>98.72</v>
      </c>
    </row>
    <row r="1056" spans="1:4">
      <c r="A1056" s="755">
        <v>93429</v>
      </c>
      <c r="B1056" s="756" t="s">
        <v>3948</v>
      </c>
      <c r="C1056" s="755" t="s">
        <v>114</v>
      </c>
      <c r="D1056" s="757">
        <v>64.400000000000006</v>
      </c>
    </row>
    <row r="1057" spans="1:4">
      <c r="A1057" s="758">
        <v>93430</v>
      </c>
      <c r="B1057" s="759" t="s">
        <v>3949</v>
      </c>
      <c r="C1057" s="758" t="s">
        <v>114</v>
      </c>
      <c r="D1057" s="760">
        <v>22.05</v>
      </c>
    </row>
    <row r="1058" spans="1:4">
      <c r="A1058" s="755">
        <v>93431</v>
      </c>
      <c r="B1058" s="756" t="s">
        <v>3950</v>
      </c>
      <c r="C1058" s="755" t="s">
        <v>114</v>
      </c>
      <c r="D1058" s="757">
        <v>103.52</v>
      </c>
    </row>
    <row r="1059" spans="1:4">
      <c r="A1059" s="758">
        <v>93432</v>
      </c>
      <c r="B1059" s="759" t="s">
        <v>3951</v>
      </c>
      <c r="C1059" s="758" t="s">
        <v>114</v>
      </c>
      <c r="D1059" s="760">
        <v>1867.2</v>
      </c>
    </row>
    <row r="1060" spans="1:4">
      <c r="A1060" s="755">
        <v>93435</v>
      </c>
      <c r="B1060" s="756" t="s">
        <v>3952</v>
      </c>
      <c r="C1060" s="755" t="s">
        <v>114</v>
      </c>
      <c r="D1060" s="757">
        <v>3.48</v>
      </c>
    </row>
    <row r="1061" spans="1:4">
      <c r="A1061" s="758">
        <v>93436</v>
      </c>
      <c r="B1061" s="759" t="s">
        <v>3953</v>
      </c>
      <c r="C1061" s="758" t="s">
        <v>114</v>
      </c>
      <c r="D1061" s="760">
        <v>1.39</v>
      </c>
    </row>
    <row r="1062" spans="1:4">
      <c r="A1062" s="755">
        <v>93437</v>
      </c>
      <c r="B1062" s="756" t="s">
        <v>3954</v>
      </c>
      <c r="C1062" s="755" t="s">
        <v>114</v>
      </c>
      <c r="D1062" s="757">
        <v>6.53</v>
      </c>
    </row>
    <row r="1063" spans="1:4">
      <c r="A1063" s="758">
        <v>93438</v>
      </c>
      <c r="B1063" s="759" t="s">
        <v>3955</v>
      </c>
      <c r="C1063" s="758" t="s">
        <v>114</v>
      </c>
      <c r="D1063" s="760">
        <v>18.32</v>
      </c>
    </row>
    <row r="1064" spans="1:4">
      <c r="A1064" s="755">
        <v>95114</v>
      </c>
      <c r="B1064" s="756" t="s">
        <v>3956</v>
      </c>
      <c r="C1064" s="755" t="s">
        <v>114</v>
      </c>
      <c r="D1064" s="757">
        <v>1.21</v>
      </c>
    </row>
    <row r="1065" spans="1:4">
      <c r="A1065" s="758">
        <v>95115</v>
      </c>
      <c r="B1065" s="759" t="s">
        <v>3957</v>
      </c>
      <c r="C1065" s="758" t="s">
        <v>114</v>
      </c>
      <c r="D1065" s="760">
        <v>0.27</v>
      </c>
    </row>
    <row r="1066" spans="1:4">
      <c r="A1066" s="755">
        <v>95116</v>
      </c>
      <c r="B1066" s="756" t="s">
        <v>2215</v>
      </c>
      <c r="C1066" s="755" t="s">
        <v>114</v>
      </c>
      <c r="D1066" s="757">
        <v>31.99</v>
      </c>
    </row>
    <row r="1067" spans="1:4">
      <c r="A1067" s="758">
        <v>95117</v>
      </c>
      <c r="B1067" s="759" t="s">
        <v>2216</v>
      </c>
      <c r="C1067" s="758" t="s">
        <v>114</v>
      </c>
      <c r="D1067" s="760">
        <v>9.59</v>
      </c>
    </row>
    <row r="1068" spans="1:4">
      <c r="A1068" s="755">
        <v>95118</v>
      </c>
      <c r="B1068" s="756" t="s">
        <v>3958</v>
      </c>
      <c r="C1068" s="755" t="s">
        <v>114</v>
      </c>
      <c r="D1068" s="757">
        <v>33.22</v>
      </c>
    </row>
    <row r="1069" spans="1:4">
      <c r="A1069" s="758">
        <v>95119</v>
      </c>
      <c r="B1069" s="759" t="s">
        <v>3959</v>
      </c>
      <c r="C1069" s="758" t="s">
        <v>114</v>
      </c>
      <c r="D1069" s="760">
        <v>11.37</v>
      </c>
    </row>
    <row r="1070" spans="1:4">
      <c r="A1070" s="755">
        <v>95120</v>
      </c>
      <c r="B1070" s="756" t="s">
        <v>3960</v>
      </c>
      <c r="C1070" s="755" t="s">
        <v>114</v>
      </c>
      <c r="D1070" s="757">
        <v>29.96</v>
      </c>
    </row>
    <row r="1071" spans="1:4">
      <c r="A1071" s="758">
        <v>95123</v>
      </c>
      <c r="B1071" s="759" t="s">
        <v>2217</v>
      </c>
      <c r="C1071" s="758" t="s">
        <v>114</v>
      </c>
      <c r="D1071" s="760">
        <v>10.01</v>
      </c>
    </row>
    <row r="1072" spans="1:4">
      <c r="A1072" s="755">
        <v>95124</v>
      </c>
      <c r="B1072" s="756" t="s">
        <v>2218</v>
      </c>
      <c r="C1072" s="755" t="s">
        <v>114</v>
      </c>
      <c r="D1072" s="757">
        <v>3</v>
      </c>
    </row>
    <row r="1073" spans="1:4">
      <c r="A1073" s="758">
        <v>95125</v>
      </c>
      <c r="B1073" s="759" t="s">
        <v>2219</v>
      </c>
      <c r="C1073" s="758" t="s">
        <v>114</v>
      </c>
      <c r="D1073" s="760">
        <v>10.96</v>
      </c>
    </row>
    <row r="1074" spans="1:4">
      <c r="A1074" s="755">
        <v>95126</v>
      </c>
      <c r="B1074" s="756" t="s">
        <v>3961</v>
      </c>
      <c r="C1074" s="755" t="s">
        <v>114</v>
      </c>
      <c r="D1074" s="757">
        <v>90.71</v>
      </c>
    </row>
    <row r="1075" spans="1:4">
      <c r="A1075" s="758">
        <v>95129</v>
      </c>
      <c r="B1075" s="759" t="s">
        <v>3962</v>
      </c>
      <c r="C1075" s="758" t="s">
        <v>114</v>
      </c>
      <c r="D1075" s="760">
        <v>17.77</v>
      </c>
    </row>
    <row r="1076" spans="1:4">
      <c r="A1076" s="755">
        <v>95130</v>
      </c>
      <c r="B1076" s="756" t="s">
        <v>3963</v>
      </c>
      <c r="C1076" s="755" t="s">
        <v>114</v>
      </c>
      <c r="D1076" s="757">
        <v>6.22</v>
      </c>
    </row>
    <row r="1077" spans="1:4">
      <c r="A1077" s="758">
        <v>95131</v>
      </c>
      <c r="B1077" s="759" t="s">
        <v>3964</v>
      </c>
      <c r="C1077" s="758" t="s">
        <v>114</v>
      </c>
      <c r="D1077" s="760">
        <v>33.32</v>
      </c>
    </row>
    <row r="1078" spans="1:4" ht="30">
      <c r="A1078" s="755">
        <v>95132</v>
      </c>
      <c r="B1078" s="756" t="s">
        <v>3965</v>
      </c>
      <c r="C1078" s="755" t="s">
        <v>114</v>
      </c>
      <c r="D1078" s="757">
        <v>19.829999999999998</v>
      </c>
    </row>
    <row r="1079" spans="1:4">
      <c r="A1079" s="758">
        <v>95136</v>
      </c>
      <c r="B1079" s="759" t="s">
        <v>3966</v>
      </c>
      <c r="C1079" s="758" t="s">
        <v>114</v>
      </c>
      <c r="D1079" s="760">
        <v>0.03</v>
      </c>
    </row>
    <row r="1080" spans="1:4">
      <c r="A1080" s="755">
        <v>95137</v>
      </c>
      <c r="B1080" s="756" t="s">
        <v>3967</v>
      </c>
      <c r="C1080" s="755" t="s">
        <v>114</v>
      </c>
      <c r="D1080" s="757">
        <v>0.01</v>
      </c>
    </row>
    <row r="1081" spans="1:4">
      <c r="A1081" s="758">
        <v>95138</v>
      </c>
      <c r="B1081" s="759" t="s">
        <v>3968</v>
      </c>
      <c r="C1081" s="758" t="s">
        <v>114</v>
      </c>
      <c r="D1081" s="760">
        <v>0.02</v>
      </c>
    </row>
    <row r="1082" spans="1:4">
      <c r="A1082" s="755">
        <v>95208</v>
      </c>
      <c r="B1082" s="756" t="s">
        <v>3969</v>
      </c>
      <c r="C1082" s="755" t="s">
        <v>114</v>
      </c>
      <c r="D1082" s="757">
        <v>24.66</v>
      </c>
    </row>
    <row r="1083" spans="1:4">
      <c r="A1083" s="758">
        <v>95209</v>
      </c>
      <c r="B1083" s="759" t="s">
        <v>3970</v>
      </c>
      <c r="C1083" s="758" t="s">
        <v>114</v>
      </c>
      <c r="D1083" s="760">
        <v>5.54</v>
      </c>
    </row>
    <row r="1084" spans="1:4">
      <c r="A1084" s="755">
        <v>95210</v>
      </c>
      <c r="B1084" s="756" t="s">
        <v>3971</v>
      </c>
      <c r="C1084" s="755" t="s">
        <v>114</v>
      </c>
      <c r="D1084" s="757">
        <v>26.97</v>
      </c>
    </row>
    <row r="1085" spans="1:4">
      <c r="A1085" s="758">
        <v>95211</v>
      </c>
      <c r="B1085" s="759" t="s">
        <v>3972</v>
      </c>
      <c r="C1085" s="758" t="s">
        <v>114</v>
      </c>
      <c r="D1085" s="760">
        <v>4.3899999999999997</v>
      </c>
    </row>
    <row r="1086" spans="1:4">
      <c r="A1086" s="755">
        <v>95214</v>
      </c>
      <c r="B1086" s="756" t="s">
        <v>3973</v>
      </c>
      <c r="C1086" s="755" t="s">
        <v>114</v>
      </c>
      <c r="D1086" s="757">
        <v>0.78</v>
      </c>
    </row>
    <row r="1087" spans="1:4">
      <c r="A1087" s="758">
        <v>95215</v>
      </c>
      <c r="B1087" s="759" t="s">
        <v>3974</v>
      </c>
      <c r="C1087" s="758" t="s">
        <v>114</v>
      </c>
      <c r="D1087" s="760">
        <v>0.15</v>
      </c>
    </row>
    <row r="1088" spans="1:4">
      <c r="A1088" s="755">
        <v>95216</v>
      </c>
      <c r="B1088" s="756" t="s">
        <v>3975</v>
      </c>
      <c r="C1088" s="755" t="s">
        <v>114</v>
      </c>
      <c r="D1088" s="757">
        <v>0.54</v>
      </c>
    </row>
    <row r="1089" spans="1:4">
      <c r="A1089" s="758">
        <v>95217</v>
      </c>
      <c r="B1089" s="759" t="s">
        <v>3976</v>
      </c>
      <c r="C1089" s="758" t="s">
        <v>114</v>
      </c>
      <c r="D1089" s="760">
        <v>0.28999999999999998</v>
      </c>
    </row>
    <row r="1090" spans="1:4">
      <c r="A1090" s="755">
        <v>95255</v>
      </c>
      <c r="B1090" s="756" t="s">
        <v>2418</v>
      </c>
      <c r="C1090" s="755" t="s">
        <v>114</v>
      </c>
      <c r="D1090" s="757">
        <v>1.08</v>
      </c>
    </row>
    <row r="1091" spans="1:4">
      <c r="A1091" s="758">
        <v>95256</v>
      </c>
      <c r="B1091" s="759" t="s">
        <v>2419</v>
      </c>
      <c r="C1091" s="758" t="s">
        <v>114</v>
      </c>
      <c r="D1091" s="760">
        <v>0.24</v>
      </c>
    </row>
    <row r="1092" spans="1:4">
      <c r="A1092" s="755">
        <v>95257</v>
      </c>
      <c r="B1092" s="756" t="s">
        <v>2420</v>
      </c>
      <c r="C1092" s="755" t="s">
        <v>114</v>
      </c>
      <c r="D1092" s="757">
        <v>1.35</v>
      </c>
    </row>
    <row r="1093" spans="1:4">
      <c r="A1093" s="758">
        <v>95260</v>
      </c>
      <c r="B1093" s="759" t="s">
        <v>3977</v>
      </c>
      <c r="C1093" s="758" t="s">
        <v>114</v>
      </c>
      <c r="D1093" s="760">
        <v>0.51</v>
      </c>
    </row>
    <row r="1094" spans="1:4">
      <c r="A1094" s="755">
        <v>95261</v>
      </c>
      <c r="B1094" s="756" t="s">
        <v>3978</v>
      </c>
      <c r="C1094" s="755" t="s">
        <v>114</v>
      </c>
      <c r="D1094" s="757">
        <v>0.23</v>
      </c>
    </row>
    <row r="1095" spans="1:4">
      <c r="A1095" s="758">
        <v>95262</v>
      </c>
      <c r="B1095" s="759" t="s">
        <v>3979</v>
      </c>
      <c r="C1095" s="758" t="s">
        <v>114</v>
      </c>
      <c r="D1095" s="760">
        <v>1.1200000000000001</v>
      </c>
    </row>
    <row r="1096" spans="1:4" ht="30">
      <c r="A1096" s="755">
        <v>95263</v>
      </c>
      <c r="B1096" s="756" t="s">
        <v>3980</v>
      </c>
      <c r="C1096" s="755" t="s">
        <v>114</v>
      </c>
      <c r="D1096" s="757">
        <v>1.87</v>
      </c>
    </row>
    <row r="1097" spans="1:4" ht="30">
      <c r="A1097" s="758">
        <v>95266</v>
      </c>
      <c r="B1097" s="759" t="s">
        <v>3981</v>
      </c>
      <c r="C1097" s="758" t="s">
        <v>114</v>
      </c>
      <c r="D1097" s="760">
        <v>0.41</v>
      </c>
    </row>
    <row r="1098" spans="1:4" ht="30">
      <c r="A1098" s="755">
        <v>95267</v>
      </c>
      <c r="B1098" s="756" t="s">
        <v>3982</v>
      </c>
      <c r="C1098" s="755" t="s">
        <v>114</v>
      </c>
      <c r="D1098" s="757">
        <v>0.08</v>
      </c>
    </row>
    <row r="1099" spans="1:4" ht="30">
      <c r="A1099" s="758">
        <v>95268</v>
      </c>
      <c r="B1099" s="759" t="s">
        <v>3983</v>
      </c>
      <c r="C1099" s="758" t="s">
        <v>114</v>
      </c>
      <c r="D1099" s="760">
        <v>0.4</v>
      </c>
    </row>
    <row r="1100" spans="1:4" ht="30">
      <c r="A1100" s="755">
        <v>95269</v>
      </c>
      <c r="B1100" s="756" t="s">
        <v>3984</v>
      </c>
      <c r="C1100" s="755" t="s">
        <v>114</v>
      </c>
      <c r="D1100" s="757">
        <v>3.5</v>
      </c>
    </row>
    <row r="1101" spans="1:4">
      <c r="A1101" s="758">
        <v>95272</v>
      </c>
      <c r="B1101" s="759" t="s">
        <v>3985</v>
      </c>
      <c r="C1101" s="758" t="s">
        <v>114</v>
      </c>
      <c r="D1101" s="760">
        <v>0.4</v>
      </c>
    </row>
    <row r="1102" spans="1:4">
      <c r="A1102" s="755">
        <v>95273</v>
      </c>
      <c r="B1102" s="756" t="s">
        <v>3986</v>
      </c>
      <c r="C1102" s="755" t="s">
        <v>114</v>
      </c>
      <c r="D1102" s="757">
        <v>0.09</v>
      </c>
    </row>
    <row r="1103" spans="1:4">
      <c r="A1103" s="758">
        <v>95274</v>
      </c>
      <c r="B1103" s="759" t="s">
        <v>3987</v>
      </c>
      <c r="C1103" s="758" t="s">
        <v>114</v>
      </c>
      <c r="D1103" s="760">
        <v>0.31</v>
      </c>
    </row>
    <row r="1104" spans="1:4" ht="30">
      <c r="A1104" s="755">
        <v>95275</v>
      </c>
      <c r="B1104" s="756" t="s">
        <v>3988</v>
      </c>
      <c r="C1104" s="755" t="s">
        <v>114</v>
      </c>
      <c r="D1104" s="757">
        <v>1.19</v>
      </c>
    </row>
    <row r="1105" spans="1:4">
      <c r="A1105" s="758">
        <v>95278</v>
      </c>
      <c r="B1105" s="759" t="s">
        <v>3989</v>
      </c>
      <c r="C1105" s="758" t="s">
        <v>114</v>
      </c>
      <c r="D1105" s="760">
        <v>0.44</v>
      </c>
    </row>
    <row r="1106" spans="1:4">
      <c r="A1106" s="755">
        <v>95279</v>
      </c>
      <c r="B1106" s="756" t="s">
        <v>3990</v>
      </c>
      <c r="C1106" s="755" t="s">
        <v>114</v>
      </c>
      <c r="D1106" s="757">
        <v>0.09</v>
      </c>
    </row>
    <row r="1107" spans="1:4">
      <c r="A1107" s="758">
        <v>95280</v>
      </c>
      <c r="B1107" s="759" t="s">
        <v>3991</v>
      </c>
      <c r="C1107" s="758" t="s">
        <v>114</v>
      </c>
      <c r="D1107" s="760">
        <v>0.34</v>
      </c>
    </row>
    <row r="1108" spans="1:4" ht="30">
      <c r="A1108" s="755">
        <v>95281</v>
      </c>
      <c r="B1108" s="756" t="s">
        <v>3992</v>
      </c>
      <c r="C1108" s="755" t="s">
        <v>114</v>
      </c>
      <c r="D1108" s="757">
        <v>3.5</v>
      </c>
    </row>
    <row r="1109" spans="1:4" ht="30">
      <c r="A1109" s="758">
        <v>95617</v>
      </c>
      <c r="B1109" s="759" t="s">
        <v>3993</v>
      </c>
      <c r="C1109" s="758" t="s">
        <v>114</v>
      </c>
      <c r="D1109" s="760">
        <v>0.88</v>
      </c>
    </row>
    <row r="1110" spans="1:4" ht="30">
      <c r="A1110" s="755">
        <v>95618</v>
      </c>
      <c r="B1110" s="756" t="s">
        <v>3994</v>
      </c>
      <c r="C1110" s="755" t="s">
        <v>114</v>
      </c>
      <c r="D1110" s="757">
        <v>0.19</v>
      </c>
    </row>
    <row r="1111" spans="1:4" ht="30">
      <c r="A1111" s="758">
        <v>95619</v>
      </c>
      <c r="B1111" s="759" t="s">
        <v>3995</v>
      </c>
      <c r="C1111" s="758" t="s">
        <v>114</v>
      </c>
      <c r="D1111" s="760">
        <v>1.1000000000000001</v>
      </c>
    </row>
    <row r="1112" spans="1:4" ht="30">
      <c r="A1112" s="755">
        <v>95627</v>
      </c>
      <c r="B1112" s="756" t="s">
        <v>3996</v>
      </c>
      <c r="C1112" s="755" t="s">
        <v>114</v>
      </c>
      <c r="D1112" s="757">
        <v>19.89</v>
      </c>
    </row>
    <row r="1113" spans="1:4" ht="30">
      <c r="A1113" s="758">
        <v>95628</v>
      </c>
      <c r="B1113" s="759" t="s">
        <v>3997</v>
      </c>
      <c r="C1113" s="758" t="s">
        <v>114</v>
      </c>
      <c r="D1113" s="760">
        <v>5.22</v>
      </c>
    </row>
    <row r="1114" spans="1:4" ht="30">
      <c r="A1114" s="755">
        <v>95629</v>
      </c>
      <c r="B1114" s="756" t="s">
        <v>3998</v>
      </c>
      <c r="C1114" s="755" t="s">
        <v>114</v>
      </c>
      <c r="D1114" s="757">
        <v>24.89</v>
      </c>
    </row>
    <row r="1115" spans="1:4" ht="30">
      <c r="A1115" s="758">
        <v>95630</v>
      </c>
      <c r="B1115" s="759" t="s">
        <v>3999</v>
      </c>
      <c r="C1115" s="758" t="s">
        <v>114</v>
      </c>
      <c r="D1115" s="760">
        <v>65.31</v>
      </c>
    </row>
    <row r="1116" spans="1:4">
      <c r="A1116" s="755">
        <v>95698</v>
      </c>
      <c r="B1116" s="756" t="s">
        <v>4000</v>
      </c>
      <c r="C1116" s="755" t="s">
        <v>114</v>
      </c>
      <c r="D1116" s="757">
        <v>3.59</v>
      </c>
    </row>
    <row r="1117" spans="1:4">
      <c r="A1117" s="758">
        <v>95699</v>
      </c>
      <c r="B1117" s="759" t="s">
        <v>4001</v>
      </c>
      <c r="C1117" s="758" t="s">
        <v>114</v>
      </c>
      <c r="D1117" s="760">
        <v>0.8</v>
      </c>
    </row>
    <row r="1118" spans="1:4">
      <c r="A1118" s="755">
        <v>95700</v>
      </c>
      <c r="B1118" s="756" t="s">
        <v>4002</v>
      </c>
      <c r="C1118" s="755" t="s">
        <v>114</v>
      </c>
      <c r="D1118" s="757">
        <v>4.49</v>
      </c>
    </row>
    <row r="1119" spans="1:4" ht="30">
      <c r="A1119" s="758">
        <v>95701</v>
      </c>
      <c r="B1119" s="759" t="s">
        <v>4003</v>
      </c>
      <c r="C1119" s="758" t="s">
        <v>114</v>
      </c>
      <c r="D1119" s="760">
        <v>1.47</v>
      </c>
    </row>
    <row r="1120" spans="1:4" ht="30">
      <c r="A1120" s="755">
        <v>95704</v>
      </c>
      <c r="B1120" s="756" t="s">
        <v>4004</v>
      </c>
      <c r="C1120" s="755" t="s">
        <v>114</v>
      </c>
      <c r="D1120" s="757">
        <v>22.94</v>
      </c>
    </row>
    <row r="1121" spans="1:4">
      <c r="A1121" s="758">
        <v>95705</v>
      </c>
      <c r="B1121" s="759" t="s">
        <v>4005</v>
      </c>
      <c r="C1121" s="758" t="s">
        <v>114</v>
      </c>
      <c r="D1121" s="760">
        <v>6.02</v>
      </c>
    </row>
    <row r="1122" spans="1:4" ht="30">
      <c r="A1122" s="755">
        <v>95706</v>
      </c>
      <c r="B1122" s="756" t="s">
        <v>4006</v>
      </c>
      <c r="C1122" s="755" t="s">
        <v>114</v>
      </c>
      <c r="D1122" s="757">
        <v>28.71</v>
      </c>
    </row>
    <row r="1123" spans="1:4" ht="30">
      <c r="A1123" s="758">
        <v>95707</v>
      </c>
      <c r="B1123" s="759" t="s">
        <v>4007</v>
      </c>
      <c r="C1123" s="758" t="s">
        <v>114</v>
      </c>
      <c r="D1123" s="760">
        <v>16.39</v>
      </c>
    </row>
    <row r="1124" spans="1:4" ht="30">
      <c r="A1124" s="755">
        <v>95710</v>
      </c>
      <c r="B1124" s="756" t="s">
        <v>4008</v>
      </c>
      <c r="C1124" s="755" t="s">
        <v>114</v>
      </c>
      <c r="D1124" s="757">
        <v>27.57</v>
      </c>
    </row>
    <row r="1125" spans="1:4" ht="30">
      <c r="A1125" s="758">
        <v>95711</v>
      </c>
      <c r="B1125" s="759" t="s">
        <v>4009</v>
      </c>
      <c r="C1125" s="758" t="s">
        <v>114</v>
      </c>
      <c r="D1125" s="760">
        <v>7.09</v>
      </c>
    </row>
    <row r="1126" spans="1:4" ht="30">
      <c r="A1126" s="755">
        <v>95712</v>
      </c>
      <c r="B1126" s="756" t="s">
        <v>4010</v>
      </c>
      <c r="C1126" s="755" t="s">
        <v>114</v>
      </c>
      <c r="D1126" s="757">
        <v>34.47</v>
      </c>
    </row>
    <row r="1127" spans="1:4" ht="30">
      <c r="A1127" s="758">
        <v>95713</v>
      </c>
      <c r="B1127" s="759" t="s">
        <v>4011</v>
      </c>
      <c r="C1127" s="758" t="s">
        <v>114</v>
      </c>
      <c r="D1127" s="760">
        <v>80.95</v>
      </c>
    </row>
    <row r="1128" spans="1:4" ht="30">
      <c r="A1128" s="755">
        <v>95716</v>
      </c>
      <c r="B1128" s="756" t="s">
        <v>4012</v>
      </c>
      <c r="C1128" s="755" t="s">
        <v>114</v>
      </c>
      <c r="D1128" s="757">
        <v>26.54</v>
      </c>
    </row>
    <row r="1129" spans="1:4" ht="30">
      <c r="A1129" s="758">
        <v>95717</v>
      </c>
      <c r="B1129" s="759" t="s">
        <v>4013</v>
      </c>
      <c r="C1129" s="758" t="s">
        <v>114</v>
      </c>
      <c r="D1129" s="760">
        <v>6.82</v>
      </c>
    </row>
    <row r="1130" spans="1:4" ht="30">
      <c r="A1130" s="755">
        <v>95718</v>
      </c>
      <c r="B1130" s="756" t="s">
        <v>4014</v>
      </c>
      <c r="C1130" s="755" t="s">
        <v>114</v>
      </c>
      <c r="D1130" s="757">
        <v>33.18</v>
      </c>
    </row>
    <row r="1131" spans="1:4" ht="30">
      <c r="A1131" s="758">
        <v>95719</v>
      </c>
      <c r="B1131" s="759" t="s">
        <v>4015</v>
      </c>
      <c r="C1131" s="758" t="s">
        <v>114</v>
      </c>
      <c r="D1131" s="760">
        <v>80.95</v>
      </c>
    </row>
    <row r="1132" spans="1:4">
      <c r="A1132" s="755">
        <v>95869</v>
      </c>
      <c r="B1132" s="756" t="s">
        <v>4016</v>
      </c>
      <c r="C1132" s="755" t="s">
        <v>114</v>
      </c>
      <c r="D1132" s="757">
        <v>1.52</v>
      </c>
    </row>
    <row r="1133" spans="1:4">
      <c r="A1133" s="758">
        <v>95870</v>
      </c>
      <c r="B1133" s="759" t="s">
        <v>4017</v>
      </c>
      <c r="C1133" s="758" t="s">
        <v>114</v>
      </c>
      <c r="D1133" s="760">
        <v>3.96</v>
      </c>
    </row>
    <row r="1134" spans="1:4" ht="30">
      <c r="A1134" s="755">
        <v>95871</v>
      </c>
      <c r="B1134" s="756" t="s">
        <v>4018</v>
      </c>
      <c r="C1134" s="755" t="s">
        <v>114</v>
      </c>
      <c r="D1134" s="757">
        <v>168.2</v>
      </c>
    </row>
    <row r="1135" spans="1:4">
      <c r="A1135" s="758">
        <v>95874</v>
      </c>
      <c r="B1135" s="759" t="s">
        <v>4019</v>
      </c>
      <c r="C1135" s="758" t="s">
        <v>114</v>
      </c>
      <c r="D1135" s="760">
        <v>4.4400000000000004</v>
      </c>
    </row>
    <row r="1136" spans="1:4">
      <c r="A1136" s="755">
        <v>96008</v>
      </c>
      <c r="B1136" s="756" t="s">
        <v>4020</v>
      </c>
      <c r="C1136" s="755" t="s">
        <v>114</v>
      </c>
      <c r="D1136" s="757">
        <v>11.4</v>
      </c>
    </row>
    <row r="1137" spans="1:4">
      <c r="A1137" s="758">
        <v>96009</v>
      </c>
      <c r="B1137" s="759" t="s">
        <v>4021</v>
      </c>
      <c r="C1137" s="758" t="s">
        <v>114</v>
      </c>
      <c r="D1137" s="760">
        <v>2.99</v>
      </c>
    </row>
    <row r="1138" spans="1:4">
      <c r="A1138" s="755">
        <v>96011</v>
      </c>
      <c r="B1138" s="756" t="s">
        <v>4022</v>
      </c>
      <c r="C1138" s="755" t="s">
        <v>114</v>
      </c>
      <c r="D1138" s="757">
        <v>12.47</v>
      </c>
    </row>
    <row r="1139" spans="1:4" ht="30">
      <c r="A1139" s="758">
        <v>96012</v>
      </c>
      <c r="B1139" s="759" t="s">
        <v>4023</v>
      </c>
      <c r="C1139" s="758" t="s">
        <v>114</v>
      </c>
      <c r="D1139" s="760">
        <v>62.86</v>
      </c>
    </row>
    <row r="1140" spans="1:4">
      <c r="A1140" s="755">
        <v>96015</v>
      </c>
      <c r="B1140" s="756" t="s">
        <v>4024</v>
      </c>
      <c r="C1140" s="755" t="s">
        <v>114</v>
      </c>
      <c r="D1140" s="757">
        <v>11.31</v>
      </c>
    </row>
    <row r="1141" spans="1:4">
      <c r="A1141" s="758">
        <v>96016</v>
      </c>
      <c r="B1141" s="759" t="s">
        <v>4025</v>
      </c>
      <c r="C1141" s="758" t="s">
        <v>114</v>
      </c>
      <c r="D1141" s="760">
        <v>2.96</v>
      </c>
    </row>
    <row r="1142" spans="1:4">
      <c r="A1142" s="755">
        <v>96018</v>
      </c>
      <c r="B1142" s="756" t="s">
        <v>4026</v>
      </c>
      <c r="C1142" s="755" t="s">
        <v>114</v>
      </c>
      <c r="D1142" s="757">
        <v>12.37</v>
      </c>
    </row>
    <row r="1143" spans="1:4" ht="30">
      <c r="A1143" s="758">
        <v>96019</v>
      </c>
      <c r="B1143" s="759" t="s">
        <v>4027</v>
      </c>
      <c r="C1143" s="758" t="s">
        <v>114</v>
      </c>
      <c r="D1143" s="760">
        <v>62.86</v>
      </c>
    </row>
    <row r="1144" spans="1:4">
      <c r="A1144" s="755">
        <v>96023</v>
      </c>
      <c r="B1144" s="756" t="s">
        <v>4028</v>
      </c>
      <c r="C1144" s="755" t="s">
        <v>114</v>
      </c>
      <c r="D1144" s="757">
        <v>8.6999999999999993</v>
      </c>
    </row>
    <row r="1145" spans="1:4">
      <c r="A1145" s="758">
        <v>96024</v>
      </c>
      <c r="B1145" s="759" t="s">
        <v>4029</v>
      </c>
      <c r="C1145" s="758" t="s">
        <v>114</v>
      </c>
      <c r="D1145" s="760">
        <v>2.27</v>
      </c>
    </row>
    <row r="1146" spans="1:4">
      <c r="A1146" s="755">
        <v>96026</v>
      </c>
      <c r="B1146" s="756" t="s">
        <v>4030</v>
      </c>
      <c r="C1146" s="755" t="s">
        <v>114</v>
      </c>
      <c r="D1146" s="757">
        <v>9.51</v>
      </c>
    </row>
    <row r="1147" spans="1:4" ht="30">
      <c r="A1147" s="758">
        <v>96027</v>
      </c>
      <c r="B1147" s="759" t="s">
        <v>4031</v>
      </c>
      <c r="C1147" s="758" t="s">
        <v>114</v>
      </c>
      <c r="D1147" s="760">
        <v>43.8</v>
      </c>
    </row>
    <row r="1148" spans="1:4" ht="30">
      <c r="A1148" s="755">
        <v>96030</v>
      </c>
      <c r="B1148" s="756" t="s">
        <v>4032</v>
      </c>
      <c r="C1148" s="755" t="s">
        <v>114</v>
      </c>
      <c r="D1148" s="757">
        <v>14.58</v>
      </c>
    </row>
    <row r="1149" spans="1:4" ht="30">
      <c r="A1149" s="758">
        <v>96031</v>
      </c>
      <c r="B1149" s="759" t="s">
        <v>4033</v>
      </c>
      <c r="C1149" s="758" t="s">
        <v>114</v>
      </c>
      <c r="D1149" s="760">
        <v>5.0999999999999996</v>
      </c>
    </row>
    <row r="1150" spans="1:4" ht="30">
      <c r="A1150" s="755">
        <v>96032</v>
      </c>
      <c r="B1150" s="756" t="s">
        <v>4034</v>
      </c>
      <c r="C1150" s="755" t="s">
        <v>114</v>
      </c>
      <c r="D1150" s="757">
        <v>1.04</v>
      </c>
    </row>
    <row r="1151" spans="1:4" ht="30">
      <c r="A1151" s="758">
        <v>96033</v>
      </c>
      <c r="B1151" s="759" t="s">
        <v>4035</v>
      </c>
      <c r="C1151" s="758" t="s">
        <v>114</v>
      </c>
      <c r="D1151" s="760">
        <v>27.37</v>
      </c>
    </row>
    <row r="1152" spans="1:4" ht="30">
      <c r="A1152" s="755">
        <v>96034</v>
      </c>
      <c r="B1152" s="756" t="s">
        <v>4036</v>
      </c>
      <c r="C1152" s="755" t="s">
        <v>114</v>
      </c>
      <c r="D1152" s="757">
        <v>118.52</v>
      </c>
    </row>
    <row r="1153" spans="1:4">
      <c r="A1153" s="758">
        <v>96053</v>
      </c>
      <c r="B1153" s="759" t="s">
        <v>4037</v>
      </c>
      <c r="C1153" s="758" t="s">
        <v>114</v>
      </c>
      <c r="D1153" s="760">
        <v>8.7899999999999991</v>
      </c>
    </row>
    <row r="1154" spans="1:4" ht="30">
      <c r="A1154" s="755">
        <v>96054</v>
      </c>
      <c r="B1154" s="756" t="s">
        <v>4038</v>
      </c>
      <c r="C1154" s="755" t="s">
        <v>114</v>
      </c>
      <c r="D1154" s="757">
        <v>14.02</v>
      </c>
    </row>
    <row r="1155" spans="1:4">
      <c r="A1155" s="758">
        <v>96055</v>
      </c>
      <c r="B1155" s="759" t="s">
        <v>4039</v>
      </c>
      <c r="C1155" s="758" t="s">
        <v>114</v>
      </c>
      <c r="D1155" s="760">
        <v>2.2999999999999998</v>
      </c>
    </row>
    <row r="1156" spans="1:4">
      <c r="A1156" s="755">
        <v>96056</v>
      </c>
      <c r="B1156" s="756" t="s">
        <v>4040</v>
      </c>
      <c r="C1156" s="755" t="s">
        <v>114</v>
      </c>
      <c r="D1156" s="757">
        <v>9.61</v>
      </c>
    </row>
    <row r="1157" spans="1:4" ht="30">
      <c r="A1157" s="758">
        <v>96057</v>
      </c>
      <c r="B1157" s="759" t="s">
        <v>4041</v>
      </c>
      <c r="C1157" s="758" t="s">
        <v>114</v>
      </c>
      <c r="D1157" s="760">
        <v>43.8</v>
      </c>
    </row>
    <row r="1158" spans="1:4" ht="30">
      <c r="A1158" s="755">
        <v>96060</v>
      </c>
      <c r="B1158" s="756" t="s">
        <v>4042</v>
      </c>
      <c r="C1158" s="755" t="s">
        <v>114</v>
      </c>
      <c r="D1158" s="757">
        <v>2.69</v>
      </c>
    </row>
    <row r="1159" spans="1:4" ht="30">
      <c r="A1159" s="758">
        <v>96061</v>
      </c>
      <c r="B1159" s="759" t="s">
        <v>4043</v>
      </c>
      <c r="C1159" s="758" t="s">
        <v>114</v>
      </c>
      <c r="D1159" s="760">
        <v>17.52</v>
      </c>
    </row>
    <row r="1160" spans="1:4" ht="30">
      <c r="A1160" s="755">
        <v>96062</v>
      </c>
      <c r="B1160" s="756" t="s">
        <v>4044</v>
      </c>
      <c r="C1160" s="755" t="s">
        <v>114</v>
      </c>
      <c r="D1160" s="757">
        <v>24.54</v>
      </c>
    </row>
    <row r="1161" spans="1:4">
      <c r="A1161" s="758">
        <v>96241</v>
      </c>
      <c r="B1161" s="759" t="s">
        <v>4045</v>
      </c>
      <c r="C1161" s="758" t="s">
        <v>114</v>
      </c>
      <c r="D1161" s="760">
        <v>12.32</v>
      </c>
    </row>
    <row r="1162" spans="1:4">
      <c r="A1162" s="755">
        <v>96242</v>
      </c>
      <c r="B1162" s="756" t="s">
        <v>4046</v>
      </c>
      <c r="C1162" s="755" t="s">
        <v>114</v>
      </c>
      <c r="D1162" s="757">
        <v>3.16</v>
      </c>
    </row>
    <row r="1163" spans="1:4">
      <c r="A1163" s="758">
        <v>96243</v>
      </c>
      <c r="B1163" s="759" t="s">
        <v>4047</v>
      </c>
      <c r="C1163" s="758" t="s">
        <v>114</v>
      </c>
      <c r="D1163" s="760">
        <v>15.4</v>
      </c>
    </row>
    <row r="1164" spans="1:4" ht="30">
      <c r="A1164" s="755">
        <v>96244</v>
      </c>
      <c r="B1164" s="756" t="s">
        <v>4048</v>
      </c>
      <c r="C1164" s="755" t="s">
        <v>114</v>
      </c>
      <c r="D1164" s="757">
        <v>15.67</v>
      </c>
    </row>
    <row r="1165" spans="1:4">
      <c r="A1165" s="758">
        <v>96298</v>
      </c>
      <c r="B1165" s="759" t="s">
        <v>4049</v>
      </c>
      <c r="C1165" s="758" t="s">
        <v>114</v>
      </c>
      <c r="D1165" s="760">
        <v>35.82</v>
      </c>
    </row>
    <row r="1166" spans="1:4">
      <c r="A1166" s="755">
        <v>96299</v>
      </c>
      <c r="B1166" s="756" t="s">
        <v>4050</v>
      </c>
      <c r="C1166" s="755" t="s">
        <v>114</v>
      </c>
      <c r="D1166" s="757">
        <v>9.4</v>
      </c>
    </row>
    <row r="1167" spans="1:4" ht="30">
      <c r="A1167" s="758">
        <v>96300</v>
      </c>
      <c r="B1167" s="759" t="s">
        <v>4051</v>
      </c>
      <c r="C1167" s="758" t="s">
        <v>114</v>
      </c>
      <c r="D1167" s="760">
        <v>44.82</v>
      </c>
    </row>
    <row r="1168" spans="1:4" ht="30">
      <c r="A1168" s="755">
        <v>96301</v>
      </c>
      <c r="B1168" s="756" t="s">
        <v>4052</v>
      </c>
      <c r="C1168" s="755" t="s">
        <v>114</v>
      </c>
      <c r="D1168" s="757">
        <v>57.45</v>
      </c>
    </row>
    <row r="1169" spans="1:4" ht="30">
      <c r="A1169" s="758">
        <v>96304</v>
      </c>
      <c r="B1169" s="759" t="s">
        <v>4053</v>
      </c>
      <c r="C1169" s="758" t="s">
        <v>114</v>
      </c>
      <c r="D1169" s="760">
        <v>0.09</v>
      </c>
    </row>
    <row r="1170" spans="1:4" ht="30">
      <c r="A1170" s="755">
        <v>96305</v>
      </c>
      <c r="B1170" s="756" t="s">
        <v>4054</v>
      </c>
      <c r="C1170" s="755" t="s">
        <v>114</v>
      </c>
      <c r="D1170" s="757">
        <v>0.02</v>
      </c>
    </row>
    <row r="1171" spans="1:4" ht="30">
      <c r="A1171" s="758">
        <v>96306</v>
      </c>
      <c r="B1171" s="759" t="s">
        <v>4055</v>
      </c>
      <c r="C1171" s="758" t="s">
        <v>114</v>
      </c>
      <c r="D1171" s="760">
        <v>0.11</v>
      </c>
    </row>
    <row r="1172" spans="1:4" ht="30">
      <c r="A1172" s="755">
        <v>96307</v>
      </c>
      <c r="B1172" s="756" t="s">
        <v>4056</v>
      </c>
      <c r="C1172" s="755" t="s">
        <v>114</v>
      </c>
      <c r="D1172" s="757">
        <v>0.59</v>
      </c>
    </row>
    <row r="1173" spans="1:4" ht="30">
      <c r="A1173" s="758">
        <v>96457</v>
      </c>
      <c r="B1173" s="759" t="s">
        <v>4057</v>
      </c>
      <c r="C1173" s="758" t="s">
        <v>114</v>
      </c>
      <c r="D1173" s="760">
        <v>57.45</v>
      </c>
    </row>
    <row r="1174" spans="1:4" ht="30">
      <c r="A1174" s="755">
        <v>96458</v>
      </c>
      <c r="B1174" s="756" t="s">
        <v>4058</v>
      </c>
      <c r="C1174" s="755" t="s">
        <v>114</v>
      </c>
      <c r="D1174" s="757">
        <v>27.61</v>
      </c>
    </row>
    <row r="1175" spans="1:4" ht="30">
      <c r="A1175" s="758">
        <v>96459</v>
      </c>
      <c r="B1175" s="759" t="s">
        <v>4059</v>
      </c>
      <c r="C1175" s="758" t="s">
        <v>114</v>
      </c>
      <c r="D1175" s="760">
        <v>5.79</v>
      </c>
    </row>
    <row r="1176" spans="1:4" ht="30">
      <c r="A1176" s="755">
        <v>96460</v>
      </c>
      <c r="B1176" s="756" t="s">
        <v>4060</v>
      </c>
      <c r="C1176" s="755" t="s">
        <v>114</v>
      </c>
      <c r="D1176" s="757">
        <v>22.06</v>
      </c>
    </row>
    <row r="1177" spans="1:4">
      <c r="A1177" s="758">
        <v>55960</v>
      </c>
      <c r="B1177" s="759" t="s">
        <v>4061</v>
      </c>
      <c r="C1177" s="758" t="s">
        <v>0</v>
      </c>
      <c r="D1177" s="760">
        <v>5.03</v>
      </c>
    </row>
    <row r="1178" spans="1:4">
      <c r="A1178" s="755">
        <v>72085</v>
      </c>
      <c r="B1178" s="756" t="s">
        <v>4062</v>
      </c>
      <c r="C1178" s="755" t="s">
        <v>29</v>
      </c>
      <c r="D1178" s="757">
        <v>1.68</v>
      </c>
    </row>
    <row r="1179" spans="1:4">
      <c r="A1179" s="758">
        <v>72086</v>
      </c>
      <c r="B1179" s="759" t="s">
        <v>4063</v>
      </c>
      <c r="C1179" s="758" t="s">
        <v>29</v>
      </c>
      <c r="D1179" s="760">
        <v>5.17</v>
      </c>
    </row>
    <row r="1180" spans="1:4" ht="30">
      <c r="A1180" s="755">
        <v>92259</v>
      </c>
      <c r="B1180" s="756" t="s">
        <v>4064</v>
      </c>
      <c r="C1180" s="755" t="s">
        <v>30</v>
      </c>
      <c r="D1180" s="757">
        <v>225.95</v>
      </c>
    </row>
    <row r="1181" spans="1:4" ht="30">
      <c r="A1181" s="758">
        <v>92260</v>
      </c>
      <c r="B1181" s="759" t="s">
        <v>4065</v>
      </c>
      <c r="C1181" s="758" t="s">
        <v>30</v>
      </c>
      <c r="D1181" s="760">
        <v>268.27</v>
      </c>
    </row>
    <row r="1182" spans="1:4" ht="30">
      <c r="A1182" s="755">
        <v>92261</v>
      </c>
      <c r="B1182" s="756" t="s">
        <v>4066</v>
      </c>
      <c r="C1182" s="755" t="s">
        <v>30</v>
      </c>
      <c r="D1182" s="757">
        <v>309.3</v>
      </c>
    </row>
    <row r="1183" spans="1:4" ht="30">
      <c r="A1183" s="758">
        <v>92262</v>
      </c>
      <c r="B1183" s="759" t="s">
        <v>4067</v>
      </c>
      <c r="C1183" s="758" t="s">
        <v>30</v>
      </c>
      <c r="D1183" s="760">
        <v>375.36</v>
      </c>
    </row>
    <row r="1184" spans="1:4" ht="30">
      <c r="A1184" s="755">
        <v>92539</v>
      </c>
      <c r="B1184" s="756" t="s">
        <v>1913</v>
      </c>
      <c r="C1184" s="755" t="s">
        <v>0</v>
      </c>
      <c r="D1184" s="757">
        <v>35.01</v>
      </c>
    </row>
    <row r="1185" spans="1:4" ht="30">
      <c r="A1185" s="758">
        <v>92540</v>
      </c>
      <c r="B1185" s="759" t="s">
        <v>4068</v>
      </c>
      <c r="C1185" s="758" t="s">
        <v>0</v>
      </c>
      <c r="D1185" s="760">
        <v>41.21</v>
      </c>
    </row>
    <row r="1186" spans="1:4" ht="30">
      <c r="A1186" s="755">
        <v>92541</v>
      </c>
      <c r="B1186" s="756" t="s">
        <v>4069</v>
      </c>
      <c r="C1186" s="755" t="s">
        <v>0</v>
      </c>
      <c r="D1186" s="757">
        <v>37.909999999999997</v>
      </c>
    </row>
    <row r="1187" spans="1:4" ht="30">
      <c r="A1187" s="758">
        <v>92542</v>
      </c>
      <c r="B1187" s="759" t="s">
        <v>4070</v>
      </c>
      <c r="C1187" s="758" t="s">
        <v>0</v>
      </c>
      <c r="D1187" s="760">
        <v>47.38</v>
      </c>
    </row>
    <row r="1188" spans="1:4" ht="30">
      <c r="A1188" s="755">
        <v>92543</v>
      </c>
      <c r="B1188" s="756" t="s">
        <v>1914</v>
      </c>
      <c r="C1188" s="755" t="s">
        <v>0</v>
      </c>
      <c r="D1188" s="757">
        <v>9.76</v>
      </c>
    </row>
    <row r="1189" spans="1:4" ht="30">
      <c r="A1189" s="758">
        <v>92544</v>
      </c>
      <c r="B1189" s="759" t="s">
        <v>4071</v>
      </c>
      <c r="C1189" s="758" t="s">
        <v>0</v>
      </c>
      <c r="D1189" s="760">
        <v>8.2100000000000009</v>
      </c>
    </row>
    <row r="1190" spans="1:4" ht="30">
      <c r="A1190" s="755">
        <v>92545</v>
      </c>
      <c r="B1190" s="756" t="s">
        <v>4072</v>
      </c>
      <c r="C1190" s="755" t="s">
        <v>30</v>
      </c>
      <c r="D1190" s="757">
        <v>495.76</v>
      </c>
    </row>
    <row r="1191" spans="1:4" ht="30">
      <c r="A1191" s="758">
        <v>92546</v>
      </c>
      <c r="B1191" s="759" t="s">
        <v>4073</v>
      </c>
      <c r="C1191" s="758" t="s">
        <v>30</v>
      </c>
      <c r="D1191" s="760">
        <v>613.54</v>
      </c>
    </row>
    <row r="1192" spans="1:4" ht="30">
      <c r="A1192" s="755">
        <v>92547</v>
      </c>
      <c r="B1192" s="756" t="s">
        <v>4074</v>
      </c>
      <c r="C1192" s="755" t="s">
        <v>30</v>
      </c>
      <c r="D1192" s="757">
        <v>639.08000000000004</v>
      </c>
    </row>
    <row r="1193" spans="1:4" ht="30">
      <c r="A1193" s="758">
        <v>92548</v>
      </c>
      <c r="B1193" s="759" t="s">
        <v>4075</v>
      </c>
      <c r="C1193" s="758" t="s">
        <v>30</v>
      </c>
      <c r="D1193" s="760">
        <v>709.37</v>
      </c>
    </row>
    <row r="1194" spans="1:4" ht="30">
      <c r="A1194" s="755">
        <v>92549</v>
      </c>
      <c r="B1194" s="756" t="s">
        <v>4076</v>
      </c>
      <c r="C1194" s="755" t="s">
        <v>30</v>
      </c>
      <c r="D1194" s="757">
        <v>916.87</v>
      </c>
    </row>
    <row r="1195" spans="1:4" ht="30">
      <c r="A1195" s="758">
        <v>92550</v>
      </c>
      <c r="B1195" s="759" t="s">
        <v>4077</v>
      </c>
      <c r="C1195" s="758" t="s">
        <v>30</v>
      </c>
      <c r="D1195" s="760">
        <v>1097.32</v>
      </c>
    </row>
    <row r="1196" spans="1:4" ht="30">
      <c r="A1196" s="755">
        <v>92551</v>
      </c>
      <c r="B1196" s="756" t="s">
        <v>4078</v>
      </c>
      <c r="C1196" s="755" t="s">
        <v>30</v>
      </c>
      <c r="D1196" s="757">
        <v>1131</v>
      </c>
    </row>
    <row r="1197" spans="1:4" ht="30">
      <c r="A1197" s="758">
        <v>92552</v>
      </c>
      <c r="B1197" s="759" t="s">
        <v>4079</v>
      </c>
      <c r="C1197" s="758" t="s">
        <v>30</v>
      </c>
      <c r="D1197" s="760">
        <v>1235.71</v>
      </c>
    </row>
    <row r="1198" spans="1:4" ht="30">
      <c r="A1198" s="755">
        <v>92553</v>
      </c>
      <c r="B1198" s="756" t="s">
        <v>4080</v>
      </c>
      <c r="C1198" s="755" t="s">
        <v>30</v>
      </c>
      <c r="D1198" s="757">
        <v>1447.16</v>
      </c>
    </row>
    <row r="1199" spans="1:4" ht="30">
      <c r="A1199" s="758">
        <v>92554</v>
      </c>
      <c r="B1199" s="759" t="s">
        <v>4081</v>
      </c>
      <c r="C1199" s="758" t="s">
        <v>30</v>
      </c>
      <c r="D1199" s="760">
        <v>1485.42</v>
      </c>
    </row>
    <row r="1200" spans="1:4" ht="30">
      <c r="A1200" s="755">
        <v>92555</v>
      </c>
      <c r="B1200" s="756" t="s">
        <v>1915</v>
      </c>
      <c r="C1200" s="755" t="s">
        <v>30</v>
      </c>
      <c r="D1200" s="757">
        <v>490.81</v>
      </c>
    </row>
    <row r="1201" spans="1:4" ht="30">
      <c r="A1201" s="758">
        <v>92556</v>
      </c>
      <c r="B1201" s="759" t="s">
        <v>1916</v>
      </c>
      <c r="C1201" s="758" t="s">
        <v>30</v>
      </c>
      <c r="D1201" s="760">
        <v>605.37</v>
      </c>
    </row>
    <row r="1202" spans="1:4" ht="30">
      <c r="A1202" s="755">
        <v>92557</v>
      </c>
      <c r="B1202" s="756" t="s">
        <v>1917</v>
      </c>
      <c r="C1202" s="755" t="s">
        <v>30</v>
      </c>
      <c r="D1202" s="757">
        <v>630.9</v>
      </c>
    </row>
    <row r="1203" spans="1:4" ht="30">
      <c r="A1203" s="758">
        <v>92558</v>
      </c>
      <c r="B1203" s="759" t="s">
        <v>1918</v>
      </c>
      <c r="C1203" s="758" t="s">
        <v>30</v>
      </c>
      <c r="D1203" s="760">
        <v>706.94</v>
      </c>
    </row>
    <row r="1204" spans="1:4" ht="30">
      <c r="A1204" s="755">
        <v>92559</v>
      </c>
      <c r="B1204" s="756" t="s">
        <v>1919</v>
      </c>
      <c r="C1204" s="755" t="s">
        <v>30</v>
      </c>
      <c r="D1204" s="757">
        <v>908.17</v>
      </c>
    </row>
    <row r="1205" spans="1:4" ht="30">
      <c r="A1205" s="758">
        <v>92560</v>
      </c>
      <c r="B1205" s="759" t="s">
        <v>1920</v>
      </c>
      <c r="C1205" s="758" t="s">
        <v>30</v>
      </c>
      <c r="D1205" s="760">
        <v>1084.04</v>
      </c>
    </row>
    <row r="1206" spans="1:4" ht="30">
      <c r="A1206" s="755">
        <v>92561</v>
      </c>
      <c r="B1206" s="756" t="s">
        <v>1921</v>
      </c>
      <c r="C1206" s="755" t="s">
        <v>30</v>
      </c>
      <c r="D1206" s="757">
        <v>1118.32</v>
      </c>
    </row>
    <row r="1207" spans="1:4" ht="30">
      <c r="A1207" s="758">
        <v>92562</v>
      </c>
      <c r="B1207" s="759" t="s">
        <v>4082</v>
      </c>
      <c r="C1207" s="758" t="s">
        <v>30</v>
      </c>
      <c r="D1207" s="760">
        <v>1214.8599999999999</v>
      </c>
    </row>
    <row r="1208" spans="1:4" ht="30">
      <c r="A1208" s="755">
        <v>92563</v>
      </c>
      <c r="B1208" s="756" t="s">
        <v>4083</v>
      </c>
      <c r="C1208" s="755" t="s">
        <v>30</v>
      </c>
      <c r="D1208" s="757">
        <v>1421.81</v>
      </c>
    </row>
    <row r="1209" spans="1:4" ht="30">
      <c r="A1209" s="758">
        <v>92564</v>
      </c>
      <c r="B1209" s="759" t="s">
        <v>4084</v>
      </c>
      <c r="C1209" s="758" t="s">
        <v>30</v>
      </c>
      <c r="D1209" s="760">
        <v>1454.6</v>
      </c>
    </row>
    <row r="1210" spans="1:4" ht="30">
      <c r="A1210" s="755">
        <v>92565</v>
      </c>
      <c r="B1210" s="756" t="s">
        <v>4085</v>
      </c>
      <c r="C1210" s="755" t="s">
        <v>0</v>
      </c>
      <c r="D1210" s="757">
        <v>18.7</v>
      </c>
    </row>
    <row r="1211" spans="1:4" ht="45">
      <c r="A1211" s="758">
        <v>92566</v>
      </c>
      <c r="B1211" s="759" t="s">
        <v>4086</v>
      </c>
      <c r="C1211" s="758" t="s">
        <v>0</v>
      </c>
      <c r="D1211" s="760">
        <v>10.52</v>
      </c>
    </row>
    <row r="1212" spans="1:4" ht="30">
      <c r="A1212" s="755">
        <v>92567</v>
      </c>
      <c r="B1212" s="756" t="s">
        <v>4087</v>
      </c>
      <c r="C1212" s="755" t="s">
        <v>0</v>
      </c>
      <c r="D1212" s="757">
        <v>16.28</v>
      </c>
    </row>
    <row r="1213" spans="1:4">
      <c r="A1213" s="758">
        <v>72089</v>
      </c>
      <c r="B1213" s="759" t="s">
        <v>4088</v>
      </c>
      <c r="C1213" s="758" t="s">
        <v>0</v>
      </c>
      <c r="D1213" s="760">
        <v>10.66</v>
      </c>
    </row>
    <row r="1214" spans="1:4">
      <c r="A1214" s="755">
        <v>72091</v>
      </c>
      <c r="B1214" s="756" t="s">
        <v>4089</v>
      </c>
      <c r="C1214" s="755" t="s">
        <v>0</v>
      </c>
      <c r="D1214" s="757">
        <v>35.119999999999997</v>
      </c>
    </row>
    <row r="1215" spans="1:4">
      <c r="A1215" s="758">
        <v>94189</v>
      </c>
      <c r="B1215" s="759" t="s">
        <v>2066</v>
      </c>
      <c r="C1215" s="758" t="s">
        <v>0</v>
      </c>
      <c r="D1215" s="760">
        <v>38.229999999999997</v>
      </c>
    </row>
    <row r="1216" spans="1:4">
      <c r="A1216" s="755">
        <v>94192</v>
      </c>
      <c r="B1216" s="756" t="s">
        <v>4090</v>
      </c>
      <c r="C1216" s="755" t="s">
        <v>0</v>
      </c>
      <c r="D1216" s="757">
        <v>40</v>
      </c>
    </row>
    <row r="1217" spans="1:4" ht="30">
      <c r="A1217" s="758">
        <v>94195</v>
      </c>
      <c r="B1217" s="759" t="s">
        <v>4091</v>
      </c>
      <c r="C1217" s="758" t="s">
        <v>0</v>
      </c>
      <c r="D1217" s="760">
        <v>27.17</v>
      </c>
    </row>
    <row r="1218" spans="1:4" ht="30">
      <c r="A1218" s="755">
        <v>94198</v>
      </c>
      <c r="B1218" s="756" t="s">
        <v>2067</v>
      </c>
      <c r="C1218" s="755" t="s">
        <v>0</v>
      </c>
      <c r="D1218" s="757">
        <v>29.51</v>
      </c>
    </row>
    <row r="1219" spans="1:4" ht="30">
      <c r="A1219" s="758">
        <v>94201</v>
      </c>
      <c r="B1219" s="759" t="s">
        <v>4092</v>
      </c>
      <c r="C1219" s="758" t="s">
        <v>0</v>
      </c>
      <c r="D1219" s="760">
        <v>41.27</v>
      </c>
    </row>
    <row r="1220" spans="1:4" ht="30">
      <c r="A1220" s="755">
        <v>94204</v>
      </c>
      <c r="B1220" s="756" t="s">
        <v>2068</v>
      </c>
      <c r="C1220" s="755" t="s">
        <v>0</v>
      </c>
      <c r="D1220" s="757">
        <v>45.24</v>
      </c>
    </row>
    <row r="1221" spans="1:4">
      <c r="A1221" s="758">
        <v>94224</v>
      </c>
      <c r="B1221" s="759" t="s">
        <v>4093</v>
      </c>
      <c r="C1221" s="758" t="s">
        <v>29</v>
      </c>
      <c r="D1221" s="760">
        <v>17.149999999999999</v>
      </c>
    </row>
    <row r="1222" spans="1:4">
      <c r="A1222" s="755">
        <v>94225</v>
      </c>
      <c r="B1222" s="756" t="s">
        <v>4094</v>
      </c>
      <c r="C1222" s="755" t="s">
        <v>0</v>
      </c>
      <c r="D1222" s="757">
        <v>27.17</v>
      </c>
    </row>
    <row r="1223" spans="1:4">
      <c r="A1223" s="758">
        <v>94226</v>
      </c>
      <c r="B1223" s="759" t="s">
        <v>4095</v>
      </c>
      <c r="C1223" s="758" t="s">
        <v>0</v>
      </c>
      <c r="D1223" s="760">
        <v>14.15</v>
      </c>
    </row>
    <row r="1224" spans="1:4">
      <c r="A1224" s="755">
        <v>94232</v>
      </c>
      <c r="B1224" s="756" t="s">
        <v>2069</v>
      </c>
      <c r="C1224" s="755" t="s">
        <v>30</v>
      </c>
      <c r="D1224" s="757">
        <v>1.96</v>
      </c>
    </row>
    <row r="1225" spans="1:4">
      <c r="A1225" s="758">
        <v>94440</v>
      </c>
      <c r="B1225" s="759" t="s">
        <v>4096</v>
      </c>
      <c r="C1225" s="758" t="s">
        <v>0</v>
      </c>
      <c r="D1225" s="760">
        <v>39.24</v>
      </c>
    </row>
    <row r="1226" spans="1:4" ht="30">
      <c r="A1226" s="755">
        <v>94441</v>
      </c>
      <c r="B1226" s="756" t="s">
        <v>2070</v>
      </c>
      <c r="C1226" s="755" t="s">
        <v>0</v>
      </c>
      <c r="D1226" s="757">
        <v>41.58</v>
      </c>
    </row>
    <row r="1227" spans="1:4">
      <c r="A1227" s="758">
        <v>94442</v>
      </c>
      <c r="B1227" s="759" t="s">
        <v>4097</v>
      </c>
      <c r="C1227" s="758" t="s">
        <v>0</v>
      </c>
      <c r="D1227" s="760">
        <v>29.3</v>
      </c>
    </row>
    <row r="1228" spans="1:4" ht="30">
      <c r="A1228" s="755">
        <v>94443</v>
      </c>
      <c r="B1228" s="756" t="s">
        <v>4098</v>
      </c>
      <c r="C1228" s="755" t="s">
        <v>0</v>
      </c>
      <c r="D1228" s="757">
        <v>31.64</v>
      </c>
    </row>
    <row r="1229" spans="1:4">
      <c r="A1229" s="758">
        <v>94445</v>
      </c>
      <c r="B1229" s="759" t="s">
        <v>2071</v>
      </c>
      <c r="C1229" s="758" t="s">
        <v>0</v>
      </c>
      <c r="D1229" s="760">
        <v>38.24</v>
      </c>
    </row>
    <row r="1230" spans="1:4" ht="30">
      <c r="A1230" s="755">
        <v>94446</v>
      </c>
      <c r="B1230" s="756" t="s">
        <v>4099</v>
      </c>
      <c r="C1230" s="755" t="s">
        <v>0</v>
      </c>
      <c r="D1230" s="757">
        <v>42.21</v>
      </c>
    </row>
    <row r="1231" spans="1:4">
      <c r="A1231" s="758">
        <v>94447</v>
      </c>
      <c r="B1231" s="759" t="s">
        <v>4100</v>
      </c>
      <c r="C1231" s="758" t="s">
        <v>0</v>
      </c>
      <c r="D1231" s="760">
        <v>39.89</v>
      </c>
    </row>
    <row r="1232" spans="1:4" ht="30">
      <c r="A1232" s="755">
        <v>94448</v>
      </c>
      <c r="B1232" s="756" t="s">
        <v>2072</v>
      </c>
      <c r="C1232" s="755" t="s">
        <v>0</v>
      </c>
      <c r="D1232" s="757">
        <v>43.86</v>
      </c>
    </row>
    <row r="1233" spans="1:4" ht="30">
      <c r="A1233" s="758">
        <v>94207</v>
      </c>
      <c r="B1233" s="759" t="s">
        <v>4101</v>
      </c>
      <c r="C1233" s="758" t="s">
        <v>0</v>
      </c>
      <c r="D1233" s="760">
        <v>32.409999999999997</v>
      </c>
    </row>
    <row r="1234" spans="1:4" ht="30">
      <c r="A1234" s="755">
        <v>94210</v>
      </c>
      <c r="B1234" s="756" t="s">
        <v>4102</v>
      </c>
      <c r="C1234" s="755" t="s">
        <v>0</v>
      </c>
      <c r="D1234" s="757">
        <v>34.46</v>
      </c>
    </row>
    <row r="1235" spans="1:4">
      <c r="A1235" s="758">
        <v>94218</v>
      </c>
      <c r="B1235" s="759" t="s">
        <v>4103</v>
      </c>
      <c r="C1235" s="758" t="s">
        <v>0</v>
      </c>
      <c r="D1235" s="760">
        <v>71.58</v>
      </c>
    </row>
    <row r="1236" spans="1:4">
      <c r="A1236" s="755" t="s">
        <v>142</v>
      </c>
      <c r="B1236" s="756" t="s">
        <v>4104</v>
      </c>
      <c r="C1236" s="755" t="s">
        <v>0</v>
      </c>
      <c r="D1236" s="757">
        <v>345.59</v>
      </c>
    </row>
    <row r="1237" spans="1:4">
      <c r="A1237" s="758" t="s">
        <v>143</v>
      </c>
      <c r="B1237" s="759" t="s">
        <v>4105</v>
      </c>
      <c r="C1237" s="758" t="s">
        <v>0</v>
      </c>
      <c r="D1237" s="760">
        <v>367.68</v>
      </c>
    </row>
    <row r="1238" spans="1:4">
      <c r="A1238" s="755" t="s">
        <v>144</v>
      </c>
      <c r="B1238" s="756" t="s">
        <v>4106</v>
      </c>
      <c r="C1238" s="755" t="s">
        <v>0</v>
      </c>
      <c r="D1238" s="757">
        <v>385.24</v>
      </c>
    </row>
    <row r="1239" spans="1:4">
      <c r="A1239" s="758" t="s">
        <v>145</v>
      </c>
      <c r="B1239" s="759" t="s">
        <v>1451</v>
      </c>
      <c r="C1239" s="758" t="s">
        <v>0</v>
      </c>
      <c r="D1239" s="760">
        <v>415.46</v>
      </c>
    </row>
    <row r="1240" spans="1:4">
      <c r="A1240" s="755" t="s">
        <v>146</v>
      </c>
      <c r="B1240" s="756" t="s">
        <v>1452</v>
      </c>
      <c r="C1240" s="755" t="s">
        <v>0</v>
      </c>
      <c r="D1240" s="757">
        <v>498.92</v>
      </c>
    </row>
    <row r="1241" spans="1:4">
      <c r="A1241" s="758" t="s">
        <v>147</v>
      </c>
      <c r="B1241" s="759" t="s">
        <v>1453</v>
      </c>
      <c r="C1241" s="758" t="s">
        <v>0</v>
      </c>
      <c r="D1241" s="760">
        <v>517.48</v>
      </c>
    </row>
    <row r="1242" spans="1:4">
      <c r="A1242" s="755" t="s">
        <v>148</v>
      </c>
      <c r="B1242" s="756" t="s">
        <v>149</v>
      </c>
      <c r="C1242" s="755" t="s">
        <v>0</v>
      </c>
      <c r="D1242" s="757">
        <v>163.92</v>
      </c>
    </row>
    <row r="1243" spans="1:4">
      <c r="A1243" s="758" t="s">
        <v>150</v>
      </c>
      <c r="B1243" s="759" t="s">
        <v>151</v>
      </c>
      <c r="C1243" s="758" t="s">
        <v>0</v>
      </c>
      <c r="D1243" s="760">
        <v>183.35</v>
      </c>
    </row>
    <row r="1244" spans="1:4">
      <c r="A1244" s="755" t="s">
        <v>152</v>
      </c>
      <c r="B1244" s="756" t="s">
        <v>153</v>
      </c>
      <c r="C1244" s="755" t="s">
        <v>0</v>
      </c>
      <c r="D1244" s="757">
        <v>226.53</v>
      </c>
    </row>
    <row r="1245" spans="1:4">
      <c r="A1245" s="758" t="s">
        <v>154</v>
      </c>
      <c r="B1245" s="759" t="s">
        <v>155</v>
      </c>
      <c r="C1245" s="758" t="s">
        <v>0</v>
      </c>
      <c r="D1245" s="760">
        <v>235.17</v>
      </c>
    </row>
    <row r="1246" spans="1:4">
      <c r="A1246" s="755">
        <v>75220</v>
      </c>
      <c r="B1246" s="756" t="s">
        <v>156</v>
      </c>
      <c r="C1246" s="755" t="s">
        <v>29</v>
      </c>
      <c r="D1246" s="757">
        <v>32.9</v>
      </c>
    </row>
    <row r="1247" spans="1:4">
      <c r="A1247" s="758">
        <v>94213</v>
      </c>
      <c r="B1247" s="759" t="s">
        <v>4107</v>
      </c>
      <c r="C1247" s="758" t="s">
        <v>0</v>
      </c>
      <c r="D1247" s="760">
        <v>39.380000000000003</v>
      </c>
    </row>
    <row r="1248" spans="1:4">
      <c r="A1248" s="755">
        <v>94216</v>
      </c>
      <c r="B1248" s="756" t="s">
        <v>4108</v>
      </c>
      <c r="C1248" s="755" t="s">
        <v>0</v>
      </c>
      <c r="D1248" s="757">
        <v>103.11</v>
      </c>
    </row>
    <row r="1249" spans="1:4" ht="30">
      <c r="A1249" s="758">
        <v>94219</v>
      </c>
      <c r="B1249" s="759" t="s">
        <v>4109</v>
      </c>
      <c r="C1249" s="758" t="s">
        <v>29</v>
      </c>
      <c r="D1249" s="760">
        <v>23.56</v>
      </c>
    </row>
    <row r="1250" spans="1:4" ht="30">
      <c r="A1250" s="755">
        <v>94220</v>
      </c>
      <c r="B1250" s="756" t="s">
        <v>4110</v>
      </c>
      <c r="C1250" s="755" t="s">
        <v>29</v>
      </c>
      <c r="D1250" s="757">
        <v>41.2</v>
      </c>
    </row>
    <row r="1251" spans="1:4" ht="30">
      <c r="A1251" s="758">
        <v>94221</v>
      </c>
      <c r="B1251" s="759" t="s">
        <v>4111</v>
      </c>
      <c r="C1251" s="758" t="s">
        <v>29</v>
      </c>
      <c r="D1251" s="760">
        <v>18.95</v>
      </c>
    </row>
    <row r="1252" spans="1:4" ht="30">
      <c r="A1252" s="755">
        <v>94222</v>
      </c>
      <c r="B1252" s="756" t="s">
        <v>4112</v>
      </c>
      <c r="C1252" s="755" t="s">
        <v>29</v>
      </c>
      <c r="D1252" s="757">
        <v>36.590000000000003</v>
      </c>
    </row>
    <row r="1253" spans="1:4">
      <c r="A1253" s="758" t="s">
        <v>157</v>
      </c>
      <c r="B1253" s="759" t="s">
        <v>1454</v>
      </c>
      <c r="C1253" s="758" t="s">
        <v>29</v>
      </c>
      <c r="D1253" s="760">
        <v>44.31</v>
      </c>
    </row>
    <row r="1254" spans="1:4">
      <c r="A1254" s="755">
        <v>94223</v>
      </c>
      <c r="B1254" s="756" t="s">
        <v>4113</v>
      </c>
      <c r="C1254" s="755" t="s">
        <v>29</v>
      </c>
      <c r="D1254" s="757">
        <v>42.03</v>
      </c>
    </row>
    <row r="1255" spans="1:4">
      <c r="A1255" s="758">
        <v>94451</v>
      </c>
      <c r="B1255" s="759" t="s">
        <v>4114</v>
      </c>
      <c r="C1255" s="758" t="s">
        <v>29</v>
      </c>
      <c r="D1255" s="760">
        <v>94.16</v>
      </c>
    </row>
    <row r="1256" spans="1:4" ht="30">
      <c r="A1256" s="755">
        <v>94230</v>
      </c>
      <c r="B1256" s="756" t="s">
        <v>4115</v>
      </c>
      <c r="C1256" s="755" t="s">
        <v>29</v>
      </c>
      <c r="D1256" s="757">
        <v>61.79</v>
      </c>
    </row>
    <row r="1257" spans="1:4">
      <c r="A1257" s="758">
        <v>94227</v>
      </c>
      <c r="B1257" s="759" t="s">
        <v>2073</v>
      </c>
      <c r="C1257" s="758" t="s">
        <v>29</v>
      </c>
      <c r="D1257" s="760">
        <v>32.22</v>
      </c>
    </row>
    <row r="1258" spans="1:4">
      <c r="A1258" s="755">
        <v>94228</v>
      </c>
      <c r="B1258" s="756" t="s">
        <v>2074</v>
      </c>
      <c r="C1258" s="755" t="s">
        <v>29</v>
      </c>
      <c r="D1258" s="757">
        <v>44.66</v>
      </c>
    </row>
    <row r="1259" spans="1:4">
      <c r="A1259" s="758">
        <v>94229</v>
      </c>
      <c r="B1259" s="759" t="s">
        <v>4116</v>
      </c>
      <c r="C1259" s="758" t="s">
        <v>29</v>
      </c>
      <c r="D1259" s="760">
        <v>86.72</v>
      </c>
    </row>
    <row r="1260" spans="1:4">
      <c r="A1260" s="755">
        <v>94231</v>
      </c>
      <c r="B1260" s="756" t="s">
        <v>4117</v>
      </c>
      <c r="C1260" s="755" t="s">
        <v>29</v>
      </c>
      <c r="D1260" s="757">
        <v>23.09</v>
      </c>
    </row>
    <row r="1261" spans="1:4">
      <c r="A1261" s="758">
        <v>94450</v>
      </c>
      <c r="B1261" s="759" t="s">
        <v>4118</v>
      </c>
      <c r="C1261" s="758" t="s">
        <v>29</v>
      </c>
      <c r="D1261" s="760">
        <v>48.11</v>
      </c>
    </row>
    <row r="1262" spans="1:4" ht="30">
      <c r="A1262" s="755">
        <v>94449</v>
      </c>
      <c r="B1262" s="756" t="s">
        <v>4119</v>
      </c>
      <c r="C1262" s="755" t="s">
        <v>0</v>
      </c>
      <c r="D1262" s="757">
        <v>45.12</v>
      </c>
    </row>
    <row r="1263" spans="1:4" ht="45">
      <c r="A1263" s="758">
        <v>72110</v>
      </c>
      <c r="B1263" s="759" t="s">
        <v>4120</v>
      </c>
      <c r="C1263" s="758" t="s">
        <v>0</v>
      </c>
      <c r="D1263" s="760">
        <v>66.84</v>
      </c>
    </row>
    <row r="1264" spans="1:4" ht="45">
      <c r="A1264" s="755">
        <v>72111</v>
      </c>
      <c r="B1264" s="756" t="s">
        <v>4121</v>
      </c>
      <c r="C1264" s="755" t="s">
        <v>0</v>
      </c>
      <c r="D1264" s="757">
        <v>72.97</v>
      </c>
    </row>
    <row r="1265" spans="1:4" ht="45">
      <c r="A1265" s="758">
        <v>72112</v>
      </c>
      <c r="B1265" s="759" t="s">
        <v>4122</v>
      </c>
      <c r="C1265" s="758" t="s">
        <v>0</v>
      </c>
      <c r="D1265" s="760">
        <v>79.09</v>
      </c>
    </row>
    <row r="1266" spans="1:4" ht="45">
      <c r="A1266" s="755">
        <v>72113</v>
      </c>
      <c r="B1266" s="756" t="s">
        <v>4123</v>
      </c>
      <c r="C1266" s="755" t="s">
        <v>0</v>
      </c>
      <c r="D1266" s="757">
        <v>88.98</v>
      </c>
    </row>
    <row r="1267" spans="1:4" ht="45">
      <c r="A1267" s="758">
        <v>72114</v>
      </c>
      <c r="B1267" s="759" t="s">
        <v>4124</v>
      </c>
      <c r="C1267" s="758" t="s">
        <v>0</v>
      </c>
      <c r="D1267" s="760">
        <v>98.88</v>
      </c>
    </row>
    <row r="1268" spans="1:4">
      <c r="A1268" s="755" t="s">
        <v>158</v>
      </c>
      <c r="B1268" s="756" t="s">
        <v>4125</v>
      </c>
      <c r="C1268" s="755" t="s">
        <v>26</v>
      </c>
      <c r="D1268" s="757">
        <v>9.42</v>
      </c>
    </row>
    <row r="1269" spans="1:4">
      <c r="A1269" s="758" t="s">
        <v>159</v>
      </c>
      <c r="B1269" s="759" t="s">
        <v>4126</v>
      </c>
      <c r="C1269" s="758" t="s">
        <v>26</v>
      </c>
      <c r="D1269" s="760">
        <v>6.9</v>
      </c>
    </row>
    <row r="1270" spans="1:4" ht="30">
      <c r="A1270" s="755">
        <v>92255</v>
      </c>
      <c r="B1270" s="756" t="s">
        <v>1922</v>
      </c>
      <c r="C1270" s="755" t="s">
        <v>30</v>
      </c>
      <c r="D1270" s="757">
        <v>111.61</v>
      </c>
    </row>
    <row r="1271" spans="1:4" ht="30">
      <c r="A1271" s="758">
        <v>92256</v>
      </c>
      <c r="B1271" s="759" t="s">
        <v>1923</v>
      </c>
      <c r="C1271" s="758" t="s">
        <v>30</v>
      </c>
      <c r="D1271" s="760">
        <v>136.80000000000001</v>
      </c>
    </row>
    <row r="1272" spans="1:4" ht="30">
      <c r="A1272" s="755">
        <v>92257</v>
      </c>
      <c r="B1272" s="756" t="s">
        <v>1924</v>
      </c>
      <c r="C1272" s="755" t="s">
        <v>30</v>
      </c>
      <c r="D1272" s="757">
        <v>161.81</v>
      </c>
    </row>
    <row r="1273" spans="1:4" ht="30">
      <c r="A1273" s="758">
        <v>92258</v>
      </c>
      <c r="B1273" s="759" t="s">
        <v>1925</v>
      </c>
      <c r="C1273" s="758" t="s">
        <v>30</v>
      </c>
      <c r="D1273" s="760">
        <v>202.01</v>
      </c>
    </row>
    <row r="1274" spans="1:4" ht="30">
      <c r="A1274" s="755">
        <v>92568</v>
      </c>
      <c r="B1274" s="756" t="s">
        <v>4127</v>
      </c>
      <c r="C1274" s="755" t="s">
        <v>0</v>
      </c>
      <c r="D1274" s="757">
        <v>57.48</v>
      </c>
    </row>
    <row r="1275" spans="1:4" ht="30">
      <c r="A1275" s="758">
        <v>92569</v>
      </c>
      <c r="B1275" s="759" t="s">
        <v>1926</v>
      </c>
      <c r="C1275" s="758" t="s">
        <v>0</v>
      </c>
      <c r="D1275" s="760">
        <v>26.08</v>
      </c>
    </row>
    <row r="1276" spans="1:4" ht="30">
      <c r="A1276" s="755">
        <v>92570</v>
      </c>
      <c r="B1276" s="756" t="s">
        <v>4128</v>
      </c>
      <c r="C1276" s="755" t="s">
        <v>0</v>
      </c>
      <c r="D1276" s="757">
        <v>11.83</v>
      </c>
    </row>
    <row r="1277" spans="1:4" ht="30">
      <c r="A1277" s="758">
        <v>92571</v>
      </c>
      <c r="B1277" s="759" t="s">
        <v>4129</v>
      </c>
      <c r="C1277" s="758" t="s">
        <v>0</v>
      </c>
      <c r="D1277" s="760">
        <v>62.3</v>
      </c>
    </row>
    <row r="1278" spans="1:4" ht="30">
      <c r="A1278" s="755">
        <v>92572</v>
      </c>
      <c r="B1278" s="756" t="s">
        <v>4130</v>
      </c>
      <c r="C1278" s="755" t="s">
        <v>0</v>
      </c>
      <c r="D1278" s="757">
        <v>28.99</v>
      </c>
    </row>
    <row r="1279" spans="1:4" ht="30">
      <c r="A1279" s="758">
        <v>92573</v>
      </c>
      <c r="B1279" s="759" t="s">
        <v>4131</v>
      </c>
      <c r="C1279" s="758" t="s">
        <v>0</v>
      </c>
      <c r="D1279" s="760">
        <v>13.83</v>
      </c>
    </row>
    <row r="1280" spans="1:4" ht="30">
      <c r="A1280" s="755">
        <v>92574</v>
      </c>
      <c r="B1280" s="756" t="s">
        <v>1927</v>
      </c>
      <c r="C1280" s="755" t="s">
        <v>0</v>
      </c>
      <c r="D1280" s="757">
        <v>62.73</v>
      </c>
    </row>
    <row r="1281" spans="1:4" ht="30">
      <c r="A1281" s="758">
        <v>92575</v>
      </c>
      <c r="B1281" s="759" t="s">
        <v>4132</v>
      </c>
      <c r="C1281" s="758" t="s">
        <v>0</v>
      </c>
      <c r="D1281" s="760">
        <v>26.14</v>
      </c>
    </row>
    <row r="1282" spans="1:4" ht="30">
      <c r="A1282" s="755">
        <v>92576</v>
      </c>
      <c r="B1282" s="756" t="s">
        <v>4133</v>
      </c>
      <c r="C1282" s="755" t="s">
        <v>0</v>
      </c>
      <c r="D1282" s="757">
        <v>9.61</v>
      </c>
    </row>
    <row r="1283" spans="1:4" ht="30">
      <c r="A1283" s="758">
        <v>92577</v>
      </c>
      <c r="B1283" s="759" t="s">
        <v>4134</v>
      </c>
      <c r="C1283" s="758" t="s">
        <v>0</v>
      </c>
      <c r="D1283" s="760">
        <v>67.83</v>
      </c>
    </row>
    <row r="1284" spans="1:4" ht="30">
      <c r="A1284" s="755">
        <v>92578</v>
      </c>
      <c r="B1284" s="756" t="s">
        <v>4135</v>
      </c>
      <c r="C1284" s="755" t="s">
        <v>0</v>
      </c>
      <c r="D1284" s="757">
        <v>28.94</v>
      </c>
    </row>
    <row r="1285" spans="1:4" ht="30">
      <c r="A1285" s="758">
        <v>92579</v>
      </c>
      <c r="B1285" s="759" t="s">
        <v>1928</v>
      </c>
      <c r="C1285" s="758" t="s">
        <v>0</v>
      </c>
      <c r="D1285" s="760">
        <v>11.22</v>
      </c>
    </row>
    <row r="1286" spans="1:4" ht="30">
      <c r="A1286" s="755">
        <v>92580</v>
      </c>
      <c r="B1286" s="756" t="s">
        <v>4136</v>
      </c>
      <c r="C1286" s="755" t="s">
        <v>0</v>
      </c>
      <c r="D1286" s="757">
        <v>27.6</v>
      </c>
    </row>
    <row r="1287" spans="1:4" ht="30">
      <c r="A1287" s="758">
        <v>92581</v>
      </c>
      <c r="B1287" s="759" t="s">
        <v>4137</v>
      </c>
      <c r="C1287" s="758" t="s">
        <v>0</v>
      </c>
      <c r="D1287" s="760">
        <v>28.77</v>
      </c>
    </row>
    <row r="1288" spans="1:4" ht="30">
      <c r="A1288" s="755">
        <v>92582</v>
      </c>
      <c r="B1288" s="756" t="s">
        <v>4138</v>
      </c>
      <c r="C1288" s="755" t="s">
        <v>30</v>
      </c>
      <c r="D1288" s="757">
        <v>396.54</v>
      </c>
    </row>
    <row r="1289" spans="1:4" ht="30">
      <c r="A1289" s="758">
        <v>92584</v>
      </c>
      <c r="B1289" s="759" t="s">
        <v>4139</v>
      </c>
      <c r="C1289" s="758" t="s">
        <v>30</v>
      </c>
      <c r="D1289" s="760">
        <v>462.54</v>
      </c>
    </row>
    <row r="1290" spans="1:4" ht="30">
      <c r="A1290" s="755">
        <v>92586</v>
      </c>
      <c r="B1290" s="756" t="s">
        <v>4140</v>
      </c>
      <c r="C1290" s="755" t="s">
        <v>30</v>
      </c>
      <c r="D1290" s="757">
        <v>528.54</v>
      </c>
    </row>
    <row r="1291" spans="1:4" ht="30">
      <c r="A1291" s="758">
        <v>92588</v>
      </c>
      <c r="B1291" s="759" t="s">
        <v>4141</v>
      </c>
      <c r="C1291" s="758" t="s">
        <v>30</v>
      </c>
      <c r="D1291" s="760">
        <v>659.15</v>
      </c>
    </row>
    <row r="1292" spans="1:4" ht="30">
      <c r="A1292" s="755">
        <v>92590</v>
      </c>
      <c r="B1292" s="756" t="s">
        <v>4142</v>
      </c>
      <c r="C1292" s="755" t="s">
        <v>30</v>
      </c>
      <c r="D1292" s="757">
        <v>725.14</v>
      </c>
    </row>
    <row r="1293" spans="1:4" ht="30">
      <c r="A1293" s="758">
        <v>92592</v>
      </c>
      <c r="B1293" s="759" t="s">
        <v>4143</v>
      </c>
      <c r="C1293" s="758" t="s">
        <v>30</v>
      </c>
      <c r="D1293" s="760">
        <v>816.15</v>
      </c>
    </row>
    <row r="1294" spans="1:4" ht="30">
      <c r="A1294" s="755">
        <v>92593</v>
      </c>
      <c r="B1294" s="756" t="s">
        <v>1929</v>
      </c>
      <c r="C1294" s="755" t="s">
        <v>26</v>
      </c>
      <c r="D1294" s="757">
        <v>6.16</v>
      </c>
    </row>
    <row r="1295" spans="1:4" ht="30">
      <c r="A1295" s="758">
        <v>92594</v>
      </c>
      <c r="B1295" s="759" t="s">
        <v>4144</v>
      </c>
      <c r="C1295" s="758" t="s">
        <v>30</v>
      </c>
      <c r="D1295" s="760">
        <v>934.41</v>
      </c>
    </row>
    <row r="1296" spans="1:4" ht="30">
      <c r="A1296" s="755">
        <v>92596</v>
      </c>
      <c r="B1296" s="756" t="s">
        <v>4145</v>
      </c>
      <c r="C1296" s="755" t="s">
        <v>30</v>
      </c>
      <c r="D1296" s="757">
        <v>1042.78</v>
      </c>
    </row>
    <row r="1297" spans="1:4" ht="30">
      <c r="A1297" s="758">
        <v>92598</v>
      </c>
      <c r="B1297" s="759" t="s">
        <v>4146</v>
      </c>
      <c r="C1297" s="758" t="s">
        <v>30</v>
      </c>
      <c r="D1297" s="760">
        <v>1108.78</v>
      </c>
    </row>
    <row r="1298" spans="1:4" ht="30">
      <c r="A1298" s="755">
        <v>92600</v>
      </c>
      <c r="B1298" s="756" t="s">
        <v>4147</v>
      </c>
      <c r="C1298" s="755" t="s">
        <v>30</v>
      </c>
      <c r="D1298" s="757">
        <v>1187.6099999999999</v>
      </c>
    </row>
    <row r="1299" spans="1:4" ht="30">
      <c r="A1299" s="758">
        <v>92602</v>
      </c>
      <c r="B1299" s="759" t="s">
        <v>4148</v>
      </c>
      <c r="C1299" s="758" t="s">
        <v>30</v>
      </c>
      <c r="D1299" s="760">
        <v>396.54</v>
      </c>
    </row>
    <row r="1300" spans="1:4" ht="30">
      <c r="A1300" s="755">
        <v>92604</v>
      </c>
      <c r="B1300" s="756" t="s">
        <v>4149</v>
      </c>
      <c r="C1300" s="755" t="s">
        <v>30</v>
      </c>
      <c r="D1300" s="757">
        <v>449.69</v>
      </c>
    </row>
    <row r="1301" spans="1:4" ht="30">
      <c r="A1301" s="758">
        <v>92606</v>
      </c>
      <c r="B1301" s="759" t="s">
        <v>4150</v>
      </c>
      <c r="C1301" s="758" t="s">
        <v>30</v>
      </c>
      <c r="D1301" s="760">
        <v>515.69000000000005</v>
      </c>
    </row>
    <row r="1302" spans="1:4" ht="30">
      <c r="A1302" s="755">
        <v>92608</v>
      </c>
      <c r="B1302" s="756" t="s">
        <v>4151</v>
      </c>
      <c r="C1302" s="755" t="s">
        <v>30</v>
      </c>
      <c r="D1302" s="757">
        <v>633.45000000000005</v>
      </c>
    </row>
    <row r="1303" spans="1:4" ht="30">
      <c r="A1303" s="758">
        <v>92610</v>
      </c>
      <c r="B1303" s="759" t="s">
        <v>4152</v>
      </c>
      <c r="C1303" s="758" t="s">
        <v>30</v>
      </c>
      <c r="D1303" s="760">
        <v>699.45</v>
      </c>
    </row>
    <row r="1304" spans="1:4" ht="30">
      <c r="A1304" s="755">
        <v>92612</v>
      </c>
      <c r="B1304" s="756" t="s">
        <v>4153</v>
      </c>
      <c r="C1304" s="755" t="s">
        <v>30</v>
      </c>
      <c r="D1304" s="757">
        <v>790.46</v>
      </c>
    </row>
    <row r="1305" spans="1:4" ht="30">
      <c r="A1305" s="758">
        <v>92614</v>
      </c>
      <c r="B1305" s="759" t="s">
        <v>4154</v>
      </c>
      <c r="C1305" s="758" t="s">
        <v>30</v>
      </c>
      <c r="D1305" s="760">
        <v>883.02</v>
      </c>
    </row>
    <row r="1306" spans="1:4" ht="30">
      <c r="A1306" s="755">
        <v>92616</v>
      </c>
      <c r="B1306" s="756" t="s">
        <v>4155</v>
      </c>
      <c r="C1306" s="755" t="s">
        <v>30</v>
      </c>
      <c r="D1306" s="757">
        <v>1004.24</v>
      </c>
    </row>
    <row r="1307" spans="1:4" ht="30">
      <c r="A1307" s="758">
        <v>92618</v>
      </c>
      <c r="B1307" s="759" t="s">
        <v>4156</v>
      </c>
      <c r="C1307" s="758" t="s">
        <v>30</v>
      </c>
      <c r="D1307" s="760">
        <v>1070.24</v>
      </c>
    </row>
    <row r="1308" spans="1:4" ht="30">
      <c r="A1308" s="755">
        <v>92620</v>
      </c>
      <c r="B1308" s="756" t="s">
        <v>4157</v>
      </c>
      <c r="C1308" s="755" t="s">
        <v>30</v>
      </c>
      <c r="D1308" s="757">
        <v>1136.22</v>
      </c>
    </row>
    <row r="1309" spans="1:4">
      <c r="A1309" s="758">
        <v>94444</v>
      </c>
      <c r="B1309" s="759" t="s">
        <v>4158</v>
      </c>
      <c r="C1309" s="758" t="s">
        <v>0</v>
      </c>
      <c r="D1309" s="760">
        <v>621.05999999999995</v>
      </c>
    </row>
    <row r="1310" spans="1:4">
      <c r="A1310" s="755" t="s">
        <v>160</v>
      </c>
      <c r="B1310" s="756" t="s">
        <v>161</v>
      </c>
      <c r="C1310" s="755" t="s">
        <v>114</v>
      </c>
      <c r="D1310" s="757">
        <v>5.22</v>
      </c>
    </row>
    <row r="1311" spans="1:4">
      <c r="A1311" s="758" t="s">
        <v>162</v>
      </c>
      <c r="B1311" s="759" t="s">
        <v>1455</v>
      </c>
      <c r="C1311" s="758" t="s">
        <v>29</v>
      </c>
      <c r="D1311" s="760">
        <v>25.6</v>
      </c>
    </row>
    <row r="1312" spans="1:4">
      <c r="A1312" s="755" t="s">
        <v>163</v>
      </c>
      <c r="B1312" s="756" t="s">
        <v>1456</v>
      </c>
      <c r="C1312" s="755" t="s">
        <v>29</v>
      </c>
      <c r="D1312" s="757">
        <v>72.12</v>
      </c>
    </row>
    <row r="1313" spans="1:4">
      <c r="A1313" s="758" t="s">
        <v>164</v>
      </c>
      <c r="B1313" s="759" t="s">
        <v>4159</v>
      </c>
      <c r="C1313" s="758" t="s">
        <v>29</v>
      </c>
      <c r="D1313" s="760">
        <v>26.46</v>
      </c>
    </row>
    <row r="1314" spans="1:4">
      <c r="A1314" s="755" t="s">
        <v>165</v>
      </c>
      <c r="B1314" s="756" t="s">
        <v>166</v>
      </c>
      <c r="C1314" s="755" t="s">
        <v>29</v>
      </c>
      <c r="D1314" s="757">
        <v>23.91</v>
      </c>
    </row>
    <row r="1315" spans="1:4">
      <c r="A1315" s="758" t="s">
        <v>167</v>
      </c>
      <c r="B1315" s="759" t="s">
        <v>168</v>
      </c>
      <c r="C1315" s="758" t="s">
        <v>0</v>
      </c>
      <c r="D1315" s="760">
        <v>5.81</v>
      </c>
    </row>
    <row r="1316" spans="1:4">
      <c r="A1316" s="755" t="s">
        <v>169</v>
      </c>
      <c r="B1316" s="756" t="s">
        <v>170</v>
      </c>
      <c r="C1316" s="755" t="s">
        <v>0</v>
      </c>
      <c r="D1316" s="757">
        <v>11.38</v>
      </c>
    </row>
    <row r="1317" spans="1:4">
      <c r="A1317" s="758" t="s">
        <v>171</v>
      </c>
      <c r="B1317" s="759" t="s">
        <v>172</v>
      </c>
      <c r="C1317" s="758" t="s">
        <v>25</v>
      </c>
      <c r="D1317" s="760">
        <v>85.9</v>
      </c>
    </row>
    <row r="1318" spans="1:4">
      <c r="A1318" s="755" t="s">
        <v>173</v>
      </c>
      <c r="B1318" s="756" t="s">
        <v>174</v>
      </c>
      <c r="C1318" s="755" t="s">
        <v>25</v>
      </c>
      <c r="D1318" s="757">
        <v>101.65</v>
      </c>
    </row>
    <row r="1319" spans="1:4">
      <c r="A1319" s="758" t="s">
        <v>175</v>
      </c>
      <c r="B1319" s="759" t="s">
        <v>176</v>
      </c>
      <c r="C1319" s="758" t="s">
        <v>25</v>
      </c>
      <c r="D1319" s="760">
        <v>62.84</v>
      </c>
    </row>
    <row r="1320" spans="1:4">
      <c r="A1320" s="755" t="s">
        <v>177</v>
      </c>
      <c r="B1320" s="756" t="s">
        <v>178</v>
      </c>
      <c r="C1320" s="755" t="s">
        <v>25</v>
      </c>
      <c r="D1320" s="757">
        <v>105.54</v>
      </c>
    </row>
    <row r="1321" spans="1:4">
      <c r="A1321" s="758" t="s">
        <v>179</v>
      </c>
      <c r="B1321" s="759" t="s">
        <v>180</v>
      </c>
      <c r="C1321" s="758" t="s">
        <v>0</v>
      </c>
      <c r="D1321" s="760">
        <v>43.11</v>
      </c>
    </row>
    <row r="1322" spans="1:4">
      <c r="A1322" s="755" t="s">
        <v>181</v>
      </c>
      <c r="B1322" s="756" t="s">
        <v>4160</v>
      </c>
      <c r="C1322" s="755" t="s">
        <v>29</v>
      </c>
      <c r="D1322" s="757">
        <v>65.19</v>
      </c>
    </row>
    <row r="1323" spans="1:4">
      <c r="A1323" s="758" t="s">
        <v>182</v>
      </c>
      <c r="B1323" s="759" t="s">
        <v>4161</v>
      </c>
      <c r="C1323" s="758" t="s">
        <v>29</v>
      </c>
      <c r="D1323" s="760">
        <v>44.79</v>
      </c>
    </row>
    <row r="1324" spans="1:4">
      <c r="A1324" s="755" t="s">
        <v>183</v>
      </c>
      <c r="B1324" s="756" t="s">
        <v>4162</v>
      </c>
      <c r="C1324" s="755" t="s">
        <v>29</v>
      </c>
      <c r="D1324" s="757">
        <v>60.92</v>
      </c>
    </row>
    <row r="1325" spans="1:4">
      <c r="A1325" s="758" t="s">
        <v>184</v>
      </c>
      <c r="B1325" s="759" t="s">
        <v>4163</v>
      </c>
      <c r="C1325" s="758" t="s">
        <v>29</v>
      </c>
      <c r="D1325" s="760">
        <v>40.06</v>
      </c>
    </row>
    <row r="1326" spans="1:4">
      <c r="A1326" s="755">
        <v>83651</v>
      </c>
      <c r="B1326" s="756" t="s">
        <v>185</v>
      </c>
      <c r="C1326" s="755" t="s">
        <v>29</v>
      </c>
      <c r="D1326" s="757">
        <v>28.35</v>
      </c>
    </row>
    <row r="1327" spans="1:4" ht="30">
      <c r="A1327" s="758">
        <v>83656</v>
      </c>
      <c r="B1327" s="759" t="s">
        <v>4164</v>
      </c>
      <c r="C1327" s="758" t="s">
        <v>0</v>
      </c>
      <c r="D1327" s="760">
        <v>38.47</v>
      </c>
    </row>
    <row r="1328" spans="1:4" ht="30">
      <c r="A1328" s="755">
        <v>83658</v>
      </c>
      <c r="B1328" s="756" t="s">
        <v>4165</v>
      </c>
      <c r="C1328" s="755" t="s">
        <v>29</v>
      </c>
      <c r="D1328" s="757">
        <v>143.62</v>
      </c>
    </row>
    <row r="1329" spans="1:4">
      <c r="A1329" s="758">
        <v>83661</v>
      </c>
      <c r="B1329" s="759" t="s">
        <v>186</v>
      </c>
      <c r="C1329" s="758" t="s">
        <v>29</v>
      </c>
      <c r="D1329" s="760">
        <v>98.15</v>
      </c>
    </row>
    <row r="1330" spans="1:4">
      <c r="A1330" s="755">
        <v>83662</v>
      </c>
      <c r="B1330" s="756" t="s">
        <v>187</v>
      </c>
      <c r="C1330" s="755" t="s">
        <v>25</v>
      </c>
      <c r="D1330" s="757">
        <v>94.28</v>
      </c>
    </row>
    <row r="1331" spans="1:4">
      <c r="A1331" s="758">
        <v>83664</v>
      </c>
      <c r="B1331" s="759" t="s">
        <v>4166</v>
      </c>
      <c r="C1331" s="758" t="s">
        <v>29</v>
      </c>
      <c r="D1331" s="760">
        <v>59.94</v>
      </c>
    </row>
    <row r="1332" spans="1:4">
      <c r="A1332" s="755">
        <v>83665</v>
      </c>
      <c r="B1332" s="756" t="s">
        <v>188</v>
      </c>
      <c r="C1332" s="755" t="s">
        <v>0</v>
      </c>
      <c r="D1332" s="757">
        <v>7.52</v>
      </c>
    </row>
    <row r="1333" spans="1:4">
      <c r="A1333" s="758">
        <v>83667</v>
      </c>
      <c r="B1333" s="759" t="s">
        <v>189</v>
      </c>
      <c r="C1333" s="758" t="s">
        <v>25</v>
      </c>
      <c r="D1333" s="760">
        <v>96.56</v>
      </c>
    </row>
    <row r="1334" spans="1:4">
      <c r="A1334" s="755">
        <v>83668</v>
      </c>
      <c r="B1334" s="756" t="s">
        <v>190</v>
      </c>
      <c r="C1334" s="755" t="s">
        <v>25</v>
      </c>
      <c r="D1334" s="757">
        <v>104.83</v>
      </c>
    </row>
    <row r="1335" spans="1:4">
      <c r="A1335" s="758">
        <v>83669</v>
      </c>
      <c r="B1335" s="759" t="s">
        <v>191</v>
      </c>
      <c r="C1335" s="758" t="s">
        <v>0</v>
      </c>
      <c r="D1335" s="760">
        <v>8.9499999999999993</v>
      </c>
    </row>
    <row r="1336" spans="1:4">
      <c r="A1336" s="755">
        <v>83670</v>
      </c>
      <c r="B1336" s="756" t="s">
        <v>192</v>
      </c>
      <c r="C1336" s="755" t="s">
        <v>29</v>
      </c>
      <c r="D1336" s="757">
        <v>41.62</v>
      </c>
    </row>
    <row r="1337" spans="1:4">
      <c r="A1337" s="758">
        <v>83671</v>
      </c>
      <c r="B1337" s="759" t="s">
        <v>193</v>
      </c>
      <c r="C1337" s="758" t="s">
        <v>29</v>
      </c>
      <c r="D1337" s="760">
        <v>44.68</v>
      </c>
    </row>
    <row r="1338" spans="1:4">
      <c r="A1338" s="755">
        <v>83675</v>
      </c>
      <c r="B1338" s="756" t="s">
        <v>4167</v>
      </c>
      <c r="C1338" s="755" t="s">
        <v>29</v>
      </c>
      <c r="D1338" s="757">
        <v>80.989999999999995</v>
      </c>
    </row>
    <row r="1339" spans="1:4">
      <c r="A1339" s="758">
        <v>83676</v>
      </c>
      <c r="B1339" s="759" t="s">
        <v>4168</v>
      </c>
      <c r="C1339" s="758" t="s">
        <v>29</v>
      </c>
      <c r="D1339" s="760">
        <v>99.71</v>
      </c>
    </row>
    <row r="1340" spans="1:4">
      <c r="A1340" s="755">
        <v>83677</v>
      </c>
      <c r="B1340" s="756" t="s">
        <v>4169</v>
      </c>
      <c r="C1340" s="755" t="s">
        <v>29</v>
      </c>
      <c r="D1340" s="757">
        <v>124.93</v>
      </c>
    </row>
    <row r="1341" spans="1:4">
      <c r="A1341" s="758">
        <v>83678</v>
      </c>
      <c r="B1341" s="759" t="s">
        <v>4170</v>
      </c>
      <c r="C1341" s="758" t="s">
        <v>29</v>
      </c>
      <c r="D1341" s="760">
        <v>160.74</v>
      </c>
    </row>
    <row r="1342" spans="1:4">
      <c r="A1342" s="755">
        <v>83679</v>
      </c>
      <c r="B1342" s="756" t="s">
        <v>4171</v>
      </c>
      <c r="C1342" s="755" t="s">
        <v>29</v>
      </c>
      <c r="D1342" s="757">
        <v>12.25</v>
      </c>
    </row>
    <row r="1343" spans="1:4">
      <c r="A1343" s="758">
        <v>83680</v>
      </c>
      <c r="B1343" s="759" t="s">
        <v>194</v>
      </c>
      <c r="C1343" s="758" t="s">
        <v>29</v>
      </c>
      <c r="D1343" s="760">
        <v>14.13</v>
      </c>
    </row>
    <row r="1344" spans="1:4">
      <c r="A1344" s="755">
        <v>83681</v>
      </c>
      <c r="B1344" s="756" t="s">
        <v>195</v>
      </c>
      <c r="C1344" s="755" t="s">
        <v>29</v>
      </c>
      <c r="D1344" s="757">
        <v>15.19</v>
      </c>
    </row>
    <row r="1345" spans="1:4">
      <c r="A1345" s="758">
        <v>83682</v>
      </c>
      <c r="B1345" s="759" t="s">
        <v>196</v>
      </c>
      <c r="C1345" s="758" t="s">
        <v>25</v>
      </c>
      <c r="D1345" s="760">
        <v>105.54</v>
      </c>
    </row>
    <row r="1346" spans="1:4">
      <c r="A1346" s="755">
        <v>83683</v>
      </c>
      <c r="B1346" s="756" t="s">
        <v>197</v>
      </c>
      <c r="C1346" s="755" t="s">
        <v>25</v>
      </c>
      <c r="D1346" s="757">
        <v>115.16</v>
      </c>
    </row>
    <row r="1347" spans="1:4">
      <c r="A1347" s="758">
        <v>83729</v>
      </c>
      <c r="B1347" s="759" t="s">
        <v>198</v>
      </c>
      <c r="C1347" s="758" t="s">
        <v>0</v>
      </c>
      <c r="D1347" s="760">
        <v>17.55</v>
      </c>
    </row>
    <row r="1348" spans="1:4">
      <c r="A1348" s="755">
        <v>83739</v>
      </c>
      <c r="B1348" s="756" t="s">
        <v>199</v>
      </c>
      <c r="C1348" s="755" t="s">
        <v>0</v>
      </c>
      <c r="D1348" s="757">
        <v>6.11</v>
      </c>
    </row>
    <row r="1349" spans="1:4">
      <c r="A1349" s="758">
        <v>6454</v>
      </c>
      <c r="B1349" s="759" t="s">
        <v>1457</v>
      </c>
      <c r="C1349" s="758" t="s">
        <v>25</v>
      </c>
      <c r="D1349" s="760">
        <v>158.29</v>
      </c>
    </row>
    <row r="1350" spans="1:4">
      <c r="A1350" s="755">
        <v>73611</v>
      </c>
      <c r="B1350" s="756" t="s">
        <v>1458</v>
      </c>
      <c r="C1350" s="755" t="s">
        <v>25</v>
      </c>
      <c r="D1350" s="757">
        <v>344.14</v>
      </c>
    </row>
    <row r="1351" spans="1:4">
      <c r="A1351" s="758">
        <v>73697</v>
      </c>
      <c r="B1351" s="759" t="s">
        <v>200</v>
      </c>
      <c r="C1351" s="758" t="s">
        <v>25</v>
      </c>
      <c r="D1351" s="760">
        <v>155.86000000000001</v>
      </c>
    </row>
    <row r="1352" spans="1:4">
      <c r="A1352" s="755">
        <v>73698</v>
      </c>
      <c r="B1352" s="756" t="s">
        <v>201</v>
      </c>
      <c r="C1352" s="755" t="s">
        <v>25</v>
      </c>
      <c r="D1352" s="757">
        <v>203.17</v>
      </c>
    </row>
    <row r="1353" spans="1:4">
      <c r="A1353" s="758" t="s">
        <v>202</v>
      </c>
      <c r="B1353" s="759" t="s">
        <v>203</v>
      </c>
      <c r="C1353" s="758" t="s">
        <v>0</v>
      </c>
      <c r="D1353" s="760">
        <v>98.3</v>
      </c>
    </row>
    <row r="1354" spans="1:4">
      <c r="A1354" s="755" t="s">
        <v>204</v>
      </c>
      <c r="B1354" s="756" t="s">
        <v>205</v>
      </c>
      <c r="C1354" s="755" t="s">
        <v>0</v>
      </c>
      <c r="D1354" s="757">
        <v>247.16</v>
      </c>
    </row>
    <row r="1355" spans="1:4" ht="30">
      <c r="A1355" s="758">
        <v>92743</v>
      </c>
      <c r="B1355" s="759" t="s">
        <v>1459</v>
      </c>
      <c r="C1355" s="758" t="s">
        <v>25</v>
      </c>
      <c r="D1355" s="760">
        <v>430.55</v>
      </c>
    </row>
    <row r="1356" spans="1:4" ht="30">
      <c r="A1356" s="755">
        <v>92744</v>
      </c>
      <c r="B1356" s="756" t="s">
        <v>1460</v>
      </c>
      <c r="C1356" s="755" t="s">
        <v>25</v>
      </c>
      <c r="D1356" s="757">
        <v>411.18</v>
      </c>
    </row>
    <row r="1357" spans="1:4" ht="30">
      <c r="A1357" s="758">
        <v>92745</v>
      </c>
      <c r="B1357" s="759" t="s">
        <v>1461</v>
      </c>
      <c r="C1357" s="758" t="s">
        <v>25</v>
      </c>
      <c r="D1357" s="760">
        <v>531.73</v>
      </c>
    </row>
    <row r="1358" spans="1:4" ht="30">
      <c r="A1358" s="755">
        <v>92746</v>
      </c>
      <c r="B1358" s="756" t="s">
        <v>1462</v>
      </c>
      <c r="C1358" s="755" t="s">
        <v>25</v>
      </c>
      <c r="D1358" s="757">
        <v>486.52</v>
      </c>
    </row>
    <row r="1359" spans="1:4" ht="30">
      <c r="A1359" s="758">
        <v>92747</v>
      </c>
      <c r="B1359" s="759" t="s">
        <v>1463</v>
      </c>
      <c r="C1359" s="758" t="s">
        <v>25</v>
      </c>
      <c r="D1359" s="760">
        <v>589.63</v>
      </c>
    </row>
    <row r="1360" spans="1:4" ht="30">
      <c r="A1360" s="755">
        <v>92748</v>
      </c>
      <c r="B1360" s="756" t="s">
        <v>1464</v>
      </c>
      <c r="C1360" s="755" t="s">
        <v>25</v>
      </c>
      <c r="D1360" s="757">
        <v>529.98</v>
      </c>
    </row>
    <row r="1361" spans="1:4" ht="30">
      <c r="A1361" s="758">
        <v>92749</v>
      </c>
      <c r="B1361" s="759" t="s">
        <v>4172</v>
      </c>
      <c r="C1361" s="758" t="s">
        <v>25</v>
      </c>
      <c r="D1361" s="760">
        <v>609.54999999999995</v>
      </c>
    </row>
    <row r="1362" spans="1:4" ht="30">
      <c r="A1362" s="755">
        <v>92750</v>
      </c>
      <c r="B1362" s="756" t="s">
        <v>4173</v>
      </c>
      <c r="C1362" s="755" t="s">
        <v>25</v>
      </c>
      <c r="D1362" s="757">
        <v>1040.22</v>
      </c>
    </row>
    <row r="1363" spans="1:4" ht="30">
      <c r="A1363" s="758">
        <v>92751</v>
      </c>
      <c r="B1363" s="759" t="s">
        <v>4174</v>
      </c>
      <c r="C1363" s="758" t="s">
        <v>25</v>
      </c>
      <c r="D1363" s="760">
        <v>1290.69</v>
      </c>
    </row>
    <row r="1364" spans="1:4" ht="30">
      <c r="A1364" s="755">
        <v>92752</v>
      </c>
      <c r="B1364" s="756" t="s">
        <v>4175</v>
      </c>
      <c r="C1364" s="755" t="s">
        <v>25</v>
      </c>
      <c r="D1364" s="757">
        <v>1540.13</v>
      </c>
    </row>
    <row r="1365" spans="1:4" ht="30">
      <c r="A1365" s="758">
        <v>92753</v>
      </c>
      <c r="B1365" s="759" t="s">
        <v>4176</v>
      </c>
      <c r="C1365" s="758" t="s">
        <v>25</v>
      </c>
      <c r="D1365" s="760">
        <v>406.81</v>
      </c>
    </row>
    <row r="1366" spans="1:4" ht="30">
      <c r="A1366" s="755">
        <v>92754</v>
      </c>
      <c r="B1366" s="756" t="s">
        <v>4177</v>
      </c>
      <c r="C1366" s="755" t="s">
        <v>25</v>
      </c>
      <c r="D1366" s="757">
        <v>372.64</v>
      </c>
    </row>
    <row r="1367" spans="1:4" ht="30">
      <c r="A1367" s="758">
        <v>92755</v>
      </c>
      <c r="B1367" s="759" t="s">
        <v>4178</v>
      </c>
      <c r="C1367" s="758" t="s">
        <v>0</v>
      </c>
      <c r="D1367" s="760">
        <v>156.18</v>
      </c>
    </row>
    <row r="1368" spans="1:4" ht="30">
      <c r="A1368" s="755">
        <v>92756</v>
      </c>
      <c r="B1368" s="756" t="s">
        <v>4179</v>
      </c>
      <c r="C1368" s="755" t="s">
        <v>0</v>
      </c>
      <c r="D1368" s="757">
        <v>177.77</v>
      </c>
    </row>
    <row r="1369" spans="1:4" ht="30">
      <c r="A1369" s="758">
        <v>92757</v>
      </c>
      <c r="B1369" s="759" t="s">
        <v>4180</v>
      </c>
      <c r="C1369" s="758" t="s">
        <v>0</v>
      </c>
      <c r="D1369" s="760">
        <v>203.96</v>
      </c>
    </row>
    <row r="1370" spans="1:4" ht="30">
      <c r="A1370" s="755">
        <v>92758</v>
      </c>
      <c r="B1370" s="756" t="s">
        <v>4181</v>
      </c>
      <c r="C1370" s="755" t="s">
        <v>25</v>
      </c>
      <c r="D1370" s="757">
        <v>486.08</v>
      </c>
    </row>
    <row r="1371" spans="1:4">
      <c r="A1371" s="758" t="s">
        <v>206</v>
      </c>
      <c r="B1371" s="759" t="s">
        <v>1465</v>
      </c>
      <c r="C1371" s="758" t="s">
        <v>25</v>
      </c>
      <c r="D1371" s="760">
        <v>322.94</v>
      </c>
    </row>
    <row r="1372" spans="1:4">
      <c r="A1372" s="755" t="s">
        <v>207</v>
      </c>
      <c r="B1372" s="756" t="s">
        <v>1466</v>
      </c>
      <c r="C1372" s="755" t="s">
        <v>25</v>
      </c>
      <c r="D1372" s="757">
        <v>464.95</v>
      </c>
    </row>
    <row r="1373" spans="1:4">
      <c r="A1373" s="758" t="s">
        <v>208</v>
      </c>
      <c r="B1373" s="759" t="s">
        <v>1467</v>
      </c>
      <c r="C1373" s="758" t="s">
        <v>25</v>
      </c>
      <c r="D1373" s="760">
        <v>438.76</v>
      </c>
    </row>
    <row r="1374" spans="1:4" ht="30">
      <c r="A1374" s="755" t="s">
        <v>209</v>
      </c>
      <c r="B1374" s="756" t="s">
        <v>4182</v>
      </c>
      <c r="C1374" s="755" t="s">
        <v>25</v>
      </c>
      <c r="D1374" s="757">
        <v>245.93</v>
      </c>
    </row>
    <row r="1375" spans="1:4" ht="30">
      <c r="A1375" s="758" t="s">
        <v>210</v>
      </c>
      <c r="B1375" s="759" t="s">
        <v>4183</v>
      </c>
      <c r="C1375" s="758" t="s">
        <v>25</v>
      </c>
      <c r="D1375" s="760">
        <v>110.69</v>
      </c>
    </row>
    <row r="1376" spans="1:4" ht="30">
      <c r="A1376" s="755">
        <v>91069</v>
      </c>
      <c r="B1376" s="756" t="s">
        <v>4184</v>
      </c>
      <c r="C1376" s="755" t="s">
        <v>0</v>
      </c>
      <c r="D1376" s="757">
        <v>71.88</v>
      </c>
    </row>
    <row r="1377" spans="1:4" ht="30">
      <c r="A1377" s="758">
        <v>91070</v>
      </c>
      <c r="B1377" s="759" t="s">
        <v>4185</v>
      </c>
      <c r="C1377" s="758" t="s">
        <v>0</v>
      </c>
      <c r="D1377" s="760">
        <v>80.28</v>
      </c>
    </row>
    <row r="1378" spans="1:4" ht="30">
      <c r="A1378" s="755">
        <v>91071</v>
      </c>
      <c r="B1378" s="756" t="s">
        <v>4186</v>
      </c>
      <c r="C1378" s="755" t="s">
        <v>0</v>
      </c>
      <c r="D1378" s="757">
        <v>99.2</v>
      </c>
    </row>
    <row r="1379" spans="1:4" ht="30">
      <c r="A1379" s="758">
        <v>91072</v>
      </c>
      <c r="B1379" s="759" t="s">
        <v>4187</v>
      </c>
      <c r="C1379" s="758" t="s">
        <v>0</v>
      </c>
      <c r="D1379" s="760">
        <v>107.57</v>
      </c>
    </row>
    <row r="1380" spans="1:4" ht="30">
      <c r="A1380" s="755">
        <v>91073</v>
      </c>
      <c r="B1380" s="756" t="s">
        <v>4188</v>
      </c>
      <c r="C1380" s="755" t="s">
        <v>0</v>
      </c>
      <c r="D1380" s="757">
        <v>81.319999999999993</v>
      </c>
    </row>
    <row r="1381" spans="1:4" ht="30">
      <c r="A1381" s="758">
        <v>91074</v>
      </c>
      <c r="B1381" s="759" t="s">
        <v>4189</v>
      </c>
      <c r="C1381" s="758" t="s">
        <v>0</v>
      </c>
      <c r="D1381" s="760">
        <v>90.71</v>
      </c>
    </row>
    <row r="1382" spans="1:4" ht="30">
      <c r="A1382" s="755">
        <v>91075</v>
      </c>
      <c r="B1382" s="756" t="s">
        <v>4190</v>
      </c>
      <c r="C1382" s="755" t="s">
        <v>0</v>
      </c>
      <c r="D1382" s="757">
        <v>110.51</v>
      </c>
    </row>
    <row r="1383" spans="1:4" ht="30">
      <c r="A1383" s="758">
        <v>91076</v>
      </c>
      <c r="B1383" s="759" t="s">
        <v>4191</v>
      </c>
      <c r="C1383" s="758" t="s">
        <v>0</v>
      </c>
      <c r="D1383" s="760">
        <v>119.93</v>
      </c>
    </row>
    <row r="1384" spans="1:4" ht="30">
      <c r="A1384" s="755">
        <v>91077</v>
      </c>
      <c r="B1384" s="756" t="s">
        <v>4192</v>
      </c>
      <c r="C1384" s="755" t="s">
        <v>0</v>
      </c>
      <c r="D1384" s="757">
        <v>122.44</v>
      </c>
    </row>
    <row r="1385" spans="1:4" ht="30">
      <c r="A1385" s="758">
        <v>91078</v>
      </c>
      <c r="B1385" s="759" t="s">
        <v>4193</v>
      </c>
      <c r="C1385" s="758" t="s">
        <v>0</v>
      </c>
      <c r="D1385" s="760">
        <v>145.12</v>
      </c>
    </row>
    <row r="1386" spans="1:4" ht="30">
      <c r="A1386" s="755">
        <v>91079</v>
      </c>
      <c r="B1386" s="756" t="s">
        <v>4194</v>
      </c>
      <c r="C1386" s="755" t="s">
        <v>0</v>
      </c>
      <c r="D1386" s="757">
        <v>126.5</v>
      </c>
    </row>
    <row r="1387" spans="1:4" ht="30">
      <c r="A1387" s="758">
        <v>91080</v>
      </c>
      <c r="B1387" s="759" t="s">
        <v>4195</v>
      </c>
      <c r="C1387" s="758" t="s">
        <v>0</v>
      </c>
      <c r="D1387" s="760">
        <v>149.03</v>
      </c>
    </row>
    <row r="1388" spans="1:4" ht="30">
      <c r="A1388" s="755">
        <v>91081</v>
      </c>
      <c r="B1388" s="756" t="s">
        <v>4196</v>
      </c>
      <c r="C1388" s="755" t="s">
        <v>0</v>
      </c>
      <c r="D1388" s="757">
        <v>132.97</v>
      </c>
    </row>
    <row r="1389" spans="1:4" ht="30">
      <c r="A1389" s="758">
        <v>91082</v>
      </c>
      <c r="B1389" s="759" t="s">
        <v>4197</v>
      </c>
      <c r="C1389" s="758" t="s">
        <v>0</v>
      </c>
      <c r="D1389" s="760">
        <v>156.51</v>
      </c>
    </row>
    <row r="1390" spans="1:4" ht="30">
      <c r="A1390" s="755">
        <v>91083</v>
      </c>
      <c r="B1390" s="756" t="s">
        <v>4198</v>
      </c>
      <c r="C1390" s="755" t="s">
        <v>0</v>
      </c>
      <c r="D1390" s="757">
        <v>140.09</v>
      </c>
    </row>
    <row r="1391" spans="1:4" ht="30">
      <c r="A1391" s="758">
        <v>91084</v>
      </c>
      <c r="B1391" s="759" t="s">
        <v>4199</v>
      </c>
      <c r="C1391" s="758" t="s">
        <v>0</v>
      </c>
      <c r="D1391" s="760">
        <v>163.44</v>
      </c>
    </row>
    <row r="1392" spans="1:4" ht="30">
      <c r="A1392" s="755">
        <v>91086</v>
      </c>
      <c r="B1392" s="756" t="s">
        <v>4200</v>
      </c>
      <c r="C1392" s="755" t="s">
        <v>0</v>
      </c>
      <c r="D1392" s="757">
        <v>78.709999999999994</v>
      </c>
    </row>
    <row r="1393" spans="1:4" ht="30">
      <c r="A1393" s="758">
        <v>91087</v>
      </c>
      <c r="B1393" s="759" t="s">
        <v>4201</v>
      </c>
      <c r="C1393" s="758" t="s">
        <v>0</v>
      </c>
      <c r="D1393" s="760">
        <v>87.36</v>
      </c>
    </row>
    <row r="1394" spans="1:4" ht="30">
      <c r="A1394" s="755">
        <v>91088</v>
      </c>
      <c r="B1394" s="756" t="s">
        <v>1468</v>
      </c>
      <c r="C1394" s="755" t="s">
        <v>0</v>
      </c>
      <c r="D1394" s="757">
        <v>107.06</v>
      </c>
    </row>
    <row r="1395" spans="1:4" ht="30">
      <c r="A1395" s="758">
        <v>91089</v>
      </c>
      <c r="B1395" s="759" t="s">
        <v>1469</v>
      </c>
      <c r="C1395" s="758" t="s">
        <v>0</v>
      </c>
      <c r="D1395" s="760">
        <v>115.8</v>
      </c>
    </row>
    <row r="1396" spans="1:4" ht="30">
      <c r="A1396" s="755">
        <v>91090</v>
      </c>
      <c r="B1396" s="756" t="s">
        <v>4202</v>
      </c>
      <c r="C1396" s="755" t="s">
        <v>0</v>
      </c>
      <c r="D1396" s="757">
        <v>86.91</v>
      </c>
    </row>
    <row r="1397" spans="1:4" ht="30">
      <c r="A1397" s="758">
        <v>91091</v>
      </c>
      <c r="B1397" s="759" t="s">
        <v>4203</v>
      </c>
      <c r="C1397" s="758" t="s">
        <v>0</v>
      </c>
      <c r="D1397" s="760">
        <v>96.63</v>
      </c>
    </row>
    <row r="1398" spans="1:4" ht="30">
      <c r="A1398" s="755">
        <v>91092</v>
      </c>
      <c r="B1398" s="756" t="s">
        <v>1470</v>
      </c>
      <c r="C1398" s="755" t="s">
        <v>0</v>
      </c>
      <c r="D1398" s="757">
        <v>116.76</v>
      </c>
    </row>
    <row r="1399" spans="1:4" ht="30">
      <c r="A1399" s="758">
        <v>91093</v>
      </c>
      <c r="B1399" s="759" t="s">
        <v>1471</v>
      </c>
      <c r="C1399" s="758" t="s">
        <v>0</v>
      </c>
      <c r="D1399" s="760">
        <v>126.73</v>
      </c>
    </row>
    <row r="1400" spans="1:4" ht="30">
      <c r="A1400" s="755">
        <v>91094</v>
      </c>
      <c r="B1400" s="756" t="s">
        <v>4204</v>
      </c>
      <c r="C1400" s="755" t="s">
        <v>0</v>
      </c>
      <c r="D1400" s="757">
        <v>126.58</v>
      </c>
    </row>
    <row r="1401" spans="1:4" ht="30">
      <c r="A1401" s="758">
        <v>91095</v>
      </c>
      <c r="B1401" s="759" t="s">
        <v>4205</v>
      </c>
      <c r="C1401" s="758" t="s">
        <v>0</v>
      </c>
      <c r="D1401" s="760">
        <v>149.52000000000001</v>
      </c>
    </row>
    <row r="1402" spans="1:4" ht="30">
      <c r="A1402" s="755">
        <v>91096</v>
      </c>
      <c r="B1402" s="756" t="s">
        <v>4206</v>
      </c>
      <c r="C1402" s="755" t="s">
        <v>0</v>
      </c>
      <c r="D1402" s="757">
        <v>128.72999999999999</v>
      </c>
    </row>
    <row r="1403" spans="1:4" ht="30">
      <c r="A1403" s="758">
        <v>91097</v>
      </c>
      <c r="B1403" s="759" t="s">
        <v>4207</v>
      </c>
      <c r="C1403" s="758" t="s">
        <v>0</v>
      </c>
      <c r="D1403" s="760">
        <v>151.55000000000001</v>
      </c>
    </row>
    <row r="1404" spans="1:4" ht="30">
      <c r="A1404" s="755">
        <v>91098</v>
      </c>
      <c r="B1404" s="756" t="s">
        <v>4208</v>
      </c>
      <c r="C1404" s="755" t="s">
        <v>0</v>
      </c>
      <c r="D1404" s="757">
        <v>137.03</v>
      </c>
    </row>
    <row r="1405" spans="1:4" ht="30">
      <c r="A1405" s="758">
        <v>91099</v>
      </c>
      <c r="B1405" s="759" t="s">
        <v>4209</v>
      </c>
      <c r="C1405" s="758" t="s">
        <v>0</v>
      </c>
      <c r="D1405" s="760">
        <v>160.91</v>
      </c>
    </row>
    <row r="1406" spans="1:4" ht="30">
      <c r="A1406" s="755">
        <v>91100</v>
      </c>
      <c r="B1406" s="756" t="s">
        <v>4210</v>
      </c>
      <c r="C1406" s="755" t="s">
        <v>0</v>
      </c>
      <c r="D1406" s="757">
        <v>142.72</v>
      </c>
    </row>
    <row r="1407" spans="1:4" ht="30">
      <c r="A1407" s="758">
        <v>91101</v>
      </c>
      <c r="B1407" s="759" t="s">
        <v>4211</v>
      </c>
      <c r="C1407" s="758" t="s">
        <v>0</v>
      </c>
      <c r="D1407" s="760">
        <v>166.55</v>
      </c>
    </row>
    <row r="1408" spans="1:4" ht="30">
      <c r="A1408" s="755">
        <v>93952</v>
      </c>
      <c r="B1408" s="756" t="s">
        <v>1973</v>
      </c>
      <c r="C1408" s="755" t="s">
        <v>29</v>
      </c>
      <c r="D1408" s="757">
        <v>140.76</v>
      </c>
    </row>
    <row r="1409" spans="1:4" ht="30">
      <c r="A1409" s="758">
        <v>93953</v>
      </c>
      <c r="B1409" s="759" t="s">
        <v>4212</v>
      </c>
      <c r="C1409" s="758" t="s">
        <v>29</v>
      </c>
      <c r="D1409" s="760">
        <v>130.62</v>
      </c>
    </row>
    <row r="1410" spans="1:4" ht="30">
      <c r="A1410" s="755">
        <v>93954</v>
      </c>
      <c r="B1410" s="756" t="s">
        <v>4213</v>
      </c>
      <c r="C1410" s="755" t="s">
        <v>29</v>
      </c>
      <c r="D1410" s="757">
        <v>124.54</v>
      </c>
    </row>
    <row r="1411" spans="1:4" ht="30">
      <c r="A1411" s="758">
        <v>93955</v>
      </c>
      <c r="B1411" s="759" t="s">
        <v>1974</v>
      </c>
      <c r="C1411" s="758" t="s">
        <v>29</v>
      </c>
      <c r="D1411" s="760">
        <v>120.28</v>
      </c>
    </row>
    <row r="1412" spans="1:4" ht="30">
      <c r="A1412" s="755">
        <v>93956</v>
      </c>
      <c r="B1412" s="756" t="s">
        <v>4214</v>
      </c>
      <c r="C1412" s="755" t="s">
        <v>29</v>
      </c>
      <c r="D1412" s="757">
        <v>116.86</v>
      </c>
    </row>
    <row r="1413" spans="1:4" ht="30">
      <c r="A1413" s="758">
        <v>93957</v>
      </c>
      <c r="B1413" s="759" t="s">
        <v>1975</v>
      </c>
      <c r="C1413" s="758" t="s">
        <v>29</v>
      </c>
      <c r="D1413" s="760">
        <v>145.99</v>
      </c>
    </row>
    <row r="1414" spans="1:4" ht="30">
      <c r="A1414" s="755">
        <v>93958</v>
      </c>
      <c r="B1414" s="756" t="s">
        <v>4215</v>
      </c>
      <c r="C1414" s="755" t="s">
        <v>29</v>
      </c>
      <c r="D1414" s="757">
        <v>135.33000000000001</v>
      </c>
    </row>
    <row r="1415" spans="1:4" ht="30">
      <c r="A1415" s="758">
        <v>93959</v>
      </c>
      <c r="B1415" s="759" t="s">
        <v>4216</v>
      </c>
      <c r="C1415" s="758" t="s">
        <v>29</v>
      </c>
      <c r="D1415" s="760">
        <v>128.97</v>
      </c>
    </row>
    <row r="1416" spans="1:4" ht="30">
      <c r="A1416" s="755">
        <v>93960</v>
      </c>
      <c r="B1416" s="756" t="s">
        <v>1976</v>
      </c>
      <c r="C1416" s="755" t="s">
        <v>29</v>
      </c>
      <c r="D1416" s="757">
        <v>124.52</v>
      </c>
    </row>
    <row r="1417" spans="1:4" ht="30">
      <c r="A1417" s="758">
        <v>93961</v>
      </c>
      <c r="B1417" s="759" t="s">
        <v>4217</v>
      </c>
      <c r="C1417" s="758" t="s">
        <v>29</v>
      </c>
      <c r="D1417" s="760">
        <v>121</v>
      </c>
    </row>
    <row r="1418" spans="1:4" ht="30">
      <c r="A1418" s="755">
        <v>93962</v>
      </c>
      <c r="B1418" s="756" t="s">
        <v>1977</v>
      </c>
      <c r="C1418" s="755" t="s">
        <v>29</v>
      </c>
      <c r="D1418" s="757">
        <v>131.88</v>
      </c>
    </row>
    <row r="1419" spans="1:4" ht="30">
      <c r="A1419" s="758">
        <v>93963</v>
      </c>
      <c r="B1419" s="759" t="s">
        <v>4218</v>
      </c>
      <c r="C1419" s="758" t="s">
        <v>29</v>
      </c>
      <c r="D1419" s="760">
        <v>121.77</v>
      </c>
    </row>
    <row r="1420" spans="1:4" ht="30">
      <c r="A1420" s="755">
        <v>93964</v>
      </c>
      <c r="B1420" s="756" t="s">
        <v>4219</v>
      </c>
      <c r="C1420" s="755" t="s">
        <v>29</v>
      </c>
      <c r="D1420" s="757">
        <v>115.74</v>
      </c>
    </row>
    <row r="1421" spans="1:4" ht="30">
      <c r="A1421" s="758">
        <v>93965</v>
      </c>
      <c r="B1421" s="759" t="s">
        <v>4220</v>
      </c>
      <c r="C1421" s="758" t="s">
        <v>29</v>
      </c>
      <c r="D1421" s="760">
        <v>110.02</v>
      </c>
    </row>
    <row r="1422" spans="1:4" ht="30">
      <c r="A1422" s="755">
        <v>93966</v>
      </c>
      <c r="B1422" s="756" t="s">
        <v>4221</v>
      </c>
      <c r="C1422" s="755" t="s">
        <v>29</v>
      </c>
      <c r="D1422" s="757">
        <v>108.08</v>
      </c>
    </row>
    <row r="1423" spans="1:4" ht="30">
      <c r="A1423" s="758">
        <v>93967</v>
      </c>
      <c r="B1423" s="759" t="s">
        <v>1978</v>
      </c>
      <c r="C1423" s="758" t="s">
        <v>29</v>
      </c>
      <c r="D1423" s="760">
        <v>137.11000000000001</v>
      </c>
    </row>
    <row r="1424" spans="1:4" ht="30">
      <c r="A1424" s="755">
        <v>93968</v>
      </c>
      <c r="B1424" s="756" t="s">
        <v>4222</v>
      </c>
      <c r="C1424" s="755" t="s">
        <v>29</v>
      </c>
      <c r="D1424" s="757">
        <v>126.46</v>
      </c>
    </row>
    <row r="1425" spans="1:4" ht="30">
      <c r="A1425" s="758">
        <v>93969</v>
      </c>
      <c r="B1425" s="759" t="s">
        <v>4223</v>
      </c>
      <c r="C1425" s="758" t="s">
        <v>29</v>
      </c>
      <c r="D1425" s="760">
        <v>120.16</v>
      </c>
    </row>
    <row r="1426" spans="1:4" ht="30">
      <c r="A1426" s="755">
        <v>93970</v>
      </c>
      <c r="B1426" s="756" t="s">
        <v>4224</v>
      </c>
      <c r="C1426" s="755" t="s">
        <v>29</v>
      </c>
      <c r="D1426" s="757">
        <v>115.69</v>
      </c>
    </row>
    <row r="1427" spans="1:4" ht="30">
      <c r="A1427" s="758">
        <v>93971</v>
      </c>
      <c r="B1427" s="759" t="s">
        <v>4225</v>
      </c>
      <c r="C1427" s="758" t="s">
        <v>29</v>
      </c>
      <c r="D1427" s="760">
        <v>108.76</v>
      </c>
    </row>
    <row r="1428" spans="1:4" ht="30">
      <c r="A1428" s="755">
        <v>95108</v>
      </c>
      <c r="B1428" s="756" t="s">
        <v>4226</v>
      </c>
      <c r="C1428" s="755" t="s">
        <v>30</v>
      </c>
      <c r="D1428" s="757">
        <v>20.149999999999999</v>
      </c>
    </row>
    <row r="1429" spans="1:4" ht="30">
      <c r="A1429" s="758">
        <v>83690</v>
      </c>
      <c r="B1429" s="759" t="s">
        <v>4227</v>
      </c>
      <c r="C1429" s="758" t="s">
        <v>25</v>
      </c>
      <c r="D1429" s="760">
        <v>452.68</v>
      </c>
    </row>
    <row r="1430" spans="1:4" ht="30">
      <c r="A1430" s="755" t="s">
        <v>211</v>
      </c>
      <c r="B1430" s="756" t="s">
        <v>4228</v>
      </c>
      <c r="C1430" s="755" t="s">
        <v>30</v>
      </c>
      <c r="D1430" s="757">
        <v>317.85000000000002</v>
      </c>
    </row>
    <row r="1431" spans="1:4" ht="30">
      <c r="A1431" s="758" t="s">
        <v>212</v>
      </c>
      <c r="B1431" s="759" t="s">
        <v>4229</v>
      </c>
      <c r="C1431" s="758" t="s">
        <v>30</v>
      </c>
      <c r="D1431" s="760">
        <v>464.53</v>
      </c>
    </row>
    <row r="1432" spans="1:4" ht="30">
      <c r="A1432" s="755" t="s">
        <v>213</v>
      </c>
      <c r="B1432" s="756" t="s">
        <v>4230</v>
      </c>
      <c r="C1432" s="755" t="s">
        <v>30</v>
      </c>
      <c r="D1432" s="757">
        <v>764.45</v>
      </c>
    </row>
    <row r="1433" spans="1:4" ht="30">
      <c r="A1433" s="758" t="s">
        <v>214</v>
      </c>
      <c r="B1433" s="759" t="s">
        <v>4231</v>
      </c>
      <c r="C1433" s="758" t="s">
        <v>30</v>
      </c>
      <c r="D1433" s="760">
        <v>1149.6199999999999</v>
      </c>
    </row>
    <row r="1434" spans="1:4" ht="30">
      <c r="A1434" s="755" t="s">
        <v>215</v>
      </c>
      <c r="B1434" s="756" t="s">
        <v>4232</v>
      </c>
      <c r="C1434" s="755" t="s">
        <v>30</v>
      </c>
      <c r="D1434" s="757">
        <v>1626.1</v>
      </c>
    </row>
    <row r="1435" spans="1:4" ht="30">
      <c r="A1435" s="758" t="s">
        <v>216</v>
      </c>
      <c r="B1435" s="759" t="s">
        <v>4233</v>
      </c>
      <c r="C1435" s="758" t="s">
        <v>30</v>
      </c>
      <c r="D1435" s="760">
        <v>2198.6999999999998</v>
      </c>
    </row>
    <row r="1436" spans="1:4" ht="30">
      <c r="A1436" s="755" t="s">
        <v>217</v>
      </c>
      <c r="B1436" s="756" t="s">
        <v>4234</v>
      </c>
      <c r="C1436" s="755" t="s">
        <v>30</v>
      </c>
      <c r="D1436" s="757">
        <v>658.28</v>
      </c>
    </row>
    <row r="1437" spans="1:4" ht="30">
      <c r="A1437" s="758" t="s">
        <v>218</v>
      </c>
      <c r="B1437" s="759" t="s">
        <v>4235</v>
      </c>
      <c r="C1437" s="758" t="s">
        <v>30</v>
      </c>
      <c r="D1437" s="760">
        <v>1089.33</v>
      </c>
    </row>
    <row r="1438" spans="1:4" ht="30">
      <c r="A1438" s="755" t="s">
        <v>219</v>
      </c>
      <c r="B1438" s="756" t="s">
        <v>4236</v>
      </c>
      <c r="C1438" s="755" t="s">
        <v>30</v>
      </c>
      <c r="D1438" s="757">
        <v>1640.48</v>
      </c>
    </row>
    <row r="1439" spans="1:4" ht="30">
      <c r="A1439" s="758" t="s">
        <v>220</v>
      </c>
      <c r="B1439" s="759" t="s">
        <v>4237</v>
      </c>
      <c r="C1439" s="758" t="s">
        <v>30</v>
      </c>
      <c r="D1439" s="760">
        <v>2060.38</v>
      </c>
    </row>
    <row r="1440" spans="1:4" ht="30">
      <c r="A1440" s="755" t="s">
        <v>221</v>
      </c>
      <c r="B1440" s="756" t="s">
        <v>1472</v>
      </c>
      <c r="C1440" s="755" t="s">
        <v>30</v>
      </c>
      <c r="D1440" s="757">
        <v>3129.65</v>
      </c>
    </row>
    <row r="1441" spans="1:4" ht="30">
      <c r="A1441" s="758" t="s">
        <v>222</v>
      </c>
      <c r="B1441" s="759" t="s">
        <v>4238</v>
      </c>
      <c r="C1441" s="758" t="s">
        <v>30</v>
      </c>
      <c r="D1441" s="760">
        <v>851.62</v>
      </c>
    </row>
    <row r="1442" spans="1:4" ht="30">
      <c r="A1442" s="755" t="s">
        <v>223</v>
      </c>
      <c r="B1442" s="756" t="s">
        <v>4239</v>
      </c>
      <c r="C1442" s="755" t="s">
        <v>30</v>
      </c>
      <c r="D1442" s="757">
        <v>1413.78</v>
      </c>
    </row>
    <row r="1443" spans="1:4" ht="30">
      <c r="A1443" s="758" t="s">
        <v>224</v>
      </c>
      <c r="B1443" s="759" t="s">
        <v>4240</v>
      </c>
      <c r="C1443" s="758" t="s">
        <v>30</v>
      </c>
      <c r="D1443" s="760">
        <v>2131.0100000000002</v>
      </c>
    </row>
    <row r="1444" spans="1:4" ht="30">
      <c r="A1444" s="755" t="s">
        <v>225</v>
      </c>
      <c r="B1444" s="756" t="s">
        <v>4241</v>
      </c>
      <c r="C1444" s="755" t="s">
        <v>30</v>
      </c>
      <c r="D1444" s="757">
        <v>3010.87</v>
      </c>
    </row>
    <row r="1445" spans="1:4" ht="30">
      <c r="A1445" s="758" t="s">
        <v>226</v>
      </c>
      <c r="B1445" s="759" t="s">
        <v>4242</v>
      </c>
      <c r="C1445" s="758" t="s">
        <v>30</v>
      </c>
      <c r="D1445" s="760">
        <v>4060.67</v>
      </c>
    </row>
    <row r="1446" spans="1:4" ht="30">
      <c r="A1446" s="755" t="s">
        <v>227</v>
      </c>
      <c r="B1446" s="756" t="s">
        <v>4243</v>
      </c>
      <c r="C1446" s="755" t="s">
        <v>30</v>
      </c>
      <c r="D1446" s="757">
        <v>1291.54</v>
      </c>
    </row>
    <row r="1447" spans="1:4" ht="30">
      <c r="A1447" s="758">
        <v>83659</v>
      </c>
      <c r="B1447" s="759" t="s">
        <v>4244</v>
      </c>
      <c r="C1447" s="758" t="s">
        <v>30</v>
      </c>
      <c r="D1447" s="760">
        <v>681.21</v>
      </c>
    </row>
    <row r="1448" spans="1:4">
      <c r="A1448" s="755">
        <v>83716</v>
      </c>
      <c r="B1448" s="756" t="s">
        <v>4245</v>
      </c>
      <c r="C1448" s="755" t="s">
        <v>30</v>
      </c>
      <c r="D1448" s="757">
        <v>317.13</v>
      </c>
    </row>
    <row r="1449" spans="1:4" ht="30">
      <c r="A1449" s="758">
        <v>97976</v>
      </c>
      <c r="B1449" s="759" t="s">
        <v>8004</v>
      </c>
      <c r="C1449" s="758" t="s">
        <v>30</v>
      </c>
      <c r="D1449" s="760">
        <v>762.83</v>
      </c>
    </row>
    <row r="1450" spans="1:4" ht="30">
      <c r="A1450" s="755">
        <v>97977</v>
      </c>
      <c r="B1450" s="756" t="s">
        <v>8005</v>
      </c>
      <c r="C1450" s="755" t="s">
        <v>30</v>
      </c>
      <c r="D1450" s="757">
        <v>1110.48</v>
      </c>
    </row>
    <row r="1451" spans="1:4" ht="30">
      <c r="A1451" s="758">
        <v>97980</v>
      </c>
      <c r="B1451" s="759" t="s">
        <v>8006</v>
      </c>
      <c r="C1451" s="758" t="s">
        <v>30</v>
      </c>
      <c r="D1451" s="760">
        <v>1425.4</v>
      </c>
    </row>
    <row r="1452" spans="1:4" ht="30">
      <c r="A1452" s="755">
        <v>97981</v>
      </c>
      <c r="B1452" s="756" t="s">
        <v>8007</v>
      </c>
      <c r="C1452" s="755" t="s">
        <v>29</v>
      </c>
      <c r="D1452" s="757">
        <v>849.61</v>
      </c>
    </row>
    <row r="1453" spans="1:4">
      <c r="A1453" s="758">
        <v>97983</v>
      </c>
      <c r="B1453" s="759" t="s">
        <v>8008</v>
      </c>
      <c r="C1453" s="758" t="s">
        <v>29</v>
      </c>
      <c r="D1453" s="760">
        <v>278.16000000000003</v>
      </c>
    </row>
    <row r="1454" spans="1:4" ht="30">
      <c r="A1454" s="755">
        <v>97985</v>
      </c>
      <c r="B1454" s="756" t="s">
        <v>8009</v>
      </c>
      <c r="C1454" s="755" t="s">
        <v>29</v>
      </c>
      <c r="D1454" s="757">
        <v>1028.6500000000001</v>
      </c>
    </row>
    <row r="1455" spans="1:4" ht="30">
      <c r="A1455" s="758">
        <v>97987</v>
      </c>
      <c r="B1455" s="759" t="s">
        <v>8010</v>
      </c>
      <c r="C1455" s="758" t="s">
        <v>29</v>
      </c>
      <c r="D1455" s="760">
        <v>313.27</v>
      </c>
    </row>
    <row r="1456" spans="1:4" ht="30">
      <c r="A1456" s="755">
        <v>97988</v>
      </c>
      <c r="B1456" s="756" t="s">
        <v>8011</v>
      </c>
      <c r="C1456" s="755" t="s">
        <v>30</v>
      </c>
      <c r="D1456" s="757">
        <v>2065.06</v>
      </c>
    </row>
    <row r="1457" spans="1:4" ht="30">
      <c r="A1457" s="758">
        <v>97989</v>
      </c>
      <c r="B1457" s="759" t="s">
        <v>8012</v>
      </c>
      <c r="C1457" s="758" t="s">
        <v>29</v>
      </c>
      <c r="D1457" s="760">
        <v>1207.73</v>
      </c>
    </row>
    <row r="1458" spans="1:4" ht="30">
      <c r="A1458" s="755">
        <v>97991</v>
      </c>
      <c r="B1458" s="756" t="s">
        <v>8013</v>
      </c>
      <c r="C1458" s="755" t="s">
        <v>29</v>
      </c>
      <c r="D1458" s="757">
        <v>488.47</v>
      </c>
    </row>
    <row r="1459" spans="1:4" ht="30">
      <c r="A1459" s="758">
        <v>97992</v>
      </c>
      <c r="B1459" s="759" t="s">
        <v>8014</v>
      </c>
      <c r="C1459" s="758" t="s">
        <v>30</v>
      </c>
      <c r="D1459" s="760">
        <v>2623.57</v>
      </c>
    </row>
    <row r="1460" spans="1:4" ht="30">
      <c r="A1460" s="755">
        <v>97993</v>
      </c>
      <c r="B1460" s="756" t="s">
        <v>8015</v>
      </c>
      <c r="C1460" s="755" t="s">
        <v>29</v>
      </c>
      <c r="D1460" s="757">
        <v>1476.31</v>
      </c>
    </row>
    <row r="1461" spans="1:4" ht="30">
      <c r="A1461" s="758">
        <v>97994</v>
      </c>
      <c r="B1461" s="759" t="s">
        <v>8016</v>
      </c>
      <c r="C1461" s="758" t="s">
        <v>30</v>
      </c>
      <c r="D1461" s="760">
        <v>1808.21</v>
      </c>
    </row>
    <row r="1462" spans="1:4" ht="30">
      <c r="A1462" s="755">
        <v>97995</v>
      </c>
      <c r="B1462" s="756" t="s">
        <v>8017</v>
      </c>
      <c r="C1462" s="755" t="s">
        <v>29</v>
      </c>
      <c r="D1462" s="757">
        <v>924.58</v>
      </c>
    </row>
    <row r="1463" spans="1:4" ht="30">
      <c r="A1463" s="758">
        <v>97996</v>
      </c>
      <c r="B1463" s="759" t="s">
        <v>8018</v>
      </c>
      <c r="C1463" s="758" t="s">
        <v>30</v>
      </c>
      <c r="D1463" s="760">
        <v>2284.83</v>
      </c>
    </row>
    <row r="1464" spans="1:4" ht="30">
      <c r="A1464" s="755">
        <v>97997</v>
      </c>
      <c r="B1464" s="756" t="s">
        <v>8019</v>
      </c>
      <c r="C1464" s="755" t="s">
        <v>29</v>
      </c>
      <c r="D1464" s="757">
        <v>1107.51</v>
      </c>
    </row>
    <row r="1465" spans="1:4" ht="30">
      <c r="A1465" s="758">
        <v>97999</v>
      </c>
      <c r="B1465" s="759" t="s">
        <v>8020</v>
      </c>
      <c r="C1465" s="758" t="s">
        <v>29</v>
      </c>
      <c r="D1465" s="760">
        <v>1290.44</v>
      </c>
    </row>
    <row r="1466" spans="1:4" ht="30">
      <c r="A1466" s="755">
        <v>98001</v>
      </c>
      <c r="B1466" s="756" t="s">
        <v>8021</v>
      </c>
      <c r="C1466" s="755" t="s">
        <v>29</v>
      </c>
      <c r="D1466" s="757">
        <v>1473.39</v>
      </c>
    </row>
    <row r="1467" spans="1:4" ht="30">
      <c r="A1467" s="758">
        <v>98002</v>
      </c>
      <c r="B1467" s="759" t="s">
        <v>8022</v>
      </c>
      <c r="C1467" s="758" t="s">
        <v>30</v>
      </c>
      <c r="D1467" s="760">
        <v>3738.3</v>
      </c>
    </row>
    <row r="1468" spans="1:4" ht="30">
      <c r="A1468" s="755">
        <v>98003</v>
      </c>
      <c r="B1468" s="756" t="s">
        <v>8023</v>
      </c>
      <c r="C1468" s="755" t="s">
        <v>29</v>
      </c>
      <c r="D1468" s="757">
        <v>1656.36</v>
      </c>
    </row>
    <row r="1469" spans="1:4" ht="30">
      <c r="A1469" s="758">
        <v>98005</v>
      </c>
      <c r="B1469" s="759" t="s">
        <v>8024</v>
      </c>
      <c r="C1469" s="758" t="s">
        <v>29</v>
      </c>
      <c r="D1469" s="760">
        <v>1839.3</v>
      </c>
    </row>
    <row r="1470" spans="1:4" ht="30">
      <c r="A1470" s="755">
        <v>98006</v>
      </c>
      <c r="B1470" s="756" t="s">
        <v>8025</v>
      </c>
      <c r="C1470" s="755" t="s">
        <v>30</v>
      </c>
      <c r="D1470" s="757">
        <v>4697.43</v>
      </c>
    </row>
    <row r="1471" spans="1:4" ht="30">
      <c r="A1471" s="758">
        <v>98007</v>
      </c>
      <c r="B1471" s="759" t="s">
        <v>8026</v>
      </c>
      <c r="C1471" s="758" t="s">
        <v>29</v>
      </c>
      <c r="D1471" s="760">
        <v>2022.22</v>
      </c>
    </row>
    <row r="1472" spans="1:4" ht="30">
      <c r="A1472" s="755">
        <v>98008</v>
      </c>
      <c r="B1472" s="756" t="s">
        <v>8027</v>
      </c>
      <c r="C1472" s="755" t="s">
        <v>30</v>
      </c>
      <c r="D1472" s="757">
        <v>2830.02</v>
      </c>
    </row>
    <row r="1473" spans="1:4" ht="30">
      <c r="A1473" s="758">
        <v>98009</v>
      </c>
      <c r="B1473" s="759" t="s">
        <v>8028</v>
      </c>
      <c r="C1473" s="758" t="s">
        <v>29</v>
      </c>
      <c r="D1473" s="760">
        <v>1290.44</v>
      </c>
    </row>
    <row r="1474" spans="1:4" ht="30">
      <c r="A1474" s="755">
        <v>98010</v>
      </c>
      <c r="B1474" s="756" t="s">
        <v>8029</v>
      </c>
      <c r="C1474" s="755" t="s">
        <v>30</v>
      </c>
      <c r="D1474" s="757">
        <v>3448.83</v>
      </c>
    </row>
    <row r="1475" spans="1:4" ht="30">
      <c r="A1475" s="758">
        <v>98011</v>
      </c>
      <c r="B1475" s="759" t="s">
        <v>8030</v>
      </c>
      <c r="C1475" s="758" t="s">
        <v>29</v>
      </c>
      <c r="D1475" s="760">
        <v>1473.39</v>
      </c>
    </row>
    <row r="1476" spans="1:4" ht="30">
      <c r="A1476" s="755">
        <v>98012</v>
      </c>
      <c r="B1476" s="756" t="s">
        <v>8031</v>
      </c>
      <c r="C1476" s="755" t="s">
        <v>30</v>
      </c>
      <c r="D1476" s="757">
        <v>4048.96</v>
      </c>
    </row>
    <row r="1477" spans="1:4" ht="30">
      <c r="A1477" s="758">
        <v>98013</v>
      </c>
      <c r="B1477" s="759" t="s">
        <v>8032</v>
      </c>
      <c r="C1477" s="758" t="s">
        <v>29</v>
      </c>
      <c r="D1477" s="760">
        <v>1656.36</v>
      </c>
    </row>
    <row r="1478" spans="1:4" ht="30">
      <c r="A1478" s="755">
        <v>98014</v>
      </c>
      <c r="B1478" s="756" t="s">
        <v>8033</v>
      </c>
      <c r="C1478" s="755" t="s">
        <v>30</v>
      </c>
      <c r="D1478" s="757">
        <v>4648.99</v>
      </c>
    </row>
    <row r="1479" spans="1:4" ht="30">
      <c r="A1479" s="758">
        <v>98015</v>
      </c>
      <c r="B1479" s="759" t="s">
        <v>8034</v>
      </c>
      <c r="C1479" s="758" t="s">
        <v>29</v>
      </c>
      <c r="D1479" s="760">
        <v>1839.3</v>
      </c>
    </row>
    <row r="1480" spans="1:4" ht="30">
      <c r="A1480" s="755">
        <v>98016</v>
      </c>
      <c r="B1480" s="756" t="s">
        <v>8035</v>
      </c>
      <c r="C1480" s="755" t="s">
        <v>30</v>
      </c>
      <c r="D1480" s="757">
        <v>5249.13</v>
      </c>
    </row>
    <row r="1481" spans="1:4" ht="30">
      <c r="A1481" s="758">
        <v>98017</v>
      </c>
      <c r="B1481" s="759" t="s">
        <v>8036</v>
      </c>
      <c r="C1481" s="758" t="s">
        <v>29</v>
      </c>
      <c r="D1481" s="760">
        <v>2022.22</v>
      </c>
    </row>
    <row r="1482" spans="1:4" ht="30">
      <c r="A1482" s="755">
        <v>98018</v>
      </c>
      <c r="B1482" s="756" t="s">
        <v>8037</v>
      </c>
      <c r="C1482" s="755" t="s">
        <v>30</v>
      </c>
      <c r="D1482" s="757">
        <v>5849.25</v>
      </c>
    </row>
    <row r="1483" spans="1:4" ht="30">
      <c r="A1483" s="758">
        <v>98019</v>
      </c>
      <c r="B1483" s="759" t="s">
        <v>8038</v>
      </c>
      <c r="C1483" s="758" t="s">
        <v>29</v>
      </c>
      <c r="D1483" s="760">
        <v>2229.9</v>
      </c>
    </row>
    <row r="1484" spans="1:4" ht="30">
      <c r="A1484" s="755">
        <v>98020</v>
      </c>
      <c r="B1484" s="756" t="s">
        <v>8039</v>
      </c>
      <c r="C1484" s="755" t="s">
        <v>30</v>
      </c>
      <c r="D1484" s="757">
        <v>4170.6099999999997</v>
      </c>
    </row>
    <row r="1485" spans="1:4" ht="30">
      <c r="A1485" s="758">
        <v>98021</v>
      </c>
      <c r="B1485" s="759" t="s">
        <v>8040</v>
      </c>
      <c r="C1485" s="758" t="s">
        <v>29</v>
      </c>
      <c r="D1485" s="760">
        <v>1681.12</v>
      </c>
    </row>
    <row r="1486" spans="1:4" ht="30">
      <c r="A1486" s="755">
        <v>98022</v>
      </c>
      <c r="B1486" s="756" t="s">
        <v>8041</v>
      </c>
      <c r="C1486" s="755" t="s">
        <v>30</v>
      </c>
      <c r="D1486" s="757">
        <v>4884.18</v>
      </c>
    </row>
    <row r="1487" spans="1:4" ht="30">
      <c r="A1487" s="758">
        <v>98023</v>
      </c>
      <c r="B1487" s="759" t="s">
        <v>8042</v>
      </c>
      <c r="C1487" s="758" t="s">
        <v>29</v>
      </c>
      <c r="D1487" s="760">
        <v>1864.05</v>
      </c>
    </row>
    <row r="1488" spans="1:4" ht="30">
      <c r="A1488" s="755">
        <v>98024</v>
      </c>
      <c r="B1488" s="756" t="s">
        <v>8043</v>
      </c>
      <c r="C1488" s="755" t="s">
        <v>30</v>
      </c>
      <c r="D1488" s="757">
        <v>5640.4</v>
      </c>
    </row>
    <row r="1489" spans="1:4" ht="30">
      <c r="A1489" s="758">
        <v>98025</v>
      </c>
      <c r="B1489" s="759" t="s">
        <v>8044</v>
      </c>
      <c r="C1489" s="758" t="s">
        <v>29</v>
      </c>
      <c r="D1489" s="760">
        <v>2046.97</v>
      </c>
    </row>
    <row r="1490" spans="1:4" ht="30">
      <c r="A1490" s="755">
        <v>98026</v>
      </c>
      <c r="B1490" s="756" t="s">
        <v>8045</v>
      </c>
      <c r="C1490" s="755" t="s">
        <v>30</v>
      </c>
      <c r="D1490" s="757">
        <v>6359.26</v>
      </c>
    </row>
    <row r="1491" spans="1:4" ht="30">
      <c r="A1491" s="758">
        <v>98027</v>
      </c>
      <c r="B1491" s="759" t="s">
        <v>8046</v>
      </c>
      <c r="C1491" s="758" t="s">
        <v>29</v>
      </c>
      <c r="D1491" s="760">
        <v>2229.9</v>
      </c>
    </row>
    <row r="1492" spans="1:4" ht="30">
      <c r="A1492" s="755">
        <v>98028</v>
      </c>
      <c r="B1492" s="756" t="s">
        <v>8047</v>
      </c>
      <c r="C1492" s="755" t="s">
        <v>30</v>
      </c>
      <c r="D1492" s="757">
        <v>7078.1</v>
      </c>
    </row>
    <row r="1493" spans="1:4" ht="30">
      <c r="A1493" s="758">
        <v>98029</v>
      </c>
      <c r="B1493" s="759" t="s">
        <v>8048</v>
      </c>
      <c r="C1493" s="758" t="s">
        <v>29</v>
      </c>
      <c r="D1493" s="760">
        <v>2417.96</v>
      </c>
    </row>
    <row r="1494" spans="1:4" ht="30">
      <c r="A1494" s="755">
        <v>98030</v>
      </c>
      <c r="B1494" s="756" t="s">
        <v>8049</v>
      </c>
      <c r="C1494" s="755" t="s">
        <v>30</v>
      </c>
      <c r="D1494" s="757">
        <v>5779.05</v>
      </c>
    </row>
    <row r="1495" spans="1:4" ht="30">
      <c r="A1495" s="758">
        <v>98031</v>
      </c>
      <c r="B1495" s="759" t="s">
        <v>8050</v>
      </c>
      <c r="C1495" s="758" t="s">
        <v>29</v>
      </c>
      <c r="D1495" s="760">
        <v>2052.14</v>
      </c>
    </row>
    <row r="1496" spans="1:4" ht="30">
      <c r="A1496" s="755">
        <v>98032</v>
      </c>
      <c r="B1496" s="756" t="s">
        <v>8051</v>
      </c>
      <c r="C1496" s="755" t="s">
        <v>30</v>
      </c>
      <c r="D1496" s="757">
        <v>6644.61</v>
      </c>
    </row>
    <row r="1497" spans="1:4" ht="30">
      <c r="A1497" s="758">
        <v>98033</v>
      </c>
      <c r="B1497" s="759" t="s">
        <v>8052</v>
      </c>
      <c r="C1497" s="758" t="s">
        <v>29</v>
      </c>
      <c r="D1497" s="760">
        <v>2235.0700000000002</v>
      </c>
    </row>
    <row r="1498" spans="1:4" ht="30">
      <c r="A1498" s="755">
        <v>98034</v>
      </c>
      <c r="B1498" s="756" t="s">
        <v>8053</v>
      </c>
      <c r="C1498" s="755" t="s">
        <v>30</v>
      </c>
      <c r="D1498" s="757">
        <v>7510.21</v>
      </c>
    </row>
    <row r="1499" spans="1:4" ht="30">
      <c r="A1499" s="758">
        <v>98035</v>
      </c>
      <c r="B1499" s="759" t="s">
        <v>8054</v>
      </c>
      <c r="C1499" s="758" t="s">
        <v>29</v>
      </c>
      <c r="D1499" s="760">
        <v>2417.96</v>
      </c>
    </row>
    <row r="1500" spans="1:4" ht="30">
      <c r="A1500" s="755">
        <v>98036</v>
      </c>
      <c r="B1500" s="756" t="s">
        <v>8055</v>
      </c>
      <c r="C1500" s="755" t="s">
        <v>30</v>
      </c>
      <c r="D1500" s="757">
        <v>8375.85</v>
      </c>
    </row>
    <row r="1501" spans="1:4" ht="30">
      <c r="A1501" s="758">
        <v>98037</v>
      </c>
      <c r="B1501" s="759" t="s">
        <v>8056</v>
      </c>
      <c r="C1501" s="758" t="s">
        <v>29</v>
      </c>
      <c r="D1501" s="760">
        <v>2606.06</v>
      </c>
    </row>
    <row r="1502" spans="1:4" ht="30">
      <c r="A1502" s="755">
        <v>98038</v>
      </c>
      <c r="B1502" s="756" t="s">
        <v>8057</v>
      </c>
      <c r="C1502" s="755" t="s">
        <v>30</v>
      </c>
      <c r="D1502" s="757">
        <v>7683.56</v>
      </c>
    </row>
    <row r="1503" spans="1:4" ht="30">
      <c r="A1503" s="758">
        <v>98039</v>
      </c>
      <c r="B1503" s="759" t="s">
        <v>8058</v>
      </c>
      <c r="C1503" s="758" t="s">
        <v>29</v>
      </c>
      <c r="D1503" s="760">
        <v>2423.12</v>
      </c>
    </row>
    <row r="1504" spans="1:4" ht="30">
      <c r="A1504" s="755">
        <v>98040</v>
      </c>
      <c r="B1504" s="756" t="s">
        <v>8059</v>
      </c>
      <c r="C1504" s="755" t="s">
        <v>30</v>
      </c>
      <c r="D1504" s="757">
        <v>8680.66</v>
      </c>
    </row>
    <row r="1505" spans="1:4" ht="30">
      <c r="A1505" s="758">
        <v>98041</v>
      </c>
      <c r="B1505" s="759" t="s">
        <v>8060</v>
      </c>
      <c r="C1505" s="758" t="s">
        <v>29</v>
      </c>
      <c r="D1505" s="760">
        <v>2606.06</v>
      </c>
    </row>
    <row r="1506" spans="1:4" ht="30">
      <c r="A1506" s="755">
        <v>98042</v>
      </c>
      <c r="B1506" s="756" t="s">
        <v>8061</v>
      </c>
      <c r="C1506" s="755" t="s">
        <v>30</v>
      </c>
      <c r="D1506" s="757">
        <v>9677.7999999999993</v>
      </c>
    </row>
    <row r="1507" spans="1:4" ht="30">
      <c r="A1507" s="758">
        <v>98043</v>
      </c>
      <c r="B1507" s="759" t="s">
        <v>8062</v>
      </c>
      <c r="C1507" s="758" t="s">
        <v>29</v>
      </c>
      <c r="D1507" s="760">
        <v>2794.16</v>
      </c>
    </row>
    <row r="1508" spans="1:4" ht="30">
      <c r="A1508" s="755">
        <v>98044</v>
      </c>
      <c r="B1508" s="756" t="s">
        <v>8063</v>
      </c>
      <c r="C1508" s="755" t="s">
        <v>30</v>
      </c>
      <c r="D1508" s="757">
        <v>9858.64</v>
      </c>
    </row>
    <row r="1509" spans="1:4" ht="30">
      <c r="A1509" s="758">
        <v>98045</v>
      </c>
      <c r="B1509" s="759" t="s">
        <v>8064</v>
      </c>
      <c r="C1509" s="758" t="s">
        <v>29</v>
      </c>
      <c r="D1509" s="760">
        <v>2794.16</v>
      </c>
    </row>
    <row r="1510" spans="1:4" ht="30">
      <c r="A1510" s="755">
        <v>98046</v>
      </c>
      <c r="B1510" s="756" t="s">
        <v>8065</v>
      </c>
      <c r="C1510" s="755" t="s">
        <v>30</v>
      </c>
      <c r="D1510" s="757">
        <v>10988.4</v>
      </c>
    </row>
    <row r="1511" spans="1:4" ht="30">
      <c r="A1511" s="758">
        <v>98047</v>
      </c>
      <c r="B1511" s="759" t="s">
        <v>8066</v>
      </c>
      <c r="C1511" s="758" t="s">
        <v>29</v>
      </c>
      <c r="D1511" s="760">
        <v>2982.25</v>
      </c>
    </row>
    <row r="1512" spans="1:4" ht="30">
      <c r="A1512" s="755">
        <v>98048</v>
      </c>
      <c r="B1512" s="756" t="s">
        <v>8067</v>
      </c>
      <c r="C1512" s="755" t="s">
        <v>30</v>
      </c>
      <c r="D1512" s="757">
        <v>12307.72</v>
      </c>
    </row>
    <row r="1513" spans="1:4" ht="30">
      <c r="A1513" s="758">
        <v>98049</v>
      </c>
      <c r="B1513" s="759" t="s">
        <v>8068</v>
      </c>
      <c r="C1513" s="758" t="s">
        <v>29</v>
      </c>
      <c r="D1513" s="760">
        <v>3119.82</v>
      </c>
    </row>
    <row r="1514" spans="1:4">
      <c r="A1514" s="755">
        <v>98050</v>
      </c>
      <c r="B1514" s="756" t="s">
        <v>8069</v>
      </c>
      <c r="C1514" s="755" t="s">
        <v>29</v>
      </c>
      <c r="D1514" s="757">
        <v>148.81</v>
      </c>
    </row>
    <row r="1515" spans="1:4" ht="30">
      <c r="A1515" s="758">
        <v>98051</v>
      </c>
      <c r="B1515" s="759" t="s">
        <v>8070</v>
      </c>
      <c r="C1515" s="758" t="s">
        <v>29</v>
      </c>
      <c r="D1515" s="760">
        <v>668.01</v>
      </c>
    </row>
    <row r="1516" spans="1:4" ht="30">
      <c r="A1516" s="755">
        <v>98405</v>
      </c>
      <c r="B1516" s="756" t="s">
        <v>8071</v>
      </c>
      <c r="C1516" s="755" t="s">
        <v>30</v>
      </c>
      <c r="D1516" s="757">
        <v>1747.88</v>
      </c>
    </row>
    <row r="1517" spans="1:4" ht="30">
      <c r="A1517" s="758">
        <v>98406</v>
      </c>
      <c r="B1517" s="759" t="s">
        <v>8072</v>
      </c>
      <c r="C1517" s="758" t="s">
        <v>30</v>
      </c>
      <c r="D1517" s="760">
        <v>4217.8100000000004</v>
      </c>
    </row>
    <row r="1518" spans="1:4" ht="30">
      <c r="A1518" s="755">
        <v>98407</v>
      </c>
      <c r="B1518" s="756" t="s">
        <v>8073</v>
      </c>
      <c r="C1518" s="755" t="s">
        <v>30</v>
      </c>
      <c r="D1518" s="757">
        <v>2761.38</v>
      </c>
    </row>
    <row r="1519" spans="1:4" ht="30">
      <c r="A1519" s="758">
        <v>98408</v>
      </c>
      <c r="B1519" s="759" t="s">
        <v>8074</v>
      </c>
      <c r="C1519" s="758" t="s">
        <v>30</v>
      </c>
      <c r="D1519" s="760">
        <v>3237.93</v>
      </c>
    </row>
    <row r="1520" spans="1:4" ht="30">
      <c r="A1520" s="755">
        <v>98409</v>
      </c>
      <c r="B1520" s="756" t="s">
        <v>8075</v>
      </c>
      <c r="C1520" s="755" t="s">
        <v>29</v>
      </c>
      <c r="D1520" s="757">
        <v>229.71</v>
      </c>
    </row>
    <row r="1521" spans="1:4" ht="30">
      <c r="A1521" s="758">
        <v>98414</v>
      </c>
      <c r="B1521" s="759" t="s">
        <v>8076</v>
      </c>
      <c r="C1521" s="758" t="s">
        <v>30</v>
      </c>
      <c r="D1521" s="760">
        <v>794.72</v>
      </c>
    </row>
    <row r="1522" spans="1:4" ht="30">
      <c r="A1522" s="755">
        <v>98415</v>
      </c>
      <c r="B1522" s="756" t="s">
        <v>8077</v>
      </c>
      <c r="C1522" s="755" t="s">
        <v>30</v>
      </c>
      <c r="D1522" s="757">
        <v>794.72</v>
      </c>
    </row>
    <row r="1523" spans="1:4" ht="30">
      <c r="A1523" s="758">
        <v>98416</v>
      </c>
      <c r="B1523" s="759" t="s">
        <v>8078</v>
      </c>
      <c r="C1523" s="758" t="s">
        <v>30</v>
      </c>
      <c r="D1523" s="760">
        <v>933.8</v>
      </c>
    </row>
    <row r="1524" spans="1:4" ht="30">
      <c r="A1524" s="755">
        <v>98417</v>
      </c>
      <c r="B1524" s="756" t="s">
        <v>8079</v>
      </c>
      <c r="C1524" s="755" t="s">
        <v>30</v>
      </c>
      <c r="D1524" s="757">
        <v>1072.8800000000001</v>
      </c>
    </row>
    <row r="1525" spans="1:4" ht="30">
      <c r="A1525" s="758">
        <v>98418</v>
      </c>
      <c r="B1525" s="759" t="s">
        <v>8080</v>
      </c>
      <c r="C1525" s="758" t="s">
        <v>30</v>
      </c>
      <c r="D1525" s="760">
        <v>1147.28</v>
      </c>
    </row>
    <row r="1526" spans="1:4" ht="30">
      <c r="A1526" s="755">
        <v>98419</v>
      </c>
      <c r="B1526" s="756" t="s">
        <v>8081</v>
      </c>
      <c r="C1526" s="755" t="s">
        <v>30</v>
      </c>
      <c r="D1526" s="757">
        <v>1221.69</v>
      </c>
    </row>
    <row r="1527" spans="1:4" ht="30">
      <c r="A1527" s="758">
        <v>98420</v>
      </c>
      <c r="B1527" s="759" t="s">
        <v>8082</v>
      </c>
      <c r="C1527" s="758" t="s">
        <v>30</v>
      </c>
      <c r="D1527" s="760">
        <v>1227</v>
      </c>
    </row>
    <row r="1528" spans="1:4" ht="30">
      <c r="A1528" s="755">
        <v>98421</v>
      </c>
      <c r="B1528" s="756" t="s">
        <v>8083</v>
      </c>
      <c r="C1528" s="755" t="s">
        <v>30</v>
      </c>
      <c r="D1528" s="757">
        <v>1366.08</v>
      </c>
    </row>
    <row r="1529" spans="1:4" ht="30">
      <c r="A1529" s="758">
        <v>98422</v>
      </c>
      <c r="B1529" s="759" t="s">
        <v>8084</v>
      </c>
      <c r="C1529" s="758" t="s">
        <v>30</v>
      </c>
      <c r="D1529" s="760">
        <v>1505.16</v>
      </c>
    </row>
    <row r="1530" spans="1:4" ht="30">
      <c r="A1530" s="755">
        <v>98423</v>
      </c>
      <c r="B1530" s="756" t="s">
        <v>8085</v>
      </c>
      <c r="C1530" s="755" t="s">
        <v>30</v>
      </c>
      <c r="D1530" s="757">
        <v>1579.56</v>
      </c>
    </row>
    <row r="1531" spans="1:4" ht="30">
      <c r="A1531" s="758">
        <v>98424</v>
      </c>
      <c r="B1531" s="759" t="s">
        <v>8086</v>
      </c>
      <c r="C1531" s="758" t="s">
        <v>30</v>
      </c>
      <c r="D1531" s="760">
        <v>1653.97</v>
      </c>
    </row>
    <row r="1532" spans="1:4" ht="30">
      <c r="A1532" s="755">
        <v>98425</v>
      </c>
      <c r="B1532" s="756" t="s">
        <v>8087</v>
      </c>
      <c r="C1532" s="755" t="s">
        <v>30</v>
      </c>
      <c r="D1532" s="757">
        <v>2065.06</v>
      </c>
    </row>
    <row r="1533" spans="1:4" ht="30">
      <c r="A1533" s="758">
        <v>98426</v>
      </c>
      <c r="B1533" s="759" t="s">
        <v>8088</v>
      </c>
      <c r="C1533" s="758" t="s">
        <v>30</v>
      </c>
      <c r="D1533" s="760">
        <v>2668.92</v>
      </c>
    </row>
    <row r="1534" spans="1:4" ht="30">
      <c r="A1534" s="755">
        <v>98427</v>
      </c>
      <c r="B1534" s="756" t="s">
        <v>8089</v>
      </c>
      <c r="C1534" s="755" t="s">
        <v>30</v>
      </c>
      <c r="D1534" s="757">
        <v>3272.79</v>
      </c>
    </row>
    <row r="1535" spans="1:4" ht="30">
      <c r="A1535" s="758">
        <v>98428</v>
      </c>
      <c r="B1535" s="759" t="s">
        <v>8090</v>
      </c>
      <c r="C1535" s="758" t="s">
        <v>30</v>
      </c>
      <c r="D1535" s="760">
        <v>3606.79</v>
      </c>
    </row>
    <row r="1536" spans="1:4" ht="30">
      <c r="A1536" s="755">
        <v>98429</v>
      </c>
      <c r="B1536" s="756" t="s">
        <v>8091</v>
      </c>
      <c r="C1536" s="755" t="s">
        <v>30</v>
      </c>
      <c r="D1536" s="757">
        <v>3940.8</v>
      </c>
    </row>
    <row r="1537" spans="1:4" ht="45">
      <c r="A1537" s="758">
        <v>98430</v>
      </c>
      <c r="B1537" s="759" t="s">
        <v>8092</v>
      </c>
      <c r="C1537" s="758" t="s">
        <v>30</v>
      </c>
      <c r="D1537" s="760">
        <v>2497.34</v>
      </c>
    </row>
    <row r="1538" spans="1:4" ht="45">
      <c r="A1538" s="755">
        <v>98431</v>
      </c>
      <c r="B1538" s="756" t="s">
        <v>8093</v>
      </c>
      <c r="C1538" s="755" t="s">
        <v>30</v>
      </c>
      <c r="D1538" s="757">
        <v>3101.2</v>
      </c>
    </row>
    <row r="1539" spans="1:4" ht="45">
      <c r="A1539" s="758">
        <v>98432</v>
      </c>
      <c r="B1539" s="759" t="s">
        <v>8094</v>
      </c>
      <c r="C1539" s="758" t="s">
        <v>30</v>
      </c>
      <c r="D1539" s="760">
        <v>3705.07</v>
      </c>
    </row>
    <row r="1540" spans="1:4" ht="45">
      <c r="A1540" s="755">
        <v>98433</v>
      </c>
      <c r="B1540" s="756" t="s">
        <v>8095</v>
      </c>
      <c r="C1540" s="755" t="s">
        <v>30</v>
      </c>
      <c r="D1540" s="757">
        <v>4039.07</v>
      </c>
    </row>
    <row r="1541" spans="1:4" ht="45">
      <c r="A1541" s="758">
        <v>98434</v>
      </c>
      <c r="B1541" s="759" t="s">
        <v>8096</v>
      </c>
      <c r="C1541" s="758" t="s">
        <v>30</v>
      </c>
      <c r="D1541" s="760">
        <v>4373.08</v>
      </c>
    </row>
    <row r="1542" spans="1:4">
      <c r="A1542" s="755">
        <v>94263</v>
      </c>
      <c r="B1542" s="756" t="s">
        <v>4246</v>
      </c>
      <c r="C1542" s="755" t="s">
        <v>29</v>
      </c>
      <c r="D1542" s="757">
        <v>22.1</v>
      </c>
    </row>
    <row r="1543" spans="1:4">
      <c r="A1543" s="758">
        <v>94264</v>
      </c>
      <c r="B1543" s="759" t="s">
        <v>4247</v>
      </c>
      <c r="C1543" s="758" t="s">
        <v>29</v>
      </c>
      <c r="D1543" s="760">
        <v>24.83</v>
      </c>
    </row>
    <row r="1544" spans="1:4">
      <c r="A1544" s="755">
        <v>94265</v>
      </c>
      <c r="B1544" s="756" t="s">
        <v>4248</v>
      </c>
      <c r="C1544" s="755" t="s">
        <v>29</v>
      </c>
      <c r="D1544" s="757">
        <v>28.7</v>
      </c>
    </row>
    <row r="1545" spans="1:4">
      <c r="A1545" s="758">
        <v>94266</v>
      </c>
      <c r="B1545" s="759" t="s">
        <v>4249</v>
      </c>
      <c r="C1545" s="758" t="s">
        <v>29</v>
      </c>
      <c r="D1545" s="760">
        <v>31.81</v>
      </c>
    </row>
    <row r="1546" spans="1:4" ht="30">
      <c r="A1546" s="755">
        <v>94267</v>
      </c>
      <c r="B1546" s="756" t="s">
        <v>4250</v>
      </c>
      <c r="C1546" s="755" t="s">
        <v>29</v>
      </c>
      <c r="D1546" s="757">
        <v>33.93</v>
      </c>
    </row>
    <row r="1547" spans="1:4" ht="30">
      <c r="A1547" s="758">
        <v>94268</v>
      </c>
      <c r="B1547" s="759" t="s">
        <v>4251</v>
      </c>
      <c r="C1547" s="758" t="s">
        <v>29</v>
      </c>
      <c r="D1547" s="760">
        <v>37.380000000000003</v>
      </c>
    </row>
    <row r="1548" spans="1:4" ht="30">
      <c r="A1548" s="755">
        <v>94269</v>
      </c>
      <c r="B1548" s="756" t="s">
        <v>4252</v>
      </c>
      <c r="C1548" s="755" t="s">
        <v>29</v>
      </c>
      <c r="D1548" s="757">
        <v>48.2</v>
      </c>
    </row>
    <row r="1549" spans="1:4" ht="30">
      <c r="A1549" s="758">
        <v>94270</v>
      </c>
      <c r="B1549" s="759" t="s">
        <v>4253</v>
      </c>
      <c r="C1549" s="758" t="s">
        <v>29</v>
      </c>
      <c r="D1549" s="760">
        <v>52.99</v>
      </c>
    </row>
    <row r="1550" spans="1:4" ht="30">
      <c r="A1550" s="755">
        <v>94271</v>
      </c>
      <c r="B1550" s="756" t="s">
        <v>4254</v>
      </c>
      <c r="C1550" s="755" t="s">
        <v>29</v>
      </c>
      <c r="D1550" s="757">
        <v>58.9</v>
      </c>
    </row>
    <row r="1551" spans="1:4" ht="30">
      <c r="A1551" s="758">
        <v>94272</v>
      </c>
      <c r="B1551" s="759" t="s">
        <v>4255</v>
      </c>
      <c r="C1551" s="758" t="s">
        <v>29</v>
      </c>
      <c r="D1551" s="760">
        <v>65.28</v>
      </c>
    </row>
    <row r="1552" spans="1:4" ht="30">
      <c r="A1552" s="755">
        <v>94273</v>
      </c>
      <c r="B1552" s="756" t="s">
        <v>4256</v>
      </c>
      <c r="C1552" s="755" t="s">
        <v>29</v>
      </c>
      <c r="D1552" s="757">
        <v>32.72</v>
      </c>
    </row>
    <row r="1553" spans="1:4" ht="30">
      <c r="A1553" s="758">
        <v>94274</v>
      </c>
      <c r="B1553" s="759" t="s">
        <v>4257</v>
      </c>
      <c r="C1553" s="758" t="s">
        <v>29</v>
      </c>
      <c r="D1553" s="760">
        <v>35.53</v>
      </c>
    </row>
    <row r="1554" spans="1:4" ht="45">
      <c r="A1554" s="755">
        <v>94275</v>
      </c>
      <c r="B1554" s="756" t="s">
        <v>4258</v>
      </c>
      <c r="C1554" s="755" t="s">
        <v>29</v>
      </c>
      <c r="D1554" s="757">
        <v>31.25</v>
      </c>
    </row>
    <row r="1555" spans="1:4" ht="45">
      <c r="A1555" s="758">
        <v>94276</v>
      </c>
      <c r="B1555" s="759" t="s">
        <v>4259</v>
      </c>
      <c r="C1555" s="758" t="s">
        <v>29</v>
      </c>
      <c r="D1555" s="760">
        <v>34.06</v>
      </c>
    </row>
    <row r="1556" spans="1:4">
      <c r="A1556" s="755">
        <v>94281</v>
      </c>
      <c r="B1556" s="756" t="s">
        <v>4260</v>
      </c>
      <c r="C1556" s="755" t="s">
        <v>29</v>
      </c>
      <c r="D1556" s="757">
        <v>33.08</v>
      </c>
    </row>
    <row r="1557" spans="1:4">
      <c r="A1557" s="758">
        <v>94282</v>
      </c>
      <c r="B1557" s="759" t="s">
        <v>4261</v>
      </c>
      <c r="C1557" s="758" t="s">
        <v>29</v>
      </c>
      <c r="D1557" s="760">
        <v>41.63</v>
      </c>
    </row>
    <row r="1558" spans="1:4">
      <c r="A1558" s="755">
        <v>94283</v>
      </c>
      <c r="B1558" s="756" t="s">
        <v>4262</v>
      </c>
      <c r="C1558" s="755" t="s">
        <v>29</v>
      </c>
      <c r="D1558" s="757">
        <v>42.71</v>
      </c>
    </row>
    <row r="1559" spans="1:4">
      <c r="A1559" s="758">
        <v>94284</v>
      </c>
      <c r="B1559" s="759" t="s">
        <v>4263</v>
      </c>
      <c r="C1559" s="758" t="s">
        <v>29</v>
      </c>
      <c r="D1559" s="760">
        <v>51.28</v>
      </c>
    </row>
    <row r="1560" spans="1:4">
      <c r="A1560" s="755">
        <v>94285</v>
      </c>
      <c r="B1560" s="756" t="s">
        <v>4264</v>
      </c>
      <c r="C1560" s="755" t="s">
        <v>29</v>
      </c>
      <c r="D1560" s="757">
        <v>51.96</v>
      </c>
    </row>
    <row r="1561" spans="1:4">
      <c r="A1561" s="758">
        <v>94286</v>
      </c>
      <c r="B1561" s="759" t="s">
        <v>4265</v>
      </c>
      <c r="C1561" s="758" t="s">
        <v>29</v>
      </c>
      <c r="D1561" s="760">
        <v>60.52</v>
      </c>
    </row>
    <row r="1562" spans="1:4">
      <c r="A1562" s="755">
        <v>94287</v>
      </c>
      <c r="B1562" s="756" t="s">
        <v>4266</v>
      </c>
      <c r="C1562" s="755" t="s">
        <v>29</v>
      </c>
      <c r="D1562" s="757">
        <v>26.06</v>
      </c>
    </row>
    <row r="1563" spans="1:4">
      <c r="A1563" s="758">
        <v>94288</v>
      </c>
      <c r="B1563" s="759" t="s">
        <v>4267</v>
      </c>
      <c r="C1563" s="758" t="s">
        <v>29</v>
      </c>
      <c r="D1563" s="760">
        <v>33.549999999999997</v>
      </c>
    </row>
    <row r="1564" spans="1:4">
      <c r="A1564" s="755">
        <v>94289</v>
      </c>
      <c r="B1564" s="756" t="s">
        <v>4268</v>
      </c>
      <c r="C1564" s="755" t="s">
        <v>29</v>
      </c>
      <c r="D1564" s="757">
        <v>33</v>
      </c>
    </row>
    <row r="1565" spans="1:4">
      <c r="A1565" s="758">
        <v>94290</v>
      </c>
      <c r="B1565" s="759" t="s">
        <v>4269</v>
      </c>
      <c r="C1565" s="758" t="s">
        <v>29</v>
      </c>
      <c r="D1565" s="760">
        <v>40.49</v>
      </c>
    </row>
    <row r="1566" spans="1:4">
      <c r="A1566" s="755">
        <v>94291</v>
      </c>
      <c r="B1566" s="756" t="s">
        <v>4270</v>
      </c>
      <c r="C1566" s="755" t="s">
        <v>29</v>
      </c>
      <c r="D1566" s="757">
        <v>39.549999999999997</v>
      </c>
    </row>
    <row r="1567" spans="1:4">
      <c r="A1567" s="758">
        <v>94292</v>
      </c>
      <c r="B1567" s="759" t="s">
        <v>4271</v>
      </c>
      <c r="C1567" s="758" t="s">
        <v>29</v>
      </c>
      <c r="D1567" s="760">
        <v>47.04</v>
      </c>
    </row>
    <row r="1568" spans="1:4">
      <c r="A1568" s="755">
        <v>94293</v>
      </c>
      <c r="B1568" s="756" t="s">
        <v>2075</v>
      </c>
      <c r="C1568" s="755" t="s">
        <v>29</v>
      </c>
      <c r="D1568" s="757">
        <v>100.96</v>
      </c>
    </row>
    <row r="1569" spans="1:4">
      <c r="A1569" s="758">
        <v>94294</v>
      </c>
      <c r="B1569" s="759" t="s">
        <v>4272</v>
      </c>
      <c r="C1569" s="758" t="s">
        <v>29</v>
      </c>
      <c r="D1569" s="760">
        <v>5.77</v>
      </c>
    </row>
    <row r="1570" spans="1:4" ht="30">
      <c r="A1570" s="755">
        <v>94037</v>
      </c>
      <c r="B1570" s="756" t="s">
        <v>2076</v>
      </c>
      <c r="C1570" s="755" t="s">
        <v>0</v>
      </c>
      <c r="D1570" s="757">
        <v>13.21</v>
      </c>
    </row>
    <row r="1571" spans="1:4" ht="30">
      <c r="A1571" s="758">
        <v>94038</v>
      </c>
      <c r="B1571" s="759" t="s">
        <v>4273</v>
      </c>
      <c r="C1571" s="758" t="s">
        <v>0</v>
      </c>
      <c r="D1571" s="760">
        <v>18.78</v>
      </c>
    </row>
    <row r="1572" spans="1:4" ht="30">
      <c r="A1572" s="755">
        <v>94039</v>
      </c>
      <c r="B1572" s="756" t="s">
        <v>4274</v>
      </c>
      <c r="C1572" s="755" t="s">
        <v>0</v>
      </c>
      <c r="D1572" s="757">
        <v>10.3</v>
      </c>
    </row>
    <row r="1573" spans="1:4" ht="30">
      <c r="A1573" s="758">
        <v>94040</v>
      </c>
      <c r="B1573" s="759" t="s">
        <v>4275</v>
      </c>
      <c r="C1573" s="758" t="s">
        <v>0</v>
      </c>
      <c r="D1573" s="760">
        <v>15.9</v>
      </c>
    </row>
    <row r="1574" spans="1:4" ht="30">
      <c r="A1574" s="755">
        <v>94041</v>
      </c>
      <c r="B1574" s="756" t="s">
        <v>4276</v>
      </c>
      <c r="C1574" s="755" t="s">
        <v>0</v>
      </c>
      <c r="D1574" s="757">
        <v>7.68</v>
      </c>
    </row>
    <row r="1575" spans="1:4" ht="30">
      <c r="A1575" s="758">
        <v>94042</v>
      </c>
      <c r="B1575" s="759" t="s">
        <v>4277</v>
      </c>
      <c r="C1575" s="758" t="s">
        <v>0</v>
      </c>
      <c r="D1575" s="760">
        <v>13.43</v>
      </c>
    </row>
    <row r="1576" spans="1:4" ht="30">
      <c r="A1576" s="755">
        <v>94043</v>
      </c>
      <c r="B1576" s="756" t="s">
        <v>4278</v>
      </c>
      <c r="C1576" s="755" t="s">
        <v>0</v>
      </c>
      <c r="D1576" s="757">
        <v>12.35</v>
      </c>
    </row>
    <row r="1577" spans="1:4" ht="30">
      <c r="A1577" s="758">
        <v>94044</v>
      </c>
      <c r="B1577" s="759" t="s">
        <v>4279</v>
      </c>
      <c r="C1577" s="758" t="s">
        <v>0</v>
      </c>
      <c r="D1577" s="760">
        <v>17.95</v>
      </c>
    </row>
    <row r="1578" spans="1:4" ht="30">
      <c r="A1578" s="755">
        <v>94045</v>
      </c>
      <c r="B1578" s="756" t="s">
        <v>4280</v>
      </c>
      <c r="C1578" s="755" t="s">
        <v>0</v>
      </c>
      <c r="D1578" s="757">
        <v>9.4700000000000006</v>
      </c>
    </row>
    <row r="1579" spans="1:4" ht="30">
      <c r="A1579" s="758">
        <v>94046</v>
      </c>
      <c r="B1579" s="759" t="s">
        <v>4281</v>
      </c>
      <c r="C1579" s="758" t="s">
        <v>0</v>
      </c>
      <c r="D1579" s="760">
        <v>15.04</v>
      </c>
    </row>
    <row r="1580" spans="1:4" ht="30">
      <c r="A1580" s="755">
        <v>94047</v>
      </c>
      <c r="B1580" s="756" t="s">
        <v>4282</v>
      </c>
      <c r="C1580" s="755" t="s">
        <v>0</v>
      </c>
      <c r="D1580" s="757">
        <v>6.85</v>
      </c>
    </row>
    <row r="1581" spans="1:4" ht="30">
      <c r="A1581" s="758">
        <v>94048</v>
      </c>
      <c r="B1581" s="759" t="s">
        <v>4283</v>
      </c>
      <c r="C1581" s="758" t="s">
        <v>0</v>
      </c>
      <c r="D1581" s="760">
        <v>12.57</v>
      </c>
    </row>
    <row r="1582" spans="1:4" ht="30">
      <c r="A1582" s="755">
        <v>94049</v>
      </c>
      <c r="B1582" s="756" t="s">
        <v>4284</v>
      </c>
      <c r="C1582" s="755" t="s">
        <v>0</v>
      </c>
      <c r="D1582" s="757">
        <v>20.22</v>
      </c>
    </row>
    <row r="1583" spans="1:4" ht="30">
      <c r="A1583" s="758">
        <v>94050</v>
      </c>
      <c r="B1583" s="759" t="s">
        <v>4285</v>
      </c>
      <c r="C1583" s="758" t="s">
        <v>0</v>
      </c>
      <c r="D1583" s="760">
        <v>27.44</v>
      </c>
    </row>
    <row r="1584" spans="1:4" ht="30">
      <c r="A1584" s="755">
        <v>94051</v>
      </c>
      <c r="B1584" s="756" t="s">
        <v>2077</v>
      </c>
      <c r="C1584" s="755" t="s">
        <v>0</v>
      </c>
      <c r="D1584" s="757">
        <v>16.32</v>
      </c>
    </row>
    <row r="1585" spans="1:4" ht="30">
      <c r="A1585" s="758">
        <v>94052</v>
      </c>
      <c r="B1585" s="759" t="s">
        <v>4286</v>
      </c>
      <c r="C1585" s="758" t="s">
        <v>0</v>
      </c>
      <c r="D1585" s="760">
        <v>23.43</v>
      </c>
    </row>
    <row r="1586" spans="1:4" ht="30">
      <c r="A1586" s="755">
        <v>94053</v>
      </c>
      <c r="B1586" s="756" t="s">
        <v>4287</v>
      </c>
      <c r="C1586" s="755" t="s">
        <v>0</v>
      </c>
      <c r="D1586" s="757">
        <v>13.43</v>
      </c>
    </row>
    <row r="1587" spans="1:4" ht="30">
      <c r="A1587" s="758">
        <v>94054</v>
      </c>
      <c r="B1587" s="759" t="s">
        <v>4288</v>
      </c>
      <c r="C1587" s="758" t="s">
        <v>0</v>
      </c>
      <c r="D1587" s="760">
        <v>20.69</v>
      </c>
    </row>
    <row r="1588" spans="1:4" ht="30">
      <c r="A1588" s="755">
        <v>94055</v>
      </c>
      <c r="B1588" s="756" t="s">
        <v>4289</v>
      </c>
      <c r="C1588" s="755" t="s">
        <v>0</v>
      </c>
      <c r="D1588" s="757">
        <v>19.11</v>
      </c>
    </row>
    <row r="1589" spans="1:4" ht="30">
      <c r="A1589" s="758">
        <v>94056</v>
      </c>
      <c r="B1589" s="759" t="s">
        <v>4290</v>
      </c>
      <c r="C1589" s="758" t="s">
        <v>0</v>
      </c>
      <c r="D1589" s="760">
        <v>26.35</v>
      </c>
    </row>
    <row r="1590" spans="1:4" ht="30">
      <c r="A1590" s="755">
        <v>94057</v>
      </c>
      <c r="B1590" s="756" t="s">
        <v>4291</v>
      </c>
      <c r="C1590" s="755" t="s">
        <v>0</v>
      </c>
      <c r="D1590" s="757">
        <v>15.22</v>
      </c>
    </row>
    <row r="1591" spans="1:4" ht="30">
      <c r="A1591" s="758">
        <v>94058</v>
      </c>
      <c r="B1591" s="759" t="s">
        <v>4292</v>
      </c>
      <c r="C1591" s="758" t="s">
        <v>0</v>
      </c>
      <c r="D1591" s="760">
        <v>22.31</v>
      </c>
    </row>
    <row r="1592" spans="1:4" ht="30">
      <c r="A1592" s="755">
        <v>94059</v>
      </c>
      <c r="B1592" s="756" t="s">
        <v>4293</v>
      </c>
      <c r="C1592" s="755" t="s">
        <v>0</v>
      </c>
      <c r="D1592" s="757">
        <v>12.33</v>
      </c>
    </row>
    <row r="1593" spans="1:4" ht="30">
      <c r="A1593" s="758">
        <v>94060</v>
      </c>
      <c r="B1593" s="759" t="s">
        <v>4294</v>
      </c>
      <c r="C1593" s="758" t="s">
        <v>0</v>
      </c>
      <c r="D1593" s="760">
        <v>19.57</v>
      </c>
    </row>
    <row r="1594" spans="1:4">
      <c r="A1594" s="755" t="s">
        <v>228</v>
      </c>
      <c r="B1594" s="756" t="s">
        <v>229</v>
      </c>
      <c r="C1594" s="755" t="s">
        <v>0</v>
      </c>
      <c r="D1594" s="757">
        <v>54.06</v>
      </c>
    </row>
    <row r="1595" spans="1:4">
      <c r="A1595" s="758" t="s">
        <v>230</v>
      </c>
      <c r="B1595" s="759" t="s">
        <v>231</v>
      </c>
      <c r="C1595" s="758" t="s">
        <v>0</v>
      </c>
      <c r="D1595" s="760">
        <v>36.619999999999997</v>
      </c>
    </row>
    <row r="1596" spans="1:4">
      <c r="A1596" s="755">
        <v>83770</v>
      </c>
      <c r="B1596" s="756" t="s">
        <v>1473</v>
      </c>
      <c r="C1596" s="755" t="s">
        <v>0</v>
      </c>
      <c r="D1596" s="757">
        <v>115.87</v>
      </c>
    </row>
    <row r="1597" spans="1:4" ht="30">
      <c r="A1597" s="758">
        <v>73301</v>
      </c>
      <c r="B1597" s="759" t="s">
        <v>4295</v>
      </c>
      <c r="C1597" s="758" t="s">
        <v>25</v>
      </c>
      <c r="D1597" s="760">
        <v>8.26</v>
      </c>
    </row>
    <row r="1598" spans="1:4" ht="30">
      <c r="A1598" s="755">
        <v>83515</v>
      </c>
      <c r="B1598" s="756" t="s">
        <v>4296</v>
      </c>
      <c r="C1598" s="755" t="s">
        <v>25</v>
      </c>
      <c r="D1598" s="757">
        <v>9.9700000000000006</v>
      </c>
    </row>
    <row r="1599" spans="1:4" ht="30">
      <c r="A1599" s="758">
        <v>83516</v>
      </c>
      <c r="B1599" s="759" t="s">
        <v>4297</v>
      </c>
      <c r="C1599" s="758" t="s">
        <v>25</v>
      </c>
      <c r="D1599" s="760">
        <v>11.51</v>
      </c>
    </row>
    <row r="1600" spans="1:4">
      <c r="A1600" s="755">
        <v>72144</v>
      </c>
      <c r="B1600" s="756" t="s">
        <v>4298</v>
      </c>
      <c r="C1600" s="755" t="s">
        <v>30</v>
      </c>
      <c r="D1600" s="757">
        <v>71.959999999999994</v>
      </c>
    </row>
    <row r="1601" spans="1:4">
      <c r="A1601" s="758" t="s">
        <v>232</v>
      </c>
      <c r="B1601" s="759" t="s">
        <v>4299</v>
      </c>
      <c r="C1601" s="758" t="s">
        <v>30</v>
      </c>
      <c r="D1601" s="760">
        <v>661.47</v>
      </c>
    </row>
    <row r="1602" spans="1:4" ht="30">
      <c r="A1602" s="755" t="s">
        <v>233</v>
      </c>
      <c r="B1602" s="756" t="s">
        <v>234</v>
      </c>
      <c r="C1602" s="755" t="s">
        <v>30</v>
      </c>
      <c r="D1602" s="757">
        <v>769.77</v>
      </c>
    </row>
    <row r="1603" spans="1:4" ht="30">
      <c r="A1603" s="758">
        <v>84874</v>
      </c>
      <c r="B1603" s="759" t="s">
        <v>4300</v>
      </c>
      <c r="C1603" s="758" t="s">
        <v>30</v>
      </c>
      <c r="D1603" s="760">
        <v>150.72</v>
      </c>
    </row>
    <row r="1604" spans="1:4">
      <c r="A1604" s="755">
        <v>84876</v>
      </c>
      <c r="B1604" s="756" t="s">
        <v>235</v>
      </c>
      <c r="C1604" s="755" t="s">
        <v>0</v>
      </c>
      <c r="D1604" s="757">
        <v>533.95000000000005</v>
      </c>
    </row>
    <row r="1605" spans="1:4">
      <c r="A1605" s="758">
        <v>90800</v>
      </c>
      <c r="B1605" s="759" t="s">
        <v>4301</v>
      </c>
      <c r="C1605" s="758" t="s">
        <v>30</v>
      </c>
      <c r="D1605" s="760">
        <v>152.4</v>
      </c>
    </row>
    <row r="1606" spans="1:4">
      <c r="A1606" s="755">
        <v>90801</v>
      </c>
      <c r="B1606" s="756" t="s">
        <v>4302</v>
      </c>
      <c r="C1606" s="755" t="s">
        <v>30</v>
      </c>
      <c r="D1606" s="757">
        <v>158.88999999999999</v>
      </c>
    </row>
    <row r="1607" spans="1:4">
      <c r="A1607" s="758">
        <v>90802</v>
      </c>
      <c r="B1607" s="759" t="s">
        <v>4303</v>
      </c>
      <c r="C1607" s="758" t="s">
        <v>30</v>
      </c>
      <c r="D1607" s="760">
        <v>165.4</v>
      </c>
    </row>
    <row r="1608" spans="1:4">
      <c r="A1608" s="755">
        <v>90803</v>
      </c>
      <c r="B1608" s="756" t="s">
        <v>4304</v>
      </c>
      <c r="C1608" s="755" t="s">
        <v>30</v>
      </c>
      <c r="D1608" s="757">
        <v>171.89</v>
      </c>
    </row>
    <row r="1609" spans="1:4" ht="30">
      <c r="A1609" s="758">
        <v>90804</v>
      </c>
      <c r="B1609" s="759" t="s">
        <v>4305</v>
      </c>
      <c r="C1609" s="758" t="s">
        <v>30</v>
      </c>
      <c r="D1609" s="760">
        <v>207.65</v>
      </c>
    </row>
    <row r="1610" spans="1:4">
      <c r="A1610" s="755">
        <v>90805</v>
      </c>
      <c r="B1610" s="756" t="s">
        <v>1474</v>
      </c>
      <c r="C1610" s="755" t="s">
        <v>30</v>
      </c>
      <c r="D1610" s="757">
        <v>55.25</v>
      </c>
    </row>
    <row r="1611" spans="1:4" ht="30">
      <c r="A1611" s="758">
        <v>90806</v>
      </c>
      <c r="B1611" s="759" t="s">
        <v>4306</v>
      </c>
      <c r="C1611" s="758" t="s">
        <v>30</v>
      </c>
      <c r="D1611" s="760">
        <v>218.72</v>
      </c>
    </row>
    <row r="1612" spans="1:4">
      <c r="A1612" s="755">
        <v>90807</v>
      </c>
      <c r="B1612" s="756" t="s">
        <v>1475</v>
      </c>
      <c r="C1612" s="755" t="s">
        <v>30</v>
      </c>
      <c r="D1612" s="757">
        <v>59.83</v>
      </c>
    </row>
    <row r="1613" spans="1:4" ht="30">
      <c r="A1613" s="758">
        <v>90816</v>
      </c>
      <c r="B1613" s="759" t="s">
        <v>4307</v>
      </c>
      <c r="C1613" s="758" t="s">
        <v>30</v>
      </c>
      <c r="D1613" s="760">
        <v>229.81</v>
      </c>
    </row>
    <row r="1614" spans="1:4">
      <c r="A1614" s="755">
        <v>90817</v>
      </c>
      <c r="B1614" s="756" t="s">
        <v>1476</v>
      </c>
      <c r="C1614" s="755" t="s">
        <v>30</v>
      </c>
      <c r="D1614" s="757">
        <v>64.41</v>
      </c>
    </row>
    <row r="1615" spans="1:4" ht="30">
      <c r="A1615" s="758">
        <v>90818</v>
      </c>
      <c r="B1615" s="759" t="s">
        <v>4308</v>
      </c>
      <c r="C1615" s="758" t="s">
        <v>30</v>
      </c>
      <c r="D1615" s="760">
        <v>240.92</v>
      </c>
    </row>
    <row r="1616" spans="1:4">
      <c r="A1616" s="755">
        <v>90819</v>
      </c>
      <c r="B1616" s="756" t="s">
        <v>1477</v>
      </c>
      <c r="C1616" s="755" t="s">
        <v>30</v>
      </c>
      <c r="D1616" s="757">
        <v>69.03</v>
      </c>
    </row>
    <row r="1617" spans="1:4" ht="30">
      <c r="A1617" s="758">
        <v>90820</v>
      </c>
      <c r="B1617" s="759" t="s">
        <v>4309</v>
      </c>
      <c r="C1617" s="758" t="s">
        <v>30</v>
      </c>
      <c r="D1617" s="760">
        <v>278.56</v>
      </c>
    </row>
    <row r="1618" spans="1:4" ht="30">
      <c r="A1618" s="755">
        <v>90821</v>
      </c>
      <c r="B1618" s="756" t="s">
        <v>4310</v>
      </c>
      <c r="C1618" s="755" t="s">
        <v>30</v>
      </c>
      <c r="D1618" s="757">
        <v>306.18</v>
      </c>
    </row>
    <row r="1619" spans="1:4" ht="30">
      <c r="A1619" s="758">
        <v>90822</v>
      </c>
      <c r="B1619" s="759" t="s">
        <v>4311</v>
      </c>
      <c r="C1619" s="758" t="s">
        <v>30</v>
      </c>
      <c r="D1619" s="760">
        <v>301.52999999999997</v>
      </c>
    </row>
    <row r="1620" spans="1:4" ht="30">
      <c r="A1620" s="755">
        <v>90823</v>
      </c>
      <c r="B1620" s="756" t="s">
        <v>4312</v>
      </c>
      <c r="C1620" s="755" t="s">
        <v>30</v>
      </c>
      <c r="D1620" s="757">
        <v>318.79000000000002</v>
      </c>
    </row>
    <row r="1621" spans="1:4" ht="30">
      <c r="A1621" s="758">
        <v>90826</v>
      </c>
      <c r="B1621" s="759" t="s">
        <v>4313</v>
      </c>
      <c r="C1621" s="758" t="s">
        <v>30</v>
      </c>
      <c r="D1621" s="760">
        <v>22.89</v>
      </c>
    </row>
    <row r="1622" spans="1:4" ht="30">
      <c r="A1622" s="755">
        <v>90827</v>
      </c>
      <c r="B1622" s="756" t="s">
        <v>4314</v>
      </c>
      <c r="C1622" s="755" t="s">
        <v>30</v>
      </c>
      <c r="D1622" s="757">
        <v>24.12</v>
      </c>
    </row>
    <row r="1623" spans="1:4" ht="30">
      <c r="A1623" s="758">
        <v>90828</v>
      </c>
      <c r="B1623" s="759" t="s">
        <v>4315</v>
      </c>
      <c r="C1623" s="758" t="s">
        <v>30</v>
      </c>
      <c r="D1623" s="760">
        <v>25.36</v>
      </c>
    </row>
    <row r="1624" spans="1:4" ht="30">
      <c r="A1624" s="755">
        <v>90829</v>
      </c>
      <c r="B1624" s="756" t="s">
        <v>4316</v>
      </c>
      <c r="C1624" s="755" t="s">
        <v>30</v>
      </c>
      <c r="D1624" s="757">
        <v>26.63</v>
      </c>
    </row>
    <row r="1625" spans="1:4" ht="30">
      <c r="A1625" s="758">
        <v>90830</v>
      </c>
      <c r="B1625" s="759" t="s">
        <v>4317</v>
      </c>
      <c r="C1625" s="758" t="s">
        <v>30</v>
      </c>
      <c r="D1625" s="760">
        <v>93.03</v>
      </c>
    </row>
    <row r="1626" spans="1:4" ht="30">
      <c r="A1626" s="755">
        <v>90831</v>
      </c>
      <c r="B1626" s="756" t="s">
        <v>4318</v>
      </c>
      <c r="C1626" s="755" t="s">
        <v>30</v>
      </c>
      <c r="D1626" s="757">
        <v>72.92</v>
      </c>
    </row>
    <row r="1627" spans="1:4" ht="45">
      <c r="A1627" s="758">
        <v>90841</v>
      </c>
      <c r="B1627" s="759" t="s">
        <v>4319</v>
      </c>
      <c r="C1627" s="758" t="s">
        <v>30</v>
      </c>
      <c r="D1627" s="760">
        <v>604.91</v>
      </c>
    </row>
    <row r="1628" spans="1:4" ht="45">
      <c r="A1628" s="755">
        <v>90842</v>
      </c>
      <c r="B1628" s="756" t="s">
        <v>4320</v>
      </c>
      <c r="C1628" s="755" t="s">
        <v>30</v>
      </c>
      <c r="D1628" s="757">
        <v>652.6</v>
      </c>
    </row>
    <row r="1629" spans="1:4" ht="45">
      <c r="A1629" s="758">
        <v>90843</v>
      </c>
      <c r="B1629" s="759" t="s">
        <v>4321</v>
      </c>
      <c r="C1629" s="758" t="s">
        <v>30</v>
      </c>
      <c r="D1629" s="760">
        <v>675.09</v>
      </c>
    </row>
    <row r="1630" spans="1:4" ht="45">
      <c r="A1630" s="755">
        <v>90844</v>
      </c>
      <c r="B1630" s="756" t="s">
        <v>4322</v>
      </c>
      <c r="C1630" s="755" t="s">
        <v>30</v>
      </c>
      <c r="D1630" s="757">
        <v>706</v>
      </c>
    </row>
    <row r="1631" spans="1:4" ht="30">
      <c r="A1631" s="758">
        <v>90847</v>
      </c>
      <c r="B1631" s="759" t="s">
        <v>4323</v>
      </c>
      <c r="C1631" s="758" t="s">
        <v>30</v>
      </c>
      <c r="D1631" s="760">
        <v>531.99</v>
      </c>
    </row>
    <row r="1632" spans="1:4" ht="30">
      <c r="A1632" s="755">
        <v>90848</v>
      </c>
      <c r="B1632" s="756" t="s">
        <v>4324</v>
      </c>
      <c r="C1632" s="755" t="s">
        <v>30</v>
      </c>
      <c r="D1632" s="757">
        <v>573.14</v>
      </c>
    </row>
    <row r="1633" spans="1:4" ht="30">
      <c r="A1633" s="758">
        <v>90849</v>
      </c>
      <c r="B1633" s="759" t="s">
        <v>4325</v>
      </c>
      <c r="C1633" s="758" t="s">
        <v>30</v>
      </c>
      <c r="D1633" s="760">
        <v>582.05999999999995</v>
      </c>
    </row>
    <row r="1634" spans="1:4" ht="30">
      <c r="A1634" s="755">
        <v>90850</v>
      </c>
      <c r="B1634" s="756" t="s">
        <v>4326</v>
      </c>
      <c r="C1634" s="755" t="s">
        <v>30</v>
      </c>
      <c r="D1634" s="757">
        <v>612.97</v>
      </c>
    </row>
    <row r="1635" spans="1:4" ht="30">
      <c r="A1635" s="758">
        <v>91009</v>
      </c>
      <c r="B1635" s="759" t="s">
        <v>4327</v>
      </c>
      <c r="C1635" s="758" t="s">
        <v>30</v>
      </c>
      <c r="D1635" s="760">
        <v>286.14999999999998</v>
      </c>
    </row>
    <row r="1636" spans="1:4" ht="30">
      <c r="A1636" s="755">
        <v>91010</v>
      </c>
      <c r="B1636" s="756" t="s">
        <v>4328</v>
      </c>
      <c r="C1636" s="755" t="s">
        <v>30</v>
      </c>
      <c r="D1636" s="757">
        <v>223.05</v>
      </c>
    </row>
    <row r="1637" spans="1:4" ht="30">
      <c r="A1637" s="758">
        <v>91011</v>
      </c>
      <c r="B1637" s="759" t="s">
        <v>4329</v>
      </c>
      <c r="C1637" s="758" t="s">
        <v>30</v>
      </c>
      <c r="D1637" s="760">
        <v>329.94</v>
      </c>
    </row>
    <row r="1638" spans="1:4" ht="30">
      <c r="A1638" s="755">
        <v>91012</v>
      </c>
      <c r="B1638" s="756" t="s">
        <v>4330</v>
      </c>
      <c r="C1638" s="755" t="s">
        <v>30</v>
      </c>
      <c r="D1638" s="757">
        <v>312.95</v>
      </c>
    </row>
    <row r="1639" spans="1:4" ht="30">
      <c r="A1639" s="758">
        <v>91013</v>
      </c>
      <c r="B1639" s="759" t="s">
        <v>4331</v>
      </c>
      <c r="C1639" s="758" t="s">
        <v>30</v>
      </c>
      <c r="D1639" s="760">
        <v>539.58000000000004</v>
      </c>
    </row>
    <row r="1640" spans="1:4" ht="30">
      <c r="A1640" s="755">
        <v>91014</v>
      </c>
      <c r="B1640" s="756" t="s">
        <v>4332</v>
      </c>
      <c r="C1640" s="755" t="s">
        <v>30</v>
      </c>
      <c r="D1640" s="757">
        <v>490.01</v>
      </c>
    </row>
    <row r="1641" spans="1:4" ht="30">
      <c r="A1641" s="758">
        <v>91015</v>
      </c>
      <c r="B1641" s="759" t="s">
        <v>4333</v>
      </c>
      <c r="C1641" s="758" t="s">
        <v>30</v>
      </c>
      <c r="D1641" s="760">
        <v>610.47</v>
      </c>
    </row>
    <row r="1642" spans="1:4" ht="30">
      <c r="A1642" s="755">
        <v>91016</v>
      </c>
      <c r="B1642" s="756" t="s">
        <v>4334</v>
      </c>
      <c r="C1642" s="755" t="s">
        <v>30</v>
      </c>
      <c r="D1642" s="757">
        <v>607.13</v>
      </c>
    </row>
    <row r="1643" spans="1:4">
      <c r="A1643" s="758">
        <v>91286</v>
      </c>
      <c r="B1643" s="759" t="s">
        <v>4335</v>
      </c>
      <c r="C1643" s="758" t="s">
        <v>30</v>
      </c>
      <c r="D1643" s="760">
        <v>122.22</v>
      </c>
    </row>
    <row r="1644" spans="1:4">
      <c r="A1644" s="755">
        <v>91287</v>
      </c>
      <c r="B1644" s="756" t="s">
        <v>4336</v>
      </c>
      <c r="C1644" s="755" t="s">
        <v>30</v>
      </c>
      <c r="D1644" s="757">
        <v>128.71</v>
      </c>
    </row>
    <row r="1645" spans="1:4">
      <c r="A1645" s="758">
        <v>91288</v>
      </c>
      <c r="B1645" s="759" t="s">
        <v>4337</v>
      </c>
      <c r="C1645" s="758" t="s">
        <v>30</v>
      </c>
      <c r="D1645" s="760">
        <v>135.22</v>
      </c>
    </row>
    <row r="1646" spans="1:4">
      <c r="A1646" s="755">
        <v>91290</v>
      </c>
      <c r="B1646" s="756" t="s">
        <v>4338</v>
      </c>
      <c r="C1646" s="755" t="s">
        <v>30</v>
      </c>
      <c r="D1646" s="757">
        <v>141.71</v>
      </c>
    </row>
    <row r="1647" spans="1:4" ht="30">
      <c r="A1647" s="758">
        <v>91291</v>
      </c>
      <c r="B1647" s="759" t="s">
        <v>4339</v>
      </c>
      <c r="C1647" s="758" t="s">
        <v>30</v>
      </c>
      <c r="D1647" s="760">
        <v>177.47</v>
      </c>
    </row>
    <row r="1648" spans="1:4" ht="30">
      <c r="A1648" s="755">
        <v>91292</v>
      </c>
      <c r="B1648" s="756" t="s">
        <v>4340</v>
      </c>
      <c r="C1648" s="755" t="s">
        <v>30</v>
      </c>
      <c r="D1648" s="757">
        <v>188.54</v>
      </c>
    </row>
    <row r="1649" spans="1:4" ht="30">
      <c r="A1649" s="758">
        <v>91293</v>
      </c>
      <c r="B1649" s="759" t="s">
        <v>4341</v>
      </c>
      <c r="C1649" s="758" t="s">
        <v>30</v>
      </c>
      <c r="D1649" s="760">
        <v>199.63</v>
      </c>
    </row>
    <row r="1650" spans="1:4" ht="30">
      <c r="A1650" s="755">
        <v>91294</v>
      </c>
      <c r="B1650" s="756" t="s">
        <v>4342</v>
      </c>
      <c r="C1650" s="755" t="s">
        <v>30</v>
      </c>
      <c r="D1650" s="757">
        <v>210.74</v>
      </c>
    </row>
    <row r="1651" spans="1:4" ht="30">
      <c r="A1651" s="758">
        <v>91295</v>
      </c>
      <c r="B1651" s="759" t="s">
        <v>4343</v>
      </c>
      <c r="C1651" s="758" t="s">
        <v>30</v>
      </c>
      <c r="D1651" s="760">
        <v>265.77</v>
      </c>
    </row>
    <row r="1652" spans="1:4" ht="30">
      <c r="A1652" s="755">
        <v>91296</v>
      </c>
      <c r="B1652" s="756" t="s">
        <v>4344</v>
      </c>
      <c r="C1652" s="755" t="s">
        <v>30</v>
      </c>
      <c r="D1652" s="757">
        <v>284.02</v>
      </c>
    </row>
    <row r="1653" spans="1:4" ht="30">
      <c r="A1653" s="758">
        <v>91297</v>
      </c>
      <c r="B1653" s="759" t="s">
        <v>4345</v>
      </c>
      <c r="C1653" s="758" t="s">
        <v>30</v>
      </c>
      <c r="D1653" s="760">
        <v>332.02</v>
      </c>
    </row>
    <row r="1654" spans="1:4" ht="30">
      <c r="A1654" s="755">
        <v>91298</v>
      </c>
      <c r="B1654" s="756" t="s">
        <v>4346</v>
      </c>
      <c r="C1654" s="755" t="s">
        <v>30</v>
      </c>
      <c r="D1654" s="757">
        <v>444.92</v>
      </c>
    </row>
    <row r="1655" spans="1:4" ht="30">
      <c r="A1655" s="758">
        <v>91299</v>
      </c>
      <c r="B1655" s="759" t="s">
        <v>4347</v>
      </c>
      <c r="C1655" s="758" t="s">
        <v>30</v>
      </c>
      <c r="D1655" s="760">
        <v>620.04999999999995</v>
      </c>
    </row>
    <row r="1656" spans="1:4" ht="30">
      <c r="A1656" s="755">
        <v>91300</v>
      </c>
      <c r="B1656" s="756" t="s">
        <v>4348</v>
      </c>
      <c r="C1656" s="755" t="s">
        <v>30</v>
      </c>
      <c r="D1656" s="757">
        <v>19.36</v>
      </c>
    </row>
    <row r="1657" spans="1:4" ht="30">
      <c r="A1657" s="758">
        <v>91301</v>
      </c>
      <c r="B1657" s="759" t="s">
        <v>4349</v>
      </c>
      <c r="C1657" s="758" t="s">
        <v>30</v>
      </c>
      <c r="D1657" s="760">
        <v>20.53</v>
      </c>
    </row>
    <row r="1658" spans="1:4" ht="30">
      <c r="A1658" s="755">
        <v>91302</v>
      </c>
      <c r="B1658" s="756" t="s">
        <v>4350</v>
      </c>
      <c r="C1658" s="755" t="s">
        <v>30</v>
      </c>
      <c r="D1658" s="757">
        <v>21.7</v>
      </c>
    </row>
    <row r="1659" spans="1:4" ht="30">
      <c r="A1659" s="758">
        <v>91303</v>
      </c>
      <c r="B1659" s="759" t="s">
        <v>4351</v>
      </c>
      <c r="C1659" s="758" t="s">
        <v>30</v>
      </c>
      <c r="D1659" s="760">
        <v>22.91</v>
      </c>
    </row>
    <row r="1660" spans="1:4" ht="30">
      <c r="A1660" s="755">
        <v>91304</v>
      </c>
      <c r="B1660" s="756" t="s">
        <v>4352</v>
      </c>
      <c r="C1660" s="755" t="s">
        <v>30</v>
      </c>
      <c r="D1660" s="757">
        <v>70.180000000000007</v>
      </c>
    </row>
    <row r="1661" spans="1:4" ht="30">
      <c r="A1661" s="758">
        <v>91305</v>
      </c>
      <c r="B1661" s="759" t="s">
        <v>4353</v>
      </c>
      <c r="C1661" s="758" t="s">
        <v>30</v>
      </c>
      <c r="D1661" s="760">
        <v>52.95</v>
      </c>
    </row>
    <row r="1662" spans="1:4" ht="30">
      <c r="A1662" s="755">
        <v>91306</v>
      </c>
      <c r="B1662" s="756" t="s">
        <v>1478</v>
      </c>
      <c r="C1662" s="755" t="s">
        <v>30</v>
      </c>
      <c r="D1662" s="757">
        <v>79.459999999999994</v>
      </c>
    </row>
    <row r="1663" spans="1:4" ht="30">
      <c r="A1663" s="758">
        <v>91307</v>
      </c>
      <c r="B1663" s="759" t="s">
        <v>1479</v>
      </c>
      <c r="C1663" s="758" t="s">
        <v>30</v>
      </c>
      <c r="D1663" s="760">
        <v>55.64</v>
      </c>
    </row>
    <row r="1664" spans="1:4" ht="45">
      <c r="A1664" s="755">
        <v>91312</v>
      </c>
      <c r="B1664" s="756" t="s">
        <v>4354</v>
      </c>
      <c r="C1664" s="755" t="s">
        <v>30</v>
      </c>
      <c r="D1664" s="757">
        <v>547.70000000000005</v>
      </c>
    </row>
    <row r="1665" spans="1:4" ht="45">
      <c r="A1665" s="758">
        <v>91313</v>
      </c>
      <c r="B1665" s="759" t="s">
        <v>4355</v>
      </c>
      <c r="C1665" s="758" t="s">
        <v>30</v>
      </c>
      <c r="D1665" s="760">
        <v>591.41999999999996</v>
      </c>
    </row>
    <row r="1666" spans="1:4" ht="45">
      <c r="A1666" s="755">
        <v>91314</v>
      </c>
      <c r="B1666" s="756" t="s">
        <v>4356</v>
      </c>
      <c r="C1666" s="755" t="s">
        <v>30</v>
      </c>
      <c r="D1666" s="757">
        <v>614.74</v>
      </c>
    </row>
    <row r="1667" spans="1:4" ht="45">
      <c r="A1667" s="758">
        <v>91315</v>
      </c>
      <c r="B1667" s="759" t="s">
        <v>4357</v>
      </c>
      <c r="C1667" s="758" t="s">
        <v>30</v>
      </c>
      <c r="D1667" s="760">
        <v>645.53</v>
      </c>
    </row>
    <row r="1668" spans="1:4" ht="30">
      <c r="A1668" s="755">
        <v>91318</v>
      </c>
      <c r="B1668" s="756" t="s">
        <v>4358</v>
      </c>
      <c r="C1668" s="755" t="s">
        <v>30</v>
      </c>
      <c r="D1668" s="757">
        <v>494.75</v>
      </c>
    </row>
    <row r="1669" spans="1:4" ht="30">
      <c r="A1669" s="758">
        <v>91319</v>
      </c>
      <c r="B1669" s="759" t="s">
        <v>4359</v>
      </c>
      <c r="C1669" s="758" t="s">
        <v>30</v>
      </c>
      <c r="D1669" s="760">
        <v>535.78</v>
      </c>
    </row>
    <row r="1670" spans="1:4" ht="30">
      <c r="A1670" s="755">
        <v>91320</v>
      </c>
      <c r="B1670" s="756" t="s">
        <v>4360</v>
      </c>
      <c r="C1670" s="755" t="s">
        <v>30</v>
      </c>
      <c r="D1670" s="757">
        <v>544.55999999999995</v>
      </c>
    </row>
    <row r="1671" spans="1:4" ht="30">
      <c r="A1671" s="758">
        <v>91321</v>
      </c>
      <c r="B1671" s="759" t="s">
        <v>4361</v>
      </c>
      <c r="C1671" s="758" t="s">
        <v>30</v>
      </c>
      <c r="D1671" s="760">
        <v>575.35</v>
      </c>
    </row>
    <row r="1672" spans="1:4" ht="30">
      <c r="A1672" s="755">
        <v>91324</v>
      </c>
      <c r="B1672" s="756" t="s">
        <v>4362</v>
      </c>
      <c r="C1672" s="755" t="s">
        <v>30</v>
      </c>
      <c r="D1672" s="757">
        <v>502.34</v>
      </c>
    </row>
    <row r="1673" spans="1:4" ht="30">
      <c r="A1673" s="758">
        <v>91325</v>
      </c>
      <c r="B1673" s="759" t="s">
        <v>4363</v>
      </c>
      <c r="C1673" s="758" t="s">
        <v>30</v>
      </c>
      <c r="D1673" s="760">
        <v>452.65</v>
      </c>
    </row>
    <row r="1674" spans="1:4" ht="30">
      <c r="A1674" s="755">
        <v>91326</v>
      </c>
      <c r="B1674" s="756" t="s">
        <v>4364</v>
      </c>
      <c r="C1674" s="755" t="s">
        <v>30</v>
      </c>
      <c r="D1674" s="757">
        <v>572.97</v>
      </c>
    </row>
    <row r="1675" spans="1:4" ht="30">
      <c r="A1675" s="758">
        <v>91327</v>
      </c>
      <c r="B1675" s="759" t="s">
        <v>4365</v>
      </c>
      <c r="C1675" s="758" t="s">
        <v>30</v>
      </c>
      <c r="D1675" s="760">
        <v>569.51</v>
      </c>
    </row>
    <row r="1676" spans="1:4" ht="30">
      <c r="A1676" s="755">
        <v>91328</v>
      </c>
      <c r="B1676" s="756" t="s">
        <v>4366</v>
      </c>
      <c r="C1676" s="755" t="s">
        <v>30</v>
      </c>
      <c r="D1676" s="757">
        <v>519.20000000000005</v>
      </c>
    </row>
    <row r="1677" spans="1:4" ht="30">
      <c r="A1677" s="758">
        <v>91329</v>
      </c>
      <c r="B1677" s="759" t="s">
        <v>4367</v>
      </c>
      <c r="C1677" s="758" t="s">
        <v>30</v>
      </c>
      <c r="D1677" s="760">
        <v>481.96</v>
      </c>
    </row>
    <row r="1678" spans="1:4" ht="30">
      <c r="A1678" s="755">
        <v>91330</v>
      </c>
      <c r="B1678" s="756" t="s">
        <v>4368</v>
      </c>
      <c r="C1678" s="755" t="s">
        <v>30</v>
      </c>
      <c r="D1678" s="757">
        <v>550.98</v>
      </c>
    </row>
    <row r="1679" spans="1:4" ht="30">
      <c r="A1679" s="758">
        <v>91331</v>
      </c>
      <c r="B1679" s="759" t="s">
        <v>4369</v>
      </c>
      <c r="C1679" s="758" t="s">
        <v>30</v>
      </c>
      <c r="D1679" s="760">
        <v>513.62</v>
      </c>
    </row>
    <row r="1680" spans="1:4" ht="30">
      <c r="A1680" s="755">
        <v>91332</v>
      </c>
      <c r="B1680" s="756" t="s">
        <v>4370</v>
      </c>
      <c r="C1680" s="755" t="s">
        <v>30</v>
      </c>
      <c r="D1680" s="757">
        <v>612.54999999999995</v>
      </c>
    </row>
    <row r="1681" spans="1:4" ht="30">
      <c r="A1681" s="758">
        <v>91333</v>
      </c>
      <c r="B1681" s="759" t="s">
        <v>4371</v>
      </c>
      <c r="C1681" s="758" t="s">
        <v>30</v>
      </c>
      <c r="D1681" s="760">
        <v>575.04999999999995</v>
      </c>
    </row>
    <row r="1682" spans="1:4" ht="30">
      <c r="A1682" s="755">
        <v>91334</v>
      </c>
      <c r="B1682" s="756" t="s">
        <v>4372</v>
      </c>
      <c r="C1682" s="755" t="s">
        <v>30</v>
      </c>
      <c r="D1682" s="757">
        <v>725.45</v>
      </c>
    </row>
    <row r="1683" spans="1:4" ht="30">
      <c r="A1683" s="758">
        <v>91335</v>
      </c>
      <c r="B1683" s="759" t="s">
        <v>4373</v>
      </c>
      <c r="C1683" s="758" t="s">
        <v>30</v>
      </c>
      <c r="D1683" s="760">
        <v>687.95</v>
      </c>
    </row>
    <row r="1684" spans="1:4" ht="45">
      <c r="A1684" s="755">
        <v>91336</v>
      </c>
      <c r="B1684" s="756" t="s">
        <v>4374</v>
      </c>
      <c r="C1684" s="755" t="s">
        <v>30</v>
      </c>
      <c r="D1684" s="757">
        <v>900.58</v>
      </c>
    </row>
    <row r="1685" spans="1:4" ht="45">
      <c r="A1685" s="758">
        <v>91337</v>
      </c>
      <c r="B1685" s="759" t="s">
        <v>4375</v>
      </c>
      <c r="C1685" s="758" t="s">
        <v>30</v>
      </c>
      <c r="D1685" s="760">
        <v>863.08</v>
      </c>
    </row>
    <row r="1686" spans="1:4">
      <c r="A1686" s="755" t="s">
        <v>236</v>
      </c>
      <c r="B1686" s="756" t="s">
        <v>4376</v>
      </c>
      <c r="C1686" s="755" t="s">
        <v>30</v>
      </c>
      <c r="D1686" s="757">
        <v>1470.88</v>
      </c>
    </row>
    <row r="1687" spans="1:4">
      <c r="A1687" s="758">
        <v>84844</v>
      </c>
      <c r="B1687" s="759" t="s">
        <v>1480</v>
      </c>
      <c r="C1687" s="758" t="s">
        <v>0</v>
      </c>
      <c r="D1687" s="760">
        <v>421.93</v>
      </c>
    </row>
    <row r="1688" spans="1:4">
      <c r="A1688" s="755">
        <v>84845</v>
      </c>
      <c r="B1688" s="756" t="s">
        <v>4377</v>
      </c>
      <c r="C1688" s="755" t="s">
        <v>0</v>
      </c>
      <c r="D1688" s="757">
        <v>649.73</v>
      </c>
    </row>
    <row r="1689" spans="1:4">
      <c r="A1689" s="758">
        <v>84846</v>
      </c>
      <c r="B1689" s="759" t="s">
        <v>1481</v>
      </c>
      <c r="C1689" s="758" t="s">
        <v>0</v>
      </c>
      <c r="D1689" s="760">
        <v>658.68</v>
      </c>
    </row>
    <row r="1690" spans="1:4">
      <c r="A1690" s="755">
        <v>84847</v>
      </c>
      <c r="B1690" s="756" t="s">
        <v>4378</v>
      </c>
      <c r="C1690" s="755" t="s">
        <v>0</v>
      </c>
      <c r="D1690" s="757">
        <v>658.68</v>
      </c>
    </row>
    <row r="1691" spans="1:4">
      <c r="A1691" s="758">
        <v>84848</v>
      </c>
      <c r="B1691" s="759" t="s">
        <v>4379</v>
      </c>
      <c r="C1691" s="758" t="s">
        <v>0</v>
      </c>
      <c r="D1691" s="760">
        <v>520.01</v>
      </c>
    </row>
    <row r="1692" spans="1:4">
      <c r="A1692" s="755">
        <v>84849</v>
      </c>
      <c r="B1692" s="756" t="s">
        <v>4380</v>
      </c>
      <c r="C1692" s="755" t="s">
        <v>30</v>
      </c>
      <c r="D1692" s="757">
        <v>79.23</v>
      </c>
    </row>
    <row r="1693" spans="1:4">
      <c r="A1693" s="758" t="s">
        <v>237</v>
      </c>
      <c r="B1693" s="759" t="s">
        <v>4381</v>
      </c>
      <c r="C1693" s="758" t="s">
        <v>0</v>
      </c>
      <c r="D1693" s="760">
        <v>578.91999999999996</v>
      </c>
    </row>
    <row r="1694" spans="1:4">
      <c r="A1694" s="755" t="s">
        <v>238</v>
      </c>
      <c r="B1694" s="756" t="s">
        <v>1482</v>
      </c>
      <c r="C1694" s="755" t="s">
        <v>0</v>
      </c>
      <c r="D1694" s="757">
        <v>401</v>
      </c>
    </row>
    <row r="1695" spans="1:4">
      <c r="A1695" s="758" t="s">
        <v>239</v>
      </c>
      <c r="B1695" s="759" t="s">
        <v>4382</v>
      </c>
      <c r="C1695" s="758" t="s">
        <v>0</v>
      </c>
      <c r="D1695" s="760">
        <v>550.79999999999995</v>
      </c>
    </row>
    <row r="1696" spans="1:4">
      <c r="A1696" s="755" t="s">
        <v>240</v>
      </c>
      <c r="B1696" s="756" t="s">
        <v>241</v>
      </c>
      <c r="C1696" s="755" t="s">
        <v>30</v>
      </c>
      <c r="D1696" s="757">
        <v>72.400000000000006</v>
      </c>
    </row>
    <row r="1697" spans="1:4">
      <c r="A1697" s="758" t="s">
        <v>242</v>
      </c>
      <c r="B1697" s="759" t="s">
        <v>243</v>
      </c>
      <c r="C1697" s="758" t="s">
        <v>30</v>
      </c>
      <c r="D1697" s="760">
        <v>84.27</v>
      </c>
    </row>
    <row r="1698" spans="1:4">
      <c r="A1698" s="755" t="s">
        <v>244</v>
      </c>
      <c r="B1698" s="756" t="s">
        <v>1483</v>
      </c>
      <c r="C1698" s="755" t="s">
        <v>0</v>
      </c>
      <c r="D1698" s="757">
        <v>319.12</v>
      </c>
    </row>
    <row r="1699" spans="1:4" ht="30">
      <c r="A1699" s="758" t="s">
        <v>245</v>
      </c>
      <c r="B1699" s="759" t="s">
        <v>1484</v>
      </c>
      <c r="C1699" s="758" t="s">
        <v>0</v>
      </c>
      <c r="D1699" s="760">
        <v>276.82</v>
      </c>
    </row>
    <row r="1700" spans="1:4">
      <c r="A1700" s="755" t="s">
        <v>246</v>
      </c>
      <c r="B1700" s="756" t="s">
        <v>4383</v>
      </c>
      <c r="C1700" s="755" t="s">
        <v>0</v>
      </c>
      <c r="D1700" s="757">
        <v>207.7</v>
      </c>
    </row>
    <row r="1701" spans="1:4">
      <c r="A1701" s="758">
        <v>84854</v>
      </c>
      <c r="B1701" s="759" t="s">
        <v>247</v>
      </c>
      <c r="C1701" s="758" t="s">
        <v>29</v>
      </c>
      <c r="D1701" s="760">
        <v>29.8</v>
      </c>
    </row>
    <row r="1702" spans="1:4">
      <c r="A1702" s="755">
        <v>94559</v>
      </c>
      <c r="B1702" s="756" t="s">
        <v>4384</v>
      </c>
      <c r="C1702" s="755" t="s">
        <v>0</v>
      </c>
      <c r="D1702" s="757">
        <v>451.09</v>
      </c>
    </row>
    <row r="1703" spans="1:4">
      <c r="A1703" s="758">
        <v>94560</v>
      </c>
      <c r="B1703" s="759" t="s">
        <v>2220</v>
      </c>
      <c r="C1703" s="758" t="s">
        <v>0</v>
      </c>
      <c r="D1703" s="760">
        <v>398.47</v>
      </c>
    </row>
    <row r="1704" spans="1:4">
      <c r="A1704" s="755">
        <v>94562</v>
      </c>
      <c r="B1704" s="756" t="s">
        <v>2221</v>
      </c>
      <c r="C1704" s="755" t="s">
        <v>0</v>
      </c>
      <c r="D1704" s="757">
        <v>419.64</v>
      </c>
    </row>
    <row r="1705" spans="1:4">
      <c r="A1705" s="758">
        <v>94563</v>
      </c>
      <c r="B1705" s="759" t="s">
        <v>2222</v>
      </c>
      <c r="C1705" s="758" t="s">
        <v>0</v>
      </c>
      <c r="D1705" s="760">
        <v>526.25</v>
      </c>
    </row>
    <row r="1706" spans="1:4" ht="30">
      <c r="A1706" s="755">
        <v>94564</v>
      </c>
      <c r="B1706" s="756" t="s">
        <v>4385</v>
      </c>
      <c r="C1706" s="755" t="s">
        <v>0</v>
      </c>
      <c r="D1706" s="757">
        <v>404.32</v>
      </c>
    </row>
    <row r="1707" spans="1:4" ht="30">
      <c r="A1707" s="758">
        <v>94565</v>
      </c>
      <c r="B1707" s="759" t="s">
        <v>4386</v>
      </c>
      <c r="C1707" s="758" t="s">
        <v>0</v>
      </c>
      <c r="D1707" s="760">
        <v>382.7</v>
      </c>
    </row>
    <row r="1708" spans="1:4" ht="30">
      <c r="A1708" s="755">
        <v>94567</v>
      </c>
      <c r="B1708" s="756" t="s">
        <v>4387</v>
      </c>
      <c r="C1708" s="755" t="s">
        <v>0</v>
      </c>
      <c r="D1708" s="757">
        <v>399.18</v>
      </c>
    </row>
    <row r="1709" spans="1:4" ht="30">
      <c r="A1709" s="758">
        <v>94568</v>
      </c>
      <c r="B1709" s="759" t="s">
        <v>4388</v>
      </c>
      <c r="C1709" s="758" t="s">
        <v>0</v>
      </c>
      <c r="D1709" s="760">
        <v>502.3</v>
      </c>
    </row>
    <row r="1710" spans="1:4">
      <c r="A1710" s="755" t="s">
        <v>248</v>
      </c>
      <c r="B1710" s="756" t="s">
        <v>249</v>
      </c>
      <c r="C1710" s="755" t="s">
        <v>0</v>
      </c>
      <c r="D1710" s="757">
        <v>327.76</v>
      </c>
    </row>
    <row r="1711" spans="1:4">
      <c r="A1711" s="758">
        <v>73631</v>
      </c>
      <c r="B1711" s="759" t="s">
        <v>250</v>
      </c>
      <c r="C1711" s="758" t="s">
        <v>0</v>
      </c>
      <c r="D1711" s="760">
        <v>288.43</v>
      </c>
    </row>
    <row r="1712" spans="1:4">
      <c r="A1712" s="755" t="s">
        <v>251</v>
      </c>
      <c r="B1712" s="756" t="s">
        <v>1485</v>
      </c>
      <c r="C1712" s="755" t="s">
        <v>29</v>
      </c>
      <c r="D1712" s="757">
        <v>393.6</v>
      </c>
    </row>
    <row r="1713" spans="1:4">
      <c r="A1713" s="758">
        <v>73665</v>
      </c>
      <c r="B1713" s="759" t="s">
        <v>4389</v>
      </c>
      <c r="C1713" s="758" t="s">
        <v>29</v>
      </c>
      <c r="D1713" s="760">
        <v>55.1</v>
      </c>
    </row>
    <row r="1714" spans="1:4">
      <c r="A1714" s="755">
        <v>73669</v>
      </c>
      <c r="B1714" s="756" t="s">
        <v>252</v>
      </c>
      <c r="C1714" s="755" t="s">
        <v>29</v>
      </c>
      <c r="D1714" s="757">
        <v>56.87</v>
      </c>
    </row>
    <row r="1715" spans="1:4">
      <c r="A1715" s="758" t="s">
        <v>253</v>
      </c>
      <c r="B1715" s="759" t="s">
        <v>254</v>
      </c>
      <c r="C1715" s="758" t="s">
        <v>29</v>
      </c>
      <c r="D1715" s="760">
        <v>63.54</v>
      </c>
    </row>
    <row r="1716" spans="1:4">
      <c r="A1716" s="755" t="s">
        <v>255</v>
      </c>
      <c r="B1716" s="756" t="s">
        <v>256</v>
      </c>
      <c r="C1716" s="755" t="s">
        <v>29</v>
      </c>
      <c r="D1716" s="757">
        <v>101.89</v>
      </c>
    </row>
    <row r="1717" spans="1:4">
      <c r="A1717" s="758" t="s">
        <v>257</v>
      </c>
      <c r="B1717" s="759" t="s">
        <v>258</v>
      </c>
      <c r="C1717" s="758" t="s">
        <v>29</v>
      </c>
      <c r="D1717" s="760">
        <v>75</v>
      </c>
    </row>
    <row r="1718" spans="1:4">
      <c r="A1718" s="755" t="s">
        <v>259</v>
      </c>
      <c r="B1718" s="756" t="s">
        <v>260</v>
      </c>
      <c r="C1718" s="755" t="s">
        <v>29</v>
      </c>
      <c r="D1718" s="757">
        <v>217.29</v>
      </c>
    </row>
    <row r="1719" spans="1:4">
      <c r="A1719" s="758">
        <v>84862</v>
      </c>
      <c r="B1719" s="759" t="s">
        <v>261</v>
      </c>
      <c r="C1719" s="758" t="s">
        <v>29</v>
      </c>
      <c r="D1719" s="760">
        <v>191.74</v>
      </c>
    </row>
    <row r="1720" spans="1:4">
      <c r="A1720" s="755">
        <v>84863</v>
      </c>
      <c r="B1720" s="756" t="s">
        <v>262</v>
      </c>
      <c r="C1720" s="755" t="s">
        <v>29</v>
      </c>
      <c r="D1720" s="757">
        <v>96.59</v>
      </c>
    </row>
    <row r="1721" spans="1:4" ht="30">
      <c r="A1721" s="758">
        <v>68050</v>
      </c>
      <c r="B1721" s="759" t="s">
        <v>4390</v>
      </c>
      <c r="C1721" s="758" t="s">
        <v>0</v>
      </c>
      <c r="D1721" s="760">
        <v>515.24</v>
      </c>
    </row>
    <row r="1722" spans="1:4">
      <c r="A1722" s="755">
        <v>90838</v>
      </c>
      <c r="B1722" s="756" t="s">
        <v>263</v>
      </c>
      <c r="C1722" s="755" t="s">
        <v>30</v>
      </c>
      <c r="D1722" s="757">
        <v>1126.3900000000001</v>
      </c>
    </row>
    <row r="1723" spans="1:4" ht="30">
      <c r="A1723" s="758">
        <v>91338</v>
      </c>
      <c r="B1723" s="759" t="s">
        <v>8097</v>
      </c>
      <c r="C1723" s="758" t="s">
        <v>0</v>
      </c>
      <c r="D1723" s="760">
        <v>868.86</v>
      </c>
    </row>
    <row r="1724" spans="1:4" ht="30">
      <c r="A1724" s="755">
        <v>91341</v>
      </c>
      <c r="B1724" s="756" t="s">
        <v>4391</v>
      </c>
      <c r="C1724" s="755" t="s">
        <v>0</v>
      </c>
      <c r="D1724" s="757">
        <v>641.87</v>
      </c>
    </row>
    <row r="1725" spans="1:4" ht="30">
      <c r="A1725" s="758">
        <v>94805</v>
      </c>
      <c r="B1725" s="759" t="s">
        <v>4392</v>
      </c>
      <c r="C1725" s="758" t="s">
        <v>30</v>
      </c>
      <c r="D1725" s="760">
        <v>978.76</v>
      </c>
    </row>
    <row r="1726" spans="1:4" ht="30">
      <c r="A1726" s="755">
        <v>94806</v>
      </c>
      <c r="B1726" s="756" t="s">
        <v>2078</v>
      </c>
      <c r="C1726" s="755" t="s">
        <v>30</v>
      </c>
      <c r="D1726" s="757">
        <v>534.27</v>
      </c>
    </row>
    <row r="1727" spans="1:4" ht="30">
      <c r="A1727" s="758">
        <v>94807</v>
      </c>
      <c r="B1727" s="759" t="s">
        <v>2079</v>
      </c>
      <c r="C1727" s="758" t="s">
        <v>30</v>
      </c>
      <c r="D1727" s="760">
        <v>644.54999999999995</v>
      </c>
    </row>
    <row r="1728" spans="1:4">
      <c r="A1728" s="755" t="s">
        <v>264</v>
      </c>
      <c r="B1728" s="756" t="s">
        <v>4393</v>
      </c>
      <c r="C1728" s="755" t="s">
        <v>29</v>
      </c>
      <c r="D1728" s="757">
        <v>122.96</v>
      </c>
    </row>
    <row r="1729" spans="1:4">
      <c r="A1729" s="758" t="s">
        <v>265</v>
      </c>
      <c r="B1729" s="759" t="s">
        <v>4394</v>
      </c>
      <c r="C1729" s="758" t="s">
        <v>29</v>
      </c>
      <c r="D1729" s="760">
        <v>250.01</v>
      </c>
    </row>
    <row r="1730" spans="1:4">
      <c r="A1730" s="755" t="s">
        <v>266</v>
      </c>
      <c r="B1730" s="756" t="s">
        <v>4395</v>
      </c>
      <c r="C1730" s="755" t="s">
        <v>29</v>
      </c>
      <c r="D1730" s="757">
        <v>291.02999999999997</v>
      </c>
    </row>
    <row r="1731" spans="1:4">
      <c r="A1731" s="758">
        <v>85096</v>
      </c>
      <c r="B1731" s="759" t="s">
        <v>267</v>
      </c>
      <c r="C1731" s="758" t="s">
        <v>0</v>
      </c>
      <c r="D1731" s="760">
        <v>252.73</v>
      </c>
    </row>
    <row r="1732" spans="1:4">
      <c r="A1732" s="755" t="s">
        <v>268</v>
      </c>
      <c r="B1732" s="756" t="s">
        <v>269</v>
      </c>
      <c r="C1732" s="755" t="s">
        <v>30</v>
      </c>
      <c r="D1732" s="757">
        <v>50.4</v>
      </c>
    </row>
    <row r="1733" spans="1:4" ht="30">
      <c r="A1733" s="758">
        <v>84885</v>
      </c>
      <c r="B1733" s="759" t="s">
        <v>4396</v>
      </c>
      <c r="C1733" s="758" t="s">
        <v>30</v>
      </c>
      <c r="D1733" s="760">
        <v>617.16999999999996</v>
      </c>
    </row>
    <row r="1734" spans="1:4">
      <c r="A1734" s="755">
        <v>84886</v>
      </c>
      <c r="B1734" s="756" t="s">
        <v>1486</v>
      </c>
      <c r="C1734" s="755" t="s">
        <v>30</v>
      </c>
      <c r="D1734" s="757">
        <v>1139.58</v>
      </c>
    </row>
    <row r="1735" spans="1:4">
      <c r="A1735" s="758">
        <v>84889</v>
      </c>
      <c r="B1735" s="759" t="s">
        <v>270</v>
      </c>
      <c r="C1735" s="758" t="s">
        <v>30</v>
      </c>
      <c r="D1735" s="760">
        <v>17.41</v>
      </c>
    </row>
    <row r="1736" spans="1:4">
      <c r="A1736" s="755">
        <v>84891</v>
      </c>
      <c r="B1736" s="756" t="s">
        <v>271</v>
      </c>
      <c r="C1736" s="755" t="s">
        <v>30</v>
      </c>
      <c r="D1736" s="757">
        <v>181.75</v>
      </c>
    </row>
    <row r="1737" spans="1:4">
      <c r="A1737" s="758" t="s">
        <v>272</v>
      </c>
      <c r="B1737" s="759" t="s">
        <v>273</v>
      </c>
      <c r="C1737" s="758" t="s">
        <v>30</v>
      </c>
      <c r="D1737" s="760">
        <v>33.619999999999997</v>
      </c>
    </row>
    <row r="1738" spans="1:4">
      <c r="A1738" s="755" t="s">
        <v>274</v>
      </c>
      <c r="B1738" s="756" t="s">
        <v>1930</v>
      </c>
      <c r="C1738" s="755" t="s">
        <v>30</v>
      </c>
      <c r="D1738" s="757">
        <v>18.05</v>
      </c>
    </row>
    <row r="1739" spans="1:4">
      <c r="A1739" s="758" t="s">
        <v>275</v>
      </c>
      <c r="B1739" s="759" t="s">
        <v>4397</v>
      </c>
      <c r="C1739" s="758" t="s">
        <v>30</v>
      </c>
      <c r="D1739" s="760">
        <v>146.08000000000001</v>
      </c>
    </row>
    <row r="1740" spans="1:4">
      <c r="A1740" s="755">
        <v>84950</v>
      </c>
      <c r="B1740" s="756" t="s">
        <v>276</v>
      </c>
      <c r="C1740" s="755" t="s">
        <v>30</v>
      </c>
      <c r="D1740" s="757">
        <v>47.25</v>
      </c>
    </row>
    <row r="1741" spans="1:4">
      <c r="A1741" s="758">
        <v>84952</v>
      </c>
      <c r="B1741" s="759" t="s">
        <v>277</v>
      </c>
      <c r="C1741" s="758" t="s">
        <v>30</v>
      </c>
      <c r="D1741" s="760">
        <v>35.479999999999997</v>
      </c>
    </row>
    <row r="1742" spans="1:4">
      <c r="A1742" s="755">
        <v>72116</v>
      </c>
      <c r="B1742" s="756" t="s">
        <v>278</v>
      </c>
      <c r="C1742" s="755" t="s">
        <v>0</v>
      </c>
      <c r="D1742" s="757">
        <v>101.42</v>
      </c>
    </row>
    <row r="1743" spans="1:4">
      <c r="A1743" s="758">
        <v>72117</v>
      </c>
      <c r="B1743" s="759" t="s">
        <v>31</v>
      </c>
      <c r="C1743" s="758" t="s">
        <v>0</v>
      </c>
      <c r="D1743" s="760">
        <v>129.97</v>
      </c>
    </row>
    <row r="1744" spans="1:4">
      <c r="A1744" s="755">
        <v>72118</v>
      </c>
      <c r="B1744" s="756" t="s">
        <v>4398</v>
      </c>
      <c r="C1744" s="755" t="s">
        <v>0</v>
      </c>
      <c r="D1744" s="757">
        <v>159.16999999999999</v>
      </c>
    </row>
    <row r="1745" spans="1:4">
      <c r="A1745" s="758">
        <v>72119</v>
      </c>
      <c r="B1745" s="759" t="s">
        <v>4399</v>
      </c>
      <c r="C1745" s="758" t="s">
        <v>0</v>
      </c>
      <c r="D1745" s="760">
        <v>199.98</v>
      </c>
    </row>
    <row r="1746" spans="1:4">
      <c r="A1746" s="755">
        <v>72120</v>
      </c>
      <c r="B1746" s="756" t="s">
        <v>4400</v>
      </c>
      <c r="C1746" s="755" t="s">
        <v>0</v>
      </c>
      <c r="D1746" s="757">
        <v>252.01</v>
      </c>
    </row>
    <row r="1747" spans="1:4">
      <c r="A1747" s="758">
        <v>72122</v>
      </c>
      <c r="B1747" s="759" t="s">
        <v>279</v>
      </c>
      <c r="C1747" s="758" t="s">
        <v>0</v>
      </c>
      <c r="D1747" s="760">
        <v>111.74</v>
      </c>
    </row>
    <row r="1748" spans="1:4">
      <c r="A1748" s="755">
        <v>72123</v>
      </c>
      <c r="B1748" s="756" t="s">
        <v>280</v>
      </c>
      <c r="C1748" s="755" t="s">
        <v>0</v>
      </c>
      <c r="D1748" s="757">
        <v>296.08</v>
      </c>
    </row>
    <row r="1749" spans="1:4">
      <c r="A1749" s="758" t="s">
        <v>281</v>
      </c>
      <c r="B1749" s="759" t="s">
        <v>4401</v>
      </c>
      <c r="C1749" s="758" t="s">
        <v>30</v>
      </c>
      <c r="D1749" s="760">
        <v>1944.77</v>
      </c>
    </row>
    <row r="1750" spans="1:4">
      <c r="A1750" s="755" t="s">
        <v>282</v>
      </c>
      <c r="B1750" s="756" t="s">
        <v>283</v>
      </c>
      <c r="C1750" s="755" t="s">
        <v>0</v>
      </c>
      <c r="D1750" s="757">
        <v>385.8</v>
      </c>
    </row>
    <row r="1751" spans="1:4">
      <c r="A1751" s="758" t="s">
        <v>284</v>
      </c>
      <c r="B1751" s="759" t="s">
        <v>4402</v>
      </c>
      <c r="C1751" s="758" t="s">
        <v>0</v>
      </c>
      <c r="D1751" s="760">
        <v>412.88</v>
      </c>
    </row>
    <row r="1752" spans="1:4">
      <c r="A1752" s="755">
        <v>84957</v>
      </c>
      <c r="B1752" s="756" t="s">
        <v>285</v>
      </c>
      <c r="C1752" s="755" t="s">
        <v>0</v>
      </c>
      <c r="D1752" s="757">
        <v>155.91999999999999</v>
      </c>
    </row>
    <row r="1753" spans="1:4">
      <c r="A1753" s="758">
        <v>84959</v>
      </c>
      <c r="B1753" s="759" t="s">
        <v>286</v>
      </c>
      <c r="C1753" s="758" t="s">
        <v>0</v>
      </c>
      <c r="D1753" s="760">
        <v>182.26</v>
      </c>
    </row>
    <row r="1754" spans="1:4">
      <c r="A1754" s="755">
        <v>85001</v>
      </c>
      <c r="B1754" s="756" t="s">
        <v>287</v>
      </c>
      <c r="C1754" s="755" t="s">
        <v>0</v>
      </c>
      <c r="D1754" s="757">
        <v>173.48</v>
      </c>
    </row>
    <row r="1755" spans="1:4">
      <c r="A1755" s="758">
        <v>85002</v>
      </c>
      <c r="B1755" s="759" t="s">
        <v>288</v>
      </c>
      <c r="C1755" s="758" t="s">
        <v>0</v>
      </c>
      <c r="D1755" s="760">
        <v>243.7</v>
      </c>
    </row>
    <row r="1756" spans="1:4">
      <c r="A1756" s="755">
        <v>85004</v>
      </c>
      <c r="B1756" s="756" t="s">
        <v>289</v>
      </c>
      <c r="C1756" s="755" t="s">
        <v>0</v>
      </c>
      <c r="D1756" s="757">
        <v>120.81</v>
      </c>
    </row>
    <row r="1757" spans="1:4">
      <c r="A1757" s="758">
        <v>85005</v>
      </c>
      <c r="B1757" s="759" t="s">
        <v>290</v>
      </c>
      <c r="C1757" s="758" t="s">
        <v>0</v>
      </c>
      <c r="D1757" s="760">
        <v>351.83</v>
      </c>
    </row>
    <row r="1758" spans="1:4">
      <c r="A1758" s="755">
        <v>68054</v>
      </c>
      <c r="B1758" s="756" t="s">
        <v>291</v>
      </c>
      <c r="C1758" s="755" t="s">
        <v>0</v>
      </c>
      <c r="D1758" s="757">
        <v>204.25</v>
      </c>
    </row>
    <row r="1759" spans="1:4">
      <c r="A1759" s="758" t="s">
        <v>292</v>
      </c>
      <c r="B1759" s="759" t="s">
        <v>1487</v>
      </c>
      <c r="C1759" s="758" t="s">
        <v>0</v>
      </c>
      <c r="D1759" s="760">
        <v>496.71</v>
      </c>
    </row>
    <row r="1760" spans="1:4" ht="30">
      <c r="A1760" s="755" t="s">
        <v>293</v>
      </c>
      <c r="B1760" s="756" t="s">
        <v>4403</v>
      </c>
      <c r="C1760" s="755" t="s">
        <v>0</v>
      </c>
      <c r="D1760" s="757">
        <v>836.19</v>
      </c>
    </row>
    <row r="1761" spans="1:4">
      <c r="A1761" s="758">
        <v>85188</v>
      </c>
      <c r="B1761" s="759" t="s">
        <v>4404</v>
      </c>
      <c r="C1761" s="758" t="s">
        <v>30</v>
      </c>
      <c r="D1761" s="760">
        <v>568.17999999999995</v>
      </c>
    </row>
    <row r="1762" spans="1:4">
      <c r="A1762" s="755">
        <v>85189</v>
      </c>
      <c r="B1762" s="756" t="s">
        <v>4405</v>
      </c>
      <c r="C1762" s="755" t="s">
        <v>30</v>
      </c>
      <c r="D1762" s="757">
        <v>1126.2</v>
      </c>
    </row>
    <row r="1763" spans="1:4">
      <c r="A1763" s="758">
        <v>85010</v>
      </c>
      <c r="B1763" s="759" t="s">
        <v>294</v>
      </c>
      <c r="C1763" s="758" t="s">
        <v>0</v>
      </c>
      <c r="D1763" s="760">
        <v>502.33</v>
      </c>
    </row>
    <row r="1764" spans="1:4">
      <c r="A1764" s="755">
        <v>85014</v>
      </c>
      <c r="B1764" s="756" t="s">
        <v>1488</v>
      </c>
      <c r="C1764" s="755" t="s">
        <v>0</v>
      </c>
      <c r="D1764" s="757">
        <v>611.03</v>
      </c>
    </row>
    <row r="1765" spans="1:4" ht="30">
      <c r="A1765" s="758">
        <v>94569</v>
      </c>
      <c r="B1765" s="759" t="s">
        <v>4406</v>
      </c>
      <c r="C1765" s="758" t="s">
        <v>0</v>
      </c>
      <c r="D1765" s="760">
        <v>682.52</v>
      </c>
    </row>
    <row r="1766" spans="1:4" ht="30">
      <c r="A1766" s="755">
        <v>94570</v>
      </c>
      <c r="B1766" s="756" t="s">
        <v>4407</v>
      </c>
      <c r="C1766" s="755" t="s">
        <v>0</v>
      </c>
      <c r="D1766" s="757">
        <v>442.59</v>
      </c>
    </row>
    <row r="1767" spans="1:4" ht="30">
      <c r="A1767" s="758">
        <v>94572</v>
      </c>
      <c r="B1767" s="759" t="s">
        <v>4408</v>
      </c>
      <c r="C1767" s="758" t="s">
        <v>0</v>
      </c>
      <c r="D1767" s="760">
        <v>671.23</v>
      </c>
    </row>
    <row r="1768" spans="1:4" ht="30">
      <c r="A1768" s="755">
        <v>94573</v>
      </c>
      <c r="B1768" s="756" t="s">
        <v>4409</v>
      </c>
      <c r="C1768" s="755" t="s">
        <v>0</v>
      </c>
      <c r="D1768" s="757">
        <v>507.3</v>
      </c>
    </row>
    <row r="1769" spans="1:4" ht="30">
      <c r="A1769" s="758">
        <v>94574</v>
      </c>
      <c r="B1769" s="759" t="s">
        <v>4410</v>
      </c>
      <c r="C1769" s="758" t="s">
        <v>0</v>
      </c>
      <c r="D1769" s="760">
        <v>754.89</v>
      </c>
    </row>
    <row r="1770" spans="1:4" ht="30">
      <c r="A1770" s="755">
        <v>94575</v>
      </c>
      <c r="B1770" s="756" t="s">
        <v>2223</v>
      </c>
      <c r="C1770" s="755" t="s">
        <v>0</v>
      </c>
      <c r="D1770" s="757">
        <v>719.76</v>
      </c>
    </row>
    <row r="1771" spans="1:4" ht="30">
      <c r="A1771" s="758">
        <v>94576</v>
      </c>
      <c r="B1771" s="759" t="s">
        <v>2224</v>
      </c>
      <c r="C1771" s="758" t="s">
        <v>0</v>
      </c>
      <c r="D1771" s="760">
        <v>453.16</v>
      </c>
    </row>
    <row r="1772" spans="1:4" ht="30">
      <c r="A1772" s="755">
        <v>94578</v>
      </c>
      <c r="B1772" s="756" t="s">
        <v>2225</v>
      </c>
      <c r="C1772" s="755" t="s">
        <v>0</v>
      </c>
      <c r="D1772" s="757">
        <v>681.95</v>
      </c>
    </row>
    <row r="1773" spans="1:4" ht="30">
      <c r="A1773" s="758">
        <v>94579</v>
      </c>
      <c r="B1773" s="759" t="s">
        <v>2226</v>
      </c>
      <c r="C1773" s="758" t="s">
        <v>0</v>
      </c>
      <c r="D1773" s="760">
        <v>518.61</v>
      </c>
    </row>
    <row r="1774" spans="1:4" ht="30">
      <c r="A1774" s="755">
        <v>94580</v>
      </c>
      <c r="B1774" s="756" t="s">
        <v>2227</v>
      </c>
      <c r="C1774" s="755" t="s">
        <v>0</v>
      </c>
      <c r="D1774" s="757">
        <v>765.85</v>
      </c>
    </row>
    <row r="1775" spans="1:4">
      <c r="A1775" s="758">
        <v>94581</v>
      </c>
      <c r="B1775" s="759" t="s">
        <v>4411</v>
      </c>
      <c r="C1775" s="758" t="s">
        <v>0</v>
      </c>
      <c r="D1775" s="760">
        <v>717.62</v>
      </c>
    </row>
    <row r="1776" spans="1:4">
      <c r="A1776" s="755">
        <v>94582</v>
      </c>
      <c r="B1776" s="756" t="s">
        <v>4412</v>
      </c>
      <c r="C1776" s="755" t="s">
        <v>0</v>
      </c>
      <c r="D1776" s="757">
        <v>452.94</v>
      </c>
    </row>
    <row r="1777" spans="1:4">
      <c r="A1777" s="758">
        <v>94584</v>
      </c>
      <c r="B1777" s="759" t="s">
        <v>4413</v>
      </c>
      <c r="C1777" s="758" t="s">
        <v>0</v>
      </c>
      <c r="D1777" s="760">
        <v>687.2</v>
      </c>
    </row>
    <row r="1778" spans="1:4">
      <c r="A1778" s="755">
        <v>94585</v>
      </c>
      <c r="B1778" s="756" t="s">
        <v>4414</v>
      </c>
      <c r="C1778" s="755" t="s">
        <v>0</v>
      </c>
      <c r="D1778" s="757">
        <v>517.77</v>
      </c>
    </row>
    <row r="1779" spans="1:4">
      <c r="A1779" s="758">
        <v>94586</v>
      </c>
      <c r="B1779" s="759" t="s">
        <v>4415</v>
      </c>
      <c r="C1779" s="758" t="s">
        <v>0</v>
      </c>
      <c r="D1779" s="760">
        <v>772.02</v>
      </c>
    </row>
    <row r="1780" spans="1:4">
      <c r="A1780" s="755" t="s">
        <v>295</v>
      </c>
      <c r="B1780" s="756" t="s">
        <v>1489</v>
      </c>
      <c r="C1780" s="755" t="s">
        <v>29</v>
      </c>
      <c r="D1780" s="757">
        <v>34.74</v>
      </c>
    </row>
    <row r="1781" spans="1:4">
      <c r="A1781" s="758" t="s">
        <v>296</v>
      </c>
      <c r="B1781" s="759" t="s">
        <v>4416</v>
      </c>
      <c r="C1781" s="758" t="s">
        <v>29</v>
      </c>
      <c r="D1781" s="760">
        <v>27.13</v>
      </c>
    </row>
    <row r="1782" spans="1:4">
      <c r="A1782" s="755">
        <v>85015</v>
      </c>
      <c r="B1782" s="756" t="s">
        <v>297</v>
      </c>
      <c r="C1782" s="755" t="s">
        <v>29</v>
      </c>
      <c r="D1782" s="757">
        <v>19.95</v>
      </c>
    </row>
    <row r="1783" spans="1:4">
      <c r="A1783" s="758">
        <v>85016</v>
      </c>
      <c r="B1783" s="759" t="s">
        <v>298</v>
      </c>
      <c r="C1783" s="758" t="s">
        <v>29</v>
      </c>
      <c r="D1783" s="760">
        <v>24.73</v>
      </c>
    </row>
    <row r="1784" spans="1:4">
      <c r="A1784" s="755">
        <v>79475</v>
      </c>
      <c r="B1784" s="756" t="s">
        <v>299</v>
      </c>
      <c r="C1784" s="755" t="s">
        <v>25</v>
      </c>
      <c r="D1784" s="757">
        <v>279.8</v>
      </c>
    </row>
    <row r="1785" spans="1:4" ht="30">
      <c r="A1785" s="758">
        <v>97751</v>
      </c>
      <c r="B1785" s="759" t="s">
        <v>4417</v>
      </c>
      <c r="C1785" s="758" t="s">
        <v>25</v>
      </c>
      <c r="D1785" s="760">
        <v>578.16999999999996</v>
      </c>
    </row>
    <row r="1786" spans="1:4" ht="30">
      <c r="A1786" s="755">
        <v>97752</v>
      </c>
      <c r="B1786" s="756" t="s">
        <v>4418</v>
      </c>
      <c r="C1786" s="755" t="s">
        <v>25</v>
      </c>
      <c r="D1786" s="757">
        <v>550.88</v>
      </c>
    </row>
    <row r="1787" spans="1:4" ht="30">
      <c r="A1787" s="758">
        <v>97753</v>
      </c>
      <c r="B1787" s="759" t="s">
        <v>4419</v>
      </c>
      <c r="C1787" s="758" t="s">
        <v>25</v>
      </c>
      <c r="D1787" s="760">
        <v>512.75</v>
      </c>
    </row>
    <row r="1788" spans="1:4" ht="30">
      <c r="A1788" s="755">
        <v>97754</v>
      </c>
      <c r="B1788" s="756" t="s">
        <v>4420</v>
      </c>
      <c r="C1788" s="755" t="s">
        <v>25</v>
      </c>
      <c r="D1788" s="757">
        <v>487.73</v>
      </c>
    </row>
    <row r="1789" spans="1:4" ht="30">
      <c r="A1789" s="758">
        <v>97755</v>
      </c>
      <c r="B1789" s="759" t="s">
        <v>4421</v>
      </c>
      <c r="C1789" s="758" t="s">
        <v>25</v>
      </c>
      <c r="D1789" s="760">
        <v>560.6</v>
      </c>
    </row>
    <row r="1790" spans="1:4" ht="30">
      <c r="A1790" s="755">
        <v>97756</v>
      </c>
      <c r="B1790" s="756" t="s">
        <v>4422</v>
      </c>
      <c r="C1790" s="755" t="s">
        <v>25</v>
      </c>
      <c r="D1790" s="757">
        <v>536.16</v>
      </c>
    </row>
    <row r="1791" spans="1:4" ht="30">
      <c r="A1791" s="758">
        <v>97757</v>
      </c>
      <c r="B1791" s="759" t="s">
        <v>4423</v>
      </c>
      <c r="C1791" s="758" t="s">
        <v>25</v>
      </c>
      <c r="D1791" s="760">
        <v>495.25</v>
      </c>
    </row>
    <row r="1792" spans="1:4" ht="30">
      <c r="A1792" s="755">
        <v>97758</v>
      </c>
      <c r="B1792" s="756" t="s">
        <v>4424</v>
      </c>
      <c r="C1792" s="755" t="s">
        <v>25</v>
      </c>
      <c r="D1792" s="757">
        <v>464.58</v>
      </c>
    </row>
    <row r="1793" spans="1:4" ht="30">
      <c r="A1793" s="758">
        <v>97759</v>
      </c>
      <c r="B1793" s="759" t="s">
        <v>4425</v>
      </c>
      <c r="C1793" s="758" t="s">
        <v>25</v>
      </c>
      <c r="D1793" s="760">
        <v>558.65</v>
      </c>
    </row>
    <row r="1794" spans="1:4" ht="30">
      <c r="A1794" s="755">
        <v>97760</v>
      </c>
      <c r="B1794" s="756" t="s">
        <v>4426</v>
      </c>
      <c r="C1794" s="755" t="s">
        <v>25</v>
      </c>
      <c r="D1794" s="757">
        <v>527</v>
      </c>
    </row>
    <row r="1795" spans="1:4" ht="30">
      <c r="A1795" s="758">
        <v>97761</v>
      </c>
      <c r="B1795" s="759" t="s">
        <v>4427</v>
      </c>
      <c r="C1795" s="758" t="s">
        <v>25</v>
      </c>
      <c r="D1795" s="760">
        <v>481.7</v>
      </c>
    </row>
    <row r="1796" spans="1:4" ht="30">
      <c r="A1796" s="755">
        <v>97762</v>
      </c>
      <c r="B1796" s="756" t="s">
        <v>4428</v>
      </c>
      <c r="C1796" s="755" t="s">
        <v>25</v>
      </c>
      <c r="D1796" s="757">
        <v>447.39</v>
      </c>
    </row>
    <row r="1797" spans="1:4" ht="30">
      <c r="A1797" s="758">
        <v>97763</v>
      </c>
      <c r="B1797" s="759" t="s">
        <v>4429</v>
      </c>
      <c r="C1797" s="758" t="s">
        <v>25</v>
      </c>
      <c r="D1797" s="760">
        <v>547.47</v>
      </c>
    </row>
    <row r="1798" spans="1:4" ht="30">
      <c r="A1798" s="755">
        <v>97764</v>
      </c>
      <c r="B1798" s="756" t="s">
        <v>4430</v>
      </c>
      <c r="C1798" s="755" t="s">
        <v>25</v>
      </c>
      <c r="D1798" s="757">
        <v>490.31</v>
      </c>
    </row>
    <row r="1799" spans="1:4" ht="30">
      <c r="A1799" s="758">
        <v>97765</v>
      </c>
      <c r="B1799" s="759" t="s">
        <v>4431</v>
      </c>
      <c r="C1799" s="758" t="s">
        <v>25</v>
      </c>
      <c r="D1799" s="760">
        <v>464.02</v>
      </c>
    </row>
    <row r="1800" spans="1:4" ht="30">
      <c r="A1800" s="755">
        <v>97766</v>
      </c>
      <c r="B1800" s="756" t="s">
        <v>4432</v>
      </c>
      <c r="C1800" s="755" t="s">
        <v>25</v>
      </c>
      <c r="D1800" s="757">
        <v>447.5</v>
      </c>
    </row>
    <row r="1801" spans="1:4" ht="30">
      <c r="A1801" s="758">
        <v>97767</v>
      </c>
      <c r="B1801" s="759" t="s">
        <v>4433</v>
      </c>
      <c r="C1801" s="758" t="s">
        <v>25</v>
      </c>
      <c r="D1801" s="760">
        <v>464.69</v>
      </c>
    </row>
    <row r="1802" spans="1:4" ht="30">
      <c r="A1802" s="755">
        <v>97768</v>
      </c>
      <c r="B1802" s="756" t="s">
        <v>4434</v>
      </c>
      <c r="C1802" s="755" t="s">
        <v>25</v>
      </c>
      <c r="D1802" s="757">
        <v>453.6</v>
      </c>
    </row>
    <row r="1803" spans="1:4" ht="30">
      <c r="A1803" s="758">
        <v>97769</v>
      </c>
      <c r="B1803" s="759" t="s">
        <v>4435</v>
      </c>
      <c r="C1803" s="758" t="s">
        <v>25</v>
      </c>
      <c r="D1803" s="760">
        <v>430.86</v>
      </c>
    </row>
    <row r="1804" spans="1:4" ht="30">
      <c r="A1804" s="755">
        <v>97770</v>
      </c>
      <c r="B1804" s="756" t="s">
        <v>4436</v>
      </c>
      <c r="C1804" s="755" t="s">
        <v>25</v>
      </c>
      <c r="D1804" s="757">
        <v>411.94</v>
      </c>
    </row>
    <row r="1805" spans="1:4" ht="30">
      <c r="A1805" s="758">
        <v>97771</v>
      </c>
      <c r="B1805" s="759" t="s">
        <v>4437</v>
      </c>
      <c r="C1805" s="758" t="s">
        <v>25</v>
      </c>
      <c r="D1805" s="760">
        <v>446.67</v>
      </c>
    </row>
    <row r="1806" spans="1:4" ht="30">
      <c r="A1806" s="755">
        <v>97772</v>
      </c>
      <c r="B1806" s="756" t="s">
        <v>4438</v>
      </c>
      <c r="C1806" s="755" t="s">
        <v>25</v>
      </c>
      <c r="D1806" s="757">
        <v>431.68</v>
      </c>
    </row>
    <row r="1807" spans="1:4" ht="30">
      <c r="A1807" s="758">
        <v>97773</v>
      </c>
      <c r="B1807" s="759" t="s">
        <v>4439</v>
      </c>
      <c r="C1807" s="758" t="s">
        <v>25</v>
      </c>
      <c r="D1807" s="760">
        <v>408.27</v>
      </c>
    </row>
    <row r="1808" spans="1:4" ht="30">
      <c r="A1808" s="755">
        <v>97774</v>
      </c>
      <c r="B1808" s="756" t="s">
        <v>4440</v>
      </c>
      <c r="C1808" s="755" t="s">
        <v>25</v>
      </c>
      <c r="D1808" s="757">
        <v>387.96</v>
      </c>
    </row>
    <row r="1809" spans="1:4" ht="30">
      <c r="A1809" s="758">
        <v>97775</v>
      </c>
      <c r="B1809" s="759" t="s">
        <v>4441</v>
      </c>
      <c r="C1809" s="758" t="s">
        <v>25</v>
      </c>
      <c r="D1809" s="760">
        <v>608.05999999999995</v>
      </c>
    </row>
    <row r="1810" spans="1:4" ht="30">
      <c r="A1810" s="755">
        <v>97776</v>
      </c>
      <c r="B1810" s="756" t="s">
        <v>4442</v>
      </c>
      <c r="C1810" s="755" t="s">
        <v>25</v>
      </c>
      <c r="D1810" s="757">
        <v>579.85</v>
      </c>
    </row>
    <row r="1811" spans="1:4" ht="30">
      <c r="A1811" s="758">
        <v>97777</v>
      </c>
      <c r="B1811" s="759" t="s">
        <v>4443</v>
      </c>
      <c r="C1811" s="758" t="s">
        <v>25</v>
      </c>
      <c r="D1811" s="760">
        <v>540.9</v>
      </c>
    </row>
    <row r="1812" spans="1:4" ht="30">
      <c r="A1812" s="755">
        <v>97778</v>
      </c>
      <c r="B1812" s="756" t="s">
        <v>4444</v>
      </c>
      <c r="C1812" s="755" t="s">
        <v>25</v>
      </c>
      <c r="D1812" s="757">
        <v>515.73</v>
      </c>
    </row>
    <row r="1813" spans="1:4" ht="45">
      <c r="A1813" s="758">
        <v>97779</v>
      </c>
      <c r="B1813" s="759" t="s">
        <v>4445</v>
      </c>
      <c r="C1813" s="758" t="s">
        <v>25</v>
      </c>
      <c r="D1813" s="760">
        <v>581.66</v>
      </c>
    </row>
    <row r="1814" spans="1:4" ht="45">
      <c r="A1814" s="755">
        <v>97780</v>
      </c>
      <c r="B1814" s="756" t="s">
        <v>4446</v>
      </c>
      <c r="C1814" s="755" t="s">
        <v>25</v>
      </c>
      <c r="D1814" s="757">
        <v>557.34</v>
      </c>
    </row>
    <row r="1815" spans="1:4" ht="45">
      <c r="A1815" s="758">
        <v>97781</v>
      </c>
      <c r="B1815" s="759" t="s">
        <v>4447</v>
      </c>
      <c r="C1815" s="758" t="s">
        <v>25</v>
      </c>
      <c r="D1815" s="760">
        <v>516.04999999999995</v>
      </c>
    </row>
    <row r="1816" spans="1:4" ht="45">
      <c r="A1816" s="755">
        <v>97782</v>
      </c>
      <c r="B1816" s="756" t="s">
        <v>4448</v>
      </c>
      <c r="C1816" s="755" t="s">
        <v>25</v>
      </c>
      <c r="D1816" s="757">
        <v>484.95</v>
      </c>
    </row>
    <row r="1817" spans="1:4" ht="30">
      <c r="A1817" s="758">
        <v>97783</v>
      </c>
      <c r="B1817" s="759" t="s">
        <v>4449</v>
      </c>
      <c r="C1817" s="758" t="s">
        <v>25</v>
      </c>
      <c r="D1817" s="760">
        <v>579.73</v>
      </c>
    </row>
    <row r="1818" spans="1:4" ht="30">
      <c r="A1818" s="755">
        <v>97784</v>
      </c>
      <c r="B1818" s="756" t="s">
        <v>4450</v>
      </c>
      <c r="C1818" s="755" t="s">
        <v>25</v>
      </c>
      <c r="D1818" s="757">
        <v>547.69000000000005</v>
      </c>
    </row>
    <row r="1819" spans="1:4" ht="30">
      <c r="A1819" s="758">
        <v>97785</v>
      </c>
      <c r="B1819" s="759" t="s">
        <v>4451</v>
      </c>
      <c r="C1819" s="758" t="s">
        <v>25</v>
      </c>
      <c r="D1819" s="760">
        <v>501.81</v>
      </c>
    </row>
    <row r="1820" spans="1:4" ht="30">
      <c r="A1820" s="755">
        <v>97786</v>
      </c>
      <c r="B1820" s="756" t="s">
        <v>4452</v>
      </c>
      <c r="C1820" s="755" t="s">
        <v>25</v>
      </c>
      <c r="D1820" s="757">
        <v>466.79</v>
      </c>
    </row>
    <row r="1821" spans="1:4" ht="30">
      <c r="A1821" s="758">
        <v>97787</v>
      </c>
      <c r="B1821" s="759" t="s">
        <v>4453</v>
      </c>
      <c r="C1821" s="758" t="s">
        <v>25</v>
      </c>
      <c r="D1821" s="760">
        <v>539.69000000000005</v>
      </c>
    </row>
    <row r="1822" spans="1:4" ht="30">
      <c r="A1822" s="755">
        <v>97788</v>
      </c>
      <c r="B1822" s="756" t="s">
        <v>4454</v>
      </c>
      <c r="C1822" s="755" t="s">
        <v>25</v>
      </c>
      <c r="D1822" s="757">
        <v>519.28</v>
      </c>
    </row>
    <row r="1823" spans="1:4" ht="30">
      <c r="A1823" s="758">
        <v>97789</v>
      </c>
      <c r="B1823" s="759" t="s">
        <v>4455</v>
      </c>
      <c r="C1823" s="758" t="s">
        <v>25</v>
      </c>
      <c r="D1823" s="760">
        <v>492.17</v>
      </c>
    </row>
    <row r="1824" spans="1:4" ht="30">
      <c r="A1824" s="755">
        <v>97790</v>
      </c>
      <c r="B1824" s="756" t="s">
        <v>4456</v>
      </c>
      <c r="C1824" s="755" t="s">
        <v>25</v>
      </c>
      <c r="D1824" s="757">
        <v>475.5</v>
      </c>
    </row>
    <row r="1825" spans="1:4" ht="45">
      <c r="A1825" s="758">
        <v>97791</v>
      </c>
      <c r="B1825" s="759" t="s">
        <v>4457</v>
      </c>
      <c r="C1825" s="758" t="s">
        <v>25</v>
      </c>
      <c r="D1825" s="760">
        <v>485.75</v>
      </c>
    </row>
    <row r="1826" spans="1:4" ht="45">
      <c r="A1826" s="755">
        <v>97792</v>
      </c>
      <c r="B1826" s="756" t="s">
        <v>4458</v>
      </c>
      <c r="C1826" s="755" t="s">
        <v>25</v>
      </c>
      <c r="D1826" s="757">
        <v>474.78</v>
      </c>
    </row>
    <row r="1827" spans="1:4" ht="45">
      <c r="A1827" s="758">
        <v>97793</v>
      </c>
      <c r="B1827" s="759" t="s">
        <v>4459</v>
      </c>
      <c r="C1827" s="758" t="s">
        <v>25</v>
      </c>
      <c r="D1827" s="760">
        <v>451.66</v>
      </c>
    </row>
    <row r="1828" spans="1:4" ht="45">
      <c r="A1828" s="755">
        <v>97794</v>
      </c>
      <c r="B1828" s="756" t="s">
        <v>4460</v>
      </c>
      <c r="C1828" s="755" t="s">
        <v>25</v>
      </c>
      <c r="D1828" s="757">
        <v>432.31</v>
      </c>
    </row>
    <row r="1829" spans="1:4" ht="30">
      <c r="A1829" s="758">
        <v>97795</v>
      </c>
      <c r="B1829" s="759" t="s">
        <v>4461</v>
      </c>
      <c r="C1829" s="758" t="s">
        <v>25</v>
      </c>
      <c r="D1829" s="760">
        <v>467.75</v>
      </c>
    </row>
    <row r="1830" spans="1:4" ht="30">
      <c r="A1830" s="755">
        <v>97796</v>
      </c>
      <c r="B1830" s="756" t="s">
        <v>4462</v>
      </c>
      <c r="C1830" s="755" t="s">
        <v>25</v>
      </c>
      <c r="D1830" s="757">
        <v>452.37</v>
      </c>
    </row>
    <row r="1831" spans="1:4" ht="30">
      <c r="A1831" s="758">
        <v>97797</v>
      </c>
      <c r="B1831" s="759" t="s">
        <v>4463</v>
      </c>
      <c r="C1831" s="758" t="s">
        <v>25</v>
      </c>
      <c r="D1831" s="760">
        <v>428.38</v>
      </c>
    </row>
    <row r="1832" spans="1:4" ht="30">
      <c r="A1832" s="755">
        <v>97798</v>
      </c>
      <c r="B1832" s="756" t="s">
        <v>4464</v>
      </c>
      <c r="C1832" s="755" t="s">
        <v>25</v>
      </c>
      <c r="D1832" s="757">
        <v>407.36</v>
      </c>
    </row>
    <row r="1833" spans="1:4" ht="30">
      <c r="A1833" s="758">
        <v>97799</v>
      </c>
      <c r="B1833" s="759" t="s">
        <v>4465</v>
      </c>
      <c r="C1833" s="758" t="s">
        <v>25</v>
      </c>
      <c r="D1833" s="760">
        <v>511.09</v>
      </c>
    </row>
    <row r="1834" spans="1:4" ht="30">
      <c r="A1834" s="755">
        <v>97800</v>
      </c>
      <c r="B1834" s="756" t="s">
        <v>4466</v>
      </c>
      <c r="C1834" s="755" t="s">
        <v>25</v>
      </c>
      <c r="D1834" s="757">
        <v>542.9</v>
      </c>
    </row>
    <row r="1835" spans="1:4" ht="30">
      <c r="A1835" s="758">
        <v>89198</v>
      </c>
      <c r="B1835" s="759" t="s">
        <v>4467</v>
      </c>
      <c r="C1835" s="758" t="s">
        <v>29</v>
      </c>
      <c r="D1835" s="760">
        <v>63.48</v>
      </c>
    </row>
    <row r="1836" spans="1:4" ht="30">
      <c r="A1836" s="755">
        <v>89199</v>
      </c>
      <c r="B1836" s="756" t="s">
        <v>4468</v>
      </c>
      <c r="C1836" s="755" t="s">
        <v>29</v>
      </c>
      <c r="D1836" s="757">
        <v>83.11</v>
      </c>
    </row>
    <row r="1837" spans="1:4" ht="30">
      <c r="A1837" s="758">
        <v>89200</v>
      </c>
      <c r="B1837" s="759" t="s">
        <v>4469</v>
      </c>
      <c r="C1837" s="758" t="s">
        <v>29</v>
      </c>
      <c r="D1837" s="760">
        <v>193</v>
      </c>
    </row>
    <row r="1838" spans="1:4" ht="30">
      <c r="A1838" s="755">
        <v>89201</v>
      </c>
      <c r="B1838" s="756" t="s">
        <v>4470</v>
      </c>
      <c r="C1838" s="755" t="s">
        <v>29</v>
      </c>
      <c r="D1838" s="757">
        <v>48.97</v>
      </c>
    </row>
    <row r="1839" spans="1:4" ht="30">
      <c r="A1839" s="758">
        <v>89202</v>
      </c>
      <c r="B1839" s="759" t="s">
        <v>4471</v>
      </c>
      <c r="C1839" s="758" t="s">
        <v>29</v>
      </c>
      <c r="D1839" s="760">
        <v>63.04</v>
      </c>
    </row>
    <row r="1840" spans="1:4" ht="45">
      <c r="A1840" s="755">
        <v>89203</v>
      </c>
      <c r="B1840" s="756" t="s">
        <v>4472</v>
      </c>
      <c r="C1840" s="755" t="s">
        <v>29</v>
      </c>
      <c r="D1840" s="757">
        <v>145.44</v>
      </c>
    </row>
    <row r="1841" spans="1:4" ht="30">
      <c r="A1841" s="758">
        <v>89204</v>
      </c>
      <c r="B1841" s="759" t="s">
        <v>4473</v>
      </c>
      <c r="C1841" s="758" t="s">
        <v>29</v>
      </c>
      <c r="D1841" s="760">
        <v>43.94</v>
      </c>
    </row>
    <row r="1842" spans="1:4" ht="30">
      <c r="A1842" s="755">
        <v>89205</v>
      </c>
      <c r="B1842" s="756" t="s">
        <v>4474</v>
      </c>
      <c r="C1842" s="755" t="s">
        <v>29</v>
      </c>
      <c r="D1842" s="757">
        <v>57.15</v>
      </c>
    </row>
    <row r="1843" spans="1:4" ht="45">
      <c r="A1843" s="758">
        <v>89206</v>
      </c>
      <c r="B1843" s="759" t="s">
        <v>4475</v>
      </c>
      <c r="C1843" s="758" t="s">
        <v>29</v>
      </c>
      <c r="D1843" s="760">
        <v>134.37</v>
      </c>
    </row>
    <row r="1844" spans="1:4" ht="30">
      <c r="A1844" s="755">
        <v>90808</v>
      </c>
      <c r="B1844" s="756" t="s">
        <v>4476</v>
      </c>
      <c r="C1844" s="755" t="s">
        <v>29</v>
      </c>
      <c r="D1844" s="757">
        <v>65.459999999999994</v>
      </c>
    </row>
    <row r="1845" spans="1:4" ht="30">
      <c r="A1845" s="758">
        <v>90809</v>
      </c>
      <c r="B1845" s="759" t="s">
        <v>4477</v>
      </c>
      <c r="C1845" s="758" t="s">
        <v>29</v>
      </c>
      <c r="D1845" s="760">
        <v>63.28</v>
      </c>
    </row>
    <row r="1846" spans="1:4" ht="30">
      <c r="A1846" s="755">
        <v>90810</v>
      </c>
      <c r="B1846" s="756" t="s">
        <v>4478</v>
      </c>
      <c r="C1846" s="755" t="s">
        <v>29</v>
      </c>
      <c r="D1846" s="757">
        <v>141.15</v>
      </c>
    </row>
    <row r="1847" spans="1:4" ht="30">
      <c r="A1847" s="758">
        <v>90811</v>
      </c>
      <c r="B1847" s="759" t="s">
        <v>4479</v>
      </c>
      <c r="C1847" s="758" t="s">
        <v>29</v>
      </c>
      <c r="D1847" s="760">
        <v>134.57</v>
      </c>
    </row>
    <row r="1848" spans="1:4" ht="30">
      <c r="A1848" s="755">
        <v>90812</v>
      </c>
      <c r="B1848" s="756" t="s">
        <v>4480</v>
      </c>
      <c r="C1848" s="755" t="s">
        <v>29</v>
      </c>
      <c r="D1848" s="757">
        <v>243.45</v>
      </c>
    </row>
    <row r="1849" spans="1:4" ht="30">
      <c r="A1849" s="758">
        <v>90813</v>
      </c>
      <c r="B1849" s="759" t="s">
        <v>4481</v>
      </c>
      <c r="C1849" s="758" t="s">
        <v>29</v>
      </c>
      <c r="D1849" s="760">
        <v>234.41</v>
      </c>
    </row>
    <row r="1850" spans="1:4" ht="30">
      <c r="A1850" s="755">
        <v>90814</v>
      </c>
      <c r="B1850" s="756" t="s">
        <v>4482</v>
      </c>
      <c r="C1850" s="755" t="s">
        <v>29</v>
      </c>
      <c r="D1850" s="757">
        <v>295.66000000000003</v>
      </c>
    </row>
    <row r="1851" spans="1:4" ht="30">
      <c r="A1851" s="758">
        <v>90815</v>
      </c>
      <c r="B1851" s="759" t="s">
        <v>4483</v>
      </c>
      <c r="C1851" s="758" t="s">
        <v>29</v>
      </c>
      <c r="D1851" s="760">
        <v>359.28</v>
      </c>
    </row>
    <row r="1852" spans="1:4" ht="30">
      <c r="A1852" s="755">
        <v>90877</v>
      </c>
      <c r="B1852" s="756" t="s">
        <v>4484</v>
      </c>
      <c r="C1852" s="755" t="s">
        <v>29</v>
      </c>
      <c r="D1852" s="757">
        <v>40.28</v>
      </c>
    </row>
    <row r="1853" spans="1:4" ht="30">
      <c r="A1853" s="758">
        <v>90878</v>
      </c>
      <c r="B1853" s="759" t="s">
        <v>4485</v>
      </c>
      <c r="C1853" s="758" t="s">
        <v>29</v>
      </c>
      <c r="D1853" s="760">
        <v>38.67</v>
      </c>
    </row>
    <row r="1854" spans="1:4" ht="30">
      <c r="A1854" s="755">
        <v>90880</v>
      </c>
      <c r="B1854" s="756" t="s">
        <v>4486</v>
      </c>
      <c r="C1854" s="755" t="s">
        <v>29</v>
      </c>
      <c r="D1854" s="757">
        <v>52.03</v>
      </c>
    </row>
    <row r="1855" spans="1:4" ht="30">
      <c r="A1855" s="758">
        <v>90881</v>
      </c>
      <c r="B1855" s="759" t="s">
        <v>4487</v>
      </c>
      <c r="C1855" s="758" t="s">
        <v>29</v>
      </c>
      <c r="D1855" s="760">
        <v>48.12</v>
      </c>
    </row>
    <row r="1856" spans="1:4" ht="30">
      <c r="A1856" s="755">
        <v>90883</v>
      </c>
      <c r="B1856" s="756" t="s">
        <v>4488</v>
      </c>
      <c r="C1856" s="755" t="s">
        <v>29</v>
      </c>
      <c r="D1856" s="757">
        <v>70.05</v>
      </c>
    </row>
    <row r="1857" spans="1:4" ht="30">
      <c r="A1857" s="758">
        <v>90884</v>
      </c>
      <c r="B1857" s="759" t="s">
        <v>4489</v>
      </c>
      <c r="C1857" s="758" t="s">
        <v>29</v>
      </c>
      <c r="D1857" s="760">
        <v>68.22</v>
      </c>
    </row>
    <row r="1858" spans="1:4" ht="30">
      <c r="A1858" s="755">
        <v>90885</v>
      </c>
      <c r="B1858" s="756" t="s">
        <v>4490</v>
      </c>
      <c r="C1858" s="755" t="s">
        <v>29</v>
      </c>
      <c r="D1858" s="757">
        <v>67.400000000000006</v>
      </c>
    </row>
    <row r="1859" spans="1:4" ht="30">
      <c r="A1859" s="758">
        <v>90886</v>
      </c>
      <c r="B1859" s="759" t="s">
        <v>4491</v>
      </c>
      <c r="C1859" s="758" t="s">
        <v>29</v>
      </c>
      <c r="D1859" s="760">
        <v>137.27000000000001</v>
      </c>
    </row>
    <row r="1860" spans="1:4" ht="30">
      <c r="A1860" s="755">
        <v>90887</v>
      </c>
      <c r="B1860" s="756" t="s">
        <v>4492</v>
      </c>
      <c r="C1860" s="755" t="s">
        <v>29</v>
      </c>
      <c r="D1860" s="757">
        <v>135.22999999999999</v>
      </c>
    </row>
    <row r="1861" spans="1:4" ht="30">
      <c r="A1861" s="758">
        <v>90888</v>
      </c>
      <c r="B1861" s="759" t="s">
        <v>4493</v>
      </c>
      <c r="C1861" s="758" t="s">
        <v>29</v>
      </c>
      <c r="D1861" s="760">
        <v>134.36000000000001</v>
      </c>
    </row>
    <row r="1862" spans="1:4" ht="30">
      <c r="A1862" s="755">
        <v>90889</v>
      </c>
      <c r="B1862" s="756" t="s">
        <v>4494</v>
      </c>
      <c r="C1862" s="755" t="s">
        <v>29</v>
      </c>
      <c r="D1862" s="757">
        <v>161.57</v>
      </c>
    </row>
    <row r="1863" spans="1:4" ht="30">
      <c r="A1863" s="758">
        <v>90890</v>
      </c>
      <c r="B1863" s="759" t="s">
        <v>4495</v>
      </c>
      <c r="C1863" s="758" t="s">
        <v>29</v>
      </c>
      <c r="D1863" s="760">
        <v>158.54</v>
      </c>
    </row>
    <row r="1864" spans="1:4" ht="30">
      <c r="A1864" s="755">
        <v>90891</v>
      </c>
      <c r="B1864" s="756" t="s">
        <v>4496</v>
      </c>
      <c r="C1864" s="755" t="s">
        <v>29</v>
      </c>
      <c r="D1864" s="757">
        <v>157.19</v>
      </c>
    </row>
    <row r="1865" spans="1:4">
      <c r="A1865" s="758">
        <v>95601</v>
      </c>
      <c r="B1865" s="759" t="s">
        <v>4497</v>
      </c>
      <c r="C1865" s="758" t="s">
        <v>30</v>
      </c>
      <c r="D1865" s="760">
        <v>12.81</v>
      </c>
    </row>
    <row r="1866" spans="1:4">
      <c r="A1866" s="755">
        <v>95602</v>
      </c>
      <c r="B1866" s="756" t="s">
        <v>4498</v>
      </c>
      <c r="C1866" s="755" t="s">
        <v>30</v>
      </c>
      <c r="D1866" s="757">
        <v>16.420000000000002</v>
      </c>
    </row>
    <row r="1867" spans="1:4">
      <c r="A1867" s="758">
        <v>95603</v>
      </c>
      <c r="B1867" s="759" t="s">
        <v>4499</v>
      </c>
      <c r="C1867" s="758" t="s">
        <v>30</v>
      </c>
      <c r="D1867" s="760">
        <v>21.57</v>
      </c>
    </row>
    <row r="1868" spans="1:4">
      <c r="A1868" s="755">
        <v>95604</v>
      </c>
      <c r="B1868" s="756" t="s">
        <v>4500</v>
      </c>
      <c r="C1868" s="755" t="s">
        <v>30</v>
      </c>
      <c r="D1868" s="757">
        <v>28.39</v>
      </c>
    </row>
    <row r="1869" spans="1:4">
      <c r="A1869" s="758">
        <v>95605</v>
      </c>
      <c r="B1869" s="759" t="s">
        <v>4501</v>
      </c>
      <c r="C1869" s="758" t="s">
        <v>30</v>
      </c>
      <c r="D1869" s="760">
        <v>44.53</v>
      </c>
    </row>
    <row r="1870" spans="1:4">
      <c r="A1870" s="755">
        <v>95607</v>
      </c>
      <c r="B1870" s="756" t="s">
        <v>4502</v>
      </c>
      <c r="C1870" s="755" t="s">
        <v>30</v>
      </c>
      <c r="D1870" s="757">
        <v>4.9400000000000004</v>
      </c>
    </row>
    <row r="1871" spans="1:4">
      <c r="A1871" s="758">
        <v>95608</v>
      </c>
      <c r="B1871" s="759" t="s">
        <v>4503</v>
      </c>
      <c r="C1871" s="758" t="s">
        <v>30</v>
      </c>
      <c r="D1871" s="760">
        <v>5.7</v>
      </c>
    </row>
    <row r="1872" spans="1:4">
      <c r="A1872" s="755">
        <v>95609</v>
      </c>
      <c r="B1872" s="756" t="s">
        <v>4504</v>
      </c>
      <c r="C1872" s="755" t="s">
        <v>30</v>
      </c>
      <c r="D1872" s="757">
        <v>6.35</v>
      </c>
    </row>
    <row r="1873" spans="1:4">
      <c r="A1873" s="758">
        <v>96160</v>
      </c>
      <c r="B1873" s="759" t="s">
        <v>4505</v>
      </c>
      <c r="C1873" s="758" t="s">
        <v>29</v>
      </c>
      <c r="D1873" s="760">
        <v>158.59</v>
      </c>
    </row>
    <row r="1874" spans="1:4">
      <c r="A1874" s="755">
        <v>96161</v>
      </c>
      <c r="B1874" s="756" t="s">
        <v>4506</v>
      </c>
      <c r="C1874" s="755" t="s">
        <v>29</v>
      </c>
      <c r="D1874" s="757">
        <v>237.21</v>
      </c>
    </row>
    <row r="1875" spans="1:4">
      <c r="A1875" s="758">
        <v>96162</v>
      </c>
      <c r="B1875" s="759" t="s">
        <v>4507</v>
      </c>
      <c r="C1875" s="758" t="s">
        <v>29</v>
      </c>
      <c r="D1875" s="760">
        <v>311.91000000000003</v>
      </c>
    </row>
    <row r="1876" spans="1:4">
      <c r="A1876" s="755">
        <v>96163</v>
      </c>
      <c r="B1876" s="756" t="s">
        <v>4508</v>
      </c>
      <c r="C1876" s="755" t="s">
        <v>29</v>
      </c>
      <c r="D1876" s="757">
        <v>356.41</v>
      </c>
    </row>
    <row r="1877" spans="1:4">
      <c r="A1877" s="758">
        <v>96164</v>
      </c>
      <c r="B1877" s="759" t="s">
        <v>4509</v>
      </c>
      <c r="C1877" s="758" t="s">
        <v>29</v>
      </c>
      <c r="D1877" s="760">
        <v>143.79</v>
      </c>
    </row>
    <row r="1878" spans="1:4">
      <c r="A1878" s="755">
        <v>96165</v>
      </c>
      <c r="B1878" s="756" t="s">
        <v>4510</v>
      </c>
      <c r="C1878" s="755" t="s">
        <v>29</v>
      </c>
      <c r="D1878" s="757">
        <v>217.04</v>
      </c>
    </row>
    <row r="1879" spans="1:4">
      <c r="A1879" s="758">
        <v>96166</v>
      </c>
      <c r="B1879" s="759" t="s">
        <v>4511</v>
      </c>
      <c r="C1879" s="758" t="s">
        <v>29</v>
      </c>
      <c r="D1879" s="760">
        <v>281.17</v>
      </c>
    </row>
    <row r="1880" spans="1:4">
      <c r="A1880" s="755">
        <v>96167</v>
      </c>
      <c r="B1880" s="756" t="s">
        <v>4512</v>
      </c>
      <c r="C1880" s="755" t="s">
        <v>29</v>
      </c>
      <c r="D1880" s="757">
        <v>313.02999999999997</v>
      </c>
    </row>
    <row r="1881" spans="1:4">
      <c r="A1881" s="758">
        <v>96168</v>
      </c>
      <c r="B1881" s="759" t="s">
        <v>4513</v>
      </c>
      <c r="C1881" s="758" t="s">
        <v>29</v>
      </c>
      <c r="D1881" s="760">
        <v>136.72</v>
      </c>
    </row>
    <row r="1882" spans="1:4">
      <c r="A1882" s="755">
        <v>96169</v>
      </c>
      <c r="B1882" s="756" t="s">
        <v>4514</v>
      </c>
      <c r="C1882" s="755" t="s">
        <v>29</v>
      </c>
      <c r="D1882" s="757">
        <v>207.91</v>
      </c>
    </row>
    <row r="1883" spans="1:4">
      <c r="A1883" s="758">
        <v>96170</v>
      </c>
      <c r="B1883" s="759" t="s">
        <v>4515</v>
      </c>
      <c r="C1883" s="758" t="s">
        <v>29</v>
      </c>
      <c r="D1883" s="760">
        <v>270</v>
      </c>
    </row>
    <row r="1884" spans="1:4">
      <c r="A1884" s="755">
        <v>96171</v>
      </c>
      <c r="B1884" s="756" t="s">
        <v>4516</v>
      </c>
      <c r="C1884" s="755" t="s">
        <v>29</v>
      </c>
      <c r="D1884" s="757">
        <v>298.16000000000003</v>
      </c>
    </row>
    <row r="1885" spans="1:4">
      <c r="A1885" s="758">
        <v>96172</v>
      </c>
      <c r="B1885" s="759" t="s">
        <v>4517</v>
      </c>
      <c r="C1885" s="758" t="s">
        <v>29</v>
      </c>
      <c r="D1885" s="760">
        <v>168.85</v>
      </c>
    </row>
    <row r="1886" spans="1:4">
      <c r="A1886" s="755">
        <v>96173</v>
      </c>
      <c r="B1886" s="756" t="s">
        <v>4518</v>
      </c>
      <c r="C1886" s="755" t="s">
        <v>29</v>
      </c>
      <c r="D1886" s="757">
        <v>250.05</v>
      </c>
    </row>
    <row r="1887" spans="1:4">
      <c r="A1887" s="758">
        <v>96174</v>
      </c>
      <c r="B1887" s="759" t="s">
        <v>4519</v>
      </c>
      <c r="C1887" s="758" t="s">
        <v>29</v>
      </c>
      <c r="D1887" s="760">
        <v>328.37</v>
      </c>
    </row>
    <row r="1888" spans="1:4">
      <c r="A1888" s="755">
        <v>96175</v>
      </c>
      <c r="B1888" s="756" t="s">
        <v>4520</v>
      </c>
      <c r="C1888" s="755" t="s">
        <v>29</v>
      </c>
      <c r="D1888" s="757">
        <v>375.54</v>
      </c>
    </row>
    <row r="1889" spans="1:4">
      <c r="A1889" s="758">
        <v>96176</v>
      </c>
      <c r="B1889" s="759" t="s">
        <v>4521</v>
      </c>
      <c r="C1889" s="758" t="s">
        <v>29</v>
      </c>
      <c r="D1889" s="760">
        <v>150.65</v>
      </c>
    </row>
    <row r="1890" spans="1:4">
      <c r="A1890" s="755">
        <v>96177</v>
      </c>
      <c r="B1890" s="756" t="s">
        <v>4522</v>
      </c>
      <c r="C1890" s="755" t="s">
        <v>29</v>
      </c>
      <c r="D1890" s="757">
        <v>224.93</v>
      </c>
    </row>
    <row r="1891" spans="1:4">
      <c r="A1891" s="758">
        <v>96178</v>
      </c>
      <c r="B1891" s="759" t="s">
        <v>4523</v>
      </c>
      <c r="C1891" s="758" t="s">
        <v>29</v>
      </c>
      <c r="D1891" s="760">
        <v>290.48</v>
      </c>
    </row>
    <row r="1892" spans="1:4">
      <c r="A1892" s="755">
        <v>96179</v>
      </c>
      <c r="B1892" s="756" t="s">
        <v>4524</v>
      </c>
      <c r="C1892" s="755" t="s">
        <v>29</v>
      </c>
      <c r="D1892" s="757">
        <v>323.14999999999998</v>
      </c>
    </row>
    <row r="1893" spans="1:4">
      <c r="A1893" s="758">
        <v>96180</v>
      </c>
      <c r="B1893" s="759" t="s">
        <v>4525</v>
      </c>
      <c r="C1893" s="758" t="s">
        <v>29</v>
      </c>
      <c r="D1893" s="760">
        <v>141.74</v>
      </c>
    </row>
    <row r="1894" spans="1:4">
      <c r="A1894" s="755">
        <v>96181</v>
      </c>
      <c r="B1894" s="756" t="s">
        <v>4526</v>
      </c>
      <c r="C1894" s="755" t="s">
        <v>29</v>
      </c>
      <c r="D1894" s="757">
        <v>213.77</v>
      </c>
    </row>
    <row r="1895" spans="1:4">
      <c r="A1895" s="758">
        <v>96182</v>
      </c>
      <c r="B1895" s="759" t="s">
        <v>4527</v>
      </c>
      <c r="C1895" s="758" t="s">
        <v>29</v>
      </c>
      <c r="D1895" s="760">
        <v>275.68</v>
      </c>
    </row>
    <row r="1896" spans="1:4">
      <c r="A1896" s="755">
        <v>96183</v>
      </c>
      <c r="B1896" s="756" t="s">
        <v>4528</v>
      </c>
      <c r="C1896" s="755" t="s">
        <v>29</v>
      </c>
      <c r="D1896" s="757">
        <v>305.01</v>
      </c>
    </row>
    <row r="1897" spans="1:4" ht="30">
      <c r="A1897" s="758">
        <v>98228</v>
      </c>
      <c r="B1897" s="759" t="s">
        <v>8098</v>
      </c>
      <c r="C1897" s="758" t="s">
        <v>29</v>
      </c>
      <c r="D1897" s="760">
        <v>43.95</v>
      </c>
    </row>
    <row r="1898" spans="1:4" ht="30">
      <c r="A1898" s="755">
        <v>98229</v>
      </c>
      <c r="B1898" s="756" t="s">
        <v>8099</v>
      </c>
      <c r="C1898" s="755" t="s">
        <v>29</v>
      </c>
      <c r="D1898" s="757">
        <v>59.55</v>
      </c>
    </row>
    <row r="1899" spans="1:4" ht="30">
      <c r="A1899" s="758">
        <v>98230</v>
      </c>
      <c r="B1899" s="759" t="s">
        <v>8100</v>
      </c>
      <c r="C1899" s="758" t="s">
        <v>29</v>
      </c>
      <c r="D1899" s="760">
        <v>80.790000000000006</v>
      </c>
    </row>
    <row r="1900" spans="1:4">
      <c r="A1900" s="755">
        <v>83534</v>
      </c>
      <c r="B1900" s="756" t="s">
        <v>4529</v>
      </c>
      <c r="C1900" s="755" t="s">
        <v>25</v>
      </c>
      <c r="D1900" s="757">
        <v>458.3</v>
      </c>
    </row>
    <row r="1901" spans="1:4">
      <c r="A1901" s="758">
        <v>95240</v>
      </c>
      <c r="B1901" s="759" t="s">
        <v>4530</v>
      </c>
      <c r="C1901" s="758" t="s">
        <v>0</v>
      </c>
      <c r="D1901" s="760">
        <v>11.61</v>
      </c>
    </row>
    <row r="1902" spans="1:4">
      <c r="A1902" s="755">
        <v>95241</v>
      </c>
      <c r="B1902" s="756" t="s">
        <v>4531</v>
      </c>
      <c r="C1902" s="755" t="s">
        <v>0</v>
      </c>
      <c r="D1902" s="757">
        <v>19.37</v>
      </c>
    </row>
    <row r="1903" spans="1:4">
      <c r="A1903" s="758">
        <v>96616</v>
      </c>
      <c r="B1903" s="759" t="s">
        <v>4532</v>
      </c>
      <c r="C1903" s="758" t="s">
        <v>25</v>
      </c>
      <c r="D1903" s="760">
        <v>404.24</v>
      </c>
    </row>
    <row r="1904" spans="1:4">
      <c r="A1904" s="755">
        <v>96617</v>
      </c>
      <c r="B1904" s="756" t="s">
        <v>4533</v>
      </c>
      <c r="C1904" s="755" t="s">
        <v>0</v>
      </c>
      <c r="D1904" s="757">
        <v>12.11</v>
      </c>
    </row>
    <row r="1905" spans="1:4">
      <c r="A1905" s="758">
        <v>96619</v>
      </c>
      <c r="B1905" s="759" t="s">
        <v>4534</v>
      </c>
      <c r="C1905" s="758" t="s">
        <v>0</v>
      </c>
      <c r="D1905" s="760">
        <v>20.190000000000001</v>
      </c>
    </row>
    <row r="1906" spans="1:4">
      <c r="A1906" s="755">
        <v>96620</v>
      </c>
      <c r="B1906" s="756" t="s">
        <v>4535</v>
      </c>
      <c r="C1906" s="755" t="s">
        <v>25</v>
      </c>
      <c r="D1906" s="757">
        <v>387.73</v>
      </c>
    </row>
    <row r="1907" spans="1:4">
      <c r="A1907" s="758">
        <v>96621</v>
      </c>
      <c r="B1907" s="759" t="s">
        <v>4536</v>
      </c>
      <c r="C1907" s="758" t="s">
        <v>25</v>
      </c>
      <c r="D1907" s="760">
        <v>147.55000000000001</v>
      </c>
    </row>
    <row r="1908" spans="1:4">
      <c r="A1908" s="755">
        <v>96622</v>
      </c>
      <c r="B1908" s="756" t="s">
        <v>4537</v>
      </c>
      <c r="C1908" s="755" t="s">
        <v>25</v>
      </c>
      <c r="D1908" s="757">
        <v>99.01</v>
      </c>
    </row>
    <row r="1909" spans="1:4">
      <c r="A1909" s="758">
        <v>96623</v>
      </c>
      <c r="B1909" s="759" t="s">
        <v>4538</v>
      </c>
      <c r="C1909" s="758" t="s">
        <v>25</v>
      </c>
      <c r="D1909" s="760">
        <v>136.25</v>
      </c>
    </row>
    <row r="1910" spans="1:4">
      <c r="A1910" s="755">
        <v>96624</v>
      </c>
      <c r="B1910" s="756" t="s">
        <v>4539</v>
      </c>
      <c r="C1910" s="755" t="s">
        <v>25</v>
      </c>
      <c r="D1910" s="757">
        <v>95.03</v>
      </c>
    </row>
    <row r="1911" spans="1:4">
      <c r="A1911" s="758">
        <v>97082</v>
      </c>
      <c r="B1911" s="759" t="s">
        <v>4540</v>
      </c>
      <c r="C1911" s="758" t="s">
        <v>25</v>
      </c>
      <c r="D1911" s="760">
        <v>41.12</v>
      </c>
    </row>
    <row r="1912" spans="1:4">
      <c r="A1912" s="755">
        <v>97083</v>
      </c>
      <c r="B1912" s="756" t="s">
        <v>4541</v>
      </c>
      <c r="C1912" s="755" t="s">
        <v>0</v>
      </c>
      <c r="D1912" s="757">
        <v>2.16</v>
      </c>
    </row>
    <row r="1913" spans="1:4" ht="30">
      <c r="A1913" s="758">
        <v>97084</v>
      </c>
      <c r="B1913" s="759" t="s">
        <v>4542</v>
      </c>
      <c r="C1913" s="758" t="s">
        <v>0</v>
      </c>
      <c r="D1913" s="760">
        <v>0.43</v>
      </c>
    </row>
    <row r="1914" spans="1:4">
      <c r="A1914" s="755">
        <v>97086</v>
      </c>
      <c r="B1914" s="756" t="s">
        <v>4543</v>
      </c>
      <c r="C1914" s="755" t="s">
        <v>0</v>
      </c>
      <c r="D1914" s="757">
        <v>72.3</v>
      </c>
    </row>
    <row r="1915" spans="1:4" ht="30">
      <c r="A1915" s="758">
        <v>97094</v>
      </c>
      <c r="B1915" s="759" t="s">
        <v>4544</v>
      </c>
      <c r="C1915" s="758" t="s">
        <v>25</v>
      </c>
      <c r="D1915" s="760">
        <v>429.41</v>
      </c>
    </row>
    <row r="1916" spans="1:4" ht="30">
      <c r="A1916" s="755">
        <v>97095</v>
      </c>
      <c r="B1916" s="756" t="s">
        <v>4545</v>
      </c>
      <c r="C1916" s="755" t="s">
        <v>25</v>
      </c>
      <c r="D1916" s="757">
        <v>403.26</v>
      </c>
    </row>
    <row r="1917" spans="1:4" ht="30">
      <c r="A1917" s="758">
        <v>97096</v>
      </c>
      <c r="B1917" s="759" t="s">
        <v>4546</v>
      </c>
      <c r="C1917" s="758" t="s">
        <v>25</v>
      </c>
      <c r="D1917" s="760">
        <v>389.83</v>
      </c>
    </row>
    <row r="1918" spans="1:4" ht="30">
      <c r="A1918" s="755">
        <v>90996</v>
      </c>
      <c r="B1918" s="756" t="s">
        <v>4547</v>
      </c>
      <c r="C1918" s="755" t="s">
        <v>0</v>
      </c>
      <c r="D1918" s="757">
        <v>10.73</v>
      </c>
    </row>
    <row r="1919" spans="1:4" ht="30">
      <c r="A1919" s="758">
        <v>90997</v>
      </c>
      <c r="B1919" s="759" t="s">
        <v>4548</v>
      </c>
      <c r="C1919" s="758" t="s">
        <v>0</v>
      </c>
      <c r="D1919" s="760">
        <v>14.64</v>
      </c>
    </row>
    <row r="1920" spans="1:4" ht="30">
      <c r="A1920" s="755">
        <v>90998</v>
      </c>
      <c r="B1920" s="756" t="s">
        <v>4549</v>
      </c>
      <c r="C1920" s="755" t="s">
        <v>0</v>
      </c>
      <c r="D1920" s="757">
        <v>17.690000000000001</v>
      </c>
    </row>
    <row r="1921" spans="1:4" ht="30">
      <c r="A1921" s="758">
        <v>91000</v>
      </c>
      <c r="B1921" s="759" t="s">
        <v>4550</v>
      </c>
      <c r="C1921" s="758" t="s">
        <v>0</v>
      </c>
      <c r="D1921" s="760">
        <v>13.47</v>
      </c>
    </row>
    <row r="1922" spans="1:4" ht="30">
      <c r="A1922" s="755">
        <v>91002</v>
      </c>
      <c r="B1922" s="756" t="s">
        <v>4551</v>
      </c>
      <c r="C1922" s="755" t="s">
        <v>0</v>
      </c>
      <c r="D1922" s="757">
        <v>12.38</v>
      </c>
    </row>
    <row r="1923" spans="1:4" ht="30">
      <c r="A1923" s="758">
        <v>91003</v>
      </c>
      <c r="B1923" s="759" t="s">
        <v>4552</v>
      </c>
      <c r="C1923" s="758" t="s">
        <v>0</v>
      </c>
      <c r="D1923" s="760">
        <v>14.36</v>
      </c>
    </row>
    <row r="1924" spans="1:4" ht="30">
      <c r="A1924" s="755">
        <v>91004</v>
      </c>
      <c r="B1924" s="756" t="s">
        <v>4553</v>
      </c>
      <c r="C1924" s="755" t="s">
        <v>0</v>
      </c>
      <c r="D1924" s="757">
        <v>11.27</v>
      </c>
    </row>
    <row r="1925" spans="1:4" ht="30">
      <c r="A1925" s="758">
        <v>91005</v>
      </c>
      <c r="B1925" s="759" t="s">
        <v>4554</v>
      </c>
      <c r="C1925" s="758" t="s">
        <v>0</v>
      </c>
      <c r="D1925" s="760">
        <v>13.56</v>
      </c>
    </row>
    <row r="1926" spans="1:4" ht="30">
      <c r="A1926" s="755">
        <v>91006</v>
      </c>
      <c r="B1926" s="756" t="s">
        <v>4555</v>
      </c>
      <c r="C1926" s="755" t="s">
        <v>0</v>
      </c>
      <c r="D1926" s="757">
        <v>10.4</v>
      </c>
    </row>
    <row r="1927" spans="1:4" ht="30">
      <c r="A1927" s="758">
        <v>91007</v>
      </c>
      <c r="B1927" s="759" t="s">
        <v>4556</v>
      </c>
      <c r="C1927" s="758" t="s">
        <v>0</v>
      </c>
      <c r="D1927" s="760">
        <v>9.31</v>
      </c>
    </row>
    <row r="1928" spans="1:4" ht="30">
      <c r="A1928" s="755">
        <v>91008</v>
      </c>
      <c r="B1928" s="756" t="s">
        <v>4557</v>
      </c>
      <c r="C1928" s="755" t="s">
        <v>0</v>
      </c>
      <c r="D1928" s="757">
        <v>11.29</v>
      </c>
    </row>
    <row r="1929" spans="1:4" ht="30">
      <c r="A1929" s="758">
        <v>92263</v>
      </c>
      <c r="B1929" s="759" t="s">
        <v>4558</v>
      </c>
      <c r="C1929" s="758" t="s">
        <v>0</v>
      </c>
      <c r="D1929" s="760">
        <v>87.77</v>
      </c>
    </row>
    <row r="1930" spans="1:4" ht="30">
      <c r="A1930" s="755">
        <v>92264</v>
      </c>
      <c r="B1930" s="756" t="s">
        <v>4559</v>
      </c>
      <c r="C1930" s="755" t="s">
        <v>0</v>
      </c>
      <c r="D1930" s="757">
        <v>101.58</v>
      </c>
    </row>
    <row r="1931" spans="1:4">
      <c r="A1931" s="758">
        <v>92265</v>
      </c>
      <c r="B1931" s="759" t="s">
        <v>4560</v>
      </c>
      <c r="C1931" s="758" t="s">
        <v>0</v>
      </c>
      <c r="D1931" s="760">
        <v>67.31</v>
      </c>
    </row>
    <row r="1932" spans="1:4">
      <c r="A1932" s="755">
        <v>92266</v>
      </c>
      <c r="B1932" s="756" t="s">
        <v>4561</v>
      </c>
      <c r="C1932" s="755" t="s">
        <v>0</v>
      </c>
      <c r="D1932" s="757">
        <v>79.62</v>
      </c>
    </row>
    <row r="1933" spans="1:4">
      <c r="A1933" s="758">
        <v>92267</v>
      </c>
      <c r="B1933" s="759" t="s">
        <v>4562</v>
      </c>
      <c r="C1933" s="758" t="s">
        <v>0</v>
      </c>
      <c r="D1933" s="760">
        <v>27.16</v>
      </c>
    </row>
    <row r="1934" spans="1:4">
      <c r="A1934" s="755">
        <v>92268</v>
      </c>
      <c r="B1934" s="756" t="s">
        <v>4563</v>
      </c>
      <c r="C1934" s="755" t="s">
        <v>0</v>
      </c>
      <c r="D1934" s="757">
        <v>38.01</v>
      </c>
    </row>
    <row r="1935" spans="1:4">
      <c r="A1935" s="758">
        <v>92269</v>
      </c>
      <c r="B1935" s="759" t="s">
        <v>4564</v>
      </c>
      <c r="C1935" s="758" t="s">
        <v>0</v>
      </c>
      <c r="D1935" s="760">
        <v>46.38</v>
      </c>
    </row>
    <row r="1936" spans="1:4">
      <c r="A1936" s="755">
        <v>92270</v>
      </c>
      <c r="B1936" s="756" t="s">
        <v>4565</v>
      </c>
      <c r="C1936" s="755" t="s">
        <v>0</v>
      </c>
      <c r="D1936" s="757">
        <v>35.36</v>
      </c>
    </row>
    <row r="1937" spans="1:4">
      <c r="A1937" s="758">
        <v>92271</v>
      </c>
      <c r="B1937" s="759" t="s">
        <v>4566</v>
      </c>
      <c r="C1937" s="758" t="s">
        <v>0</v>
      </c>
      <c r="D1937" s="760">
        <v>20.02</v>
      </c>
    </row>
    <row r="1938" spans="1:4">
      <c r="A1938" s="755">
        <v>92272</v>
      </c>
      <c r="B1938" s="756" t="s">
        <v>1490</v>
      </c>
      <c r="C1938" s="755" t="s">
        <v>29</v>
      </c>
      <c r="D1938" s="757">
        <v>18.48</v>
      </c>
    </row>
    <row r="1939" spans="1:4">
      <c r="A1939" s="758">
        <v>92273</v>
      </c>
      <c r="B1939" s="759" t="s">
        <v>1491</v>
      </c>
      <c r="C1939" s="758" t="s">
        <v>29</v>
      </c>
      <c r="D1939" s="760">
        <v>8.0299999999999994</v>
      </c>
    </row>
    <row r="1940" spans="1:4" ht="30">
      <c r="A1940" s="755">
        <v>92408</v>
      </c>
      <c r="B1940" s="756" t="s">
        <v>4567</v>
      </c>
      <c r="C1940" s="755" t="s">
        <v>0</v>
      </c>
      <c r="D1940" s="757">
        <v>117.46</v>
      </c>
    </row>
    <row r="1941" spans="1:4" ht="30">
      <c r="A1941" s="758">
        <v>92409</v>
      </c>
      <c r="B1941" s="759" t="s">
        <v>4568</v>
      </c>
      <c r="C1941" s="758" t="s">
        <v>0</v>
      </c>
      <c r="D1941" s="760">
        <v>109.3</v>
      </c>
    </row>
    <row r="1942" spans="1:4" ht="30">
      <c r="A1942" s="755">
        <v>92410</v>
      </c>
      <c r="B1942" s="756" t="s">
        <v>4569</v>
      </c>
      <c r="C1942" s="755" t="s">
        <v>0</v>
      </c>
      <c r="D1942" s="757">
        <v>86.55</v>
      </c>
    </row>
    <row r="1943" spans="1:4" ht="30">
      <c r="A1943" s="758">
        <v>92411</v>
      </c>
      <c r="B1943" s="759" t="s">
        <v>4570</v>
      </c>
      <c r="C1943" s="758" t="s">
        <v>0</v>
      </c>
      <c r="D1943" s="760">
        <v>79.349999999999994</v>
      </c>
    </row>
    <row r="1944" spans="1:4" ht="30">
      <c r="A1944" s="755">
        <v>92412</v>
      </c>
      <c r="B1944" s="756" t="s">
        <v>4571</v>
      </c>
      <c r="C1944" s="755" t="s">
        <v>0</v>
      </c>
      <c r="D1944" s="757">
        <v>60.51</v>
      </c>
    </row>
    <row r="1945" spans="1:4" ht="30">
      <c r="A1945" s="758">
        <v>92413</v>
      </c>
      <c r="B1945" s="759" t="s">
        <v>4572</v>
      </c>
      <c r="C1945" s="758" t="s">
        <v>0</v>
      </c>
      <c r="D1945" s="760">
        <v>54.97</v>
      </c>
    </row>
    <row r="1946" spans="1:4" ht="30">
      <c r="A1946" s="755">
        <v>92414</v>
      </c>
      <c r="B1946" s="756" t="s">
        <v>4573</v>
      </c>
      <c r="C1946" s="755" t="s">
        <v>0</v>
      </c>
      <c r="D1946" s="757">
        <v>87.2</v>
      </c>
    </row>
    <row r="1947" spans="1:4" ht="30">
      <c r="A1947" s="758">
        <v>92415</v>
      </c>
      <c r="B1947" s="759" t="s">
        <v>4574</v>
      </c>
      <c r="C1947" s="758" t="s">
        <v>0</v>
      </c>
      <c r="D1947" s="760">
        <v>79.989999999999995</v>
      </c>
    </row>
    <row r="1948" spans="1:4" ht="30">
      <c r="A1948" s="755">
        <v>92416</v>
      </c>
      <c r="B1948" s="756" t="s">
        <v>4575</v>
      </c>
      <c r="C1948" s="755" t="s">
        <v>0</v>
      </c>
      <c r="D1948" s="757">
        <v>101.99</v>
      </c>
    </row>
    <row r="1949" spans="1:4" ht="30">
      <c r="A1949" s="758">
        <v>92417</v>
      </c>
      <c r="B1949" s="759" t="s">
        <v>4576</v>
      </c>
      <c r="C1949" s="758" t="s">
        <v>0</v>
      </c>
      <c r="D1949" s="760">
        <v>94.83</v>
      </c>
    </row>
    <row r="1950" spans="1:4" ht="30">
      <c r="A1950" s="755">
        <v>92418</v>
      </c>
      <c r="B1950" s="756" t="s">
        <v>4577</v>
      </c>
      <c r="C1950" s="755" t="s">
        <v>0</v>
      </c>
      <c r="D1950" s="757">
        <v>57.24</v>
      </c>
    </row>
    <row r="1951" spans="1:4" ht="30">
      <c r="A1951" s="758">
        <v>92419</v>
      </c>
      <c r="B1951" s="759" t="s">
        <v>4578</v>
      </c>
      <c r="C1951" s="758" t="s">
        <v>0</v>
      </c>
      <c r="D1951" s="760">
        <v>51.73</v>
      </c>
    </row>
    <row r="1952" spans="1:4" ht="30">
      <c r="A1952" s="755">
        <v>92420</v>
      </c>
      <c r="B1952" s="756" t="s">
        <v>4579</v>
      </c>
      <c r="C1952" s="755" t="s">
        <v>0</v>
      </c>
      <c r="D1952" s="757">
        <v>68.63</v>
      </c>
    </row>
    <row r="1953" spans="1:4" ht="30">
      <c r="A1953" s="758">
        <v>92421</v>
      </c>
      <c r="B1953" s="759" t="s">
        <v>4580</v>
      </c>
      <c r="C1953" s="758" t="s">
        <v>0</v>
      </c>
      <c r="D1953" s="760">
        <v>63.1</v>
      </c>
    </row>
    <row r="1954" spans="1:4" ht="30">
      <c r="A1954" s="755">
        <v>92422</v>
      </c>
      <c r="B1954" s="756" t="s">
        <v>4581</v>
      </c>
      <c r="C1954" s="755" t="s">
        <v>0</v>
      </c>
      <c r="D1954" s="757">
        <v>47.61</v>
      </c>
    </row>
    <row r="1955" spans="1:4" ht="30">
      <c r="A1955" s="758">
        <v>92423</v>
      </c>
      <c r="B1955" s="759" t="s">
        <v>4582</v>
      </c>
      <c r="C1955" s="758" t="s">
        <v>0</v>
      </c>
      <c r="D1955" s="760">
        <v>42.82</v>
      </c>
    </row>
    <row r="1956" spans="1:4" ht="30">
      <c r="A1956" s="755">
        <v>92424</v>
      </c>
      <c r="B1956" s="756" t="s">
        <v>4583</v>
      </c>
      <c r="C1956" s="755" t="s">
        <v>0</v>
      </c>
      <c r="D1956" s="757">
        <v>57.52</v>
      </c>
    </row>
    <row r="1957" spans="1:4" ht="30">
      <c r="A1957" s="758">
        <v>92425</v>
      </c>
      <c r="B1957" s="759" t="s">
        <v>4584</v>
      </c>
      <c r="C1957" s="758" t="s">
        <v>0</v>
      </c>
      <c r="D1957" s="760">
        <v>52.72</v>
      </c>
    </row>
    <row r="1958" spans="1:4" ht="30">
      <c r="A1958" s="755">
        <v>92426</v>
      </c>
      <c r="B1958" s="756" t="s">
        <v>4585</v>
      </c>
      <c r="C1958" s="755" t="s">
        <v>0</v>
      </c>
      <c r="D1958" s="757">
        <v>42.76</v>
      </c>
    </row>
    <row r="1959" spans="1:4" ht="30">
      <c r="A1959" s="758">
        <v>92427</v>
      </c>
      <c r="B1959" s="759" t="s">
        <v>4586</v>
      </c>
      <c r="C1959" s="758" t="s">
        <v>0</v>
      </c>
      <c r="D1959" s="760">
        <v>38.31</v>
      </c>
    </row>
    <row r="1960" spans="1:4" ht="30">
      <c r="A1960" s="755">
        <v>92428</v>
      </c>
      <c r="B1960" s="756" t="s">
        <v>4587</v>
      </c>
      <c r="C1960" s="755" t="s">
        <v>0</v>
      </c>
      <c r="D1960" s="757">
        <v>51.93</v>
      </c>
    </row>
    <row r="1961" spans="1:4" ht="30">
      <c r="A1961" s="758">
        <v>92429</v>
      </c>
      <c r="B1961" s="759" t="s">
        <v>4588</v>
      </c>
      <c r="C1961" s="758" t="s">
        <v>0</v>
      </c>
      <c r="D1961" s="760">
        <v>47.47</v>
      </c>
    </row>
    <row r="1962" spans="1:4" ht="45">
      <c r="A1962" s="755">
        <v>92430</v>
      </c>
      <c r="B1962" s="756" t="s">
        <v>4589</v>
      </c>
      <c r="C1962" s="755" t="s">
        <v>0</v>
      </c>
      <c r="D1962" s="757">
        <v>39.31</v>
      </c>
    </row>
    <row r="1963" spans="1:4" ht="30">
      <c r="A1963" s="758">
        <v>92431</v>
      </c>
      <c r="B1963" s="759" t="s">
        <v>4590</v>
      </c>
      <c r="C1963" s="758" t="s">
        <v>0</v>
      </c>
      <c r="D1963" s="760">
        <v>35.090000000000003</v>
      </c>
    </row>
    <row r="1964" spans="1:4" ht="30">
      <c r="A1964" s="755">
        <v>92432</v>
      </c>
      <c r="B1964" s="756" t="s">
        <v>4591</v>
      </c>
      <c r="C1964" s="755" t="s">
        <v>0</v>
      </c>
      <c r="D1964" s="757">
        <v>48.01</v>
      </c>
    </row>
    <row r="1965" spans="1:4" ht="30">
      <c r="A1965" s="758">
        <v>92433</v>
      </c>
      <c r="B1965" s="759" t="s">
        <v>4592</v>
      </c>
      <c r="C1965" s="758" t="s">
        <v>0</v>
      </c>
      <c r="D1965" s="760">
        <v>43.79</v>
      </c>
    </row>
    <row r="1966" spans="1:4" ht="45">
      <c r="A1966" s="755">
        <v>92434</v>
      </c>
      <c r="B1966" s="756" t="s">
        <v>4593</v>
      </c>
      <c r="C1966" s="755" t="s">
        <v>0</v>
      </c>
      <c r="D1966" s="757">
        <v>37.590000000000003</v>
      </c>
    </row>
    <row r="1967" spans="1:4" ht="30">
      <c r="A1967" s="758">
        <v>92435</v>
      </c>
      <c r="B1967" s="759" t="s">
        <v>4594</v>
      </c>
      <c r="C1967" s="758" t="s">
        <v>0</v>
      </c>
      <c r="D1967" s="760">
        <v>33.5</v>
      </c>
    </row>
    <row r="1968" spans="1:4" ht="30">
      <c r="A1968" s="755">
        <v>92436</v>
      </c>
      <c r="B1968" s="756" t="s">
        <v>4595</v>
      </c>
      <c r="C1968" s="755" t="s">
        <v>0</v>
      </c>
      <c r="D1968" s="757">
        <v>45.98</v>
      </c>
    </row>
    <row r="1969" spans="1:4" ht="30">
      <c r="A1969" s="758">
        <v>92437</v>
      </c>
      <c r="B1969" s="759" t="s">
        <v>4596</v>
      </c>
      <c r="C1969" s="758" t="s">
        <v>0</v>
      </c>
      <c r="D1969" s="760">
        <v>41.91</v>
      </c>
    </row>
    <row r="1970" spans="1:4" ht="45">
      <c r="A1970" s="755">
        <v>92438</v>
      </c>
      <c r="B1970" s="756" t="s">
        <v>4597</v>
      </c>
      <c r="C1970" s="755" t="s">
        <v>0</v>
      </c>
      <c r="D1970" s="757">
        <v>36.35</v>
      </c>
    </row>
    <row r="1971" spans="1:4" ht="30">
      <c r="A1971" s="758">
        <v>92439</v>
      </c>
      <c r="B1971" s="759" t="s">
        <v>4598</v>
      </c>
      <c r="C1971" s="758" t="s">
        <v>0</v>
      </c>
      <c r="D1971" s="760">
        <v>32.369999999999997</v>
      </c>
    </row>
    <row r="1972" spans="1:4" ht="30">
      <c r="A1972" s="755">
        <v>92440</v>
      </c>
      <c r="B1972" s="756" t="s">
        <v>4599</v>
      </c>
      <c r="C1972" s="755" t="s">
        <v>0</v>
      </c>
      <c r="D1972" s="757">
        <v>44.52</v>
      </c>
    </row>
    <row r="1973" spans="1:4" ht="30">
      <c r="A1973" s="758">
        <v>92441</v>
      </c>
      <c r="B1973" s="759" t="s">
        <v>4600</v>
      </c>
      <c r="C1973" s="758" t="s">
        <v>0</v>
      </c>
      <c r="D1973" s="760">
        <v>40.57</v>
      </c>
    </row>
    <row r="1974" spans="1:4" ht="45">
      <c r="A1974" s="755">
        <v>92442</v>
      </c>
      <c r="B1974" s="756" t="s">
        <v>4601</v>
      </c>
      <c r="C1974" s="755" t="s">
        <v>0</v>
      </c>
      <c r="D1974" s="757">
        <v>33.840000000000003</v>
      </c>
    </row>
    <row r="1975" spans="1:4" ht="30">
      <c r="A1975" s="758">
        <v>92443</v>
      </c>
      <c r="B1975" s="759" t="s">
        <v>4602</v>
      </c>
      <c r="C1975" s="758" t="s">
        <v>0</v>
      </c>
      <c r="D1975" s="760">
        <v>30</v>
      </c>
    </row>
    <row r="1976" spans="1:4" ht="30">
      <c r="A1976" s="755">
        <v>92444</v>
      </c>
      <c r="B1976" s="756" t="s">
        <v>4603</v>
      </c>
      <c r="C1976" s="755" t="s">
        <v>0</v>
      </c>
      <c r="D1976" s="757">
        <v>41.74</v>
      </c>
    </row>
    <row r="1977" spans="1:4" ht="30">
      <c r="A1977" s="758">
        <v>92445</v>
      </c>
      <c r="B1977" s="759" t="s">
        <v>4604</v>
      </c>
      <c r="C1977" s="758" t="s">
        <v>0</v>
      </c>
      <c r="D1977" s="760">
        <v>37.9</v>
      </c>
    </row>
    <row r="1978" spans="1:4" ht="30">
      <c r="A1978" s="755">
        <v>92446</v>
      </c>
      <c r="B1978" s="756" t="s">
        <v>4605</v>
      </c>
      <c r="C1978" s="755" t="s">
        <v>0</v>
      </c>
      <c r="D1978" s="757">
        <v>104.23</v>
      </c>
    </row>
    <row r="1979" spans="1:4" ht="30">
      <c r="A1979" s="758">
        <v>92447</v>
      </c>
      <c r="B1979" s="759" t="s">
        <v>4606</v>
      </c>
      <c r="C1979" s="758" t="s">
        <v>0</v>
      </c>
      <c r="D1979" s="760">
        <v>78.819999999999993</v>
      </c>
    </row>
    <row r="1980" spans="1:4" ht="30">
      <c r="A1980" s="755">
        <v>92448</v>
      </c>
      <c r="B1980" s="756" t="s">
        <v>4607</v>
      </c>
      <c r="C1980" s="755" t="s">
        <v>0</v>
      </c>
      <c r="D1980" s="757">
        <v>66.260000000000005</v>
      </c>
    </row>
    <row r="1981" spans="1:4" ht="30">
      <c r="A1981" s="758">
        <v>92449</v>
      </c>
      <c r="B1981" s="759" t="s">
        <v>4608</v>
      </c>
      <c r="C1981" s="758" t="s">
        <v>0</v>
      </c>
      <c r="D1981" s="760">
        <v>145.75</v>
      </c>
    </row>
    <row r="1982" spans="1:4" ht="30">
      <c r="A1982" s="755">
        <v>92450</v>
      </c>
      <c r="B1982" s="756" t="s">
        <v>4609</v>
      </c>
      <c r="C1982" s="755" t="s">
        <v>0</v>
      </c>
      <c r="D1982" s="757">
        <v>184.08</v>
      </c>
    </row>
    <row r="1983" spans="1:4" ht="30">
      <c r="A1983" s="758">
        <v>92451</v>
      </c>
      <c r="B1983" s="759" t="s">
        <v>4610</v>
      </c>
      <c r="C1983" s="758" t="s">
        <v>0</v>
      </c>
      <c r="D1983" s="760">
        <v>100.45</v>
      </c>
    </row>
    <row r="1984" spans="1:4" ht="30">
      <c r="A1984" s="755">
        <v>92452</v>
      </c>
      <c r="B1984" s="756" t="s">
        <v>4611</v>
      </c>
      <c r="C1984" s="755" t="s">
        <v>0</v>
      </c>
      <c r="D1984" s="757">
        <v>97.32</v>
      </c>
    </row>
    <row r="1985" spans="1:4" ht="30">
      <c r="A1985" s="758">
        <v>92453</v>
      </c>
      <c r="B1985" s="759" t="s">
        <v>4612</v>
      </c>
      <c r="C1985" s="758" t="s">
        <v>0</v>
      </c>
      <c r="D1985" s="760">
        <v>125.3</v>
      </c>
    </row>
    <row r="1986" spans="1:4" ht="30">
      <c r="A1986" s="755">
        <v>92454</v>
      </c>
      <c r="B1986" s="756" t="s">
        <v>4613</v>
      </c>
      <c r="C1986" s="755" t="s">
        <v>0</v>
      </c>
      <c r="D1986" s="757">
        <v>204.15</v>
      </c>
    </row>
    <row r="1987" spans="1:4" ht="30">
      <c r="A1987" s="758">
        <v>92455</v>
      </c>
      <c r="B1987" s="759" t="s">
        <v>4614</v>
      </c>
      <c r="C1987" s="758" t="s">
        <v>0</v>
      </c>
      <c r="D1987" s="760">
        <v>82.67</v>
      </c>
    </row>
    <row r="1988" spans="1:4" ht="30">
      <c r="A1988" s="755">
        <v>92456</v>
      </c>
      <c r="B1988" s="756" t="s">
        <v>4615</v>
      </c>
      <c r="C1988" s="755" t="s">
        <v>0</v>
      </c>
      <c r="D1988" s="757">
        <v>83.54</v>
      </c>
    </row>
    <row r="1989" spans="1:4" ht="30">
      <c r="A1989" s="758">
        <v>92457</v>
      </c>
      <c r="B1989" s="759" t="s">
        <v>4616</v>
      </c>
      <c r="C1989" s="758" t="s">
        <v>0</v>
      </c>
      <c r="D1989" s="760">
        <v>108.48</v>
      </c>
    </row>
    <row r="1990" spans="1:4" ht="30">
      <c r="A1990" s="755">
        <v>92458</v>
      </c>
      <c r="B1990" s="756" t="s">
        <v>4617</v>
      </c>
      <c r="C1990" s="755" t="s">
        <v>0</v>
      </c>
      <c r="D1990" s="757">
        <v>192.91</v>
      </c>
    </row>
    <row r="1991" spans="1:4" ht="30">
      <c r="A1991" s="758">
        <v>92459</v>
      </c>
      <c r="B1991" s="759" t="s">
        <v>4618</v>
      </c>
      <c r="C1991" s="758" t="s">
        <v>0</v>
      </c>
      <c r="D1991" s="760">
        <v>69.91</v>
      </c>
    </row>
    <row r="1992" spans="1:4" ht="30">
      <c r="A1992" s="755">
        <v>92460</v>
      </c>
      <c r="B1992" s="756" t="s">
        <v>4619</v>
      </c>
      <c r="C1992" s="755" t="s">
        <v>0</v>
      </c>
      <c r="D1992" s="757">
        <v>68.510000000000005</v>
      </c>
    </row>
    <row r="1993" spans="1:4" ht="30">
      <c r="A1993" s="758">
        <v>92461</v>
      </c>
      <c r="B1993" s="759" t="s">
        <v>4620</v>
      </c>
      <c r="C1993" s="758" t="s">
        <v>0</v>
      </c>
      <c r="D1993" s="760">
        <v>99.64</v>
      </c>
    </row>
    <row r="1994" spans="1:4" ht="30">
      <c r="A1994" s="755">
        <v>92462</v>
      </c>
      <c r="B1994" s="756" t="s">
        <v>4621</v>
      </c>
      <c r="C1994" s="755" t="s">
        <v>0</v>
      </c>
      <c r="D1994" s="757">
        <v>185.68</v>
      </c>
    </row>
    <row r="1995" spans="1:4" ht="30">
      <c r="A1995" s="758">
        <v>92463</v>
      </c>
      <c r="B1995" s="759" t="s">
        <v>4622</v>
      </c>
      <c r="C1995" s="758" t="s">
        <v>0</v>
      </c>
      <c r="D1995" s="760">
        <v>63.04</v>
      </c>
    </row>
    <row r="1996" spans="1:4" ht="30">
      <c r="A1996" s="755">
        <v>92464</v>
      </c>
      <c r="B1996" s="756" t="s">
        <v>4623</v>
      </c>
      <c r="C1996" s="755" t="s">
        <v>0</v>
      </c>
      <c r="D1996" s="757">
        <v>65.739999999999995</v>
      </c>
    </row>
    <row r="1997" spans="1:4" ht="30">
      <c r="A1997" s="758">
        <v>92465</v>
      </c>
      <c r="B1997" s="759" t="s">
        <v>4624</v>
      </c>
      <c r="C1997" s="758" t="s">
        <v>0</v>
      </c>
      <c r="D1997" s="760">
        <v>78.41</v>
      </c>
    </row>
    <row r="1998" spans="1:4" ht="30">
      <c r="A1998" s="755">
        <v>92466</v>
      </c>
      <c r="B1998" s="756" t="s">
        <v>4625</v>
      </c>
      <c r="C1998" s="755" t="s">
        <v>0</v>
      </c>
      <c r="D1998" s="757">
        <v>180.04</v>
      </c>
    </row>
    <row r="1999" spans="1:4" ht="30">
      <c r="A1999" s="758">
        <v>92467</v>
      </c>
      <c r="B1999" s="759" t="s">
        <v>4626</v>
      </c>
      <c r="C1999" s="758" t="s">
        <v>0</v>
      </c>
      <c r="D1999" s="760">
        <v>50.7</v>
      </c>
    </row>
    <row r="2000" spans="1:4" ht="30">
      <c r="A2000" s="755">
        <v>92468</v>
      </c>
      <c r="B2000" s="756" t="s">
        <v>4627</v>
      </c>
      <c r="C2000" s="755" t="s">
        <v>0</v>
      </c>
      <c r="D2000" s="757">
        <v>60.42</v>
      </c>
    </row>
    <row r="2001" spans="1:4" ht="30">
      <c r="A2001" s="758">
        <v>92469</v>
      </c>
      <c r="B2001" s="759" t="s">
        <v>4628</v>
      </c>
      <c r="C2001" s="758" t="s">
        <v>0</v>
      </c>
      <c r="D2001" s="760">
        <v>71.23</v>
      </c>
    </row>
    <row r="2002" spans="1:4" ht="30">
      <c r="A2002" s="755">
        <v>92470</v>
      </c>
      <c r="B2002" s="756" t="s">
        <v>4629</v>
      </c>
      <c r="C2002" s="755" t="s">
        <v>0</v>
      </c>
      <c r="D2002" s="757">
        <v>176.03</v>
      </c>
    </row>
    <row r="2003" spans="1:4" ht="30">
      <c r="A2003" s="758">
        <v>92471</v>
      </c>
      <c r="B2003" s="759" t="s">
        <v>4630</v>
      </c>
      <c r="C2003" s="758" t="s">
        <v>0</v>
      </c>
      <c r="D2003" s="760">
        <v>46.11</v>
      </c>
    </row>
    <row r="2004" spans="1:4" ht="30">
      <c r="A2004" s="755">
        <v>92472</v>
      </c>
      <c r="B2004" s="756" t="s">
        <v>4631</v>
      </c>
      <c r="C2004" s="755" t="s">
        <v>0</v>
      </c>
      <c r="D2004" s="757">
        <v>56.97</v>
      </c>
    </row>
    <row r="2005" spans="1:4" ht="30">
      <c r="A2005" s="758">
        <v>92473</v>
      </c>
      <c r="B2005" s="759" t="s">
        <v>4632</v>
      </c>
      <c r="C2005" s="758" t="s">
        <v>0</v>
      </c>
      <c r="D2005" s="760">
        <v>65.37</v>
      </c>
    </row>
    <row r="2006" spans="1:4" ht="30">
      <c r="A2006" s="755">
        <v>92474</v>
      </c>
      <c r="B2006" s="756" t="s">
        <v>4633</v>
      </c>
      <c r="C2006" s="755" t="s">
        <v>0</v>
      </c>
      <c r="D2006" s="757">
        <v>172.55</v>
      </c>
    </row>
    <row r="2007" spans="1:4" ht="30">
      <c r="A2007" s="758">
        <v>92475</v>
      </c>
      <c r="B2007" s="759" t="s">
        <v>4634</v>
      </c>
      <c r="C2007" s="758" t="s">
        <v>0</v>
      </c>
      <c r="D2007" s="760">
        <v>42.36</v>
      </c>
    </row>
    <row r="2008" spans="1:4" ht="30">
      <c r="A2008" s="755">
        <v>92476</v>
      </c>
      <c r="B2008" s="756" t="s">
        <v>4635</v>
      </c>
      <c r="C2008" s="755" t="s">
        <v>0</v>
      </c>
      <c r="D2008" s="757">
        <v>54.02</v>
      </c>
    </row>
    <row r="2009" spans="1:4" ht="30">
      <c r="A2009" s="758">
        <v>92477</v>
      </c>
      <c r="B2009" s="759" t="s">
        <v>4636</v>
      </c>
      <c r="C2009" s="758" t="s">
        <v>0</v>
      </c>
      <c r="D2009" s="760">
        <v>52.99</v>
      </c>
    </row>
    <row r="2010" spans="1:4" ht="30">
      <c r="A2010" s="755">
        <v>92478</v>
      </c>
      <c r="B2010" s="756" t="s">
        <v>4637</v>
      </c>
      <c r="C2010" s="755" t="s">
        <v>0</v>
      </c>
      <c r="D2010" s="757">
        <v>165.78</v>
      </c>
    </row>
    <row r="2011" spans="1:4" ht="30">
      <c r="A2011" s="758">
        <v>92479</v>
      </c>
      <c r="B2011" s="759" t="s">
        <v>4638</v>
      </c>
      <c r="C2011" s="758" t="s">
        <v>0</v>
      </c>
      <c r="D2011" s="760">
        <v>34.409999999999997</v>
      </c>
    </row>
    <row r="2012" spans="1:4" ht="30">
      <c r="A2012" s="755">
        <v>92480</v>
      </c>
      <c r="B2012" s="756" t="s">
        <v>4639</v>
      </c>
      <c r="C2012" s="755" t="s">
        <v>0</v>
      </c>
      <c r="D2012" s="757">
        <v>48.21</v>
      </c>
    </row>
    <row r="2013" spans="1:4" ht="30">
      <c r="A2013" s="758">
        <v>92481</v>
      </c>
      <c r="B2013" s="759" t="s">
        <v>1492</v>
      </c>
      <c r="C2013" s="758" t="s">
        <v>0</v>
      </c>
      <c r="D2013" s="760">
        <v>133.82</v>
      </c>
    </row>
    <row r="2014" spans="1:4" ht="30">
      <c r="A2014" s="755">
        <v>92482</v>
      </c>
      <c r="B2014" s="756" t="s">
        <v>4640</v>
      </c>
      <c r="C2014" s="755" t="s">
        <v>0</v>
      </c>
      <c r="D2014" s="757">
        <v>124.32</v>
      </c>
    </row>
    <row r="2015" spans="1:4" ht="30">
      <c r="A2015" s="758">
        <v>92483</v>
      </c>
      <c r="B2015" s="759" t="s">
        <v>1493</v>
      </c>
      <c r="C2015" s="758" t="s">
        <v>0</v>
      </c>
      <c r="D2015" s="760">
        <v>108.82</v>
      </c>
    </row>
    <row r="2016" spans="1:4" ht="30">
      <c r="A2016" s="755">
        <v>92484</v>
      </c>
      <c r="B2016" s="756" t="s">
        <v>4641</v>
      </c>
      <c r="C2016" s="755" t="s">
        <v>0</v>
      </c>
      <c r="D2016" s="757">
        <v>100.43</v>
      </c>
    </row>
    <row r="2017" spans="1:4" ht="30">
      <c r="A2017" s="758">
        <v>92485</v>
      </c>
      <c r="B2017" s="759" t="s">
        <v>1494</v>
      </c>
      <c r="C2017" s="758" t="s">
        <v>0</v>
      </c>
      <c r="D2017" s="760">
        <v>81.42</v>
      </c>
    </row>
    <row r="2018" spans="1:4" ht="30">
      <c r="A2018" s="755">
        <v>92486</v>
      </c>
      <c r="B2018" s="756" t="s">
        <v>4642</v>
      </c>
      <c r="C2018" s="755" t="s">
        <v>0</v>
      </c>
      <c r="D2018" s="757">
        <v>74.97</v>
      </c>
    </row>
    <row r="2019" spans="1:4" ht="30">
      <c r="A2019" s="758">
        <v>92487</v>
      </c>
      <c r="B2019" s="759" t="s">
        <v>4643</v>
      </c>
      <c r="C2019" s="758" t="s">
        <v>0</v>
      </c>
      <c r="D2019" s="760">
        <v>69.5</v>
      </c>
    </row>
    <row r="2020" spans="1:4" ht="30">
      <c r="A2020" s="755">
        <v>92488</v>
      </c>
      <c r="B2020" s="756" t="s">
        <v>4644</v>
      </c>
      <c r="C2020" s="755" t="s">
        <v>0</v>
      </c>
      <c r="D2020" s="757">
        <v>67.28</v>
      </c>
    </row>
    <row r="2021" spans="1:4" ht="30">
      <c r="A2021" s="758">
        <v>92489</v>
      </c>
      <c r="B2021" s="759" t="s">
        <v>4645</v>
      </c>
      <c r="C2021" s="758" t="s">
        <v>0</v>
      </c>
      <c r="D2021" s="760">
        <v>38.86</v>
      </c>
    </row>
    <row r="2022" spans="1:4" ht="30">
      <c r="A2022" s="755">
        <v>92490</v>
      </c>
      <c r="B2022" s="756" t="s">
        <v>4646</v>
      </c>
      <c r="C2022" s="755" t="s">
        <v>0</v>
      </c>
      <c r="D2022" s="757">
        <v>36.82</v>
      </c>
    </row>
    <row r="2023" spans="1:4" ht="30">
      <c r="A2023" s="758">
        <v>92491</v>
      </c>
      <c r="B2023" s="759" t="s">
        <v>4647</v>
      </c>
      <c r="C2023" s="758" t="s">
        <v>0</v>
      </c>
      <c r="D2023" s="760">
        <v>67.209999999999994</v>
      </c>
    </row>
    <row r="2024" spans="1:4" ht="30">
      <c r="A2024" s="755">
        <v>92492</v>
      </c>
      <c r="B2024" s="756" t="s">
        <v>4648</v>
      </c>
      <c r="C2024" s="755" t="s">
        <v>0</v>
      </c>
      <c r="D2024" s="757">
        <v>65.09</v>
      </c>
    </row>
    <row r="2025" spans="1:4" ht="30">
      <c r="A2025" s="758">
        <v>92493</v>
      </c>
      <c r="B2025" s="759" t="s">
        <v>4649</v>
      </c>
      <c r="C2025" s="758" t="s">
        <v>0</v>
      </c>
      <c r="D2025" s="760">
        <v>34.549999999999997</v>
      </c>
    </row>
    <row r="2026" spans="1:4" ht="30">
      <c r="A2026" s="755">
        <v>92494</v>
      </c>
      <c r="B2026" s="756" t="s">
        <v>4650</v>
      </c>
      <c r="C2026" s="755" t="s">
        <v>0</v>
      </c>
      <c r="D2026" s="757">
        <v>34.97</v>
      </c>
    </row>
    <row r="2027" spans="1:4" ht="30">
      <c r="A2027" s="758">
        <v>92495</v>
      </c>
      <c r="B2027" s="759" t="s">
        <v>4651</v>
      </c>
      <c r="C2027" s="758" t="s">
        <v>0</v>
      </c>
      <c r="D2027" s="760">
        <v>65.66</v>
      </c>
    </row>
    <row r="2028" spans="1:4" ht="30">
      <c r="A2028" s="755">
        <v>92496</v>
      </c>
      <c r="B2028" s="756" t="s">
        <v>4652</v>
      </c>
      <c r="C2028" s="755" t="s">
        <v>0</v>
      </c>
      <c r="D2028" s="757">
        <v>63.62</v>
      </c>
    </row>
    <row r="2029" spans="1:4" ht="30">
      <c r="A2029" s="758">
        <v>92497</v>
      </c>
      <c r="B2029" s="759" t="s">
        <v>4653</v>
      </c>
      <c r="C2029" s="758" t="s">
        <v>0</v>
      </c>
      <c r="D2029" s="760">
        <v>35.619999999999997</v>
      </c>
    </row>
    <row r="2030" spans="1:4" ht="30">
      <c r="A2030" s="755">
        <v>92498</v>
      </c>
      <c r="B2030" s="756" t="s">
        <v>4654</v>
      </c>
      <c r="C2030" s="755" t="s">
        <v>0</v>
      </c>
      <c r="D2030" s="757">
        <v>33.72</v>
      </c>
    </row>
    <row r="2031" spans="1:4" ht="30">
      <c r="A2031" s="758">
        <v>92499</v>
      </c>
      <c r="B2031" s="759" t="s">
        <v>4655</v>
      </c>
      <c r="C2031" s="758" t="s">
        <v>0</v>
      </c>
      <c r="D2031" s="760">
        <v>64.73</v>
      </c>
    </row>
    <row r="2032" spans="1:4" ht="30">
      <c r="A2032" s="755">
        <v>92500</v>
      </c>
      <c r="B2032" s="756" t="s">
        <v>4656</v>
      </c>
      <c r="C2032" s="755" t="s">
        <v>0</v>
      </c>
      <c r="D2032" s="757">
        <v>62.76</v>
      </c>
    </row>
    <row r="2033" spans="1:4" ht="30">
      <c r="A2033" s="758">
        <v>92501</v>
      </c>
      <c r="B2033" s="759" t="s">
        <v>4657</v>
      </c>
      <c r="C2033" s="758" t="s">
        <v>0</v>
      </c>
      <c r="D2033" s="760">
        <v>34.85</v>
      </c>
    </row>
    <row r="2034" spans="1:4" ht="30">
      <c r="A2034" s="755">
        <v>92502</v>
      </c>
      <c r="B2034" s="756" t="s">
        <v>4658</v>
      </c>
      <c r="C2034" s="755" t="s">
        <v>0</v>
      </c>
      <c r="D2034" s="757">
        <v>33</v>
      </c>
    </row>
    <row r="2035" spans="1:4" ht="30">
      <c r="A2035" s="758">
        <v>92503</v>
      </c>
      <c r="B2035" s="759" t="s">
        <v>4659</v>
      </c>
      <c r="C2035" s="758" t="s">
        <v>0</v>
      </c>
      <c r="D2035" s="760">
        <v>63.24</v>
      </c>
    </row>
    <row r="2036" spans="1:4" ht="30">
      <c r="A2036" s="755">
        <v>92504</v>
      </c>
      <c r="B2036" s="756" t="s">
        <v>4660</v>
      </c>
      <c r="C2036" s="755" t="s">
        <v>0</v>
      </c>
      <c r="D2036" s="757">
        <v>37.78</v>
      </c>
    </row>
    <row r="2037" spans="1:4" ht="30">
      <c r="A2037" s="758">
        <v>92505</v>
      </c>
      <c r="B2037" s="759" t="s">
        <v>4661</v>
      </c>
      <c r="C2037" s="758" t="s">
        <v>0</v>
      </c>
      <c r="D2037" s="760">
        <v>33.58</v>
      </c>
    </row>
    <row r="2038" spans="1:4" ht="30">
      <c r="A2038" s="755">
        <v>92506</v>
      </c>
      <c r="B2038" s="756" t="s">
        <v>4662</v>
      </c>
      <c r="C2038" s="755" t="s">
        <v>0</v>
      </c>
      <c r="D2038" s="757">
        <v>31.81</v>
      </c>
    </row>
    <row r="2039" spans="1:4" ht="30">
      <c r="A2039" s="758">
        <v>92507</v>
      </c>
      <c r="B2039" s="759" t="s">
        <v>4663</v>
      </c>
      <c r="C2039" s="758" t="s">
        <v>0</v>
      </c>
      <c r="D2039" s="760">
        <v>60.97</v>
      </c>
    </row>
    <row r="2040" spans="1:4" ht="30">
      <c r="A2040" s="755">
        <v>92508</v>
      </c>
      <c r="B2040" s="756" t="s">
        <v>4664</v>
      </c>
      <c r="C2040" s="755" t="s">
        <v>0</v>
      </c>
      <c r="D2040" s="757">
        <v>59.2</v>
      </c>
    </row>
    <row r="2041" spans="1:4" ht="30">
      <c r="A2041" s="758">
        <v>92509</v>
      </c>
      <c r="B2041" s="759" t="s">
        <v>4665</v>
      </c>
      <c r="C2041" s="758" t="s">
        <v>0</v>
      </c>
      <c r="D2041" s="760">
        <v>34.200000000000003</v>
      </c>
    </row>
    <row r="2042" spans="1:4" ht="30">
      <c r="A2042" s="755">
        <v>92510</v>
      </c>
      <c r="B2042" s="756" t="s">
        <v>4666</v>
      </c>
      <c r="C2042" s="755" t="s">
        <v>0</v>
      </c>
      <c r="D2042" s="757">
        <v>32.56</v>
      </c>
    </row>
    <row r="2043" spans="1:4" ht="30">
      <c r="A2043" s="758">
        <v>92511</v>
      </c>
      <c r="B2043" s="759" t="s">
        <v>4667</v>
      </c>
      <c r="C2043" s="758" t="s">
        <v>0</v>
      </c>
      <c r="D2043" s="760">
        <v>56.83</v>
      </c>
    </row>
    <row r="2044" spans="1:4" ht="30">
      <c r="A2044" s="755">
        <v>92512</v>
      </c>
      <c r="B2044" s="756" t="s">
        <v>4668</v>
      </c>
      <c r="C2044" s="755" t="s">
        <v>0</v>
      </c>
      <c r="D2044" s="757">
        <v>55.46</v>
      </c>
    </row>
    <row r="2045" spans="1:4" ht="30">
      <c r="A2045" s="758">
        <v>92513</v>
      </c>
      <c r="B2045" s="759" t="s">
        <v>4669</v>
      </c>
      <c r="C2045" s="758" t="s">
        <v>0</v>
      </c>
      <c r="D2045" s="760">
        <v>25.4</v>
      </c>
    </row>
    <row r="2046" spans="1:4" ht="30">
      <c r="A2046" s="755">
        <v>92514</v>
      </c>
      <c r="B2046" s="756" t="s">
        <v>4670</v>
      </c>
      <c r="C2046" s="755" t="s">
        <v>0</v>
      </c>
      <c r="D2046" s="757">
        <v>24.15</v>
      </c>
    </row>
    <row r="2047" spans="1:4" ht="30">
      <c r="A2047" s="758">
        <v>92515</v>
      </c>
      <c r="B2047" s="759" t="s">
        <v>4671</v>
      </c>
      <c r="C2047" s="758" t="s">
        <v>0</v>
      </c>
      <c r="D2047" s="760">
        <v>51.58</v>
      </c>
    </row>
    <row r="2048" spans="1:4" ht="30">
      <c r="A2048" s="755">
        <v>92516</v>
      </c>
      <c r="B2048" s="756" t="s">
        <v>4672</v>
      </c>
      <c r="C2048" s="755" t="s">
        <v>0</v>
      </c>
      <c r="D2048" s="757">
        <v>50.4</v>
      </c>
    </row>
    <row r="2049" spans="1:4" ht="30">
      <c r="A2049" s="758">
        <v>92517</v>
      </c>
      <c r="B2049" s="759" t="s">
        <v>4673</v>
      </c>
      <c r="C2049" s="758" t="s">
        <v>0</v>
      </c>
      <c r="D2049" s="760">
        <v>21.23</v>
      </c>
    </row>
    <row r="2050" spans="1:4" ht="30">
      <c r="A2050" s="755">
        <v>92518</v>
      </c>
      <c r="B2050" s="756" t="s">
        <v>4674</v>
      </c>
      <c r="C2050" s="755" t="s">
        <v>0</v>
      </c>
      <c r="D2050" s="757">
        <v>20.13</v>
      </c>
    </row>
    <row r="2051" spans="1:4" ht="30">
      <c r="A2051" s="758">
        <v>92519</v>
      </c>
      <c r="B2051" s="759" t="s">
        <v>4675</v>
      </c>
      <c r="C2051" s="758" t="s">
        <v>0</v>
      </c>
      <c r="D2051" s="760">
        <v>48.91</v>
      </c>
    </row>
    <row r="2052" spans="1:4" ht="30">
      <c r="A2052" s="755">
        <v>92520</v>
      </c>
      <c r="B2052" s="756" t="s">
        <v>4676</v>
      </c>
      <c r="C2052" s="755" t="s">
        <v>0</v>
      </c>
      <c r="D2052" s="757">
        <v>47.82</v>
      </c>
    </row>
    <row r="2053" spans="1:4" ht="30">
      <c r="A2053" s="758">
        <v>92521</v>
      </c>
      <c r="B2053" s="759" t="s">
        <v>4677</v>
      </c>
      <c r="C2053" s="758" t="s">
        <v>0</v>
      </c>
      <c r="D2053" s="760">
        <v>19.079999999999998</v>
      </c>
    </row>
    <row r="2054" spans="1:4" ht="30">
      <c r="A2054" s="755">
        <v>92522</v>
      </c>
      <c r="B2054" s="756" t="s">
        <v>4678</v>
      </c>
      <c r="C2054" s="755" t="s">
        <v>0</v>
      </c>
      <c r="D2054" s="757">
        <v>18.059999999999999</v>
      </c>
    </row>
    <row r="2055" spans="1:4" ht="30">
      <c r="A2055" s="758">
        <v>92523</v>
      </c>
      <c r="B2055" s="759" t="s">
        <v>4679</v>
      </c>
      <c r="C2055" s="758" t="s">
        <v>0</v>
      </c>
      <c r="D2055" s="760">
        <v>47.96</v>
      </c>
    </row>
    <row r="2056" spans="1:4" ht="30">
      <c r="A2056" s="755">
        <v>92524</v>
      </c>
      <c r="B2056" s="756" t="s">
        <v>4680</v>
      </c>
      <c r="C2056" s="755" t="s">
        <v>0</v>
      </c>
      <c r="D2056" s="757">
        <v>46.93</v>
      </c>
    </row>
    <row r="2057" spans="1:4" ht="30">
      <c r="A2057" s="758">
        <v>92525</v>
      </c>
      <c r="B2057" s="759" t="s">
        <v>4681</v>
      </c>
      <c r="C2057" s="758" t="s">
        <v>0</v>
      </c>
      <c r="D2057" s="760">
        <v>18.45</v>
      </c>
    </row>
    <row r="2058" spans="1:4" ht="30">
      <c r="A2058" s="755">
        <v>92526</v>
      </c>
      <c r="B2058" s="756" t="s">
        <v>4682</v>
      </c>
      <c r="C2058" s="755" t="s">
        <v>0</v>
      </c>
      <c r="D2058" s="757">
        <v>17.47</v>
      </c>
    </row>
    <row r="2059" spans="1:4" ht="30">
      <c r="A2059" s="758">
        <v>92527</v>
      </c>
      <c r="B2059" s="759" t="s">
        <v>4683</v>
      </c>
      <c r="C2059" s="758" t="s">
        <v>0</v>
      </c>
      <c r="D2059" s="760">
        <v>46.91</v>
      </c>
    </row>
    <row r="2060" spans="1:4" ht="30">
      <c r="A2060" s="755">
        <v>92528</v>
      </c>
      <c r="B2060" s="756" t="s">
        <v>4684</v>
      </c>
      <c r="C2060" s="755" t="s">
        <v>0</v>
      </c>
      <c r="D2060" s="757">
        <v>45.91</v>
      </c>
    </row>
    <row r="2061" spans="1:4" ht="30">
      <c r="A2061" s="758">
        <v>92529</v>
      </c>
      <c r="B2061" s="759" t="s">
        <v>4685</v>
      </c>
      <c r="C2061" s="758" t="s">
        <v>0</v>
      </c>
      <c r="D2061" s="760">
        <v>17.59</v>
      </c>
    </row>
    <row r="2062" spans="1:4" ht="30">
      <c r="A2062" s="755">
        <v>92530</v>
      </c>
      <c r="B2062" s="756" t="s">
        <v>4686</v>
      </c>
      <c r="C2062" s="755" t="s">
        <v>0</v>
      </c>
      <c r="D2062" s="757">
        <v>16.64</v>
      </c>
    </row>
    <row r="2063" spans="1:4" ht="30">
      <c r="A2063" s="758">
        <v>92531</v>
      </c>
      <c r="B2063" s="759" t="s">
        <v>4687</v>
      </c>
      <c r="C2063" s="758" t="s">
        <v>0</v>
      </c>
      <c r="D2063" s="760">
        <v>46.11</v>
      </c>
    </row>
    <row r="2064" spans="1:4" ht="30">
      <c r="A2064" s="755">
        <v>92532</v>
      </c>
      <c r="B2064" s="756" t="s">
        <v>4688</v>
      </c>
      <c r="C2064" s="755" t="s">
        <v>0</v>
      </c>
      <c r="D2064" s="757">
        <v>45.12</v>
      </c>
    </row>
    <row r="2065" spans="1:4" ht="30">
      <c r="A2065" s="758">
        <v>92533</v>
      </c>
      <c r="B2065" s="759" t="s">
        <v>4689</v>
      </c>
      <c r="C2065" s="758" t="s">
        <v>0</v>
      </c>
      <c r="D2065" s="760">
        <v>16.95</v>
      </c>
    </row>
    <row r="2066" spans="1:4" ht="30">
      <c r="A2066" s="755">
        <v>92534</v>
      </c>
      <c r="B2066" s="756" t="s">
        <v>4690</v>
      </c>
      <c r="C2066" s="755" t="s">
        <v>0</v>
      </c>
      <c r="D2066" s="757">
        <v>16.05</v>
      </c>
    </row>
    <row r="2067" spans="1:4" ht="30">
      <c r="A2067" s="758">
        <v>92535</v>
      </c>
      <c r="B2067" s="759" t="s">
        <v>4691</v>
      </c>
      <c r="C2067" s="758" t="s">
        <v>0</v>
      </c>
      <c r="D2067" s="760">
        <v>44.7</v>
      </c>
    </row>
    <row r="2068" spans="1:4" ht="30">
      <c r="A2068" s="755">
        <v>92536</v>
      </c>
      <c r="B2068" s="756" t="s">
        <v>4692</v>
      </c>
      <c r="C2068" s="755" t="s">
        <v>0</v>
      </c>
      <c r="D2068" s="757">
        <v>43.75</v>
      </c>
    </row>
    <row r="2069" spans="1:4" ht="30">
      <c r="A2069" s="758">
        <v>92537</v>
      </c>
      <c r="B2069" s="759" t="s">
        <v>4693</v>
      </c>
      <c r="C2069" s="758" t="s">
        <v>0</v>
      </c>
      <c r="D2069" s="760">
        <v>15.73</v>
      </c>
    </row>
    <row r="2070" spans="1:4" ht="30">
      <c r="A2070" s="755">
        <v>92538</v>
      </c>
      <c r="B2070" s="756" t="s">
        <v>4694</v>
      </c>
      <c r="C2070" s="755" t="s">
        <v>0</v>
      </c>
      <c r="D2070" s="757">
        <v>14.86</v>
      </c>
    </row>
    <row r="2071" spans="1:4" ht="30">
      <c r="A2071" s="758">
        <v>95934</v>
      </c>
      <c r="B2071" s="759" t="s">
        <v>4695</v>
      </c>
      <c r="C2071" s="758" t="s">
        <v>0</v>
      </c>
      <c r="D2071" s="760">
        <v>101.81</v>
      </c>
    </row>
    <row r="2072" spans="1:4">
      <c r="A2072" s="755">
        <v>95935</v>
      </c>
      <c r="B2072" s="756" t="s">
        <v>4696</v>
      </c>
      <c r="C2072" s="755" t="s">
        <v>0</v>
      </c>
      <c r="D2072" s="757">
        <v>87.91</v>
      </c>
    </row>
    <row r="2073" spans="1:4">
      <c r="A2073" s="758">
        <v>95936</v>
      </c>
      <c r="B2073" s="759" t="s">
        <v>4697</v>
      </c>
      <c r="C2073" s="758" t="s">
        <v>0</v>
      </c>
      <c r="D2073" s="760">
        <v>61.76</v>
      </c>
    </row>
    <row r="2074" spans="1:4">
      <c r="A2074" s="755">
        <v>95937</v>
      </c>
      <c r="B2074" s="756" t="s">
        <v>4698</v>
      </c>
      <c r="C2074" s="755" t="s">
        <v>0</v>
      </c>
      <c r="D2074" s="757">
        <v>195.51</v>
      </c>
    </row>
    <row r="2075" spans="1:4">
      <c r="A2075" s="758">
        <v>95938</v>
      </c>
      <c r="B2075" s="759" t="s">
        <v>4699</v>
      </c>
      <c r="C2075" s="758" t="s">
        <v>0</v>
      </c>
      <c r="D2075" s="760">
        <v>160.47</v>
      </c>
    </row>
    <row r="2076" spans="1:4" ht="30">
      <c r="A2076" s="755">
        <v>95939</v>
      </c>
      <c r="B2076" s="756" t="s">
        <v>4700</v>
      </c>
      <c r="C2076" s="755" t="s">
        <v>0</v>
      </c>
      <c r="D2076" s="757">
        <v>141.47</v>
      </c>
    </row>
    <row r="2077" spans="1:4" ht="30">
      <c r="A2077" s="758">
        <v>95940</v>
      </c>
      <c r="B2077" s="759" t="s">
        <v>4701</v>
      </c>
      <c r="C2077" s="758" t="s">
        <v>0</v>
      </c>
      <c r="D2077" s="760">
        <v>114.09</v>
      </c>
    </row>
    <row r="2078" spans="1:4" ht="30">
      <c r="A2078" s="755">
        <v>95941</v>
      </c>
      <c r="B2078" s="756" t="s">
        <v>4702</v>
      </c>
      <c r="C2078" s="755" t="s">
        <v>0</v>
      </c>
      <c r="D2078" s="757">
        <v>101</v>
      </c>
    </row>
    <row r="2079" spans="1:4" ht="30">
      <c r="A2079" s="758">
        <v>95942</v>
      </c>
      <c r="B2079" s="759" t="s">
        <v>4703</v>
      </c>
      <c r="C2079" s="758" t="s">
        <v>0</v>
      </c>
      <c r="D2079" s="760">
        <v>92.83</v>
      </c>
    </row>
    <row r="2080" spans="1:4">
      <c r="A2080" s="755">
        <v>96252</v>
      </c>
      <c r="B2080" s="756" t="s">
        <v>4704</v>
      </c>
      <c r="C2080" s="755" t="s">
        <v>0</v>
      </c>
      <c r="D2080" s="757">
        <v>117.72</v>
      </c>
    </row>
    <row r="2081" spans="1:4" ht="30">
      <c r="A2081" s="758">
        <v>96257</v>
      </c>
      <c r="B2081" s="759" t="s">
        <v>4705</v>
      </c>
      <c r="C2081" s="758" t="s">
        <v>0</v>
      </c>
      <c r="D2081" s="760">
        <v>108.53</v>
      </c>
    </row>
    <row r="2082" spans="1:4" ht="30">
      <c r="A2082" s="755">
        <v>96258</v>
      </c>
      <c r="B2082" s="756" t="s">
        <v>4706</v>
      </c>
      <c r="C2082" s="755" t="s">
        <v>0</v>
      </c>
      <c r="D2082" s="757">
        <v>100.52</v>
      </c>
    </row>
    <row r="2083" spans="1:4" ht="30">
      <c r="A2083" s="758">
        <v>96259</v>
      </c>
      <c r="B2083" s="759" t="s">
        <v>4707</v>
      </c>
      <c r="C2083" s="758" t="s">
        <v>0</v>
      </c>
      <c r="D2083" s="760">
        <v>124.15</v>
      </c>
    </row>
    <row r="2084" spans="1:4">
      <c r="A2084" s="755">
        <v>96529</v>
      </c>
      <c r="B2084" s="756" t="s">
        <v>4708</v>
      </c>
      <c r="C2084" s="755" t="s">
        <v>0</v>
      </c>
      <c r="D2084" s="757">
        <v>153.63999999999999</v>
      </c>
    </row>
    <row r="2085" spans="1:4" ht="30">
      <c r="A2085" s="758">
        <v>96530</v>
      </c>
      <c r="B2085" s="759" t="s">
        <v>4709</v>
      </c>
      <c r="C2085" s="758" t="s">
        <v>0</v>
      </c>
      <c r="D2085" s="760">
        <v>71.680000000000007</v>
      </c>
    </row>
    <row r="2086" spans="1:4" ht="30">
      <c r="A2086" s="755">
        <v>96531</v>
      </c>
      <c r="B2086" s="756" t="s">
        <v>4710</v>
      </c>
      <c r="C2086" s="755" t="s">
        <v>0</v>
      </c>
      <c r="D2086" s="757">
        <v>57.35</v>
      </c>
    </row>
    <row r="2087" spans="1:4" ht="30">
      <c r="A2087" s="758">
        <v>96532</v>
      </c>
      <c r="B2087" s="759" t="s">
        <v>4711</v>
      </c>
      <c r="C2087" s="758" t="s">
        <v>0</v>
      </c>
      <c r="D2087" s="760">
        <v>105.76</v>
      </c>
    </row>
    <row r="2088" spans="1:4" ht="30">
      <c r="A2088" s="755">
        <v>96533</v>
      </c>
      <c r="B2088" s="756" t="s">
        <v>4712</v>
      </c>
      <c r="C2088" s="755" t="s">
        <v>0</v>
      </c>
      <c r="D2088" s="757">
        <v>49.19</v>
      </c>
    </row>
    <row r="2089" spans="1:4" ht="30">
      <c r="A2089" s="758">
        <v>96534</v>
      </c>
      <c r="B2089" s="759" t="s">
        <v>4713</v>
      </c>
      <c r="C2089" s="758" t="s">
        <v>0</v>
      </c>
      <c r="D2089" s="760">
        <v>44.88</v>
      </c>
    </row>
    <row r="2090" spans="1:4" ht="30">
      <c r="A2090" s="755">
        <v>96535</v>
      </c>
      <c r="B2090" s="756" t="s">
        <v>4714</v>
      </c>
      <c r="C2090" s="755" t="s">
        <v>0</v>
      </c>
      <c r="D2090" s="757">
        <v>80.83</v>
      </c>
    </row>
    <row r="2091" spans="1:4" ht="30">
      <c r="A2091" s="758">
        <v>96536</v>
      </c>
      <c r="B2091" s="759" t="s">
        <v>4715</v>
      </c>
      <c r="C2091" s="758" t="s">
        <v>0</v>
      </c>
      <c r="D2091" s="760">
        <v>37.51</v>
      </c>
    </row>
    <row r="2092" spans="1:4" ht="30">
      <c r="A2092" s="755">
        <v>96537</v>
      </c>
      <c r="B2092" s="756" t="s">
        <v>4716</v>
      </c>
      <c r="C2092" s="755" t="s">
        <v>0</v>
      </c>
      <c r="D2092" s="757">
        <v>102.25</v>
      </c>
    </row>
    <row r="2093" spans="1:4" ht="30">
      <c r="A2093" s="758">
        <v>96538</v>
      </c>
      <c r="B2093" s="759" t="s">
        <v>4717</v>
      </c>
      <c r="C2093" s="758" t="s">
        <v>0</v>
      </c>
      <c r="D2093" s="760">
        <v>160.80000000000001</v>
      </c>
    </row>
    <row r="2094" spans="1:4" ht="30">
      <c r="A2094" s="755">
        <v>96539</v>
      </c>
      <c r="B2094" s="756" t="s">
        <v>4718</v>
      </c>
      <c r="C2094" s="755" t="s">
        <v>0</v>
      </c>
      <c r="D2094" s="757">
        <v>74.459999999999994</v>
      </c>
    </row>
    <row r="2095" spans="1:4" ht="30">
      <c r="A2095" s="758">
        <v>96540</v>
      </c>
      <c r="B2095" s="759" t="s">
        <v>4719</v>
      </c>
      <c r="C2095" s="758" t="s">
        <v>0</v>
      </c>
      <c r="D2095" s="760">
        <v>75.25</v>
      </c>
    </row>
    <row r="2096" spans="1:4" ht="30">
      <c r="A2096" s="755">
        <v>96541</v>
      </c>
      <c r="B2096" s="756" t="s">
        <v>4720</v>
      </c>
      <c r="C2096" s="755" t="s">
        <v>0</v>
      </c>
      <c r="D2096" s="757">
        <v>117.09</v>
      </c>
    </row>
    <row r="2097" spans="1:4" ht="30">
      <c r="A2097" s="758">
        <v>96542</v>
      </c>
      <c r="B2097" s="759" t="s">
        <v>4721</v>
      </c>
      <c r="C2097" s="758" t="s">
        <v>0</v>
      </c>
      <c r="D2097" s="760">
        <v>57.39</v>
      </c>
    </row>
    <row r="2098" spans="1:4">
      <c r="A2098" s="755">
        <v>96543</v>
      </c>
      <c r="B2098" s="756" t="s">
        <v>4722</v>
      </c>
      <c r="C2098" s="755" t="s">
        <v>26</v>
      </c>
      <c r="D2098" s="757">
        <v>10.69</v>
      </c>
    </row>
    <row r="2099" spans="1:4" ht="30">
      <c r="A2099" s="758">
        <v>97747</v>
      </c>
      <c r="B2099" s="759" t="s">
        <v>4723</v>
      </c>
      <c r="C2099" s="758" t="s">
        <v>0</v>
      </c>
      <c r="D2099" s="760">
        <v>113.98</v>
      </c>
    </row>
    <row r="2100" spans="1:4">
      <c r="A2100" s="755" t="s">
        <v>300</v>
      </c>
      <c r="B2100" s="756" t="s">
        <v>1495</v>
      </c>
      <c r="C2100" s="755" t="s">
        <v>30</v>
      </c>
      <c r="D2100" s="757">
        <v>19.28</v>
      </c>
    </row>
    <row r="2101" spans="1:4">
      <c r="A2101" s="758" t="s">
        <v>301</v>
      </c>
      <c r="B2101" s="759" t="s">
        <v>302</v>
      </c>
      <c r="C2101" s="758" t="s">
        <v>30</v>
      </c>
      <c r="D2101" s="760">
        <v>483.56</v>
      </c>
    </row>
    <row r="2102" spans="1:4">
      <c r="A2102" s="755" t="s">
        <v>303</v>
      </c>
      <c r="B2102" s="756" t="s">
        <v>4724</v>
      </c>
      <c r="C2102" s="755" t="s">
        <v>26</v>
      </c>
      <c r="D2102" s="757">
        <v>6.14</v>
      </c>
    </row>
    <row r="2103" spans="1:4">
      <c r="A2103" s="758" t="s">
        <v>304</v>
      </c>
      <c r="B2103" s="759" t="s">
        <v>305</v>
      </c>
      <c r="C2103" s="758" t="s">
        <v>29</v>
      </c>
      <c r="D2103" s="760">
        <v>40.4</v>
      </c>
    </row>
    <row r="2104" spans="1:4">
      <c r="A2104" s="755" t="s">
        <v>306</v>
      </c>
      <c r="B2104" s="756" t="s">
        <v>307</v>
      </c>
      <c r="C2104" s="755" t="s">
        <v>29</v>
      </c>
      <c r="D2104" s="757">
        <v>46.66</v>
      </c>
    </row>
    <row r="2105" spans="1:4">
      <c r="A2105" s="758" t="s">
        <v>308</v>
      </c>
      <c r="B2105" s="759" t="s">
        <v>309</v>
      </c>
      <c r="C2105" s="758" t="s">
        <v>29</v>
      </c>
      <c r="D2105" s="760">
        <v>52.92</v>
      </c>
    </row>
    <row r="2106" spans="1:4">
      <c r="A2106" s="755" t="s">
        <v>310</v>
      </c>
      <c r="B2106" s="756" t="s">
        <v>311</v>
      </c>
      <c r="C2106" s="755" t="s">
        <v>29</v>
      </c>
      <c r="D2106" s="757">
        <v>59.18</v>
      </c>
    </row>
    <row r="2107" spans="1:4">
      <c r="A2107" s="758" t="s">
        <v>312</v>
      </c>
      <c r="B2107" s="759" t="s">
        <v>4725</v>
      </c>
      <c r="C2107" s="758" t="s">
        <v>29</v>
      </c>
      <c r="D2107" s="760">
        <v>48.97</v>
      </c>
    </row>
    <row r="2108" spans="1:4">
      <c r="A2108" s="755" t="s">
        <v>313</v>
      </c>
      <c r="B2108" s="756" t="s">
        <v>4726</v>
      </c>
      <c r="C2108" s="755" t="s">
        <v>29</v>
      </c>
      <c r="D2108" s="757">
        <v>55.23</v>
      </c>
    </row>
    <row r="2109" spans="1:4">
      <c r="A2109" s="758" t="s">
        <v>314</v>
      </c>
      <c r="B2109" s="759" t="s">
        <v>4727</v>
      </c>
      <c r="C2109" s="758" t="s">
        <v>29</v>
      </c>
      <c r="D2109" s="760">
        <v>61.49</v>
      </c>
    </row>
    <row r="2110" spans="1:4">
      <c r="A2110" s="755" t="s">
        <v>315</v>
      </c>
      <c r="B2110" s="756" t="s">
        <v>4728</v>
      </c>
      <c r="C2110" s="755" t="s">
        <v>29</v>
      </c>
      <c r="D2110" s="757">
        <v>81.05</v>
      </c>
    </row>
    <row r="2111" spans="1:4" ht="30">
      <c r="A2111" s="758" t="s">
        <v>316</v>
      </c>
      <c r="B2111" s="759" t="s">
        <v>4729</v>
      </c>
      <c r="C2111" s="758" t="s">
        <v>29</v>
      </c>
      <c r="D2111" s="760">
        <v>96.05</v>
      </c>
    </row>
    <row r="2112" spans="1:4" ht="30">
      <c r="A2112" s="755" t="s">
        <v>317</v>
      </c>
      <c r="B2112" s="756" t="s">
        <v>4730</v>
      </c>
      <c r="C2112" s="755" t="s">
        <v>29</v>
      </c>
      <c r="D2112" s="757">
        <v>102.31</v>
      </c>
    </row>
    <row r="2113" spans="1:4">
      <c r="A2113" s="758" t="s">
        <v>318</v>
      </c>
      <c r="B2113" s="759" t="s">
        <v>4731</v>
      </c>
      <c r="C2113" s="758" t="s">
        <v>29</v>
      </c>
      <c r="D2113" s="760">
        <v>108.57</v>
      </c>
    </row>
    <row r="2114" spans="1:4">
      <c r="A2114" s="755" t="s">
        <v>319</v>
      </c>
      <c r="B2114" s="756" t="s">
        <v>4732</v>
      </c>
      <c r="C2114" s="755" t="s">
        <v>29</v>
      </c>
      <c r="D2114" s="757">
        <v>128.13</v>
      </c>
    </row>
    <row r="2115" spans="1:4">
      <c r="A2115" s="758">
        <v>85662</v>
      </c>
      <c r="B2115" s="759" t="s">
        <v>1496</v>
      </c>
      <c r="C2115" s="758" t="s">
        <v>0</v>
      </c>
      <c r="D2115" s="760">
        <v>9.19</v>
      </c>
    </row>
    <row r="2116" spans="1:4">
      <c r="A2116" s="755">
        <v>89996</v>
      </c>
      <c r="B2116" s="756" t="s">
        <v>4733</v>
      </c>
      <c r="C2116" s="755" t="s">
        <v>26</v>
      </c>
      <c r="D2116" s="757">
        <v>5.98</v>
      </c>
    </row>
    <row r="2117" spans="1:4">
      <c r="A2117" s="758">
        <v>89997</v>
      </c>
      <c r="B2117" s="759" t="s">
        <v>4734</v>
      </c>
      <c r="C2117" s="758" t="s">
        <v>26</v>
      </c>
      <c r="D2117" s="760">
        <v>5.16</v>
      </c>
    </row>
    <row r="2118" spans="1:4">
      <c r="A2118" s="755">
        <v>89998</v>
      </c>
      <c r="B2118" s="756" t="s">
        <v>4735</v>
      </c>
      <c r="C2118" s="755" t="s">
        <v>26</v>
      </c>
      <c r="D2118" s="757">
        <v>5.61</v>
      </c>
    </row>
    <row r="2119" spans="1:4">
      <c r="A2119" s="758">
        <v>89999</v>
      </c>
      <c r="B2119" s="759" t="s">
        <v>4736</v>
      </c>
      <c r="C2119" s="758" t="s">
        <v>26</v>
      </c>
      <c r="D2119" s="760">
        <v>9.17</v>
      </c>
    </row>
    <row r="2120" spans="1:4">
      <c r="A2120" s="755">
        <v>90000</v>
      </c>
      <c r="B2120" s="756" t="s">
        <v>4737</v>
      </c>
      <c r="C2120" s="755" t="s">
        <v>26</v>
      </c>
      <c r="D2120" s="757">
        <v>6.93</v>
      </c>
    </row>
    <row r="2121" spans="1:4" ht="30">
      <c r="A2121" s="758">
        <v>91593</v>
      </c>
      <c r="B2121" s="759" t="s">
        <v>4738</v>
      </c>
      <c r="C2121" s="758" t="s">
        <v>26</v>
      </c>
      <c r="D2121" s="760">
        <v>6.18</v>
      </c>
    </row>
    <row r="2122" spans="1:4" ht="30">
      <c r="A2122" s="755">
        <v>91594</v>
      </c>
      <c r="B2122" s="756" t="s">
        <v>4739</v>
      </c>
      <c r="C2122" s="755" t="s">
        <v>26</v>
      </c>
      <c r="D2122" s="757">
        <v>6.56</v>
      </c>
    </row>
    <row r="2123" spans="1:4">
      <c r="A2123" s="758">
        <v>91595</v>
      </c>
      <c r="B2123" s="759" t="s">
        <v>4740</v>
      </c>
      <c r="C2123" s="758" t="s">
        <v>26</v>
      </c>
      <c r="D2123" s="760">
        <v>7.3</v>
      </c>
    </row>
    <row r="2124" spans="1:4">
      <c r="A2124" s="755">
        <v>91596</v>
      </c>
      <c r="B2124" s="756" t="s">
        <v>4741</v>
      </c>
      <c r="C2124" s="755" t="s">
        <v>26</v>
      </c>
      <c r="D2124" s="757">
        <v>6.31</v>
      </c>
    </row>
    <row r="2125" spans="1:4">
      <c r="A2125" s="758">
        <v>91597</v>
      </c>
      <c r="B2125" s="759" t="s">
        <v>4742</v>
      </c>
      <c r="C2125" s="758" t="s">
        <v>26</v>
      </c>
      <c r="D2125" s="760">
        <v>4.43</v>
      </c>
    </row>
    <row r="2126" spans="1:4">
      <c r="A2126" s="755">
        <v>91598</v>
      </c>
      <c r="B2126" s="756" t="s">
        <v>4743</v>
      </c>
      <c r="C2126" s="755" t="s">
        <v>26</v>
      </c>
      <c r="D2126" s="757">
        <v>6.29</v>
      </c>
    </row>
    <row r="2127" spans="1:4">
      <c r="A2127" s="758">
        <v>91599</v>
      </c>
      <c r="B2127" s="759" t="s">
        <v>4744</v>
      </c>
      <c r="C2127" s="758" t="s">
        <v>26</v>
      </c>
      <c r="D2127" s="760">
        <v>6.71</v>
      </c>
    </row>
    <row r="2128" spans="1:4">
      <c r="A2128" s="755">
        <v>91600</v>
      </c>
      <c r="B2128" s="756" t="s">
        <v>4745</v>
      </c>
      <c r="C2128" s="755" t="s">
        <v>26</v>
      </c>
      <c r="D2128" s="757">
        <v>7.18</v>
      </c>
    </row>
    <row r="2129" spans="1:4">
      <c r="A2129" s="758">
        <v>91601</v>
      </c>
      <c r="B2129" s="759" t="s">
        <v>4746</v>
      </c>
      <c r="C2129" s="758" t="s">
        <v>26</v>
      </c>
      <c r="D2129" s="760">
        <v>7.71</v>
      </c>
    </row>
    <row r="2130" spans="1:4">
      <c r="A2130" s="755">
        <v>91602</v>
      </c>
      <c r="B2130" s="756" t="s">
        <v>4747</v>
      </c>
      <c r="C2130" s="755" t="s">
        <v>26</v>
      </c>
      <c r="D2130" s="757">
        <v>7.27</v>
      </c>
    </row>
    <row r="2131" spans="1:4" ht="30">
      <c r="A2131" s="758">
        <v>91603</v>
      </c>
      <c r="B2131" s="759" t="s">
        <v>4748</v>
      </c>
      <c r="C2131" s="758" t="s">
        <v>26</v>
      </c>
      <c r="D2131" s="760">
        <v>5.83</v>
      </c>
    </row>
    <row r="2132" spans="1:4" ht="30">
      <c r="A2132" s="755">
        <v>92759</v>
      </c>
      <c r="B2132" s="756" t="s">
        <v>4749</v>
      </c>
      <c r="C2132" s="755" t="s">
        <v>26</v>
      </c>
      <c r="D2132" s="757">
        <v>8.7799999999999994</v>
      </c>
    </row>
    <row r="2133" spans="1:4" ht="30">
      <c r="A2133" s="758">
        <v>92760</v>
      </c>
      <c r="B2133" s="759" t="s">
        <v>4750</v>
      </c>
      <c r="C2133" s="758" t="s">
        <v>26</v>
      </c>
      <c r="D2133" s="760">
        <v>7.75</v>
      </c>
    </row>
    <row r="2134" spans="1:4" ht="30">
      <c r="A2134" s="755">
        <v>92761</v>
      </c>
      <c r="B2134" s="756" t="s">
        <v>4751</v>
      </c>
      <c r="C2134" s="755" t="s">
        <v>26</v>
      </c>
      <c r="D2134" s="757">
        <v>7.67</v>
      </c>
    </row>
    <row r="2135" spans="1:4" ht="30">
      <c r="A2135" s="758">
        <v>92762</v>
      </c>
      <c r="B2135" s="759" t="s">
        <v>4752</v>
      </c>
      <c r="C2135" s="758" t="s">
        <v>26</v>
      </c>
      <c r="D2135" s="760">
        <v>6.26</v>
      </c>
    </row>
    <row r="2136" spans="1:4" ht="30">
      <c r="A2136" s="755">
        <v>92763</v>
      </c>
      <c r="B2136" s="756" t="s">
        <v>4753</v>
      </c>
      <c r="C2136" s="755" t="s">
        <v>26</v>
      </c>
      <c r="D2136" s="757">
        <v>5.63</v>
      </c>
    </row>
    <row r="2137" spans="1:4" ht="30">
      <c r="A2137" s="758">
        <v>92764</v>
      </c>
      <c r="B2137" s="759" t="s">
        <v>4754</v>
      </c>
      <c r="C2137" s="758" t="s">
        <v>26</v>
      </c>
      <c r="D2137" s="760">
        <v>5.29</v>
      </c>
    </row>
    <row r="2138" spans="1:4" ht="30">
      <c r="A2138" s="755">
        <v>92765</v>
      </c>
      <c r="B2138" s="756" t="s">
        <v>4755</v>
      </c>
      <c r="C2138" s="755" t="s">
        <v>26</v>
      </c>
      <c r="D2138" s="757">
        <v>4.8899999999999997</v>
      </c>
    </row>
    <row r="2139" spans="1:4" ht="30">
      <c r="A2139" s="758">
        <v>92766</v>
      </c>
      <c r="B2139" s="759" t="s">
        <v>4756</v>
      </c>
      <c r="C2139" s="758" t="s">
        <v>26</v>
      </c>
      <c r="D2139" s="760">
        <v>5.41</v>
      </c>
    </row>
    <row r="2140" spans="1:4" ht="30">
      <c r="A2140" s="755">
        <v>92767</v>
      </c>
      <c r="B2140" s="756" t="s">
        <v>4757</v>
      </c>
      <c r="C2140" s="755" t="s">
        <v>26</v>
      </c>
      <c r="D2140" s="757">
        <v>8.94</v>
      </c>
    </row>
    <row r="2141" spans="1:4" ht="30">
      <c r="A2141" s="758">
        <v>92768</v>
      </c>
      <c r="B2141" s="759" t="s">
        <v>4758</v>
      </c>
      <c r="C2141" s="758" t="s">
        <v>26</v>
      </c>
      <c r="D2141" s="760">
        <v>7.79</v>
      </c>
    </row>
    <row r="2142" spans="1:4" ht="30">
      <c r="A2142" s="755">
        <v>92769</v>
      </c>
      <c r="B2142" s="756" t="s">
        <v>4759</v>
      </c>
      <c r="C2142" s="755" t="s">
        <v>26</v>
      </c>
      <c r="D2142" s="757">
        <v>7.01</v>
      </c>
    </row>
    <row r="2143" spans="1:4" ht="30">
      <c r="A2143" s="758">
        <v>92770</v>
      </c>
      <c r="B2143" s="759" t="s">
        <v>4760</v>
      </c>
      <c r="C2143" s="758" t="s">
        <v>26</v>
      </c>
      <c r="D2143" s="760">
        <v>7.11</v>
      </c>
    </row>
    <row r="2144" spans="1:4" ht="30">
      <c r="A2144" s="755">
        <v>92771</v>
      </c>
      <c r="B2144" s="756" t="s">
        <v>4761</v>
      </c>
      <c r="C2144" s="755" t="s">
        <v>26</v>
      </c>
      <c r="D2144" s="757">
        <v>5.81</v>
      </c>
    </row>
    <row r="2145" spans="1:4" ht="30">
      <c r="A2145" s="758">
        <v>92772</v>
      </c>
      <c r="B2145" s="759" t="s">
        <v>4762</v>
      </c>
      <c r="C2145" s="758" t="s">
        <v>26</v>
      </c>
      <c r="D2145" s="760">
        <v>5.28</v>
      </c>
    </row>
    <row r="2146" spans="1:4" ht="30">
      <c r="A2146" s="755">
        <v>92773</v>
      </c>
      <c r="B2146" s="756" t="s">
        <v>4763</v>
      </c>
      <c r="C2146" s="755" t="s">
        <v>26</v>
      </c>
      <c r="D2146" s="757">
        <v>5.05</v>
      </c>
    </row>
    <row r="2147" spans="1:4" ht="30">
      <c r="A2147" s="758">
        <v>92774</v>
      </c>
      <c r="B2147" s="759" t="s">
        <v>4764</v>
      </c>
      <c r="C2147" s="758" t="s">
        <v>26</v>
      </c>
      <c r="D2147" s="760">
        <v>4.7300000000000004</v>
      </c>
    </row>
    <row r="2148" spans="1:4" ht="30">
      <c r="A2148" s="755">
        <v>92775</v>
      </c>
      <c r="B2148" s="756" t="s">
        <v>4765</v>
      </c>
      <c r="C2148" s="755" t="s">
        <v>26</v>
      </c>
      <c r="D2148" s="757">
        <v>10.74</v>
      </c>
    </row>
    <row r="2149" spans="1:4" ht="30">
      <c r="A2149" s="758">
        <v>92776</v>
      </c>
      <c r="B2149" s="759" t="s">
        <v>4766</v>
      </c>
      <c r="C2149" s="758" t="s">
        <v>26</v>
      </c>
      <c r="D2149" s="760">
        <v>9.25</v>
      </c>
    </row>
    <row r="2150" spans="1:4" ht="30">
      <c r="A2150" s="755">
        <v>92777</v>
      </c>
      <c r="B2150" s="756" t="s">
        <v>4767</v>
      </c>
      <c r="C2150" s="755" t="s">
        <v>26</v>
      </c>
      <c r="D2150" s="757">
        <v>8.7899999999999991</v>
      </c>
    </row>
    <row r="2151" spans="1:4" ht="30">
      <c r="A2151" s="758">
        <v>92778</v>
      </c>
      <c r="B2151" s="759" t="s">
        <v>4768</v>
      </c>
      <c r="C2151" s="758" t="s">
        <v>26</v>
      </c>
      <c r="D2151" s="760">
        <v>7.1</v>
      </c>
    </row>
    <row r="2152" spans="1:4" ht="30">
      <c r="A2152" s="755">
        <v>92779</v>
      </c>
      <c r="B2152" s="756" t="s">
        <v>4769</v>
      </c>
      <c r="C2152" s="755" t="s">
        <v>26</v>
      </c>
      <c r="D2152" s="757">
        <v>6.25</v>
      </c>
    </row>
    <row r="2153" spans="1:4" ht="30">
      <c r="A2153" s="758">
        <v>92780</v>
      </c>
      <c r="B2153" s="759" t="s">
        <v>4770</v>
      </c>
      <c r="C2153" s="758" t="s">
        <v>26</v>
      </c>
      <c r="D2153" s="760">
        <v>5.71</v>
      </c>
    </row>
    <row r="2154" spans="1:4" ht="30">
      <c r="A2154" s="755">
        <v>92781</v>
      </c>
      <c r="B2154" s="756" t="s">
        <v>4771</v>
      </c>
      <c r="C2154" s="755" t="s">
        <v>26</v>
      </c>
      <c r="D2154" s="757">
        <v>5.17</v>
      </c>
    </row>
    <row r="2155" spans="1:4" ht="30">
      <c r="A2155" s="758">
        <v>92782</v>
      </c>
      <c r="B2155" s="759" t="s">
        <v>4772</v>
      </c>
      <c r="C2155" s="758" t="s">
        <v>26</v>
      </c>
      <c r="D2155" s="760">
        <v>5.57</v>
      </c>
    </row>
    <row r="2156" spans="1:4" ht="30">
      <c r="A2156" s="755">
        <v>92783</v>
      </c>
      <c r="B2156" s="756" t="s">
        <v>4773</v>
      </c>
      <c r="C2156" s="755" t="s">
        <v>26</v>
      </c>
      <c r="D2156" s="757">
        <v>10.59</v>
      </c>
    </row>
    <row r="2157" spans="1:4" ht="30">
      <c r="A2157" s="758">
        <v>92784</v>
      </c>
      <c r="B2157" s="759" t="s">
        <v>4774</v>
      </c>
      <c r="C2157" s="758" t="s">
        <v>26</v>
      </c>
      <c r="D2157" s="760">
        <v>9.15</v>
      </c>
    </row>
    <row r="2158" spans="1:4" ht="30">
      <c r="A2158" s="755">
        <v>92785</v>
      </c>
      <c r="B2158" s="756" t="s">
        <v>4775</v>
      </c>
      <c r="C2158" s="755" t="s">
        <v>26</v>
      </c>
      <c r="D2158" s="757">
        <v>8.02</v>
      </c>
    </row>
    <row r="2159" spans="1:4" ht="30">
      <c r="A2159" s="758">
        <v>92786</v>
      </c>
      <c r="B2159" s="759" t="s">
        <v>4776</v>
      </c>
      <c r="C2159" s="758" t="s">
        <v>26</v>
      </c>
      <c r="D2159" s="760">
        <v>7.86</v>
      </c>
    </row>
    <row r="2160" spans="1:4" ht="30">
      <c r="A2160" s="755">
        <v>92787</v>
      </c>
      <c r="B2160" s="756" t="s">
        <v>4777</v>
      </c>
      <c r="C2160" s="755" t="s">
        <v>26</v>
      </c>
      <c r="D2160" s="757">
        <v>6.36</v>
      </c>
    </row>
    <row r="2161" spans="1:4" ht="30">
      <c r="A2161" s="758">
        <v>92788</v>
      </c>
      <c r="B2161" s="759" t="s">
        <v>4778</v>
      </c>
      <c r="C2161" s="758" t="s">
        <v>26</v>
      </c>
      <c r="D2161" s="760">
        <v>5.67</v>
      </c>
    </row>
    <row r="2162" spans="1:4" ht="30">
      <c r="A2162" s="755">
        <v>92789</v>
      </c>
      <c r="B2162" s="756" t="s">
        <v>4779</v>
      </c>
      <c r="C2162" s="755" t="s">
        <v>26</v>
      </c>
      <c r="D2162" s="757">
        <v>5.3</v>
      </c>
    </row>
    <row r="2163" spans="1:4" ht="30">
      <c r="A2163" s="758">
        <v>92790</v>
      </c>
      <c r="B2163" s="759" t="s">
        <v>4780</v>
      </c>
      <c r="C2163" s="758" t="s">
        <v>26</v>
      </c>
      <c r="D2163" s="760">
        <v>4.87</v>
      </c>
    </row>
    <row r="2164" spans="1:4">
      <c r="A2164" s="755">
        <v>92791</v>
      </c>
      <c r="B2164" s="756" t="s">
        <v>4781</v>
      </c>
      <c r="C2164" s="755" t="s">
        <v>26</v>
      </c>
      <c r="D2164" s="757">
        <v>5.99</v>
      </c>
    </row>
    <row r="2165" spans="1:4">
      <c r="A2165" s="758">
        <v>92792</v>
      </c>
      <c r="B2165" s="759" t="s">
        <v>4782</v>
      </c>
      <c r="C2165" s="758" t="s">
        <v>26</v>
      </c>
      <c r="D2165" s="760">
        <v>5.57</v>
      </c>
    </row>
    <row r="2166" spans="1:4">
      <c r="A2166" s="755">
        <v>92793</v>
      </c>
      <c r="B2166" s="756" t="s">
        <v>4783</v>
      </c>
      <c r="C2166" s="755" t="s">
        <v>26</v>
      </c>
      <c r="D2166" s="757">
        <v>5.99</v>
      </c>
    </row>
    <row r="2167" spans="1:4">
      <c r="A2167" s="758">
        <v>92794</v>
      </c>
      <c r="B2167" s="759" t="s">
        <v>4784</v>
      </c>
      <c r="C2167" s="758" t="s">
        <v>26</v>
      </c>
      <c r="D2167" s="760">
        <v>4.96</v>
      </c>
    </row>
    <row r="2168" spans="1:4">
      <c r="A2168" s="755">
        <v>92795</v>
      </c>
      <c r="B2168" s="756" t="s">
        <v>4785</v>
      </c>
      <c r="C2168" s="755" t="s">
        <v>26</v>
      </c>
      <c r="D2168" s="757">
        <v>4.63</v>
      </c>
    </row>
    <row r="2169" spans="1:4">
      <c r="A2169" s="758">
        <v>92796</v>
      </c>
      <c r="B2169" s="759" t="s">
        <v>4786</v>
      </c>
      <c r="C2169" s="758" t="s">
        <v>26</v>
      </c>
      <c r="D2169" s="760">
        <v>4.5599999999999996</v>
      </c>
    </row>
    <row r="2170" spans="1:4">
      <c r="A2170" s="755">
        <v>92797</v>
      </c>
      <c r="B2170" s="756" t="s">
        <v>4787</v>
      </c>
      <c r="C2170" s="755" t="s">
        <v>26</v>
      </c>
      <c r="D2170" s="757">
        <v>4.3499999999999996</v>
      </c>
    </row>
    <row r="2171" spans="1:4">
      <c r="A2171" s="758">
        <v>92798</v>
      </c>
      <c r="B2171" s="759" t="s">
        <v>4788</v>
      </c>
      <c r="C2171" s="758" t="s">
        <v>26</v>
      </c>
      <c r="D2171" s="760">
        <v>5.01</v>
      </c>
    </row>
    <row r="2172" spans="1:4">
      <c r="A2172" s="755">
        <v>92799</v>
      </c>
      <c r="B2172" s="756" t="s">
        <v>4789</v>
      </c>
      <c r="C2172" s="755" t="s">
        <v>26</v>
      </c>
      <c r="D2172" s="757">
        <v>6.3</v>
      </c>
    </row>
    <row r="2173" spans="1:4">
      <c r="A2173" s="758">
        <v>92800</v>
      </c>
      <c r="B2173" s="759" t="s">
        <v>4790</v>
      </c>
      <c r="C2173" s="758" t="s">
        <v>26</v>
      </c>
      <c r="D2173" s="760">
        <v>5.63</v>
      </c>
    </row>
    <row r="2174" spans="1:4">
      <c r="A2174" s="755">
        <v>92801</v>
      </c>
      <c r="B2174" s="756" t="s">
        <v>4791</v>
      </c>
      <c r="C2174" s="755" t="s">
        <v>26</v>
      </c>
      <c r="D2174" s="757">
        <v>5.36</v>
      </c>
    </row>
    <row r="2175" spans="1:4">
      <c r="A2175" s="758">
        <v>92802</v>
      </c>
      <c r="B2175" s="759" t="s">
        <v>4792</v>
      </c>
      <c r="C2175" s="758" t="s">
        <v>26</v>
      </c>
      <c r="D2175" s="760">
        <v>5.88</v>
      </c>
    </row>
    <row r="2176" spans="1:4">
      <c r="A2176" s="755">
        <v>92803</v>
      </c>
      <c r="B2176" s="756" t="s">
        <v>4793</v>
      </c>
      <c r="C2176" s="755" t="s">
        <v>26</v>
      </c>
      <c r="D2176" s="757">
        <v>4.8899999999999997</v>
      </c>
    </row>
    <row r="2177" spans="1:4">
      <c r="A2177" s="758">
        <v>92804</v>
      </c>
      <c r="B2177" s="759" t="s">
        <v>4794</v>
      </c>
      <c r="C2177" s="758" t="s">
        <v>26</v>
      </c>
      <c r="D2177" s="760">
        <v>4.58</v>
      </c>
    </row>
    <row r="2178" spans="1:4">
      <c r="A2178" s="755">
        <v>92805</v>
      </c>
      <c r="B2178" s="756" t="s">
        <v>4795</v>
      </c>
      <c r="C2178" s="755" t="s">
        <v>26</v>
      </c>
      <c r="D2178" s="757">
        <v>4.54</v>
      </c>
    </row>
    <row r="2179" spans="1:4">
      <c r="A2179" s="758">
        <v>92806</v>
      </c>
      <c r="B2179" s="759" t="s">
        <v>4796</v>
      </c>
      <c r="C2179" s="758" t="s">
        <v>26</v>
      </c>
      <c r="D2179" s="760">
        <v>4.34</v>
      </c>
    </row>
    <row r="2180" spans="1:4">
      <c r="A2180" s="755">
        <v>92875</v>
      </c>
      <c r="B2180" s="756" t="s">
        <v>4797</v>
      </c>
      <c r="C2180" s="755" t="s">
        <v>26</v>
      </c>
      <c r="D2180" s="757">
        <v>5.42</v>
      </c>
    </row>
    <row r="2181" spans="1:4">
      <c r="A2181" s="758">
        <v>92876</v>
      </c>
      <c r="B2181" s="759" t="s">
        <v>4798</v>
      </c>
      <c r="C2181" s="758" t="s">
        <v>26</v>
      </c>
      <c r="D2181" s="760">
        <v>5.18</v>
      </c>
    </row>
    <row r="2182" spans="1:4">
      <c r="A2182" s="755">
        <v>92877</v>
      </c>
      <c r="B2182" s="756" t="s">
        <v>4799</v>
      </c>
      <c r="C2182" s="755" t="s">
        <v>26</v>
      </c>
      <c r="D2182" s="757">
        <v>4.6900000000000004</v>
      </c>
    </row>
    <row r="2183" spans="1:4">
      <c r="A2183" s="758">
        <v>92878</v>
      </c>
      <c r="B2183" s="759" t="s">
        <v>4800</v>
      </c>
      <c r="C2183" s="758" t="s">
        <v>26</v>
      </c>
      <c r="D2183" s="760">
        <v>4.62</v>
      </c>
    </row>
    <row r="2184" spans="1:4">
      <c r="A2184" s="755">
        <v>92879</v>
      </c>
      <c r="B2184" s="756" t="s">
        <v>4801</v>
      </c>
      <c r="C2184" s="755" t="s">
        <v>26</v>
      </c>
      <c r="D2184" s="757">
        <v>4.55</v>
      </c>
    </row>
    <row r="2185" spans="1:4">
      <c r="A2185" s="758">
        <v>92880</v>
      </c>
      <c r="B2185" s="759" t="s">
        <v>4802</v>
      </c>
      <c r="C2185" s="758" t="s">
        <v>26</v>
      </c>
      <c r="D2185" s="760">
        <v>4.6399999999999997</v>
      </c>
    </row>
    <row r="2186" spans="1:4">
      <c r="A2186" s="755">
        <v>92881</v>
      </c>
      <c r="B2186" s="756" t="s">
        <v>4803</v>
      </c>
      <c r="C2186" s="755" t="s">
        <v>26</v>
      </c>
      <c r="D2186" s="757">
        <v>4.62</v>
      </c>
    </row>
    <row r="2187" spans="1:4">
      <c r="A2187" s="758">
        <v>92882</v>
      </c>
      <c r="B2187" s="759" t="s">
        <v>4804</v>
      </c>
      <c r="C2187" s="758" t="s">
        <v>26</v>
      </c>
      <c r="D2187" s="760">
        <v>7.6</v>
      </c>
    </row>
    <row r="2188" spans="1:4">
      <c r="A2188" s="755">
        <v>92883</v>
      </c>
      <c r="B2188" s="756" t="s">
        <v>4805</v>
      </c>
      <c r="C2188" s="755" t="s">
        <v>26</v>
      </c>
      <c r="D2188" s="757">
        <v>6.86</v>
      </c>
    </row>
    <row r="2189" spans="1:4">
      <c r="A2189" s="758">
        <v>92884</v>
      </c>
      <c r="B2189" s="759" t="s">
        <v>4806</v>
      </c>
      <c r="C2189" s="758" t="s">
        <v>26</v>
      </c>
      <c r="D2189" s="760">
        <v>5.99</v>
      </c>
    </row>
    <row r="2190" spans="1:4">
      <c r="A2190" s="755">
        <v>92885</v>
      </c>
      <c r="B2190" s="756" t="s">
        <v>4807</v>
      </c>
      <c r="C2190" s="755" t="s">
        <v>26</v>
      </c>
      <c r="D2190" s="757">
        <v>5.62</v>
      </c>
    </row>
    <row r="2191" spans="1:4">
      <c r="A2191" s="758">
        <v>92886</v>
      </c>
      <c r="B2191" s="759" t="s">
        <v>4808</v>
      </c>
      <c r="C2191" s="758" t="s">
        <v>26</v>
      </c>
      <c r="D2191" s="760">
        <v>5.28</v>
      </c>
    </row>
    <row r="2192" spans="1:4">
      <c r="A2192" s="755">
        <v>92887</v>
      </c>
      <c r="B2192" s="756" t="s">
        <v>4809</v>
      </c>
      <c r="C2192" s="755" t="s">
        <v>26</v>
      </c>
      <c r="D2192" s="757">
        <v>5.18</v>
      </c>
    </row>
    <row r="2193" spans="1:4">
      <c r="A2193" s="758">
        <v>92888</v>
      </c>
      <c r="B2193" s="759" t="s">
        <v>4810</v>
      </c>
      <c r="C2193" s="758" t="s">
        <v>26</v>
      </c>
      <c r="D2193" s="760">
        <v>5.0199999999999996</v>
      </c>
    </row>
    <row r="2194" spans="1:4" ht="30">
      <c r="A2194" s="755">
        <v>92915</v>
      </c>
      <c r="B2194" s="756" t="s">
        <v>4811</v>
      </c>
      <c r="C2194" s="755" t="s">
        <v>26</v>
      </c>
      <c r="D2194" s="757">
        <v>9.76</v>
      </c>
    </row>
    <row r="2195" spans="1:4" ht="30">
      <c r="A2195" s="758">
        <v>92916</v>
      </c>
      <c r="B2195" s="759" t="s">
        <v>4812</v>
      </c>
      <c r="C2195" s="758" t="s">
        <v>26</v>
      </c>
      <c r="D2195" s="760">
        <v>8.5</v>
      </c>
    </row>
    <row r="2196" spans="1:4" ht="30">
      <c r="A2196" s="755">
        <v>92917</v>
      </c>
      <c r="B2196" s="756" t="s">
        <v>4813</v>
      </c>
      <c r="C2196" s="755" t="s">
        <v>26</v>
      </c>
      <c r="D2196" s="757">
        <v>8.23</v>
      </c>
    </row>
    <row r="2197" spans="1:4" ht="30">
      <c r="A2197" s="758">
        <v>92919</v>
      </c>
      <c r="B2197" s="759" t="s">
        <v>4814</v>
      </c>
      <c r="C2197" s="758" t="s">
        <v>26</v>
      </c>
      <c r="D2197" s="760">
        <v>6.68</v>
      </c>
    </row>
    <row r="2198" spans="1:4" ht="30">
      <c r="A2198" s="755">
        <v>92921</v>
      </c>
      <c r="B2198" s="756" t="s">
        <v>4815</v>
      </c>
      <c r="C2198" s="755" t="s">
        <v>26</v>
      </c>
      <c r="D2198" s="757">
        <v>5.94</v>
      </c>
    </row>
    <row r="2199" spans="1:4" ht="30">
      <c r="A2199" s="758">
        <v>92922</v>
      </c>
      <c r="B2199" s="759" t="s">
        <v>4816</v>
      </c>
      <c r="C2199" s="758" t="s">
        <v>26</v>
      </c>
      <c r="D2199" s="760">
        <v>5.5</v>
      </c>
    </row>
    <row r="2200" spans="1:4" ht="30">
      <c r="A2200" s="755">
        <v>92923</v>
      </c>
      <c r="B2200" s="756" t="s">
        <v>4817</v>
      </c>
      <c r="C2200" s="755" t="s">
        <v>26</v>
      </c>
      <c r="D2200" s="757">
        <v>5.03</v>
      </c>
    </row>
    <row r="2201" spans="1:4" ht="30">
      <c r="A2201" s="758">
        <v>92924</v>
      </c>
      <c r="B2201" s="759" t="s">
        <v>4818</v>
      </c>
      <c r="C2201" s="758" t="s">
        <v>26</v>
      </c>
      <c r="D2201" s="760">
        <v>5.49</v>
      </c>
    </row>
    <row r="2202" spans="1:4">
      <c r="A2202" s="755">
        <v>95445</v>
      </c>
      <c r="B2202" s="756" t="s">
        <v>4819</v>
      </c>
      <c r="C2202" s="755" t="s">
        <v>26</v>
      </c>
      <c r="D2202" s="757">
        <v>4.72</v>
      </c>
    </row>
    <row r="2203" spans="1:4">
      <c r="A2203" s="758">
        <v>95446</v>
      </c>
      <c r="B2203" s="759" t="s">
        <v>4820</v>
      </c>
      <c r="C2203" s="758" t="s">
        <v>26</v>
      </c>
      <c r="D2203" s="760">
        <v>4.83</v>
      </c>
    </row>
    <row r="2204" spans="1:4">
      <c r="A2204" s="755">
        <v>95576</v>
      </c>
      <c r="B2204" s="756" t="s">
        <v>4821</v>
      </c>
      <c r="C2204" s="755" t="s">
        <v>26</v>
      </c>
      <c r="D2204" s="757">
        <v>7.79</v>
      </c>
    </row>
    <row r="2205" spans="1:4">
      <c r="A2205" s="758">
        <v>95577</v>
      </c>
      <c r="B2205" s="759" t="s">
        <v>4822</v>
      </c>
      <c r="C2205" s="758" t="s">
        <v>26</v>
      </c>
      <c r="D2205" s="760">
        <v>6.44</v>
      </c>
    </row>
    <row r="2206" spans="1:4">
      <c r="A2206" s="755">
        <v>95578</v>
      </c>
      <c r="B2206" s="756" t="s">
        <v>4823</v>
      </c>
      <c r="C2206" s="755" t="s">
        <v>26</v>
      </c>
      <c r="D2206" s="757">
        <v>5.86</v>
      </c>
    </row>
    <row r="2207" spans="1:4">
      <c r="A2207" s="758">
        <v>95579</v>
      </c>
      <c r="B2207" s="759" t="s">
        <v>4824</v>
      </c>
      <c r="C2207" s="758" t="s">
        <v>26</v>
      </c>
      <c r="D2207" s="760">
        <v>5.55</v>
      </c>
    </row>
    <row r="2208" spans="1:4">
      <c r="A2208" s="755">
        <v>95580</v>
      </c>
      <c r="B2208" s="756" t="s">
        <v>4825</v>
      </c>
      <c r="C2208" s="755" t="s">
        <v>26</v>
      </c>
      <c r="D2208" s="757">
        <v>5.19</v>
      </c>
    </row>
    <row r="2209" spans="1:4">
      <c r="A2209" s="758">
        <v>95581</v>
      </c>
      <c r="B2209" s="759" t="s">
        <v>4826</v>
      </c>
      <c r="C2209" s="758" t="s">
        <v>26</v>
      </c>
      <c r="D2209" s="760">
        <v>5.72</v>
      </c>
    </row>
    <row r="2210" spans="1:4">
      <c r="A2210" s="755">
        <v>95583</v>
      </c>
      <c r="B2210" s="756" t="s">
        <v>4827</v>
      </c>
      <c r="C2210" s="755" t="s">
        <v>26</v>
      </c>
      <c r="D2210" s="757">
        <v>10.14</v>
      </c>
    </row>
    <row r="2211" spans="1:4">
      <c r="A2211" s="758">
        <v>95584</v>
      </c>
      <c r="B2211" s="759" t="s">
        <v>4828</v>
      </c>
      <c r="C2211" s="758" t="s">
        <v>26</v>
      </c>
      <c r="D2211" s="760">
        <v>8.26</v>
      </c>
    </row>
    <row r="2212" spans="1:4" ht="30">
      <c r="A2212" s="755">
        <v>95585</v>
      </c>
      <c r="B2212" s="756" t="s">
        <v>4829</v>
      </c>
      <c r="C2212" s="755" t="s">
        <v>26</v>
      </c>
      <c r="D2212" s="757">
        <v>8.14</v>
      </c>
    </row>
    <row r="2213" spans="1:4">
      <c r="A2213" s="758">
        <v>95586</v>
      </c>
      <c r="B2213" s="759" t="s">
        <v>4830</v>
      </c>
      <c r="C2213" s="758" t="s">
        <v>26</v>
      </c>
      <c r="D2213" s="760">
        <v>6.7</v>
      </c>
    </row>
    <row r="2214" spans="1:4" ht="30">
      <c r="A2214" s="755">
        <v>95587</v>
      </c>
      <c r="B2214" s="756" t="s">
        <v>4831</v>
      </c>
      <c r="C2214" s="755" t="s">
        <v>26</v>
      </c>
      <c r="D2214" s="757">
        <v>6.07</v>
      </c>
    </row>
    <row r="2215" spans="1:4">
      <c r="A2215" s="758">
        <v>95588</v>
      </c>
      <c r="B2215" s="759" t="s">
        <v>4832</v>
      </c>
      <c r="C2215" s="758" t="s">
        <v>26</v>
      </c>
      <c r="D2215" s="760">
        <v>5.72</v>
      </c>
    </row>
    <row r="2216" spans="1:4">
      <c r="A2216" s="755">
        <v>95589</v>
      </c>
      <c r="B2216" s="756" t="s">
        <v>4833</v>
      </c>
      <c r="C2216" s="755" t="s">
        <v>26</v>
      </c>
      <c r="D2216" s="757">
        <v>5.32</v>
      </c>
    </row>
    <row r="2217" spans="1:4">
      <c r="A2217" s="758">
        <v>95590</v>
      </c>
      <c r="B2217" s="759" t="s">
        <v>4834</v>
      </c>
      <c r="C2217" s="758" t="s">
        <v>26</v>
      </c>
      <c r="D2217" s="760">
        <v>5.83</v>
      </c>
    </row>
    <row r="2218" spans="1:4">
      <c r="A2218" s="755">
        <v>95592</v>
      </c>
      <c r="B2218" s="756" t="s">
        <v>4835</v>
      </c>
      <c r="C2218" s="755" t="s">
        <v>26</v>
      </c>
      <c r="D2218" s="757">
        <v>12.46</v>
      </c>
    </row>
    <row r="2219" spans="1:4">
      <c r="A2219" s="758">
        <v>95593</v>
      </c>
      <c r="B2219" s="759" t="s">
        <v>4836</v>
      </c>
      <c r="C2219" s="758" t="s">
        <v>26</v>
      </c>
      <c r="D2219" s="760">
        <v>9.64</v>
      </c>
    </row>
    <row r="2220" spans="1:4" ht="30">
      <c r="A2220" s="755">
        <v>95943</v>
      </c>
      <c r="B2220" s="756" t="s">
        <v>4837</v>
      </c>
      <c r="C2220" s="755" t="s">
        <v>26</v>
      </c>
      <c r="D2220" s="757">
        <v>13.11</v>
      </c>
    </row>
    <row r="2221" spans="1:4" ht="30">
      <c r="A2221" s="758">
        <v>95944</v>
      </c>
      <c r="B2221" s="759" t="s">
        <v>4838</v>
      </c>
      <c r="C2221" s="758" t="s">
        <v>26</v>
      </c>
      <c r="D2221" s="760">
        <v>11.46</v>
      </c>
    </row>
    <row r="2222" spans="1:4" ht="30">
      <c r="A2222" s="755">
        <v>95945</v>
      </c>
      <c r="B2222" s="756" t="s">
        <v>4839</v>
      </c>
      <c r="C2222" s="755" t="s">
        <v>26</v>
      </c>
      <c r="D2222" s="757">
        <v>9.57</v>
      </c>
    </row>
    <row r="2223" spans="1:4" ht="30">
      <c r="A2223" s="758">
        <v>95946</v>
      </c>
      <c r="B2223" s="759" t="s">
        <v>4840</v>
      </c>
      <c r="C2223" s="758" t="s">
        <v>26</v>
      </c>
      <c r="D2223" s="760">
        <v>6.99</v>
      </c>
    </row>
    <row r="2224" spans="1:4" ht="30">
      <c r="A2224" s="755">
        <v>95947</v>
      </c>
      <c r="B2224" s="756" t="s">
        <v>4841</v>
      </c>
      <c r="C2224" s="755" t="s">
        <v>26</v>
      </c>
      <c r="D2224" s="757">
        <v>5.63</v>
      </c>
    </row>
    <row r="2225" spans="1:4" ht="30">
      <c r="A2225" s="758">
        <v>95948</v>
      </c>
      <c r="B2225" s="759" t="s">
        <v>4842</v>
      </c>
      <c r="C2225" s="758" t="s">
        <v>26</v>
      </c>
      <c r="D2225" s="760">
        <v>4.9000000000000004</v>
      </c>
    </row>
    <row r="2226" spans="1:4">
      <c r="A2226" s="755">
        <v>96544</v>
      </c>
      <c r="B2226" s="756" t="s">
        <v>4843</v>
      </c>
      <c r="C2226" s="755" t="s">
        <v>26</v>
      </c>
      <c r="D2226" s="757">
        <v>9.2100000000000009</v>
      </c>
    </row>
    <row r="2227" spans="1:4">
      <c r="A2227" s="758">
        <v>96545</v>
      </c>
      <c r="B2227" s="759" t="s">
        <v>4844</v>
      </c>
      <c r="C2227" s="758" t="s">
        <v>26</v>
      </c>
      <c r="D2227" s="760">
        <v>8.8000000000000007</v>
      </c>
    </row>
    <row r="2228" spans="1:4">
      <c r="A2228" s="755">
        <v>96546</v>
      </c>
      <c r="B2228" s="756" t="s">
        <v>4845</v>
      </c>
      <c r="C2228" s="755" t="s">
        <v>26</v>
      </c>
      <c r="D2228" s="757">
        <v>7.16</v>
      </c>
    </row>
    <row r="2229" spans="1:4">
      <c r="A2229" s="758">
        <v>96547</v>
      </c>
      <c r="B2229" s="759" t="s">
        <v>4846</v>
      </c>
      <c r="C2229" s="758" t="s">
        <v>26</v>
      </c>
      <c r="D2229" s="760">
        <v>6.34</v>
      </c>
    </row>
    <row r="2230" spans="1:4">
      <c r="A2230" s="755">
        <v>96548</v>
      </c>
      <c r="B2230" s="756" t="s">
        <v>4847</v>
      </c>
      <c r="C2230" s="755" t="s">
        <v>26</v>
      </c>
      <c r="D2230" s="757">
        <v>5.85</v>
      </c>
    </row>
    <row r="2231" spans="1:4">
      <c r="A2231" s="758">
        <v>96549</v>
      </c>
      <c r="B2231" s="759" t="s">
        <v>4848</v>
      </c>
      <c r="C2231" s="758" t="s">
        <v>26</v>
      </c>
      <c r="D2231" s="760">
        <v>5.36</v>
      </c>
    </row>
    <row r="2232" spans="1:4">
      <c r="A2232" s="755">
        <v>96550</v>
      </c>
      <c r="B2232" s="756" t="s">
        <v>4849</v>
      </c>
      <c r="C2232" s="755" t="s">
        <v>26</v>
      </c>
      <c r="D2232" s="757">
        <v>5.79</v>
      </c>
    </row>
    <row r="2233" spans="1:4">
      <c r="A2233" s="758">
        <v>40780</v>
      </c>
      <c r="B2233" s="759" t="s">
        <v>2228</v>
      </c>
      <c r="C2233" s="758" t="s">
        <v>0</v>
      </c>
      <c r="D2233" s="760">
        <v>8.34</v>
      </c>
    </row>
    <row r="2234" spans="1:4">
      <c r="A2234" s="755" t="s">
        <v>320</v>
      </c>
      <c r="B2234" s="756" t="s">
        <v>321</v>
      </c>
      <c r="C2234" s="755" t="s">
        <v>25</v>
      </c>
      <c r="D2234" s="757">
        <v>92.83</v>
      </c>
    </row>
    <row r="2235" spans="1:4">
      <c r="A2235" s="758">
        <v>89993</v>
      </c>
      <c r="B2235" s="759" t="s">
        <v>322</v>
      </c>
      <c r="C2235" s="758" t="s">
        <v>25</v>
      </c>
      <c r="D2235" s="760">
        <v>581.02</v>
      </c>
    </row>
    <row r="2236" spans="1:4">
      <c r="A2236" s="755">
        <v>89994</v>
      </c>
      <c r="B2236" s="756" t="s">
        <v>4850</v>
      </c>
      <c r="C2236" s="755" t="s">
        <v>25</v>
      </c>
      <c r="D2236" s="757">
        <v>488.5</v>
      </c>
    </row>
    <row r="2237" spans="1:4">
      <c r="A2237" s="758">
        <v>89995</v>
      </c>
      <c r="B2237" s="759" t="s">
        <v>4851</v>
      </c>
      <c r="C2237" s="758" t="s">
        <v>25</v>
      </c>
      <c r="D2237" s="760">
        <v>557.35</v>
      </c>
    </row>
    <row r="2238" spans="1:4" ht="30">
      <c r="A2238" s="755">
        <v>90278</v>
      </c>
      <c r="B2238" s="756" t="s">
        <v>4852</v>
      </c>
      <c r="C2238" s="755" t="s">
        <v>25</v>
      </c>
      <c r="D2238" s="757">
        <v>279.41000000000003</v>
      </c>
    </row>
    <row r="2239" spans="1:4" ht="30">
      <c r="A2239" s="758">
        <v>90279</v>
      </c>
      <c r="B2239" s="759" t="s">
        <v>4853</v>
      </c>
      <c r="C2239" s="758" t="s">
        <v>25</v>
      </c>
      <c r="D2239" s="760">
        <v>298.06</v>
      </c>
    </row>
    <row r="2240" spans="1:4" ht="30">
      <c r="A2240" s="755">
        <v>90280</v>
      </c>
      <c r="B2240" s="756" t="s">
        <v>4854</v>
      </c>
      <c r="C2240" s="755" t="s">
        <v>25</v>
      </c>
      <c r="D2240" s="757">
        <v>332.74</v>
      </c>
    </row>
    <row r="2241" spans="1:4" ht="30">
      <c r="A2241" s="758">
        <v>90281</v>
      </c>
      <c r="B2241" s="759" t="s">
        <v>4855</v>
      </c>
      <c r="C2241" s="758" t="s">
        <v>25</v>
      </c>
      <c r="D2241" s="760">
        <v>381.27</v>
      </c>
    </row>
    <row r="2242" spans="1:4" ht="30">
      <c r="A2242" s="755">
        <v>90282</v>
      </c>
      <c r="B2242" s="756" t="s">
        <v>4856</v>
      </c>
      <c r="C2242" s="755" t="s">
        <v>25</v>
      </c>
      <c r="D2242" s="757">
        <v>283.8</v>
      </c>
    </row>
    <row r="2243" spans="1:4" ht="30">
      <c r="A2243" s="758">
        <v>90283</v>
      </c>
      <c r="B2243" s="759" t="s">
        <v>4857</v>
      </c>
      <c r="C2243" s="758" t="s">
        <v>25</v>
      </c>
      <c r="D2243" s="760">
        <v>303.63</v>
      </c>
    </row>
    <row r="2244" spans="1:4" ht="30">
      <c r="A2244" s="755">
        <v>90284</v>
      </c>
      <c r="B2244" s="756" t="s">
        <v>4858</v>
      </c>
      <c r="C2244" s="755" t="s">
        <v>25</v>
      </c>
      <c r="D2244" s="757">
        <v>339.16</v>
      </c>
    </row>
    <row r="2245" spans="1:4" ht="30">
      <c r="A2245" s="758">
        <v>90285</v>
      </c>
      <c r="B2245" s="759" t="s">
        <v>4859</v>
      </c>
      <c r="C2245" s="758" t="s">
        <v>25</v>
      </c>
      <c r="D2245" s="760">
        <v>390.38</v>
      </c>
    </row>
    <row r="2246" spans="1:4" ht="30">
      <c r="A2246" s="755">
        <v>90853</v>
      </c>
      <c r="B2246" s="756" t="s">
        <v>4860</v>
      </c>
      <c r="C2246" s="755" t="s">
        <v>25</v>
      </c>
      <c r="D2246" s="757">
        <v>410.04</v>
      </c>
    </row>
    <row r="2247" spans="1:4" ht="30">
      <c r="A2247" s="758">
        <v>90854</v>
      </c>
      <c r="B2247" s="759" t="s">
        <v>4861</v>
      </c>
      <c r="C2247" s="758" t="s">
        <v>25</v>
      </c>
      <c r="D2247" s="760">
        <v>397.6</v>
      </c>
    </row>
    <row r="2248" spans="1:4" ht="30">
      <c r="A2248" s="755">
        <v>90855</v>
      </c>
      <c r="B2248" s="756" t="s">
        <v>4862</v>
      </c>
      <c r="C2248" s="755" t="s">
        <v>25</v>
      </c>
      <c r="D2248" s="757">
        <v>434.34</v>
      </c>
    </row>
    <row r="2249" spans="1:4" ht="30">
      <c r="A2249" s="758">
        <v>90856</v>
      </c>
      <c r="B2249" s="759" t="s">
        <v>4863</v>
      </c>
      <c r="C2249" s="758" t="s">
        <v>25</v>
      </c>
      <c r="D2249" s="760">
        <v>413.22</v>
      </c>
    </row>
    <row r="2250" spans="1:4" ht="30">
      <c r="A2250" s="755">
        <v>90857</v>
      </c>
      <c r="B2250" s="756" t="s">
        <v>4864</v>
      </c>
      <c r="C2250" s="755" t="s">
        <v>25</v>
      </c>
      <c r="D2250" s="757">
        <v>399.71</v>
      </c>
    </row>
    <row r="2251" spans="1:4" ht="45">
      <c r="A2251" s="758">
        <v>90858</v>
      </c>
      <c r="B2251" s="759" t="s">
        <v>4865</v>
      </c>
      <c r="C2251" s="758" t="s">
        <v>25</v>
      </c>
      <c r="D2251" s="760">
        <v>448.88</v>
      </c>
    </row>
    <row r="2252" spans="1:4" ht="30">
      <c r="A2252" s="755">
        <v>90859</v>
      </c>
      <c r="B2252" s="756" t="s">
        <v>4866</v>
      </c>
      <c r="C2252" s="755" t="s">
        <v>25</v>
      </c>
      <c r="D2252" s="757">
        <v>391.04</v>
      </c>
    </row>
    <row r="2253" spans="1:4" ht="30">
      <c r="A2253" s="758">
        <v>90860</v>
      </c>
      <c r="B2253" s="759" t="s">
        <v>4867</v>
      </c>
      <c r="C2253" s="758" t="s">
        <v>25</v>
      </c>
      <c r="D2253" s="760">
        <v>395.43</v>
      </c>
    </row>
    <row r="2254" spans="1:4" ht="30">
      <c r="A2254" s="755">
        <v>90861</v>
      </c>
      <c r="B2254" s="756" t="s">
        <v>4868</v>
      </c>
      <c r="C2254" s="755" t="s">
        <v>25</v>
      </c>
      <c r="D2254" s="757">
        <v>403.51</v>
      </c>
    </row>
    <row r="2255" spans="1:4" ht="30">
      <c r="A2255" s="758">
        <v>90862</v>
      </c>
      <c r="B2255" s="759" t="s">
        <v>4869</v>
      </c>
      <c r="C2255" s="758" t="s">
        <v>25</v>
      </c>
      <c r="D2255" s="760">
        <v>367.64</v>
      </c>
    </row>
    <row r="2256" spans="1:4" ht="30">
      <c r="A2256" s="755">
        <v>92718</v>
      </c>
      <c r="B2256" s="756" t="s">
        <v>4870</v>
      </c>
      <c r="C2256" s="755" t="s">
        <v>25</v>
      </c>
      <c r="D2256" s="757">
        <v>468.73</v>
      </c>
    </row>
    <row r="2257" spans="1:4" ht="30">
      <c r="A2257" s="758">
        <v>92719</v>
      </c>
      <c r="B2257" s="759" t="s">
        <v>4871</v>
      </c>
      <c r="C2257" s="758" t="s">
        <v>25</v>
      </c>
      <c r="D2257" s="760">
        <v>352.5</v>
      </c>
    </row>
    <row r="2258" spans="1:4" ht="30">
      <c r="A2258" s="755">
        <v>92720</v>
      </c>
      <c r="B2258" s="756" t="s">
        <v>4872</v>
      </c>
      <c r="C2258" s="755" t="s">
        <v>25</v>
      </c>
      <c r="D2258" s="757">
        <v>403.2</v>
      </c>
    </row>
    <row r="2259" spans="1:4" ht="30">
      <c r="A2259" s="758">
        <v>92721</v>
      </c>
      <c r="B2259" s="759" t="s">
        <v>4873</v>
      </c>
      <c r="C2259" s="758" t="s">
        <v>25</v>
      </c>
      <c r="D2259" s="760">
        <v>345.39</v>
      </c>
    </row>
    <row r="2260" spans="1:4" ht="30">
      <c r="A2260" s="755">
        <v>92722</v>
      </c>
      <c r="B2260" s="756" t="s">
        <v>4874</v>
      </c>
      <c r="C2260" s="755" t="s">
        <v>25</v>
      </c>
      <c r="D2260" s="757">
        <v>400.22</v>
      </c>
    </row>
    <row r="2261" spans="1:4" ht="30">
      <c r="A2261" s="758">
        <v>92723</v>
      </c>
      <c r="B2261" s="759" t="s">
        <v>4875</v>
      </c>
      <c r="C2261" s="758" t="s">
        <v>25</v>
      </c>
      <c r="D2261" s="760">
        <v>388.27</v>
      </c>
    </row>
    <row r="2262" spans="1:4" ht="30">
      <c r="A2262" s="755">
        <v>92724</v>
      </c>
      <c r="B2262" s="756" t="s">
        <v>4876</v>
      </c>
      <c r="C2262" s="755" t="s">
        <v>25</v>
      </c>
      <c r="D2262" s="757">
        <v>385.68</v>
      </c>
    </row>
    <row r="2263" spans="1:4" ht="30">
      <c r="A2263" s="758">
        <v>92725</v>
      </c>
      <c r="B2263" s="759" t="s">
        <v>4877</v>
      </c>
      <c r="C2263" s="758" t="s">
        <v>25</v>
      </c>
      <c r="D2263" s="760">
        <v>384.58</v>
      </c>
    </row>
    <row r="2264" spans="1:4" ht="30">
      <c r="A2264" s="755">
        <v>92726</v>
      </c>
      <c r="B2264" s="756" t="s">
        <v>4878</v>
      </c>
      <c r="C2264" s="755" t="s">
        <v>25</v>
      </c>
      <c r="D2264" s="757">
        <v>382.75</v>
      </c>
    </row>
    <row r="2265" spans="1:4" ht="45">
      <c r="A2265" s="758">
        <v>92727</v>
      </c>
      <c r="B2265" s="759" t="s">
        <v>4879</v>
      </c>
      <c r="C2265" s="758" t="s">
        <v>25</v>
      </c>
      <c r="D2265" s="760">
        <v>414.08</v>
      </c>
    </row>
    <row r="2266" spans="1:4" ht="45">
      <c r="A2266" s="755">
        <v>92728</v>
      </c>
      <c r="B2266" s="756" t="s">
        <v>4880</v>
      </c>
      <c r="C2266" s="755" t="s">
        <v>25</v>
      </c>
      <c r="D2266" s="757">
        <v>395.5</v>
      </c>
    </row>
    <row r="2267" spans="1:4" ht="45">
      <c r="A2267" s="758">
        <v>92729</v>
      </c>
      <c r="B2267" s="759" t="s">
        <v>4881</v>
      </c>
      <c r="C2267" s="758" t="s">
        <v>25</v>
      </c>
      <c r="D2267" s="760">
        <v>387.63</v>
      </c>
    </row>
    <row r="2268" spans="1:4" ht="45">
      <c r="A2268" s="755">
        <v>92730</v>
      </c>
      <c r="B2268" s="756" t="s">
        <v>4882</v>
      </c>
      <c r="C2268" s="755" t="s">
        <v>25</v>
      </c>
      <c r="D2268" s="757">
        <v>374.51</v>
      </c>
    </row>
    <row r="2269" spans="1:4" ht="45">
      <c r="A2269" s="758">
        <v>92731</v>
      </c>
      <c r="B2269" s="759" t="s">
        <v>4883</v>
      </c>
      <c r="C2269" s="758" t="s">
        <v>25</v>
      </c>
      <c r="D2269" s="760">
        <v>389.81</v>
      </c>
    </row>
    <row r="2270" spans="1:4" ht="45">
      <c r="A2270" s="755">
        <v>92732</v>
      </c>
      <c r="B2270" s="756" t="s">
        <v>4884</v>
      </c>
      <c r="C2270" s="755" t="s">
        <v>25</v>
      </c>
      <c r="D2270" s="757">
        <v>377.05</v>
      </c>
    </row>
    <row r="2271" spans="1:4" ht="45">
      <c r="A2271" s="758">
        <v>92733</v>
      </c>
      <c r="B2271" s="759" t="s">
        <v>4885</v>
      </c>
      <c r="C2271" s="758" t="s">
        <v>25</v>
      </c>
      <c r="D2271" s="760">
        <v>371.62</v>
      </c>
    </row>
    <row r="2272" spans="1:4" ht="45">
      <c r="A2272" s="755">
        <v>92734</v>
      </c>
      <c r="B2272" s="756" t="s">
        <v>4886</v>
      </c>
      <c r="C2272" s="755" t="s">
        <v>25</v>
      </c>
      <c r="D2272" s="757">
        <v>362.62</v>
      </c>
    </row>
    <row r="2273" spans="1:4" ht="45">
      <c r="A2273" s="758">
        <v>92735</v>
      </c>
      <c r="B2273" s="759" t="s">
        <v>4887</v>
      </c>
      <c r="C2273" s="758" t="s">
        <v>25</v>
      </c>
      <c r="D2273" s="760">
        <v>367.36</v>
      </c>
    </row>
    <row r="2274" spans="1:4" ht="45">
      <c r="A2274" s="755">
        <v>92736</v>
      </c>
      <c r="B2274" s="756" t="s">
        <v>4888</v>
      </c>
      <c r="C2274" s="755" t="s">
        <v>25</v>
      </c>
      <c r="D2274" s="757">
        <v>357.72</v>
      </c>
    </row>
    <row r="2275" spans="1:4" ht="45">
      <c r="A2275" s="758">
        <v>92739</v>
      </c>
      <c r="B2275" s="759" t="s">
        <v>4889</v>
      </c>
      <c r="C2275" s="758" t="s">
        <v>25</v>
      </c>
      <c r="D2275" s="760">
        <v>343.73</v>
      </c>
    </row>
    <row r="2276" spans="1:4" ht="45">
      <c r="A2276" s="755">
        <v>92740</v>
      </c>
      <c r="B2276" s="756" t="s">
        <v>4890</v>
      </c>
      <c r="C2276" s="755" t="s">
        <v>25</v>
      </c>
      <c r="D2276" s="757">
        <v>338.95</v>
      </c>
    </row>
    <row r="2277" spans="1:4" ht="30">
      <c r="A2277" s="758">
        <v>92741</v>
      </c>
      <c r="B2277" s="759" t="s">
        <v>4891</v>
      </c>
      <c r="C2277" s="758" t="s">
        <v>25</v>
      </c>
      <c r="D2277" s="760">
        <v>515.70000000000005</v>
      </c>
    </row>
    <row r="2278" spans="1:4" ht="45">
      <c r="A2278" s="755">
        <v>92742</v>
      </c>
      <c r="B2278" s="756" t="s">
        <v>4892</v>
      </c>
      <c r="C2278" s="755" t="s">
        <v>25</v>
      </c>
      <c r="D2278" s="757">
        <v>701.39</v>
      </c>
    </row>
    <row r="2279" spans="1:4">
      <c r="A2279" s="758">
        <v>92873</v>
      </c>
      <c r="B2279" s="759" t="s">
        <v>1497</v>
      </c>
      <c r="C2279" s="758" t="s">
        <v>25</v>
      </c>
      <c r="D2279" s="760">
        <v>143.69999999999999</v>
      </c>
    </row>
    <row r="2280" spans="1:4">
      <c r="A2280" s="755">
        <v>92874</v>
      </c>
      <c r="B2280" s="756" t="s">
        <v>4893</v>
      </c>
      <c r="C2280" s="755" t="s">
        <v>25</v>
      </c>
      <c r="D2280" s="757">
        <v>23.89</v>
      </c>
    </row>
    <row r="2281" spans="1:4" ht="30">
      <c r="A2281" s="758">
        <v>94962</v>
      </c>
      <c r="B2281" s="759" t="s">
        <v>4894</v>
      </c>
      <c r="C2281" s="758" t="s">
        <v>25</v>
      </c>
      <c r="D2281" s="760">
        <v>245.44</v>
      </c>
    </row>
    <row r="2282" spans="1:4" ht="30">
      <c r="A2282" s="755">
        <v>94963</v>
      </c>
      <c r="B2282" s="756" t="s">
        <v>4895</v>
      </c>
      <c r="C2282" s="755" t="s">
        <v>25</v>
      </c>
      <c r="D2282" s="757">
        <v>271.14999999999998</v>
      </c>
    </row>
    <row r="2283" spans="1:4" ht="30">
      <c r="A2283" s="758">
        <v>94964</v>
      </c>
      <c r="B2283" s="759" t="s">
        <v>2229</v>
      </c>
      <c r="C2283" s="758" t="s">
        <v>25</v>
      </c>
      <c r="D2283" s="760">
        <v>297.89999999999998</v>
      </c>
    </row>
    <row r="2284" spans="1:4" ht="30">
      <c r="A2284" s="755">
        <v>94965</v>
      </c>
      <c r="B2284" s="756" t="s">
        <v>4896</v>
      </c>
      <c r="C2284" s="755" t="s">
        <v>25</v>
      </c>
      <c r="D2284" s="757">
        <v>310.74</v>
      </c>
    </row>
    <row r="2285" spans="1:4" ht="30">
      <c r="A2285" s="758">
        <v>94966</v>
      </c>
      <c r="B2285" s="759" t="s">
        <v>4897</v>
      </c>
      <c r="C2285" s="758" t="s">
        <v>25</v>
      </c>
      <c r="D2285" s="760">
        <v>322.16000000000003</v>
      </c>
    </row>
    <row r="2286" spans="1:4" ht="30">
      <c r="A2286" s="755">
        <v>94967</v>
      </c>
      <c r="B2286" s="756" t="s">
        <v>4898</v>
      </c>
      <c r="C2286" s="755" t="s">
        <v>25</v>
      </c>
      <c r="D2286" s="757">
        <v>369.69</v>
      </c>
    </row>
    <row r="2287" spans="1:4" ht="30">
      <c r="A2287" s="758">
        <v>94968</v>
      </c>
      <c r="B2287" s="759" t="s">
        <v>4899</v>
      </c>
      <c r="C2287" s="758" t="s">
        <v>25</v>
      </c>
      <c r="D2287" s="760">
        <v>240.6</v>
      </c>
    </row>
    <row r="2288" spans="1:4" ht="30">
      <c r="A2288" s="755">
        <v>94969</v>
      </c>
      <c r="B2288" s="756" t="s">
        <v>4900</v>
      </c>
      <c r="C2288" s="755" t="s">
        <v>25</v>
      </c>
      <c r="D2288" s="757">
        <v>266.91000000000003</v>
      </c>
    </row>
    <row r="2289" spans="1:4" ht="30">
      <c r="A2289" s="758">
        <v>94970</v>
      </c>
      <c r="B2289" s="759" t="s">
        <v>2230</v>
      </c>
      <c r="C2289" s="758" t="s">
        <v>25</v>
      </c>
      <c r="D2289" s="760">
        <v>289.82</v>
      </c>
    </row>
    <row r="2290" spans="1:4" ht="30">
      <c r="A2290" s="755">
        <v>94971</v>
      </c>
      <c r="B2290" s="756" t="s">
        <v>4901</v>
      </c>
      <c r="C2290" s="755" t="s">
        <v>25</v>
      </c>
      <c r="D2290" s="757">
        <v>306.57</v>
      </c>
    </row>
    <row r="2291" spans="1:4" ht="30">
      <c r="A2291" s="758">
        <v>94972</v>
      </c>
      <c r="B2291" s="759" t="s">
        <v>4902</v>
      </c>
      <c r="C2291" s="758" t="s">
        <v>25</v>
      </c>
      <c r="D2291" s="760">
        <v>319.64999999999998</v>
      </c>
    </row>
    <row r="2292" spans="1:4" ht="30">
      <c r="A2292" s="755">
        <v>94973</v>
      </c>
      <c r="B2292" s="756" t="s">
        <v>4903</v>
      </c>
      <c r="C2292" s="755" t="s">
        <v>25</v>
      </c>
      <c r="D2292" s="757">
        <v>364.4</v>
      </c>
    </row>
    <row r="2293" spans="1:4">
      <c r="A2293" s="758">
        <v>94974</v>
      </c>
      <c r="B2293" s="759" t="s">
        <v>4904</v>
      </c>
      <c r="C2293" s="758" t="s">
        <v>25</v>
      </c>
      <c r="D2293" s="760">
        <v>339.27</v>
      </c>
    </row>
    <row r="2294" spans="1:4">
      <c r="A2294" s="755">
        <v>94975</v>
      </c>
      <c r="B2294" s="756" t="s">
        <v>4905</v>
      </c>
      <c r="C2294" s="755" t="s">
        <v>25</v>
      </c>
      <c r="D2294" s="757">
        <v>363.33</v>
      </c>
    </row>
    <row r="2295" spans="1:4" ht="30">
      <c r="A2295" s="758">
        <v>96555</v>
      </c>
      <c r="B2295" s="759" t="s">
        <v>4906</v>
      </c>
      <c r="C2295" s="758" t="s">
        <v>25</v>
      </c>
      <c r="D2295" s="760">
        <v>444.51</v>
      </c>
    </row>
    <row r="2296" spans="1:4">
      <c r="A2296" s="755">
        <v>96556</v>
      </c>
      <c r="B2296" s="756" t="s">
        <v>4907</v>
      </c>
      <c r="C2296" s="755" t="s">
        <v>25</v>
      </c>
      <c r="D2296" s="757">
        <v>500.67</v>
      </c>
    </row>
    <row r="2297" spans="1:4" ht="30">
      <c r="A2297" s="758">
        <v>96557</v>
      </c>
      <c r="B2297" s="759" t="s">
        <v>4908</v>
      </c>
      <c r="C2297" s="758" t="s">
        <v>25</v>
      </c>
      <c r="D2297" s="760">
        <v>422.93</v>
      </c>
    </row>
    <row r="2298" spans="1:4">
      <c r="A2298" s="755">
        <v>96558</v>
      </c>
      <c r="B2298" s="756" t="s">
        <v>4909</v>
      </c>
      <c r="C2298" s="755" t="s">
        <v>25</v>
      </c>
      <c r="D2298" s="757">
        <v>428.01</v>
      </c>
    </row>
    <row r="2299" spans="1:4" ht="30">
      <c r="A2299" s="758" t="s">
        <v>323</v>
      </c>
      <c r="B2299" s="759" t="s">
        <v>4910</v>
      </c>
      <c r="C2299" s="758" t="s">
        <v>0</v>
      </c>
      <c r="D2299" s="760">
        <v>67.59</v>
      </c>
    </row>
    <row r="2300" spans="1:4" ht="30">
      <c r="A2300" s="755" t="s">
        <v>324</v>
      </c>
      <c r="B2300" s="756" t="s">
        <v>4911</v>
      </c>
      <c r="C2300" s="755" t="s">
        <v>0</v>
      </c>
      <c r="D2300" s="757">
        <v>74.78</v>
      </c>
    </row>
    <row r="2301" spans="1:4" ht="30">
      <c r="A2301" s="758" t="s">
        <v>325</v>
      </c>
      <c r="B2301" s="759" t="s">
        <v>4912</v>
      </c>
      <c r="C2301" s="758" t="s">
        <v>0</v>
      </c>
      <c r="D2301" s="760">
        <v>89.46</v>
      </c>
    </row>
    <row r="2302" spans="1:4" ht="30">
      <c r="A2302" s="755" t="s">
        <v>326</v>
      </c>
      <c r="B2302" s="756" t="s">
        <v>4913</v>
      </c>
      <c r="C2302" s="755" t="s">
        <v>0</v>
      </c>
      <c r="D2302" s="757">
        <v>102.88</v>
      </c>
    </row>
    <row r="2303" spans="1:4" ht="30">
      <c r="A2303" s="758" t="s">
        <v>27</v>
      </c>
      <c r="B2303" s="759" t="s">
        <v>4914</v>
      </c>
      <c r="C2303" s="758" t="s">
        <v>0</v>
      </c>
      <c r="D2303" s="760">
        <v>60.87</v>
      </c>
    </row>
    <row r="2304" spans="1:4" ht="30">
      <c r="A2304" s="755" t="s">
        <v>327</v>
      </c>
      <c r="B2304" s="756" t="s">
        <v>4915</v>
      </c>
      <c r="C2304" s="755" t="s">
        <v>0</v>
      </c>
      <c r="D2304" s="757">
        <v>67.17</v>
      </c>
    </row>
    <row r="2305" spans="1:4">
      <c r="A2305" s="758" t="s">
        <v>329</v>
      </c>
      <c r="B2305" s="759" t="s">
        <v>1498</v>
      </c>
      <c r="C2305" s="758" t="s">
        <v>25</v>
      </c>
      <c r="D2305" s="760">
        <v>88.4</v>
      </c>
    </row>
    <row r="2306" spans="1:4">
      <c r="A2306" s="755" t="s">
        <v>330</v>
      </c>
      <c r="B2306" s="756" t="s">
        <v>331</v>
      </c>
      <c r="C2306" s="755" t="s">
        <v>25</v>
      </c>
      <c r="D2306" s="757">
        <v>115.4</v>
      </c>
    </row>
    <row r="2307" spans="1:4">
      <c r="A2307" s="758" t="s">
        <v>332</v>
      </c>
      <c r="B2307" s="759" t="s">
        <v>333</v>
      </c>
      <c r="C2307" s="758" t="s">
        <v>0</v>
      </c>
      <c r="D2307" s="760">
        <v>27.9</v>
      </c>
    </row>
    <row r="2308" spans="1:4">
      <c r="A2308" s="755">
        <v>83518</v>
      </c>
      <c r="B2308" s="756" t="s">
        <v>334</v>
      </c>
      <c r="C2308" s="755" t="s">
        <v>25</v>
      </c>
      <c r="D2308" s="757">
        <v>311.23</v>
      </c>
    </row>
    <row r="2309" spans="1:4">
      <c r="A2309" s="758">
        <v>95467</v>
      </c>
      <c r="B2309" s="759" t="s">
        <v>328</v>
      </c>
      <c r="C2309" s="758" t="s">
        <v>25</v>
      </c>
      <c r="D2309" s="760">
        <v>348.75</v>
      </c>
    </row>
    <row r="2310" spans="1:4">
      <c r="A2310" s="755">
        <v>68328</v>
      </c>
      <c r="B2310" s="756" t="s">
        <v>335</v>
      </c>
      <c r="C2310" s="755" t="s">
        <v>0</v>
      </c>
      <c r="D2310" s="757">
        <v>10.89</v>
      </c>
    </row>
    <row r="2311" spans="1:4">
      <c r="A2311" s="758" t="s">
        <v>336</v>
      </c>
      <c r="B2311" s="759" t="s">
        <v>337</v>
      </c>
      <c r="C2311" s="758" t="s">
        <v>29</v>
      </c>
      <c r="D2311" s="760">
        <v>94.96</v>
      </c>
    </row>
    <row r="2312" spans="1:4" ht="30">
      <c r="A2312" s="755" t="s">
        <v>338</v>
      </c>
      <c r="B2312" s="756" t="s">
        <v>4916</v>
      </c>
      <c r="C2312" s="755" t="s">
        <v>29</v>
      </c>
      <c r="D2312" s="757">
        <v>17.82</v>
      </c>
    </row>
    <row r="2313" spans="1:4">
      <c r="A2313" s="758">
        <v>79471</v>
      </c>
      <c r="B2313" s="759" t="s">
        <v>339</v>
      </c>
      <c r="C2313" s="758" t="s">
        <v>26</v>
      </c>
      <c r="D2313" s="760">
        <v>55.41</v>
      </c>
    </row>
    <row r="2314" spans="1:4">
      <c r="A2314" s="755">
        <v>93182</v>
      </c>
      <c r="B2314" s="756" t="s">
        <v>1931</v>
      </c>
      <c r="C2314" s="755" t="s">
        <v>29</v>
      </c>
      <c r="D2314" s="757">
        <v>18.32</v>
      </c>
    </row>
    <row r="2315" spans="1:4">
      <c r="A2315" s="758">
        <v>93183</v>
      </c>
      <c r="B2315" s="759" t="s">
        <v>1932</v>
      </c>
      <c r="C2315" s="758" t="s">
        <v>29</v>
      </c>
      <c r="D2315" s="760">
        <v>23.34</v>
      </c>
    </row>
    <row r="2316" spans="1:4">
      <c r="A2316" s="755">
        <v>93184</v>
      </c>
      <c r="B2316" s="756" t="s">
        <v>1933</v>
      </c>
      <c r="C2316" s="755" t="s">
        <v>29</v>
      </c>
      <c r="D2316" s="757">
        <v>14.24</v>
      </c>
    </row>
    <row r="2317" spans="1:4">
      <c r="A2317" s="758">
        <v>93185</v>
      </c>
      <c r="B2317" s="759" t="s">
        <v>1934</v>
      </c>
      <c r="C2317" s="758" t="s">
        <v>29</v>
      </c>
      <c r="D2317" s="760">
        <v>22.94</v>
      </c>
    </row>
    <row r="2318" spans="1:4">
      <c r="A2318" s="755">
        <v>93186</v>
      </c>
      <c r="B2318" s="756" t="s">
        <v>4917</v>
      </c>
      <c r="C2318" s="755" t="s">
        <v>29</v>
      </c>
      <c r="D2318" s="757">
        <v>31.91</v>
      </c>
    </row>
    <row r="2319" spans="1:4">
      <c r="A2319" s="758">
        <v>93187</v>
      </c>
      <c r="B2319" s="759" t="s">
        <v>4918</v>
      </c>
      <c r="C2319" s="758" t="s">
        <v>29</v>
      </c>
      <c r="D2319" s="760">
        <v>36.46</v>
      </c>
    </row>
    <row r="2320" spans="1:4">
      <c r="A2320" s="755">
        <v>93188</v>
      </c>
      <c r="B2320" s="756" t="s">
        <v>4919</v>
      </c>
      <c r="C2320" s="755" t="s">
        <v>29</v>
      </c>
      <c r="D2320" s="757">
        <v>31.52</v>
      </c>
    </row>
    <row r="2321" spans="1:4">
      <c r="A2321" s="758">
        <v>93189</v>
      </c>
      <c r="B2321" s="759" t="s">
        <v>4920</v>
      </c>
      <c r="C2321" s="758" t="s">
        <v>29</v>
      </c>
      <c r="D2321" s="760">
        <v>36.9</v>
      </c>
    </row>
    <row r="2322" spans="1:4">
      <c r="A2322" s="755">
        <v>93190</v>
      </c>
      <c r="B2322" s="756" t="s">
        <v>4921</v>
      </c>
      <c r="C2322" s="755" t="s">
        <v>29</v>
      </c>
      <c r="D2322" s="757">
        <v>26.96</v>
      </c>
    </row>
    <row r="2323" spans="1:4">
      <c r="A2323" s="758">
        <v>93191</v>
      </c>
      <c r="B2323" s="759" t="s">
        <v>4922</v>
      </c>
      <c r="C2323" s="758" t="s">
        <v>29</v>
      </c>
      <c r="D2323" s="760">
        <v>28.03</v>
      </c>
    </row>
    <row r="2324" spans="1:4">
      <c r="A2324" s="755">
        <v>93192</v>
      </c>
      <c r="B2324" s="756" t="s">
        <v>4923</v>
      </c>
      <c r="C2324" s="755" t="s">
        <v>29</v>
      </c>
      <c r="D2324" s="757">
        <v>30.07</v>
      </c>
    </row>
    <row r="2325" spans="1:4">
      <c r="A2325" s="758">
        <v>93193</v>
      </c>
      <c r="B2325" s="759" t="s">
        <v>4924</v>
      </c>
      <c r="C2325" s="758" t="s">
        <v>29</v>
      </c>
      <c r="D2325" s="760">
        <v>28.51</v>
      </c>
    </row>
    <row r="2326" spans="1:4">
      <c r="A2326" s="755">
        <v>93194</v>
      </c>
      <c r="B2326" s="756" t="s">
        <v>4925</v>
      </c>
      <c r="C2326" s="755" t="s">
        <v>29</v>
      </c>
      <c r="D2326" s="757">
        <v>18.100000000000001</v>
      </c>
    </row>
    <row r="2327" spans="1:4">
      <c r="A2327" s="758">
        <v>93195</v>
      </c>
      <c r="B2327" s="759" t="s">
        <v>4926</v>
      </c>
      <c r="C2327" s="758" t="s">
        <v>29</v>
      </c>
      <c r="D2327" s="760">
        <v>21.19</v>
      </c>
    </row>
    <row r="2328" spans="1:4">
      <c r="A2328" s="755">
        <v>93196</v>
      </c>
      <c r="B2328" s="756" t="s">
        <v>4927</v>
      </c>
      <c r="C2328" s="755" t="s">
        <v>29</v>
      </c>
      <c r="D2328" s="757">
        <v>30.39</v>
      </c>
    </row>
    <row r="2329" spans="1:4">
      <c r="A2329" s="758">
        <v>93197</v>
      </c>
      <c r="B2329" s="759" t="s">
        <v>1935</v>
      </c>
      <c r="C2329" s="758" t="s">
        <v>29</v>
      </c>
      <c r="D2329" s="760">
        <v>33.5</v>
      </c>
    </row>
    <row r="2330" spans="1:4" ht="30">
      <c r="A2330" s="755">
        <v>93198</v>
      </c>
      <c r="B2330" s="756" t="s">
        <v>4928</v>
      </c>
      <c r="C2330" s="755" t="s">
        <v>29</v>
      </c>
      <c r="D2330" s="757">
        <v>24.81</v>
      </c>
    </row>
    <row r="2331" spans="1:4" ht="30">
      <c r="A2331" s="758">
        <v>93199</v>
      </c>
      <c r="B2331" s="759" t="s">
        <v>4929</v>
      </c>
      <c r="C2331" s="758" t="s">
        <v>29</v>
      </c>
      <c r="D2331" s="760">
        <v>24.42</v>
      </c>
    </row>
    <row r="2332" spans="1:4">
      <c r="A2332" s="755">
        <v>93200</v>
      </c>
      <c r="B2332" s="756" t="s">
        <v>1936</v>
      </c>
      <c r="C2332" s="755" t="s">
        <v>29</v>
      </c>
      <c r="D2332" s="757">
        <v>1.99</v>
      </c>
    </row>
    <row r="2333" spans="1:4">
      <c r="A2333" s="758">
        <v>93201</v>
      </c>
      <c r="B2333" s="759" t="s">
        <v>1937</v>
      </c>
      <c r="C2333" s="758" t="s">
        <v>29</v>
      </c>
      <c r="D2333" s="760">
        <v>4.1500000000000004</v>
      </c>
    </row>
    <row r="2334" spans="1:4">
      <c r="A2334" s="755">
        <v>93202</v>
      </c>
      <c r="B2334" s="756" t="s">
        <v>4930</v>
      </c>
      <c r="C2334" s="755" t="s">
        <v>29</v>
      </c>
      <c r="D2334" s="757">
        <v>16.09</v>
      </c>
    </row>
    <row r="2335" spans="1:4">
      <c r="A2335" s="758">
        <v>93203</v>
      </c>
      <c r="B2335" s="759" t="s">
        <v>4931</v>
      </c>
      <c r="C2335" s="758" t="s">
        <v>29</v>
      </c>
      <c r="D2335" s="760">
        <v>10.59</v>
      </c>
    </row>
    <row r="2336" spans="1:4">
      <c r="A2336" s="755">
        <v>93204</v>
      </c>
      <c r="B2336" s="756" t="s">
        <v>4932</v>
      </c>
      <c r="C2336" s="755" t="s">
        <v>29</v>
      </c>
      <c r="D2336" s="757">
        <v>25.93</v>
      </c>
    </row>
    <row r="2337" spans="1:4">
      <c r="A2337" s="758">
        <v>93205</v>
      </c>
      <c r="B2337" s="759" t="s">
        <v>4933</v>
      </c>
      <c r="C2337" s="758" t="s">
        <v>29</v>
      </c>
      <c r="D2337" s="760">
        <v>22.07</v>
      </c>
    </row>
    <row r="2338" spans="1:4" ht="30">
      <c r="A2338" s="755">
        <v>71623</v>
      </c>
      <c r="B2338" s="756" t="s">
        <v>4934</v>
      </c>
      <c r="C2338" s="755" t="s">
        <v>29</v>
      </c>
      <c r="D2338" s="757">
        <v>23.66</v>
      </c>
    </row>
    <row r="2339" spans="1:4">
      <c r="A2339" s="758" t="s">
        <v>340</v>
      </c>
      <c r="B2339" s="759" t="s">
        <v>341</v>
      </c>
      <c r="C2339" s="758" t="s">
        <v>30</v>
      </c>
      <c r="D2339" s="760">
        <v>12.36</v>
      </c>
    </row>
    <row r="2340" spans="1:4">
      <c r="A2340" s="755">
        <v>83513</v>
      </c>
      <c r="B2340" s="756" t="s">
        <v>342</v>
      </c>
      <c r="C2340" s="755" t="s">
        <v>26</v>
      </c>
      <c r="D2340" s="757">
        <v>6.08</v>
      </c>
    </row>
    <row r="2341" spans="1:4">
      <c r="A2341" s="758">
        <v>83514</v>
      </c>
      <c r="B2341" s="759" t="s">
        <v>343</v>
      </c>
      <c r="C2341" s="758" t="s">
        <v>26</v>
      </c>
      <c r="D2341" s="760">
        <v>5.3</v>
      </c>
    </row>
    <row r="2342" spans="1:4">
      <c r="A2342" s="755">
        <v>84153</v>
      </c>
      <c r="B2342" s="756" t="s">
        <v>344</v>
      </c>
      <c r="C2342" s="755" t="s">
        <v>26</v>
      </c>
      <c r="D2342" s="757">
        <v>50.78</v>
      </c>
    </row>
    <row r="2343" spans="1:4">
      <c r="A2343" s="758">
        <v>84154</v>
      </c>
      <c r="B2343" s="759" t="s">
        <v>345</v>
      </c>
      <c r="C2343" s="758" t="s">
        <v>346</v>
      </c>
      <c r="D2343" s="760">
        <v>104.27</v>
      </c>
    </row>
    <row r="2344" spans="1:4">
      <c r="A2344" s="755">
        <v>85233</v>
      </c>
      <c r="B2344" s="756" t="s">
        <v>347</v>
      </c>
      <c r="C2344" s="755" t="s">
        <v>25</v>
      </c>
      <c r="D2344" s="757">
        <v>1916.06</v>
      </c>
    </row>
    <row r="2345" spans="1:4" ht="30">
      <c r="A2345" s="758">
        <v>95952</v>
      </c>
      <c r="B2345" s="759" t="s">
        <v>4935</v>
      </c>
      <c r="C2345" s="758" t="s">
        <v>25</v>
      </c>
      <c r="D2345" s="760">
        <v>1316.13</v>
      </c>
    </row>
    <row r="2346" spans="1:4" ht="30">
      <c r="A2346" s="755">
        <v>95953</v>
      </c>
      <c r="B2346" s="756" t="s">
        <v>4936</v>
      </c>
      <c r="C2346" s="755" t="s">
        <v>25</v>
      </c>
      <c r="D2346" s="757">
        <v>2136.12</v>
      </c>
    </row>
    <row r="2347" spans="1:4" ht="30">
      <c r="A2347" s="758">
        <v>95954</v>
      </c>
      <c r="B2347" s="759" t="s">
        <v>4937</v>
      </c>
      <c r="C2347" s="758" t="s">
        <v>25</v>
      </c>
      <c r="D2347" s="760">
        <v>1508.63</v>
      </c>
    </row>
    <row r="2348" spans="1:4" ht="30">
      <c r="A2348" s="755">
        <v>95955</v>
      </c>
      <c r="B2348" s="756" t="s">
        <v>4938</v>
      </c>
      <c r="C2348" s="755" t="s">
        <v>25</v>
      </c>
      <c r="D2348" s="757">
        <v>1850.76</v>
      </c>
    </row>
    <row r="2349" spans="1:4" ht="30">
      <c r="A2349" s="758">
        <v>95956</v>
      </c>
      <c r="B2349" s="759" t="s">
        <v>4939</v>
      </c>
      <c r="C2349" s="758" t="s">
        <v>25</v>
      </c>
      <c r="D2349" s="760">
        <v>1436.16</v>
      </c>
    </row>
    <row r="2350" spans="1:4" ht="30">
      <c r="A2350" s="755">
        <v>95957</v>
      </c>
      <c r="B2350" s="756" t="s">
        <v>4940</v>
      </c>
      <c r="C2350" s="755" t="s">
        <v>25</v>
      </c>
      <c r="D2350" s="757">
        <v>1835.75</v>
      </c>
    </row>
    <row r="2351" spans="1:4">
      <c r="A2351" s="758">
        <v>95969</v>
      </c>
      <c r="B2351" s="759" t="s">
        <v>4941</v>
      </c>
      <c r="C2351" s="758" t="s">
        <v>25</v>
      </c>
      <c r="D2351" s="760">
        <v>1871.75</v>
      </c>
    </row>
    <row r="2352" spans="1:4">
      <c r="A2352" s="755">
        <v>97733</v>
      </c>
      <c r="B2352" s="756" t="s">
        <v>4942</v>
      </c>
      <c r="C2352" s="755" t="s">
        <v>25</v>
      </c>
      <c r="D2352" s="757">
        <v>2156.7399999999998</v>
      </c>
    </row>
    <row r="2353" spans="1:4">
      <c r="A2353" s="758">
        <v>97734</v>
      </c>
      <c r="B2353" s="759" t="s">
        <v>4943</v>
      </c>
      <c r="C2353" s="758" t="s">
        <v>25</v>
      </c>
      <c r="D2353" s="760">
        <v>1881.11</v>
      </c>
    </row>
    <row r="2354" spans="1:4">
      <c r="A2354" s="755">
        <v>97735</v>
      </c>
      <c r="B2354" s="756" t="s">
        <v>4944</v>
      </c>
      <c r="C2354" s="755" t="s">
        <v>25</v>
      </c>
      <c r="D2354" s="757">
        <v>1554.91</v>
      </c>
    </row>
    <row r="2355" spans="1:4" ht="30">
      <c r="A2355" s="758">
        <v>97736</v>
      </c>
      <c r="B2355" s="759" t="s">
        <v>4945</v>
      </c>
      <c r="C2355" s="758" t="s">
        <v>25</v>
      </c>
      <c r="D2355" s="760">
        <v>968.53</v>
      </c>
    </row>
    <row r="2356" spans="1:4">
      <c r="A2356" s="755">
        <v>97737</v>
      </c>
      <c r="B2356" s="756" t="s">
        <v>4946</v>
      </c>
      <c r="C2356" s="755" t="s">
        <v>25</v>
      </c>
      <c r="D2356" s="757">
        <v>2129.39</v>
      </c>
    </row>
    <row r="2357" spans="1:4" ht="30">
      <c r="A2357" s="758">
        <v>97738</v>
      </c>
      <c r="B2357" s="759" t="s">
        <v>8101</v>
      </c>
      <c r="C2357" s="758" t="s">
        <v>25</v>
      </c>
      <c r="D2357" s="760">
        <v>2999.72</v>
      </c>
    </row>
    <row r="2358" spans="1:4">
      <c r="A2358" s="755">
        <v>97739</v>
      </c>
      <c r="B2358" s="756" t="s">
        <v>4947</v>
      </c>
      <c r="C2358" s="755" t="s">
        <v>25</v>
      </c>
      <c r="D2358" s="757">
        <v>1786.83</v>
      </c>
    </row>
    <row r="2359" spans="1:4">
      <c r="A2359" s="758">
        <v>97740</v>
      </c>
      <c r="B2359" s="759" t="s">
        <v>4948</v>
      </c>
      <c r="C2359" s="758" t="s">
        <v>25</v>
      </c>
      <c r="D2359" s="760">
        <v>1289.54</v>
      </c>
    </row>
    <row r="2360" spans="1:4" ht="30">
      <c r="A2360" s="755">
        <v>5968</v>
      </c>
      <c r="B2360" s="756" t="s">
        <v>4949</v>
      </c>
      <c r="C2360" s="755" t="s">
        <v>0</v>
      </c>
      <c r="D2360" s="757">
        <v>33.85</v>
      </c>
    </row>
    <row r="2361" spans="1:4" ht="30">
      <c r="A2361" s="758">
        <v>83731</v>
      </c>
      <c r="B2361" s="759" t="s">
        <v>4950</v>
      </c>
      <c r="C2361" s="758" t="s">
        <v>0</v>
      </c>
      <c r="D2361" s="760">
        <v>38.14</v>
      </c>
    </row>
    <row r="2362" spans="1:4" ht="30">
      <c r="A2362" s="755">
        <v>83732</v>
      </c>
      <c r="B2362" s="756" t="s">
        <v>4951</v>
      </c>
      <c r="C2362" s="755" t="s">
        <v>0</v>
      </c>
      <c r="D2362" s="757">
        <v>28.51</v>
      </c>
    </row>
    <row r="2363" spans="1:4" ht="30">
      <c r="A2363" s="758">
        <v>83733</v>
      </c>
      <c r="B2363" s="759" t="s">
        <v>4952</v>
      </c>
      <c r="C2363" s="758" t="s">
        <v>0</v>
      </c>
      <c r="D2363" s="760">
        <v>32.85</v>
      </c>
    </row>
    <row r="2364" spans="1:4">
      <c r="A2364" s="755">
        <v>83735</v>
      </c>
      <c r="B2364" s="756" t="s">
        <v>1499</v>
      </c>
      <c r="C2364" s="755" t="s">
        <v>0</v>
      </c>
      <c r="D2364" s="757">
        <v>51.93</v>
      </c>
    </row>
    <row r="2365" spans="1:4">
      <c r="A2365" s="758">
        <v>68053</v>
      </c>
      <c r="B2365" s="759" t="s">
        <v>4953</v>
      </c>
      <c r="C2365" s="758" t="s">
        <v>0</v>
      </c>
      <c r="D2365" s="760">
        <v>4.6399999999999997</v>
      </c>
    </row>
    <row r="2366" spans="1:4" ht="30">
      <c r="A2366" s="755" t="s">
        <v>348</v>
      </c>
      <c r="B2366" s="756" t="s">
        <v>4954</v>
      </c>
      <c r="C2366" s="755" t="s">
        <v>0</v>
      </c>
      <c r="D2366" s="757">
        <v>76.239999999999995</v>
      </c>
    </row>
    <row r="2367" spans="1:4">
      <c r="A2367" s="758" t="s">
        <v>349</v>
      </c>
      <c r="B2367" s="759" t="s">
        <v>4955</v>
      </c>
      <c r="C2367" s="758" t="s">
        <v>0</v>
      </c>
      <c r="D2367" s="760">
        <v>42.15</v>
      </c>
    </row>
    <row r="2368" spans="1:4">
      <c r="A2368" s="755">
        <v>83737</v>
      </c>
      <c r="B2368" s="756" t="s">
        <v>4956</v>
      </c>
      <c r="C2368" s="755" t="s">
        <v>0</v>
      </c>
      <c r="D2368" s="757">
        <v>68.59</v>
      </c>
    </row>
    <row r="2369" spans="1:4">
      <c r="A2369" s="758">
        <v>83738</v>
      </c>
      <c r="B2369" s="759" t="s">
        <v>4957</v>
      </c>
      <c r="C2369" s="758" t="s">
        <v>0</v>
      </c>
      <c r="D2369" s="760">
        <v>83.85</v>
      </c>
    </row>
    <row r="2370" spans="1:4">
      <c r="A2370" s="755">
        <v>83740</v>
      </c>
      <c r="B2370" s="756" t="s">
        <v>350</v>
      </c>
      <c r="C2370" s="755" t="s">
        <v>0</v>
      </c>
      <c r="D2370" s="757">
        <v>31.11</v>
      </c>
    </row>
    <row r="2371" spans="1:4">
      <c r="A2371" s="758" t="s">
        <v>351</v>
      </c>
      <c r="B2371" s="759" t="s">
        <v>1938</v>
      </c>
      <c r="C2371" s="758" t="s">
        <v>0</v>
      </c>
      <c r="D2371" s="760">
        <v>28.56</v>
      </c>
    </row>
    <row r="2372" spans="1:4">
      <c r="A2372" s="755" t="s">
        <v>352</v>
      </c>
      <c r="B2372" s="756" t="s">
        <v>1939</v>
      </c>
      <c r="C2372" s="755" t="s">
        <v>0</v>
      </c>
      <c r="D2372" s="757">
        <v>54.08</v>
      </c>
    </row>
    <row r="2373" spans="1:4">
      <c r="A2373" s="758">
        <v>6225</v>
      </c>
      <c r="B2373" s="759" t="s">
        <v>4958</v>
      </c>
      <c r="C2373" s="758" t="s">
        <v>0</v>
      </c>
      <c r="D2373" s="760">
        <v>38.01</v>
      </c>
    </row>
    <row r="2374" spans="1:4">
      <c r="A2374" s="755">
        <v>72075</v>
      </c>
      <c r="B2374" s="756" t="s">
        <v>4959</v>
      </c>
      <c r="C2374" s="755" t="s">
        <v>0</v>
      </c>
      <c r="D2374" s="757">
        <v>10.48</v>
      </c>
    </row>
    <row r="2375" spans="1:4">
      <c r="A2375" s="758" t="s">
        <v>353</v>
      </c>
      <c r="B2375" s="759" t="s">
        <v>4960</v>
      </c>
      <c r="C2375" s="758" t="s">
        <v>0</v>
      </c>
      <c r="D2375" s="760">
        <v>80.53</v>
      </c>
    </row>
    <row r="2376" spans="1:4">
      <c r="A2376" s="755" t="s">
        <v>354</v>
      </c>
      <c r="B2376" s="756" t="s">
        <v>4961</v>
      </c>
      <c r="C2376" s="755" t="s">
        <v>0</v>
      </c>
      <c r="D2376" s="757">
        <v>148.25</v>
      </c>
    </row>
    <row r="2377" spans="1:4">
      <c r="A2377" s="758" t="s">
        <v>355</v>
      </c>
      <c r="B2377" s="759" t="s">
        <v>356</v>
      </c>
      <c r="C2377" s="758" t="s">
        <v>0</v>
      </c>
      <c r="D2377" s="760">
        <v>70.88</v>
      </c>
    </row>
    <row r="2378" spans="1:4">
      <c r="A2378" s="755" t="s">
        <v>28</v>
      </c>
      <c r="B2378" s="756" t="s">
        <v>357</v>
      </c>
      <c r="C2378" s="755" t="s">
        <v>0</v>
      </c>
      <c r="D2378" s="757">
        <v>9.3800000000000008</v>
      </c>
    </row>
    <row r="2379" spans="1:4">
      <c r="A2379" s="758">
        <v>83741</v>
      </c>
      <c r="B2379" s="759" t="s">
        <v>1500</v>
      </c>
      <c r="C2379" s="758" t="s">
        <v>0</v>
      </c>
      <c r="D2379" s="760">
        <v>82.98</v>
      </c>
    </row>
    <row r="2380" spans="1:4">
      <c r="A2380" s="755">
        <v>83742</v>
      </c>
      <c r="B2380" s="756" t="s">
        <v>358</v>
      </c>
      <c r="C2380" s="755" t="s">
        <v>0</v>
      </c>
      <c r="D2380" s="757">
        <v>24.1</v>
      </c>
    </row>
    <row r="2381" spans="1:4">
      <c r="A2381" s="758">
        <v>83743</v>
      </c>
      <c r="B2381" s="759" t="s">
        <v>4962</v>
      </c>
      <c r="C2381" s="758" t="s">
        <v>29</v>
      </c>
      <c r="D2381" s="760">
        <v>21.51</v>
      </c>
    </row>
    <row r="2382" spans="1:4">
      <c r="A2382" s="755" t="s">
        <v>359</v>
      </c>
      <c r="B2382" s="756" t="s">
        <v>4963</v>
      </c>
      <c r="C2382" s="755" t="s">
        <v>0</v>
      </c>
      <c r="D2382" s="757">
        <v>25.4</v>
      </c>
    </row>
    <row r="2383" spans="1:4">
      <c r="A2383" s="758" t="s">
        <v>360</v>
      </c>
      <c r="B2383" s="759" t="s">
        <v>4964</v>
      </c>
      <c r="C2383" s="758" t="s">
        <v>0</v>
      </c>
      <c r="D2383" s="760">
        <v>49.37</v>
      </c>
    </row>
    <row r="2384" spans="1:4">
      <c r="A2384" s="755">
        <v>72124</v>
      </c>
      <c r="B2384" s="756" t="s">
        <v>4965</v>
      </c>
      <c r="C2384" s="755" t="s">
        <v>346</v>
      </c>
      <c r="D2384" s="757">
        <v>97.11</v>
      </c>
    </row>
    <row r="2385" spans="1:4">
      <c r="A2385" s="758" t="s">
        <v>361</v>
      </c>
      <c r="B2385" s="759" t="s">
        <v>4966</v>
      </c>
      <c r="C2385" s="758" t="s">
        <v>29</v>
      </c>
      <c r="D2385" s="760">
        <v>50.99</v>
      </c>
    </row>
    <row r="2386" spans="1:4">
      <c r="A2386" s="755" t="s">
        <v>362</v>
      </c>
      <c r="B2386" s="756" t="s">
        <v>4967</v>
      </c>
      <c r="C2386" s="755" t="s">
        <v>0</v>
      </c>
      <c r="D2386" s="757">
        <v>168.87</v>
      </c>
    </row>
    <row r="2387" spans="1:4" ht="30">
      <c r="A2387" s="758" t="s">
        <v>42</v>
      </c>
      <c r="B2387" s="759" t="s">
        <v>4968</v>
      </c>
      <c r="C2387" s="758" t="s">
        <v>29</v>
      </c>
      <c r="D2387" s="760">
        <v>19.89</v>
      </c>
    </row>
    <row r="2388" spans="1:4" ht="30">
      <c r="A2388" s="755" t="s">
        <v>43</v>
      </c>
      <c r="B2388" s="756" t="s">
        <v>4969</v>
      </c>
      <c r="C2388" s="755" t="s">
        <v>29</v>
      </c>
      <c r="D2388" s="757">
        <v>31.06</v>
      </c>
    </row>
    <row r="2389" spans="1:4" ht="30">
      <c r="A2389" s="758">
        <v>91831</v>
      </c>
      <c r="B2389" s="759" t="s">
        <v>4970</v>
      </c>
      <c r="C2389" s="758" t="s">
        <v>29</v>
      </c>
      <c r="D2389" s="760">
        <v>4.9000000000000004</v>
      </c>
    </row>
    <row r="2390" spans="1:4" ht="30">
      <c r="A2390" s="755">
        <v>91834</v>
      </c>
      <c r="B2390" s="756" t="s">
        <v>4971</v>
      </c>
      <c r="C2390" s="755" t="s">
        <v>29</v>
      </c>
      <c r="D2390" s="757">
        <v>5.46</v>
      </c>
    </row>
    <row r="2391" spans="1:4" ht="30">
      <c r="A2391" s="758">
        <v>91836</v>
      </c>
      <c r="B2391" s="759" t="s">
        <v>4972</v>
      </c>
      <c r="C2391" s="758" t="s">
        <v>29</v>
      </c>
      <c r="D2391" s="760">
        <v>6.96</v>
      </c>
    </row>
    <row r="2392" spans="1:4" ht="30">
      <c r="A2392" s="755">
        <v>91842</v>
      </c>
      <c r="B2392" s="756" t="s">
        <v>4973</v>
      </c>
      <c r="C2392" s="755" t="s">
        <v>29</v>
      </c>
      <c r="D2392" s="757">
        <v>3.42</v>
      </c>
    </row>
    <row r="2393" spans="1:4" ht="30">
      <c r="A2393" s="758">
        <v>91844</v>
      </c>
      <c r="B2393" s="759" t="s">
        <v>4974</v>
      </c>
      <c r="C2393" s="758" t="s">
        <v>29</v>
      </c>
      <c r="D2393" s="760">
        <v>3.98</v>
      </c>
    </row>
    <row r="2394" spans="1:4" ht="30">
      <c r="A2394" s="755">
        <v>91846</v>
      </c>
      <c r="B2394" s="756" t="s">
        <v>4975</v>
      </c>
      <c r="C2394" s="755" t="s">
        <v>29</v>
      </c>
      <c r="D2394" s="757">
        <v>5.48</v>
      </c>
    </row>
    <row r="2395" spans="1:4" ht="30">
      <c r="A2395" s="758">
        <v>91852</v>
      </c>
      <c r="B2395" s="759" t="s">
        <v>4976</v>
      </c>
      <c r="C2395" s="758" t="s">
        <v>29</v>
      </c>
      <c r="D2395" s="760">
        <v>5.15</v>
      </c>
    </row>
    <row r="2396" spans="1:4" ht="30">
      <c r="A2396" s="755">
        <v>91854</v>
      </c>
      <c r="B2396" s="756" t="s">
        <v>4977</v>
      </c>
      <c r="C2396" s="755" t="s">
        <v>29</v>
      </c>
      <c r="D2396" s="757">
        <v>5.71</v>
      </c>
    </row>
    <row r="2397" spans="1:4" ht="30">
      <c r="A2397" s="758">
        <v>91856</v>
      </c>
      <c r="B2397" s="759" t="s">
        <v>4978</v>
      </c>
      <c r="C2397" s="758" t="s">
        <v>29</v>
      </c>
      <c r="D2397" s="760">
        <v>7.15</v>
      </c>
    </row>
    <row r="2398" spans="1:4" ht="30">
      <c r="A2398" s="755">
        <v>91862</v>
      </c>
      <c r="B2398" s="756" t="s">
        <v>4979</v>
      </c>
      <c r="C2398" s="755" t="s">
        <v>29</v>
      </c>
      <c r="D2398" s="757">
        <v>5.8</v>
      </c>
    </row>
    <row r="2399" spans="1:4" ht="30">
      <c r="A2399" s="758">
        <v>91863</v>
      </c>
      <c r="B2399" s="759" t="s">
        <v>4980</v>
      </c>
      <c r="C2399" s="758" t="s">
        <v>29</v>
      </c>
      <c r="D2399" s="760">
        <v>6.76</v>
      </c>
    </row>
    <row r="2400" spans="1:4" ht="30">
      <c r="A2400" s="755">
        <v>91864</v>
      </c>
      <c r="B2400" s="756" t="s">
        <v>4981</v>
      </c>
      <c r="C2400" s="755" t="s">
        <v>29</v>
      </c>
      <c r="D2400" s="757">
        <v>8.7100000000000009</v>
      </c>
    </row>
    <row r="2401" spans="1:4" ht="30">
      <c r="A2401" s="758">
        <v>91865</v>
      </c>
      <c r="B2401" s="759" t="s">
        <v>4982</v>
      </c>
      <c r="C2401" s="758" t="s">
        <v>29</v>
      </c>
      <c r="D2401" s="760">
        <v>10.71</v>
      </c>
    </row>
    <row r="2402" spans="1:4" ht="30">
      <c r="A2402" s="755">
        <v>91866</v>
      </c>
      <c r="B2402" s="756" t="s">
        <v>4983</v>
      </c>
      <c r="C2402" s="755" t="s">
        <v>29</v>
      </c>
      <c r="D2402" s="757">
        <v>4.41</v>
      </c>
    </row>
    <row r="2403" spans="1:4" ht="30">
      <c r="A2403" s="758">
        <v>91867</v>
      </c>
      <c r="B2403" s="759" t="s">
        <v>4984</v>
      </c>
      <c r="C2403" s="758" t="s">
        <v>29</v>
      </c>
      <c r="D2403" s="760">
        <v>5.37</v>
      </c>
    </row>
    <row r="2404" spans="1:4" ht="30">
      <c r="A2404" s="755">
        <v>91868</v>
      </c>
      <c r="B2404" s="756" t="s">
        <v>4985</v>
      </c>
      <c r="C2404" s="755" t="s">
        <v>29</v>
      </c>
      <c r="D2404" s="757">
        <v>7.32</v>
      </c>
    </row>
    <row r="2405" spans="1:4" ht="30">
      <c r="A2405" s="758">
        <v>91869</v>
      </c>
      <c r="B2405" s="759" t="s">
        <v>4986</v>
      </c>
      <c r="C2405" s="758" t="s">
        <v>29</v>
      </c>
      <c r="D2405" s="760">
        <v>9.33</v>
      </c>
    </row>
    <row r="2406" spans="1:4" ht="30">
      <c r="A2406" s="755">
        <v>91870</v>
      </c>
      <c r="B2406" s="756" t="s">
        <v>4987</v>
      </c>
      <c r="C2406" s="755" t="s">
        <v>29</v>
      </c>
      <c r="D2406" s="757">
        <v>6.55</v>
      </c>
    </row>
    <row r="2407" spans="1:4" ht="30">
      <c r="A2407" s="758">
        <v>91871</v>
      </c>
      <c r="B2407" s="759" t="s">
        <v>4988</v>
      </c>
      <c r="C2407" s="758" t="s">
        <v>29</v>
      </c>
      <c r="D2407" s="760">
        <v>7.54</v>
      </c>
    </row>
    <row r="2408" spans="1:4" ht="30">
      <c r="A2408" s="755">
        <v>91872</v>
      </c>
      <c r="B2408" s="756" t="s">
        <v>4989</v>
      </c>
      <c r="C2408" s="755" t="s">
        <v>29</v>
      </c>
      <c r="D2408" s="757">
        <v>9.5</v>
      </c>
    </row>
    <row r="2409" spans="1:4" ht="30">
      <c r="A2409" s="758">
        <v>91873</v>
      </c>
      <c r="B2409" s="759" t="s">
        <v>4990</v>
      </c>
      <c r="C2409" s="758" t="s">
        <v>29</v>
      </c>
      <c r="D2409" s="760">
        <v>11.46</v>
      </c>
    </row>
    <row r="2410" spans="1:4">
      <c r="A2410" s="755">
        <v>93008</v>
      </c>
      <c r="B2410" s="756" t="s">
        <v>4991</v>
      </c>
      <c r="C2410" s="755" t="s">
        <v>29</v>
      </c>
      <c r="D2410" s="757">
        <v>8.7799999999999994</v>
      </c>
    </row>
    <row r="2411" spans="1:4">
      <c r="A2411" s="758">
        <v>93009</v>
      </c>
      <c r="B2411" s="759" t="s">
        <v>4992</v>
      </c>
      <c r="C2411" s="758" t="s">
        <v>29</v>
      </c>
      <c r="D2411" s="760">
        <v>12.63</v>
      </c>
    </row>
    <row r="2412" spans="1:4">
      <c r="A2412" s="755">
        <v>93010</v>
      </c>
      <c r="B2412" s="756" t="s">
        <v>4993</v>
      </c>
      <c r="C2412" s="755" t="s">
        <v>29</v>
      </c>
      <c r="D2412" s="757">
        <v>17.329999999999998</v>
      </c>
    </row>
    <row r="2413" spans="1:4">
      <c r="A2413" s="758">
        <v>93011</v>
      </c>
      <c r="B2413" s="759" t="s">
        <v>4994</v>
      </c>
      <c r="C2413" s="758" t="s">
        <v>29</v>
      </c>
      <c r="D2413" s="760">
        <v>21.02</v>
      </c>
    </row>
    <row r="2414" spans="1:4">
      <c r="A2414" s="755">
        <v>93012</v>
      </c>
      <c r="B2414" s="756" t="s">
        <v>4995</v>
      </c>
      <c r="C2414" s="755" t="s">
        <v>29</v>
      </c>
      <c r="D2414" s="757">
        <v>31.32</v>
      </c>
    </row>
    <row r="2415" spans="1:4" ht="30">
      <c r="A2415" s="758">
        <v>95726</v>
      </c>
      <c r="B2415" s="759" t="s">
        <v>4996</v>
      </c>
      <c r="C2415" s="758" t="s">
        <v>29</v>
      </c>
      <c r="D2415" s="760">
        <v>4.0199999999999996</v>
      </c>
    </row>
    <row r="2416" spans="1:4" ht="30">
      <c r="A2416" s="755">
        <v>95727</v>
      </c>
      <c r="B2416" s="756" t="s">
        <v>4997</v>
      </c>
      <c r="C2416" s="755" t="s">
        <v>29</v>
      </c>
      <c r="D2416" s="757">
        <v>4.53</v>
      </c>
    </row>
    <row r="2417" spans="1:4" ht="30">
      <c r="A2417" s="758">
        <v>95728</v>
      </c>
      <c r="B2417" s="759" t="s">
        <v>4998</v>
      </c>
      <c r="C2417" s="758" t="s">
        <v>29</v>
      </c>
      <c r="D2417" s="760">
        <v>5.6</v>
      </c>
    </row>
    <row r="2418" spans="1:4" ht="30">
      <c r="A2418" s="755">
        <v>95729</v>
      </c>
      <c r="B2418" s="756" t="s">
        <v>4999</v>
      </c>
      <c r="C2418" s="755" t="s">
        <v>29</v>
      </c>
      <c r="D2418" s="757">
        <v>5.37</v>
      </c>
    </row>
    <row r="2419" spans="1:4" ht="30">
      <c r="A2419" s="758">
        <v>95730</v>
      </c>
      <c r="B2419" s="759" t="s">
        <v>5000</v>
      </c>
      <c r="C2419" s="758" t="s">
        <v>29</v>
      </c>
      <c r="D2419" s="760">
        <v>5.88</v>
      </c>
    </row>
    <row r="2420" spans="1:4" ht="30">
      <c r="A2420" s="755">
        <v>95731</v>
      </c>
      <c r="B2420" s="756" t="s">
        <v>5001</v>
      </c>
      <c r="C2420" s="755" t="s">
        <v>29</v>
      </c>
      <c r="D2420" s="757">
        <v>6.95</v>
      </c>
    </row>
    <row r="2421" spans="1:4" ht="30">
      <c r="A2421" s="758">
        <v>95732</v>
      </c>
      <c r="B2421" s="759" t="s">
        <v>5002</v>
      </c>
      <c r="C2421" s="758" t="s">
        <v>30</v>
      </c>
      <c r="D2421" s="760">
        <v>2.95</v>
      </c>
    </row>
    <row r="2422" spans="1:4" ht="30">
      <c r="A2422" s="755">
        <v>95745</v>
      </c>
      <c r="B2422" s="756" t="s">
        <v>5003</v>
      </c>
      <c r="C2422" s="755" t="s">
        <v>29</v>
      </c>
      <c r="D2422" s="757">
        <v>18.079999999999998</v>
      </c>
    </row>
    <row r="2423" spans="1:4" ht="30">
      <c r="A2423" s="758">
        <v>95746</v>
      </c>
      <c r="B2423" s="759" t="s">
        <v>5004</v>
      </c>
      <c r="C2423" s="758" t="s">
        <v>29</v>
      </c>
      <c r="D2423" s="760">
        <v>22.61</v>
      </c>
    </row>
    <row r="2424" spans="1:4" ht="30">
      <c r="A2424" s="755">
        <v>95747</v>
      </c>
      <c r="B2424" s="756" t="s">
        <v>5005</v>
      </c>
      <c r="C2424" s="755" t="s">
        <v>29</v>
      </c>
      <c r="D2424" s="757">
        <v>38.51</v>
      </c>
    </row>
    <row r="2425" spans="1:4" ht="30">
      <c r="A2425" s="758">
        <v>95748</v>
      </c>
      <c r="B2425" s="759" t="s">
        <v>5006</v>
      </c>
      <c r="C2425" s="758" t="s">
        <v>29</v>
      </c>
      <c r="D2425" s="760">
        <v>41.23</v>
      </c>
    </row>
    <row r="2426" spans="1:4" ht="30">
      <c r="A2426" s="755">
        <v>95749</v>
      </c>
      <c r="B2426" s="756" t="s">
        <v>5007</v>
      </c>
      <c r="C2426" s="755" t="s">
        <v>29</v>
      </c>
      <c r="D2426" s="757">
        <v>22.5</v>
      </c>
    </row>
    <row r="2427" spans="1:4" ht="30">
      <c r="A2427" s="758">
        <v>95750</v>
      </c>
      <c r="B2427" s="759" t="s">
        <v>5008</v>
      </c>
      <c r="C2427" s="758" t="s">
        <v>29</v>
      </c>
      <c r="D2427" s="760">
        <v>26.93</v>
      </c>
    </row>
    <row r="2428" spans="1:4" ht="30">
      <c r="A2428" s="755">
        <v>95751</v>
      </c>
      <c r="B2428" s="756" t="s">
        <v>5009</v>
      </c>
      <c r="C2428" s="755" t="s">
        <v>29</v>
      </c>
      <c r="D2428" s="757">
        <v>42.71</v>
      </c>
    </row>
    <row r="2429" spans="1:4" ht="30">
      <c r="A2429" s="758">
        <v>95752</v>
      </c>
      <c r="B2429" s="759" t="s">
        <v>5010</v>
      </c>
      <c r="C2429" s="758" t="s">
        <v>29</v>
      </c>
      <c r="D2429" s="760">
        <v>45.27</v>
      </c>
    </row>
    <row r="2430" spans="1:4">
      <c r="A2430" s="755">
        <v>72259</v>
      </c>
      <c r="B2430" s="756" t="s">
        <v>5011</v>
      </c>
      <c r="C2430" s="755" t="s">
        <v>30</v>
      </c>
      <c r="D2430" s="757">
        <v>12.48</v>
      </c>
    </row>
    <row r="2431" spans="1:4">
      <c r="A2431" s="758">
        <v>72260</v>
      </c>
      <c r="B2431" s="759" t="s">
        <v>5012</v>
      </c>
      <c r="C2431" s="758" t="s">
        <v>30</v>
      </c>
      <c r="D2431" s="760">
        <v>12.42</v>
      </c>
    </row>
    <row r="2432" spans="1:4">
      <c r="A2432" s="755">
        <v>72261</v>
      </c>
      <c r="B2432" s="756" t="s">
        <v>5013</v>
      </c>
      <c r="C2432" s="755" t="s">
        <v>30</v>
      </c>
      <c r="D2432" s="757">
        <v>13.17</v>
      </c>
    </row>
    <row r="2433" spans="1:4">
      <c r="A2433" s="758">
        <v>72262</v>
      </c>
      <c r="B2433" s="759" t="s">
        <v>5014</v>
      </c>
      <c r="C2433" s="758" t="s">
        <v>30</v>
      </c>
      <c r="D2433" s="760">
        <v>13.23</v>
      </c>
    </row>
    <row r="2434" spans="1:4">
      <c r="A2434" s="755">
        <v>72263</v>
      </c>
      <c r="B2434" s="756" t="s">
        <v>5015</v>
      </c>
      <c r="C2434" s="755" t="s">
        <v>30</v>
      </c>
      <c r="D2434" s="757">
        <v>17.77</v>
      </c>
    </row>
    <row r="2435" spans="1:4">
      <c r="A2435" s="758">
        <v>72264</v>
      </c>
      <c r="B2435" s="759" t="s">
        <v>5016</v>
      </c>
      <c r="C2435" s="758" t="s">
        <v>30</v>
      </c>
      <c r="D2435" s="760">
        <v>17.93</v>
      </c>
    </row>
    <row r="2436" spans="1:4">
      <c r="A2436" s="755">
        <v>72265</v>
      </c>
      <c r="B2436" s="756" t="s">
        <v>5017</v>
      </c>
      <c r="C2436" s="755" t="s">
        <v>30</v>
      </c>
      <c r="D2436" s="757">
        <v>21.81</v>
      </c>
    </row>
    <row r="2437" spans="1:4">
      <c r="A2437" s="758">
        <v>72266</v>
      </c>
      <c r="B2437" s="759" t="s">
        <v>5018</v>
      </c>
      <c r="C2437" s="758" t="s">
        <v>30</v>
      </c>
      <c r="D2437" s="760">
        <v>29.36</v>
      </c>
    </row>
    <row r="2438" spans="1:4">
      <c r="A2438" s="755">
        <v>72267</v>
      </c>
      <c r="B2438" s="756" t="s">
        <v>5019</v>
      </c>
      <c r="C2438" s="755" t="s">
        <v>30</v>
      </c>
      <c r="D2438" s="757">
        <v>29.63</v>
      </c>
    </row>
    <row r="2439" spans="1:4">
      <c r="A2439" s="758">
        <v>72268</v>
      </c>
      <c r="B2439" s="759" t="s">
        <v>5020</v>
      </c>
      <c r="C2439" s="758" t="s">
        <v>30</v>
      </c>
      <c r="D2439" s="760">
        <v>30.9</v>
      </c>
    </row>
    <row r="2440" spans="1:4">
      <c r="A2440" s="755">
        <v>72269</v>
      </c>
      <c r="B2440" s="756" t="s">
        <v>5021</v>
      </c>
      <c r="C2440" s="755" t="s">
        <v>30</v>
      </c>
      <c r="D2440" s="757">
        <v>35.64</v>
      </c>
    </row>
    <row r="2441" spans="1:4">
      <c r="A2441" s="758">
        <v>72270</v>
      </c>
      <c r="B2441" s="759" t="s">
        <v>5022</v>
      </c>
      <c r="C2441" s="758" t="s">
        <v>30</v>
      </c>
      <c r="D2441" s="760">
        <v>44.55</v>
      </c>
    </row>
    <row r="2442" spans="1:4">
      <c r="A2442" s="755">
        <v>72271</v>
      </c>
      <c r="B2442" s="756" t="s">
        <v>5023</v>
      </c>
      <c r="C2442" s="755" t="s">
        <v>30</v>
      </c>
      <c r="D2442" s="757">
        <v>10.41</v>
      </c>
    </row>
    <row r="2443" spans="1:4">
      <c r="A2443" s="758">
        <v>72272</v>
      </c>
      <c r="B2443" s="759" t="s">
        <v>5024</v>
      </c>
      <c r="C2443" s="758" t="s">
        <v>30</v>
      </c>
      <c r="D2443" s="760">
        <v>11.69</v>
      </c>
    </row>
    <row r="2444" spans="1:4">
      <c r="A2444" s="755" t="s">
        <v>363</v>
      </c>
      <c r="B2444" s="756" t="s">
        <v>5025</v>
      </c>
      <c r="C2444" s="755" t="s">
        <v>30</v>
      </c>
      <c r="D2444" s="757">
        <v>30.71</v>
      </c>
    </row>
    <row r="2445" spans="1:4">
      <c r="A2445" s="758" t="s">
        <v>364</v>
      </c>
      <c r="B2445" s="759" t="s">
        <v>5026</v>
      </c>
      <c r="C2445" s="758" t="s">
        <v>30</v>
      </c>
      <c r="D2445" s="760">
        <v>47.65</v>
      </c>
    </row>
    <row r="2446" spans="1:4" ht="30">
      <c r="A2446" s="755" t="s">
        <v>365</v>
      </c>
      <c r="B2446" s="756" t="s">
        <v>5027</v>
      </c>
      <c r="C2446" s="755" t="s">
        <v>30</v>
      </c>
      <c r="D2446" s="757">
        <v>114.87</v>
      </c>
    </row>
    <row r="2447" spans="1:4">
      <c r="A2447" s="758" t="s">
        <v>366</v>
      </c>
      <c r="B2447" s="759" t="s">
        <v>1940</v>
      </c>
      <c r="C2447" s="758" t="s">
        <v>30</v>
      </c>
      <c r="D2447" s="760">
        <v>18.899999999999999</v>
      </c>
    </row>
    <row r="2448" spans="1:4" ht="30">
      <c r="A2448" s="755">
        <v>83377</v>
      </c>
      <c r="B2448" s="756" t="s">
        <v>5028</v>
      </c>
      <c r="C2448" s="755" t="s">
        <v>30</v>
      </c>
      <c r="D2448" s="757">
        <v>9.7799999999999994</v>
      </c>
    </row>
    <row r="2449" spans="1:4" ht="30">
      <c r="A2449" s="758">
        <v>91874</v>
      </c>
      <c r="B2449" s="759" t="s">
        <v>5029</v>
      </c>
      <c r="C2449" s="758" t="s">
        <v>30</v>
      </c>
      <c r="D2449" s="760">
        <v>3.21</v>
      </c>
    </row>
    <row r="2450" spans="1:4" ht="30">
      <c r="A2450" s="755">
        <v>91875</v>
      </c>
      <c r="B2450" s="756" t="s">
        <v>5030</v>
      </c>
      <c r="C2450" s="755" t="s">
        <v>30</v>
      </c>
      <c r="D2450" s="757">
        <v>4.26</v>
      </c>
    </row>
    <row r="2451" spans="1:4" ht="30">
      <c r="A2451" s="758">
        <v>91876</v>
      </c>
      <c r="B2451" s="759" t="s">
        <v>5031</v>
      </c>
      <c r="C2451" s="758" t="s">
        <v>30</v>
      </c>
      <c r="D2451" s="760">
        <v>5.62</v>
      </c>
    </row>
    <row r="2452" spans="1:4" ht="30">
      <c r="A2452" s="755">
        <v>91877</v>
      </c>
      <c r="B2452" s="756" t="s">
        <v>1501</v>
      </c>
      <c r="C2452" s="755" t="s">
        <v>30</v>
      </c>
      <c r="D2452" s="757">
        <v>7.46</v>
      </c>
    </row>
    <row r="2453" spans="1:4" ht="30">
      <c r="A2453" s="758">
        <v>91878</v>
      </c>
      <c r="B2453" s="759" t="s">
        <v>5032</v>
      </c>
      <c r="C2453" s="758" t="s">
        <v>30</v>
      </c>
      <c r="D2453" s="760">
        <v>4.1500000000000004</v>
      </c>
    </row>
    <row r="2454" spans="1:4" ht="30">
      <c r="A2454" s="755">
        <v>91879</v>
      </c>
      <c r="B2454" s="756" t="s">
        <v>5033</v>
      </c>
      <c r="C2454" s="755" t="s">
        <v>30</v>
      </c>
      <c r="D2454" s="757">
        <v>5.15</v>
      </c>
    </row>
    <row r="2455" spans="1:4" ht="30">
      <c r="A2455" s="758">
        <v>91880</v>
      </c>
      <c r="B2455" s="759" t="s">
        <v>5034</v>
      </c>
      <c r="C2455" s="758" t="s">
        <v>30</v>
      </c>
      <c r="D2455" s="760">
        <v>6.54</v>
      </c>
    </row>
    <row r="2456" spans="1:4" ht="30">
      <c r="A2456" s="755">
        <v>91881</v>
      </c>
      <c r="B2456" s="756" t="s">
        <v>1502</v>
      </c>
      <c r="C2456" s="755" t="s">
        <v>30</v>
      </c>
      <c r="D2456" s="757">
        <v>8.3800000000000008</v>
      </c>
    </row>
    <row r="2457" spans="1:4" ht="30">
      <c r="A2457" s="758">
        <v>91882</v>
      </c>
      <c r="B2457" s="759" t="s">
        <v>5035</v>
      </c>
      <c r="C2457" s="758" t="s">
        <v>30</v>
      </c>
      <c r="D2457" s="760">
        <v>5.14</v>
      </c>
    </row>
    <row r="2458" spans="1:4" ht="30">
      <c r="A2458" s="755">
        <v>91884</v>
      </c>
      <c r="B2458" s="756" t="s">
        <v>5036</v>
      </c>
      <c r="C2458" s="755" t="s">
        <v>30</v>
      </c>
      <c r="D2458" s="757">
        <v>5.93</v>
      </c>
    </row>
    <row r="2459" spans="1:4" ht="30">
      <c r="A2459" s="758">
        <v>91885</v>
      </c>
      <c r="B2459" s="759" t="s">
        <v>5037</v>
      </c>
      <c r="C2459" s="758" t="s">
        <v>30</v>
      </c>
      <c r="D2459" s="760">
        <v>6.99</v>
      </c>
    </row>
    <row r="2460" spans="1:4" ht="30">
      <c r="A2460" s="755">
        <v>91886</v>
      </c>
      <c r="B2460" s="756" t="s">
        <v>5038</v>
      </c>
      <c r="C2460" s="755" t="s">
        <v>30</v>
      </c>
      <c r="D2460" s="757">
        <v>8.48</v>
      </c>
    </row>
    <row r="2461" spans="1:4" ht="30">
      <c r="A2461" s="758">
        <v>91887</v>
      </c>
      <c r="B2461" s="759" t="s">
        <v>5039</v>
      </c>
      <c r="C2461" s="758" t="s">
        <v>30</v>
      </c>
      <c r="D2461" s="760">
        <v>5.9</v>
      </c>
    </row>
    <row r="2462" spans="1:4" ht="30">
      <c r="A2462" s="755">
        <v>91889</v>
      </c>
      <c r="B2462" s="756" t="s">
        <v>5040</v>
      </c>
      <c r="C2462" s="755" t="s">
        <v>30</v>
      </c>
      <c r="D2462" s="757">
        <v>5.69</v>
      </c>
    </row>
    <row r="2463" spans="1:4" ht="30">
      <c r="A2463" s="758">
        <v>91890</v>
      </c>
      <c r="B2463" s="759" t="s">
        <v>5041</v>
      </c>
      <c r="C2463" s="758" t="s">
        <v>30</v>
      </c>
      <c r="D2463" s="760">
        <v>7.05</v>
      </c>
    </row>
    <row r="2464" spans="1:4" ht="30">
      <c r="A2464" s="755">
        <v>91892</v>
      </c>
      <c r="B2464" s="756" t="s">
        <v>5042</v>
      </c>
      <c r="C2464" s="755" t="s">
        <v>30</v>
      </c>
      <c r="D2464" s="757">
        <v>8.43</v>
      </c>
    </row>
    <row r="2465" spans="1:4" ht="30">
      <c r="A2465" s="758">
        <v>91893</v>
      </c>
      <c r="B2465" s="759" t="s">
        <v>5043</v>
      </c>
      <c r="C2465" s="758" t="s">
        <v>30</v>
      </c>
      <c r="D2465" s="760">
        <v>9.61</v>
      </c>
    </row>
    <row r="2466" spans="1:4" ht="30">
      <c r="A2466" s="755">
        <v>91896</v>
      </c>
      <c r="B2466" s="756" t="s">
        <v>1503</v>
      </c>
      <c r="C2466" s="755" t="s">
        <v>30</v>
      </c>
      <c r="D2466" s="757">
        <v>11.76</v>
      </c>
    </row>
    <row r="2467" spans="1:4" ht="30">
      <c r="A2467" s="758">
        <v>91898</v>
      </c>
      <c r="B2467" s="759" t="s">
        <v>5044</v>
      </c>
      <c r="C2467" s="758" t="s">
        <v>30</v>
      </c>
      <c r="D2467" s="760">
        <v>13.26</v>
      </c>
    </row>
    <row r="2468" spans="1:4" ht="30">
      <c r="A2468" s="755">
        <v>91899</v>
      </c>
      <c r="B2468" s="756" t="s">
        <v>5045</v>
      </c>
      <c r="C2468" s="755" t="s">
        <v>30</v>
      </c>
      <c r="D2468" s="757">
        <v>7.25</v>
      </c>
    </row>
    <row r="2469" spans="1:4" ht="30">
      <c r="A2469" s="758">
        <v>91901</v>
      </c>
      <c r="B2469" s="759" t="s">
        <v>5046</v>
      </c>
      <c r="C2469" s="758" t="s">
        <v>30</v>
      </c>
      <c r="D2469" s="760">
        <v>7.04</v>
      </c>
    </row>
    <row r="2470" spans="1:4" ht="30">
      <c r="A2470" s="755">
        <v>91902</v>
      </c>
      <c r="B2470" s="756" t="s">
        <v>5047</v>
      </c>
      <c r="C2470" s="755" t="s">
        <v>30</v>
      </c>
      <c r="D2470" s="757">
        <v>8.4</v>
      </c>
    </row>
    <row r="2471" spans="1:4" ht="30">
      <c r="A2471" s="758">
        <v>91904</v>
      </c>
      <c r="B2471" s="759" t="s">
        <v>5048</v>
      </c>
      <c r="C2471" s="758" t="s">
        <v>30</v>
      </c>
      <c r="D2471" s="760">
        <v>9.7799999999999994</v>
      </c>
    </row>
    <row r="2472" spans="1:4" ht="30">
      <c r="A2472" s="755">
        <v>91905</v>
      </c>
      <c r="B2472" s="756" t="s">
        <v>5049</v>
      </c>
      <c r="C2472" s="755" t="s">
        <v>30</v>
      </c>
      <c r="D2472" s="757">
        <v>10.96</v>
      </c>
    </row>
    <row r="2473" spans="1:4" ht="30">
      <c r="A2473" s="758">
        <v>91908</v>
      </c>
      <c r="B2473" s="759" t="s">
        <v>5050</v>
      </c>
      <c r="C2473" s="758" t="s">
        <v>30</v>
      </c>
      <c r="D2473" s="760">
        <v>13.14</v>
      </c>
    </row>
    <row r="2474" spans="1:4" ht="30">
      <c r="A2474" s="755">
        <v>91910</v>
      </c>
      <c r="B2474" s="756" t="s">
        <v>5051</v>
      </c>
      <c r="C2474" s="755" t="s">
        <v>30</v>
      </c>
      <c r="D2474" s="757">
        <v>14.64</v>
      </c>
    </row>
    <row r="2475" spans="1:4" ht="30">
      <c r="A2475" s="758">
        <v>91911</v>
      </c>
      <c r="B2475" s="759" t="s">
        <v>5052</v>
      </c>
      <c r="C2475" s="758" t="s">
        <v>30</v>
      </c>
      <c r="D2475" s="760">
        <v>8.7899999999999991</v>
      </c>
    </row>
    <row r="2476" spans="1:4" ht="30">
      <c r="A2476" s="755">
        <v>91913</v>
      </c>
      <c r="B2476" s="756" t="s">
        <v>5053</v>
      </c>
      <c r="C2476" s="755" t="s">
        <v>30</v>
      </c>
      <c r="D2476" s="757">
        <v>8.58</v>
      </c>
    </row>
    <row r="2477" spans="1:4" ht="30">
      <c r="A2477" s="758">
        <v>91914</v>
      </c>
      <c r="B2477" s="759" t="s">
        <v>5054</v>
      </c>
      <c r="C2477" s="758" t="s">
        <v>30</v>
      </c>
      <c r="D2477" s="760">
        <v>9.58</v>
      </c>
    </row>
    <row r="2478" spans="1:4" ht="30">
      <c r="A2478" s="755">
        <v>91916</v>
      </c>
      <c r="B2478" s="756" t="s">
        <v>1504</v>
      </c>
      <c r="C2478" s="755" t="s">
        <v>30</v>
      </c>
      <c r="D2478" s="757">
        <v>10.96</v>
      </c>
    </row>
    <row r="2479" spans="1:4" ht="30">
      <c r="A2479" s="758">
        <v>91917</v>
      </c>
      <c r="B2479" s="759" t="s">
        <v>5055</v>
      </c>
      <c r="C2479" s="758" t="s">
        <v>30</v>
      </c>
      <c r="D2479" s="760">
        <v>11.67</v>
      </c>
    </row>
    <row r="2480" spans="1:4" ht="30">
      <c r="A2480" s="755">
        <v>91920</v>
      </c>
      <c r="B2480" s="756" t="s">
        <v>1505</v>
      </c>
      <c r="C2480" s="755" t="s">
        <v>30</v>
      </c>
      <c r="D2480" s="757">
        <v>13.3</v>
      </c>
    </row>
    <row r="2481" spans="1:4" ht="30">
      <c r="A2481" s="758">
        <v>91922</v>
      </c>
      <c r="B2481" s="759" t="s">
        <v>5056</v>
      </c>
      <c r="C2481" s="758" t="s">
        <v>30</v>
      </c>
      <c r="D2481" s="760">
        <v>14.8</v>
      </c>
    </row>
    <row r="2482" spans="1:4">
      <c r="A2482" s="755">
        <v>93013</v>
      </c>
      <c r="B2482" s="756" t="s">
        <v>1506</v>
      </c>
      <c r="C2482" s="755" t="s">
        <v>30</v>
      </c>
      <c r="D2482" s="757">
        <v>9.66</v>
      </c>
    </row>
    <row r="2483" spans="1:4">
      <c r="A2483" s="758">
        <v>93014</v>
      </c>
      <c r="B2483" s="759" t="s">
        <v>5057</v>
      </c>
      <c r="C2483" s="758" t="s">
        <v>30</v>
      </c>
      <c r="D2483" s="760">
        <v>11.88</v>
      </c>
    </row>
    <row r="2484" spans="1:4">
      <c r="A2484" s="755">
        <v>93015</v>
      </c>
      <c r="B2484" s="756" t="s">
        <v>1507</v>
      </c>
      <c r="C2484" s="755" t="s">
        <v>30</v>
      </c>
      <c r="D2484" s="757">
        <v>17.88</v>
      </c>
    </row>
    <row r="2485" spans="1:4">
      <c r="A2485" s="758">
        <v>93016</v>
      </c>
      <c r="B2485" s="759" t="s">
        <v>5058</v>
      </c>
      <c r="C2485" s="758" t="s">
        <v>30</v>
      </c>
      <c r="D2485" s="760">
        <v>21.72</v>
      </c>
    </row>
    <row r="2486" spans="1:4">
      <c r="A2486" s="755">
        <v>93017</v>
      </c>
      <c r="B2486" s="756" t="s">
        <v>5059</v>
      </c>
      <c r="C2486" s="755" t="s">
        <v>30</v>
      </c>
      <c r="D2486" s="757">
        <v>32.549999999999997</v>
      </c>
    </row>
    <row r="2487" spans="1:4">
      <c r="A2487" s="758">
        <v>93018</v>
      </c>
      <c r="B2487" s="759" t="s">
        <v>5060</v>
      </c>
      <c r="C2487" s="758" t="s">
        <v>30</v>
      </c>
      <c r="D2487" s="760">
        <v>14.76</v>
      </c>
    </row>
    <row r="2488" spans="1:4">
      <c r="A2488" s="755">
        <v>93020</v>
      </c>
      <c r="B2488" s="756" t="s">
        <v>5061</v>
      </c>
      <c r="C2488" s="755" t="s">
        <v>30</v>
      </c>
      <c r="D2488" s="757">
        <v>18.89</v>
      </c>
    </row>
    <row r="2489" spans="1:4">
      <c r="A2489" s="758">
        <v>93022</v>
      </c>
      <c r="B2489" s="759" t="s">
        <v>5062</v>
      </c>
      <c r="C2489" s="758" t="s">
        <v>30</v>
      </c>
      <c r="D2489" s="760">
        <v>31.38</v>
      </c>
    </row>
    <row r="2490" spans="1:4">
      <c r="A2490" s="755">
        <v>93024</v>
      </c>
      <c r="B2490" s="756" t="s">
        <v>5063</v>
      </c>
      <c r="C2490" s="755" t="s">
        <v>30</v>
      </c>
      <c r="D2490" s="757">
        <v>33</v>
      </c>
    </row>
    <row r="2491" spans="1:4">
      <c r="A2491" s="758">
        <v>93026</v>
      </c>
      <c r="B2491" s="759" t="s">
        <v>5064</v>
      </c>
      <c r="C2491" s="758" t="s">
        <v>30</v>
      </c>
      <c r="D2491" s="760">
        <v>53.74</v>
      </c>
    </row>
    <row r="2492" spans="1:4" ht="30">
      <c r="A2492" s="755">
        <v>95733</v>
      </c>
      <c r="B2492" s="756" t="s">
        <v>5065</v>
      </c>
      <c r="C2492" s="755" t="s">
        <v>30</v>
      </c>
      <c r="D2492" s="757">
        <v>3.86</v>
      </c>
    </row>
    <row r="2493" spans="1:4" ht="30">
      <c r="A2493" s="758">
        <v>95734</v>
      </c>
      <c r="B2493" s="759" t="s">
        <v>5066</v>
      </c>
      <c r="C2493" s="758" t="s">
        <v>30</v>
      </c>
      <c r="D2493" s="760">
        <v>5.13</v>
      </c>
    </row>
    <row r="2494" spans="1:4" ht="30">
      <c r="A2494" s="755">
        <v>95735</v>
      </c>
      <c r="B2494" s="756" t="s">
        <v>5067</v>
      </c>
      <c r="C2494" s="755" t="s">
        <v>30</v>
      </c>
      <c r="D2494" s="757">
        <v>4.37</v>
      </c>
    </row>
    <row r="2495" spans="1:4" ht="30">
      <c r="A2495" s="758">
        <v>95736</v>
      </c>
      <c r="B2495" s="759" t="s">
        <v>5068</v>
      </c>
      <c r="C2495" s="758" t="s">
        <v>30</v>
      </c>
      <c r="D2495" s="760">
        <v>5.12</v>
      </c>
    </row>
    <row r="2496" spans="1:4" ht="30">
      <c r="A2496" s="755">
        <v>95738</v>
      </c>
      <c r="B2496" s="756" t="s">
        <v>5069</v>
      </c>
      <c r="C2496" s="755" t="s">
        <v>30</v>
      </c>
      <c r="D2496" s="757">
        <v>6.16</v>
      </c>
    </row>
    <row r="2497" spans="1:4" ht="30">
      <c r="A2497" s="758">
        <v>95753</v>
      </c>
      <c r="B2497" s="759" t="s">
        <v>5070</v>
      </c>
      <c r="C2497" s="758" t="s">
        <v>30</v>
      </c>
      <c r="D2497" s="760">
        <v>5.41</v>
      </c>
    </row>
    <row r="2498" spans="1:4" ht="30">
      <c r="A2498" s="755">
        <v>95754</v>
      </c>
      <c r="B2498" s="756" t="s">
        <v>5071</v>
      </c>
      <c r="C2498" s="755" t="s">
        <v>30</v>
      </c>
      <c r="D2498" s="757">
        <v>6.71</v>
      </c>
    </row>
    <row r="2499" spans="1:4" ht="30">
      <c r="A2499" s="758">
        <v>95755</v>
      </c>
      <c r="B2499" s="759" t="s">
        <v>5072</v>
      </c>
      <c r="C2499" s="758" t="s">
        <v>30</v>
      </c>
      <c r="D2499" s="760">
        <v>9.8699999999999992</v>
      </c>
    </row>
    <row r="2500" spans="1:4" ht="30">
      <c r="A2500" s="755">
        <v>95756</v>
      </c>
      <c r="B2500" s="756" t="s">
        <v>5073</v>
      </c>
      <c r="C2500" s="755" t="s">
        <v>30</v>
      </c>
      <c r="D2500" s="757">
        <v>13.28</v>
      </c>
    </row>
    <row r="2501" spans="1:4" ht="30">
      <c r="A2501" s="758">
        <v>95757</v>
      </c>
      <c r="B2501" s="759" t="s">
        <v>5074</v>
      </c>
      <c r="C2501" s="758" t="s">
        <v>30</v>
      </c>
      <c r="D2501" s="760">
        <v>7.89</v>
      </c>
    </row>
    <row r="2502" spans="1:4" ht="30">
      <c r="A2502" s="755">
        <v>95758</v>
      </c>
      <c r="B2502" s="756" t="s">
        <v>5075</v>
      </c>
      <c r="C2502" s="755" t="s">
        <v>30</v>
      </c>
      <c r="D2502" s="757">
        <v>8.89</v>
      </c>
    </row>
    <row r="2503" spans="1:4" ht="30">
      <c r="A2503" s="758">
        <v>95759</v>
      </c>
      <c r="B2503" s="759" t="s">
        <v>5076</v>
      </c>
      <c r="C2503" s="758" t="s">
        <v>30</v>
      </c>
      <c r="D2503" s="760">
        <v>11.65</v>
      </c>
    </row>
    <row r="2504" spans="1:4" ht="30">
      <c r="A2504" s="755">
        <v>95760</v>
      </c>
      <c r="B2504" s="756" t="s">
        <v>5077</v>
      </c>
      <c r="C2504" s="755" t="s">
        <v>30</v>
      </c>
      <c r="D2504" s="757">
        <v>14.59</v>
      </c>
    </row>
    <row r="2505" spans="1:4">
      <c r="A2505" s="758">
        <v>72250</v>
      </c>
      <c r="B2505" s="759" t="s">
        <v>367</v>
      </c>
      <c r="C2505" s="758" t="s">
        <v>29</v>
      </c>
      <c r="D2505" s="760">
        <v>8.35</v>
      </c>
    </row>
    <row r="2506" spans="1:4">
      <c r="A2506" s="755">
        <v>72251</v>
      </c>
      <c r="B2506" s="756" t="s">
        <v>368</v>
      </c>
      <c r="C2506" s="755" t="s">
        <v>29</v>
      </c>
      <c r="D2506" s="757">
        <v>12.36</v>
      </c>
    </row>
    <row r="2507" spans="1:4">
      <c r="A2507" s="758">
        <v>72252</v>
      </c>
      <c r="B2507" s="759" t="s">
        <v>369</v>
      </c>
      <c r="C2507" s="758" t="s">
        <v>29</v>
      </c>
      <c r="D2507" s="760">
        <v>18.100000000000001</v>
      </c>
    </row>
    <row r="2508" spans="1:4">
      <c r="A2508" s="755">
        <v>72253</v>
      </c>
      <c r="B2508" s="756" t="s">
        <v>370</v>
      </c>
      <c r="C2508" s="755" t="s">
        <v>29</v>
      </c>
      <c r="D2508" s="757">
        <v>24.22</v>
      </c>
    </row>
    <row r="2509" spans="1:4">
      <c r="A2509" s="758">
        <v>72254</v>
      </c>
      <c r="B2509" s="759" t="s">
        <v>371</v>
      </c>
      <c r="C2509" s="758" t="s">
        <v>29</v>
      </c>
      <c r="D2509" s="760">
        <v>34.31</v>
      </c>
    </row>
    <row r="2510" spans="1:4">
      <c r="A2510" s="755">
        <v>72255</v>
      </c>
      <c r="B2510" s="756" t="s">
        <v>372</v>
      </c>
      <c r="C2510" s="755" t="s">
        <v>29</v>
      </c>
      <c r="D2510" s="757">
        <v>45.24</v>
      </c>
    </row>
    <row r="2511" spans="1:4">
      <c r="A2511" s="758">
        <v>72256</v>
      </c>
      <c r="B2511" s="759" t="s">
        <v>373</v>
      </c>
      <c r="C2511" s="758" t="s">
        <v>29</v>
      </c>
      <c r="D2511" s="760">
        <v>59.9</v>
      </c>
    </row>
    <row r="2512" spans="1:4">
      <c r="A2512" s="755">
        <v>72257</v>
      </c>
      <c r="B2512" s="756" t="s">
        <v>374</v>
      </c>
      <c r="C2512" s="755" t="s">
        <v>29</v>
      </c>
      <c r="D2512" s="757">
        <v>78.099999999999994</v>
      </c>
    </row>
    <row r="2513" spans="1:4" ht="30">
      <c r="A2513" s="758">
        <v>91924</v>
      </c>
      <c r="B2513" s="759" t="s">
        <v>5078</v>
      </c>
      <c r="C2513" s="758" t="s">
        <v>29</v>
      </c>
      <c r="D2513" s="760">
        <v>1.59</v>
      </c>
    </row>
    <row r="2514" spans="1:4" ht="30">
      <c r="A2514" s="755">
        <v>91925</v>
      </c>
      <c r="B2514" s="756" t="s">
        <v>5079</v>
      </c>
      <c r="C2514" s="755" t="s">
        <v>29</v>
      </c>
      <c r="D2514" s="757">
        <v>2.2200000000000002</v>
      </c>
    </row>
    <row r="2515" spans="1:4" ht="30">
      <c r="A2515" s="758">
        <v>91926</v>
      </c>
      <c r="B2515" s="759" t="s">
        <v>5080</v>
      </c>
      <c r="C2515" s="758" t="s">
        <v>29</v>
      </c>
      <c r="D2515" s="760">
        <v>2.33</v>
      </c>
    </row>
    <row r="2516" spans="1:4" ht="30">
      <c r="A2516" s="755">
        <v>91927</v>
      </c>
      <c r="B2516" s="756" t="s">
        <v>5081</v>
      </c>
      <c r="C2516" s="755" t="s">
        <v>29</v>
      </c>
      <c r="D2516" s="757">
        <v>3</v>
      </c>
    </row>
    <row r="2517" spans="1:4" ht="30">
      <c r="A2517" s="758">
        <v>91928</v>
      </c>
      <c r="B2517" s="759" t="s">
        <v>5082</v>
      </c>
      <c r="C2517" s="758" t="s">
        <v>29</v>
      </c>
      <c r="D2517" s="760">
        <v>3.72</v>
      </c>
    </row>
    <row r="2518" spans="1:4" ht="30">
      <c r="A2518" s="755">
        <v>91929</v>
      </c>
      <c r="B2518" s="756" t="s">
        <v>5083</v>
      </c>
      <c r="C2518" s="755" t="s">
        <v>29</v>
      </c>
      <c r="D2518" s="757">
        <v>4.18</v>
      </c>
    </row>
    <row r="2519" spans="1:4" ht="30">
      <c r="A2519" s="758">
        <v>91930</v>
      </c>
      <c r="B2519" s="759" t="s">
        <v>5084</v>
      </c>
      <c r="C2519" s="758" t="s">
        <v>29</v>
      </c>
      <c r="D2519" s="760">
        <v>5.0599999999999996</v>
      </c>
    </row>
    <row r="2520" spans="1:4" ht="30">
      <c r="A2520" s="755">
        <v>91931</v>
      </c>
      <c r="B2520" s="756" t="s">
        <v>5085</v>
      </c>
      <c r="C2520" s="755" t="s">
        <v>29</v>
      </c>
      <c r="D2520" s="757">
        <v>5.61</v>
      </c>
    </row>
    <row r="2521" spans="1:4" ht="30">
      <c r="A2521" s="758">
        <v>91932</v>
      </c>
      <c r="B2521" s="759" t="s">
        <v>5086</v>
      </c>
      <c r="C2521" s="758" t="s">
        <v>29</v>
      </c>
      <c r="D2521" s="760">
        <v>8.2799999999999994</v>
      </c>
    </row>
    <row r="2522" spans="1:4" ht="30">
      <c r="A2522" s="755">
        <v>91933</v>
      </c>
      <c r="B2522" s="756" t="s">
        <v>5087</v>
      </c>
      <c r="C2522" s="755" t="s">
        <v>29</v>
      </c>
      <c r="D2522" s="757">
        <v>8.8000000000000007</v>
      </c>
    </row>
    <row r="2523" spans="1:4" ht="30">
      <c r="A2523" s="758">
        <v>91934</v>
      </c>
      <c r="B2523" s="759" t="s">
        <v>5088</v>
      </c>
      <c r="C2523" s="758" t="s">
        <v>29</v>
      </c>
      <c r="D2523" s="760">
        <v>12.62</v>
      </c>
    </row>
    <row r="2524" spans="1:4" ht="30">
      <c r="A2524" s="755">
        <v>91935</v>
      </c>
      <c r="B2524" s="756" t="s">
        <v>5089</v>
      </c>
      <c r="C2524" s="755" t="s">
        <v>29</v>
      </c>
      <c r="D2524" s="757">
        <v>13.38</v>
      </c>
    </row>
    <row r="2525" spans="1:4" ht="30">
      <c r="A2525" s="758">
        <v>92979</v>
      </c>
      <c r="B2525" s="759" t="s">
        <v>5090</v>
      </c>
      <c r="C2525" s="758" t="s">
        <v>29</v>
      </c>
      <c r="D2525" s="760">
        <v>5.3</v>
      </c>
    </row>
    <row r="2526" spans="1:4" ht="30">
      <c r="A2526" s="755">
        <v>92980</v>
      </c>
      <c r="B2526" s="756" t="s">
        <v>5091</v>
      </c>
      <c r="C2526" s="755" t="s">
        <v>29</v>
      </c>
      <c r="D2526" s="757">
        <v>5.75</v>
      </c>
    </row>
    <row r="2527" spans="1:4" ht="30">
      <c r="A2527" s="758">
        <v>92981</v>
      </c>
      <c r="B2527" s="759" t="s">
        <v>5092</v>
      </c>
      <c r="C2527" s="758" t="s">
        <v>29</v>
      </c>
      <c r="D2527" s="760">
        <v>8.1300000000000008</v>
      </c>
    </row>
    <row r="2528" spans="1:4" ht="30">
      <c r="A2528" s="755">
        <v>92982</v>
      </c>
      <c r="B2528" s="756" t="s">
        <v>5093</v>
      </c>
      <c r="C2528" s="755" t="s">
        <v>29</v>
      </c>
      <c r="D2528" s="757">
        <v>8.7799999999999994</v>
      </c>
    </row>
    <row r="2529" spans="1:4" ht="30">
      <c r="A2529" s="758">
        <v>92983</v>
      </c>
      <c r="B2529" s="759" t="s">
        <v>5094</v>
      </c>
      <c r="C2529" s="758" t="s">
        <v>29</v>
      </c>
      <c r="D2529" s="760">
        <v>14.26</v>
      </c>
    </row>
    <row r="2530" spans="1:4" ht="30">
      <c r="A2530" s="755">
        <v>92984</v>
      </c>
      <c r="B2530" s="756" t="s">
        <v>5095</v>
      </c>
      <c r="C2530" s="755" t="s">
        <v>29</v>
      </c>
      <c r="D2530" s="757">
        <v>14.62</v>
      </c>
    </row>
    <row r="2531" spans="1:4" ht="30">
      <c r="A2531" s="758">
        <v>92985</v>
      </c>
      <c r="B2531" s="759" t="s">
        <v>5096</v>
      </c>
      <c r="C2531" s="758" t="s">
        <v>29</v>
      </c>
      <c r="D2531" s="760">
        <v>19.12</v>
      </c>
    </row>
    <row r="2532" spans="1:4" ht="30">
      <c r="A2532" s="755">
        <v>92986</v>
      </c>
      <c r="B2532" s="756" t="s">
        <v>5097</v>
      </c>
      <c r="C2532" s="755" t="s">
        <v>29</v>
      </c>
      <c r="D2532" s="757">
        <v>19.66</v>
      </c>
    </row>
    <row r="2533" spans="1:4" ht="30">
      <c r="A2533" s="758">
        <v>92987</v>
      </c>
      <c r="B2533" s="759" t="s">
        <v>5098</v>
      </c>
      <c r="C2533" s="758" t="s">
        <v>29</v>
      </c>
      <c r="D2533" s="760">
        <v>27.42</v>
      </c>
    </row>
    <row r="2534" spans="1:4" ht="30">
      <c r="A2534" s="755">
        <v>92988</v>
      </c>
      <c r="B2534" s="756" t="s">
        <v>5099</v>
      </c>
      <c r="C2534" s="755" t="s">
        <v>29</v>
      </c>
      <c r="D2534" s="757">
        <v>27.49</v>
      </c>
    </row>
    <row r="2535" spans="1:4" ht="30">
      <c r="A2535" s="758">
        <v>92989</v>
      </c>
      <c r="B2535" s="759" t="s">
        <v>5100</v>
      </c>
      <c r="C2535" s="758" t="s">
        <v>29</v>
      </c>
      <c r="D2535" s="760">
        <v>38</v>
      </c>
    </row>
    <row r="2536" spans="1:4" ht="30">
      <c r="A2536" s="755">
        <v>92990</v>
      </c>
      <c r="B2536" s="756" t="s">
        <v>5101</v>
      </c>
      <c r="C2536" s="755" t="s">
        <v>29</v>
      </c>
      <c r="D2536" s="757">
        <v>37.56</v>
      </c>
    </row>
    <row r="2537" spans="1:4" ht="30">
      <c r="A2537" s="758">
        <v>92991</v>
      </c>
      <c r="B2537" s="759" t="s">
        <v>5102</v>
      </c>
      <c r="C2537" s="758" t="s">
        <v>29</v>
      </c>
      <c r="D2537" s="760">
        <v>49.5</v>
      </c>
    </row>
    <row r="2538" spans="1:4" ht="30">
      <c r="A2538" s="755">
        <v>92992</v>
      </c>
      <c r="B2538" s="756" t="s">
        <v>5103</v>
      </c>
      <c r="C2538" s="755" t="s">
        <v>29</v>
      </c>
      <c r="D2538" s="757">
        <v>49.53</v>
      </c>
    </row>
    <row r="2539" spans="1:4" ht="30">
      <c r="A2539" s="758">
        <v>92993</v>
      </c>
      <c r="B2539" s="759" t="s">
        <v>5104</v>
      </c>
      <c r="C2539" s="758" t="s">
        <v>29</v>
      </c>
      <c r="D2539" s="760">
        <v>63.38</v>
      </c>
    </row>
    <row r="2540" spans="1:4" ht="30">
      <c r="A2540" s="755">
        <v>92994</v>
      </c>
      <c r="B2540" s="756" t="s">
        <v>5105</v>
      </c>
      <c r="C2540" s="755" t="s">
        <v>29</v>
      </c>
      <c r="D2540" s="757">
        <v>64</v>
      </c>
    </row>
    <row r="2541" spans="1:4" ht="30">
      <c r="A2541" s="758">
        <v>92995</v>
      </c>
      <c r="B2541" s="759" t="s">
        <v>5106</v>
      </c>
      <c r="C2541" s="758" t="s">
        <v>29</v>
      </c>
      <c r="D2541" s="760">
        <v>78.78</v>
      </c>
    </row>
    <row r="2542" spans="1:4" ht="30">
      <c r="A2542" s="755">
        <v>92996</v>
      </c>
      <c r="B2542" s="756" t="s">
        <v>5107</v>
      </c>
      <c r="C2542" s="755" t="s">
        <v>29</v>
      </c>
      <c r="D2542" s="757">
        <v>79</v>
      </c>
    </row>
    <row r="2543" spans="1:4" ht="30">
      <c r="A2543" s="758">
        <v>92997</v>
      </c>
      <c r="B2543" s="759" t="s">
        <v>5108</v>
      </c>
      <c r="C2543" s="758" t="s">
        <v>29</v>
      </c>
      <c r="D2543" s="760">
        <v>95.69</v>
      </c>
    </row>
    <row r="2544" spans="1:4" ht="30">
      <c r="A2544" s="755">
        <v>92998</v>
      </c>
      <c r="B2544" s="756" t="s">
        <v>5109</v>
      </c>
      <c r="C2544" s="755" t="s">
        <v>29</v>
      </c>
      <c r="D2544" s="757">
        <v>96.6</v>
      </c>
    </row>
    <row r="2545" spans="1:4" ht="30">
      <c r="A2545" s="758">
        <v>92999</v>
      </c>
      <c r="B2545" s="759" t="s">
        <v>5110</v>
      </c>
      <c r="C2545" s="758" t="s">
        <v>29</v>
      </c>
      <c r="D2545" s="760">
        <v>125.92</v>
      </c>
    </row>
    <row r="2546" spans="1:4" ht="30">
      <c r="A2546" s="755">
        <v>93000</v>
      </c>
      <c r="B2546" s="756" t="s">
        <v>5111</v>
      </c>
      <c r="C2546" s="755" t="s">
        <v>29</v>
      </c>
      <c r="D2546" s="757">
        <v>126.68</v>
      </c>
    </row>
    <row r="2547" spans="1:4" ht="30">
      <c r="A2547" s="758">
        <v>93001</v>
      </c>
      <c r="B2547" s="759" t="s">
        <v>5112</v>
      </c>
      <c r="C2547" s="758" t="s">
        <v>29</v>
      </c>
      <c r="D2547" s="760">
        <v>153.71</v>
      </c>
    </row>
    <row r="2548" spans="1:4" ht="30">
      <c r="A2548" s="755">
        <v>93002</v>
      </c>
      <c r="B2548" s="756" t="s">
        <v>5113</v>
      </c>
      <c r="C2548" s="755" t="s">
        <v>29</v>
      </c>
      <c r="D2548" s="757">
        <v>157.93</v>
      </c>
    </row>
    <row r="2549" spans="1:4">
      <c r="A2549" s="758">
        <v>83446</v>
      </c>
      <c r="B2549" s="759" t="s">
        <v>376</v>
      </c>
      <c r="C2549" s="758" t="s">
        <v>30</v>
      </c>
      <c r="D2549" s="760">
        <v>140.32</v>
      </c>
    </row>
    <row r="2550" spans="1:4">
      <c r="A2550" s="755">
        <v>91936</v>
      </c>
      <c r="B2550" s="756" t="s">
        <v>5114</v>
      </c>
      <c r="C2550" s="755" t="s">
        <v>30</v>
      </c>
      <c r="D2550" s="757">
        <v>8.8699999999999992</v>
      </c>
    </row>
    <row r="2551" spans="1:4">
      <c r="A2551" s="758">
        <v>91937</v>
      </c>
      <c r="B2551" s="759" t="s">
        <v>5115</v>
      </c>
      <c r="C2551" s="758" t="s">
        <v>30</v>
      </c>
      <c r="D2551" s="760">
        <v>7.55</v>
      </c>
    </row>
    <row r="2552" spans="1:4">
      <c r="A2552" s="755">
        <v>91939</v>
      </c>
      <c r="B2552" s="756" t="s">
        <v>5116</v>
      </c>
      <c r="C2552" s="755" t="s">
        <v>30</v>
      </c>
      <c r="D2552" s="757">
        <v>18.670000000000002</v>
      </c>
    </row>
    <row r="2553" spans="1:4">
      <c r="A2553" s="758">
        <v>91940</v>
      </c>
      <c r="B2553" s="759" t="s">
        <v>5117</v>
      </c>
      <c r="C2553" s="758" t="s">
        <v>30</v>
      </c>
      <c r="D2553" s="760">
        <v>9.94</v>
      </c>
    </row>
    <row r="2554" spans="1:4">
      <c r="A2554" s="755">
        <v>91941</v>
      </c>
      <c r="B2554" s="756" t="s">
        <v>5118</v>
      </c>
      <c r="C2554" s="755" t="s">
        <v>30</v>
      </c>
      <c r="D2554" s="757">
        <v>6.67</v>
      </c>
    </row>
    <row r="2555" spans="1:4">
      <c r="A2555" s="758">
        <v>91942</v>
      </c>
      <c r="B2555" s="759" t="s">
        <v>5119</v>
      </c>
      <c r="C2555" s="758" t="s">
        <v>30</v>
      </c>
      <c r="D2555" s="760">
        <v>22.9</v>
      </c>
    </row>
    <row r="2556" spans="1:4">
      <c r="A2556" s="755">
        <v>91943</v>
      </c>
      <c r="B2556" s="756" t="s">
        <v>5120</v>
      </c>
      <c r="C2556" s="755" t="s">
        <v>30</v>
      </c>
      <c r="D2556" s="757">
        <v>12.86</v>
      </c>
    </row>
    <row r="2557" spans="1:4">
      <c r="A2557" s="758">
        <v>91944</v>
      </c>
      <c r="B2557" s="759" t="s">
        <v>5121</v>
      </c>
      <c r="C2557" s="758" t="s">
        <v>30</v>
      </c>
      <c r="D2557" s="760">
        <v>9.1</v>
      </c>
    </row>
    <row r="2558" spans="1:4">
      <c r="A2558" s="755">
        <v>92865</v>
      </c>
      <c r="B2558" s="756" t="s">
        <v>1508</v>
      </c>
      <c r="C2558" s="755" t="s">
        <v>30</v>
      </c>
      <c r="D2558" s="757">
        <v>7.46</v>
      </c>
    </row>
    <row r="2559" spans="1:4">
      <c r="A2559" s="758">
        <v>92866</v>
      </c>
      <c r="B2559" s="759" t="s">
        <v>1509</v>
      </c>
      <c r="C2559" s="758" t="s">
        <v>30</v>
      </c>
      <c r="D2559" s="760">
        <v>6.06</v>
      </c>
    </row>
    <row r="2560" spans="1:4">
      <c r="A2560" s="755">
        <v>92867</v>
      </c>
      <c r="B2560" s="756" t="s">
        <v>1510</v>
      </c>
      <c r="C2560" s="755" t="s">
        <v>30</v>
      </c>
      <c r="D2560" s="757">
        <v>18.38</v>
      </c>
    </row>
    <row r="2561" spans="1:4" ht="30">
      <c r="A2561" s="758">
        <v>92868</v>
      </c>
      <c r="B2561" s="759" t="s">
        <v>5122</v>
      </c>
      <c r="C2561" s="758" t="s">
        <v>30</v>
      </c>
      <c r="D2561" s="760">
        <v>9.65</v>
      </c>
    </row>
    <row r="2562" spans="1:4" ht="30">
      <c r="A2562" s="755">
        <v>92869</v>
      </c>
      <c r="B2562" s="756" t="s">
        <v>5123</v>
      </c>
      <c r="C2562" s="755" t="s">
        <v>30</v>
      </c>
      <c r="D2562" s="757">
        <v>6.38</v>
      </c>
    </row>
    <row r="2563" spans="1:4">
      <c r="A2563" s="758">
        <v>92870</v>
      </c>
      <c r="B2563" s="759" t="s">
        <v>1511</v>
      </c>
      <c r="C2563" s="758" t="s">
        <v>30</v>
      </c>
      <c r="D2563" s="760">
        <v>22.49</v>
      </c>
    </row>
    <row r="2564" spans="1:4" ht="30">
      <c r="A2564" s="755">
        <v>92871</v>
      </c>
      <c r="B2564" s="756" t="s">
        <v>5124</v>
      </c>
      <c r="C2564" s="755" t="s">
        <v>30</v>
      </c>
      <c r="D2564" s="757">
        <v>12.45</v>
      </c>
    </row>
    <row r="2565" spans="1:4" ht="30">
      <c r="A2565" s="758">
        <v>92872</v>
      </c>
      <c r="B2565" s="759" t="s">
        <v>5125</v>
      </c>
      <c r="C2565" s="758" t="s">
        <v>30</v>
      </c>
      <c r="D2565" s="760">
        <v>8.69</v>
      </c>
    </row>
    <row r="2566" spans="1:4" ht="30">
      <c r="A2566" s="755">
        <v>95777</v>
      </c>
      <c r="B2566" s="756" t="s">
        <v>5126</v>
      </c>
      <c r="C2566" s="755" t="s">
        <v>30</v>
      </c>
      <c r="D2566" s="757">
        <v>18.02</v>
      </c>
    </row>
    <row r="2567" spans="1:4" ht="30">
      <c r="A2567" s="758">
        <v>95778</v>
      </c>
      <c r="B2567" s="759" t="s">
        <v>5127</v>
      </c>
      <c r="C2567" s="758" t="s">
        <v>30</v>
      </c>
      <c r="D2567" s="760">
        <v>18.420000000000002</v>
      </c>
    </row>
    <row r="2568" spans="1:4" ht="30">
      <c r="A2568" s="755">
        <v>95779</v>
      </c>
      <c r="B2568" s="756" t="s">
        <v>5128</v>
      </c>
      <c r="C2568" s="755" t="s">
        <v>30</v>
      </c>
      <c r="D2568" s="757">
        <v>17.09</v>
      </c>
    </row>
    <row r="2569" spans="1:4" ht="30">
      <c r="A2569" s="758">
        <v>95780</v>
      </c>
      <c r="B2569" s="759" t="s">
        <v>5129</v>
      </c>
      <c r="C2569" s="758" t="s">
        <v>30</v>
      </c>
      <c r="D2569" s="760">
        <v>20.309999999999999</v>
      </c>
    </row>
    <row r="2570" spans="1:4" ht="30">
      <c r="A2570" s="755">
        <v>95781</v>
      </c>
      <c r="B2570" s="756" t="s">
        <v>5130</v>
      </c>
      <c r="C2570" s="755" t="s">
        <v>30</v>
      </c>
      <c r="D2570" s="757">
        <v>20.61</v>
      </c>
    </row>
    <row r="2571" spans="1:4" ht="30">
      <c r="A2571" s="758">
        <v>95782</v>
      </c>
      <c r="B2571" s="759" t="s">
        <v>5131</v>
      </c>
      <c r="C2571" s="758" t="s">
        <v>30</v>
      </c>
      <c r="D2571" s="760">
        <v>21.38</v>
      </c>
    </row>
    <row r="2572" spans="1:4" ht="30">
      <c r="A2572" s="755">
        <v>95785</v>
      </c>
      <c r="B2572" s="756" t="s">
        <v>5132</v>
      </c>
      <c r="C2572" s="755" t="s">
        <v>30</v>
      </c>
      <c r="D2572" s="757">
        <v>24.14</v>
      </c>
    </row>
    <row r="2573" spans="1:4" ht="30">
      <c r="A2573" s="758">
        <v>95787</v>
      </c>
      <c r="B2573" s="759" t="s">
        <v>5133</v>
      </c>
      <c r="C2573" s="758" t="s">
        <v>30</v>
      </c>
      <c r="D2573" s="760">
        <v>18.350000000000001</v>
      </c>
    </row>
    <row r="2574" spans="1:4" ht="30">
      <c r="A2574" s="755">
        <v>95789</v>
      </c>
      <c r="B2574" s="756" t="s">
        <v>5134</v>
      </c>
      <c r="C2574" s="755" t="s">
        <v>30</v>
      </c>
      <c r="D2574" s="757">
        <v>22.37</v>
      </c>
    </row>
    <row r="2575" spans="1:4" ht="30">
      <c r="A2575" s="758">
        <v>95791</v>
      </c>
      <c r="B2575" s="759" t="s">
        <v>5135</v>
      </c>
      <c r="C2575" s="758" t="s">
        <v>30</v>
      </c>
      <c r="D2575" s="760">
        <v>28.36</v>
      </c>
    </row>
    <row r="2576" spans="1:4" ht="30">
      <c r="A2576" s="755">
        <v>95795</v>
      </c>
      <c r="B2576" s="756" t="s">
        <v>5136</v>
      </c>
      <c r="C2576" s="755" t="s">
        <v>30</v>
      </c>
      <c r="D2576" s="757">
        <v>21.17</v>
      </c>
    </row>
    <row r="2577" spans="1:4" ht="30">
      <c r="A2577" s="758">
        <v>95796</v>
      </c>
      <c r="B2577" s="759" t="s">
        <v>5137</v>
      </c>
      <c r="C2577" s="758" t="s">
        <v>30</v>
      </c>
      <c r="D2577" s="760">
        <v>26.31</v>
      </c>
    </row>
    <row r="2578" spans="1:4" ht="30">
      <c r="A2578" s="755">
        <v>95797</v>
      </c>
      <c r="B2578" s="756" t="s">
        <v>5138</v>
      </c>
      <c r="C2578" s="755" t="s">
        <v>30</v>
      </c>
      <c r="D2578" s="757">
        <v>32.99</v>
      </c>
    </row>
    <row r="2579" spans="1:4" ht="30">
      <c r="A2579" s="758">
        <v>95801</v>
      </c>
      <c r="B2579" s="759" t="s">
        <v>5139</v>
      </c>
      <c r="C2579" s="758" t="s">
        <v>30</v>
      </c>
      <c r="D2579" s="760">
        <v>25.26</v>
      </c>
    </row>
    <row r="2580" spans="1:4" ht="30">
      <c r="A2580" s="755">
        <v>95802</v>
      </c>
      <c r="B2580" s="756" t="s">
        <v>5140</v>
      </c>
      <c r="C2580" s="755" t="s">
        <v>30</v>
      </c>
      <c r="D2580" s="757">
        <v>28.1</v>
      </c>
    </row>
    <row r="2581" spans="1:4" ht="30">
      <c r="A2581" s="758">
        <v>95803</v>
      </c>
      <c r="B2581" s="759" t="s">
        <v>5141</v>
      </c>
      <c r="C2581" s="758" t="s">
        <v>30</v>
      </c>
      <c r="D2581" s="760">
        <v>36.65</v>
      </c>
    </row>
    <row r="2582" spans="1:4" ht="30">
      <c r="A2582" s="755">
        <v>95804</v>
      </c>
      <c r="B2582" s="756" t="s">
        <v>5142</v>
      </c>
      <c r="C2582" s="755" t="s">
        <v>30</v>
      </c>
      <c r="D2582" s="757">
        <v>16.5</v>
      </c>
    </row>
    <row r="2583" spans="1:4" ht="30">
      <c r="A2583" s="758">
        <v>95805</v>
      </c>
      <c r="B2583" s="759" t="s">
        <v>5143</v>
      </c>
      <c r="C2583" s="758" t="s">
        <v>30</v>
      </c>
      <c r="D2583" s="760">
        <v>16.649999999999999</v>
      </c>
    </row>
    <row r="2584" spans="1:4" ht="30">
      <c r="A2584" s="755">
        <v>95806</v>
      </c>
      <c r="B2584" s="756" t="s">
        <v>5144</v>
      </c>
      <c r="C2584" s="755" t="s">
        <v>30</v>
      </c>
      <c r="D2584" s="757">
        <v>17.170000000000002</v>
      </c>
    </row>
    <row r="2585" spans="1:4" ht="30">
      <c r="A2585" s="758">
        <v>95807</v>
      </c>
      <c r="B2585" s="759" t="s">
        <v>5145</v>
      </c>
      <c r="C2585" s="758" t="s">
        <v>30</v>
      </c>
      <c r="D2585" s="760">
        <v>18.940000000000001</v>
      </c>
    </row>
    <row r="2586" spans="1:4" ht="30">
      <c r="A2586" s="755">
        <v>95808</v>
      </c>
      <c r="B2586" s="756" t="s">
        <v>5146</v>
      </c>
      <c r="C2586" s="755" t="s">
        <v>30</v>
      </c>
      <c r="D2586" s="757">
        <v>19.39</v>
      </c>
    </row>
    <row r="2587" spans="1:4" ht="30">
      <c r="A2587" s="758">
        <v>95809</v>
      </c>
      <c r="B2587" s="759" t="s">
        <v>5147</v>
      </c>
      <c r="C2587" s="758" t="s">
        <v>30</v>
      </c>
      <c r="D2587" s="760">
        <v>21.29</v>
      </c>
    </row>
    <row r="2588" spans="1:4" ht="30">
      <c r="A2588" s="755">
        <v>95810</v>
      </c>
      <c r="B2588" s="756" t="s">
        <v>5148</v>
      </c>
      <c r="C2588" s="755" t="s">
        <v>30</v>
      </c>
      <c r="D2588" s="757">
        <v>10.28</v>
      </c>
    </row>
    <row r="2589" spans="1:4" ht="30">
      <c r="A2589" s="758">
        <v>95811</v>
      </c>
      <c r="B2589" s="759" t="s">
        <v>5149</v>
      </c>
      <c r="C2589" s="758" t="s">
        <v>30</v>
      </c>
      <c r="D2589" s="760">
        <v>10.74</v>
      </c>
    </row>
    <row r="2590" spans="1:4" ht="30">
      <c r="A2590" s="755">
        <v>95812</v>
      </c>
      <c r="B2590" s="756" t="s">
        <v>5150</v>
      </c>
      <c r="C2590" s="755" t="s">
        <v>30</v>
      </c>
      <c r="D2590" s="757">
        <v>12.63</v>
      </c>
    </row>
    <row r="2591" spans="1:4" ht="30">
      <c r="A2591" s="758">
        <v>95813</v>
      </c>
      <c r="B2591" s="759" t="s">
        <v>5151</v>
      </c>
      <c r="C2591" s="758" t="s">
        <v>30</v>
      </c>
      <c r="D2591" s="760">
        <v>12.37</v>
      </c>
    </row>
    <row r="2592" spans="1:4" ht="30">
      <c r="A2592" s="755">
        <v>95814</v>
      </c>
      <c r="B2592" s="756" t="s">
        <v>5152</v>
      </c>
      <c r="C2592" s="755" t="s">
        <v>30</v>
      </c>
      <c r="D2592" s="757">
        <v>13.06</v>
      </c>
    </row>
    <row r="2593" spans="1:4" ht="30">
      <c r="A2593" s="758">
        <v>95815</v>
      </c>
      <c r="B2593" s="759" t="s">
        <v>5153</v>
      </c>
      <c r="C2593" s="758" t="s">
        <v>30</v>
      </c>
      <c r="D2593" s="760">
        <v>16.72</v>
      </c>
    </row>
    <row r="2594" spans="1:4" ht="30">
      <c r="A2594" s="755">
        <v>95816</v>
      </c>
      <c r="B2594" s="756" t="s">
        <v>5154</v>
      </c>
      <c r="C2594" s="755" t="s">
        <v>30</v>
      </c>
      <c r="D2594" s="757">
        <v>23.3</v>
      </c>
    </row>
    <row r="2595" spans="1:4" ht="30">
      <c r="A2595" s="758">
        <v>95817</v>
      </c>
      <c r="B2595" s="759" t="s">
        <v>5155</v>
      </c>
      <c r="C2595" s="758" t="s">
        <v>30</v>
      </c>
      <c r="D2595" s="760">
        <v>23.89</v>
      </c>
    </row>
    <row r="2596" spans="1:4" ht="30">
      <c r="A2596" s="755">
        <v>95818</v>
      </c>
      <c r="B2596" s="756" t="s">
        <v>5156</v>
      </c>
      <c r="C2596" s="755" t="s">
        <v>30</v>
      </c>
      <c r="D2596" s="757">
        <v>28.82</v>
      </c>
    </row>
    <row r="2597" spans="1:4" ht="30">
      <c r="A2597" s="758">
        <v>97886</v>
      </c>
      <c r="B2597" s="759" t="s">
        <v>8102</v>
      </c>
      <c r="C2597" s="758" t="s">
        <v>30</v>
      </c>
      <c r="D2597" s="760">
        <v>113.59</v>
      </c>
    </row>
    <row r="2598" spans="1:4" ht="30">
      <c r="A2598" s="755">
        <v>97887</v>
      </c>
      <c r="B2598" s="756" t="s">
        <v>8103</v>
      </c>
      <c r="C2598" s="755" t="s">
        <v>30</v>
      </c>
      <c r="D2598" s="757">
        <v>179.36</v>
      </c>
    </row>
    <row r="2599" spans="1:4" ht="30">
      <c r="A2599" s="758">
        <v>97888</v>
      </c>
      <c r="B2599" s="759" t="s">
        <v>8104</v>
      </c>
      <c r="C2599" s="758" t="s">
        <v>30</v>
      </c>
      <c r="D2599" s="760">
        <v>346.23</v>
      </c>
    </row>
    <row r="2600" spans="1:4" ht="30">
      <c r="A2600" s="755">
        <v>97889</v>
      </c>
      <c r="B2600" s="756" t="s">
        <v>8105</v>
      </c>
      <c r="C2600" s="755" t="s">
        <v>30</v>
      </c>
      <c r="D2600" s="757">
        <v>464.04</v>
      </c>
    </row>
    <row r="2601" spans="1:4" ht="30">
      <c r="A2601" s="758">
        <v>97890</v>
      </c>
      <c r="B2601" s="759" t="s">
        <v>8106</v>
      </c>
      <c r="C2601" s="758" t="s">
        <v>30</v>
      </c>
      <c r="D2601" s="760">
        <v>533.87</v>
      </c>
    </row>
    <row r="2602" spans="1:4" ht="30">
      <c r="A2602" s="755">
        <v>97891</v>
      </c>
      <c r="B2602" s="756" t="s">
        <v>8107</v>
      </c>
      <c r="C2602" s="755" t="s">
        <v>30</v>
      </c>
      <c r="D2602" s="757">
        <v>136.85</v>
      </c>
    </row>
    <row r="2603" spans="1:4" ht="30">
      <c r="A2603" s="758">
        <v>97892</v>
      </c>
      <c r="B2603" s="759" t="s">
        <v>8108</v>
      </c>
      <c r="C2603" s="758" t="s">
        <v>30</v>
      </c>
      <c r="D2603" s="760">
        <v>256.33999999999997</v>
      </c>
    </row>
    <row r="2604" spans="1:4" ht="30">
      <c r="A2604" s="755">
        <v>97893</v>
      </c>
      <c r="B2604" s="756" t="s">
        <v>8109</v>
      </c>
      <c r="C2604" s="755" t="s">
        <v>30</v>
      </c>
      <c r="D2604" s="757">
        <v>349.41</v>
      </c>
    </row>
    <row r="2605" spans="1:4" ht="30">
      <c r="A2605" s="758">
        <v>97894</v>
      </c>
      <c r="B2605" s="759" t="s">
        <v>8110</v>
      </c>
      <c r="C2605" s="758" t="s">
        <v>30</v>
      </c>
      <c r="D2605" s="760">
        <v>394.97</v>
      </c>
    </row>
    <row r="2606" spans="1:4">
      <c r="A2606" s="755">
        <v>68066</v>
      </c>
      <c r="B2606" s="756" t="s">
        <v>379</v>
      </c>
      <c r="C2606" s="755" t="s">
        <v>30</v>
      </c>
      <c r="D2606" s="757">
        <v>130.06</v>
      </c>
    </row>
    <row r="2607" spans="1:4">
      <c r="A2607" s="758">
        <v>72319</v>
      </c>
      <c r="B2607" s="759" t="s">
        <v>5157</v>
      </c>
      <c r="C2607" s="758" t="s">
        <v>30</v>
      </c>
      <c r="D2607" s="760">
        <v>3590.43</v>
      </c>
    </row>
    <row r="2608" spans="1:4">
      <c r="A2608" s="755">
        <v>72341</v>
      </c>
      <c r="B2608" s="756" t="s">
        <v>380</v>
      </c>
      <c r="C2608" s="755" t="s">
        <v>30</v>
      </c>
      <c r="D2608" s="757">
        <v>191.02</v>
      </c>
    </row>
    <row r="2609" spans="1:4">
      <c r="A2609" s="758">
        <v>72343</v>
      </c>
      <c r="B2609" s="759" t="s">
        <v>381</v>
      </c>
      <c r="C2609" s="758" t="s">
        <v>30</v>
      </c>
      <c r="D2609" s="760">
        <v>226.43</v>
      </c>
    </row>
    <row r="2610" spans="1:4">
      <c r="A2610" s="755">
        <v>72344</v>
      </c>
      <c r="B2610" s="756" t="s">
        <v>382</v>
      </c>
      <c r="C2610" s="755" t="s">
        <v>30</v>
      </c>
      <c r="D2610" s="757">
        <v>352.25</v>
      </c>
    </row>
    <row r="2611" spans="1:4">
      <c r="A2611" s="758">
        <v>72345</v>
      </c>
      <c r="B2611" s="759" t="s">
        <v>383</v>
      </c>
      <c r="C2611" s="758" t="s">
        <v>30</v>
      </c>
      <c r="D2611" s="760">
        <v>994.88</v>
      </c>
    </row>
    <row r="2612" spans="1:4">
      <c r="A2612" s="755" t="s">
        <v>384</v>
      </c>
      <c r="B2612" s="756" t="s">
        <v>385</v>
      </c>
      <c r="C2612" s="755" t="s">
        <v>30</v>
      </c>
      <c r="D2612" s="757">
        <v>1236.3800000000001</v>
      </c>
    </row>
    <row r="2613" spans="1:4">
      <c r="A2613" s="758" t="s">
        <v>37</v>
      </c>
      <c r="B2613" s="759" t="s">
        <v>5158</v>
      </c>
      <c r="C2613" s="758" t="s">
        <v>30</v>
      </c>
      <c r="D2613" s="760">
        <v>10.8</v>
      </c>
    </row>
    <row r="2614" spans="1:4">
      <c r="A2614" s="755" t="s">
        <v>386</v>
      </c>
      <c r="B2614" s="756" t="s">
        <v>5159</v>
      </c>
      <c r="C2614" s="755" t="s">
        <v>30</v>
      </c>
      <c r="D2614" s="757">
        <v>16.59</v>
      </c>
    </row>
    <row r="2615" spans="1:4">
      <c r="A2615" s="758" t="s">
        <v>38</v>
      </c>
      <c r="B2615" s="759" t="s">
        <v>5160</v>
      </c>
      <c r="C2615" s="758" t="s">
        <v>30</v>
      </c>
      <c r="D2615" s="760">
        <v>48.72</v>
      </c>
    </row>
    <row r="2616" spans="1:4">
      <c r="A2616" s="755" t="s">
        <v>39</v>
      </c>
      <c r="B2616" s="756" t="s">
        <v>5161</v>
      </c>
      <c r="C2616" s="755" t="s">
        <v>30</v>
      </c>
      <c r="D2616" s="757">
        <v>70.22</v>
      </c>
    </row>
    <row r="2617" spans="1:4">
      <c r="A2617" s="758" t="s">
        <v>40</v>
      </c>
      <c r="B2617" s="759" t="s">
        <v>5162</v>
      </c>
      <c r="C2617" s="758" t="s">
        <v>30</v>
      </c>
      <c r="D2617" s="760">
        <v>93.69</v>
      </c>
    </row>
    <row r="2618" spans="1:4">
      <c r="A2618" s="755" t="s">
        <v>387</v>
      </c>
      <c r="B2618" s="756" t="s">
        <v>5163</v>
      </c>
      <c r="C2618" s="755" t="s">
        <v>30</v>
      </c>
      <c r="D2618" s="757">
        <v>265.72000000000003</v>
      </c>
    </row>
    <row r="2619" spans="1:4">
      <c r="A2619" s="758" t="s">
        <v>388</v>
      </c>
      <c r="B2619" s="759" t="s">
        <v>5164</v>
      </c>
      <c r="C2619" s="758" t="s">
        <v>30</v>
      </c>
      <c r="D2619" s="760">
        <v>687.08</v>
      </c>
    </row>
    <row r="2620" spans="1:4">
      <c r="A2620" s="755" t="s">
        <v>389</v>
      </c>
      <c r="B2620" s="756" t="s">
        <v>5165</v>
      </c>
      <c r="C2620" s="755" t="s">
        <v>30</v>
      </c>
      <c r="D2620" s="757">
        <v>939</v>
      </c>
    </row>
    <row r="2621" spans="1:4">
      <c r="A2621" s="758" t="s">
        <v>390</v>
      </c>
      <c r="B2621" s="759" t="s">
        <v>5166</v>
      </c>
      <c r="C2621" s="758" t="s">
        <v>30</v>
      </c>
      <c r="D2621" s="760">
        <v>1538.23</v>
      </c>
    </row>
    <row r="2622" spans="1:4">
      <c r="A2622" s="755" t="s">
        <v>41</v>
      </c>
      <c r="B2622" s="756" t="s">
        <v>5167</v>
      </c>
      <c r="C2622" s="755" t="s">
        <v>30</v>
      </c>
      <c r="D2622" s="757">
        <v>415.45</v>
      </c>
    </row>
    <row r="2623" spans="1:4" ht="30">
      <c r="A2623" s="758" t="s">
        <v>391</v>
      </c>
      <c r="B2623" s="759" t="s">
        <v>1512</v>
      </c>
      <c r="C2623" s="758" t="s">
        <v>30</v>
      </c>
      <c r="D2623" s="760">
        <v>58.56</v>
      </c>
    </row>
    <row r="2624" spans="1:4" ht="30">
      <c r="A2624" s="755" t="s">
        <v>392</v>
      </c>
      <c r="B2624" s="756" t="s">
        <v>1513</v>
      </c>
      <c r="C2624" s="755" t="s">
        <v>30</v>
      </c>
      <c r="D2624" s="757">
        <v>416.5</v>
      </c>
    </row>
    <row r="2625" spans="1:4" ht="30">
      <c r="A2625" s="758" t="s">
        <v>44</v>
      </c>
      <c r="B2625" s="759" t="s">
        <v>1514</v>
      </c>
      <c r="C2625" s="758" t="s">
        <v>30</v>
      </c>
      <c r="D2625" s="760">
        <v>482.53</v>
      </c>
    </row>
    <row r="2626" spans="1:4" ht="30">
      <c r="A2626" s="755" t="s">
        <v>45</v>
      </c>
      <c r="B2626" s="756" t="s">
        <v>1515</v>
      </c>
      <c r="C2626" s="755" t="s">
        <v>30</v>
      </c>
      <c r="D2626" s="757">
        <v>957.28</v>
      </c>
    </row>
    <row r="2627" spans="1:4" ht="30">
      <c r="A2627" s="758" t="s">
        <v>393</v>
      </c>
      <c r="B2627" s="759" t="s">
        <v>1516</v>
      </c>
      <c r="C2627" s="758" t="s">
        <v>30</v>
      </c>
      <c r="D2627" s="760">
        <v>786.82</v>
      </c>
    </row>
    <row r="2628" spans="1:4" ht="30">
      <c r="A2628" s="755" t="s">
        <v>394</v>
      </c>
      <c r="B2628" s="756" t="s">
        <v>1517</v>
      </c>
      <c r="C2628" s="755" t="s">
        <v>30</v>
      </c>
      <c r="D2628" s="757">
        <v>1166.9000000000001</v>
      </c>
    </row>
    <row r="2629" spans="1:4">
      <c r="A2629" s="758">
        <v>83372</v>
      </c>
      <c r="B2629" s="759" t="s">
        <v>395</v>
      </c>
      <c r="C2629" s="758" t="s">
        <v>30</v>
      </c>
      <c r="D2629" s="760">
        <v>750.93</v>
      </c>
    </row>
    <row r="2630" spans="1:4" ht="30">
      <c r="A2630" s="755">
        <v>83463</v>
      </c>
      <c r="B2630" s="756" t="s">
        <v>5168</v>
      </c>
      <c r="C2630" s="755" t="s">
        <v>30</v>
      </c>
      <c r="D2630" s="757">
        <v>304.91000000000003</v>
      </c>
    </row>
    <row r="2631" spans="1:4" ht="30">
      <c r="A2631" s="758">
        <v>84402</v>
      </c>
      <c r="B2631" s="759" t="s">
        <v>5169</v>
      </c>
      <c r="C2631" s="758" t="s">
        <v>30</v>
      </c>
      <c r="D2631" s="760">
        <v>68.48</v>
      </c>
    </row>
    <row r="2632" spans="1:4">
      <c r="A2632" s="755">
        <v>93653</v>
      </c>
      <c r="B2632" s="756" t="s">
        <v>1945</v>
      </c>
      <c r="C2632" s="755" t="s">
        <v>30</v>
      </c>
      <c r="D2632" s="757">
        <v>8.24</v>
      </c>
    </row>
    <row r="2633" spans="1:4">
      <c r="A2633" s="758">
        <v>93654</v>
      </c>
      <c r="B2633" s="759" t="s">
        <v>1946</v>
      </c>
      <c r="C2633" s="758" t="s">
        <v>30</v>
      </c>
      <c r="D2633" s="760">
        <v>8.65</v>
      </c>
    </row>
    <row r="2634" spans="1:4">
      <c r="A2634" s="755">
        <v>93655</v>
      </c>
      <c r="B2634" s="756" t="s">
        <v>1947</v>
      </c>
      <c r="C2634" s="755" t="s">
        <v>30</v>
      </c>
      <c r="D2634" s="757">
        <v>9.3800000000000008</v>
      </c>
    </row>
    <row r="2635" spans="1:4">
      <c r="A2635" s="758">
        <v>93656</v>
      </c>
      <c r="B2635" s="759" t="s">
        <v>1948</v>
      </c>
      <c r="C2635" s="758" t="s">
        <v>30</v>
      </c>
      <c r="D2635" s="760">
        <v>9.3800000000000008</v>
      </c>
    </row>
    <row r="2636" spans="1:4">
      <c r="A2636" s="755">
        <v>93657</v>
      </c>
      <c r="B2636" s="756" t="s">
        <v>1949</v>
      </c>
      <c r="C2636" s="755" t="s">
        <v>30</v>
      </c>
      <c r="D2636" s="757">
        <v>10.31</v>
      </c>
    </row>
    <row r="2637" spans="1:4">
      <c r="A2637" s="758">
        <v>93658</v>
      </c>
      <c r="B2637" s="759" t="s">
        <v>1950</v>
      </c>
      <c r="C2637" s="758" t="s">
        <v>30</v>
      </c>
      <c r="D2637" s="760">
        <v>14.98</v>
      </c>
    </row>
    <row r="2638" spans="1:4">
      <c r="A2638" s="755">
        <v>93659</v>
      </c>
      <c r="B2638" s="756" t="s">
        <v>1951</v>
      </c>
      <c r="C2638" s="755" t="s">
        <v>30</v>
      </c>
      <c r="D2638" s="757">
        <v>16.88</v>
      </c>
    </row>
    <row r="2639" spans="1:4">
      <c r="A2639" s="758">
        <v>93660</v>
      </c>
      <c r="B2639" s="759" t="s">
        <v>5170</v>
      </c>
      <c r="C2639" s="758" t="s">
        <v>30</v>
      </c>
      <c r="D2639" s="760">
        <v>41.12</v>
      </c>
    </row>
    <row r="2640" spans="1:4">
      <c r="A2640" s="755">
        <v>93661</v>
      </c>
      <c r="B2640" s="756" t="s">
        <v>5171</v>
      </c>
      <c r="C2640" s="755" t="s">
        <v>30</v>
      </c>
      <c r="D2640" s="757">
        <v>41.92</v>
      </c>
    </row>
    <row r="2641" spans="1:4">
      <c r="A2641" s="758">
        <v>93662</v>
      </c>
      <c r="B2641" s="759" t="s">
        <v>5172</v>
      </c>
      <c r="C2641" s="758" t="s">
        <v>30</v>
      </c>
      <c r="D2641" s="760">
        <v>43.44</v>
      </c>
    </row>
    <row r="2642" spans="1:4">
      <c r="A2642" s="755">
        <v>93663</v>
      </c>
      <c r="B2642" s="756" t="s">
        <v>5173</v>
      </c>
      <c r="C2642" s="755" t="s">
        <v>30</v>
      </c>
      <c r="D2642" s="757">
        <v>43.44</v>
      </c>
    </row>
    <row r="2643" spans="1:4">
      <c r="A2643" s="758">
        <v>93664</v>
      </c>
      <c r="B2643" s="759" t="s">
        <v>5174</v>
      </c>
      <c r="C2643" s="758" t="s">
        <v>30</v>
      </c>
      <c r="D2643" s="760">
        <v>45.27</v>
      </c>
    </row>
    <row r="2644" spans="1:4">
      <c r="A2644" s="755">
        <v>93665</v>
      </c>
      <c r="B2644" s="756" t="s">
        <v>5175</v>
      </c>
      <c r="C2644" s="755" t="s">
        <v>30</v>
      </c>
      <c r="D2644" s="757">
        <v>47.66</v>
      </c>
    </row>
    <row r="2645" spans="1:4">
      <c r="A2645" s="758">
        <v>93666</v>
      </c>
      <c r="B2645" s="759" t="s">
        <v>5176</v>
      </c>
      <c r="C2645" s="758" t="s">
        <v>30</v>
      </c>
      <c r="D2645" s="760">
        <v>51.45</v>
      </c>
    </row>
    <row r="2646" spans="1:4">
      <c r="A2646" s="755">
        <v>93667</v>
      </c>
      <c r="B2646" s="756" t="s">
        <v>1952</v>
      </c>
      <c r="C2646" s="755" t="s">
        <v>30</v>
      </c>
      <c r="D2646" s="757">
        <v>51.28</v>
      </c>
    </row>
    <row r="2647" spans="1:4">
      <c r="A2647" s="758">
        <v>93668</v>
      </c>
      <c r="B2647" s="759" t="s">
        <v>1953</v>
      </c>
      <c r="C2647" s="758" t="s">
        <v>30</v>
      </c>
      <c r="D2647" s="760">
        <v>52.5</v>
      </c>
    </row>
    <row r="2648" spans="1:4">
      <c r="A2648" s="755">
        <v>93669</v>
      </c>
      <c r="B2648" s="756" t="s">
        <v>1954</v>
      </c>
      <c r="C2648" s="755" t="s">
        <v>30</v>
      </c>
      <c r="D2648" s="757">
        <v>54.75</v>
      </c>
    </row>
    <row r="2649" spans="1:4">
      <c r="A2649" s="758">
        <v>93670</v>
      </c>
      <c r="B2649" s="759" t="s">
        <v>1955</v>
      </c>
      <c r="C2649" s="758" t="s">
        <v>30</v>
      </c>
      <c r="D2649" s="760">
        <v>54.75</v>
      </c>
    </row>
    <row r="2650" spans="1:4">
      <c r="A2650" s="755">
        <v>93671</v>
      </c>
      <c r="B2650" s="756" t="s">
        <v>1956</v>
      </c>
      <c r="C2650" s="755" t="s">
        <v>30</v>
      </c>
      <c r="D2650" s="757">
        <v>57.52</v>
      </c>
    </row>
    <row r="2651" spans="1:4">
      <c r="A2651" s="758">
        <v>93672</v>
      </c>
      <c r="B2651" s="759" t="s">
        <v>1957</v>
      </c>
      <c r="C2651" s="758" t="s">
        <v>30</v>
      </c>
      <c r="D2651" s="760">
        <v>62</v>
      </c>
    </row>
    <row r="2652" spans="1:4">
      <c r="A2652" s="755">
        <v>93673</v>
      </c>
      <c r="B2652" s="756" t="s">
        <v>1958</v>
      </c>
      <c r="C2652" s="755" t="s">
        <v>30</v>
      </c>
      <c r="D2652" s="757">
        <v>67.680000000000007</v>
      </c>
    </row>
    <row r="2653" spans="1:4">
      <c r="A2653" s="758">
        <v>72339</v>
      </c>
      <c r="B2653" s="759" t="s">
        <v>396</v>
      </c>
      <c r="C2653" s="758" t="s">
        <v>30</v>
      </c>
      <c r="D2653" s="760">
        <v>39.03</v>
      </c>
    </row>
    <row r="2654" spans="1:4">
      <c r="A2654" s="755">
        <v>83403</v>
      </c>
      <c r="B2654" s="756" t="s">
        <v>5177</v>
      </c>
      <c r="C2654" s="755" t="s">
        <v>30</v>
      </c>
      <c r="D2654" s="757">
        <v>13.58</v>
      </c>
    </row>
    <row r="2655" spans="1:4">
      <c r="A2655" s="758">
        <v>83465</v>
      </c>
      <c r="B2655" s="759" t="s">
        <v>397</v>
      </c>
      <c r="C2655" s="758" t="s">
        <v>30</v>
      </c>
      <c r="D2655" s="760">
        <v>33.299999999999997</v>
      </c>
    </row>
    <row r="2656" spans="1:4" ht="30">
      <c r="A2656" s="755">
        <v>91945</v>
      </c>
      <c r="B2656" s="756" t="s">
        <v>1518</v>
      </c>
      <c r="C2656" s="755" t="s">
        <v>30</v>
      </c>
      <c r="D2656" s="757">
        <v>5.83</v>
      </c>
    </row>
    <row r="2657" spans="1:4" ht="30">
      <c r="A2657" s="758">
        <v>91946</v>
      </c>
      <c r="B2657" s="759" t="s">
        <v>1519</v>
      </c>
      <c r="C2657" s="758" t="s">
        <v>30</v>
      </c>
      <c r="D2657" s="760">
        <v>4.79</v>
      </c>
    </row>
    <row r="2658" spans="1:4" ht="30">
      <c r="A2658" s="755">
        <v>91947</v>
      </c>
      <c r="B2658" s="756" t="s">
        <v>1520</v>
      </c>
      <c r="C2658" s="755" t="s">
        <v>30</v>
      </c>
      <c r="D2658" s="757">
        <v>4.1399999999999997</v>
      </c>
    </row>
    <row r="2659" spans="1:4" ht="30">
      <c r="A2659" s="758">
        <v>91949</v>
      </c>
      <c r="B2659" s="759" t="s">
        <v>1521</v>
      </c>
      <c r="C2659" s="758" t="s">
        <v>30</v>
      </c>
      <c r="D2659" s="760">
        <v>8.73</v>
      </c>
    </row>
    <row r="2660" spans="1:4" ht="30">
      <c r="A2660" s="755">
        <v>91950</v>
      </c>
      <c r="B2660" s="756" t="s">
        <v>1522</v>
      </c>
      <c r="C2660" s="755" t="s">
        <v>30</v>
      </c>
      <c r="D2660" s="757">
        <v>7.46</v>
      </c>
    </row>
    <row r="2661" spans="1:4" ht="30">
      <c r="A2661" s="758">
        <v>91951</v>
      </c>
      <c r="B2661" s="759" t="s">
        <v>1523</v>
      </c>
      <c r="C2661" s="758" t="s">
        <v>30</v>
      </c>
      <c r="D2661" s="760">
        <v>6.7</v>
      </c>
    </row>
    <row r="2662" spans="1:4">
      <c r="A2662" s="755">
        <v>91952</v>
      </c>
      <c r="B2662" s="756" t="s">
        <v>5178</v>
      </c>
      <c r="C2662" s="755" t="s">
        <v>30</v>
      </c>
      <c r="D2662" s="757">
        <v>11.17</v>
      </c>
    </row>
    <row r="2663" spans="1:4">
      <c r="A2663" s="758">
        <v>91953</v>
      </c>
      <c r="B2663" s="759" t="s">
        <v>1524</v>
      </c>
      <c r="C2663" s="758" t="s">
        <v>30</v>
      </c>
      <c r="D2663" s="760">
        <v>15.96</v>
      </c>
    </row>
    <row r="2664" spans="1:4">
      <c r="A2664" s="755">
        <v>91954</v>
      </c>
      <c r="B2664" s="756" t="s">
        <v>5179</v>
      </c>
      <c r="C2664" s="755" t="s">
        <v>30</v>
      </c>
      <c r="D2664" s="757">
        <v>15.04</v>
      </c>
    </row>
    <row r="2665" spans="1:4">
      <c r="A2665" s="758">
        <v>91955</v>
      </c>
      <c r="B2665" s="759" t="s">
        <v>1525</v>
      </c>
      <c r="C2665" s="758" t="s">
        <v>30</v>
      </c>
      <c r="D2665" s="760">
        <v>19.829999999999998</v>
      </c>
    </row>
    <row r="2666" spans="1:4" ht="30">
      <c r="A2666" s="755">
        <v>91956</v>
      </c>
      <c r="B2666" s="756" t="s">
        <v>5180</v>
      </c>
      <c r="C2666" s="755" t="s">
        <v>30</v>
      </c>
      <c r="D2666" s="757">
        <v>24.26</v>
      </c>
    </row>
    <row r="2667" spans="1:4" ht="30">
      <c r="A2667" s="758">
        <v>91957</v>
      </c>
      <c r="B2667" s="759" t="s">
        <v>5181</v>
      </c>
      <c r="C2667" s="758" t="s">
        <v>30</v>
      </c>
      <c r="D2667" s="760">
        <v>29.05</v>
      </c>
    </row>
    <row r="2668" spans="1:4">
      <c r="A2668" s="755">
        <v>91958</v>
      </c>
      <c r="B2668" s="756" t="s">
        <v>5182</v>
      </c>
      <c r="C2668" s="755" t="s">
        <v>30</v>
      </c>
      <c r="D2668" s="757">
        <v>20.43</v>
      </c>
    </row>
    <row r="2669" spans="1:4">
      <c r="A2669" s="758">
        <v>91959</v>
      </c>
      <c r="B2669" s="759" t="s">
        <v>1526</v>
      </c>
      <c r="C2669" s="758" t="s">
        <v>30</v>
      </c>
      <c r="D2669" s="760">
        <v>25.22</v>
      </c>
    </row>
    <row r="2670" spans="1:4">
      <c r="A2670" s="755">
        <v>91960</v>
      </c>
      <c r="B2670" s="756" t="s">
        <v>1527</v>
      </c>
      <c r="C2670" s="755" t="s">
        <v>30</v>
      </c>
      <c r="D2670" s="757">
        <v>28.13</v>
      </c>
    </row>
    <row r="2671" spans="1:4">
      <c r="A2671" s="758">
        <v>91961</v>
      </c>
      <c r="B2671" s="759" t="s">
        <v>1528</v>
      </c>
      <c r="C2671" s="758" t="s">
        <v>30</v>
      </c>
      <c r="D2671" s="760">
        <v>32.92</v>
      </c>
    </row>
    <row r="2672" spans="1:4" ht="30">
      <c r="A2672" s="755">
        <v>91962</v>
      </c>
      <c r="B2672" s="756" t="s">
        <v>5183</v>
      </c>
      <c r="C2672" s="755" t="s">
        <v>30</v>
      </c>
      <c r="D2672" s="757">
        <v>37.39</v>
      </c>
    </row>
    <row r="2673" spans="1:4" ht="30">
      <c r="A2673" s="758">
        <v>91963</v>
      </c>
      <c r="B2673" s="759" t="s">
        <v>5184</v>
      </c>
      <c r="C2673" s="758" t="s">
        <v>30</v>
      </c>
      <c r="D2673" s="760">
        <v>42.18</v>
      </c>
    </row>
    <row r="2674" spans="1:4" ht="30">
      <c r="A2674" s="755">
        <v>91964</v>
      </c>
      <c r="B2674" s="756" t="s">
        <v>5185</v>
      </c>
      <c r="C2674" s="755" t="s">
        <v>30</v>
      </c>
      <c r="D2674" s="757">
        <v>33.53</v>
      </c>
    </row>
    <row r="2675" spans="1:4" ht="30">
      <c r="A2675" s="758">
        <v>91965</v>
      </c>
      <c r="B2675" s="759" t="s">
        <v>5186</v>
      </c>
      <c r="C2675" s="758" t="s">
        <v>30</v>
      </c>
      <c r="D2675" s="760">
        <v>38.32</v>
      </c>
    </row>
    <row r="2676" spans="1:4">
      <c r="A2676" s="755">
        <v>91966</v>
      </c>
      <c r="B2676" s="756" t="s">
        <v>5187</v>
      </c>
      <c r="C2676" s="755" t="s">
        <v>30</v>
      </c>
      <c r="D2676" s="757">
        <v>29.69</v>
      </c>
    </row>
    <row r="2677" spans="1:4">
      <c r="A2677" s="758">
        <v>91967</v>
      </c>
      <c r="B2677" s="759" t="s">
        <v>1529</v>
      </c>
      <c r="C2677" s="758" t="s">
        <v>30</v>
      </c>
      <c r="D2677" s="760">
        <v>34.479999999999997</v>
      </c>
    </row>
    <row r="2678" spans="1:4">
      <c r="A2678" s="755">
        <v>91968</v>
      </c>
      <c r="B2678" s="756" t="s">
        <v>1530</v>
      </c>
      <c r="C2678" s="755" t="s">
        <v>30</v>
      </c>
      <c r="D2678" s="757">
        <v>41.23</v>
      </c>
    </row>
    <row r="2679" spans="1:4">
      <c r="A2679" s="758">
        <v>91969</v>
      </c>
      <c r="B2679" s="759" t="s">
        <v>1531</v>
      </c>
      <c r="C2679" s="758" t="s">
        <v>30</v>
      </c>
      <c r="D2679" s="760">
        <v>46.02</v>
      </c>
    </row>
    <row r="2680" spans="1:4" ht="30">
      <c r="A2680" s="755">
        <v>91970</v>
      </c>
      <c r="B2680" s="756" t="s">
        <v>5188</v>
      </c>
      <c r="C2680" s="755" t="s">
        <v>30</v>
      </c>
      <c r="D2680" s="757">
        <v>43</v>
      </c>
    </row>
    <row r="2681" spans="1:4" ht="30">
      <c r="A2681" s="758">
        <v>91971</v>
      </c>
      <c r="B2681" s="759" t="s">
        <v>5189</v>
      </c>
      <c r="C2681" s="758" t="s">
        <v>30</v>
      </c>
      <c r="D2681" s="760">
        <v>50.46</v>
      </c>
    </row>
    <row r="2682" spans="1:4" ht="30">
      <c r="A2682" s="755">
        <v>91972</v>
      </c>
      <c r="B2682" s="756" t="s">
        <v>5190</v>
      </c>
      <c r="C2682" s="755" t="s">
        <v>30</v>
      </c>
      <c r="D2682" s="757">
        <v>46.87</v>
      </c>
    </row>
    <row r="2683" spans="1:4" ht="30">
      <c r="A2683" s="758">
        <v>91973</v>
      </c>
      <c r="B2683" s="759" t="s">
        <v>5191</v>
      </c>
      <c r="C2683" s="758" t="s">
        <v>30</v>
      </c>
      <c r="D2683" s="760">
        <v>54.33</v>
      </c>
    </row>
    <row r="2684" spans="1:4">
      <c r="A2684" s="755">
        <v>91974</v>
      </c>
      <c r="B2684" s="756" t="s">
        <v>5192</v>
      </c>
      <c r="C2684" s="755" t="s">
        <v>30</v>
      </c>
      <c r="D2684" s="757">
        <v>39.14</v>
      </c>
    </row>
    <row r="2685" spans="1:4">
      <c r="A2685" s="758">
        <v>91975</v>
      </c>
      <c r="B2685" s="759" t="s">
        <v>1532</v>
      </c>
      <c r="C2685" s="758" t="s">
        <v>30</v>
      </c>
      <c r="D2685" s="760">
        <v>46.6</v>
      </c>
    </row>
    <row r="2686" spans="1:4">
      <c r="A2686" s="755">
        <v>91976</v>
      </c>
      <c r="B2686" s="756" t="s">
        <v>5193</v>
      </c>
      <c r="C2686" s="755" t="s">
        <v>30</v>
      </c>
      <c r="D2686" s="757">
        <v>57.72</v>
      </c>
    </row>
    <row r="2687" spans="1:4">
      <c r="A2687" s="758">
        <v>91977</v>
      </c>
      <c r="B2687" s="759" t="s">
        <v>1533</v>
      </c>
      <c r="C2687" s="758" t="s">
        <v>30</v>
      </c>
      <c r="D2687" s="760">
        <v>65.180000000000007</v>
      </c>
    </row>
    <row r="2688" spans="1:4">
      <c r="A2688" s="755">
        <v>91978</v>
      </c>
      <c r="B2688" s="756" t="s">
        <v>5194</v>
      </c>
      <c r="C2688" s="755" t="s">
        <v>30</v>
      </c>
      <c r="D2688" s="757">
        <v>23.47</v>
      </c>
    </row>
    <row r="2689" spans="1:4">
      <c r="A2689" s="758">
        <v>91979</v>
      </c>
      <c r="B2689" s="759" t="s">
        <v>5195</v>
      </c>
      <c r="C2689" s="758" t="s">
        <v>30</v>
      </c>
      <c r="D2689" s="760">
        <v>28.26</v>
      </c>
    </row>
    <row r="2690" spans="1:4">
      <c r="A2690" s="755">
        <v>91980</v>
      </c>
      <c r="B2690" s="756" t="s">
        <v>5196</v>
      </c>
      <c r="C2690" s="755" t="s">
        <v>30</v>
      </c>
      <c r="D2690" s="757">
        <v>22.78</v>
      </c>
    </row>
    <row r="2691" spans="1:4">
      <c r="A2691" s="758">
        <v>91981</v>
      </c>
      <c r="B2691" s="759" t="s">
        <v>5197</v>
      </c>
      <c r="C2691" s="758" t="s">
        <v>30</v>
      </c>
      <c r="D2691" s="760">
        <v>27.57</v>
      </c>
    </row>
    <row r="2692" spans="1:4">
      <c r="A2692" s="755">
        <v>91982</v>
      </c>
      <c r="B2692" s="756" t="s">
        <v>5198</v>
      </c>
      <c r="C2692" s="755" t="s">
        <v>30</v>
      </c>
      <c r="D2692" s="757">
        <v>51.32</v>
      </c>
    </row>
    <row r="2693" spans="1:4">
      <c r="A2693" s="758">
        <v>91983</v>
      </c>
      <c r="B2693" s="759" t="s">
        <v>5199</v>
      </c>
      <c r="C2693" s="758" t="s">
        <v>30</v>
      </c>
      <c r="D2693" s="760">
        <v>56.11</v>
      </c>
    </row>
    <row r="2694" spans="1:4" ht="30">
      <c r="A2694" s="755">
        <v>91984</v>
      </c>
      <c r="B2694" s="756" t="s">
        <v>5200</v>
      </c>
      <c r="C2694" s="755" t="s">
        <v>30</v>
      </c>
      <c r="D2694" s="757">
        <v>10.53</v>
      </c>
    </row>
    <row r="2695" spans="1:4" ht="30">
      <c r="A2695" s="758">
        <v>91985</v>
      </c>
      <c r="B2695" s="759" t="s">
        <v>5201</v>
      </c>
      <c r="C2695" s="758" t="s">
        <v>30</v>
      </c>
      <c r="D2695" s="760">
        <v>15.32</v>
      </c>
    </row>
    <row r="2696" spans="1:4">
      <c r="A2696" s="755">
        <v>91986</v>
      </c>
      <c r="B2696" s="756" t="s">
        <v>5202</v>
      </c>
      <c r="C2696" s="755" t="s">
        <v>30</v>
      </c>
      <c r="D2696" s="757">
        <v>21.88</v>
      </c>
    </row>
    <row r="2697" spans="1:4">
      <c r="A2697" s="758">
        <v>91987</v>
      </c>
      <c r="B2697" s="759" t="s">
        <v>5203</v>
      </c>
      <c r="C2697" s="758" t="s">
        <v>30</v>
      </c>
      <c r="D2697" s="760">
        <v>26.67</v>
      </c>
    </row>
    <row r="2698" spans="1:4" ht="30">
      <c r="A2698" s="755">
        <v>91988</v>
      </c>
      <c r="B2698" s="756" t="s">
        <v>5204</v>
      </c>
      <c r="C2698" s="755" t="s">
        <v>30</v>
      </c>
      <c r="D2698" s="757">
        <v>12.86</v>
      </c>
    </row>
    <row r="2699" spans="1:4" ht="30">
      <c r="A2699" s="758">
        <v>91989</v>
      </c>
      <c r="B2699" s="759" t="s">
        <v>5205</v>
      </c>
      <c r="C2699" s="758" t="s">
        <v>30</v>
      </c>
      <c r="D2699" s="760">
        <v>17.649999999999999</v>
      </c>
    </row>
    <row r="2700" spans="1:4">
      <c r="A2700" s="755">
        <v>91990</v>
      </c>
      <c r="B2700" s="756" t="s">
        <v>1534</v>
      </c>
      <c r="C2700" s="755" t="s">
        <v>30</v>
      </c>
      <c r="D2700" s="757">
        <v>20.43</v>
      </c>
    </row>
    <row r="2701" spans="1:4">
      <c r="A2701" s="758">
        <v>91991</v>
      </c>
      <c r="B2701" s="759" t="s">
        <v>1535</v>
      </c>
      <c r="C2701" s="758" t="s">
        <v>30</v>
      </c>
      <c r="D2701" s="760">
        <v>21.69</v>
      </c>
    </row>
    <row r="2702" spans="1:4">
      <c r="A2702" s="755">
        <v>91992</v>
      </c>
      <c r="B2702" s="756" t="s">
        <v>5206</v>
      </c>
      <c r="C2702" s="755" t="s">
        <v>30</v>
      </c>
      <c r="D2702" s="757">
        <v>25.22</v>
      </c>
    </row>
    <row r="2703" spans="1:4">
      <c r="A2703" s="758">
        <v>91993</v>
      </c>
      <c r="B2703" s="759" t="s">
        <v>5207</v>
      </c>
      <c r="C2703" s="758" t="s">
        <v>30</v>
      </c>
      <c r="D2703" s="760">
        <v>26.48</v>
      </c>
    </row>
    <row r="2704" spans="1:4">
      <c r="A2704" s="755">
        <v>91994</v>
      </c>
      <c r="B2704" s="756" t="s">
        <v>1536</v>
      </c>
      <c r="C2704" s="755" t="s">
        <v>30</v>
      </c>
      <c r="D2704" s="757">
        <v>14.39</v>
      </c>
    </row>
    <row r="2705" spans="1:5">
      <c r="A2705" s="758">
        <v>91995</v>
      </c>
      <c r="B2705" s="759" t="s">
        <v>1537</v>
      </c>
      <c r="C2705" s="758" t="s">
        <v>30</v>
      </c>
      <c r="D2705" s="760">
        <v>15.65</v>
      </c>
    </row>
    <row r="2706" spans="1:5">
      <c r="A2706" s="755">
        <v>91996</v>
      </c>
      <c r="B2706" s="756" t="s">
        <v>5208</v>
      </c>
      <c r="C2706" s="755" t="s">
        <v>30</v>
      </c>
      <c r="D2706" s="757">
        <v>19.18</v>
      </c>
    </row>
    <row r="2707" spans="1:5">
      <c r="A2707" s="758">
        <v>91997</v>
      </c>
      <c r="B2707" s="759" t="s">
        <v>5209</v>
      </c>
      <c r="C2707" s="758" t="s">
        <v>30</v>
      </c>
      <c r="D2707" s="760">
        <v>20.440000000000001</v>
      </c>
    </row>
    <row r="2708" spans="1:5">
      <c r="A2708" s="755">
        <v>91998</v>
      </c>
      <c r="B2708" s="756" t="s">
        <v>1538</v>
      </c>
      <c r="C2708" s="755" t="s">
        <v>30</v>
      </c>
      <c r="D2708" s="757">
        <v>12.04</v>
      </c>
      <c r="E2708" t="s">
        <v>1295</v>
      </c>
    </row>
    <row r="2709" spans="1:5">
      <c r="A2709" s="758">
        <v>91999</v>
      </c>
      <c r="B2709" s="759" t="s">
        <v>1539</v>
      </c>
      <c r="C2709" s="758" t="s">
        <v>30</v>
      </c>
      <c r="D2709" s="760">
        <v>13.3</v>
      </c>
    </row>
    <row r="2710" spans="1:5">
      <c r="A2710" s="755">
        <v>92000</v>
      </c>
      <c r="B2710" s="756" t="s">
        <v>5210</v>
      </c>
      <c r="C2710" s="755" t="s">
        <v>30</v>
      </c>
      <c r="D2710" s="757">
        <v>16.829999999999998</v>
      </c>
    </row>
    <row r="2711" spans="1:5">
      <c r="A2711" s="758">
        <v>92001</v>
      </c>
      <c r="B2711" s="759" t="s">
        <v>5211</v>
      </c>
      <c r="C2711" s="758" t="s">
        <v>30</v>
      </c>
      <c r="D2711" s="760">
        <v>18.09</v>
      </c>
    </row>
    <row r="2712" spans="1:5">
      <c r="A2712" s="755">
        <v>92002</v>
      </c>
      <c r="B2712" s="756" t="s">
        <v>5212</v>
      </c>
      <c r="C2712" s="755" t="s">
        <v>30</v>
      </c>
      <c r="D2712" s="757">
        <v>26.83</v>
      </c>
    </row>
    <row r="2713" spans="1:5">
      <c r="A2713" s="758">
        <v>92003</v>
      </c>
      <c r="B2713" s="759" t="s">
        <v>5213</v>
      </c>
      <c r="C2713" s="758" t="s">
        <v>30</v>
      </c>
      <c r="D2713" s="760">
        <v>29.35</v>
      </c>
    </row>
    <row r="2714" spans="1:5">
      <c r="A2714" s="755">
        <v>92004</v>
      </c>
      <c r="B2714" s="756" t="s">
        <v>5214</v>
      </c>
      <c r="C2714" s="755" t="s">
        <v>30</v>
      </c>
      <c r="D2714" s="757">
        <v>31.62</v>
      </c>
    </row>
    <row r="2715" spans="1:5">
      <c r="A2715" s="758">
        <v>92005</v>
      </c>
      <c r="B2715" s="759" t="s">
        <v>5215</v>
      </c>
      <c r="C2715" s="758" t="s">
        <v>30</v>
      </c>
      <c r="D2715" s="760">
        <v>34.14</v>
      </c>
    </row>
    <row r="2716" spans="1:5">
      <c r="A2716" s="755">
        <v>92006</v>
      </c>
      <c r="B2716" s="756" t="s">
        <v>5216</v>
      </c>
      <c r="C2716" s="755" t="s">
        <v>30</v>
      </c>
      <c r="D2716" s="757">
        <v>22.15</v>
      </c>
    </row>
    <row r="2717" spans="1:5">
      <c r="A2717" s="758">
        <v>92007</v>
      </c>
      <c r="B2717" s="759" t="s">
        <v>5217</v>
      </c>
      <c r="C2717" s="758" t="s">
        <v>30</v>
      </c>
      <c r="D2717" s="760">
        <v>24.67</v>
      </c>
    </row>
    <row r="2718" spans="1:5">
      <c r="A2718" s="755">
        <v>92008</v>
      </c>
      <c r="B2718" s="756" t="s">
        <v>5218</v>
      </c>
      <c r="C2718" s="755" t="s">
        <v>30</v>
      </c>
      <c r="D2718" s="757">
        <v>26.94</v>
      </c>
    </row>
    <row r="2719" spans="1:5">
      <c r="A2719" s="758">
        <v>92009</v>
      </c>
      <c r="B2719" s="759" t="s">
        <v>5219</v>
      </c>
      <c r="C2719" s="758" t="s">
        <v>30</v>
      </c>
      <c r="D2719" s="760">
        <v>29.46</v>
      </c>
    </row>
    <row r="2720" spans="1:5">
      <c r="A2720" s="755">
        <v>92010</v>
      </c>
      <c r="B2720" s="756" t="s">
        <v>5220</v>
      </c>
      <c r="C2720" s="755" t="s">
        <v>30</v>
      </c>
      <c r="D2720" s="757">
        <v>39.28</v>
      </c>
    </row>
    <row r="2721" spans="1:4">
      <c r="A2721" s="758">
        <v>92011</v>
      </c>
      <c r="B2721" s="759" t="s">
        <v>5221</v>
      </c>
      <c r="C2721" s="758" t="s">
        <v>30</v>
      </c>
      <c r="D2721" s="760">
        <v>43.06</v>
      </c>
    </row>
    <row r="2722" spans="1:4">
      <c r="A2722" s="755">
        <v>92012</v>
      </c>
      <c r="B2722" s="756" t="s">
        <v>5222</v>
      </c>
      <c r="C2722" s="755" t="s">
        <v>30</v>
      </c>
      <c r="D2722" s="757">
        <v>44.07</v>
      </c>
    </row>
    <row r="2723" spans="1:4">
      <c r="A2723" s="758">
        <v>92013</v>
      </c>
      <c r="B2723" s="759" t="s">
        <v>5223</v>
      </c>
      <c r="C2723" s="758" t="s">
        <v>30</v>
      </c>
      <c r="D2723" s="760">
        <v>47.85</v>
      </c>
    </row>
    <row r="2724" spans="1:4">
      <c r="A2724" s="755">
        <v>92014</v>
      </c>
      <c r="B2724" s="756" t="s">
        <v>5224</v>
      </c>
      <c r="C2724" s="755" t="s">
        <v>30</v>
      </c>
      <c r="D2724" s="757">
        <v>32.24</v>
      </c>
    </row>
    <row r="2725" spans="1:4">
      <c r="A2725" s="758">
        <v>92015</v>
      </c>
      <c r="B2725" s="759" t="s">
        <v>5225</v>
      </c>
      <c r="C2725" s="758" t="s">
        <v>30</v>
      </c>
      <c r="D2725" s="760">
        <v>36.020000000000003</v>
      </c>
    </row>
    <row r="2726" spans="1:4">
      <c r="A2726" s="755">
        <v>92016</v>
      </c>
      <c r="B2726" s="756" t="s">
        <v>5226</v>
      </c>
      <c r="C2726" s="755" t="s">
        <v>30</v>
      </c>
      <c r="D2726" s="757">
        <v>37.03</v>
      </c>
    </row>
    <row r="2727" spans="1:4">
      <c r="A2727" s="758">
        <v>92017</v>
      </c>
      <c r="B2727" s="759" t="s">
        <v>5227</v>
      </c>
      <c r="C2727" s="758" t="s">
        <v>30</v>
      </c>
      <c r="D2727" s="760">
        <v>40.81</v>
      </c>
    </row>
    <row r="2728" spans="1:4">
      <c r="A2728" s="755">
        <v>92018</v>
      </c>
      <c r="B2728" s="756" t="s">
        <v>5228</v>
      </c>
      <c r="C2728" s="755" t="s">
        <v>30</v>
      </c>
      <c r="D2728" s="757">
        <v>42.65</v>
      </c>
    </row>
    <row r="2729" spans="1:4">
      <c r="A2729" s="758">
        <v>92019</v>
      </c>
      <c r="B2729" s="759" t="s">
        <v>5229</v>
      </c>
      <c r="C2729" s="758" t="s">
        <v>30</v>
      </c>
      <c r="D2729" s="760">
        <v>50.11</v>
      </c>
    </row>
    <row r="2730" spans="1:4">
      <c r="A2730" s="755">
        <v>92020</v>
      </c>
      <c r="B2730" s="756" t="s">
        <v>5230</v>
      </c>
      <c r="C2730" s="755" t="s">
        <v>30</v>
      </c>
      <c r="D2730" s="757">
        <v>63.01</v>
      </c>
    </row>
    <row r="2731" spans="1:4">
      <c r="A2731" s="758">
        <v>92021</v>
      </c>
      <c r="B2731" s="759" t="s">
        <v>5231</v>
      </c>
      <c r="C2731" s="758" t="s">
        <v>30</v>
      </c>
      <c r="D2731" s="760">
        <v>70.47</v>
      </c>
    </row>
    <row r="2732" spans="1:4" ht="30">
      <c r="A2732" s="755">
        <v>92022</v>
      </c>
      <c r="B2732" s="756" t="s">
        <v>1540</v>
      </c>
      <c r="C2732" s="755" t="s">
        <v>30</v>
      </c>
      <c r="D2732" s="757">
        <v>23.61</v>
      </c>
    </row>
    <row r="2733" spans="1:4" ht="30">
      <c r="A2733" s="758">
        <v>92023</v>
      </c>
      <c r="B2733" s="759" t="s">
        <v>5232</v>
      </c>
      <c r="C2733" s="758" t="s">
        <v>30</v>
      </c>
      <c r="D2733" s="760">
        <v>28.4</v>
      </c>
    </row>
    <row r="2734" spans="1:4" ht="30">
      <c r="A2734" s="755">
        <v>92024</v>
      </c>
      <c r="B2734" s="756" t="s">
        <v>5233</v>
      </c>
      <c r="C2734" s="755" t="s">
        <v>30</v>
      </c>
      <c r="D2734" s="757">
        <v>36.090000000000003</v>
      </c>
    </row>
    <row r="2735" spans="1:4" ht="30">
      <c r="A2735" s="758">
        <v>92025</v>
      </c>
      <c r="B2735" s="759" t="s">
        <v>5234</v>
      </c>
      <c r="C2735" s="758" t="s">
        <v>30</v>
      </c>
      <c r="D2735" s="760">
        <v>40.880000000000003</v>
      </c>
    </row>
    <row r="2736" spans="1:4" ht="30">
      <c r="A2736" s="755">
        <v>92026</v>
      </c>
      <c r="B2736" s="756" t="s">
        <v>5235</v>
      </c>
      <c r="C2736" s="755" t="s">
        <v>30</v>
      </c>
      <c r="D2736" s="757">
        <v>32.880000000000003</v>
      </c>
    </row>
    <row r="2737" spans="1:4" ht="30">
      <c r="A2737" s="758">
        <v>92027</v>
      </c>
      <c r="B2737" s="759" t="s">
        <v>5236</v>
      </c>
      <c r="C2737" s="758" t="s">
        <v>30</v>
      </c>
      <c r="D2737" s="760">
        <v>37.67</v>
      </c>
    </row>
    <row r="2738" spans="1:4" ht="30">
      <c r="A2738" s="755">
        <v>92028</v>
      </c>
      <c r="B2738" s="756" t="s">
        <v>5237</v>
      </c>
      <c r="C2738" s="755" t="s">
        <v>30</v>
      </c>
      <c r="D2738" s="757">
        <v>27.48</v>
      </c>
    </row>
    <row r="2739" spans="1:4" ht="30">
      <c r="A2739" s="758">
        <v>92029</v>
      </c>
      <c r="B2739" s="759" t="s">
        <v>5238</v>
      </c>
      <c r="C2739" s="758" t="s">
        <v>30</v>
      </c>
      <c r="D2739" s="760">
        <v>32.270000000000003</v>
      </c>
    </row>
    <row r="2740" spans="1:4" ht="30">
      <c r="A2740" s="755">
        <v>92030</v>
      </c>
      <c r="B2740" s="756" t="s">
        <v>5239</v>
      </c>
      <c r="C2740" s="755" t="s">
        <v>30</v>
      </c>
      <c r="D2740" s="757">
        <v>39.93</v>
      </c>
    </row>
    <row r="2741" spans="1:4" ht="30">
      <c r="A2741" s="758">
        <v>92031</v>
      </c>
      <c r="B2741" s="759" t="s">
        <v>5240</v>
      </c>
      <c r="C2741" s="758" t="s">
        <v>30</v>
      </c>
      <c r="D2741" s="760">
        <v>44.72</v>
      </c>
    </row>
    <row r="2742" spans="1:4" ht="30">
      <c r="A2742" s="755">
        <v>92032</v>
      </c>
      <c r="B2742" s="756" t="s">
        <v>5241</v>
      </c>
      <c r="C2742" s="755" t="s">
        <v>30</v>
      </c>
      <c r="D2742" s="757">
        <v>40.58</v>
      </c>
    </row>
    <row r="2743" spans="1:4" ht="30">
      <c r="A2743" s="758">
        <v>92033</v>
      </c>
      <c r="B2743" s="759" t="s">
        <v>5242</v>
      </c>
      <c r="C2743" s="758" t="s">
        <v>30</v>
      </c>
      <c r="D2743" s="760">
        <v>45.37</v>
      </c>
    </row>
    <row r="2744" spans="1:4" ht="30">
      <c r="A2744" s="755">
        <v>92034</v>
      </c>
      <c r="B2744" s="756" t="s">
        <v>5243</v>
      </c>
      <c r="C2744" s="755" t="s">
        <v>30</v>
      </c>
      <c r="D2744" s="757">
        <v>36.74</v>
      </c>
    </row>
    <row r="2745" spans="1:4" ht="30">
      <c r="A2745" s="758">
        <v>92035</v>
      </c>
      <c r="B2745" s="759" t="s">
        <v>5244</v>
      </c>
      <c r="C2745" s="758" t="s">
        <v>30</v>
      </c>
      <c r="D2745" s="760">
        <v>41.53</v>
      </c>
    </row>
    <row r="2746" spans="1:4">
      <c r="A2746" s="755">
        <v>72278</v>
      </c>
      <c r="B2746" s="756" t="s">
        <v>398</v>
      </c>
      <c r="C2746" s="755" t="s">
        <v>30</v>
      </c>
      <c r="D2746" s="757">
        <v>60.12</v>
      </c>
    </row>
    <row r="2747" spans="1:4">
      <c r="A2747" s="758">
        <v>72280</v>
      </c>
      <c r="B2747" s="759" t="s">
        <v>399</v>
      </c>
      <c r="C2747" s="758" t="s">
        <v>30</v>
      </c>
      <c r="D2747" s="760">
        <v>39.33</v>
      </c>
    </row>
    <row r="2748" spans="1:4" ht="30">
      <c r="A2748" s="755" t="s">
        <v>400</v>
      </c>
      <c r="B2748" s="756" t="s">
        <v>5245</v>
      </c>
      <c r="C2748" s="755" t="s">
        <v>30</v>
      </c>
      <c r="D2748" s="757">
        <v>128.63</v>
      </c>
    </row>
    <row r="2749" spans="1:4" ht="30">
      <c r="A2749" s="758" t="s">
        <v>401</v>
      </c>
      <c r="B2749" s="759" t="s">
        <v>5246</v>
      </c>
      <c r="C2749" s="758" t="s">
        <v>30</v>
      </c>
      <c r="D2749" s="760">
        <v>170.72</v>
      </c>
    </row>
    <row r="2750" spans="1:4" ht="30">
      <c r="A2750" s="755" t="s">
        <v>402</v>
      </c>
      <c r="B2750" s="756" t="s">
        <v>5247</v>
      </c>
      <c r="C2750" s="755" t="s">
        <v>30</v>
      </c>
      <c r="D2750" s="757">
        <v>48.57</v>
      </c>
    </row>
    <row r="2751" spans="1:4">
      <c r="A2751" s="758">
        <v>83391</v>
      </c>
      <c r="B2751" s="759" t="s">
        <v>5248</v>
      </c>
      <c r="C2751" s="758" t="s">
        <v>30</v>
      </c>
      <c r="D2751" s="760">
        <v>26.25</v>
      </c>
    </row>
    <row r="2752" spans="1:4">
      <c r="A2752" s="755">
        <v>83392</v>
      </c>
      <c r="B2752" s="756" t="s">
        <v>5249</v>
      </c>
      <c r="C2752" s="755" t="s">
        <v>30</v>
      </c>
      <c r="D2752" s="757">
        <v>19.309999999999999</v>
      </c>
    </row>
    <row r="2753" spans="1:4">
      <c r="A2753" s="758">
        <v>83393</v>
      </c>
      <c r="B2753" s="759" t="s">
        <v>5250</v>
      </c>
      <c r="C2753" s="758" t="s">
        <v>30</v>
      </c>
      <c r="D2753" s="760">
        <v>24.81</v>
      </c>
    </row>
    <row r="2754" spans="1:4">
      <c r="A2754" s="755">
        <v>83470</v>
      </c>
      <c r="B2754" s="756" t="s">
        <v>403</v>
      </c>
      <c r="C2754" s="755" t="s">
        <v>30</v>
      </c>
      <c r="D2754" s="757">
        <v>56.31</v>
      </c>
    </row>
    <row r="2755" spans="1:4">
      <c r="A2755" s="758">
        <v>93040</v>
      </c>
      <c r="B2755" s="759" t="s">
        <v>5251</v>
      </c>
      <c r="C2755" s="758" t="s">
        <v>30</v>
      </c>
      <c r="D2755" s="760">
        <v>9.2200000000000006</v>
      </c>
    </row>
    <row r="2756" spans="1:4">
      <c r="A2756" s="755">
        <v>93041</v>
      </c>
      <c r="B2756" s="756" t="s">
        <v>5252</v>
      </c>
      <c r="C2756" s="755" t="s">
        <v>30</v>
      </c>
      <c r="D2756" s="757">
        <v>55.91</v>
      </c>
    </row>
    <row r="2757" spans="1:4">
      <c r="A2757" s="758">
        <v>93042</v>
      </c>
      <c r="B2757" s="759" t="s">
        <v>5253</v>
      </c>
      <c r="C2757" s="758" t="s">
        <v>30</v>
      </c>
      <c r="D2757" s="760">
        <v>18.34</v>
      </c>
    </row>
    <row r="2758" spans="1:4">
      <c r="A2758" s="755">
        <v>93043</v>
      </c>
      <c r="B2758" s="756" t="s">
        <v>5254</v>
      </c>
      <c r="C2758" s="755" t="s">
        <v>30</v>
      </c>
      <c r="D2758" s="757">
        <v>24.3</v>
      </c>
    </row>
    <row r="2759" spans="1:4">
      <c r="A2759" s="758">
        <v>93044</v>
      </c>
      <c r="B2759" s="759" t="s">
        <v>1541</v>
      </c>
      <c r="C2759" s="758" t="s">
        <v>30</v>
      </c>
      <c r="D2759" s="760">
        <v>10.32</v>
      </c>
    </row>
    <row r="2760" spans="1:4">
      <c r="A2760" s="755">
        <v>93045</v>
      </c>
      <c r="B2760" s="756" t="s">
        <v>5255</v>
      </c>
      <c r="C2760" s="755" t="s">
        <v>30</v>
      </c>
      <c r="D2760" s="757">
        <v>31.52</v>
      </c>
    </row>
    <row r="2761" spans="1:4">
      <c r="A2761" s="758">
        <v>97583</v>
      </c>
      <c r="B2761" s="759" t="s">
        <v>5256</v>
      </c>
      <c r="C2761" s="758" t="s">
        <v>30</v>
      </c>
      <c r="D2761" s="760">
        <v>41.17</v>
      </c>
    </row>
    <row r="2762" spans="1:4">
      <c r="A2762" s="755">
        <v>97584</v>
      </c>
      <c r="B2762" s="756" t="s">
        <v>5257</v>
      </c>
      <c r="C2762" s="755" t="s">
        <v>30</v>
      </c>
      <c r="D2762" s="757">
        <v>56.6</v>
      </c>
    </row>
    <row r="2763" spans="1:4">
      <c r="A2763" s="758">
        <v>97585</v>
      </c>
      <c r="B2763" s="759" t="s">
        <v>5258</v>
      </c>
      <c r="C2763" s="758" t="s">
        <v>30</v>
      </c>
      <c r="D2763" s="760">
        <v>56.24</v>
      </c>
    </row>
    <row r="2764" spans="1:4">
      <c r="A2764" s="755">
        <v>97586</v>
      </c>
      <c r="B2764" s="756" t="s">
        <v>5259</v>
      </c>
      <c r="C2764" s="755" t="s">
        <v>30</v>
      </c>
      <c r="D2764" s="757">
        <v>74.87</v>
      </c>
    </row>
    <row r="2765" spans="1:4">
      <c r="A2765" s="758">
        <v>97587</v>
      </c>
      <c r="B2765" s="759" t="s">
        <v>5260</v>
      </c>
      <c r="C2765" s="758" t="s">
        <v>30</v>
      </c>
      <c r="D2765" s="760">
        <v>130.32</v>
      </c>
    </row>
    <row r="2766" spans="1:4">
      <c r="A2766" s="755">
        <v>97589</v>
      </c>
      <c r="B2766" s="756" t="s">
        <v>5261</v>
      </c>
      <c r="C2766" s="755" t="s">
        <v>30</v>
      </c>
      <c r="D2766" s="757">
        <v>23.67</v>
      </c>
    </row>
    <row r="2767" spans="1:4" ht="30">
      <c r="A2767" s="758">
        <v>97590</v>
      </c>
      <c r="B2767" s="759" t="s">
        <v>5262</v>
      </c>
      <c r="C2767" s="758" t="s">
        <v>30</v>
      </c>
      <c r="D2767" s="760">
        <v>49.42</v>
      </c>
    </row>
    <row r="2768" spans="1:4" ht="30">
      <c r="A2768" s="755">
        <v>97591</v>
      </c>
      <c r="B2768" s="756" t="s">
        <v>5263</v>
      </c>
      <c r="C2768" s="755" t="s">
        <v>30</v>
      </c>
      <c r="D2768" s="757">
        <v>65.53</v>
      </c>
    </row>
    <row r="2769" spans="1:4">
      <c r="A2769" s="758">
        <v>97592</v>
      </c>
      <c r="B2769" s="759" t="s">
        <v>5264</v>
      </c>
      <c r="C2769" s="758" t="s">
        <v>30</v>
      </c>
      <c r="D2769" s="760">
        <v>91.68</v>
      </c>
    </row>
    <row r="2770" spans="1:4">
      <c r="A2770" s="755">
        <v>97593</v>
      </c>
      <c r="B2770" s="756" t="s">
        <v>5265</v>
      </c>
      <c r="C2770" s="755" t="s">
        <v>30</v>
      </c>
      <c r="D2770" s="757">
        <v>68.569999999999993</v>
      </c>
    </row>
    <row r="2771" spans="1:4">
      <c r="A2771" s="758">
        <v>97594</v>
      </c>
      <c r="B2771" s="759" t="s">
        <v>5266</v>
      </c>
      <c r="C2771" s="758" t="s">
        <v>30</v>
      </c>
      <c r="D2771" s="760">
        <v>65.05</v>
      </c>
    </row>
    <row r="2772" spans="1:4">
      <c r="A2772" s="755">
        <v>97595</v>
      </c>
      <c r="B2772" s="756" t="s">
        <v>5267</v>
      </c>
      <c r="C2772" s="755" t="s">
        <v>30</v>
      </c>
      <c r="D2772" s="757">
        <v>45.43</v>
      </c>
    </row>
    <row r="2773" spans="1:4">
      <c r="A2773" s="758">
        <v>97596</v>
      </c>
      <c r="B2773" s="759" t="s">
        <v>5268</v>
      </c>
      <c r="C2773" s="758" t="s">
        <v>30</v>
      </c>
      <c r="D2773" s="760">
        <v>31.52</v>
      </c>
    </row>
    <row r="2774" spans="1:4">
      <c r="A2774" s="755">
        <v>97597</v>
      </c>
      <c r="B2774" s="756" t="s">
        <v>5269</v>
      </c>
      <c r="C2774" s="755" t="s">
        <v>30</v>
      </c>
      <c r="D2774" s="757">
        <v>38.86</v>
      </c>
    </row>
    <row r="2775" spans="1:4">
      <c r="A2775" s="758">
        <v>97598</v>
      </c>
      <c r="B2775" s="759" t="s">
        <v>5270</v>
      </c>
      <c r="C2775" s="758" t="s">
        <v>30</v>
      </c>
      <c r="D2775" s="760">
        <v>37.08</v>
      </c>
    </row>
    <row r="2776" spans="1:4">
      <c r="A2776" s="755">
        <v>97599</v>
      </c>
      <c r="B2776" s="756" t="s">
        <v>5271</v>
      </c>
      <c r="C2776" s="755" t="s">
        <v>30</v>
      </c>
      <c r="D2776" s="757">
        <v>35.08</v>
      </c>
    </row>
    <row r="2777" spans="1:4">
      <c r="A2777" s="758">
        <v>97609</v>
      </c>
      <c r="B2777" s="759" t="s">
        <v>5272</v>
      </c>
      <c r="C2777" s="758" t="s">
        <v>30</v>
      </c>
      <c r="D2777" s="760">
        <v>23.58</v>
      </c>
    </row>
    <row r="2778" spans="1:4">
      <c r="A2778" s="755">
        <v>97610</v>
      </c>
      <c r="B2778" s="756" t="s">
        <v>5273</v>
      </c>
      <c r="C2778" s="755" t="s">
        <v>30</v>
      </c>
      <c r="D2778" s="757">
        <v>29.54</v>
      </c>
    </row>
    <row r="2779" spans="1:4">
      <c r="A2779" s="758">
        <v>97611</v>
      </c>
      <c r="B2779" s="759" t="s">
        <v>5274</v>
      </c>
      <c r="C2779" s="758" t="s">
        <v>30</v>
      </c>
      <c r="D2779" s="760">
        <v>14.46</v>
      </c>
    </row>
    <row r="2780" spans="1:4">
      <c r="A2780" s="755">
        <v>97612</v>
      </c>
      <c r="B2780" s="756" t="s">
        <v>5275</v>
      </c>
      <c r="C2780" s="755" t="s">
        <v>30</v>
      </c>
      <c r="D2780" s="757">
        <v>15.56</v>
      </c>
    </row>
    <row r="2781" spans="1:4">
      <c r="A2781" s="758">
        <v>97613</v>
      </c>
      <c r="B2781" s="759" t="s">
        <v>5276</v>
      </c>
      <c r="C2781" s="758" t="s">
        <v>30</v>
      </c>
      <c r="D2781" s="760">
        <v>19.22</v>
      </c>
    </row>
    <row r="2782" spans="1:4">
      <c r="A2782" s="755">
        <v>97614</v>
      </c>
      <c r="B2782" s="756" t="s">
        <v>5277</v>
      </c>
      <c r="C2782" s="755" t="s">
        <v>30</v>
      </c>
      <c r="D2782" s="757">
        <v>32.44</v>
      </c>
    </row>
    <row r="2783" spans="1:4">
      <c r="A2783" s="758">
        <v>97615</v>
      </c>
      <c r="B2783" s="759" t="s">
        <v>5278</v>
      </c>
      <c r="C2783" s="758" t="s">
        <v>30</v>
      </c>
      <c r="D2783" s="760">
        <v>29.31</v>
      </c>
    </row>
    <row r="2784" spans="1:4">
      <c r="A2784" s="755">
        <v>97616</v>
      </c>
      <c r="B2784" s="756" t="s">
        <v>5279</v>
      </c>
      <c r="C2784" s="755" t="s">
        <v>30</v>
      </c>
      <c r="D2784" s="757">
        <v>32.92</v>
      </c>
    </row>
    <row r="2785" spans="1:4">
      <c r="A2785" s="758">
        <v>97617</v>
      </c>
      <c r="B2785" s="759" t="s">
        <v>5280</v>
      </c>
      <c r="C2785" s="758" t="s">
        <v>30</v>
      </c>
      <c r="D2785" s="760">
        <v>32.75</v>
      </c>
    </row>
    <row r="2786" spans="1:4">
      <c r="A2786" s="755">
        <v>97618</v>
      </c>
      <c r="B2786" s="756" t="s">
        <v>5281</v>
      </c>
      <c r="C2786" s="755" t="s">
        <v>30</v>
      </c>
      <c r="D2786" s="757">
        <v>30.86</v>
      </c>
    </row>
    <row r="2787" spans="1:4" ht="30">
      <c r="A2787" s="758">
        <v>9540</v>
      </c>
      <c r="B2787" s="759" t="s">
        <v>5282</v>
      </c>
      <c r="C2787" s="758" t="s">
        <v>30</v>
      </c>
      <c r="D2787" s="760">
        <v>920.8</v>
      </c>
    </row>
    <row r="2788" spans="1:4">
      <c r="A2788" s="755">
        <v>41598</v>
      </c>
      <c r="B2788" s="756" t="s">
        <v>5283</v>
      </c>
      <c r="C2788" s="755" t="s">
        <v>30</v>
      </c>
      <c r="D2788" s="757">
        <v>1308.0999999999999</v>
      </c>
    </row>
    <row r="2789" spans="1:4">
      <c r="A2789" s="758">
        <v>72941</v>
      </c>
      <c r="B2789" s="759" t="s">
        <v>5284</v>
      </c>
      <c r="C2789" s="758" t="s">
        <v>30</v>
      </c>
      <c r="D2789" s="760">
        <v>164.67</v>
      </c>
    </row>
    <row r="2790" spans="1:4">
      <c r="A2790" s="755">
        <v>73624</v>
      </c>
      <c r="B2790" s="756" t="s">
        <v>404</v>
      </c>
      <c r="C2790" s="755" t="s">
        <v>30</v>
      </c>
      <c r="D2790" s="757">
        <v>71.239999999999995</v>
      </c>
    </row>
    <row r="2791" spans="1:4" ht="30">
      <c r="A2791" s="758" t="s">
        <v>405</v>
      </c>
      <c r="B2791" s="759" t="s">
        <v>1542</v>
      </c>
      <c r="C2791" s="758" t="s">
        <v>30</v>
      </c>
      <c r="D2791" s="760">
        <v>8.5299999999999994</v>
      </c>
    </row>
    <row r="2792" spans="1:4" ht="30">
      <c r="A2792" s="755" t="s">
        <v>406</v>
      </c>
      <c r="B2792" s="756" t="s">
        <v>1543</v>
      </c>
      <c r="C2792" s="755" t="s">
        <v>30</v>
      </c>
      <c r="D2792" s="757">
        <v>9.34</v>
      </c>
    </row>
    <row r="2793" spans="1:4" ht="30">
      <c r="A2793" s="758" t="s">
        <v>407</v>
      </c>
      <c r="B2793" s="759" t="s">
        <v>5285</v>
      </c>
      <c r="C2793" s="758" t="s">
        <v>30</v>
      </c>
      <c r="D2793" s="760">
        <v>6.63</v>
      </c>
    </row>
    <row r="2794" spans="1:4" ht="30">
      <c r="A2794" s="755" t="s">
        <v>408</v>
      </c>
      <c r="B2794" s="756" t="s">
        <v>5286</v>
      </c>
      <c r="C2794" s="755" t="s">
        <v>30</v>
      </c>
      <c r="D2794" s="757">
        <v>4.17</v>
      </c>
    </row>
    <row r="2795" spans="1:4" ht="30">
      <c r="A2795" s="758" t="s">
        <v>409</v>
      </c>
      <c r="B2795" s="759" t="s">
        <v>5287</v>
      </c>
      <c r="C2795" s="758" t="s">
        <v>30</v>
      </c>
      <c r="D2795" s="760">
        <v>3.78</v>
      </c>
    </row>
    <row r="2796" spans="1:4" ht="30">
      <c r="A2796" s="755" t="s">
        <v>410</v>
      </c>
      <c r="B2796" s="756" t="s">
        <v>5288</v>
      </c>
      <c r="C2796" s="755" t="s">
        <v>30</v>
      </c>
      <c r="D2796" s="757">
        <v>280.95</v>
      </c>
    </row>
    <row r="2797" spans="1:4">
      <c r="A2797" s="758" t="s">
        <v>411</v>
      </c>
      <c r="B2797" s="759" t="s">
        <v>5289</v>
      </c>
      <c r="C2797" s="758" t="s">
        <v>30</v>
      </c>
      <c r="D2797" s="760">
        <v>27.02</v>
      </c>
    </row>
    <row r="2798" spans="1:4">
      <c r="A2798" s="755" t="s">
        <v>412</v>
      </c>
      <c r="B2798" s="756" t="s">
        <v>5290</v>
      </c>
      <c r="C2798" s="755" t="s">
        <v>30</v>
      </c>
      <c r="D2798" s="757">
        <v>83.34</v>
      </c>
    </row>
    <row r="2799" spans="1:4">
      <c r="A2799" s="758">
        <v>88543</v>
      </c>
      <c r="B2799" s="759" t="s">
        <v>5291</v>
      </c>
      <c r="C2799" s="758" t="s">
        <v>30</v>
      </c>
      <c r="D2799" s="760">
        <v>131.66</v>
      </c>
    </row>
    <row r="2800" spans="1:4">
      <c r="A2800" s="755">
        <v>88544</v>
      </c>
      <c r="B2800" s="756" t="s">
        <v>5292</v>
      </c>
      <c r="C2800" s="755" t="s">
        <v>30</v>
      </c>
      <c r="D2800" s="757">
        <v>81.59</v>
      </c>
    </row>
    <row r="2801" spans="1:4">
      <c r="A2801" s="758">
        <v>88545</v>
      </c>
      <c r="B2801" s="759" t="s">
        <v>5293</v>
      </c>
      <c r="C2801" s="758" t="s">
        <v>30</v>
      </c>
      <c r="D2801" s="760">
        <v>152.52000000000001</v>
      </c>
    </row>
    <row r="2802" spans="1:4" ht="30">
      <c r="A2802" s="755" t="s">
        <v>413</v>
      </c>
      <c r="B2802" s="756" t="s">
        <v>414</v>
      </c>
      <c r="C2802" s="755" t="s">
        <v>30</v>
      </c>
      <c r="D2802" s="757">
        <v>544.47</v>
      </c>
    </row>
    <row r="2803" spans="1:4" ht="30">
      <c r="A2803" s="758" t="s">
        <v>415</v>
      </c>
      <c r="B2803" s="759" t="s">
        <v>416</v>
      </c>
      <c r="C2803" s="758" t="s">
        <v>30</v>
      </c>
      <c r="D2803" s="760">
        <v>495.07</v>
      </c>
    </row>
    <row r="2804" spans="1:4" ht="30">
      <c r="A2804" s="755" t="s">
        <v>417</v>
      </c>
      <c r="B2804" s="756" t="s">
        <v>418</v>
      </c>
      <c r="C2804" s="755" t="s">
        <v>30</v>
      </c>
      <c r="D2804" s="757">
        <v>547.34</v>
      </c>
    </row>
    <row r="2805" spans="1:4" ht="30">
      <c r="A2805" s="758" t="s">
        <v>419</v>
      </c>
      <c r="B2805" s="759" t="s">
        <v>420</v>
      </c>
      <c r="C2805" s="758" t="s">
        <v>30</v>
      </c>
      <c r="D2805" s="760">
        <v>636.32000000000005</v>
      </c>
    </row>
    <row r="2806" spans="1:4" ht="30">
      <c r="A2806" s="755" t="s">
        <v>421</v>
      </c>
      <c r="B2806" s="756" t="s">
        <v>5294</v>
      </c>
      <c r="C2806" s="755" t="s">
        <v>30</v>
      </c>
      <c r="D2806" s="757">
        <v>1106.75</v>
      </c>
    </row>
    <row r="2807" spans="1:4" ht="30">
      <c r="A2807" s="758" t="s">
        <v>422</v>
      </c>
      <c r="B2807" s="759" t="s">
        <v>5295</v>
      </c>
      <c r="C2807" s="758" t="s">
        <v>30</v>
      </c>
      <c r="D2807" s="760">
        <v>1109.05</v>
      </c>
    </row>
    <row r="2808" spans="1:4" ht="30">
      <c r="A2808" s="755" t="s">
        <v>423</v>
      </c>
      <c r="B2808" s="756" t="s">
        <v>5296</v>
      </c>
      <c r="C2808" s="755" t="s">
        <v>30</v>
      </c>
      <c r="D2808" s="757">
        <v>1314.67</v>
      </c>
    </row>
    <row r="2809" spans="1:4" ht="30">
      <c r="A2809" s="758" t="s">
        <v>424</v>
      </c>
      <c r="B2809" s="759" t="s">
        <v>5297</v>
      </c>
      <c r="C2809" s="758" t="s">
        <v>30</v>
      </c>
      <c r="D2809" s="760">
        <v>1998.32</v>
      </c>
    </row>
    <row r="2810" spans="1:4" ht="30">
      <c r="A2810" s="755" t="s">
        <v>425</v>
      </c>
      <c r="B2810" s="756" t="s">
        <v>5298</v>
      </c>
      <c r="C2810" s="755" t="s">
        <v>30</v>
      </c>
      <c r="D2810" s="757">
        <v>732.37</v>
      </c>
    </row>
    <row r="2811" spans="1:4" ht="30">
      <c r="A2811" s="758" t="s">
        <v>426</v>
      </c>
      <c r="B2811" s="759" t="s">
        <v>5299</v>
      </c>
      <c r="C2811" s="758" t="s">
        <v>30</v>
      </c>
      <c r="D2811" s="760">
        <v>829.92</v>
      </c>
    </row>
    <row r="2812" spans="1:4" ht="30">
      <c r="A2812" s="755" t="s">
        <v>427</v>
      </c>
      <c r="B2812" s="756" t="s">
        <v>5300</v>
      </c>
      <c r="C2812" s="755" t="s">
        <v>30</v>
      </c>
      <c r="D2812" s="757">
        <v>890.01</v>
      </c>
    </row>
    <row r="2813" spans="1:4" ht="30">
      <c r="A2813" s="758" t="s">
        <v>428</v>
      </c>
      <c r="B2813" s="759" t="s">
        <v>5301</v>
      </c>
      <c r="C2813" s="758" t="s">
        <v>30</v>
      </c>
      <c r="D2813" s="760">
        <v>1053.67</v>
      </c>
    </row>
    <row r="2814" spans="1:4" ht="30">
      <c r="A2814" s="755" t="s">
        <v>429</v>
      </c>
      <c r="B2814" s="756" t="s">
        <v>5302</v>
      </c>
      <c r="C2814" s="755" t="s">
        <v>30</v>
      </c>
      <c r="D2814" s="757">
        <v>1390.72</v>
      </c>
    </row>
    <row r="2815" spans="1:4" ht="30">
      <c r="A2815" s="758">
        <v>83394</v>
      </c>
      <c r="B2815" s="759" t="s">
        <v>5303</v>
      </c>
      <c r="C2815" s="758" t="s">
        <v>30</v>
      </c>
      <c r="D2815" s="760">
        <v>930.28</v>
      </c>
    </row>
    <row r="2816" spans="1:4" ht="30">
      <c r="A2816" s="755">
        <v>83396</v>
      </c>
      <c r="B2816" s="756" t="s">
        <v>5304</v>
      </c>
      <c r="C2816" s="755" t="s">
        <v>30</v>
      </c>
      <c r="D2816" s="757">
        <v>838.82</v>
      </c>
    </row>
    <row r="2817" spans="1:4" ht="30">
      <c r="A2817" s="758">
        <v>83397</v>
      </c>
      <c r="B2817" s="759" t="s">
        <v>5305</v>
      </c>
      <c r="C2817" s="758" t="s">
        <v>30</v>
      </c>
      <c r="D2817" s="760">
        <v>1107.8900000000001</v>
      </c>
    </row>
    <row r="2818" spans="1:4" ht="30">
      <c r="A2818" s="755">
        <v>83398</v>
      </c>
      <c r="B2818" s="756" t="s">
        <v>5306</v>
      </c>
      <c r="C2818" s="755" t="s">
        <v>30</v>
      </c>
      <c r="D2818" s="757">
        <v>974.37</v>
      </c>
    </row>
    <row r="2819" spans="1:4">
      <c r="A2819" s="758" t="s">
        <v>430</v>
      </c>
      <c r="B2819" s="759" t="s">
        <v>5307</v>
      </c>
      <c r="C2819" s="758" t="s">
        <v>30</v>
      </c>
      <c r="D2819" s="760">
        <v>1600.74</v>
      </c>
    </row>
    <row r="2820" spans="1:4">
      <c r="A2820" s="755" t="s">
        <v>431</v>
      </c>
      <c r="B2820" s="756" t="s">
        <v>5308</v>
      </c>
      <c r="C2820" s="755" t="s">
        <v>30</v>
      </c>
      <c r="D2820" s="757">
        <v>1602.88</v>
      </c>
    </row>
    <row r="2821" spans="1:4">
      <c r="A2821" s="758" t="s">
        <v>432</v>
      </c>
      <c r="B2821" s="759" t="s">
        <v>5309</v>
      </c>
      <c r="C2821" s="758" t="s">
        <v>30</v>
      </c>
      <c r="D2821" s="760">
        <v>1653.85</v>
      </c>
    </row>
    <row r="2822" spans="1:4">
      <c r="A2822" s="755" t="s">
        <v>433</v>
      </c>
      <c r="B2822" s="756" t="s">
        <v>8111</v>
      </c>
      <c r="C2822" s="755" t="s">
        <v>30</v>
      </c>
      <c r="D2822" s="757">
        <v>1669.73</v>
      </c>
    </row>
    <row r="2823" spans="1:4">
      <c r="A2823" s="758" t="s">
        <v>434</v>
      </c>
      <c r="B2823" s="759" t="s">
        <v>1544</v>
      </c>
      <c r="C2823" s="758" t="s">
        <v>30</v>
      </c>
      <c r="D2823" s="760">
        <v>700.44</v>
      </c>
    </row>
    <row r="2824" spans="1:4">
      <c r="A2824" s="755">
        <v>72281</v>
      </c>
      <c r="B2824" s="756" t="s">
        <v>435</v>
      </c>
      <c r="C2824" s="755" t="s">
        <v>30</v>
      </c>
      <c r="D2824" s="757">
        <v>97.41</v>
      </c>
    </row>
    <row r="2825" spans="1:4">
      <c r="A2825" s="758">
        <v>72282</v>
      </c>
      <c r="B2825" s="759" t="s">
        <v>5310</v>
      </c>
      <c r="C2825" s="758" t="s">
        <v>30</v>
      </c>
      <c r="D2825" s="760">
        <v>133.19</v>
      </c>
    </row>
    <row r="2826" spans="1:4">
      <c r="A2826" s="755" t="s">
        <v>436</v>
      </c>
      <c r="B2826" s="756" t="s">
        <v>1545</v>
      </c>
      <c r="C2826" s="755" t="s">
        <v>30</v>
      </c>
      <c r="D2826" s="757">
        <v>26.04</v>
      </c>
    </row>
    <row r="2827" spans="1:4">
      <c r="A2827" s="758" t="s">
        <v>437</v>
      </c>
      <c r="B2827" s="759" t="s">
        <v>1546</v>
      </c>
      <c r="C2827" s="758" t="s">
        <v>30</v>
      </c>
      <c r="D2827" s="760">
        <v>34.22</v>
      </c>
    </row>
    <row r="2828" spans="1:4">
      <c r="A2828" s="755" t="s">
        <v>438</v>
      </c>
      <c r="B2828" s="756" t="s">
        <v>439</v>
      </c>
      <c r="C2828" s="755" t="s">
        <v>30</v>
      </c>
      <c r="D2828" s="757">
        <v>16.82</v>
      </c>
    </row>
    <row r="2829" spans="1:4">
      <c r="A2829" s="758" t="s">
        <v>440</v>
      </c>
      <c r="B2829" s="759" t="s">
        <v>441</v>
      </c>
      <c r="C2829" s="758" t="s">
        <v>30</v>
      </c>
      <c r="D2829" s="760">
        <v>21.68</v>
      </c>
    </row>
    <row r="2830" spans="1:4">
      <c r="A2830" s="755" t="s">
        <v>442</v>
      </c>
      <c r="B2830" s="756" t="s">
        <v>443</v>
      </c>
      <c r="C2830" s="755" t="s">
        <v>30</v>
      </c>
      <c r="D2830" s="757">
        <v>38.159999999999997</v>
      </c>
    </row>
    <row r="2831" spans="1:4">
      <c r="A2831" s="758" t="s">
        <v>444</v>
      </c>
      <c r="B2831" s="759" t="s">
        <v>1547</v>
      </c>
      <c r="C2831" s="758" t="s">
        <v>30</v>
      </c>
      <c r="D2831" s="760">
        <v>30.87</v>
      </c>
    </row>
    <row r="2832" spans="1:4">
      <c r="A2832" s="755" t="s">
        <v>445</v>
      </c>
      <c r="B2832" s="756" t="s">
        <v>1548</v>
      </c>
      <c r="C2832" s="755" t="s">
        <v>30</v>
      </c>
      <c r="D2832" s="757">
        <v>35.130000000000003</v>
      </c>
    </row>
    <row r="2833" spans="1:4">
      <c r="A2833" s="758" t="s">
        <v>446</v>
      </c>
      <c r="B2833" s="759" t="s">
        <v>1549</v>
      </c>
      <c r="C2833" s="758" t="s">
        <v>30</v>
      </c>
      <c r="D2833" s="760">
        <v>40.36</v>
      </c>
    </row>
    <row r="2834" spans="1:4" ht="30">
      <c r="A2834" s="755" t="s">
        <v>447</v>
      </c>
      <c r="B2834" s="756" t="s">
        <v>5311</v>
      </c>
      <c r="C2834" s="755" t="s">
        <v>30</v>
      </c>
      <c r="D2834" s="757">
        <v>121.5</v>
      </c>
    </row>
    <row r="2835" spans="1:4">
      <c r="A2835" s="758" t="s">
        <v>448</v>
      </c>
      <c r="B2835" s="759" t="s">
        <v>449</v>
      </c>
      <c r="C2835" s="758" t="s">
        <v>30</v>
      </c>
      <c r="D2835" s="760">
        <v>236.7</v>
      </c>
    </row>
    <row r="2836" spans="1:4">
      <c r="A2836" s="755">
        <v>83399</v>
      </c>
      <c r="B2836" s="756" t="s">
        <v>5312</v>
      </c>
      <c r="C2836" s="755" t="s">
        <v>30</v>
      </c>
      <c r="D2836" s="757">
        <v>27.77</v>
      </c>
    </row>
    <row r="2837" spans="1:4" ht="30">
      <c r="A2837" s="758">
        <v>83400</v>
      </c>
      <c r="B2837" s="759" t="s">
        <v>5313</v>
      </c>
      <c r="C2837" s="758" t="s">
        <v>30</v>
      </c>
      <c r="D2837" s="760">
        <v>87.6</v>
      </c>
    </row>
    <row r="2838" spans="1:4" ht="30">
      <c r="A2838" s="755">
        <v>83401</v>
      </c>
      <c r="B2838" s="756" t="s">
        <v>5314</v>
      </c>
      <c r="C2838" s="755" t="s">
        <v>30</v>
      </c>
      <c r="D2838" s="757">
        <v>87.6</v>
      </c>
    </row>
    <row r="2839" spans="1:4">
      <c r="A2839" s="758">
        <v>83402</v>
      </c>
      <c r="B2839" s="759" t="s">
        <v>1550</v>
      </c>
      <c r="C2839" s="758" t="s">
        <v>30</v>
      </c>
      <c r="D2839" s="760">
        <v>47.32</v>
      </c>
    </row>
    <row r="2840" spans="1:4" ht="30">
      <c r="A2840" s="755">
        <v>83475</v>
      </c>
      <c r="B2840" s="756" t="s">
        <v>1551</v>
      </c>
      <c r="C2840" s="755" t="s">
        <v>30</v>
      </c>
      <c r="D2840" s="757">
        <v>345.44</v>
      </c>
    </row>
    <row r="2841" spans="1:4" ht="30">
      <c r="A2841" s="758">
        <v>83478</v>
      </c>
      <c r="B2841" s="759" t="s">
        <v>5315</v>
      </c>
      <c r="C2841" s="758" t="s">
        <v>30</v>
      </c>
      <c r="D2841" s="760">
        <v>252.06</v>
      </c>
    </row>
    <row r="2842" spans="1:4">
      <c r="A2842" s="755">
        <v>83479</v>
      </c>
      <c r="B2842" s="756" t="s">
        <v>5316</v>
      </c>
      <c r="C2842" s="755" t="s">
        <v>30</v>
      </c>
      <c r="D2842" s="757">
        <v>99.56</v>
      </c>
    </row>
    <row r="2843" spans="1:4">
      <c r="A2843" s="758">
        <v>83480</v>
      </c>
      <c r="B2843" s="759" t="s">
        <v>1552</v>
      </c>
      <c r="C2843" s="758" t="s">
        <v>30</v>
      </c>
      <c r="D2843" s="760">
        <v>77.89</v>
      </c>
    </row>
    <row r="2844" spans="1:4">
      <c r="A2844" s="755">
        <v>83481</v>
      </c>
      <c r="B2844" s="756" t="s">
        <v>450</v>
      </c>
      <c r="C2844" s="755" t="s">
        <v>30</v>
      </c>
      <c r="D2844" s="757">
        <v>87.95</v>
      </c>
    </row>
    <row r="2845" spans="1:4">
      <c r="A2845" s="758">
        <v>97600</v>
      </c>
      <c r="B2845" s="759" t="s">
        <v>5317</v>
      </c>
      <c r="C2845" s="758" t="s">
        <v>30</v>
      </c>
      <c r="D2845" s="760">
        <v>178.51</v>
      </c>
    </row>
    <row r="2846" spans="1:4">
      <c r="A2846" s="755">
        <v>97601</v>
      </c>
      <c r="B2846" s="756" t="s">
        <v>5318</v>
      </c>
      <c r="C2846" s="755" t="s">
        <v>30</v>
      </c>
      <c r="D2846" s="757">
        <v>188.36</v>
      </c>
    </row>
    <row r="2847" spans="1:4">
      <c r="A2847" s="758">
        <v>97605</v>
      </c>
      <c r="B2847" s="759" t="s">
        <v>5319</v>
      </c>
      <c r="C2847" s="758" t="s">
        <v>30</v>
      </c>
      <c r="D2847" s="760">
        <v>58.62</v>
      </c>
    </row>
    <row r="2848" spans="1:4">
      <c r="A2848" s="755">
        <v>97606</v>
      </c>
      <c r="B2848" s="756" t="s">
        <v>5320</v>
      </c>
      <c r="C2848" s="755" t="s">
        <v>30</v>
      </c>
      <c r="D2848" s="757">
        <v>49.5</v>
      </c>
    </row>
    <row r="2849" spans="1:4">
      <c r="A2849" s="758">
        <v>97607</v>
      </c>
      <c r="B2849" s="759" t="s">
        <v>5321</v>
      </c>
      <c r="C2849" s="758" t="s">
        <v>30</v>
      </c>
      <c r="D2849" s="760">
        <v>84.67</v>
      </c>
    </row>
    <row r="2850" spans="1:4">
      <c r="A2850" s="755">
        <v>97608</v>
      </c>
      <c r="B2850" s="756" t="s">
        <v>5322</v>
      </c>
      <c r="C2850" s="755" t="s">
        <v>30</v>
      </c>
      <c r="D2850" s="757">
        <v>66.430000000000007</v>
      </c>
    </row>
    <row r="2851" spans="1:4">
      <c r="A2851" s="758" t="s">
        <v>451</v>
      </c>
      <c r="B2851" s="759" t="s">
        <v>1553</v>
      </c>
      <c r="C2851" s="758" t="s">
        <v>30</v>
      </c>
      <c r="D2851" s="760">
        <v>6346.23</v>
      </c>
    </row>
    <row r="2852" spans="1:4">
      <c r="A2852" s="755" t="s">
        <v>452</v>
      </c>
      <c r="B2852" s="756" t="s">
        <v>1554</v>
      </c>
      <c r="C2852" s="755" t="s">
        <v>30</v>
      </c>
      <c r="D2852" s="757">
        <v>7842.49</v>
      </c>
    </row>
    <row r="2853" spans="1:4">
      <c r="A2853" s="758" t="s">
        <v>453</v>
      </c>
      <c r="B2853" s="759" t="s">
        <v>5323</v>
      </c>
      <c r="C2853" s="758" t="s">
        <v>30</v>
      </c>
      <c r="D2853" s="760">
        <v>9886.33</v>
      </c>
    </row>
    <row r="2854" spans="1:4">
      <c r="A2854" s="755" t="s">
        <v>454</v>
      </c>
      <c r="B2854" s="756" t="s">
        <v>5324</v>
      </c>
      <c r="C2854" s="755" t="s">
        <v>30</v>
      </c>
      <c r="D2854" s="757">
        <v>13846.22</v>
      </c>
    </row>
    <row r="2855" spans="1:4">
      <c r="A2855" s="758" t="s">
        <v>455</v>
      </c>
      <c r="B2855" s="759" t="s">
        <v>5325</v>
      </c>
      <c r="C2855" s="758" t="s">
        <v>30</v>
      </c>
      <c r="D2855" s="760">
        <v>16151.24</v>
      </c>
    </row>
    <row r="2856" spans="1:4">
      <c r="A2856" s="755" t="s">
        <v>456</v>
      </c>
      <c r="B2856" s="756" t="s">
        <v>5326</v>
      </c>
      <c r="C2856" s="755" t="s">
        <v>30</v>
      </c>
      <c r="D2856" s="757">
        <v>26290.92</v>
      </c>
    </row>
    <row r="2857" spans="1:4">
      <c r="A2857" s="758" t="s">
        <v>457</v>
      </c>
      <c r="B2857" s="759" t="s">
        <v>1555</v>
      </c>
      <c r="C2857" s="758" t="s">
        <v>30</v>
      </c>
      <c r="D2857" s="760">
        <v>4381.1400000000003</v>
      </c>
    </row>
    <row r="2858" spans="1:4">
      <c r="A2858" s="755" t="s">
        <v>458</v>
      </c>
      <c r="B2858" s="756" t="s">
        <v>1556</v>
      </c>
      <c r="C2858" s="755" t="s">
        <v>30</v>
      </c>
      <c r="D2858" s="757">
        <v>4905.8999999999996</v>
      </c>
    </row>
    <row r="2859" spans="1:4">
      <c r="A2859" s="758" t="s">
        <v>459</v>
      </c>
      <c r="B2859" s="759" t="s">
        <v>5327</v>
      </c>
      <c r="C2859" s="758" t="s">
        <v>30</v>
      </c>
      <c r="D2859" s="760">
        <v>36024.71</v>
      </c>
    </row>
    <row r="2860" spans="1:4">
      <c r="A2860" s="755" t="s">
        <v>460</v>
      </c>
      <c r="B2860" s="756" t="s">
        <v>1557</v>
      </c>
      <c r="C2860" s="755" t="s">
        <v>30</v>
      </c>
      <c r="D2860" s="757">
        <v>50390.720000000001</v>
      </c>
    </row>
    <row r="2861" spans="1:4" ht="30">
      <c r="A2861" s="758">
        <v>93128</v>
      </c>
      <c r="B2861" s="759" t="s">
        <v>5328</v>
      </c>
      <c r="C2861" s="758" t="s">
        <v>30</v>
      </c>
      <c r="D2861" s="760">
        <v>92.41</v>
      </c>
    </row>
    <row r="2862" spans="1:4" ht="30">
      <c r="A2862" s="755">
        <v>93137</v>
      </c>
      <c r="B2862" s="756" t="s">
        <v>5329</v>
      </c>
      <c r="C2862" s="755" t="s">
        <v>30</v>
      </c>
      <c r="D2862" s="757">
        <v>108.35</v>
      </c>
    </row>
    <row r="2863" spans="1:4" ht="30">
      <c r="A2863" s="758">
        <v>93138</v>
      </c>
      <c r="B2863" s="759" t="s">
        <v>5330</v>
      </c>
      <c r="C2863" s="758" t="s">
        <v>30</v>
      </c>
      <c r="D2863" s="760">
        <v>102.96</v>
      </c>
    </row>
    <row r="2864" spans="1:4" ht="30">
      <c r="A2864" s="755">
        <v>93139</v>
      </c>
      <c r="B2864" s="756" t="s">
        <v>5331</v>
      </c>
      <c r="C2864" s="755" t="s">
        <v>30</v>
      </c>
      <c r="D2864" s="757">
        <v>129.41</v>
      </c>
    </row>
    <row r="2865" spans="1:4" ht="30">
      <c r="A2865" s="758">
        <v>93140</v>
      </c>
      <c r="B2865" s="759" t="s">
        <v>5332</v>
      </c>
      <c r="C2865" s="758" t="s">
        <v>30</v>
      </c>
      <c r="D2865" s="760">
        <v>122.2</v>
      </c>
    </row>
    <row r="2866" spans="1:4" ht="30">
      <c r="A2866" s="755">
        <v>93141</v>
      </c>
      <c r="B2866" s="756" t="s">
        <v>1558</v>
      </c>
      <c r="C2866" s="755" t="s">
        <v>30</v>
      </c>
      <c r="D2866" s="757">
        <v>111.63</v>
      </c>
    </row>
    <row r="2867" spans="1:4" ht="30">
      <c r="A2867" s="758">
        <v>93142</v>
      </c>
      <c r="B2867" s="759" t="s">
        <v>5333</v>
      </c>
      <c r="C2867" s="758" t="s">
        <v>30</v>
      </c>
      <c r="D2867" s="760">
        <v>124.07</v>
      </c>
    </row>
    <row r="2868" spans="1:4" ht="30">
      <c r="A2868" s="755">
        <v>93143</v>
      </c>
      <c r="B2868" s="756" t="s">
        <v>1559</v>
      </c>
      <c r="C2868" s="755" t="s">
        <v>30</v>
      </c>
      <c r="D2868" s="757">
        <v>112.89</v>
      </c>
    </row>
    <row r="2869" spans="1:4" ht="30">
      <c r="A2869" s="758">
        <v>93144</v>
      </c>
      <c r="B2869" s="759" t="s">
        <v>5334</v>
      </c>
      <c r="C2869" s="758" t="s">
        <v>30</v>
      </c>
      <c r="D2869" s="760">
        <v>142.72999999999999</v>
      </c>
    </row>
    <row r="2870" spans="1:4" ht="30">
      <c r="A2870" s="755">
        <v>93145</v>
      </c>
      <c r="B2870" s="756" t="s">
        <v>5335</v>
      </c>
      <c r="C2870" s="755" t="s">
        <v>30</v>
      </c>
      <c r="D2870" s="757">
        <v>134.19999999999999</v>
      </c>
    </row>
    <row r="2871" spans="1:4" ht="30">
      <c r="A2871" s="758">
        <v>93146</v>
      </c>
      <c r="B2871" s="759" t="s">
        <v>5336</v>
      </c>
      <c r="C2871" s="758" t="s">
        <v>30</v>
      </c>
      <c r="D2871" s="760">
        <v>144.75</v>
      </c>
    </row>
    <row r="2872" spans="1:4" ht="45">
      <c r="A2872" s="755">
        <v>93147</v>
      </c>
      <c r="B2872" s="756" t="s">
        <v>5337</v>
      </c>
      <c r="C2872" s="755" t="s">
        <v>30</v>
      </c>
      <c r="D2872" s="757">
        <v>164.03</v>
      </c>
    </row>
    <row r="2873" spans="1:4">
      <c r="A2873" s="758">
        <v>8260</v>
      </c>
      <c r="B2873" s="759" t="s">
        <v>461</v>
      </c>
      <c r="C2873" s="758" t="s">
        <v>30</v>
      </c>
      <c r="D2873" s="760">
        <v>2711.61</v>
      </c>
    </row>
    <row r="2874" spans="1:4">
      <c r="A2874" s="755">
        <v>72315</v>
      </c>
      <c r="B2874" s="756" t="s">
        <v>462</v>
      </c>
      <c r="C2874" s="755" t="s">
        <v>30</v>
      </c>
      <c r="D2874" s="757">
        <v>25.33</v>
      </c>
    </row>
    <row r="2875" spans="1:4">
      <c r="A2875" s="758">
        <v>96971</v>
      </c>
      <c r="B2875" s="759" t="s">
        <v>5338</v>
      </c>
      <c r="C2875" s="758" t="s">
        <v>29</v>
      </c>
      <c r="D2875" s="760">
        <v>20.51</v>
      </c>
    </row>
    <row r="2876" spans="1:4">
      <c r="A2876" s="755">
        <v>96972</v>
      </c>
      <c r="B2876" s="756" t="s">
        <v>5339</v>
      </c>
      <c r="C2876" s="755" t="s">
        <v>29</v>
      </c>
      <c r="D2876" s="757">
        <v>27.99</v>
      </c>
    </row>
    <row r="2877" spans="1:4">
      <c r="A2877" s="758">
        <v>96973</v>
      </c>
      <c r="B2877" s="759" t="s">
        <v>5340</v>
      </c>
      <c r="C2877" s="758" t="s">
        <v>29</v>
      </c>
      <c r="D2877" s="760">
        <v>35.130000000000003</v>
      </c>
    </row>
    <row r="2878" spans="1:4">
      <c r="A2878" s="755">
        <v>96974</v>
      </c>
      <c r="B2878" s="756" t="s">
        <v>5341</v>
      </c>
      <c r="C2878" s="755" t="s">
        <v>29</v>
      </c>
      <c r="D2878" s="757">
        <v>44.52</v>
      </c>
    </row>
    <row r="2879" spans="1:4">
      <c r="A2879" s="758">
        <v>96975</v>
      </c>
      <c r="B2879" s="759" t="s">
        <v>5342</v>
      </c>
      <c r="C2879" s="758" t="s">
        <v>29</v>
      </c>
      <c r="D2879" s="760">
        <v>56.95</v>
      </c>
    </row>
    <row r="2880" spans="1:4">
      <c r="A2880" s="755">
        <v>96976</v>
      </c>
      <c r="B2880" s="756" t="s">
        <v>5343</v>
      </c>
      <c r="C2880" s="755" t="s">
        <v>29</v>
      </c>
      <c r="D2880" s="757">
        <v>73.36</v>
      </c>
    </row>
    <row r="2881" spans="1:4">
      <c r="A2881" s="758">
        <v>96977</v>
      </c>
      <c r="B2881" s="759" t="s">
        <v>5344</v>
      </c>
      <c r="C2881" s="758" t="s">
        <v>29</v>
      </c>
      <c r="D2881" s="760">
        <v>27.34</v>
      </c>
    </row>
    <row r="2882" spans="1:4">
      <c r="A2882" s="755">
        <v>96978</v>
      </c>
      <c r="B2882" s="756" t="s">
        <v>5345</v>
      </c>
      <c r="C2882" s="755" t="s">
        <v>29</v>
      </c>
      <c r="D2882" s="757">
        <v>38.32</v>
      </c>
    </row>
    <row r="2883" spans="1:4">
      <c r="A2883" s="758">
        <v>96979</v>
      </c>
      <c r="B2883" s="759" t="s">
        <v>5346</v>
      </c>
      <c r="C2883" s="758" t="s">
        <v>29</v>
      </c>
      <c r="D2883" s="760">
        <v>53.66</v>
      </c>
    </row>
    <row r="2884" spans="1:4">
      <c r="A2884" s="755">
        <v>96984</v>
      </c>
      <c r="B2884" s="756" t="s">
        <v>5348</v>
      </c>
      <c r="C2884" s="755" t="s">
        <v>30</v>
      </c>
      <c r="D2884" s="757">
        <v>35.33</v>
      </c>
    </row>
    <row r="2885" spans="1:4">
      <c r="A2885" s="758">
        <v>96985</v>
      </c>
      <c r="B2885" s="759" t="s">
        <v>5349</v>
      </c>
      <c r="C2885" s="758" t="s">
        <v>30</v>
      </c>
      <c r="D2885" s="760">
        <v>39</v>
      </c>
    </row>
    <row r="2886" spans="1:4">
      <c r="A2886" s="755">
        <v>96986</v>
      </c>
      <c r="B2886" s="756" t="s">
        <v>5350</v>
      </c>
      <c r="C2886" s="755" t="s">
        <v>30</v>
      </c>
      <c r="D2886" s="757">
        <v>58.38</v>
      </c>
    </row>
    <row r="2887" spans="1:4">
      <c r="A2887" s="758">
        <v>96987</v>
      </c>
      <c r="B2887" s="759" t="s">
        <v>5351</v>
      </c>
      <c r="C2887" s="758" t="s">
        <v>30</v>
      </c>
      <c r="D2887" s="760">
        <v>95.23</v>
      </c>
    </row>
    <row r="2888" spans="1:4">
      <c r="A2888" s="755">
        <v>96988</v>
      </c>
      <c r="B2888" s="756" t="s">
        <v>5352</v>
      </c>
      <c r="C2888" s="755" t="s">
        <v>30</v>
      </c>
      <c r="D2888" s="757">
        <v>139.99</v>
      </c>
    </row>
    <row r="2889" spans="1:4">
      <c r="A2889" s="758">
        <v>96989</v>
      </c>
      <c r="B2889" s="759" t="s">
        <v>5353</v>
      </c>
      <c r="C2889" s="758" t="s">
        <v>30</v>
      </c>
      <c r="D2889" s="760">
        <v>92.12</v>
      </c>
    </row>
    <row r="2890" spans="1:4">
      <c r="A2890" s="755">
        <v>98463</v>
      </c>
      <c r="B2890" s="756" t="s">
        <v>5347</v>
      </c>
      <c r="C2890" s="755" t="s">
        <v>30</v>
      </c>
      <c r="D2890" s="757">
        <v>18.02</v>
      </c>
    </row>
    <row r="2891" spans="1:4">
      <c r="A2891" s="758">
        <v>9535</v>
      </c>
      <c r="B2891" s="759" t="s">
        <v>5354</v>
      </c>
      <c r="C2891" s="758" t="s">
        <v>30</v>
      </c>
      <c r="D2891" s="760">
        <v>66.89</v>
      </c>
    </row>
    <row r="2892" spans="1:4">
      <c r="A2892" s="755">
        <v>72322</v>
      </c>
      <c r="B2892" s="756" t="s">
        <v>5355</v>
      </c>
      <c r="C2892" s="755" t="s">
        <v>30</v>
      </c>
      <c r="D2892" s="757">
        <v>379.23</v>
      </c>
    </row>
    <row r="2893" spans="1:4">
      <c r="A2893" s="758">
        <v>72326</v>
      </c>
      <c r="B2893" s="759" t="s">
        <v>5356</v>
      </c>
      <c r="C2893" s="758" t="s">
        <v>30</v>
      </c>
      <c r="D2893" s="760">
        <v>525.98</v>
      </c>
    </row>
    <row r="2894" spans="1:4">
      <c r="A2894" s="755">
        <v>72327</v>
      </c>
      <c r="B2894" s="756" t="s">
        <v>1560</v>
      </c>
      <c r="C2894" s="755" t="s">
        <v>30</v>
      </c>
      <c r="D2894" s="757">
        <v>5.08</v>
      </c>
    </row>
    <row r="2895" spans="1:4">
      <c r="A2895" s="758">
        <v>72328</v>
      </c>
      <c r="B2895" s="759" t="s">
        <v>5357</v>
      </c>
      <c r="C2895" s="758" t="s">
        <v>30</v>
      </c>
      <c r="D2895" s="760">
        <v>5.89</v>
      </c>
    </row>
    <row r="2896" spans="1:4">
      <c r="A2896" s="755">
        <v>72330</v>
      </c>
      <c r="B2896" s="756" t="s">
        <v>1561</v>
      </c>
      <c r="C2896" s="755" t="s">
        <v>30</v>
      </c>
      <c r="D2896" s="757">
        <v>23.53</v>
      </c>
    </row>
    <row r="2897" spans="1:4">
      <c r="A2897" s="758" t="s">
        <v>463</v>
      </c>
      <c r="B2897" s="759" t="s">
        <v>5358</v>
      </c>
      <c r="C2897" s="758" t="s">
        <v>30</v>
      </c>
      <c r="D2897" s="760">
        <v>299.57</v>
      </c>
    </row>
    <row r="2898" spans="1:4">
      <c r="A2898" s="755" t="s">
        <v>464</v>
      </c>
      <c r="B2898" s="756" t="s">
        <v>465</v>
      </c>
      <c r="C2898" s="755" t="s">
        <v>30</v>
      </c>
      <c r="D2898" s="757">
        <v>202.69</v>
      </c>
    </row>
    <row r="2899" spans="1:4">
      <c r="A2899" s="758" t="s">
        <v>466</v>
      </c>
      <c r="B2899" s="759" t="s">
        <v>467</v>
      </c>
      <c r="C2899" s="758" t="s">
        <v>30</v>
      </c>
      <c r="D2899" s="760">
        <v>311.19</v>
      </c>
    </row>
    <row r="2900" spans="1:4">
      <c r="A2900" s="755" t="s">
        <v>468</v>
      </c>
      <c r="B2900" s="756" t="s">
        <v>469</v>
      </c>
      <c r="C2900" s="755" t="s">
        <v>30</v>
      </c>
      <c r="D2900" s="757">
        <v>574.16999999999996</v>
      </c>
    </row>
    <row r="2901" spans="1:4">
      <c r="A2901" s="758">
        <v>83482</v>
      </c>
      <c r="B2901" s="759" t="s">
        <v>1941</v>
      </c>
      <c r="C2901" s="758" t="s">
        <v>30</v>
      </c>
      <c r="D2901" s="760">
        <v>23.53</v>
      </c>
    </row>
    <row r="2902" spans="1:4">
      <c r="A2902" s="755">
        <v>83487</v>
      </c>
      <c r="B2902" s="756" t="s">
        <v>470</v>
      </c>
      <c r="C2902" s="755" t="s">
        <v>30</v>
      </c>
      <c r="D2902" s="757">
        <v>95.46</v>
      </c>
    </row>
    <row r="2903" spans="1:4">
      <c r="A2903" s="758">
        <v>83490</v>
      </c>
      <c r="B2903" s="759" t="s">
        <v>471</v>
      </c>
      <c r="C2903" s="758" t="s">
        <v>30</v>
      </c>
      <c r="D2903" s="760">
        <v>199.44</v>
      </c>
    </row>
    <row r="2904" spans="1:4">
      <c r="A2904" s="755">
        <v>83491</v>
      </c>
      <c r="B2904" s="756" t="s">
        <v>5359</v>
      </c>
      <c r="C2904" s="755" t="s">
        <v>30</v>
      </c>
      <c r="D2904" s="757">
        <v>280.86</v>
      </c>
    </row>
    <row r="2905" spans="1:4">
      <c r="A2905" s="758">
        <v>83492</v>
      </c>
      <c r="B2905" s="759" t="s">
        <v>5360</v>
      </c>
      <c r="C2905" s="758" t="s">
        <v>30</v>
      </c>
      <c r="D2905" s="760">
        <v>424.5</v>
      </c>
    </row>
    <row r="2906" spans="1:4">
      <c r="A2906" s="755">
        <v>83493</v>
      </c>
      <c r="B2906" s="756" t="s">
        <v>1562</v>
      </c>
      <c r="C2906" s="755" t="s">
        <v>30</v>
      </c>
      <c r="D2906" s="757">
        <v>23.53</v>
      </c>
    </row>
    <row r="2907" spans="1:4">
      <c r="A2907" s="758">
        <v>85195</v>
      </c>
      <c r="B2907" s="759" t="s">
        <v>472</v>
      </c>
      <c r="C2907" s="758" t="s">
        <v>30</v>
      </c>
      <c r="D2907" s="760">
        <v>62.08</v>
      </c>
    </row>
    <row r="2908" spans="1:4">
      <c r="A2908" s="755">
        <v>88547</v>
      </c>
      <c r="B2908" s="756" t="s">
        <v>473</v>
      </c>
      <c r="C2908" s="755" t="s">
        <v>30</v>
      </c>
      <c r="D2908" s="757">
        <v>68.010000000000005</v>
      </c>
    </row>
    <row r="2909" spans="1:4" ht="30">
      <c r="A2909" s="758">
        <v>72283</v>
      </c>
      <c r="B2909" s="759" t="s">
        <v>5361</v>
      </c>
      <c r="C2909" s="758" t="s">
        <v>30</v>
      </c>
      <c r="D2909" s="760">
        <v>896.42</v>
      </c>
    </row>
    <row r="2910" spans="1:4">
      <c r="A2910" s="755">
        <v>72287</v>
      </c>
      <c r="B2910" s="756" t="s">
        <v>474</v>
      </c>
      <c r="C2910" s="755" t="s">
        <v>30</v>
      </c>
      <c r="D2910" s="757">
        <v>218.29</v>
      </c>
    </row>
    <row r="2911" spans="1:4">
      <c r="A2911" s="758">
        <v>72288</v>
      </c>
      <c r="B2911" s="759" t="s">
        <v>475</v>
      </c>
      <c r="C2911" s="758" t="s">
        <v>30</v>
      </c>
      <c r="D2911" s="760">
        <v>271.86</v>
      </c>
    </row>
    <row r="2912" spans="1:4">
      <c r="A2912" s="755">
        <v>72553</v>
      </c>
      <c r="B2912" s="756" t="s">
        <v>476</v>
      </c>
      <c r="C2912" s="755" t="s">
        <v>30</v>
      </c>
      <c r="D2912" s="757">
        <v>139.71</v>
      </c>
    </row>
    <row r="2913" spans="1:4">
      <c r="A2913" s="758">
        <v>72554</v>
      </c>
      <c r="B2913" s="759" t="s">
        <v>477</v>
      </c>
      <c r="C2913" s="758" t="s">
        <v>30</v>
      </c>
      <c r="D2913" s="760">
        <v>470.05</v>
      </c>
    </row>
    <row r="2914" spans="1:4">
      <c r="A2914" s="755" t="s">
        <v>478</v>
      </c>
      <c r="B2914" s="756" t="s">
        <v>479</v>
      </c>
      <c r="C2914" s="755" t="s">
        <v>30</v>
      </c>
      <c r="D2914" s="757">
        <v>145.57</v>
      </c>
    </row>
    <row r="2915" spans="1:4">
      <c r="A2915" s="758" t="s">
        <v>480</v>
      </c>
      <c r="B2915" s="759" t="s">
        <v>5362</v>
      </c>
      <c r="C2915" s="758" t="s">
        <v>30</v>
      </c>
      <c r="D2915" s="760">
        <v>149.99</v>
      </c>
    </row>
    <row r="2916" spans="1:4">
      <c r="A2916" s="755">
        <v>83633</v>
      </c>
      <c r="B2916" s="756" t="s">
        <v>481</v>
      </c>
      <c r="C2916" s="755" t="s">
        <v>30</v>
      </c>
      <c r="D2916" s="757">
        <v>1816.71</v>
      </c>
    </row>
    <row r="2917" spans="1:4">
      <c r="A2917" s="758">
        <v>83634</v>
      </c>
      <c r="B2917" s="759" t="s">
        <v>5363</v>
      </c>
      <c r="C2917" s="758" t="s">
        <v>30</v>
      </c>
      <c r="D2917" s="760">
        <v>440.51</v>
      </c>
    </row>
    <row r="2918" spans="1:4">
      <c r="A2918" s="755">
        <v>83635</v>
      </c>
      <c r="B2918" s="756" t="s">
        <v>482</v>
      </c>
      <c r="C2918" s="755" t="s">
        <v>30</v>
      </c>
      <c r="D2918" s="757">
        <v>169.17</v>
      </c>
    </row>
    <row r="2919" spans="1:4" ht="30">
      <c r="A2919" s="758">
        <v>96765</v>
      </c>
      <c r="B2919" s="759" t="s">
        <v>5364</v>
      </c>
      <c r="C2919" s="758" t="s">
        <v>30</v>
      </c>
      <c r="D2919" s="760">
        <v>1057.22</v>
      </c>
    </row>
    <row r="2920" spans="1:4">
      <c r="A2920" s="755">
        <v>72337</v>
      </c>
      <c r="B2920" s="756" t="s">
        <v>5365</v>
      </c>
      <c r="C2920" s="755" t="s">
        <v>30</v>
      </c>
      <c r="D2920" s="757">
        <v>17.5</v>
      </c>
    </row>
    <row r="2921" spans="1:4">
      <c r="A2921" s="758" t="s">
        <v>483</v>
      </c>
      <c r="B2921" s="759" t="s">
        <v>5366</v>
      </c>
      <c r="C2921" s="758" t="s">
        <v>30</v>
      </c>
      <c r="D2921" s="760">
        <v>163.07</v>
      </c>
    </row>
    <row r="2922" spans="1:4">
      <c r="A2922" s="755" t="s">
        <v>484</v>
      </c>
      <c r="B2922" s="756" t="s">
        <v>5367</v>
      </c>
      <c r="C2922" s="755" t="s">
        <v>30</v>
      </c>
      <c r="D2922" s="757">
        <v>296.60000000000002</v>
      </c>
    </row>
    <row r="2923" spans="1:4">
      <c r="A2923" s="758" t="s">
        <v>485</v>
      </c>
      <c r="B2923" s="759" t="s">
        <v>5368</v>
      </c>
      <c r="C2923" s="758" t="s">
        <v>30</v>
      </c>
      <c r="D2923" s="760">
        <v>972.36</v>
      </c>
    </row>
    <row r="2924" spans="1:4">
      <c r="A2924" s="755" t="s">
        <v>486</v>
      </c>
      <c r="B2924" s="756" t="s">
        <v>5369</v>
      </c>
      <c r="C2924" s="755" t="s">
        <v>29</v>
      </c>
      <c r="D2924" s="757">
        <v>2.14</v>
      </c>
    </row>
    <row r="2925" spans="1:4">
      <c r="A2925" s="758" t="s">
        <v>487</v>
      </c>
      <c r="B2925" s="759" t="s">
        <v>5370</v>
      </c>
      <c r="C2925" s="758" t="s">
        <v>29</v>
      </c>
      <c r="D2925" s="760">
        <v>69.17</v>
      </c>
    </row>
    <row r="2926" spans="1:4">
      <c r="A2926" s="755" t="s">
        <v>488</v>
      </c>
      <c r="B2926" s="756" t="s">
        <v>5371</v>
      </c>
      <c r="C2926" s="755" t="s">
        <v>29</v>
      </c>
      <c r="D2926" s="757">
        <v>167.36</v>
      </c>
    </row>
    <row r="2927" spans="1:4">
      <c r="A2927" s="758" t="s">
        <v>489</v>
      </c>
      <c r="B2927" s="759" t="s">
        <v>490</v>
      </c>
      <c r="C2927" s="758" t="s">
        <v>29</v>
      </c>
      <c r="D2927" s="760">
        <v>1.46</v>
      </c>
    </row>
    <row r="2928" spans="1:4">
      <c r="A2928" s="755" t="s">
        <v>491</v>
      </c>
      <c r="B2928" s="756" t="s">
        <v>5372</v>
      </c>
      <c r="C2928" s="755" t="s">
        <v>29</v>
      </c>
      <c r="D2928" s="757">
        <v>2.0699999999999998</v>
      </c>
    </row>
    <row r="2929" spans="1:4">
      <c r="A2929" s="758" t="s">
        <v>492</v>
      </c>
      <c r="B2929" s="759" t="s">
        <v>5373</v>
      </c>
      <c r="C2929" s="758" t="s">
        <v>29</v>
      </c>
      <c r="D2929" s="760">
        <v>2.85</v>
      </c>
    </row>
    <row r="2930" spans="1:4">
      <c r="A2930" s="755" t="s">
        <v>493</v>
      </c>
      <c r="B2930" s="756" t="s">
        <v>5374</v>
      </c>
      <c r="C2930" s="755" t="s">
        <v>29</v>
      </c>
      <c r="D2930" s="757">
        <v>3.77</v>
      </c>
    </row>
    <row r="2931" spans="1:4">
      <c r="A2931" s="758" t="s">
        <v>494</v>
      </c>
      <c r="B2931" s="759" t="s">
        <v>5375</v>
      </c>
      <c r="C2931" s="758" t="s">
        <v>29</v>
      </c>
      <c r="D2931" s="760">
        <v>5.0599999999999996</v>
      </c>
    </row>
    <row r="2932" spans="1:4">
      <c r="A2932" s="755" t="s">
        <v>495</v>
      </c>
      <c r="B2932" s="756" t="s">
        <v>5376</v>
      </c>
      <c r="C2932" s="755" t="s">
        <v>29</v>
      </c>
      <c r="D2932" s="757">
        <v>6.27</v>
      </c>
    </row>
    <row r="2933" spans="1:4">
      <c r="A2933" s="758">
        <v>83366</v>
      </c>
      <c r="B2933" s="759" t="s">
        <v>5377</v>
      </c>
      <c r="C2933" s="758" t="s">
        <v>30</v>
      </c>
      <c r="D2933" s="760">
        <v>56.1</v>
      </c>
    </row>
    <row r="2934" spans="1:4">
      <c r="A2934" s="755">
        <v>83367</v>
      </c>
      <c r="B2934" s="756" t="s">
        <v>5378</v>
      </c>
      <c r="C2934" s="755" t="s">
        <v>30</v>
      </c>
      <c r="D2934" s="757">
        <v>437.2</v>
      </c>
    </row>
    <row r="2935" spans="1:4">
      <c r="A2935" s="758">
        <v>83368</v>
      </c>
      <c r="B2935" s="759" t="s">
        <v>496</v>
      </c>
      <c r="C2935" s="758" t="s">
        <v>30</v>
      </c>
      <c r="D2935" s="760">
        <v>1184.4000000000001</v>
      </c>
    </row>
    <row r="2936" spans="1:4" ht="30">
      <c r="A2936" s="755">
        <v>83369</v>
      </c>
      <c r="B2936" s="756" t="s">
        <v>5379</v>
      </c>
      <c r="C2936" s="755" t="s">
        <v>30</v>
      </c>
      <c r="D2936" s="757">
        <v>277.72000000000003</v>
      </c>
    </row>
    <row r="2937" spans="1:4" ht="30">
      <c r="A2937" s="758">
        <v>83370</v>
      </c>
      <c r="B2937" s="759" t="s">
        <v>5380</v>
      </c>
      <c r="C2937" s="758" t="s">
        <v>30</v>
      </c>
      <c r="D2937" s="760">
        <v>169.97</v>
      </c>
    </row>
    <row r="2938" spans="1:4" ht="30">
      <c r="A2938" s="755">
        <v>83371</v>
      </c>
      <c r="B2938" s="756" t="s">
        <v>5381</v>
      </c>
      <c r="C2938" s="755" t="s">
        <v>30</v>
      </c>
      <c r="D2938" s="757">
        <v>100.46</v>
      </c>
    </row>
    <row r="2939" spans="1:4">
      <c r="A2939" s="758">
        <v>83639</v>
      </c>
      <c r="B2939" s="759" t="s">
        <v>5382</v>
      </c>
      <c r="C2939" s="758" t="s">
        <v>29</v>
      </c>
      <c r="D2939" s="760">
        <v>84.98</v>
      </c>
    </row>
    <row r="2940" spans="1:4" ht="30">
      <c r="A2940" s="755">
        <v>84676</v>
      </c>
      <c r="B2940" s="756" t="s">
        <v>5383</v>
      </c>
      <c r="C2940" s="755" t="s">
        <v>30</v>
      </c>
      <c r="D2940" s="757">
        <v>400.64</v>
      </c>
    </row>
    <row r="2941" spans="1:4">
      <c r="A2941" s="758">
        <v>84796</v>
      </c>
      <c r="B2941" s="759" t="s">
        <v>5384</v>
      </c>
      <c r="C2941" s="758" t="s">
        <v>30</v>
      </c>
      <c r="D2941" s="760">
        <v>548.35</v>
      </c>
    </row>
    <row r="2942" spans="1:4">
      <c r="A2942" s="755">
        <v>84798</v>
      </c>
      <c r="B2942" s="756" t="s">
        <v>5385</v>
      </c>
      <c r="C2942" s="755" t="s">
        <v>30</v>
      </c>
      <c r="D2942" s="757">
        <v>242.85</v>
      </c>
    </row>
    <row r="2943" spans="1:4">
      <c r="A2943" s="758">
        <v>98261</v>
      </c>
      <c r="B2943" s="759" t="s">
        <v>8112</v>
      </c>
      <c r="C2943" s="758" t="s">
        <v>29</v>
      </c>
      <c r="D2943" s="760">
        <v>2.82</v>
      </c>
    </row>
    <row r="2944" spans="1:4" ht="30">
      <c r="A2944" s="755">
        <v>98262</v>
      </c>
      <c r="B2944" s="756" t="s">
        <v>8113</v>
      </c>
      <c r="C2944" s="755" t="s">
        <v>29</v>
      </c>
      <c r="D2944" s="757">
        <v>3.54</v>
      </c>
    </row>
    <row r="2945" spans="1:4" ht="30">
      <c r="A2945" s="758">
        <v>98263</v>
      </c>
      <c r="B2945" s="759" t="s">
        <v>8114</v>
      </c>
      <c r="C2945" s="758" t="s">
        <v>29</v>
      </c>
      <c r="D2945" s="760">
        <v>4.45</v>
      </c>
    </row>
    <row r="2946" spans="1:4" ht="30">
      <c r="A2946" s="755">
        <v>98264</v>
      </c>
      <c r="B2946" s="756" t="s">
        <v>8115</v>
      </c>
      <c r="C2946" s="755" t="s">
        <v>29</v>
      </c>
      <c r="D2946" s="757">
        <v>5.14</v>
      </c>
    </row>
    <row r="2947" spans="1:4" ht="30">
      <c r="A2947" s="758">
        <v>98265</v>
      </c>
      <c r="B2947" s="759" t="s">
        <v>8116</v>
      </c>
      <c r="C2947" s="758" t="s">
        <v>29</v>
      </c>
      <c r="D2947" s="760">
        <v>6.21</v>
      </c>
    </row>
    <row r="2948" spans="1:4" ht="30">
      <c r="A2948" s="755">
        <v>98266</v>
      </c>
      <c r="B2948" s="756" t="s">
        <v>8117</v>
      </c>
      <c r="C2948" s="755" t="s">
        <v>29</v>
      </c>
      <c r="D2948" s="757">
        <v>6.83</v>
      </c>
    </row>
    <row r="2949" spans="1:4">
      <c r="A2949" s="758">
        <v>98267</v>
      </c>
      <c r="B2949" s="759" t="s">
        <v>8118</v>
      </c>
      <c r="C2949" s="758" t="s">
        <v>29</v>
      </c>
      <c r="D2949" s="760">
        <v>11.91</v>
      </c>
    </row>
    <row r="2950" spans="1:4">
      <c r="A2950" s="755">
        <v>98268</v>
      </c>
      <c r="B2950" s="756" t="s">
        <v>8119</v>
      </c>
      <c r="C2950" s="755" t="s">
        <v>29</v>
      </c>
      <c r="D2950" s="757">
        <v>20.71</v>
      </c>
    </row>
    <row r="2951" spans="1:4">
      <c r="A2951" s="758">
        <v>98269</v>
      </c>
      <c r="B2951" s="759" t="s">
        <v>8120</v>
      </c>
      <c r="C2951" s="758" t="s">
        <v>29</v>
      </c>
      <c r="D2951" s="760">
        <v>27.31</v>
      </c>
    </row>
    <row r="2952" spans="1:4">
      <c r="A2952" s="755">
        <v>98270</v>
      </c>
      <c r="B2952" s="756" t="s">
        <v>8121</v>
      </c>
      <c r="C2952" s="755" t="s">
        <v>29</v>
      </c>
      <c r="D2952" s="757">
        <v>46.05</v>
      </c>
    </row>
    <row r="2953" spans="1:4">
      <c r="A2953" s="758">
        <v>98271</v>
      </c>
      <c r="B2953" s="759" t="s">
        <v>8122</v>
      </c>
      <c r="C2953" s="758" t="s">
        <v>29</v>
      </c>
      <c r="D2953" s="760">
        <v>73.02</v>
      </c>
    </row>
    <row r="2954" spans="1:4">
      <c r="A2954" s="755">
        <v>98272</v>
      </c>
      <c r="B2954" s="756" t="s">
        <v>8123</v>
      </c>
      <c r="C2954" s="755" t="s">
        <v>29</v>
      </c>
      <c r="D2954" s="757">
        <v>175.04</v>
      </c>
    </row>
    <row r="2955" spans="1:4">
      <c r="A2955" s="758">
        <v>98273</v>
      </c>
      <c r="B2955" s="759" t="s">
        <v>8124</v>
      </c>
      <c r="C2955" s="758" t="s">
        <v>29</v>
      </c>
      <c r="D2955" s="760">
        <v>3.21</v>
      </c>
    </row>
    <row r="2956" spans="1:4">
      <c r="A2956" s="755">
        <v>98274</v>
      </c>
      <c r="B2956" s="756" t="s">
        <v>8125</v>
      </c>
      <c r="C2956" s="755" t="s">
        <v>29</v>
      </c>
      <c r="D2956" s="757">
        <v>4.28</v>
      </c>
    </row>
    <row r="2957" spans="1:4">
      <c r="A2957" s="758">
        <v>98275</v>
      </c>
      <c r="B2957" s="759" t="s">
        <v>8126</v>
      </c>
      <c r="C2957" s="758" t="s">
        <v>29</v>
      </c>
      <c r="D2957" s="760">
        <v>4.9000000000000004</v>
      </c>
    </row>
    <row r="2958" spans="1:4">
      <c r="A2958" s="755">
        <v>98276</v>
      </c>
      <c r="B2958" s="756" t="s">
        <v>8127</v>
      </c>
      <c r="C2958" s="755" t="s">
        <v>29</v>
      </c>
      <c r="D2958" s="757">
        <v>9.9700000000000006</v>
      </c>
    </row>
    <row r="2959" spans="1:4">
      <c r="A2959" s="758">
        <v>98277</v>
      </c>
      <c r="B2959" s="759" t="s">
        <v>8128</v>
      </c>
      <c r="C2959" s="758" t="s">
        <v>29</v>
      </c>
      <c r="D2959" s="760">
        <v>18.77</v>
      </c>
    </row>
    <row r="2960" spans="1:4">
      <c r="A2960" s="755">
        <v>98278</v>
      </c>
      <c r="B2960" s="756" t="s">
        <v>8129</v>
      </c>
      <c r="C2960" s="755" t="s">
        <v>29</v>
      </c>
      <c r="D2960" s="757">
        <v>25.37</v>
      </c>
    </row>
    <row r="2961" spans="1:4">
      <c r="A2961" s="758">
        <v>98279</v>
      </c>
      <c r="B2961" s="759" t="s">
        <v>8130</v>
      </c>
      <c r="C2961" s="758" t="s">
        <v>29</v>
      </c>
      <c r="D2961" s="760">
        <v>44.12</v>
      </c>
    </row>
    <row r="2962" spans="1:4" ht="30">
      <c r="A2962" s="755">
        <v>98280</v>
      </c>
      <c r="B2962" s="756" t="s">
        <v>8131</v>
      </c>
      <c r="C2962" s="755" t="s">
        <v>29</v>
      </c>
      <c r="D2962" s="757">
        <v>5.3</v>
      </c>
    </row>
    <row r="2963" spans="1:4" ht="30">
      <c r="A2963" s="758">
        <v>98281</v>
      </c>
      <c r="B2963" s="759" t="s">
        <v>8132</v>
      </c>
      <c r="C2963" s="758" t="s">
        <v>29</v>
      </c>
      <c r="D2963" s="760">
        <v>6.03</v>
      </c>
    </row>
    <row r="2964" spans="1:4" ht="30">
      <c r="A2964" s="755">
        <v>98282</v>
      </c>
      <c r="B2964" s="756" t="s">
        <v>8133</v>
      </c>
      <c r="C2964" s="755" t="s">
        <v>29</v>
      </c>
      <c r="D2964" s="757">
        <v>6.94</v>
      </c>
    </row>
    <row r="2965" spans="1:4" ht="30">
      <c r="A2965" s="758">
        <v>98283</v>
      </c>
      <c r="B2965" s="759" t="s">
        <v>8134</v>
      </c>
      <c r="C2965" s="758" t="s">
        <v>29</v>
      </c>
      <c r="D2965" s="760">
        <v>7.64</v>
      </c>
    </row>
    <row r="2966" spans="1:4" ht="30">
      <c r="A2966" s="755">
        <v>98284</v>
      </c>
      <c r="B2966" s="756" t="s">
        <v>8135</v>
      </c>
      <c r="C2966" s="755" t="s">
        <v>29</v>
      </c>
      <c r="D2966" s="757">
        <v>8.69</v>
      </c>
    </row>
    <row r="2967" spans="1:4" ht="30">
      <c r="A2967" s="758">
        <v>98285</v>
      </c>
      <c r="B2967" s="759" t="s">
        <v>8136</v>
      </c>
      <c r="C2967" s="758" t="s">
        <v>29</v>
      </c>
      <c r="D2967" s="760">
        <v>9.32</v>
      </c>
    </row>
    <row r="2968" spans="1:4" ht="30">
      <c r="A2968" s="755">
        <v>98286</v>
      </c>
      <c r="B2968" s="756" t="s">
        <v>8137</v>
      </c>
      <c r="C2968" s="755" t="s">
        <v>29</v>
      </c>
      <c r="D2968" s="757">
        <v>14.39</v>
      </c>
    </row>
    <row r="2969" spans="1:4" ht="30">
      <c r="A2969" s="758">
        <v>98287</v>
      </c>
      <c r="B2969" s="759" t="s">
        <v>8138</v>
      </c>
      <c r="C2969" s="758" t="s">
        <v>29</v>
      </c>
      <c r="D2969" s="760">
        <v>1.32</v>
      </c>
    </row>
    <row r="2970" spans="1:4" ht="30">
      <c r="A2970" s="755">
        <v>98288</v>
      </c>
      <c r="B2970" s="756" t="s">
        <v>8139</v>
      </c>
      <c r="C2970" s="755" t="s">
        <v>29</v>
      </c>
      <c r="D2970" s="757">
        <v>2.0499999999999998</v>
      </c>
    </row>
    <row r="2971" spans="1:4" ht="30">
      <c r="A2971" s="758">
        <v>98289</v>
      </c>
      <c r="B2971" s="759" t="s">
        <v>8140</v>
      </c>
      <c r="C2971" s="758" t="s">
        <v>29</v>
      </c>
      <c r="D2971" s="760">
        <v>2.96</v>
      </c>
    </row>
    <row r="2972" spans="1:4" ht="30">
      <c r="A2972" s="755">
        <v>98290</v>
      </c>
      <c r="B2972" s="756" t="s">
        <v>8141</v>
      </c>
      <c r="C2972" s="755" t="s">
        <v>29</v>
      </c>
      <c r="D2972" s="757">
        <v>3.65</v>
      </c>
    </row>
    <row r="2973" spans="1:4" ht="30">
      <c r="A2973" s="758">
        <v>98291</v>
      </c>
      <c r="B2973" s="759" t="s">
        <v>8142</v>
      </c>
      <c r="C2973" s="758" t="s">
        <v>29</v>
      </c>
      <c r="D2973" s="760">
        <v>4.72</v>
      </c>
    </row>
    <row r="2974" spans="1:4" ht="30">
      <c r="A2974" s="755">
        <v>98292</v>
      </c>
      <c r="B2974" s="756" t="s">
        <v>8143</v>
      </c>
      <c r="C2974" s="755" t="s">
        <v>29</v>
      </c>
      <c r="D2974" s="757">
        <v>5.34</v>
      </c>
    </row>
    <row r="2975" spans="1:4" ht="30">
      <c r="A2975" s="758">
        <v>98293</v>
      </c>
      <c r="B2975" s="759" t="s">
        <v>8144</v>
      </c>
      <c r="C2975" s="758" t="s">
        <v>29</v>
      </c>
      <c r="D2975" s="760">
        <v>10.41</v>
      </c>
    </row>
    <row r="2976" spans="1:4">
      <c r="A2976" s="755">
        <v>98400</v>
      </c>
      <c r="B2976" s="756" t="s">
        <v>8145</v>
      </c>
      <c r="C2976" s="755" t="s">
        <v>29</v>
      </c>
      <c r="D2976" s="757">
        <v>14.58</v>
      </c>
    </row>
    <row r="2977" spans="1:4">
      <c r="A2977" s="758">
        <v>98401</v>
      </c>
      <c r="B2977" s="759" t="s">
        <v>8146</v>
      </c>
      <c r="C2977" s="758" t="s">
        <v>29</v>
      </c>
      <c r="D2977" s="760">
        <v>23.59</v>
      </c>
    </row>
    <row r="2978" spans="1:4">
      <c r="A2978" s="755">
        <v>98402</v>
      </c>
      <c r="B2978" s="756" t="s">
        <v>8147</v>
      </c>
      <c r="C2978" s="755" t="s">
        <v>29</v>
      </c>
      <c r="D2978" s="757">
        <v>31.13</v>
      </c>
    </row>
    <row r="2979" spans="1:4">
      <c r="A2979" s="758">
        <v>98397</v>
      </c>
      <c r="B2979" s="759" t="s">
        <v>8148</v>
      </c>
      <c r="C2979" s="758" t="s">
        <v>0</v>
      </c>
      <c r="D2979" s="760">
        <v>7.37</v>
      </c>
    </row>
    <row r="2980" spans="1:4">
      <c r="A2980" s="755" t="s">
        <v>497</v>
      </c>
      <c r="B2980" s="756" t="s">
        <v>5386</v>
      </c>
      <c r="C2980" s="755" t="s">
        <v>30</v>
      </c>
      <c r="D2980" s="757">
        <v>4552.82</v>
      </c>
    </row>
    <row r="2981" spans="1:4">
      <c r="A2981" s="758">
        <v>85120</v>
      </c>
      <c r="B2981" s="759" t="s">
        <v>5387</v>
      </c>
      <c r="C2981" s="758" t="s">
        <v>30</v>
      </c>
      <c r="D2981" s="760">
        <v>111.98</v>
      </c>
    </row>
    <row r="2982" spans="1:4">
      <c r="A2982" s="755">
        <v>83486</v>
      </c>
      <c r="B2982" s="756" t="s">
        <v>498</v>
      </c>
      <c r="C2982" s="755" t="s">
        <v>30</v>
      </c>
      <c r="D2982" s="757">
        <v>1260.3900000000001</v>
      </c>
    </row>
    <row r="2983" spans="1:4" ht="30">
      <c r="A2983" s="758">
        <v>83643</v>
      </c>
      <c r="B2983" s="759" t="s">
        <v>5388</v>
      </c>
      <c r="C2983" s="758" t="s">
        <v>30</v>
      </c>
      <c r="D2983" s="760">
        <v>3220.36</v>
      </c>
    </row>
    <row r="2984" spans="1:4">
      <c r="A2984" s="755">
        <v>83644</v>
      </c>
      <c r="B2984" s="756" t="s">
        <v>499</v>
      </c>
      <c r="C2984" s="755" t="s">
        <v>30</v>
      </c>
      <c r="D2984" s="757">
        <v>5551.4</v>
      </c>
    </row>
    <row r="2985" spans="1:4">
      <c r="A2985" s="758">
        <v>83645</v>
      </c>
      <c r="B2985" s="759" t="s">
        <v>500</v>
      </c>
      <c r="C2985" s="758" t="s">
        <v>30</v>
      </c>
      <c r="D2985" s="760">
        <v>1750.37</v>
      </c>
    </row>
    <row r="2986" spans="1:4">
      <c r="A2986" s="755">
        <v>83646</v>
      </c>
      <c r="B2986" s="756" t="s">
        <v>501</v>
      </c>
      <c r="C2986" s="755" t="s">
        <v>30</v>
      </c>
      <c r="D2986" s="757">
        <v>2035.15</v>
      </c>
    </row>
    <row r="2987" spans="1:4">
      <c r="A2987" s="758">
        <v>83647</v>
      </c>
      <c r="B2987" s="759" t="s">
        <v>502</v>
      </c>
      <c r="C2987" s="758" t="s">
        <v>30</v>
      </c>
      <c r="D2987" s="760">
        <v>1324.19</v>
      </c>
    </row>
    <row r="2988" spans="1:4">
      <c r="A2988" s="755">
        <v>83648</v>
      </c>
      <c r="B2988" s="756" t="s">
        <v>503</v>
      </c>
      <c r="C2988" s="755" t="s">
        <v>30</v>
      </c>
      <c r="D2988" s="757">
        <v>842.72</v>
      </c>
    </row>
    <row r="2989" spans="1:4">
      <c r="A2989" s="758">
        <v>83649</v>
      </c>
      <c r="B2989" s="759" t="s">
        <v>504</v>
      </c>
      <c r="C2989" s="758" t="s">
        <v>30</v>
      </c>
      <c r="D2989" s="760">
        <v>4978.29</v>
      </c>
    </row>
    <row r="2990" spans="1:4">
      <c r="A2990" s="755">
        <v>83650</v>
      </c>
      <c r="B2990" s="756" t="s">
        <v>505</v>
      </c>
      <c r="C2990" s="755" t="s">
        <v>30</v>
      </c>
      <c r="D2990" s="757">
        <v>4125.93</v>
      </c>
    </row>
    <row r="2991" spans="1:4">
      <c r="A2991" s="758">
        <v>98294</v>
      </c>
      <c r="B2991" s="759" t="s">
        <v>8149</v>
      </c>
      <c r="C2991" s="758" t="s">
        <v>29</v>
      </c>
      <c r="D2991" s="760">
        <v>1.6</v>
      </c>
    </row>
    <row r="2992" spans="1:4">
      <c r="A2992" s="755">
        <v>98295</v>
      </c>
      <c r="B2992" s="756" t="s">
        <v>8150</v>
      </c>
      <c r="C2992" s="755" t="s">
        <v>29</v>
      </c>
      <c r="D2992" s="757">
        <v>1.1499999999999999</v>
      </c>
    </row>
    <row r="2993" spans="1:4">
      <c r="A2993" s="758">
        <v>98296</v>
      </c>
      <c r="B2993" s="759" t="s">
        <v>8151</v>
      </c>
      <c r="C2993" s="758" t="s">
        <v>29</v>
      </c>
      <c r="D2993" s="760">
        <v>2.4500000000000002</v>
      </c>
    </row>
    <row r="2994" spans="1:4">
      <c r="A2994" s="755">
        <v>98297</v>
      </c>
      <c r="B2994" s="756" t="s">
        <v>8152</v>
      </c>
      <c r="C2994" s="755" t="s">
        <v>29</v>
      </c>
      <c r="D2994" s="757">
        <v>1.74</v>
      </c>
    </row>
    <row r="2995" spans="1:4">
      <c r="A2995" s="758">
        <v>98301</v>
      </c>
      <c r="B2995" s="759" t="s">
        <v>8153</v>
      </c>
      <c r="C2995" s="758" t="s">
        <v>30</v>
      </c>
      <c r="D2995" s="760">
        <v>363.54</v>
      </c>
    </row>
    <row r="2996" spans="1:4">
      <c r="A2996" s="755">
        <v>98302</v>
      </c>
      <c r="B2996" s="756" t="s">
        <v>8154</v>
      </c>
      <c r="C2996" s="755" t="s">
        <v>30</v>
      </c>
      <c r="D2996" s="757">
        <v>485.72</v>
      </c>
    </row>
    <row r="2997" spans="1:4">
      <c r="A2997" s="758">
        <v>98304</v>
      </c>
      <c r="B2997" s="759" t="s">
        <v>8155</v>
      </c>
      <c r="C2997" s="758" t="s">
        <v>30</v>
      </c>
      <c r="D2997" s="760">
        <v>782.23</v>
      </c>
    </row>
    <row r="2998" spans="1:4">
      <c r="A2998" s="755">
        <v>98307</v>
      </c>
      <c r="B2998" s="756" t="s">
        <v>8156</v>
      </c>
      <c r="C2998" s="755" t="s">
        <v>30</v>
      </c>
      <c r="D2998" s="757">
        <v>27.22</v>
      </c>
    </row>
    <row r="2999" spans="1:4">
      <c r="A2999" s="758">
        <v>98308</v>
      </c>
      <c r="B2999" s="759" t="s">
        <v>8157</v>
      </c>
      <c r="C2999" s="758" t="s">
        <v>30</v>
      </c>
      <c r="D2999" s="760">
        <v>18.29</v>
      </c>
    </row>
    <row r="3000" spans="1:4">
      <c r="A3000" s="755">
        <v>98593</v>
      </c>
      <c r="B3000" s="756" t="s">
        <v>8158</v>
      </c>
      <c r="C3000" s="755" t="s">
        <v>30</v>
      </c>
      <c r="D3000" s="757">
        <v>636.29999999999995</v>
      </c>
    </row>
    <row r="3001" spans="1:4">
      <c r="A3001" s="758">
        <v>89355</v>
      </c>
      <c r="B3001" s="759" t="s">
        <v>2421</v>
      </c>
      <c r="C3001" s="758" t="s">
        <v>29</v>
      </c>
      <c r="D3001" s="760">
        <v>12.61</v>
      </c>
    </row>
    <row r="3002" spans="1:4">
      <c r="A3002" s="755">
        <v>89356</v>
      </c>
      <c r="B3002" s="756" t="s">
        <v>2422</v>
      </c>
      <c r="C3002" s="755" t="s">
        <v>29</v>
      </c>
      <c r="D3002" s="757">
        <v>14.98</v>
      </c>
    </row>
    <row r="3003" spans="1:4">
      <c r="A3003" s="758">
        <v>89357</v>
      </c>
      <c r="B3003" s="759" t="s">
        <v>2423</v>
      </c>
      <c r="C3003" s="758" t="s">
        <v>29</v>
      </c>
      <c r="D3003" s="760">
        <v>20.76</v>
      </c>
    </row>
    <row r="3004" spans="1:4">
      <c r="A3004" s="755">
        <v>89401</v>
      </c>
      <c r="B3004" s="756" t="s">
        <v>5389</v>
      </c>
      <c r="C3004" s="755" t="s">
        <v>29</v>
      </c>
      <c r="D3004" s="757">
        <v>5.42</v>
      </c>
    </row>
    <row r="3005" spans="1:4">
      <c r="A3005" s="758">
        <v>89402</v>
      </c>
      <c r="B3005" s="759" t="s">
        <v>5390</v>
      </c>
      <c r="C3005" s="758" t="s">
        <v>29</v>
      </c>
      <c r="D3005" s="760">
        <v>6.68</v>
      </c>
    </row>
    <row r="3006" spans="1:4">
      <c r="A3006" s="755">
        <v>89403</v>
      </c>
      <c r="B3006" s="756" t="s">
        <v>5391</v>
      </c>
      <c r="C3006" s="755" t="s">
        <v>29</v>
      </c>
      <c r="D3006" s="757">
        <v>10.85</v>
      </c>
    </row>
    <row r="3007" spans="1:4">
      <c r="A3007" s="758">
        <v>89446</v>
      </c>
      <c r="B3007" s="759" t="s">
        <v>5392</v>
      </c>
      <c r="C3007" s="758" t="s">
        <v>29</v>
      </c>
      <c r="D3007" s="760">
        <v>3.54</v>
      </c>
    </row>
    <row r="3008" spans="1:4">
      <c r="A3008" s="755">
        <v>89447</v>
      </c>
      <c r="B3008" s="756" t="s">
        <v>5393</v>
      </c>
      <c r="C3008" s="755" t="s">
        <v>29</v>
      </c>
      <c r="D3008" s="757">
        <v>7.14</v>
      </c>
    </row>
    <row r="3009" spans="1:4">
      <c r="A3009" s="758">
        <v>89448</v>
      </c>
      <c r="B3009" s="759" t="s">
        <v>5394</v>
      </c>
      <c r="C3009" s="758" t="s">
        <v>29</v>
      </c>
      <c r="D3009" s="760">
        <v>10.27</v>
      </c>
    </row>
    <row r="3010" spans="1:4">
      <c r="A3010" s="755">
        <v>89449</v>
      </c>
      <c r="B3010" s="756" t="s">
        <v>5395</v>
      </c>
      <c r="C3010" s="755" t="s">
        <v>29</v>
      </c>
      <c r="D3010" s="757">
        <v>12.71</v>
      </c>
    </row>
    <row r="3011" spans="1:4">
      <c r="A3011" s="758">
        <v>89450</v>
      </c>
      <c r="B3011" s="759" t="s">
        <v>5396</v>
      </c>
      <c r="C3011" s="758" t="s">
        <v>29</v>
      </c>
      <c r="D3011" s="760">
        <v>19.47</v>
      </c>
    </row>
    <row r="3012" spans="1:4">
      <c r="A3012" s="755">
        <v>89451</v>
      </c>
      <c r="B3012" s="756" t="s">
        <v>5397</v>
      </c>
      <c r="C3012" s="755" t="s">
        <v>29</v>
      </c>
      <c r="D3012" s="757">
        <v>27.16</v>
      </c>
    </row>
    <row r="3013" spans="1:4">
      <c r="A3013" s="758">
        <v>89452</v>
      </c>
      <c r="B3013" s="759" t="s">
        <v>5398</v>
      </c>
      <c r="C3013" s="758" t="s">
        <v>29</v>
      </c>
      <c r="D3013" s="760">
        <v>34.03</v>
      </c>
    </row>
    <row r="3014" spans="1:4">
      <c r="A3014" s="755">
        <v>89508</v>
      </c>
      <c r="B3014" s="756" t="s">
        <v>5399</v>
      </c>
      <c r="C3014" s="755" t="s">
        <v>29</v>
      </c>
      <c r="D3014" s="757">
        <v>10.66</v>
      </c>
    </row>
    <row r="3015" spans="1:4">
      <c r="A3015" s="758">
        <v>89509</v>
      </c>
      <c r="B3015" s="759" t="s">
        <v>5400</v>
      </c>
      <c r="C3015" s="758" t="s">
        <v>29</v>
      </c>
      <c r="D3015" s="760">
        <v>15.33</v>
      </c>
    </row>
    <row r="3016" spans="1:4">
      <c r="A3016" s="755">
        <v>89511</v>
      </c>
      <c r="B3016" s="756" t="s">
        <v>5401</v>
      </c>
      <c r="C3016" s="755" t="s">
        <v>29</v>
      </c>
      <c r="D3016" s="757">
        <v>22.99</v>
      </c>
    </row>
    <row r="3017" spans="1:4">
      <c r="A3017" s="758">
        <v>89512</v>
      </c>
      <c r="B3017" s="759" t="s">
        <v>5402</v>
      </c>
      <c r="C3017" s="758" t="s">
        <v>29</v>
      </c>
      <c r="D3017" s="760">
        <v>34.5</v>
      </c>
    </row>
    <row r="3018" spans="1:4" ht="30">
      <c r="A3018" s="755">
        <v>89576</v>
      </c>
      <c r="B3018" s="756" t="s">
        <v>5403</v>
      </c>
      <c r="C3018" s="755" t="s">
        <v>29</v>
      </c>
      <c r="D3018" s="757">
        <v>11.69</v>
      </c>
    </row>
    <row r="3019" spans="1:4" ht="30">
      <c r="A3019" s="758">
        <v>89578</v>
      </c>
      <c r="B3019" s="759" t="s">
        <v>5404</v>
      </c>
      <c r="C3019" s="758" t="s">
        <v>29</v>
      </c>
      <c r="D3019" s="760">
        <v>19.059999999999999</v>
      </c>
    </row>
    <row r="3020" spans="1:4" ht="30">
      <c r="A3020" s="755">
        <v>89580</v>
      </c>
      <c r="B3020" s="756" t="s">
        <v>5405</v>
      </c>
      <c r="C3020" s="755" t="s">
        <v>29</v>
      </c>
      <c r="D3020" s="757">
        <v>37.61</v>
      </c>
    </row>
    <row r="3021" spans="1:4">
      <c r="A3021" s="758">
        <v>89633</v>
      </c>
      <c r="B3021" s="759" t="s">
        <v>1563</v>
      </c>
      <c r="C3021" s="758" t="s">
        <v>29</v>
      </c>
      <c r="D3021" s="760">
        <v>16.309999999999999</v>
      </c>
    </row>
    <row r="3022" spans="1:4">
      <c r="A3022" s="755">
        <v>89634</v>
      </c>
      <c r="B3022" s="756" t="s">
        <v>1564</v>
      </c>
      <c r="C3022" s="755" t="s">
        <v>29</v>
      </c>
      <c r="D3022" s="757">
        <v>24.6</v>
      </c>
    </row>
    <row r="3023" spans="1:4">
      <c r="A3023" s="758">
        <v>89635</v>
      </c>
      <c r="B3023" s="759" t="s">
        <v>1565</v>
      </c>
      <c r="C3023" s="758" t="s">
        <v>29</v>
      </c>
      <c r="D3023" s="760">
        <v>34.9</v>
      </c>
    </row>
    <row r="3024" spans="1:4">
      <c r="A3024" s="755">
        <v>89636</v>
      </c>
      <c r="B3024" s="756" t="s">
        <v>5406</v>
      </c>
      <c r="C3024" s="755" t="s">
        <v>29</v>
      </c>
      <c r="D3024" s="757">
        <v>42.45</v>
      </c>
    </row>
    <row r="3025" spans="1:4" ht="30">
      <c r="A3025" s="758">
        <v>89711</v>
      </c>
      <c r="B3025" s="759" t="s">
        <v>5407</v>
      </c>
      <c r="C3025" s="758" t="s">
        <v>29</v>
      </c>
      <c r="D3025" s="760">
        <v>12.68</v>
      </c>
    </row>
    <row r="3026" spans="1:4" ht="30">
      <c r="A3026" s="755">
        <v>89712</v>
      </c>
      <c r="B3026" s="756" t="s">
        <v>5408</v>
      </c>
      <c r="C3026" s="755" t="s">
        <v>29</v>
      </c>
      <c r="D3026" s="757">
        <v>18.63</v>
      </c>
    </row>
    <row r="3027" spans="1:4" ht="30">
      <c r="A3027" s="758">
        <v>89713</v>
      </c>
      <c r="B3027" s="759" t="s">
        <v>5409</v>
      </c>
      <c r="C3027" s="758" t="s">
        <v>29</v>
      </c>
      <c r="D3027" s="760">
        <v>27.91</v>
      </c>
    </row>
    <row r="3028" spans="1:4" ht="30">
      <c r="A3028" s="755">
        <v>89714</v>
      </c>
      <c r="B3028" s="756" t="s">
        <v>5410</v>
      </c>
      <c r="C3028" s="755" t="s">
        <v>29</v>
      </c>
      <c r="D3028" s="757">
        <v>36.159999999999997</v>
      </c>
    </row>
    <row r="3029" spans="1:4">
      <c r="A3029" s="758">
        <v>89716</v>
      </c>
      <c r="B3029" s="759" t="s">
        <v>5411</v>
      </c>
      <c r="C3029" s="758" t="s">
        <v>29</v>
      </c>
      <c r="D3029" s="760">
        <v>17.09</v>
      </c>
    </row>
    <row r="3030" spans="1:4">
      <c r="A3030" s="755">
        <v>89717</v>
      </c>
      <c r="B3030" s="756" t="s">
        <v>5412</v>
      </c>
      <c r="C3030" s="755" t="s">
        <v>29</v>
      </c>
      <c r="D3030" s="757">
        <v>26.06</v>
      </c>
    </row>
    <row r="3031" spans="1:4">
      <c r="A3031" s="758">
        <v>89770</v>
      </c>
      <c r="B3031" s="759" t="s">
        <v>5413</v>
      </c>
      <c r="C3031" s="758" t="s">
        <v>29</v>
      </c>
      <c r="D3031" s="760">
        <v>28.13</v>
      </c>
    </row>
    <row r="3032" spans="1:4">
      <c r="A3032" s="755">
        <v>89771</v>
      </c>
      <c r="B3032" s="756" t="s">
        <v>5414</v>
      </c>
      <c r="C3032" s="755" t="s">
        <v>29</v>
      </c>
      <c r="D3032" s="757">
        <v>38.43</v>
      </c>
    </row>
    <row r="3033" spans="1:4">
      <c r="A3033" s="758">
        <v>89773</v>
      </c>
      <c r="B3033" s="759" t="s">
        <v>5415</v>
      </c>
      <c r="C3033" s="758" t="s">
        <v>29</v>
      </c>
      <c r="D3033" s="760">
        <v>89.47</v>
      </c>
    </row>
    <row r="3034" spans="1:4">
      <c r="A3034" s="755">
        <v>89775</v>
      </c>
      <c r="B3034" s="756" t="s">
        <v>5416</v>
      </c>
      <c r="C3034" s="755" t="s">
        <v>29</v>
      </c>
      <c r="D3034" s="757">
        <v>141.27000000000001</v>
      </c>
    </row>
    <row r="3035" spans="1:4" ht="30">
      <c r="A3035" s="758">
        <v>89798</v>
      </c>
      <c r="B3035" s="759" t="s">
        <v>5417</v>
      </c>
      <c r="C3035" s="758" t="s">
        <v>29</v>
      </c>
      <c r="D3035" s="760">
        <v>7.08</v>
      </c>
    </row>
    <row r="3036" spans="1:4" ht="30">
      <c r="A3036" s="755">
        <v>89799</v>
      </c>
      <c r="B3036" s="756" t="s">
        <v>5418</v>
      </c>
      <c r="C3036" s="755" t="s">
        <v>29</v>
      </c>
      <c r="D3036" s="757">
        <v>11.38</v>
      </c>
    </row>
    <row r="3037" spans="1:4" ht="30">
      <c r="A3037" s="758">
        <v>89800</v>
      </c>
      <c r="B3037" s="759" t="s">
        <v>5419</v>
      </c>
      <c r="C3037" s="758" t="s">
        <v>29</v>
      </c>
      <c r="D3037" s="760">
        <v>14.42</v>
      </c>
    </row>
    <row r="3038" spans="1:4" ht="30">
      <c r="A3038" s="755">
        <v>89848</v>
      </c>
      <c r="B3038" s="756" t="s">
        <v>5420</v>
      </c>
      <c r="C3038" s="755" t="s">
        <v>29</v>
      </c>
      <c r="D3038" s="757">
        <v>18.239999999999998</v>
      </c>
    </row>
    <row r="3039" spans="1:4" ht="30">
      <c r="A3039" s="758">
        <v>89849</v>
      </c>
      <c r="B3039" s="759" t="s">
        <v>5421</v>
      </c>
      <c r="C3039" s="758" t="s">
        <v>29</v>
      </c>
      <c r="D3039" s="760">
        <v>32.67</v>
      </c>
    </row>
    <row r="3040" spans="1:4">
      <c r="A3040" s="755">
        <v>89865</v>
      </c>
      <c r="B3040" s="756" t="s">
        <v>2424</v>
      </c>
      <c r="C3040" s="755" t="s">
        <v>29</v>
      </c>
      <c r="D3040" s="757">
        <v>9.15</v>
      </c>
    </row>
    <row r="3041" spans="1:4" ht="30">
      <c r="A3041" s="758">
        <v>91784</v>
      </c>
      <c r="B3041" s="759" t="s">
        <v>5422</v>
      </c>
      <c r="C3041" s="758" t="s">
        <v>29</v>
      </c>
      <c r="D3041" s="760">
        <v>29.99</v>
      </c>
    </row>
    <row r="3042" spans="1:4" ht="45">
      <c r="A3042" s="755">
        <v>91785</v>
      </c>
      <c r="B3042" s="756" t="s">
        <v>5423</v>
      </c>
      <c r="C3042" s="755" t="s">
        <v>29</v>
      </c>
      <c r="D3042" s="757">
        <v>29.79</v>
      </c>
    </row>
    <row r="3043" spans="1:4" ht="45">
      <c r="A3043" s="758">
        <v>91786</v>
      </c>
      <c r="B3043" s="759" t="s">
        <v>5424</v>
      </c>
      <c r="C3043" s="758" t="s">
        <v>29</v>
      </c>
      <c r="D3043" s="760">
        <v>19.48</v>
      </c>
    </row>
    <row r="3044" spans="1:4" ht="30">
      <c r="A3044" s="755">
        <v>91787</v>
      </c>
      <c r="B3044" s="756" t="s">
        <v>5425</v>
      </c>
      <c r="C3044" s="755" t="s">
        <v>29</v>
      </c>
      <c r="D3044" s="757">
        <v>21.92</v>
      </c>
    </row>
    <row r="3045" spans="1:4" ht="30">
      <c r="A3045" s="758">
        <v>91788</v>
      </c>
      <c r="B3045" s="759" t="s">
        <v>5426</v>
      </c>
      <c r="C3045" s="758" t="s">
        <v>29</v>
      </c>
      <c r="D3045" s="760">
        <v>30.05</v>
      </c>
    </row>
    <row r="3046" spans="1:4" ht="45">
      <c r="A3046" s="755">
        <v>91789</v>
      </c>
      <c r="B3046" s="756" t="s">
        <v>5427</v>
      </c>
      <c r="C3046" s="755" t="s">
        <v>29</v>
      </c>
      <c r="D3046" s="757">
        <v>23.63</v>
      </c>
    </row>
    <row r="3047" spans="1:4" ht="45">
      <c r="A3047" s="758">
        <v>91790</v>
      </c>
      <c r="B3047" s="759" t="s">
        <v>5428</v>
      </c>
      <c r="C3047" s="758" t="s">
        <v>29</v>
      </c>
      <c r="D3047" s="760">
        <v>34.880000000000003</v>
      </c>
    </row>
    <row r="3048" spans="1:4" ht="30">
      <c r="A3048" s="755">
        <v>91791</v>
      </c>
      <c r="B3048" s="756" t="s">
        <v>5429</v>
      </c>
      <c r="C3048" s="755" t="s">
        <v>29</v>
      </c>
      <c r="D3048" s="757">
        <v>40.81</v>
      </c>
    </row>
    <row r="3049" spans="1:4" ht="45">
      <c r="A3049" s="758">
        <v>91792</v>
      </c>
      <c r="B3049" s="759" t="s">
        <v>5430</v>
      </c>
      <c r="C3049" s="758" t="s">
        <v>29</v>
      </c>
      <c r="D3049" s="760">
        <v>38.53</v>
      </c>
    </row>
    <row r="3050" spans="1:4" ht="45">
      <c r="A3050" s="755">
        <v>91793</v>
      </c>
      <c r="B3050" s="756" t="s">
        <v>5431</v>
      </c>
      <c r="C3050" s="755" t="s">
        <v>29</v>
      </c>
      <c r="D3050" s="757">
        <v>57.08</v>
      </c>
    </row>
    <row r="3051" spans="1:4" ht="45">
      <c r="A3051" s="758">
        <v>91794</v>
      </c>
      <c r="B3051" s="759" t="s">
        <v>5432</v>
      </c>
      <c r="C3051" s="758" t="s">
        <v>29</v>
      </c>
      <c r="D3051" s="760">
        <v>24.98</v>
      </c>
    </row>
    <row r="3052" spans="1:4" ht="45">
      <c r="A3052" s="755">
        <v>91795</v>
      </c>
      <c r="B3052" s="756" t="s">
        <v>5433</v>
      </c>
      <c r="C3052" s="755" t="s">
        <v>29</v>
      </c>
      <c r="D3052" s="757">
        <v>43.42</v>
      </c>
    </row>
    <row r="3053" spans="1:4" ht="30">
      <c r="A3053" s="758">
        <v>91796</v>
      </c>
      <c r="B3053" s="759" t="s">
        <v>5434</v>
      </c>
      <c r="C3053" s="758" t="s">
        <v>29</v>
      </c>
      <c r="D3053" s="760">
        <v>42.15</v>
      </c>
    </row>
    <row r="3054" spans="1:4" ht="30">
      <c r="A3054" s="755">
        <v>92275</v>
      </c>
      <c r="B3054" s="756" t="s">
        <v>5435</v>
      </c>
      <c r="C3054" s="755" t="s">
        <v>29</v>
      </c>
      <c r="D3054" s="757">
        <v>22.65</v>
      </c>
    </row>
    <row r="3055" spans="1:4" ht="30">
      <c r="A3055" s="758">
        <v>92276</v>
      </c>
      <c r="B3055" s="759" t="s">
        <v>5436</v>
      </c>
      <c r="C3055" s="758" t="s">
        <v>29</v>
      </c>
      <c r="D3055" s="760">
        <v>28.66</v>
      </c>
    </row>
    <row r="3056" spans="1:4" ht="30">
      <c r="A3056" s="755">
        <v>92277</v>
      </c>
      <c r="B3056" s="756" t="s">
        <v>5437</v>
      </c>
      <c r="C3056" s="755" t="s">
        <v>29</v>
      </c>
      <c r="D3056" s="757">
        <v>41.12</v>
      </c>
    </row>
    <row r="3057" spans="1:4" ht="30">
      <c r="A3057" s="758">
        <v>92278</v>
      </c>
      <c r="B3057" s="759" t="s">
        <v>5438</v>
      </c>
      <c r="C3057" s="758" t="s">
        <v>29</v>
      </c>
      <c r="D3057" s="760">
        <v>55.12</v>
      </c>
    </row>
    <row r="3058" spans="1:4" ht="30">
      <c r="A3058" s="755">
        <v>92279</v>
      </c>
      <c r="B3058" s="756" t="s">
        <v>5439</v>
      </c>
      <c r="C3058" s="755" t="s">
        <v>29</v>
      </c>
      <c r="D3058" s="757">
        <v>79.42</v>
      </c>
    </row>
    <row r="3059" spans="1:4" ht="30">
      <c r="A3059" s="758">
        <v>92280</v>
      </c>
      <c r="B3059" s="759" t="s">
        <v>5440</v>
      </c>
      <c r="C3059" s="758" t="s">
        <v>29</v>
      </c>
      <c r="D3059" s="760">
        <v>111.24</v>
      </c>
    </row>
    <row r="3060" spans="1:4" ht="30">
      <c r="A3060" s="755">
        <v>92305</v>
      </c>
      <c r="B3060" s="756" t="s">
        <v>5441</v>
      </c>
      <c r="C3060" s="755" t="s">
        <v>29</v>
      </c>
      <c r="D3060" s="757">
        <v>16.28</v>
      </c>
    </row>
    <row r="3061" spans="1:4" ht="30">
      <c r="A3061" s="758">
        <v>92306</v>
      </c>
      <c r="B3061" s="759" t="s">
        <v>5442</v>
      </c>
      <c r="C3061" s="758" t="s">
        <v>29</v>
      </c>
      <c r="D3061" s="760">
        <v>25.75</v>
      </c>
    </row>
    <row r="3062" spans="1:4" ht="30">
      <c r="A3062" s="755">
        <v>92307</v>
      </c>
      <c r="B3062" s="756" t="s">
        <v>5443</v>
      </c>
      <c r="C3062" s="755" t="s">
        <v>29</v>
      </c>
      <c r="D3062" s="757">
        <v>31.96</v>
      </c>
    </row>
    <row r="3063" spans="1:4" ht="30">
      <c r="A3063" s="758">
        <v>92320</v>
      </c>
      <c r="B3063" s="759" t="s">
        <v>5444</v>
      </c>
      <c r="C3063" s="758" t="s">
        <v>29</v>
      </c>
      <c r="D3063" s="760">
        <v>23.07</v>
      </c>
    </row>
    <row r="3064" spans="1:4" ht="30">
      <c r="A3064" s="755">
        <v>92321</v>
      </c>
      <c r="B3064" s="756" t="s">
        <v>5445</v>
      </c>
      <c r="C3064" s="755" t="s">
        <v>29</v>
      </c>
      <c r="D3064" s="757">
        <v>37.4</v>
      </c>
    </row>
    <row r="3065" spans="1:4" ht="30">
      <c r="A3065" s="758">
        <v>92322</v>
      </c>
      <c r="B3065" s="759" t="s">
        <v>5446</v>
      </c>
      <c r="C3065" s="758" t="s">
        <v>29</v>
      </c>
      <c r="D3065" s="760">
        <v>47.85</v>
      </c>
    </row>
    <row r="3066" spans="1:4" ht="30">
      <c r="A3066" s="755">
        <v>92335</v>
      </c>
      <c r="B3066" s="756" t="s">
        <v>5447</v>
      </c>
      <c r="C3066" s="755" t="s">
        <v>29</v>
      </c>
      <c r="D3066" s="757">
        <v>48.54</v>
      </c>
    </row>
    <row r="3067" spans="1:4" ht="30">
      <c r="A3067" s="758">
        <v>92336</v>
      </c>
      <c r="B3067" s="759" t="s">
        <v>5448</v>
      </c>
      <c r="C3067" s="758" t="s">
        <v>29</v>
      </c>
      <c r="D3067" s="760">
        <v>59.51</v>
      </c>
    </row>
    <row r="3068" spans="1:4" ht="30">
      <c r="A3068" s="755">
        <v>92337</v>
      </c>
      <c r="B3068" s="756" t="s">
        <v>5449</v>
      </c>
      <c r="C3068" s="755" t="s">
        <v>29</v>
      </c>
      <c r="D3068" s="757">
        <v>78.010000000000005</v>
      </c>
    </row>
    <row r="3069" spans="1:4" ht="30">
      <c r="A3069" s="758">
        <v>92338</v>
      </c>
      <c r="B3069" s="759" t="s">
        <v>1566</v>
      </c>
      <c r="C3069" s="758" t="s">
        <v>29</v>
      </c>
      <c r="D3069" s="760">
        <v>65.959999999999994</v>
      </c>
    </row>
    <row r="3070" spans="1:4" ht="30">
      <c r="A3070" s="755">
        <v>92339</v>
      </c>
      <c r="B3070" s="756" t="s">
        <v>5450</v>
      </c>
      <c r="C3070" s="755" t="s">
        <v>29</v>
      </c>
      <c r="D3070" s="757">
        <v>97.36</v>
      </c>
    </row>
    <row r="3071" spans="1:4" ht="30">
      <c r="A3071" s="758">
        <v>92341</v>
      </c>
      <c r="B3071" s="759" t="s">
        <v>5451</v>
      </c>
      <c r="C3071" s="758" t="s">
        <v>29</v>
      </c>
      <c r="D3071" s="760">
        <v>55.32</v>
      </c>
    </row>
    <row r="3072" spans="1:4" ht="30">
      <c r="A3072" s="755">
        <v>92342</v>
      </c>
      <c r="B3072" s="756" t="s">
        <v>5452</v>
      </c>
      <c r="C3072" s="755" t="s">
        <v>29</v>
      </c>
      <c r="D3072" s="757">
        <v>66.33</v>
      </c>
    </row>
    <row r="3073" spans="1:4" ht="30">
      <c r="A3073" s="758">
        <v>92343</v>
      </c>
      <c r="B3073" s="759" t="s">
        <v>5453</v>
      </c>
      <c r="C3073" s="758" t="s">
        <v>29</v>
      </c>
      <c r="D3073" s="760">
        <v>84.89</v>
      </c>
    </row>
    <row r="3074" spans="1:4" ht="30">
      <c r="A3074" s="755">
        <v>92361</v>
      </c>
      <c r="B3074" s="756" t="s">
        <v>5454</v>
      </c>
      <c r="C3074" s="755" t="s">
        <v>29</v>
      </c>
      <c r="D3074" s="757">
        <v>52.28</v>
      </c>
    </row>
    <row r="3075" spans="1:4" ht="30">
      <c r="A3075" s="758">
        <v>92362</v>
      </c>
      <c r="B3075" s="759" t="s">
        <v>5455</v>
      </c>
      <c r="C3075" s="758" t="s">
        <v>29</v>
      </c>
      <c r="D3075" s="760">
        <v>83.15</v>
      </c>
    </row>
    <row r="3076" spans="1:4" ht="30">
      <c r="A3076" s="755">
        <v>92364</v>
      </c>
      <c r="B3076" s="756" t="s">
        <v>5456</v>
      </c>
      <c r="C3076" s="755" t="s">
        <v>29</v>
      </c>
      <c r="D3076" s="757">
        <v>29.6</v>
      </c>
    </row>
    <row r="3077" spans="1:4" ht="30">
      <c r="A3077" s="758">
        <v>92365</v>
      </c>
      <c r="B3077" s="759" t="s">
        <v>5457</v>
      </c>
      <c r="C3077" s="758" t="s">
        <v>29</v>
      </c>
      <c r="D3077" s="760">
        <v>33.99</v>
      </c>
    </row>
    <row r="3078" spans="1:4" ht="30">
      <c r="A3078" s="755">
        <v>92366</v>
      </c>
      <c r="B3078" s="756" t="s">
        <v>5458</v>
      </c>
      <c r="C3078" s="755" t="s">
        <v>29</v>
      </c>
      <c r="D3078" s="757">
        <v>46.95</v>
      </c>
    </row>
    <row r="3079" spans="1:4" ht="30">
      <c r="A3079" s="758">
        <v>92367</v>
      </c>
      <c r="B3079" s="759" t="s">
        <v>5459</v>
      </c>
      <c r="C3079" s="758" t="s">
        <v>29</v>
      </c>
      <c r="D3079" s="760">
        <v>57.57</v>
      </c>
    </row>
    <row r="3080" spans="1:4" ht="30">
      <c r="A3080" s="755">
        <v>92368</v>
      </c>
      <c r="B3080" s="756" t="s">
        <v>5460</v>
      </c>
      <c r="C3080" s="755" t="s">
        <v>29</v>
      </c>
      <c r="D3080" s="757">
        <v>75.78</v>
      </c>
    </row>
    <row r="3081" spans="1:4" ht="30">
      <c r="A3081" s="758">
        <v>92648</v>
      </c>
      <c r="B3081" s="759" t="s">
        <v>5461</v>
      </c>
      <c r="C3081" s="758" t="s">
        <v>29</v>
      </c>
      <c r="D3081" s="760">
        <v>44.98</v>
      </c>
    </row>
    <row r="3082" spans="1:4" ht="30">
      <c r="A3082" s="755">
        <v>92649</v>
      </c>
      <c r="B3082" s="756" t="s">
        <v>5462</v>
      </c>
      <c r="C3082" s="755" t="s">
        <v>29</v>
      </c>
      <c r="D3082" s="757">
        <v>54.75</v>
      </c>
    </row>
    <row r="3083" spans="1:4" ht="30">
      <c r="A3083" s="758">
        <v>92650</v>
      </c>
      <c r="B3083" s="759" t="s">
        <v>5463</v>
      </c>
      <c r="C3083" s="758" t="s">
        <v>29</v>
      </c>
      <c r="D3083" s="760">
        <v>85.61</v>
      </c>
    </row>
    <row r="3084" spans="1:4" ht="30">
      <c r="A3084" s="755">
        <v>92652</v>
      </c>
      <c r="B3084" s="756" t="s">
        <v>5464</v>
      </c>
      <c r="C3084" s="755" t="s">
        <v>29</v>
      </c>
      <c r="D3084" s="757">
        <v>32.69</v>
      </c>
    </row>
    <row r="3085" spans="1:4" ht="30">
      <c r="A3085" s="758">
        <v>92653</v>
      </c>
      <c r="B3085" s="759" t="s">
        <v>5465</v>
      </c>
      <c r="C3085" s="758" t="s">
        <v>29</v>
      </c>
      <c r="D3085" s="760">
        <v>37.1</v>
      </c>
    </row>
    <row r="3086" spans="1:4" ht="30">
      <c r="A3086" s="755">
        <v>92654</v>
      </c>
      <c r="B3086" s="756" t="s">
        <v>5466</v>
      </c>
      <c r="C3086" s="755" t="s">
        <v>29</v>
      </c>
      <c r="D3086" s="757">
        <v>50.07</v>
      </c>
    </row>
    <row r="3087" spans="1:4" ht="30">
      <c r="A3087" s="758">
        <v>92655</v>
      </c>
      <c r="B3087" s="759" t="s">
        <v>5467</v>
      </c>
      <c r="C3087" s="758" t="s">
        <v>29</v>
      </c>
      <c r="D3087" s="760">
        <v>60.75</v>
      </c>
    </row>
    <row r="3088" spans="1:4" ht="30">
      <c r="A3088" s="755">
        <v>92656</v>
      </c>
      <c r="B3088" s="756" t="s">
        <v>5468</v>
      </c>
      <c r="C3088" s="755" t="s">
        <v>29</v>
      </c>
      <c r="D3088" s="757">
        <v>78.959999999999994</v>
      </c>
    </row>
    <row r="3089" spans="1:4" ht="30">
      <c r="A3089" s="758">
        <v>92687</v>
      </c>
      <c r="B3089" s="759" t="s">
        <v>1567</v>
      </c>
      <c r="C3089" s="758" t="s">
        <v>29</v>
      </c>
      <c r="D3089" s="760">
        <v>15.61</v>
      </c>
    </row>
    <row r="3090" spans="1:4" ht="30">
      <c r="A3090" s="755">
        <v>92688</v>
      </c>
      <c r="B3090" s="756" t="s">
        <v>1568</v>
      </c>
      <c r="C3090" s="755" t="s">
        <v>29</v>
      </c>
      <c r="D3090" s="757">
        <v>22.24</v>
      </c>
    </row>
    <row r="3091" spans="1:4" ht="30">
      <c r="A3091" s="758">
        <v>92689</v>
      </c>
      <c r="B3091" s="759" t="s">
        <v>5469</v>
      </c>
      <c r="C3091" s="758" t="s">
        <v>29</v>
      </c>
      <c r="D3091" s="760">
        <v>22.8</v>
      </c>
    </row>
    <row r="3092" spans="1:4" ht="30">
      <c r="A3092" s="755">
        <v>92690</v>
      </c>
      <c r="B3092" s="756" t="s">
        <v>5470</v>
      </c>
      <c r="C3092" s="755" t="s">
        <v>29</v>
      </c>
      <c r="D3092" s="757">
        <v>33.119999999999997</v>
      </c>
    </row>
    <row r="3093" spans="1:4" ht="30">
      <c r="A3093" s="758">
        <v>94462</v>
      </c>
      <c r="B3093" s="759" t="s">
        <v>5471</v>
      </c>
      <c r="C3093" s="758" t="s">
        <v>29</v>
      </c>
      <c r="D3093" s="760">
        <v>55.44</v>
      </c>
    </row>
    <row r="3094" spans="1:4" ht="30">
      <c r="A3094" s="755">
        <v>94463</v>
      </c>
      <c r="B3094" s="756" t="s">
        <v>5472</v>
      </c>
      <c r="C3094" s="755" t="s">
        <v>29</v>
      </c>
      <c r="D3094" s="757">
        <v>64.36</v>
      </c>
    </row>
    <row r="3095" spans="1:4" ht="30">
      <c r="A3095" s="758">
        <v>94464</v>
      </c>
      <c r="B3095" s="759" t="s">
        <v>5473</v>
      </c>
      <c r="C3095" s="758" t="s">
        <v>29</v>
      </c>
      <c r="D3095" s="760">
        <v>90.07</v>
      </c>
    </row>
    <row r="3096" spans="1:4" ht="30">
      <c r="A3096" s="755">
        <v>94602</v>
      </c>
      <c r="B3096" s="756" t="s">
        <v>5474</v>
      </c>
      <c r="C3096" s="755" t="s">
        <v>29</v>
      </c>
      <c r="D3096" s="757">
        <v>92.97</v>
      </c>
    </row>
    <row r="3097" spans="1:4" ht="30">
      <c r="A3097" s="758">
        <v>94603</v>
      </c>
      <c r="B3097" s="759" t="s">
        <v>5475</v>
      </c>
      <c r="C3097" s="758" t="s">
        <v>29</v>
      </c>
      <c r="D3097" s="760">
        <v>122.12</v>
      </c>
    </row>
    <row r="3098" spans="1:4" ht="30">
      <c r="A3098" s="755">
        <v>94604</v>
      </c>
      <c r="B3098" s="756" t="s">
        <v>5476</v>
      </c>
      <c r="C3098" s="755" t="s">
        <v>29</v>
      </c>
      <c r="D3098" s="757">
        <v>164.58</v>
      </c>
    </row>
    <row r="3099" spans="1:4" ht="30">
      <c r="A3099" s="758">
        <v>94605</v>
      </c>
      <c r="B3099" s="759" t="s">
        <v>5477</v>
      </c>
      <c r="C3099" s="758" t="s">
        <v>29</v>
      </c>
      <c r="D3099" s="760">
        <v>231.47</v>
      </c>
    </row>
    <row r="3100" spans="1:4" ht="30">
      <c r="A3100" s="755">
        <v>94648</v>
      </c>
      <c r="B3100" s="756" t="s">
        <v>5478</v>
      </c>
      <c r="C3100" s="755" t="s">
        <v>29</v>
      </c>
      <c r="D3100" s="757">
        <v>7.21</v>
      </c>
    </row>
    <row r="3101" spans="1:4" ht="30">
      <c r="A3101" s="758">
        <v>94649</v>
      </c>
      <c r="B3101" s="759" t="s">
        <v>5479</v>
      </c>
      <c r="C3101" s="758" t="s">
        <v>29</v>
      </c>
      <c r="D3101" s="760">
        <v>10.63</v>
      </c>
    </row>
    <row r="3102" spans="1:4" ht="30">
      <c r="A3102" s="755">
        <v>94650</v>
      </c>
      <c r="B3102" s="756" t="s">
        <v>5480</v>
      </c>
      <c r="C3102" s="755" t="s">
        <v>29</v>
      </c>
      <c r="D3102" s="757">
        <v>15.23</v>
      </c>
    </row>
    <row r="3103" spans="1:4" ht="30">
      <c r="A3103" s="758">
        <v>94651</v>
      </c>
      <c r="B3103" s="759" t="s">
        <v>5481</v>
      </c>
      <c r="C3103" s="758" t="s">
        <v>29</v>
      </c>
      <c r="D3103" s="760">
        <v>17.440000000000001</v>
      </c>
    </row>
    <row r="3104" spans="1:4" ht="30">
      <c r="A3104" s="755">
        <v>94652</v>
      </c>
      <c r="B3104" s="756" t="s">
        <v>5482</v>
      </c>
      <c r="C3104" s="755" t="s">
        <v>29</v>
      </c>
      <c r="D3104" s="757">
        <v>26.96</v>
      </c>
    </row>
    <row r="3105" spans="1:4" ht="30">
      <c r="A3105" s="758">
        <v>94653</v>
      </c>
      <c r="B3105" s="759" t="s">
        <v>5483</v>
      </c>
      <c r="C3105" s="758" t="s">
        <v>29</v>
      </c>
      <c r="D3105" s="760">
        <v>33.89</v>
      </c>
    </row>
    <row r="3106" spans="1:4" ht="30">
      <c r="A3106" s="755">
        <v>94654</v>
      </c>
      <c r="B3106" s="756" t="s">
        <v>5484</v>
      </c>
      <c r="C3106" s="755" t="s">
        <v>29</v>
      </c>
      <c r="D3106" s="757">
        <v>46.04</v>
      </c>
    </row>
    <row r="3107" spans="1:4" ht="30">
      <c r="A3107" s="758">
        <v>94655</v>
      </c>
      <c r="B3107" s="759" t="s">
        <v>5485</v>
      </c>
      <c r="C3107" s="758" t="s">
        <v>29</v>
      </c>
      <c r="D3107" s="760">
        <v>65.86</v>
      </c>
    </row>
    <row r="3108" spans="1:4" ht="30">
      <c r="A3108" s="755">
        <v>94716</v>
      </c>
      <c r="B3108" s="756" t="s">
        <v>5486</v>
      </c>
      <c r="C3108" s="755" t="s">
        <v>29</v>
      </c>
      <c r="D3108" s="757">
        <v>17.32</v>
      </c>
    </row>
    <row r="3109" spans="1:4" ht="30">
      <c r="A3109" s="758">
        <v>94717</v>
      </c>
      <c r="B3109" s="759" t="s">
        <v>5487</v>
      </c>
      <c r="C3109" s="758" t="s">
        <v>29</v>
      </c>
      <c r="D3109" s="760">
        <v>25.41</v>
      </c>
    </row>
    <row r="3110" spans="1:4" ht="30">
      <c r="A3110" s="755">
        <v>94718</v>
      </c>
      <c r="B3110" s="756" t="s">
        <v>5488</v>
      </c>
      <c r="C3110" s="755" t="s">
        <v>29</v>
      </c>
      <c r="D3110" s="757">
        <v>31.45</v>
      </c>
    </row>
    <row r="3111" spans="1:4" ht="30">
      <c r="A3111" s="758">
        <v>94719</v>
      </c>
      <c r="B3111" s="759" t="s">
        <v>5489</v>
      </c>
      <c r="C3111" s="758" t="s">
        <v>29</v>
      </c>
      <c r="D3111" s="760">
        <v>41.17</v>
      </c>
    </row>
    <row r="3112" spans="1:4" ht="30">
      <c r="A3112" s="755">
        <v>94720</v>
      </c>
      <c r="B3112" s="756" t="s">
        <v>5490</v>
      </c>
      <c r="C3112" s="755" t="s">
        <v>29</v>
      </c>
      <c r="D3112" s="757">
        <v>62.15</v>
      </c>
    </row>
    <row r="3113" spans="1:4" ht="30">
      <c r="A3113" s="758">
        <v>94721</v>
      </c>
      <c r="B3113" s="759" t="s">
        <v>5491</v>
      </c>
      <c r="C3113" s="758" t="s">
        <v>29</v>
      </c>
      <c r="D3113" s="760">
        <v>90.64</v>
      </c>
    </row>
    <row r="3114" spans="1:4" ht="30">
      <c r="A3114" s="755">
        <v>94722</v>
      </c>
      <c r="B3114" s="756" t="s">
        <v>5492</v>
      </c>
      <c r="C3114" s="755" t="s">
        <v>29</v>
      </c>
      <c r="D3114" s="757">
        <v>158.02000000000001</v>
      </c>
    </row>
    <row r="3115" spans="1:4" ht="30">
      <c r="A3115" s="758">
        <v>95697</v>
      </c>
      <c r="B3115" s="759" t="s">
        <v>5493</v>
      </c>
      <c r="C3115" s="758" t="s">
        <v>29</v>
      </c>
      <c r="D3115" s="760">
        <v>42.51</v>
      </c>
    </row>
    <row r="3116" spans="1:4">
      <c r="A3116" s="755">
        <v>96635</v>
      </c>
      <c r="B3116" s="756" t="s">
        <v>5494</v>
      </c>
      <c r="C3116" s="755" t="s">
        <v>29</v>
      </c>
      <c r="D3116" s="757">
        <v>20.61</v>
      </c>
    </row>
    <row r="3117" spans="1:4">
      <c r="A3117" s="758">
        <v>96636</v>
      </c>
      <c r="B3117" s="759" t="s">
        <v>5495</v>
      </c>
      <c r="C3117" s="758" t="s">
        <v>29</v>
      </c>
      <c r="D3117" s="760">
        <v>21.75</v>
      </c>
    </row>
    <row r="3118" spans="1:4">
      <c r="A3118" s="755">
        <v>96644</v>
      </c>
      <c r="B3118" s="756" t="s">
        <v>5496</v>
      </c>
      <c r="C3118" s="755" t="s">
        <v>29</v>
      </c>
      <c r="D3118" s="757">
        <v>13.57</v>
      </c>
    </row>
    <row r="3119" spans="1:4">
      <c r="A3119" s="758">
        <v>96645</v>
      </c>
      <c r="B3119" s="759" t="s">
        <v>5497</v>
      </c>
      <c r="C3119" s="758" t="s">
        <v>29</v>
      </c>
      <c r="D3119" s="760">
        <v>17.55</v>
      </c>
    </row>
    <row r="3120" spans="1:4">
      <c r="A3120" s="755">
        <v>96646</v>
      </c>
      <c r="B3120" s="756" t="s">
        <v>5498</v>
      </c>
      <c r="C3120" s="755" t="s">
        <v>29</v>
      </c>
      <c r="D3120" s="757">
        <v>27.23</v>
      </c>
    </row>
    <row r="3121" spans="1:4">
      <c r="A3121" s="758">
        <v>96647</v>
      </c>
      <c r="B3121" s="759" t="s">
        <v>5499</v>
      </c>
      <c r="C3121" s="758" t="s">
        <v>29</v>
      </c>
      <c r="D3121" s="760">
        <v>12.3</v>
      </c>
    </row>
    <row r="3122" spans="1:4">
      <c r="A3122" s="755">
        <v>96648</v>
      </c>
      <c r="B3122" s="756" t="s">
        <v>5500</v>
      </c>
      <c r="C3122" s="755" t="s">
        <v>29</v>
      </c>
      <c r="D3122" s="757">
        <v>22.35</v>
      </c>
    </row>
    <row r="3123" spans="1:4">
      <c r="A3123" s="758">
        <v>96649</v>
      </c>
      <c r="B3123" s="759" t="s">
        <v>5501</v>
      </c>
      <c r="C3123" s="758" t="s">
        <v>29</v>
      </c>
      <c r="D3123" s="760">
        <v>32.86</v>
      </c>
    </row>
    <row r="3124" spans="1:4">
      <c r="A3124" s="755">
        <v>96668</v>
      </c>
      <c r="B3124" s="756" t="s">
        <v>5502</v>
      </c>
      <c r="C3124" s="755" t="s">
        <v>29</v>
      </c>
      <c r="D3124" s="757">
        <v>8.67</v>
      </c>
    </row>
    <row r="3125" spans="1:4">
      <c r="A3125" s="758">
        <v>96669</v>
      </c>
      <c r="B3125" s="759" t="s">
        <v>5503</v>
      </c>
      <c r="C3125" s="758" t="s">
        <v>29</v>
      </c>
      <c r="D3125" s="760">
        <v>10.78</v>
      </c>
    </row>
    <row r="3126" spans="1:4">
      <c r="A3126" s="755">
        <v>96670</v>
      </c>
      <c r="B3126" s="756" t="s">
        <v>5504</v>
      </c>
      <c r="C3126" s="755" t="s">
        <v>29</v>
      </c>
      <c r="D3126" s="757">
        <v>16.37</v>
      </c>
    </row>
    <row r="3127" spans="1:4">
      <c r="A3127" s="758">
        <v>96671</v>
      </c>
      <c r="B3127" s="759" t="s">
        <v>5505</v>
      </c>
      <c r="C3127" s="758" t="s">
        <v>29</v>
      </c>
      <c r="D3127" s="760">
        <v>21.91</v>
      </c>
    </row>
    <row r="3128" spans="1:4">
      <c r="A3128" s="755">
        <v>96672</v>
      </c>
      <c r="B3128" s="756" t="s">
        <v>5506</v>
      </c>
      <c r="C3128" s="755" t="s">
        <v>29</v>
      </c>
      <c r="D3128" s="757">
        <v>32.17</v>
      </c>
    </row>
    <row r="3129" spans="1:4">
      <c r="A3129" s="758">
        <v>96673</v>
      </c>
      <c r="B3129" s="759" t="s">
        <v>5507</v>
      </c>
      <c r="C3129" s="758" t="s">
        <v>29</v>
      </c>
      <c r="D3129" s="760">
        <v>52.57</v>
      </c>
    </row>
    <row r="3130" spans="1:4">
      <c r="A3130" s="755">
        <v>96674</v>
      </c>
      <c r="B3130" s="756" t="s">
        <v>5508</v>
      </c>
      <c r="C3130" s="755" t="s">
        <v>29</v>
      </c>
      <c r="D3130" s="757">
        <v>73.849999999999994</v>
      </c>
    </row>
    <row r="3131" spans="1:4">
      <c r="A3131" s="758">
        <v>96675</v>
      </c>
      <c r="B3131" s="759" t="s">
        <v>5509</v>
      </c>
      <c r="C3131" s="758" t="s">
        <v>29</v>
      </c>
      <c r="D3131" s="760">
        <v>128.37</v>
      </c>
    </row>
    <row r="3132" spans="1:4">
      <c r="A3132" s="755">
        <v>96676</v>
      </c>
      <c r="B3132" s="756" t="s">
        <v>5510</v>
      </c>
      <c r="C3132" s="755" t="s">
        <v>29</v>
      </c>
      <c r="D3132" s="757">
        <v>8.6300000000000008</v>
      </c>
    </row>
    <row r="3133" spans="1:4">
      <c r="A3133" s="758">
        <v>96677</v>
      </c>
      <c r="B3133" s="759" t="s">
        <v>5511</v>
      </c>
      <c r="C3133" s="758" t="s">
        <v>29</v>
      </c>
      <c r="D3133" s="760">
        <v>14.26</v>
      </c>
    </row>
    <row r="3134" spans="1:4">
      <c r="A3134" s="755">
        <v>96678</v>
      </c>
      <c r="B3134" s="756" t="s">
        <v>5512</v>
      </c>
      <c r="C3134" s="755" t="s">
        <v>29</v>
      </c>
      <c r="D3134" s="757">
        <v>19.809999999999999</v>
      </c>
    </row>
    <row r="3135" spans="1:4">
      <c r="A3135" s="758">
        <v>96679</v>
      </c>
      <c r="B3135" s="759" t="s">
        <v>5513</v>
      </c>
      <c r="C3135" s="758" t="s">
        <v>29</v>
      </c>
      <c r="D3135" s="760">
        <v>28.91</v>
      </c>
    </row>
    <row r="3136" spans="1:4">
      <c r="A3136" s="755">
        <v>96680</v>
      </c>
      <c r="B3136" s="756" t="s">
        <v>5514</v>
      </c>
      <c r="C3136" s="755" t="s">
        <v>29</v>
      </c>
      <c r="D3136" s="757">
        <v>38.96</v>
      </c>
    </row>
    <row r="3137" spans="1:4">
      <c r="A3137" s="758">
        <v>96681</v>
      </c>
      <c r="B3137" s="759" t="s">
        <v>5515</v>
      </c>
      <c r="C3137" s="758" t="s">
        <v>29</v>
      </c>
      <c r="D3137" s="760">
        <v>72.709999999999994</v>
      </c>
    </row>
    <row r="3138" spans="1:4">
      <c r="A3138" s="755">
        <v>96682</v>
      </c>
      <c r="B3138" s="756" t="s">
        <v>5516</v>
      </c>
      <c r="C3138" s="755" t="s">
        <v>29</v>
      </c>
      <c r="D3138" s="757">
        <v>107.26</v>
      </c>
    </row>
    <row r="3139" spans="1:4">
      <c r="A3139" s="758">
        <v>96683</v>
      </c>
      <c r="B3139" s="759" t="s">
        <v>5517</v>
      </c>
      <c r="C3139" s="758" t="s">
        <v>29</v>
      </c>
      <c r="D3139" s="760">
        <v>146.83000000000001</v>
      </c>
    </row>
    <row r="3140" spans="1:4" ht="30">
      <c r="A3140" s="755">
        <v>96718</v>
      </c>
      <c r="B3140" s="756" t="s">
        <v>5518</v>
      </c>
      <c r="C3140" s="755" t="s">
        <v>29</v>
      </c>
      <c r="D3140" s="757">
        <v>5.68</v>
      </c>
    </row>
    <row r="3141" spans="1:4" ht="30">
      <c r="A3141" s="758">
        <v>96719</v>
      </c>
      <c r="B3141" s="759" t="s">
        <v>5519</v>
      </c>
      <c r="C3141" s="758" t="s">
        <v>29</v>
      </c>
      <c r="D3141" s="760">
        <v>11.6</v>
      </c>
    </row>
    <row r="3142" spans="1:4" ht="30">
      <c r="A3142" s="755">
        <v>96720</v>
      </c>
      <c r="B3142" s="756" t="s">
        <v>5520</v>
      </c>
      <c r="C3142" s="755" t="s">
        <v>29</v>
      </c>
      <c r="D3142" s="757">
        <v>14.08</v>
      </c>
    </row>
    <row r="3143" spans="1:4" ht="30">
      <c r="A3143" s="758">
        <v>96721</v>
      </c>
      <c r="B3143" s="759" t="s">
        <v>5521</v>
      </c>
      <c r="C3143" s="758" t="s">
        <v>29</v>
      </c>
      <c r="D3143" s="760">
        <v>18.899999999999999</v>
      </c>
    </row>
    <row r="3144" spans="1:4" ht="30">
      <c r="A3144" s="755">
        <v>96722</v>
      </c>
      <c r="B3144" s="756" t="s">
        <v>5522</v>
      </c>
      <c r="C3144" s="755" t="s">
        <v>29</v>
      </c>
      <c r="D3144" s="757">
        <v>25.83</v>
      </c>
    </row>
    <row r="3145" spans="1:4" ht="30">
      <c r="A3145" s="758">
        <v>96723</v>
      </c>
      <c r="B3145" s="759" t="s">
        <v>5523</v>
      </c>
      <c r="C3145" s="758" t="s">
        <v>29</v>
      </c>
      <c r="D3145" s="760">
        <v>34.270000000000003</v>
      </c>
    </row>
    <row r="3146" spans="1:4" ht="30">
      <c r="A3146" s="755">
        <v>96724</v>
      </c>
      <c r="B3146" s="756" t="s">
        <v>5524</v>
      </c>
      <c r="C3146" s="755" t="s">
        <v>29</v>
      </c>
      <c r="D3146" s="757">
        <v>55.97</v>
      </c>
    </row>
    <row r="3147" spans="1:4" ht="30">
      <c r="A3147" s="758">
        <v>96725</v>
      </c>
      <c r="B3147" s="759" t="s">
        <v>5525</v>
      </c>
      <c r="C3147" s="758" t="s">
        <v>29</v>
      </c>
      <c r="D3147" s="760">
        <v>73.58</v>
      </c>
    </row>
    <row r="3148" spans="1:4" ht="30">
      <c r="A3148" s="755">
        <v>96726</v>
      </c>
      <c r="B3148" s="756" t="s">
        <v>5526</v>
      </c>
      <c r="C3148" s="755" t="s">
        <v>29</v>
      </c>
      <c r="D3148" s="757">
        <v>119.96</v>
      </c>
    </row>
    <row r="3149" spans="1:4" ht="30">
      <c r="A3149" s="758">
        <v>96727</v>
      </c>
      <c r="B3149" s="759" t="s">
        <v>5527</v>
      </c>
      <c r="C3149" s="758" t="s">
        <v>29</v>
      </c>
      <c r="D3149" s="760">
        <v>10.01</v>
      </c>
    </row>
    <row r="3150" spans="1:4" ht="30">
      <c r="A3150" s="755">
        <v>96728</v>
      </c>
      <c r="B3150" s="756" t="s">
        <v>5528</v>
      </c>
      <c r="C3150" s="755" t="s">
        <v>29</v>
      </c>
      <c r="D3150" s="757">
        <v>11.97</v>
      </c>
    </row>
    <row r="3151" spans="1:4" ht="30">
      <c r="A3151" s="758">
        <v>96729</v>
      </c>
      <c r="B3151" s="759" t="s">
        <v>5529</v>
      </c>
      <c r="C3151" s="758" t="s">
        <v>29</v>
      </c>
      <c r="D3151" s="760">
        <v>18.12</v>
      </c>
    </row>
    <row r="3152" spans="1:4" ht="30">
      <c r="A3152" s="755">
        <v>96730</v>
      </c>
      <c r="B3152" s="756" t="s">
        <v>5530</v>
      </c>
      <c r="C3152" s="755" t="s">
        <v>29</v>
      </c>
      <c r="D3152" s="757">
        <v>22.85</v>
      </c>
    </row>
    <row r="3153" spans="1:4" ht="30">
      <c r="A3153" s="758">
        <v>96731</v>
      </c>
      <c r="B3153" s="759" t="s">
        <v>5531</v>
      </c>
      <c r="C3153" s="758" t="s">
        <v>29</v>
      </c>
      <c r="D3153" s="760">
        <v>33.43</v>
      </c>
    </row>
    <row r="3154" spans="1:4" ht="30">
      <c r="A3154" s="755">
        <v>96732</v>
      </c>
      <c r="B3154" s="756" t="s">
        <v>5532</v>
      </c>
      <c r="C3154" s="755" t="s">
        <v>29</v>
      </c>
      <c r="D3154" s="757">
        <v>41.45</v>
      </c>
    </row>
    <row r="3155" spans="1:4" ht="30">
      <c r="A3155" s="758">
        <v>96733</v>
      </c>
      <c r="B3155" s="759" t="s">
        <v>5533</v>
      </c>
      <c r="C3155" s="758" t="s">
        <v>29</v>
      </c>
      <c r="D3155" s="760">
        <v>76.069999999999993</v>
      </c>
    </row>
    <row r="3156" spans="1:4" ht="30">
      <c r="A3156" s="755">
        <v>96734</v>
      </c>
      <c r="B3156" s="756" t="s">
        <v>5534</v>
      </c>
      <c r="C3156" s="755" t="s">
        <v>29</v>
      </c>
      <c r="D3156" s="757">
        <v>105.57</v>
      </c>
    </row>
    <row r="3157" spans="1:4" ht="30">
      <c r="A3157" s="758">
        <v>96735</v>
      </c>
      <c r="B3157" s="759" t="s">
        <v>5535</v>
      </c>
      <c r="C3157" s="758" t="s">
        <v>29</v>
      </c>
      <c r="D3157" s="760">
        <v>137.75</v>
      </c>
    </row>
    <row r="3158" spans="1:4">
      <c r="A3158" s="755">
        <v>96794</v>
      </c>
      <c r="B3158" s="756" t="s">
        <v>5536</v>
      </c>
      <c r="C3158" s="755" t="s">
        <v>29</v>
      </c>
      <c r="D3158" s="757">
        <v>5.96</v>
      </c>
    </row>
    <row r="3159" spans="1:4">
      <c r="A3159" s="758">
        <v>96795</v>
      </c>
      <c r="B3159" s="759" t="s">
        <v>5537</v>
      </c>
      <c r="C3159" s="758" t="s">
        <v>29</v>
      </c>
      <c r="D3159" s="760">
        <v>7.55</v>
      </c>
    </row>
    <row r="3160" spans="1:4">
      <c r="A3160" s="755">
        <v>96796</v>
      </c>
      <c r="B3160" s="756" t="s">
        <v>5538</v>
      </c>
      <c r="C3160" s="755" t="s">
        <v>29</v>
      </c>
      <c r="D3160" s="757">
        <v>10.54</v>
      </c>
    </row>
    <row r="3161" spans="1:4">
      <c r="A3161" s="758">
        <v>96797</v>
      </c>
      <c r="B3161" s="759" t="s">
        <v>5539</v>
      </c>
      <c r="C3161" s="758" t="s">
        <v>29</v>
      </c>
      <c r="D3161" s="760">
        <v>15.88</v>
      </c>
    </row>
    <row r="3162" spans="1:4">
      <c r="A3162" s="755">
        <v>96798</v>
      </c>
      <c r="B3162" s="756" t="s">
        <v>5540</v>
      </c>
      <c r="C3162" s="755" t="s">
        <v>29</v>
      </c>
      <c r="D3162" s="757">
        <v>6.06</v>
      </c>
    </row>
    <row r="3163" spans="1:4">
      <c r="A3163" s="758">
        <v>96799</v>
      </c>
      <c r="B3163" s="759" t="s">
        <v>5541</v>
      </c>
      <c r="C3163" s="758" t="s">
        <v>29</v>
      </c>
      <c r="D3163" s="760">
        <v>8.1199999999999992</v>
      </c>
    </row>
    <row r="3164" spans="1:4">
      <c r="A3164" s="755">
        <v>96800</v>
      </c>
      <c r="B3164" s="756" t="s">
        <v>5542</v>
      </c>
      <c r="C3164" s="755" t="s">
        <v>29</v>
      </c>
      <c r="D3164" s="757">
        <v>11.69</v>
      </c>
    </row>
    <row r="3165" spans="1:4">
      <c r="A3165" s="758">
        <v>96801</v>
      </c>
      <c r="B3165" s="759" t="s">
        <v>5543</v>
      </c>
      <c r="C3165" s="758" t="s">
        <v>29</v>
      </c>
      <c r="D3165" s="760">
        <v>17.850000000000001</v>
      </c>
    </row>
    <row r="3166" spans="1:4" ht="30">
      <c r="A3166" s="755">
        <v>97498</v>
      </c>
      <c r="B3166" s="756" t="s">
        <v>8159</v>
      </c>
      <c r="C3166" s="755" t="s">
        <v>29</v>
      </c>
      <c r="D3166" s="757">
        <v>24.17</v>
      </c>
    </row>
    <row r="3167" spans="1:4" ht="30">
      <c r="A3167" s="758">
        <v>97535</v>
      </c>
      <c r="B3167" s="759" t="s">
        <v>8160</v>
      </c>
      <c r="C3167" s="758" t="s">
        <v>29</v>
      </c>
      <c r="D3167" s="760">
        <v>27.26</v>
      </c>
    </row>
    <row r="3168" spans="1:4" ht="30">
      <c r="A3168" s="755">
        <v>97536</v>
      </c>
      <c r="B3168" s="756" t="s">
        <v>8161</v>
      </c>
      <c r="C3168" s="755" t="s">
        <v>29</v>
      </c>
      <c r="D3168" s="757">
        <v>34.36</v>
      </c>
    </row>
    <row r="3169" spans="1:4">
      <c r="A3169" s="758">
        <v>72293</v>
      </c>
      <c r="B3169" s="759" t="s">
        <v>506</v>
      </c>
      <c r="C3169" s="758" t="s">
        <v>30</v>
      </c>
      <c r="D3169" s="760">
        <v>5.27</v>
      </c>
    </row>
    <row r="3170" spans="1:4">
      <c r="A3170" s="755">
        <v>72294</v>
      </c>
      <c r="B3170" s="756" t="s">
        <v>507</v>
      </c>
      <c r="C3170" s="755" t="s">
        <v>30</v>
      </c>
      <c r="D3170" s="757">
        <v>8.08</v>
      </c>
    </row>
    <row r="3171" spans="1:4">
      <c r="A3171" s="758">
        <v>72295</v>
      </c>
      <c r="B3171" s="759" t="s">
        <v>508</v>
      </c>
      <c r="C3171" s="758" t="s">
        <v>30</v>
      </c>
      <c r="D3171" s="760">
        <v>11.1</v>
      </c>
    </row>
    <row r="3172" spans="1:4">
      <c r="A3172" s="755">
        <v>72306</v>
      </c>
      <c r="B3172" s="756" t="s">
        <v>509</v>
      </c>
      <c r="C3172" s="755" t="s">
        <v>30</v>
      </c>
      <c r="D3172" s="757">
        <v>153.6</v>
      </c>
    </row>
    <row r="3173" spans="1:4">
      <c r="A3173" s="758">
        <v>72307</v>
      </c>
      <c r="B3173" s="759" t="s">
        <v>510</v>
      </c>
      <c r="C3173" s="758" t="s">
        <v>30</v>
      </c>
      <c r="D3173" s="760">
        <v>214.95</v>
      </c>
    </row>
    <row r="3174" spans="1:4">
      <c r="A3174" s="755">
        <v>72313</v>
      </c>
      <c r="B3174" s="756" t="s">
        <v>511</v>
      </c>
      <c r="C3174" s="755" t="s">
        <v>30</v>
      </c>
      <c r="D3174" s="757">
        <v>499.42</v>
      </c>
    </row>
    <row r="3175" spans="1:4">
      <c r="A3175" s="758">
        <v>72482</v>
      </c>
      <c r="B3175" s="759" t="s">
        <v>512</v>
      </c>
      <c r="C3175" s="758" t="s">
        <v>30</v>
      </c>
      <c r="D3175" s="760">
        <v>215.05</v>
      </c>
    </row>
    <row r="3176" spans="1:4">
      <c r="A3176" s="755">
        <v>72619</v>
      </c>
      <c r="B3176" s="756" t="s">
        <v>513</v>
      </c>
      <c r="C3176" s="755" t="s">
        <v>30</v>
      </c>
      <c r="D3176" s="757">
        <v>89.88</v>
      </c>
    </row>
    <row r="3177" spans="1:4">
      <c r="A3177" s="758">
        <v>72620</v>
      </c>
      <c r="B3177" s="759" t="s">
        <v>514</v>
      </c>
      <c r="C3177" s="758" t="s">
        <v>30</v>
      </c>
      <c r="D3177" s="760">
        <v>156.44</v>
      </c>
    </row>
    <row r="3178" spans="1:4">
      <c r="A3178" s="755">
        <v>72621</v>
      </c>
      <c r="B3178" s="756" t="s">
        <v>515</v>
      </c>
      <c r="C3178" s="755" t="s">
        <v>30</v>
      </c>
      <c r="D3178" s="757">
        <v>250.84</v>
      </c>
    </row>
    <row r="3179" spans="1:4">
      <c r="A3179" s="758">
        <v>72667</v>
      </c>
      <c r="B3179" s="759" t="s">
        <v>516</v>
      </c>
      <c r="C3179" s="758" t="s">
        <v>30</v>
      </c>
      <c r="D3179" s="760">
        <v>124.28</v>
      </c>
    </row>
    <row r="3180" spans="1:4">
      <c r="A3180" s="755">
        <v>72668</v>
      </c>
      <c r="B3180" s="756" t="s">
        <v>517</v>
      </c>
      <c r="C3180" s="755" t="s">
        <v>30</v>
      </c>
      <c r="D3180" s="757">
        <v>123.6</v>
      </c>
    </row>
    <row r="3181" spans="1:4">
      <c r="A3181" s="758">
        <v>72669</v>
      </c>
      <c r="B3181" s="759" t="s">
        <v>518</v>
      </c>
      <c r="C3181" s="758" t="s">
        <v>30</v>
      </c>
      <c r="D3181" s="760">
        <v>127.53</v>
      </c>
    </row>
    <row r="3182" spans="1:4">
      <c r="A3182" s="755">
        <v>72681</v>
      </c>
      <c r="B3182" s="756" t="s">
        <v>519</v>
      </c>
      <c r="C3182" s="755" t="s">
        <v>30</v>
      </c>
      <c r="D3182" s="757">
        <v>87.26</v>
      </c>
    </row>
    <row r="3183" spans="1:4">
      <c r="A3183" s="758">
        <v>72682</v>
      </c>
      <c r="B3183" s="759" t="s">
        <v>520</v>
      </c>
      <c r="C3183" s="758" t="s">
        <v>30</v>
      </c>
      <c r="D3183" s="760">
        <v>174.88</v>
      </c>
    </row>
    <row r="3184" spans="1:4">
      <c r="A3184" s="755">
        <v>72683</v>
      </c>
      <c r="B3184" s="756" t="s">
        <v>521</v>
      </c>
      <c r="C3184" s="755" t="s">
        <v>30</v>
      </c>
      <c r="D3184" s="757">
        <v>280.55</v>
      </c>
    </row>
    <row r="3185" spans="1:4">
      <c r="A3185" s="758">
        <v>72719</v>
      </c>
      <c r="B3185" s="759" t="s">
        <v>522</v>
      </c>
      <c r="C3185" s="758" t="s">
        <v>30</v>
      </c>
      <c r="D3185" s="760">
        <v>192.51</v>
      </c>
    </row>
    <row r="3186" spans="1:4">
      <c r="A3186" s="755">
        <v>72720</v>
      </c>
      <c r="B3186" s="756" t="s">
        <v>523</v>
      </c>
      <c r="C3186" s="755" t="s">
        <v>30</v>
      </c>
      <c r="D3186" s="757">
        <v>264.70999999999998</v>
      </c>
    </row>
    <row r="3187" spans="1:4">
      <c r="A3187" s="758">
        <v>72721</v>
      </c>
      <c r="B3187" s="759" t="s">
        <v>524</v>
      </c>
      <c r="C3187" s="758" t="s">
        <v>30</v>
      </c>
      <c r="D3187" s="760">
        <v>571.46</v>
      </c>
    </row>
    <row r="3188" spans="1:4" ht="30">
      <c r="A3188" s="755">
        <v>89358</v>
      </c>
      <c r="B3188" s="756" t="s">
        <v>5544</v>
      </c>
      <c r="C3188" s="755" t="s">
        <v>30</v>
      </c>
      <c r="D3188" s="757">
        <v>5.0999999999999996</v>
      </c>
    </row>
    <row r="3189" spans="1:4" ht="30">
      <c r="A3189" s="758">
        <v>89359</v>
      </c>
      <c r="B3189" s="759" t="s">
        <v>5545</v>
      </c>
      <c r="C3189" s="758" t="s">
        <v>30</v>
      </c>
      <c r="D3189" s="760">
        <v>5.31</v>
      </c>
    </row>
    <row r="3190" spans="1:4" ht="30">
      <c r="A3190" s="755">
        <v>89360</v>
      </c>
      <c r="B3190" s="756" t="s">
        <v>5546</v>
      </c>
      <c r="C3190" s="755" t="s">
        <v>30</v>
      </c>
      <c r="D3190" s="757">
        <v>6.15</v>
      </c>
    </row>
    <row r="3191" spans="1:4" ht="30">
      <c r="A3191" s="758">
        <v>89361</v>
      </c>
      <c r="B3191" s="759" t="s">
        <v>5547</v>
      </c>
      <c r="C3191" s="758" t="s">
        <v>30</v>
      </c>
      <c r="D3191" s="760">
        <v>6.08</v>
      </c>
    </row>
    <row r="3192" spans="1:4" ht="30">
      <c r="A3192" s="755">
        <v>89362</v>
      </c>
      <c r="B3192" s="756" t="s">
        <v>5548</v>
      </c>
      <c r="C3192" s="755" t="s">
        <v>30</v>
      </c>
      <c r="D3192" s="757">
        <v>6.12</v>
      </c>
    </row>
    <row r="3193" spans="1:4" ht="30">
      <c r="A3193" s="758">
        <v>89363</v>
      </c>
      <c r="B3193" s="759" t="s">
        <v>5549</v>
      </c>
      <c r="C3193" s="758" t="s">
        <v>30</v>
      </c>
      <c r="D3193" s="760">
        <v>6.58</v>
      </c>
    </row>
    <row r="3194" spans="1:4" ht="30">
      <c r="A3194" s="755">
        <v>89364</v>
      </c>
      <c r="B3194" s="756" t="s">
        <v>5550</v>
      </c>
      <c r="C3194" s="755" t="s">
        <v>30</v>
      </c>
      <c r="D3194" s="757">
        <v>7.61</v>
      </c>
    </row>
    <row r="3195" spans="1:4" ht="30">
      <c r="A3195" s="758">
        <v>89365</v>
      </c>
      <c r="B3195" s="759" t="s">
        <v>5551</v>
      </c>
      <c r="C3195" s="758" t="s">
        <v>30</v>
      </c>
      <c r="D3195" s="760">
        <v>7.19</v>
      </c>
    </row>
    <row r="3196" spans="1:4" ht="30">
      <c r="A3196" s="755">
        <v>89366</v>
      </c>
      <c r="B3196" s="756" t="s">
        <v>5552</v>
      </c>
      <c r="C3196" s="755" t="s">
        <v>30</v>
      </c>
      <c r="D3196" s="757">
        <v>10.9</v>
      </c>
    </row>
    <row r="3197" spans="1:4" ht="30">
      <c r="A3197" s="758">
        <v>89367</v>
      </c>
      <c r="B3197" s="759" t="s">
        <v>5553</v>
      </c>
      <c r="C3197" s="758" t="s">
        <v>30</v>
      </c>
      <c r="D3197" s="760">
        <v>8.2200000000000006</v>
      </c>
    </row>
    <row r="3198" spans="1:4" ht="30">
      <c r="A3198" s="755">
        <v>89368</v>
      </c>
      <c r="B3198" s="756" t="s">
        <v>5554</v>
      </c>
      <c r="C3198" s="755" t="s">
        <v>30</v>
      </c>
      <c r="D3198" s="757">
        <v>9.49</v>
      </c>
    </row>
    <row r="3199" spans="1:4" ht="30">
      <c r="A3199" s="758">
        <v>89369</v>
      </c>
      <c r="B3199" s="759" t="s">
        <v>5555</v>
      </c>
      <c r="C3199" s="758" t="s">
        <v>30</v>
      </c>
      <c r="D3199" s="760">
        <v>10.89</v>
      </c>
    </row>
    <row r="3200" spans="1:4" ht="30">
      <c r="A3200" s="755">
        <v>89370</v>
      </c>
      <c r="B3200" s="756" t="s">
        <v>5556</v>
      </c>
      <c r="C3200" s="755" t="s">
        <v>30</v>
      </c>
      <c r="D3200" s="757">
        <v>9.39</v>
      </c>
    </row>
    <row r="3201" spans="1:4">
      <c r="A3201" s="758">
        <v>89371</v>
      </c>
      <c r="B3201" s="759" t="s">
        <v>2425</v>
      </c>
      <c r="C3201" s="758" t="s">
        <v>30</v>
      </c>
      <c r="D3201" s="760">
        <v>3.87</v>
      </c>
    </row>
    <row r="3202" spans="1:4" ht="30">
      <c r="A3202" s="755">
        <v>89372</v>
      </c>
      <c r="B3202" s="756" t="s">
        <v>5557</v>
      </c>
      <c r="C3202" s="755" t="s">
        <v>30</v>
      </c>
      <c r="D3202" s="757">
        <v>9.6999999999999993</v>
      </c>
    </row>
    <row r="3203" spans="1:4" ht="30">
      <c r="A3203" s="758">
        <v>89373</v>
      </c>
      <c r="B3203" s="759" t="s">
        <v>2426</v>
      </c>
      <c r="C3203" s="758" t="s">
        <v>30</v>
      </c>
      <c r="D3203" s="760">
        <v>4.28</v>
      </c>
    </row>
    <row r="3204" spans="1:4" ht="30">
      <c r="A3204" s="755">
        <v>89374</v>
      </c>
      <c r="B3204" s="756" t="s">
        <v>5558</v>
      </c>
      <c r="C3204" s="755" t="s">
        <v>30</v>
      </c>
      <c r="D3204" s="757">
        <v>7.22</v>
      </c>
    </row>
    <row r="3205" spans="1:4">
      <c r="A3205" s="758">
        <v>89375</v>
      </c>
      <c r="B3205" s="759" t="s">
        <v>2427</v>
      </c>
      <c r="C3205" s="758" t="s">
        <v>30</v>
      </c>
      <c r="D3205" s="760">
        <v>9.34</v>
      </c>
    </row>
    <row r="3206" spans="1:4" ht="30">
      <c r="A3206" s="755">
        <v>89376</v>
      </c>
      <c r="B3206" s="756" t="s">
        <v>5559</v>
      </c>
      <c r="C3206" s="755" t="s">
        <v>30</v>
      </c>
      <c r="D3206" s="757">
        <v>4.07</v>
      </c>
    </row>
    <row r="3207" spans="1:4" ht="30">
      <c r="A3207" s="758">
        <v>89377</v>
      </c>
      <c r="B3207" s="759" t="s">
        <v>5560</v>
      </c>
      <c r="C3207" s="758" t="s">
        <v>30</v>
      </c>
      <c r="D3207" s="760">
        <v>5.98</v>
      </c>
    </row>
    <row r="3208" spans="1:4">
      <c r="A3208" s="755">
        <v>89378</v>
      </c>
      <c r="B3208" s="756" t="s">
        <v>2428</v>
      </c>
      <c r="C3208" s="755" t="s">
        <v>30</v>
      </c>
      <c r="D3208" s="757">
        <v>4.53</v>
      </c>
    </row>
    <row r="3209" spans="1:4" ht="30">
      <c r="A3209" s="758">
        <v>89379</v>
      </c>
      <c r="B3209" s="759" t="s">
        <v>5561</v>
      </c>
      <c r="C3209" s="758" t="s">
        <v>30</v>
      </c>
      <c r="D3209" s="760">
        <v>12.9</v>
      </c>
    </row>
    <row r="3210" spans="1:4" ht="30">
      <c r="A3210" s="755">
        <v>89380</v>
      </c>
      <c r="B3210" s="756" t="s">
        <v>2429</v>
      </c>
      <c r="C3210" s="755" t="s">
        <v>30</v>
      </c>
      <c r="D3210" s="757">
        <v>6.21</v>
      </c>
    </row>
    <row r="3211" spans="1:4" ht="30">
      <c r="A3211" s="758">
        <v>89381</v>
      </c>
      <c r="B3211" s="759" t="s">
        <v>5562</v>
      </c>
      <c r="C3211" s="758" t="s">
        <v>30</v>
      </c>
      <c r="D3211" s="760">
        <v>9.1199999999999992</v>
      </c>
    </row>
    <row r="3212" spans="1:4">
      <c r="A3212" s="755">
        <v>89382</v>
      </c>
      <c r="B3212" s="756" t="s">
        <v>2430</v>
      </c>
      <c r="C3212" s="755" t="s">
        <v>30</v>
      </c>
      <c r="D3212" s="757">
        <v>11.01</v>
      </c>
    </row>
    <row r="3213" spans="1:4" ht="30">
      <c r="A3213" s="758">
        <v>89383</v>
      </c>
      <c r="B3213" s="759" t="s">
        <v>5563</v>
      </c>
      <c r="C3213" s="758" t="s">
        <v>30</v>
      </c>
      <c r="D3213" s="760">
        <v>4.75</v>
      </c>
    </row>
    <row r="3214" spans="1:4" ht="30">
      <c r="A3214" s="755">
        <v>89384</v>
      </c>
      <c r="B3214" s="756" t="s">
        <v>5564</v>
      </c>
      <c r="C3214" s="755" t="s">
        <v>30</v>
      </c>
      <c r="D3214" s="757">
        <v>8.25</v>
      </c>
    </row>
    <row r="3215" spans="1:4" ht="30">
      <c r="A3215" s="758">
        <v>89385</v>
      </c>
      <c r="B3215" s="759" t="s">
        <v>5565</v>
      </c>
      <c r="C3215" s="758" t="s">
        <v>30</v>
      </c>
      <c r="D3215" s="760">
        <v>5.0199999999999996</v>
      </c>
    </row>
    <row r="3216" spans="1:4">
      <c r="A3216" s="755">
        <v>89386</v>
      </c>
      <c r="B3216" s="756" t="s">
        <v>2431</v>
      </c>
      <c r="C3216" s="755" t="s">
        <v>30</v>
      </c>
      <c r="D3216" s="757">
        <v>6.05</v>
      </c>
    </row>
    <row r="3217" spans="1:4" ht="30">
      <c r="A3217" s="758">
        <v>89387</v>
      </c>
      <c r="B3217" s="759" t="s">
        <v>5566</v>
      </c>
      <c r="C3217" s="758" t="s">
        <v>30</v>
      </c>
      <c r="D3217" s="760">
        <v>20</v>
      </c>
    </row>
    <row r="3218" spans="1:4" ht="30">
      <c r="A3218" s="755">
        <v>89388</v>
      </c>
      <c r="B3218" s="756" t="s">
        <v>2432</v>
      </c>
      <c r="C3218" s="755" t="s">
        <v>30</v>
      </c>
      <c r="D3218" s="757">
        <v>7.58</v>
      </c>
    </row>
    <row r="3219" spans="1:4" ht="30">
      <c r="A3219" s="758">
        <v>89389</v>
      </c>
      <c r="B3219" s="759" t="s">
        <v>5567</v>
      </c>
      <c r="C3219" s="758" t="s">
        <v>30</v>
      </c>
      <c r="D3219" s="760">
        <v>8.25</v>
      </c>
    </row>
    <row r="3220" spans="1:4">
      <c r="A3220" s="755">
        <v>89390</v>
      </c>
      <c r="B3220" s="756" t="s">
        <v>2433</v>
      </c>
      <c r="C3220" s="755" t="s">
        <v>30</v>
      </c>
      <c r="D3220" s="757">
        <v>16.73</v>
      </c>
    </row>
    <row r="3221" spans="1:4" ht="30">
      <c r="A3221" s="758">
        <v>89391</v>
      </c>
      <c r="B3221" s="759" t="s">
        <v>5568</v>
      </c>
      <c r="C3221" s="758" t="s">
        <v>30</v>
      </c>
      <c r="D3221" s="760">
        <v>6.4</v>
      </c>
    </row>
    <row r="3222" spans="1:4" ht="30">
      <c r="A3222" s="755">
        <v>89392</v>
      </c>
      <c r="B3222" s="756" t="s">
        <v>5569</v>
      </c>
      <c r="C3222" s="755" t="s">
        <v>30</v>
      </c>
      <c r="D3222" s="757">
        <v>15.95</v>
      </c>
    </row>
    <row r="3223" spans="1:4">
      <c r="A3223" s="758">
        <v>89393</v>
      </c>
      <c r="B3223" s="759" t="s">
        <v>2434</v>
      </c>
      <c r="C3223" s="758" t="s">
        <v>30</v>
      </c>
      <c r="D3223" s="760">
        <v>7.1</v>
      </c>
    </row>
    <row r="3224" spans="1:4" ht="30">
      <c r="A3224" s="755">
        <v>89394</v>
      </c>
      <c r="B3224" s="756" t="s">
        <v>5570</v>
      </c>
      <c r="C3224" s="755" t="s">
        <v>30</v>
      </c>
      <c r="D3224" s="757">
        <v>13.18</v>
      </c>
    </row>
    <row r="3225" spans="1:4">
      <c r="A3225" s="758">
        <v>89395</v>
      </c>
      <c r="B3225" s="759" t="s">
        <v>2435</v>
      </c>
      <c r="C3225" s="758" t="s">
        <v>30</v>
      </c>
      <c r="D3225" s="760">
        <v>8.51</v>
      </c>
    </row>
    <row r="3226" spans="1:4" ht="30">
      <c r="A3226" s="755">
        <v>89396</v>
      </c>
      <c r="B3226" s="756" t="s">
        <v>5571</v>
      </c>
      <c r="C3226" s="755" t="s">
        <v>30</v>
      </c>
      <c r="D3226" s="757">
        <v>14.96</v>
      </c>
    </row>
    <row r="3227" spans="1:4" ht="30">
      <c r="A3227" s="758">
        <v>89397</v>
      </c>
      <c r="B3227" s="759" t="s">
        <v>5572</v>
      </c>
      <c r="C3227" s="758" t="s">
        <v>30</v>
      </c>
      <c r="D3227" s="760">
        <v>9.8699999999999992</v>
      </c>
    </row>
    <row r="3228" spans="1:4">
      <c r="A3228" s="755">
        <v>89398</v>
      </c>
      <c r="B3228" s="756" t="s">
        <v>2436</v>
      </c>
      <c r="C3228" s="755" t="s">
        <v>30</v>
      </c>
      <c r="D3228" s="757">
        <v>11.58</v>
      </c>
    </row>
    <row r="3229" spans="1:4" ht="30">
      <c r="A3229" s="758">
        <v>89399</v>
      </c>
      <c r="B3229" s="759" t="s">
        <v>5573</v>
      </c>
      <c r="C3229" s="758" t="s">
        <v>30</v>
      </c>
      <c r="D3229" s="760">
        <v>21.9</v>
      </c>
    </row>
    <row r="3230" spans="1:4" ht="30">
      <c r="A3230" s="755">
        <v>89400</v>
      </c>
      <c r="B3230" s="756" t="s">
        <v>5574</v>
      </c>
      <c r="C3230" s="755" t="s">
        <v>30</v>
      </c>
      <c r="D3230" s="757">
        <v>13.69</v>
      </c>
    </row>
    <row r="3231" spans="1:4" ht="30">
      <c r="A3231" s="758">
        <v>89404</v>
      </c>
      <c r="B3231" s="759" t="s">
        <v>5575</v>
      </c>
      <c r="C3231" s="758" t="s">
        <v>30</v>
      </c>
      <c r="D3231" s="760">
        <v>3.41</v>
      </c>
    </row>
    <row r="3232" spans="1:4" ht="30">
      <c r="A3232" s="755">
        <v>89405</v>
      </c>
      <c r="B3232" s="756" t="s">
        <v>5576</v>
      </c>
      <c r="C3232" s="755" t="s">
        <v>30</v>
      </c>
      <c r="D3232" s="757">
        <v>3.62</v>
      </c>
    </row>
    <row r="3233" spans="1:4" ht="30">
      <c r="A3233" s="758">
        <v>89406</v>
      </c>
      <c r="B3233" s="759" t="s">
        <v>5577</v>
      </c>
      <c r="C3233" s="758" t="s">
        <v>30</v>
      </c>
      <c r="D3233" s="760">
        <v>4.46</v>
      </c>
    </row>
    <row r="3234" spans="1:4" ht="30">
      <c r="A3234" s="755">
        <v>89407</v>
      </c>
      <c r="B3234" s="756" t="s">
        <v>5578</v>
      </c>
      <c r="C3234" s="755" t="s">
        <v>30</v>
      </c>
      <c r="D3234" s="757">
        <v>4.3899999999999997</v>
      </c>
    </row>
    <row r="3235" spans="1:4" ht="30">
      <c r="A3235" s="758">
        <v>89408</v>
      </c>
      <c r="B3235" s="759" t="s">
        <v>5579</v>
      </c>
      <c r="C3235" s="758" t="s">
        <v>30</v>
      </c>
      <c r="D3235" s="760">
        <v>4.16</v>
      </c>
    </row>
    <row r="3236" spans="1:4" ht="30">
      <c r="A3236" s="755">
        <v>89409</v>
      </c>
      <c r="B3236" s="756" t="s">
        <v>5580</v>
      </c>
      <c r="C3236" s="755" t="s">
        <v>30</v>
      </c>
      <c r="D3236" s="757">
        <v>4.62</v>
      </c>
    </row>
    <row r="3237" spans="1:4" ht="30">
      <c r="A3237" s="758">
        <v>89410</v>
      </c>
      <c r="B3237" s="759" t="s">
        <v>5581</v>
      </c>
      <c r="C3237" s="758" t="s">
        <v>30</v>
      </c>
      <c r="D3237" s="760">
        <v>5.65</v>
      </c>
    </row>
    <row r="3238" spans="1:4" ht="30">
      <c r="A3238" s="755">
        <v>89411</v>
      </c>
      <c r="B3238" s="756" t="s">
        <v>5582</v>
      </c>
      <c r="C3238" s="755" t="s">
        <v>30</v>
      </c>
      <c r="D3238" s="757">
        <v>5.23</v>
      </c>
    </row>
    <row r="3239" spans="1:4" ht="30">
      <c r="A3239" s="758">
        <v>89412</v>
      </c>
      <c r="B3239" s="759" t="s">
        <v>5583</v>
      </c>
      <c r="C3239" s="758" t="s">
        <v>30</v>
      </c>
      <c r="D3239" s="760">
        <v>5.85</v>
      </c>
    </row>
    <row r="3240" spans="1:4" ht="30">
      <c r="A3240" s="755">
        <v>89413</v>
      </c>
      <c r="B3240" s="756" t="s">
        <v>5584</v>
      </c>
      <c r="C3240" s="755" t="s">
        <v>30</v>
      </c>
      <c r="D3240" s="757">
        <v>5.89</v>
      </c>
    </row>
    <row r="3241" spans="1:4" ht="30">
      <c r="A3241" s="758">
        <v>89414</v>
      </c>
      <c r="B3241" s="759" t="s">
        <v>5585</v>
      </c>
      <c r="C3241" s="758" t="s">
        <v>30</v>
      </c>
      <c r="D3241" s="760">
        <v>7.16</v>
      </c>
    </row>
    <row r="3242" spans="1:4" ht="30">
      <c r="A3242" s="755">
        <v>89415</v>
      </c>
      <c r="B3242" s="756" t="s">
        <v>5586</v>
      </c>
      <c r="C3242" s="755" t="s">
        <v>30</v>
      </c>
      <c r="D3242" s="757">
        <v>8.56</v>
      </c>
    </row>
    <row r="3243" spans="1:4" ht="30">
      <c r="A3243" s="758">
        <v>89416</v>
      </c>
      <c r="B3243" s="759" t="s">
        <v>5587</v>
      </c>
      <c r="C3243" s="758" t="s">
        <v>30</v>
      </c>
      <c r="D3243" s="760">
        <v>7.06</v>
      </c>
    </row>
    <row r="3244" spans="1:4">
      <c r="A3244" s="755">
        <v>89417</v>
      </c>
      <c r="B3244" s="756" t="s">
        <v>5588</v>
      </c>
      <c r="C3244" s="755" t="s">
        <v>30</v>
      </c>
      <c r="D3244" s="757">
        <v>2.75</v>
      </c>
    </row>
    <row r="3245" spans="1:4" ht="30">
      <c r="A3245" s="758">
        <v>89418</v>
      </c>
      <c r="B3245" s="759" t="s">
        <v>5589</v>
      </c>
      <c r="C3245" s="758" t="s">
        <v>30</v>
      </c>
      <c r="D3245" s="760">
        <v>8.58</v>
      </c>
    </row>
    <row r="3246" spans="1:4" ht="30">
      <c r="A3246" s="755">
        <v>89419</v>
      </c>
      <c r="B3246" s="756" t="s">
        <v>2437</v>
      </c>
      <c r="C3246" s="755" t="s">
        <v>30</v>
      </c>
      <c r="D3246" s="757">
        <v>3.16</v>
      </c>
    </row>
    <row r="3247" spans="1:4" ht="30">
      <c r="A3247" s="758">
        <v>89420</v>
      </c>
      <c r="B3247" s="759" t="s">
        <v>5590</v>
      </c>
      <c r="C3247" s="758" t="s">
        <v>30</v>
      </c>
      <c r="D3247" s="760">
        <v>6.1</v>
      </c>
    </row>
    <row r="3248" spans="1:4">
      <c r="A3248" s="755">
        <v>89421</v>
      </c>
      <c r="B3248" s="756" t="s">
        <v>5591</v>
      </c>
      <c r="C3248" s="755" t="s">
        <v>30</v>
      </c>
      <c r="D3248" s="757">
        <v>8.2200000000000006</v>
      </c>
    </row>
    <row r="3249" spans="1:4" ht="30">
      <c r="A3249" s="758">
        <v>89422</v>
      </c>
      <c r="B3249" s="759" t="s">
        <v>5592</v>
      </c>
      <c r="C3249" s="758" t="s">
        <v>30</v>
      </c>
      <c r="D3249" s="760">
        <v>2.95</v>
      </c>
    </row>
    <row r="3250" spans="1:4" ht="30">
      <c r="A3250" s="755">
        <v>89423</v>
      </c>
      <c r="B3250" s="756" t="s">
        <v>5593</v>
      </c>
      <c r="C3250" s="755" t="s">
        <v>30</v>
      </c>
      <c r="D3250" s="757">
        <v>5.24</v>
      </c>
    </row>
    <row r="3251" spans="1:4">
      <c r="A3251" s="758">
        <v>89424</v>
      </c>
      <c r="B3251" s="759" t="s">
        <v>5594</v>
      </c>
      <c r="C3251" s="758" t="s">
        <v>30</v>
      </c>
      <c r="D3251" s="760">
        <v>3.22</v>
      </c>
    </row>
    <row r="3252" spans="1:4" ht="30">
      <c r="A3252" s="755">
        <v>89425</v>
      </c>
      <c r="B3252" s="756" t="s">
        <v>5595</v>
      </c>
      <c r="C3252" s="755" t="s">
        <v>30</v>
      </c>
      <c r="D3252" s="757">
        <v>11.59</v>
      </c>
    </row>
    <row r="3253" spans="1:4" ht="30">
      <c r="A3253" s="758">
        <v>89426</v>
      </c>
      <c r="B3253" s="759" t="s">
        <v>2438</v>
      </c>
      <c r="C3253" s="758" t="s">
        <v>30</v>
      </c>
      <c r="D3253" s="760">
        <v>4.9000000000000004</v>
      </c>
    </row>
    <row r="3254" spans="1:4" ht="30">
      <c r="A3254" s="755">
        <v>89427</v>
      </c>
      <c r="B3254" s="756" t="s">
        <v>5596</v>
      </c>
      <c r="C3254" s="755" t="s">
        <v>30</v>
      </c>
      <c r="D3254" s="757">
        <v>7.81</v>
      </c>
    </row>
    <row r="3255" spans="1:4">
      <c r="A3255" s="758">
        <v>89428</v>
      </c>
      <c r="B3255" s="759" t="s">
        <v>5597</v>
      </c>
      <c r="C3255" s="758" t="s">
        <v>30</v>
      </c>
      <c r="D3255" s="760">
        <v>9.6999999999999993</v>
      </c>
    </row>
    <row r="3256" spans="1:4" ht="30">
      <c r="A3256" s="755">
        <v>89429</v>
      </c>
      <c r="B3256" s="756" t="s">
        <v>5598</v>
      </c>
      <c r="C3256" s="755" t="s">
        <v>30</v>
      </c>
      <c r="D3256" s="757">
        <v>3.44</v>
      </c>
    </row>
    <row r="3257" spans="1:4" ht="30">
      <c r="A3257" s="758">
        <v>89430</v>
      </c>
      <c r="B3257" s="759" t="s">
        <v>5599</v>
      </c>
      <c r="C3257" s="758" t="s">
        <v>30</v>
      </c>
      <c r="D3257" s="760">
        <v>6.94</v>
      </c>
    </row>
    <row r="3258" spans="1:4">
      <c r="A3258" s="755">
        <v>89431</v>
      </c>
      <c r="B3258" s="756" t="s">
        <v>5600</v>
      </c>
      <c r="C3258" s="755" t="s">
        <v>30</v>
      </c>
      <c r="D3258" s="757">
        <v>4.4800000000000004</v>
      </c>
    </row>
    <row r="3259" spans="1:4" ht="30">
      <c r="A3259" s="758">
        <v>89432</v>
      </c>
      <c r="B3259" s="759" t="s">
        <v>5601</v>
      </c>
      <c r="C3259" s="758" t="s">
        <v>30</v>
      </c>
      <c r="D3259" s="760">
        <v>18.43</v>
      </c>
    </row>
    <row r="3260" spans="1:4" ht="30">
      <c r="A3260" s="755">
        <v>89433</v>
      </c>
      <c r="B3260" s="756" t="s">
        <v>2439</v>
      </c>
      <c r="C3260" s="755" t="s">
        <v>30</v>
      </c>
      <c r="D3260" s="757">
        <v>6.01</v>
      </c>
    </row>
    <row r="3261" spans="1:4" ht="30">
      <c r="A3261" s="758">
        <v>89434</v>
      </c>
      <c r="B3261" s="759" t="s">
        <v>5602</v>
      </c>
      <c r="C3261" s="758" t="s">
        <v>30</v>
      </c>
      <c r="D3261" s="760">
        <v>6.68</v>
      </c>
    </row>
    <row r="3262" spans="1:4">
      <c r="A3262" s="755">
        <v>89435</v>
      </c>
      <c r="B3262" s="756" t="s">
        <v>5603</v>
      </c>
      <c r="C3262" s="755" t="s">
        <v>30</v>
      </c>
      <c r="D3262" s="757">
        <v>15.16</v>
      </c>
    </row>
    <row r="3263" spans="1:4" ht="30">
      <c r="A3263" s="758">
        <v>89436</v>
      </c>
      <c r="B3263" s="759" t="s">
        <v>5604</v>
      </c>
      <c r="C3263" s="758" t="s">
        <v>30</v>
      </c>
      <c r="D3263" s="760">
        <v>4.83</v>
      </c>
    </row>
    <row r="3264" spans="1:4" ht="30">
      <c r="A3264" s="755">
        <v>89437</v>
      </c>
      <c r="B3264" s="756" t="s">
        <v>5605</v>
      </c>
      <c r="C3264" s="755" t="s">
        <v>30</v>
      </c>
      <c r="D3264" s="757">
        <v>14.38</v>
      </c>
    </row>
    <row r="3265" spans="1:4">
      <c r="A3265" s="758">
        <v>89438</v>
      </c>
      <c r="B3265" s="759" t="s">
        <v>2440</v>
      </c>
      <c r="C3265" s="758" t="s">
        <v>30</v>
      </c>
      <c r="D3265" s="760">
        <v>4.8600000000000003</v>
      </c>
    </row>
    <row r="3266" spans="1:4" ht="30">
      <c r="A3266" s="755">
        <v>89439</v>
      </c>
      <c r="B3266" s="756" t="s">
        <v>5606</v>
      </c>
      <c r="C3266" s="755" t="s">
        <v>30</v>
      </c>
      <c r="D3266" s="757">
        <v>5.96</v>
      </c>
    </row>
    <row r="3267" spans="1:4">
      <c r="A3267" s="758">
        <v>89440</v>
      </c>
      <c r="B3267" s="759" t="s">
        <v>2441</v>
      </c>
      <c r="C3267" s="758" t="s">
        <v>30</v>
      </c>
      <c r="D3267" s="760">
        <v>5.91</v>
      </c>
    </row>
    <row r="3268" spans="1:4" ht="30">
      <c r="A3268" s="755">
        <v>89441</v>
      </c>
      <c r="B3268" s="756" t="s">
        <v>5607</v>
      </c>
      <c r="C3268" s="755" t="s">
        <v>30</v>
      </c>
      <c r="D3268" s="757">
        <v>12.36</v>
      </c>
    </row>
    <row r="3269" spans="1:4" ht="30">
      <c r="A3269" s="758">
        <v>89442</v>
      </c>
      <c r="B3269" s="759" t="s">
        <v>5608</v>
      </c>
      <c r="C3269" s="758" t="s">
        <v>30</v>
      </c>
      <c r="D3269" s="760">
        <v>7.27</v>
      </c>
    </row>
    <row r="3270" spans="1:4">
      <c r="A3270" s="755">
        <v>89443</v>
      </c>
      <c r="B3270" s="756" t="s">
        <v>2442</v>
      </c>
      <c r="C3270" s="755" t="s">
        <v>30</v>
      </c>
      <c r="D3270" s="757">
        <v>8.49</v>
      </c>
    </row>
    <row r="3271" spans="1:4" ht="30">
      <c r="A3271" s="758">
        <v>89444</v>
      </c>
      <c r="B3271" s="759" t="s">
        <v>5609</v>
      </c>
      <c r="C3271" s="758" t="s">
        <v>30</v>
      </c>
      <c r="D3271" s="760">
        <v>18.809999999999999</v>
      </c>
    </row>
    <row r="3272" spans="1:4" ht="30">
      <c r="A3272" s="755">
        <v>89445</v>
      </c>
      <c r="B3272" s="756" t="s">
        <v>5610</v>
      </c>
      <c r="C3272" s="755" t="s">
        <v>30</v>
      </c>
      <c r="D3272" s="757">
        <v>10.6</v>
      </c>
    </row>
    <row r="3273" spans="1:4">
      <c r="A3273" s="758">
        <v>89481</v>
      </c>
      <c r="B3273" s="759" t="s">
        <v>2443</v>
      </c>
      <c r="C3273" s="758" t="s">
        <v>30</v>
      </c>
      <c r="D3273" s="760">
        <v>3.19</v>
      </c>
    </row>
    <row r="3274" spans="1:4">
      <c r="A3274" s="755">
        <v>89485</v>
      </c>
      <c r="B3274" s="756" t="s">
        <v>2444</v>
      </c>
      <c r="C3274" s="755" t="s">
        <v>30</v>
      </c>
      <c r="D3274" s="757">
        <v>3.65</v>
      </c>
    </row>
    <row r="3275" spans="1:4">
      <c r="A3275" s="758">
        <v>89489</v>
      </c>
      <c r="B3275" s="759" t="s">
        <v>2445</v>
      </c>
      <c r="C3275" s="758" t="s">
        <v>30</v>
      </c>
      <c r="D3275" s="760">
        <v>4.68</v>
      </c>
    </row>
    <row r="3276" spans="1:4">
      <c r="A3276" s="755">
        <v>89490</v>
      </c>
      <c r="B3276" s="756" t="s">
        <v>2446</v>
      </c>
      <c r="C3276" s="755" t="s">
        <v>30</v>
      </c>
      <c r="D3276" s="757">
        <v>4.26</v>
      </c>
    </row>
    <row r="3277" spans="1:4">
      <c r="A3277" s="758">
        <v>89492</v>
      </c>
      <c r="B3277" s="759" t="s">
        <v>2447</v>
      </c>
      <c r="C3277" s="758" t="s">
        <v>30</v>
      </c>
      <c r="D3277" s="760">
        <v>4.7699999999999996</v>
      </c>
    </row>
    <row r="3278" spans="1:4">
      <c r="A3278" s="755">
        <v>89493</v>
      </c>
      <c r="B3278" s="756" t="s">
        <v>2448</v>
      </c>
      <c r="C3278" s="755" t="s">
        <v>30</v>
      </c>
      <c r="D3278" s="757">
        <v>6.04</v>
      </c>
    </row>
    <row r="3279" spans="1:4">
      <c r="A3279" s="758">
        <v>89494</v>
      </c>
      <c r="B3279" s="759" t="s">
        <v>2449</v>
      </c>
      <c r="C3279" s="758" t="s">
        <v>30</v>
      </c>
      <c r="D3279" s="760">
        <v>7.44</v>
      </c>
    </row>
    <row r="3280" spans="1:4">
      <c r="A3280" s="755">
        <v>89496</v>
      </c>
      <c r="B3280" s="756" t="s">
        <v>2450</v>
      </c>
      <c r="C3280" s="755" t="s">
        <v>30</v>
      </c>
      <c r="D3280" s="757">
        <v>5.94</v>
      </c>
    </row>
    <row r="3281" spans="1:4">
      <c r="A3281" s="758">
        <v>89497</v>
      </c>
      <c r="B3281" s="759" t="s">
        <v>2451</v>
      </c>
      <c r="C3281" s="758" t="s">
        <v>30</v>
      </c>
      <c r="D3281" s="760">
        <v>7.78</v>
      </c>
    </row>
    <row r="3282" spans="1:4">
      <c r="A3282" s="755">
        <v>89498</v>
      </c>
      <c r="B3282" s="756" t="s">
        <v>2452</v>
      </c>
      <c r="C3282" s="755" t="s">
        <v>30</v>
      </c>
      <c r="D3282" s="757">
        <v>8.1300000000000008</v>
      </c>
    </row>
    <row r="3283" spans="1:4">
      <c r="A3283" s="758">
        <v>89499</v>
      </c>
      <c r="B3283" s="759" t="s">
        <v>2453</v>
      </c>
      <c r="C3283" s="758" t="s">
        <v>30</v>
      </c>
      <c r="D3283" s="760">
        <v>11.67</v>
      </c>
    </row>
    <row r="3284" spans="1:4">
      <c r="A3284" s="755">
        <v>89500</v>
      </c>
      <c r="B3284" s="756" t="s">
        <v>2454</v>
      </c>
      <c r="C3284" s="755" t="s">
        <v>30</v>
      </c>
      <c r="D3284" s="757">
        <v>7.47</v>
      </c>
    </row>
    <row r="3285" spans="1:4">
      <c r="A3285" s="758">
        <v>89501</v>
      </c>
      <c r="B3285" s="759" t="s">
        <v>2455</v>
      </c>
      <c r="C3285" s="758" t="s">
        <v>30</v>
      </c>
      <c r="D3285" s="760">
        <v>9.42</v>
      </c>
    </row>
    <row r="3286" spans="1:4">
      <c r="A3286" s="755">
        <v>89502</v>
      </c>
      <c r="B3286" s="756" t="s">
        <v>2456</v>
      </c>
      <c r="C3286" s="755" t="s">
        <v>30</v>
      </c>
      <c r="D3286" s="757">
        <v>10.36</v>
      </c>
    </row>
    <row r="3287" spans="1:4">
      <c r="A3287" s="758">
        <v>89503</v>
      </c>
      <c r="B3287" s="759" t="s">
        <v>2457</v>
      </c>
      <c r="C3287" s="758" t="s">
        <v>30</v>
      </c>
      <c r="D3287" s="760">
        <v>13.69</v>
      </c>
    </row>
    <row r="3288" spans="1:4">
      <c r="A3288" s="755">
        <v>89504</v>
      </c>
      <c r="B3288" s="756" t="s">
        <v>2458</v>
      </c>
      <c r="C3288" s="755" t="s">
        <v>30</v>
      </c>
      <c r="D3288" s="757">
        <v>12.38</v>
      </c>
    </row>
    <row r="3289" spans="1:4">
      <c r="A3289" s="758">
        <v>89505</v>
      </c>
      <c r="B3289" s="759" t="s">
        <v>2459</v>
      </c>
      <c r="C3289" s="758" t="s">
        <v>30</v>
      </c>
      <c r="D3289" s="760">
        <v>25.52</v>
      </c>
    </row>
    <row r="3290" spans="1:4">
      <c r="A3290" s="755">
        <v>89506</v>
      </c>
      <c r="B3290" s="756" t="s">
        <v>2460</v>
      </c>
      <c r="C3290" s="755" t="s">
        <v>30</v>
      </c>
      <c r="D3290" s="757">
        <v>24.85</v>
      </c>
    </row>
    <row r="3291" spans="1:4">
      <c r="A3291" s="758">
        <v>89507</v>
      </c>
      <c r="B3291" s="759" t="s">
        <v>2461</v>
      </c>
      <c r="C3291" s="758" t="s">
        <v>30</v>
      </c>
      <c r="D3291" s="760">
        <v>26.01</v>
      </c>
    </row>
    <row r="3292" spans="1:4">
      <c r="A3292" s="755">
        <v>89510</v>
      </c>
      <c r="B3292" s="756" t="s">
        <v>2462</v>
      </c>
      <c r="C3292" s="755" t="s">
        <v>30</v>
      </c>
      <c r="D3292" s="757">
        <v>18.61</v>
      </c>
    </row>
    <row r="3293" spans="1:4">
      <c r="A3293" s="758">
        <v>89513</v>
      </c>
      <c r="B3293" s="759" t="s">
        <v>2463</v>
      </c>
      <c r="C3293" s="758" t="s">
        <v>30</v>
      </c>
      <c r="D3293" s="760">
        <v>69.239999999999995</v>
      </c>
    </row>
    <row r="3294" spans="1:4" ht="30">
      <c r="A3294" s="755">
        <v>89514</v>
      </c>
      <c r="B3294" s="756" t="s">
        <v>2464</v>
      </c>
      <c r="C3294" s="755" t="s">
        <v>30</v>
      </c>
      <c r="D3294" s="757">
        <v>5.76</v>
      </c>
    </row>
    <row r="3295" spans="1:4">
      <c r="A3295" s="758">
        <v>89515</v>
      </c>
      <c r="B3295" s="759" t="s">
        <v>2465</v>
      </c>
      <c r="C3295" s="758" t="s">
        <v>30</v>
      </c>
      <c r="D3295" s="760">
        <v>53.54</v>
      </c>
    </row>
    <row r="3296" spans="1:4" ht="30">
      <c r="A3296" s="755">
        <v>89516</v>
      </c>
      <c r="B3296" s="756" t="s">
        <v>2466</v>
      </c>
      <c r="C3296" s="755" t="s">
        <v>30</v>
      </c>
      <c r="D3296" s="757">
        <v>5.48</v>
      </c>
    </row>
    <row r="3297" spans="1:4">
      <c r="A3297" s="758">
        <v>89517</v>
      </c>
      <c r="B3297" s="759" t="s">
        <v>2467</v>
      </c>
      <c r="C3297" s="758" t="s">
        <v>30</v>
      </c>
      <c r="D3297" s="760">
        <v>42.8</v>
      </c>
    </row>
    <row r="3298" spans="1:4" ht="30">
      <c r="A3298" s="755">
        <v>89518</v>
      </c>
      <c r="B3298" s="756" t="s">
        <v>525</v>
      </c>
      <c r="C3298" s="755" t="s">
        <v>30</v>
      </c>
      <c r="D3298" s="757">
        <v>7.98</v>
      </c>
    </row>
    <row r="3299" spans="1:4">
      <c r="A3299" s="758">
        <v>89519</v>
      </c>
      <c r="B3299" s="759" t="s">
        <v>2468</v>
      </c>
      <c r="C3299" s="758" t="s">
        <v>30</v>
      </c>
      <c r="D3299" s="760">
        <v>33.659999999999997</v>
      </c>
    </row>
    <row r="3300" spans="1:4" ht="30">
      <c r="A3300" s="755">
        <v>89520</v>
      </c>
      <c r="B3300" s="756" t="s">
        <v>526</v>
      </c>
      <c r="C3300" s="755" t="s">
        <v>30</v>
      </c>
      <c r="D3300" s="757">
        <v>7.38</v>
      </c>
    </row>
    <row r="3301" spans="1:4">
      <c r="A3301" s="758">
        <v>89521</v>
      </c>
      <c r="B3301" s="759" t="s">
        <v>2469</v>
      </c>
      <c r="C3301" s="758" t="s">
        <v>30</v>
      </c>
      <c r="D3301" s="760">
        <v>78.180000000000007</v>
      </c>
    </row>
    <row r="3302" spans="1:4" ht="30">
      <c r="A3302" s="755">
        <v>89522</v>
      </c>
      <c r="B3302" s="756" t="s">
        <v>527</v>
      </c>
      <c r="C3302" s="755" t="s">
        <v>30</v>
      </c>
      <c r="D3302" s="757">
        <v>16.45</v>
      </c>
    </row>
    <row r="3303" spans="1:4">
      <c r="A3303" s="758">
        <v>89523</v>
      </c>
      <c r="B3303" s="759" t="s">
        <v>2470</v>
      </c>
      <c r="C3303" s="758" t="s">
        <v>30</v>
      </c>
      <c r="D3303" s="760">
        <v>60.71</v>
      </c>
    </row>
    <row r="3304" spans="1:4" ht="30">
      <c r="A3304" s="755">
        <v>89524</v>
      </c>
      <c r="B3304" s="756" t="s">
        <v>528</v>
      </c>
      <c r="C3304" s="755" t="s">
        <v>30</v>
      </c>
      <c r="D3304" s="757">
        <v>16.07</v>
      </c>
    </row>
    <row r="3305" spans="1:4">
      <c r="A3305" s="758">
        <v>89525</v>
      </c>
      <c r="B3305" s="759" t="s">
        <v>2471</v>
      </c>
      <c r="C3305" s="758" t="s">
        <v>30</v>
      </c>
      <c r="D3305" s="760">
        <v>50.83</v>
      </c>
    </row>
    <row r="3306" spans="1:4" ht="30">
      <c r="A3306" s="755">
        <v>89526</v>
      </c>
      <c r="B3306" s="756" t="s">
        <v>5611</v>
      </c>
      <c r="C3306" s="755" t="s">
        <v>30</v>
      </c>
      <c r="D3306" s="757">
        <v>20.84</v>
      </c>
    </row>
    <row r="3307" spans="1:4">
      <c r="A3307" s="758">
        <v>89527</v>
      </c>
      <c r="B3307" s="759" t="s">
        <v>2472</v>
      </c>
      <c r="C3307" s="758" t="s">
        <v>30</v>
      </c>
      <c r="D3307" s="760">
        <v>39.71</v>
      </c>
    </row>
    <row r="3308" spans="1:4">
      <c r="A3308" s="755">
        <v>89528</v>
      </c>
      <c r="B3308" s="756" t="s">
        <v>5612</v>
      </c>
      <c r="C3308" s="755" t="s">
        <v>30</v>
      </c>
      <c r="D3308" s="757">
        <v>2.56</v>
      </c>
    </row>
    <row r="3309" spans="1:4" ht="30">
      <c r="A3309" s="758">
        <v>89529</v>
      </c>
      <c r="B3309" s="759" t="s">
        <v>5613</v>
      </c>
      <c r="C3309" s="758" t="s">
        <v>30</v>
      </c>
      <c r="D3309" s="760">
        <v>25.45</v>
      </c>
    </row>
    <row r="3310" spans="1:4">
      <c r="A3310" s="755">
        <v>89530</v>
      </c>
      <c r="B3310" s="756" t="s">
        <v>2473</v>
      </c>
      <c r="C3310" s="755" t="s">
        <v>30</v>
      </c>
      <c r="D3310" s="757">
        <v>10.93</v>
      </c>
    </row>
    <row r="3311" spans="1:4" ht="30">
      <c r="A3311" s="758">
        <v>89531</v>
      </c>
      <c r="B3311" s="759" t="s">
        <v>5614</v>
      </c>
      <c r="C3311" s="758" t="s">
        <v>30</v>
      </c>
      <c r="D3311" s="760">
        <v>21.84</v>
      </c>
    </row>
    <row r="3312" spans="1:4" ht="30">
      <c r="A3312" s="755">
        <v>89532</v>
      </c>
      <c r="B3312" s="756" t="s">
        <v>5615</v>
      </c>
      <c r="C3312" s="755" t="s">
        <v>30</v>
      </c>
      <c r="D3312" s="757">
        <v>4.24</v>
      </c>
    </row>
    <row r="3313" spans="1:4" ht="30">
      <c r="A3313" s="758">
        <v>89533</v>
      </c>
      <c r="B3313" s="759" t="s">
        <v>5616</v>
      </c>
      <c r="C3313" s="758" t="s">
        <v>30</v>
      </c>
      <c r="D3313" s="760">
        <v>21.84</v>
      </c>
    </row>
    <row r="3314" spans="1:4" ht="30">
      <c r="A3314" s="755">
        <v>89534</v>
      </c>
      <c r="B3314" s="756" t="s">
        <v>5617</v>
      </c>
      <c r="C3314" s="755" t="s">
        <v>30</v>
      </c>
      <c r="D3314" s="757">
        <v>3.05</v>
      </c>
    </row>
    <row r="3315" spans="1:4" ht="30">
      <c r="A3315" s="758">
        <v>89535</v>
      </c>
      <c r="B3315" s="759" t="s">
        <v>5618</v>
      </c>
      <c r="C3315" s="758" t="s">
        <v>30</v>
      </c>
      <c r="D3315" s="760">
        <v>34.01</v>
      </c>
    </row>
    <row r="3316" spans="1:4">
      <c r="A3316" s="755">
        <v>89536</v>
      </c>
      <c r="B3316" s="756" t="s">
        <v>5619</v>
      </c>
      <c r="C3316" s="755" t="s">
        <v>30</v>
      </c>
      <c r="D3316" s="757">
        <v>9.0399999999999991</v>
      </c>
    </row>
    <row r="3317" spans="1:4" ht="30">
      <c r="A3317" s="758">
        <v>89538</v>
      </c>
      <c r="B3317" s="759" t="s">
        <v>5620</v>
      </c>
      <c r="C3317" s="758" t="s">
        <v>30</v>
      </c>
      <c r="D3317" s="760">
        <v>2.78</v>
      </c>
    </row>
    <row r="3318" spans="1:4" ht="30">
      <c r="A3318" s="755">
        <v>89540</v>
      </c>
      <c r="B3318" s="756" t="s">
        <v>2474</v>
      </c>
      <c r="C3318" s="755" t="s">
        <v>30</v>
      </c>
      <c r="D3318" s="757">
        <v>6.28</v>
      </c>
    </row>
    <row r="3319" spans="1:4">
      <c r="A3319" s="758">
        <v>89541</v>
      </c>
      <c r="B3319" s="759" t="s">
        <v>5621</v>
      </c>
      <c r="C3319" s="758" t="s">
        <v>30</v>
      </c>
      <c r="D3319" s="760">
        <v>3.75</v>
      </c>
    </row>
    <row r="3320" spans="1:4">
      <c r="A3320" s="755">
        <v>89542</v>
      </c>
      <c r="B3320" s="756" t="s">
        <v>2475</v>
      </c>
      <c r="C3320" s="755" t="s">
        <v>30</v>
      </c>
      <c r="D3320" s="757">
        <v>17.7</v>
      </c>
    </row>
    <row r="3321" spans="1:4" ht="30">
      <c r="A3321" s="758">
        <v>89544</v>
      </c>
      <c r="B3321" s="759" t="s">
        <v>5622</v>
      </c>
      <c r="C3321" s="758" t="s">
        <v>30</v>
      </c>
      <c r="D3321" s="760">
        <v>5.44</v>
      </c>
    </row>
    <row r="3322" spans="1:4" ht="30">
      <c r="A3322" s="755">
        <v>89545</v>
      </c>
      <c r="B3322" s="756" t="s">
        <v>5623</v>
      </c>
      <c r="C3322" s="755" t="s">
        <v>30</v>
      </c>
      <c r="D3322" s="757">
        <v>7.36</v>
      </c>
    </row>
    <row r="3323" spans="1:4" ht="30">
      <c r="A3323" s="758">
        <v>89546</v>
      </c>
      <c r="B3323" s="759" t="s">
        <v>5624</v>
      </c>
      <c r="C3323" s="758" t="s">
        <v>30</v>
      </c>
      <c r="D3323" s="760">
        <v>5.7</v>
      </c>
    </row>
    <row r="3324" spans="1:4" ht="30">
      <c r="A3324" s="755">
        <v>89547</v>
      </c>
      <c r="B3324" s="756" t="s">
        <v>5625</v>
      </c>
      <c r="C3324" s="755" t="s">
        <v>30</v>
      </c>
      <c r="D3324" s="757">
        <v>10.95</v>
      </c>
    </row>
    <row r="3325" spans="1:4" ht="30">
      <c r="A3325" s="758">
        <v>89548</v>
      </c>
      <c r="B3325" s="759" t="s">
        <v>1569</v>
      </c>
      <c r="C3325" s="758" t="s">
        <v>30</v>
      </c>
      <c r="D3325" s="760">
        <v>12.15</v>
      </c>
    </row>
    <row r="3326" spans="1:4" ht="30">
      <c r="A3326" s="755">
        <v>89549</v>
      </c>
      <c r="B3326" s="756" t="s">
        <v>5626</v>
      </c>
      <c r="C3326" s="755" t="s">
        <v>30</v>
      </c>
      <c r="D3326" s="757">
        <v>9.1</v>
      </c>
    </row>
    <row r="3327" spans="1:4" ht="30">
      <c r="A3327" s="758">
        <v>89550</v>
      </c>
      <c r="B3327" s="759" t="s">
        <v>1570</v>
      </c>
      <c r="C3327" s="758" t="s">
        <v>30</v>
      </c>
      <c r="D3327" s="760">
        <v>24.67</v>
      </c>
    </row>
    <row r="3328" spans="1:4" ht="30">
      <c r="A3328" s="755">
        <v>89551</v>
      </c>
      <c r="B3328" s="756" t="s">
        <v>5627</v>
      </c>
      <c r="C3328" s="755" t="s">
        <v>30</v>
      </c>
      <c r="D3328" s="757">
        <v>5.95</v>
      </c>
    </row>
    <row r="3329" spans="1:4">
      <c r="A3329" s="758">
        <v>89552</v>
      </c>
      <c r="B3329" s="759" t="s">
        <v>5628</v>
      </c>
      <c r="C3329" s="758" t="s">
        <v>30</v>
      </c>
      <c r="D3329" s="760">
        <v>14.43</v>
      </c>
    </row>
    <row r="3330" spans="1:4" ht="30">
      <c r="A3330" s="755">
        <v>89553</v>
      </c>
      <c r="B3330" s="756" t="s">
        <v>5629</v>
      </c>
      <c r="C3330" s="755" t="s">
        <v>30</v>
      </c>
      <c r="D3330" s="757">
        <v>4.0999999999999996</v>
      </c>
    </row>
    <row r="3331" spans="1:4" ht="30">
      <c r="A3331" s="758">
        <v>89554</v>
      </c>
      <c r="B3331" s="759" t="s">
        <v>5630</v>
      </c>
      <c r="C3331" s="758" t="s">
        <v>30</v>
      </c>
      <c r="D3331" s="760">
        <v>13.6</v>
      </c>
    </row>
    <row r="3332" spans="1:4" ht="30">
      <c r="A3332" s="755">
        <v>89555</v>
      </c>
      <c r="B3332" s="756" t="s">
        <v>2476</v>
      </c>
      <c r="C3332" s="755" t="s">
        <v>30</v>
      </c>
      <c r="D3332" s="757">
        <v>13.65</v>
      </c>
    </row>
    <row r="3333" spans="1:4" ht="30">
      <c r="A3333" s="758">
        <v>89556</v>
      </c>
      <c r="B3333" s="759" t="s">
        <v>1571</v>
      </c>
      <c r="C3333" s="758" t="s">
        <v>30</v>
      </c>
      <c r="D3333" s="760">
        <v>19.43</v>
      </c>
    </row>
    <row r="3334" spans="1:4" ht="30">
      <c r="A3334" s="755">
        <v>89557</v>
      </c>
      <c r="B3334" s="756" t="s">
        <v>529</v>
      </c>
      <c r="C3334" s="755" t="s">
        <v>30</v>
      </c>
      <c r="D3334" s="757">
        <v>15.66</v>
      </c>
    </row>
    <row r="3335" spans="1:4">
      <c r="A3335" s="758">
        <v>89558</v>
      </c>
      <c r="B3335" s="759" t="s">
        <v>5631</v>
      </c>
      <c r="C3335" s="758" t="s">
        <v>30</v>
      </c>
      <c r="D3335" s="760">
        <v>5.91</v>
      </c>
    </row>
    <row r="3336" spans="1:4" ht="30">
      <c r="A3336" s="755">
        <v>89559</v>
      </c>
      <c r="B3336" s="756" t="s">
        <v>1572</v>
      </c>
      <c r="C3336" s="755" t="s">
        <v>30</v>
      </c>
      <c r="D3336" s="757">
        <v>33.15</v>
      </c>
    </row>
    <row r="3337" spans="1:4" ht="30">
      <c r="A3337" s="758">
        <v>89561</v>
      </c>
      <c r="B3337" s="759" t="s">
        <v>2477</v>
      </c>
      <c r="C3337" s="758" t="s">
        <v>30</v>
      </c>
      <c r="D3337" s="760">
        <v>9.6</v>
      </c>
    </row>
    <row r="3338" spans="1:4" ht="30">
      <c r="A3338" s="755">
        <v>89562</v>
      </c>
      <c r="B3338" s="756" t="s">
        <v>5632</v>
      </c>
      <c r="C3338" s="755" t="s">
        <v>30</v>
      </c>
      <c r="D3338" s="757">
        <v>5.89</v>
      </c>
    </row>
    <row r="3339" spans="1:4" ht="30">
      <c r="A3339" s="758">
        <v>89563</v>
      </c>
      <c r="B3339" s="759" t="s">
        <v>530</v>
      </c>
      <c r="C3339" s="758" t="s">
        <v>30</v>
      </c>
      <c r="D3339" s="760">
        <v>13.74</v>
      </c>
    </row>
    <row r="3340" spans="1:4" ht="30">
      <c r="A3340" s="755">
        <v>89564</v>
      </c>
      <c r="B3340" s="756" t="s">
        <v>5633</v>
      </c>
      <c r="C3340" s="755" t="s">
        <v>30</v>
      </c>
      <c r="D3340" s="757">
        <v>10.56</v>
      </c>
    </row>
    <row r="3341" spans="1:4" ht="30">
      <c r="A3341" s="758">
        <v>89565</v>
      </c>
      <c r="B3341" s="759" t="s">
        <v>5634</v>
      </c>
      <c r="C3341" s="758" t="s">
        <v>30</v>
      </c>
      <c r="D3341" s="760">
        <v>30</v>
      </c>
    </row>
    <row r="3342" spans="1:4" ht="30">
      <c r="A3342" s="755">
        <v>89566</v>
      </c>
      <c r="B3342" s="756" t="s">
        <v>531</v>
      </c>
      <c r="C3342" s="755" t="s">
        <v>30</v>
      </c>
      <c r="D3342" s="757">
        <v>25.21</v>
      </c>
    </row>
    <row r="3343" spans="1:4" ht="30">
      <c r="A3343" s="758">
        <v>89567</v>
      </c>
      <c r="B3343" s="759" t="s">
        <v>5635</v>
      </c>
      <c r="C3343" s="758" t="s">
        <v>30</v>
      </c>
      <c r="D3343" s="760">
        <v>44.88</v>
      </c>
    </row>
    <row r="3344" spans="1:4">
      <c r="A3344" s="755">
        <v>89568</v>
      </c>
      <c r="B3344" s="756" t="s">
        <v>5636</v>
      </c>
      <c r="C3344" s="755" t="s">
        <v>30</v>
      </c>
      <c r="D3344" s="757">
        <v>26.45</v>
      </c>
    </row>
    <row r="3345" spans="1:4" ht="30">
      <c r="A3345" s="758">
        <v>89569</v>
      </c>
      <c r="B3345" s="759" t="s">
        <v>5637</v>
      </c>
      <c r="C3345" s="758" t="s">
        <v>30</v>
      </c>
      <c r="D3345" s="760">
        <v>43.45</v>
      </c>
    </row>
    <row r="3346" spans="1:4" ht="30">
      <c r="A3346" s="755">
        <v>89570</v>
      </c>
      <c r="B3346" s="756" t="s">
        <v>5638</v>
      </c>
      <c r="C3346" s="755" t="s">
        <v>30</v>
      </c>
      <c r="D3346" s="757">
        <v>6.92</v>
      </c>
    </row>
    <row r="3347" spans="1:4" ht="30">
      <c r="A3347" s="758">
        <v>89571</v>
      </c>
      <c r="B3347" s="759" t="s">
        <v>5639</v>
      </c>
      <c r="C3347" s="758" t="s">
        <v>30</v>
      </c>
      <c r="D3347" s="760">
        <v>40.06</v>
      </c>
    </row>
    <row r="3348" spans="1:4" ht="30">
      <c r="A3348" s="755">
        <v>89572</v>
      </c>
      <c r="B3348" s="756" t="s">
        <v>5640</v>
      </c>
      <c r="C3348" s="755" t="s">
        <v>30</v>
      </c>
      <c r="D3348" s="757">
        <v>6.01</v>
      </c>
    </row>
    <row r="3349" spans="1:4" ht="30">
      <c r="A3349" s="758">
        <v>89573</v>
      </c>
      <c r="B3349" s="759" t="s">
        <v>5641</v>
      </c>
      <c r="C3349" s="758" t="s">
        <v>30</v>
      </c>
      <c r="D3349" s="760">
        <v>31.94</v>
      </c>
    </row>
    <row r="3350" spans="1:4" ht="30">
      <c r="A3350" s="755">
        <v>89574</v>
      </c>
      <c r="B3350" s="756" t="s">
        <v>5642</v>
      </c>
      <c r="C3350" s="755" t="s">
        <v>30</v>
      </c>
      <c r="D3350" s="757">
        <v>57.94</v>
      </c>
    </row>
    <row r="3351" spans="1:4">
      <c r="A3351" s="758">
        <v>89575</v>
      </c>
      <c r="B3351" s="759" t="s">
        <v>5643</v>
      </c>
      <c r="C3351" s="758" t="s">
        <v>30</v>
      </c>
      <c r="D3351" s="760">
        <v>7.45</v>
      </c>
    </row>
    <row r="3352" spans="1:4">
      <c r="A3352" s="755">
        <v>89577</v>
      </c>
      <c r="B3352" s="756" t="s">
        <v>2478</v>
      </c>
      <c r="C3352" s="755" t="s">
        <v>30</v>
      </c>
      <c r="D3352" s="757">
        <v>24.6</v>
      </c>
    </row>
    <row r="3353" spans="1:4" ht="30">
      <c r="A3353" s="758">
        <v>89579</v>
      </c>
      <c r="B3353" s="759" t="s">
        <v>5644</v>
      </c>
      <c r="C3353" s="758" t="s">
        <v>30</v>
      </c>
      <c r="D3353" s="760">
        <v>7.35</v>
      </c>
    </row>
    <row r="3354" spans="1:4" ht="30">
      <c r="A3354" s="755">
        <v>89581</v>
      </c>
      <c r="B3354" s="756" t="s">
        <v>5645</v>
      </c>
      <c r="C3354" s="755" t="s">
        <v>30</v>
      </c>
      <c r="D3354" s="757">
        <v>15.18</v>
      </c>
    </row>
    <row r="3355" spans="1:4" ht="30">
      <c r="A3355" s="758">
        <v>89582</v>
      </c>
      <c r="B3355" s="759" t="s">
        <v>5646</v>
      </c>
      <c r="C3355" s="758" t="s">
        <v>30</v>
      </c>
      <c r="D3355" s="760">
        <v>14.8</v>
      </c>
    </row>
    <row r="3356" spans="1:4" ht="30">
      <c r="A3356" s="755">
        <v>89583</v>
      </c>
      <c r="B3356" s="756" t="s">
        <v>5647</v>
      </c>
      <c r="C3356" s="755" t="s">
        <v>30</v>
      </c>
      <c r="D3356" s="757">
        <v>19.57</v>
      </c>
    </row>
    <row r="3357" spans="1:4" ht="30">
      <c r="A3357" s="758">
        <v>89584</v>
      </c>
      <c r="B3357" s="759" t="s">
        <v>5648</v>
      </c>
      <c r="C3357" s="758" t="s">
        <v>30</v>
      </c>
      <c r="D3357" s="760">
        <v>24.17</v>
      </c>
    </row>
    <row r="3358" spans="1:4" ht="30">
      <c r="A3358" s="755">
        <v>89585</v>
      </c>
      <c r="B3358" s="756" t="s">
        <v>5649</v>
      </c>
      <c r="C3358" s="755" t="s">
        <v>30</v>
      </c>
      <c r="D3358" s="757">
        <v>20.56</v>
      </c>
    </row>
    <row r="3359" spans="1:4" ht="30">
      <c r="A3359" s="758">
        <v>89586</v>
      </c>
      <c r="B3359" s="759" t="s">
        <v>5650</v>
      </c>
      <c r="C3359" s="758" t="s">
        <v>30</v>
      </c>
      <c r="D3359" s="760">
        <v>20.56</v>
      </c>
    </row>
    <row r="3360" spans="1:4" ht="30">
      <c r="A3360" s="755">
        <v>89587</v>
      </c>
      <c r="B3360" s="756" t="s">
        <v>5651</v>
      </c>
      <c r="C3360" s="755" t="s">
        <v>30</v>
      </c>
      <c r="D3360" s="757">
        <v>32.729999999999997</v>
      </c>
    </row>
    <row r="3361" spans="1:4" ht="30">
      <c r="A3361" s="758">
        <v>89590</v>
      </c>
      <c r="B3361" s="759" t="s">
        <v>5652</v>
      </c>
      <c r="C3361" s="758" t="s">
        <v>30</v>
      </c>
      <c r="D3361" s="760">
        <v>74.400000000000006</v>
      </c>
    </row>
    <row r="3362" spans="1:4" ht="30">
      <c r="A3362" s="755">
        <v>89591</v>
      </c>
      <c r="B3362" s="756" t="s">
        <v>5653</v>
      </c>
      <c r="C3362" s="755" t="s">
        <v>30</v>
      </c>
      <c r="D3362" s="757">
        <v>60.91</v>
      </c>
    </row>
    <row r="3363" spans="1:4" ht="30">
      <c r="A3363" s="758">
        <v>89592</v>
      </c>
      <c r="B3363" s="759" t="s">
        <v>5654</v>
      </c>
      <c r="C3363" s="758" t="s">
        <v>30</v>
      </c>
      <c r="D3363" s="760">
        <v>208.74</v>
      </c>
    </row>
    <row r="3364" spans="1:4" ht="30">
      <c r="A3364" s="755">
        <v>89593</v>
      </c>
      <c r="B3364" s="756" t="s">
        <v>5655</v>
      </c>
      <c r="C3364" s="755" t="s">
        <v>30</v>
      </c>
      <c r="D3364" s="757">
        <v>17.309999999999999</v>
      </c>
    </row>
    <row r="3365" spans="1:4">
      <c r="A3365" s="758">
        <v>89594</v>
      </c>
      <c r="B3365" s="759" t="s">
        <v>5656</v>
      </c>
      <c r="C3365" s="758" t="s">
        <v>30</v>
      </c>
      <c r="D3365" s="760">
        <v>31.61</v>
      </c>
    </row>
    <row r="3366" spans="1:4" ht="30">
      <c r="A3366" s="755">
        <v>89595</v>
      </c>
      <c r="B3366" s="756" t="s">
        <v>5657</v>
      </c>
      <c r="C3366" s="755" t="s">
        <v>30</v>
      </c>
      <c r="D3366" s="757">
        <v>10.79</v>
      </c>
    </row>
    <row r="3367" spans="1:4" ht="30">
      <c r="A3367" s="758">
        <v>89596</v>
      </c>
      <c r="B3367" s="759" t="s">
        <v>5658</v>
      </c>
      <c r="C3367" s="758" t="s">
        <v>30</v>
      </c>
      <c r="D3367" s="760">
        <v>7.74</v>
      </c>
    </row>
    <row r="3368" spans="1:4">
      <c r="A3368" s="755">
        <v>89597</v>
      </c>
      <c r="B3368" s="756" t="s">
        <v>5659</v>
      </c>
      <c r="C3368" s="755" t="s">
        <v>30</v>
      </c>
      <c r="D3368" s="757">
        <v>14.26</v>
      </c>
    </row>
    <row r="3369" spans="1:4">
      <c r="A3369" s="758">
        <v>89598</v>
      </c>
      <c r="B3369" s="759" t="s">
        <v>5660</v>
      </c>
      <c r="C3369" s="758" t="s">
        <v>30</v>
      </c>
      <c r="D3369" s="760">
        <v>32.479999999999997</v>
      </c>
    </row>
    <row r="3370" spans="1:4" ht="30">
      <c r="A3370" s="755">
        <v>89599</v>
      </c>
      <c r="B3370" s="756" t="s">
        <v>5661</v>
      </c>
      <c r="C3370" s="755" t="s">
        <v>30</v>
      </c>
      <c r="D3370" s="757">
        <v>9.99</v>
      </c>
    </row>
    <row r="3371" spans="1:4" ht="30">
      <c r="A3371" s="758">
        <v>89600</v>
      </c>
      <c r="B3371" s="759" t="s">
        <v>5662</v>
      </c>
      <c r="C3371" s="758" t="s">
        <v>30</v>
      </c>
      <c r="D3371" s="760">
        <v>11.19</v>
      </c>
    </row>
    <row r="3372" spans="1:4" ht="30">
      <c r="A3372" s="755">
        <v>89605</v>
      </c>
      <c r="B3372" s="756" t="s">
        <v>5663</v>
      </c>
      <c r="C3372" s="755" t="s">
        <v>30</v>
      </c>
      <c r="D3372" s="757">
        <v>12.86</v>
      </c>
    </row>
    <row r="3373" spans="1:4">
      <c r="A3373" s="758">
        <v>89609</v>
      </c>
      <c r="B3373" s="759" t="s">
        <v>5664</v>
      </c>
      <c r="C3373" s="758" t="s">
        <v>30</v>
      </c>
      <c r="D3373" s="760">
        <v>68.77</v>
      </c>
    </row>
    <row r="3374" spans="1:4" ht="30">
      <c r="A3374" s="755">
        <v>89610</v>
      </c>
      <c r="B3374" s="756" t="s">
        <v>5665</v>
      </c>
      <c r="C3374" s="755" t="s">
        <v>30</v>
      </c>
      <c r="D3374" s="757">
        <v>14.37</v>
      </c>
    </row>
    <row r="3375" spans="1:4">
      <c r="A3375" s="758">
        <v>89611</v>
      </c>
      <c r="B3375" s="759" t="s">
        <v>5666</v>
      </c>
      <c r="C3375" s="758" t="s">
        <v>30</v>
      </c>
      <c r="D3375" s="760">
        <v>21.11</v>
      </c>
    </row>
    <row r="3376" spans="1:4">
      <c r="A3376" s="755">
        <v>89612</v>
      </c>
      <c r="B3376" s="756" t="s">
        <v>5667</v>
      </c>
      <c r="C3376" s="755" t="s">
        <v>30</v>
      </c>
      <c r="D3376" s="757">
        <v>139.66</v>
      </c>
    </row>
    <row r="3377" spans="1:4" ht="30">
      <c r="A3377" s="758">
        <v>89613</v>
      </c>
      <c r="B3377" s="759" t="s">
        <v>5668</v>
      </c>
      <c r="C3377" s="758" t="s">
        <v>30</v>
      </c>
      <c r="D3377" s="760">
        <v>23.38</v>
      </c>
    </row>
    <row r="3378" spans="1:4">
      <c r="A3378" s="755">
        <v>89614</v>
      </c>
      <c r="B3378" s="756" t="s">
        <v>5669</v>
      </c>
      <c r="C3378" s="755" t="s">
        <v>30</v>
      </c>
      <c r="D3378" s="757">
        <v>39.549999999999997</v>
      </c>
    </row>
    <row r="3379" spans="1:4">
      <c r="A3379" s="758">
        <v>89615</v>
      </c>
      <c r="B3379" s="759" t="s">
        <v>5670</v>
      </c>
      <c r="C3379" s="758" t="s">
        <v>30</v>
      </c>
      <c r="D3379" s="760">
        <v>204.77</v>
      </c>
    </row>
    <row r="3380" spans="1:4" ht="30">
      <c r="A3380" s="755">
        <v>89616</v>
      </c>
      <c r="B3380" s="756" t="s">
        <v>5671</v>
      </c>
      <c r="C3380" s="755" t="s">
        <v>30</v>
      </c>
      <c r="D3380" s="757">
        <v>32.450000000000003</v>
      </c>
    </row>
    <row r="3381" spans="1:4">
      <c r="A3381" s="758">
        <v>89617</v>
      </c>
      <c r="B3381" s="759" t="s">
        <v>5672</v>
      </c>
      <c r="C3381" s="758" t="s">
        <v>30</v>
      </c>
      <c r="D3381" s="760">
        <v>4.59</v>
      </c>
    </row>
    <row r="3382" spans="1:4" ht="30">
      <c r="A3382" s="755">
        <v>89618</v>
      </c>
      <c r="B3382" s="756" t="s">
        <v>5673</v>
      </c>
      <c r="C3382" s="755" t="s">
        <v>30</v>
      </c>
      <c r="D3382" s="757">
        <v>11.04</v>
      </c>
    </row>
    <row r="3383" spans="1:4" ht="30">
      <c r="A3383" s="758">
        <v>89619</v>
      </c>
      <c r="B3383" s="759" t="s">
        <v>2479</v>
      </c>
      <c r="C3383" s="758" t="s">
        <v>30</v>
      </c>
      <c r="D3383" s="760">
        <v>5.95</v>
      </c>
    </row>
    <row r="3384" spans="1:4">
      <c r="A3384" s="755">
        <v>89620</v>
      </c>
      <c r="B3384" s="756" t="s">
        <v>5674</v>
      </c>
      <c r="C3384" s="755" t="s">
        <v>30</v>
      </c>
      <c r="D3384" s="757">
        <v>7.02</v>
      </c>
    </row>
    <row r="3385" spans="1:4" ht="30">
      <c r="A3385" s="758">
        <v>89621</v>
      </c>
      <c r="B3385" s="759" t="s">
        <v>5675</v>
      </c>
      <c r="C3385" s="758" t="s">
        <v>30</v>
      </c>
      <c r="D3385" s="760">
        <v>17.34</v>
      </c>
    </row>
    <row r="3386" spans="1:4" ht="30">
      <c r="A3386" s="755">
        <v>89622</v>
      </c>
      <c r="B3386" s="756" t="s">
        <v>2480</v>
      </c>
      <c r="C3386" s="755" t="s">
        <v>30</v>
      </c>
      <c r="D3386" s="757">
        <v>9.1300000000000008</v>
      </c>
    </row>
    <row r="3387" spans="1:4">
      <c r="A3387" s="758">
        <v>89623</v>
      </c>
      <c r="B3387" s="759" t="s">
        <v>5676</v>
      </c>
      <c r="C3387" s="758" t="s">
        <v>30</v>
      </c>
      <c r="D3387" s="760">
        <v>11.94</v>
      </c>
    </row>
    <row r="3388" spans="1:4" ht="30">
      <c r="A3388" s="755">
        <v>89624</v>
      </c>
      <c r="B3388" s="756" t="s">
        <v>2481</v>
      </c>
      <c r="C3388" s="755" t="s">
        <v>30</v>
      </c>
      <c r="D3388" s="757">
        <v>11.82</v>
      </c>
    </row>
    <row r="3389" spans="1:4">
      <c r="A3389" s="758">
        <v>89625</v>
      </c>
      <c r="B3389" s="759" t="s">
        <v>5677</v>
      </c>
      <c r="C3389" s="758" t="s">
        <v>30</v>
      </c>
      <c r="D3389" s="760">
        <v>14.49</v>
      </c>
    </row>
    <row r="3390" spans="1:4" ht="30">
      <c r="A3390" s="755">
        <v>89626</v>
      </c>
      <c r="B3390" s="756" t="s">
        <v>2482</v>
      </c>
      <c r="C3390" s="755" t="s">
        <v>30</v>
      </c>
      <c r="D3390" s="757">
        <v>18.11</v>
      </c>
    </row>
    <row r="3391" spans="1:4" ht="30">
      <c r="A3391" s="758">
        <v>89627</v>
      </c>
      <c r="B3391" s="759" t="s">
        <v>2483</v>
      </c>
      <c r="C3391" s="758" t="s">
        <v>30</v>
      </c>
      <c r="D3391" s="760">
        <v>14.26</v>
      </c>
    </row>
    <row r="3392" spans="1:4">
      <c r="A3392" s="755">
        <v>89628</v>
      </c>
      <c r="B3392" s="756" t="s">
        <v>5678</v>
      </c>
      <c r="C3392" s="755" t="s">
        <v>30</v>
      </c>
      <c r="D3392" s="757">
        <v>29.66</v>
      </c>
    </row>
    <row r="3393" spans="1:4">
      <c r="A3393" s="758">
        <v>89629</v>
      </c>
      <c r="B3393" s="759" t="s">
        <v>5679</v>
      </c>
      <c r="C3393" s="758" t="s">
        <v>30</v>
      </c>
      <c r="D3393" s="760">
        <v>52.39</v>
      </c>
    </row>
    <row r="3394" spans="1:4" ht="30">
      <c r="A3394" s="755">
        <v>89630</v>
      </c>
      <c r="B3394" s="756" t="s">
        <v>2484</v>
      </c>
      <c r="C3394" s="755" t="s">
        <v>30</v>
      </c>
      <c r="D3394" s="757">
        <v>45.17</v>
      </c>
    </row>
    <row r="3395" spans="1:4">
      <c r="A3395" s="758">
        <v>89631</v>
      </c>
      <c r="B3395" s="759" t="s">
        <v>5680</v>
      </c>
      <c r="C3395" s="758" t="s">
        <v>30</v>
      </c>
      <c r="D3395" s="760">
        <v>76.650000000000006</v>
      </c>
    </row>
    <row r="3396" spans="1:4" ht="30">
      <c r="A3396" s="755">
        <v>89632</v>
      </c>
      <c r="B3396" s="756" t="s">
        <v>2485</v>
      </c>
      <c r="C3396" s="755" t="s">
        <v>30</v>
      </c>
      <c r="D3396" s="757">
        <v>65.92</v>
      </c>
    </row>
    <row r="3397" spans="1:4" ht="30">
      <c r="A3397" s="758">
        <v>89637</v>
      </c>
      <c r="B3397" s="759" t="s">
        <v>5681</v>
      </c>
      <c r="C3397" s="758" t="s">
        <v>30</v>
      </c>
      <c r="D3397" s="760">
        <v>6.69</v>
      </c>
    </row>
    <row r="3398" spans="1:4" ht="30">
      <c r="A3398" s="755">
        <v>89638</v>
      </c>
      <c r="B3398" s="756" t="s">
        <v>5682</v>
      </c>
      <c r="C3398" s="755" t="s">
        <v>30</v>
      </c>
      <c r="D3398" s="757">
        <v>7.5</v>
      </c>
    </row>
    <row r="3399" spans="1:4" ht="30">
      <c r="A3399" s="758">
        <v>89639</v>
      </c>
      <c r="B3399" s="759" t="s">
        <v>5683</v>
      </c>
      <c r="C3399" s="758" t="s">
        <v>30</v>
      </c>
      <c r="D3399" s="760">
        <v>7.81</v>
      </c>
    </row>
    <row r="3400" spans="1:4" ht="30">
      <c r="A3400" s="755">
        <v>89641</v>
      </c>
      <c r="B3400" s="756" t="s">
        <v>5684</v>
      </c>
      <c r="C3400" s="755" t="s">
        <v>30</v>
      </c>
      <c r="D3400" s="757">
        <v>9.4499999999999993</v>
      </c>
    </row>
    <row r="3401" spans="1:4" ht="30">
      <c r="A3401" s="758">
        <v>89642</v>
      </c>
      <c r="B3401" s="759" t="s">
        <v>5685</v>
      </c>
      <c r="C3401" s="758" t="s">
        <v>30</v>
      </c>
      <c r="D3401" s="760">
        <v>11</v>
      </c>
    </row>
    <row r="3402" spans="1:4" ht="30">
      <c r="A3402" s="755">
        <v>89643</v>
      </c>
      <c r="B3402" s="756" t="s">
        <v>5686</v>
      </c>
      <c r="C3402" s="755" t="s">
        <v>30</v>
      </c>
      <c r="D3402" s="757">
        <v>11.52</v>
      </c>
    </row>
    <row r="3403" spans="1:4" ht="30">
      <c r="A3403" s="758">
        <v>89645</v>
      </c>
      <c r="B3403" s="759" t="s">
        <v>5687</v>
      </c>
      <c r="C3403" s="758" t="s">
        <v>30</v>
      </c>
      <c r="D3403" s="760">
        <v>21.28</v>
      </c>
    </row>
    <row r="3404" spans="1:4" ht="30">
      <c r="A3404" s="755">
        <v>89646</v>
      </c>
      <c r="B3404" s="756" t="s">
        <v>5688</v>
      </c>
      <c r="C3404" s="755" t="s">
        <v>30</v>
      </c>
      <c r="D3404" s="757">
        <v>14.99</v>
      </c>
    </row>
    <row r="3405" spans="1:4" ht="30">
      <c r="A3405" s="758">
        <v>89647</v>
      </c>
      <c r="B3405" s="759" t="s">
        <v>5689</v>
      </c>
      <c r="C3405" s="758" t="s">
        <v>30</v>
      </c>
      <c r="D3405" s="760">
        <v>14.63</v>
      </c>
    </row>
    <row r="3406" spans="1:4" ht="30">
      <c r="A3406" s="755">
        <v>89648</v>
      </c>
      <c r="B3406" s="756" t="s">
        <v>5690</v>
      </c>
      <c r="C3406" s="755" t="s">
        <v>30</v>
      </c>
      <c r="D3406" s="757">
        <v>16.3</v>
      </c>
    </row>
    <row r="3407" spans="1:4" ht="30">
      <c r="A3407" s="758">
        <v>89649</v>
      </c>
      <c r="B3407" s="759" t="s">
        <v>5691</v>
      </c>
      <c r="C3407" s="758" t="s">
        <v>30</v>
      </c>
      <c r="D3407" s="760">
        <v>22.4</v>
      </c>
    </row>
    <row r="3408" spans="1:4" ht="30">
      <c r="A3408" s="755">
        <v>89650</v>
      </c>
      <c r="B3408" s="756" t="s">
        <v>5692</v>
      </c>
      <c r="C3408" s="755" t="s">
        <v>30</v>
      </c>
      <c r="D3408" s="757">
        <v>22.4</v>
      </c>
    </row>
    <row r="3409" spans="1:4">
      <c r="A3409" s="758">
        <v>89651</v>
      </c>
      <c r="B3409" s="759" t="s">
        <v>1573</v>
      </c>
      <c r="C3409" s="758" t="s">
        <v>30</v>
      </c>
      <c r="D3409" s="760">
        <v>4.5199999999999996</v>
      </c>
    </row>
    <row r="3410" spans="1:4" ht="30">
      <c r="A3410" s="755">
        <v>89652</v>
      </c>
      <c r="B3410" s="756" t="s">
        <v>5693</v>
      </c>
      <c r="C3410" s="755" t="s">
        <v>30</v>
      </c>
      <c r="D3410" s="757">
        <v>8.08</v>
      </c>
    </row>
    <row r="3411" spans="1:4" ht="30">
      <c r="A3411" s="758">
        <v>89653</v>
      </c>
      <c r="B3411" s="759" t="s">
        <v>5694</v>
      </c>
      <c r="C3411" s="758" t="s">
        <v>30</v>
      </c>
      <c r="D3411" s="760">
        <v>13.55</v>
      </c>
    </row>
    <row r="3412" spans="1:4">
      <c r="A3412" s="755">
        <v>89654</v>
      </c>
      <c r="B3412" s="756" t="s">
        <v>5695</v>
      </c>
      <c r="C3412" s="755" t="s">
        <v>30</v>
      </c>
      <c r="D3412" s="757">
        <v>13.19</v>
      </c>
    </row>
    <row r="3413" spans="1:4" ht="30">
      <c r="A3413" s="758">
        <v>89655</v>
      </c>
      <c r="B3413" s="759" t="s">
        <v>5696</v>
      </c>
      <c r="C3413" s="758" t="s">
        <v>30</v>
      </c>
      <c r="D3413" s="760">
        <v>19.88</v>
      </c>
    </row>
    <row r="3414" spans="1:4" ht="30">
      <c r="A3414" s="755">
        <v>89656</v>
      </c>
      <c r="B3414" s="756" t="s">
        <v>5697</v>
      </c>
      <c r="C3414" s="755" t="s">
        <v>30</v>
      </c>
      <c r="D3414" s="757">
        <v>8.64</v>
      </c>
    </row>
    <row r="3415" spans="1:4" ht="30">
      <c r="A3415" s="758">
        <v>89657</v>
      </c>
      <c r="B3415" s="759" t="s">
        <v>5698</v>
      </c>
      <c r="C3415" s="758" t="s">
        <v>30</v>
      </c>
      <c r="D3415" s="760">
        <v>8.82</v>
      </c>
    </row>
    <row r="3416" spans="1:4">
      <c r="A3416" s="755">
        <v>89658</v>
      </c>
      <c r="B3416" s="756" t="s">
        <v>5699</v>
      </c>
      <c r="C3416" s="755" t="s">
        <v>30</v>
      </c>
      <c r="D3416" s="757">
        <v>6.23</v>
      </c>
    </row>
    <row r="3417" spans="1:4" ht="30">
      <c r="A3417" s="758">
        <v>89659</v>
      </c>
      <c r="B3417" s="759" t="s">
        <v>5700</v>
      </c>
      <c r="C3417" s="758" t="s">
        <v>30</v>
      </c>
      <c r="D3417" s="760">
        <v>11.68</v>
      </c>
    </row>
    <row r="3418" spans="1:4" ht="30">
      <c r="A3418" s="755">
        <v>89660</v>
      </c>
      <c r="B3418" s="756" t="s">
        <v>5701</v>
      </c>
      <c r="C3418" s="755" t="s">
        <v>30</v>
      </c>
      <c r="D3418" s="757">
        <v>5.76</v>
      </c>
    </row>
    <row r="3419" spans="1:4">
      <c r="A3419" s="758">
        <v>89661</v>
      </c>
      <c r="B3419" s="759" t="s">
        <v>5702</v>
      </c>
      <c r="C3419" s="758" t="s">
        <v>30</v>
      </c>
      <c r="D3419" s="760">
        <v>15.83</v>
      </c>
    </row>
    <row r="3420" spans="1:4" ht="30">
      <c r="A3420" s="755">
        <v>89662</v>
      </c>
      <c r="B3420" s="756" t="s">
        <v>5703</v>
      </c>
      <c r="C3420" s="755" t="s">
        <v>30</v>
      </c>
      <c r="D3420" s="757">
        <v>24.7</v>
      </c>
    </row>
    <row r="3421" spans="1:4" ht="30">
      <c r="A3421" s="758">
        <v>89663</v>
      </c>
      <c r="B3421" s="759" t="s">
        <v>5704</v>
      </c>
      <c r="C3421" s="758" t="s">
        <v>30</v>
      </c>
      <c r="D3421" s="760">
        <v>9.84</v>
      </c>
    </row>
    <row r="3422" spans="1:4" ht="30">
      <c r="A3422" s="755">
        <v>89664</v>
      </c>
      <c r="B3422" s="756" t="s">
        <v>5705</v>
      </c>
      <c r="C3422" s="755" t="s">
        <v>30</v>
      </c>
      <c r="D3422" s="757">
        <v>11.68</v>
      </c>
    </row>
    <row r="3423" spans="1:4" ht="30">
      <c r="A3423" s="758">
        <v>89665</v>
      </c>
      <c r="B3423" s="759" t="s">
        <v>5706</v>
      </c>
      <c r="C3423" s="758" t="s">
        <v>30</v>
      </c>
      <c r="D3423" s="760">
        <v>8.14</v>
      </c>
    </row>
    <row r="3424" spans="1:4" ht="30">
      <c r="A3424" s="755">
        <v>89666</v>
      </c>
      <c r="B3424" s="756" t="s">
        <v>5707</v>
      </c>
      <c r="C3424" s="755" t="s">
        <v>30</v>
      </c>
      <c r="D3424" s="757">
        <v>4.95</v>
      </c>
    </row>
    <row r="3425" spans="1:4" ht="30">
      <c r="A3425" s="758">
        <v>89667</v>
      </c>
      <c r="B3425" s="759" t="s">
        <v>5708</v>
      </c>
      <c r="C3425" s="758" t="s">
        <v>30</v>
      </c>
      <c r="D3425" s="760">
        <v>23.71</v>
      </c>
    </row>
    <row r="3426" spans="1:4" ht="30">
      <c r="A3426" s="755">
        <v>89668</v>
      </c>
      <c r="B3426" s="756" t="s">
        <v>5709</v>
      </c>
      <c r="C3426" s="755" t="s">
        <v>30</v>
      </c>
      <c r="D3426" s="757">
        <v>23.39</v>
      </c>
    </row>
    <row r="3427" spans="1:4" ht="30">
      <c r="A3427" s="758">
        <v>89669</v>
      </c>
      <c r="B3427" s="759" t="s">
        <v>5710</v>
      </c>
      <c r="C3427" s="758" t="s">
        <v>30</v>
      </c>
      <c r="D3427" s="760">
        <v>12.81</v>
      </c>
    </row>
    <row r="3428" spans="1:4">
      <c r="A3428" s="755">
        <v>89670</v>
      </c>
      <c r="B3428" s="756" t="s">
        <v>5711</v>
      </c>
      <c r="C3428" s="755" t="s">
        <v>30</v>
      </c>
      <c r="D3428" s="757">
        <v>9.39</v>
      </c>
    </row>
    <row r="3429" spans="1:4" ht="30">
      <c r="A3429" s="758">
        <v>89671</v>
      </c>
      <c r="B3429" s="759" t="s">
        <v>5712</v>
      </c>
      <c r="C3429" s="758" t="s">
        <v>30</v>
      </c>
      <c r="D3429" s="760">
        <v>18.64</v>
      </c>
    </row>
    <row r="3430" spans="1:4" ht="30">
      <c r="A3430" s="755">
        <v>89672</v>
      </c>
      <c r="B3430" s="756" t="s">
        <v>5713</v>
      </c>
      <c r="C3430" s="755" t="s">
        <v>30</v>
      </c>
      <c r="D3430" s="757">
        <v>15.63</v>
      </c>
    </row>
    <row r="3431" spans="1:4" ht="30">
      <c r="A3431" s="758">
        <v>89673</v>
      </c>
      <c r="B3431" s="759" t="s">
        <v>5714</v>
      </c>
      <c r="C3431" s="758" t="s">
        <v>30</v>
      </c>
      <c r="D3431" s="760">
        <v>14.87</v>
      </c>
    </row>
    <row r="3432" spans="1:4">
      <c r="A3432" s="755">
        <v>89674</v>
      </c>
      <c r="B3432" s="756" t="s">
        <v>5715</v>
      </c>
      <c r="C3432" s="755" t="s">
        <v>30</v>
      </c>
      <c r="D3432" s="757">
        <v>23.58</v>
      </c>
    </row>
    <row r="3433" spans="1:4" ht="30">
      <c r="A3433" s="758">
        <v>89675</v>
      </c>
      <c r="B3433" s="759" t="s">
        <v>5716</v>
      </c>
      <c r="C3433" s="758" t="s">
        <v>30</v>
      </c>
      <c r="D3433" s="760">
        <v>32.36</v>
      </c>
    </row>
    <row r="3434" spans="1:4" ht="30">
      <c r="A3434" s="755">
        <v>89676</v>
      </c>
      <c r="B3434" s="756" t="s">
        <v>5717</v>
      </c>
      <c r="C3434" s="755" t="s">
        <v>30</v>
      </c>
      <c r="D3434" s="757">
        <v>36.549999999999997</v>
      </c>
    </row>
    <row r="3435" spans="1:4" ht="30">
      <c r="A3435" s="758">
        <v>89677</v>
      </c>
      <c r="B3435" s="759" t="s">
        <v>5718</v>
      </c>
      <c r="C3435" s="758" t="s">
        <v>30</v>
      </c>
      <c r="D3435" s="760">
        <v>37.159999999999997</v>
      </c>
    </row>
    <row r="3436" spans="1:4" ht="30">
      <c r="A3436" s="755">
        <v>89678</v>
      </c>
      <c r="B3436" s="756" t="s">
        <v>5719</v>
      </c>
      <c r="C3436" s="755" t="s">
        <v>30</v>
      </c>
      <c r="D3436" s="757">
        <v>6.62</v>
      </c>
    </row>
    <row r="3437" spans="1:4" ht="30">
      <c r="A3437" s="758">
        <v>89679</v>
      </c>
      <c r="B3437" s="759" t="s">
        <v>5720</v>
      </c>
      <c r="C3437" s="758" t="s">
        <v>30</v>
      </c>
      <c r="D3437" s="760">
        <v>60.38</v>
      </c>
    </row>
    <row r="3438" spans="1:4">
      <c r="A3438" s="755">
        <v>89680</v>
      </c>
      <c r="B3438" s="756" t="s">
        <v>5721</v>
      </c>
      <c r="C3438" s="755" t="s">
        <v>30</v>
      </c>
      <c r="D3438" s="757">
        <v>15.06</v>
      </c>
    </row>
    <row r="3439" spans="1:4" ht="30">
      <c r="A3439" s="758">
        <v>89681</v>
      </c>
      <c r="B3439" s="759" t="s">
        <v>5722</v>
      </c>
      <c r="C3439" s="758" t="s">
        <v>30</v>
      </c>
      <c r="D3439" s="760">
        <v>41.2</v>
      </c>
    </row>
    <row r="3440" spans="1:4" ht="30">
      <c r="A3440" s="755">
        <v>89682</v>
      </c>
      <c r="B3440" s="756" t="s">
        <v>5723</v>
      </c>
      <c r="C3440" s="755" t="s">
        <v>30</v>
      </c>
      <c r="D3440" s="757">
        <v>24.39</v>
      </c>
    </row>
    <row r="3441" spans="1:4">
      <c r="A3441" s="758">
        <v>89684</v>
      </c>
      <c r="B3441" s="759" t="s">
        <v>5724</v>
      </c>
      <c r="C3441" s="758" t="s">
        <v>30</v>
      </c>
      <c r="D3441" s="760">
        <v>34.39</v>
      </c>
    </row>
    <row r="3442" spans="1:4" ht="30">
      <c r="A3442" s="755">
        <v>89685</v>
      </c>
      <c r="B3442" s="756" t="s">
        <v>5725</v>
      </c>
      <c r="C3442" s="755" t="s">
        <v>30</v>
      </c>
      <c r="D3442" s="757">
        <v>28.24</v>
      </c>
    </row>
    <row r="3443" spans="1:4" ht="30">
      <c r="A3443" s="758">
        <v>89686</v>
      </c>
      <c r="B3443" s="759" t="s">
        <v>5726</v>
      </c>
      <c r="C3443" s="758" t="s">
        <v>30</v>
      </c>
      <c r="D3443" s="760">
        <v>133.31</v>
      </c>
    </row>
    <row r="3444" spans="1:4" ht="30">
      <c r="A3444" s="755">
        <v>89687</v>
      </c>
      <c r="B3444" s="756" t="s">
        <v>5727</v>
      </c>
      <c r="C3444" s="755" t="s">
        <v>30</v>
      </c>
      <c r="D3444" s="757">
        <v>23.45</v>
      </c>
    </row>
    <row r="3445" spans="1:4" ht="30">
      <c r="A3445" s="758">
        <v>89689</v>
      </c>
      <c r="B3445" s="759" t="s">
        <v>5728</v>
      </c>
      <c r="C3445" s="758" t="s">
        <v>30</v>
      </c>
      <c r="D3445" s="760">
        <v>26.39</v>
      </c>
    </row>
    <row r="3446" spans="1:4" ht="30">
      <c r="A3446" s="755">
        <v>89690</v>
      </c>
      <c r="B3446" s="756" t="s">
        <v>5729</v>
      </c>
      <c r="C3446" s="755" t="s">
        <v>30</v>
      </c>
      <c r="D3446" s="757">
        <v>43.13</v>
      </c>
    </row>
    <row r="3447" spans="1:4">
      <c r="A3447" s="758">
        <v>89691</v>
      </c>
      <c r="B3447" s="759" t="s">
        <v>1574</v>
      </c>
      <c r="C3447" s="758" t="s">
        <v>30</v>
      </c>
      <c r="D3447" s="760">
        <v>8.5500000000000007</v>
      </c>
    </row>
    <row r="3448" spans="1:4" ht="30">
      <c r="A3448" s="755">
        <v>89692</v>
      </c>
      <c r="B3448" s="756" t="s">
        <v>5730</v>
      </c>
      <c r="C3448" s="755" t="s">
        <v>30</v>
      </c>
      <c r="D3448" s="757">
        <v>41.7</v>
      </c>
    </row>
    <row r="3449" spans="1:4" ht="30">
      <c r="A3449" s="758">
        <v>89693</v>
      </c>
      <c r="B3449" s="759" t="s">
        <v>5731</v>
      </c>
      <c r="C3449" s="758" t="s">
        <v>30</v>
      </c>
      <c r="D3449" s="760">
        <v>38.31</v>
      </c>
    </row>
    <row r="3450" spans="1:4" ht="30">
      <c r="A3450" s="755">
        <v>89694</v>
      </c>
      <c r="B3450" s="756" t="s">
        <v>5732</v>
      </c>
      <c r="C3450" s="755" t="s">
        <v>30</v>
      </c>
      <c r="D3450" s="757">
        <v>14.66</v>
      </c>
    </row>
    <row r="3451" spans="1:4" ht="30">
      <c r="A3451" s="758">
        <v>89695</v>
      </c>
      <c r="B3451" s="759" t="s">
        <v>5733</v>
      </c>
      <c r="C3451" s="758" t="s">
        <v>30</v>
      </c>
      <c r="D3451" s="760">
        <v>13.51</v>
      </c>
    </row>
    <row r="3452" spans="1:4" ht="30">
      <c r="A3452" s="755">
        <v>89696</v>
      </c>
      <c r="B3452" s="756" t="s">
        <v>5734</v>
      </c>
      <c r="C3452" s="755" t="s">
        <v>30</v>
      </c>
      <c r="D3452" s="757">
        <v>30.19</v>
      </c>
    </row>
    <row r="3453" spans="1:4">
      <c r="A3453" s="758">
        <v>89697</v>
      </c>
      <c r="B3453" s="759" t="s">
        <v>1575</v>
      </c>
      <c r="C3453" s="758" t="s">
        <v>30</v>
      </c>
      <c r="D3453" s="760">
        <v>10.61</v>
      </c>
    </row>
    <row r="3454" spans="1:4" ht="30">
      <c r="A3454" s="755">
        <v>89698</v>
      </c>
      <c r="B3454" s="756" t="s">
        <v>5735</v>
      </c>
      <c r="C3454" s="755" t="s">
        <v>30</v>
      </c>
      <c r="D3454" s="757">
        <v>119.3</v>
      </c>
    </row>
    <row r="3455" spans="1:4" ht="30">
      <c r="A3455" s="758">
        <v>89699</v>
      </c>
      <c r="B3455" s="759" t="s">
        <v>5736</v>
      </c>
      <c r="C3455" s="758" t="s">
        <v>30</v>
      </c>
      <c r="D3455" s="760">
        <v>96.95</v>
      </c>
    </row>
    <row r="3456" spans="1:4" ht="30">
      <c r="A3456" s="755">
        <v>89700</v>
      </c>
      <c r="B3456" s="756" t="s">
        <v>5737</v>
      </c>
      <c r="C3456" s="755" t="s">
        <v>30</v>
      </c>
      <c r="D3456" s="757">
        <v>15.84</v>
      </c>
    </row>
    <row r="3457" spans="1:4" ht="30">
      <c r="A3457" s="758">
        <v>89701</v>
      </c>
      <c r="B3457" s="759" t="s">
        <v>5738</v>
      </c>
      <c r="C3457" s="758" t="s">
        <v>30</v>
      </c>
      <c r="D3457" s="760">
        <v>86.51</v>
      </c>
    </row>
    <row r="3458" spans="1:4" ht="30">
      <c r="A3458" s="755">
        <v>89702</v>
      </c>
      <c r="B3458" s="756" t="s">
        <v>5739</v>
      </c>
      <c r="C3458" s="755" t="s">
        <v>30</v>
      </c>
      <c r="D3458" s="757">
        <v>15.84</v>
      </c>
    </row>
    <row r="3459" spans="1:4" ht="30">
      <c r="A3459" s="758">
        <v>89703</v>
      </c>
      <c r="B3459" s="759" t="s">
        <v>1576</v>
      </c>
      <c r="C3459" s="758" t="s">
        <v>30</v>
      </c>
      <c r="D3459" s="760">
        <v>37.06</v>
      </c>
    </row>
    <row r="3460" spans="1:4" ht="30">
      <c r="A3460" s="755">
        <v>89704</v>
      </c>
      <c r="B3460" s="756" t="s">
        <v>5740</v>
      </c>
      <c r="C3460" s="755" t="s">
        <v>30</v>
      </c>
      <c r="D3460" s="757">
        <v>68.400000000000006</v>
      </c>
    </row>
    <row r="3461" spans="1:4">
      <c r="A3461" s="758">
        <v>89705</v>
      </c>
      <c r="B3461" s="759" t="s">
        <v>5741</v>
      </c>
      <c r="C3461" s="758" t="s">
        <v>30</v>
      </c>
      <c r="D3461" s="760">
        <v>17.64</v>
      </c>
    </row>
    <row r="3462" spans="1:4">
      <c r="A3462" s="755">
        <v>89706</v>
      </c>
      <c r="B3462" s="756" t="s">
        <v>5742</v>
      </c>
      <c r="C3462" s="755" t="s">
        <v>30</v>
      </c>
      <c r="D3462" s="757">
        <v>40.119999999999997</v>
      </c>
    </row>
    <row r="3463" spans="1:4">
      <c r="A3463" s="758">
        <v>89718</v>
      </c>
      <c r="B3463" s="759" t="s">
        <v>5743</v>
      </c>
      <c r="C3463" s="758" t="s">
        <v>29</v>
      </c>
      <c r="D3463" s="760">
        <v>32.049999999999997</v>
      </c>
    </row>
    <row r="3464" spans="1:4" ht="30">
      <c r="A3464" s="755">
        <v>89719</v>
      </c>
      <c r="B3464" s="756" t="s">
        <v>5744</v>
      </c>
      <c r="C3464" s="755" t="s">
        <v>30</v>
      </c>
      <c r="D3464" s="757">
        <v>7.67</v>
      </c>
    </row>
    <row r="3465" spans="1:4" ht="30">
      <c r="A3465" s="758">
        <v>89720</v>
      </c>
      <c r="B3465" s="759" t="s">
        <v>5745</v>
      </c>
      <c r="C3465" s="758" t="s">
        <v>30</v>
      </c>
      <c r="D3465" s="760">
        <v>9.2200000000000006</v>
      </c>
    </row>
    <row r="3466" spans="1:4" ht="30">
      <c r="A3466" s="755">
        <v>89721</v>
      </c>
      <c r="B3466" s="756" t="s">
        <v>5746</v>
      </c>
      <c r="C3466" s="755" t="s">
        <v>30</v>
      </c>
      <c r="D3466" s="757">
        <v>9.74</v>
      </c>
    </row>
    <row r="3467" spans="1:4" ht="30">
      <c r="A3467" s="758">
        <v>89723</v>
      </c>
      <c r="B3467" s="759" t="s">
        <v>5747</v>
      </c>
      <c r="C3467" s="758" t="s">
        <v>30</v>
      </c>
      <c r="D3467" s="760">
        <v>12.92</v>
      </c>
    </row>
    <row r="3468" spans="1:4" ht="30">
      <c r="A3468" s="755">
        <v>89724</v>
      </c>
      <c r="B3468" s="756" t="s">
        <v>5748</v>
      </c>
      <c r="C3468" s="755" t="s">
        <v>30</v>
      </c>
      <c r="D3468" s="757">
        <v>5.51</v>
      </c>
    </row>
    <row r="3469" spans="1:4" ht="30">
      <c r="A3469" s="758">
        <v>89725</v>
      </c>
      <c r="B3469" s="759" t="s">
        <v>5749</v>
      </c>
      <c r="C3469" s="758" t="s">
        <v>30</v>
      </c>
      <c r="D3469" s="760">
        <v>12.56</v>
      </c>
    </row>
    <row r="3470" spans="1:4" ht="30">
      <c r="A3470" s="755">
        <v>89726</v>
      </c>
      <c r="B3470" s="756" t="s">
        <v>5750</v>
      </c>
      <c r="C3470" s="755" t="s">
        <v>30</v>
      </c>
      <c r="D3470" s="757">
        <v>6.27</v>
      </c>
    </row>
    <row r="3471" spans="1:4" ht="30">
      <c r="A3471" s="758">
        <v>89727</v>
      </c>
      <c r="B3471" s="759" t="s">
        <v>5751</v>
      </c>
      <c r="C3471" s="758" t="s">
        <v>30</v>
      </c>
      <c r="D3471" s="760">
        <v>14.23</v>
      </c>
    </row>
    <row r="3472" spans="1:4" ht="30">
      <c r="A3472" s="755">
        <v>89728</v>
      </c>
      <c r="B3472" s="756" t="s">
        <v>5752</v>
      </c>
      <c r="C3472" s="755" t="s">
        <v>30</v>
      </c>
      <c r="D3472" s="757">
        <v>7.25</v>
      </c>
    </row>
    <row r="3473" spans="1:4" ht="30">
      <c r="A3473" s="758">
        <v>89729</v>
      </c>
      <c r="B3473" s="759" t="s">
        <v>5753</v>
      </c>
      <c r="C3473" s="758" t="s">
        <v>30</v>
      </c>
      <c r="D3473" s="760">
        <v>19.95</v>
      </c>
    </row>
    <row r="3474" spans="1:4" ht="30">
      <c r="A3474" s="755">
        <v>89730</v>
      </c>
      <c r="B3474" s="756" t="s">
        <v>5754</v>
      </c>
      <c r="C3474" s="755" t="s">
        <v>30</v>
      </c>
      <c r="D3474" s="757">
        <v>7.35</v>
      </c>
    </row>
    <row r="3475" spans="1:4" ht="30">
      <c r="A3475" s="758">
        <v>89731</v>
      </c>
      <c r="B3475" s="759" t="s">
        <v>5755</v>
      </c>
      <c r="C3475" s="758" t="s">
        <v>30</v>
      </c>
      <c r="D3475" s="760">
        <v>7.26</v>
      </c>
    </row>
    <row r="3476" spans="1:4" ht="30">
      <c r="A3476" s="755">
        <v>89732</v>
      </c>
      <c r="B3476" s="756" t="s">
        <v>5756</v>
      </c>
      <c r="C3476" s="755" t="s">
        <v>30</v>
      </c>
      <c r="D3476" s="757">
        <v>7.81</v>
      </c>
    </row>
    <row r="3477" spans="1:4" ht="30">
      <c r="A3477" s="758">
        <v>89733</v>
      </c>
      <c r="B3477" s="759" t="s">
        <v>5757</v>
      </c>
      <c r="C3477" s="758" t="s">
        <v>30</v>
      </c>
      <c r="D3477" s="760">
        <v>12.09</v>
      </c>
    </row>
    <row r="3478" spans="1:4" ht="30">
      <c r="A3478" s="755">
        <v>89734</v>
      </c>
      <c r="B3478" s="756" t="s">
        <v>5758</v>
      </c>
      <c r="C3478" s="755" t="s">
        <v>30</v>
      </c>
      <c r="D3478" s="757">
        <v>19.95</v>
      </c>
    </row>
    <row r="3479" spans="1:4" ht="30">
      <c r="A3479" s="758">
        <v>89735</v>
      </c>
      <c r="B3479" s="759" t="s">
        <v>5759</v>
      </c>
      <c r="C3479" s="758" t="s">
        <v>30</v>
      </c>
      <c r="D3479" s="760">
        <v>11.99</v>
      </c>
    </row>
    <row r="3480" spans="1:4">
      <c r="A3480" s="755">
        <v>89736</v>
      </c>
      <c r="B3480" s="756" t="s">
        <v>5760</v>
      </c>
      <c r="C3480" s="755" t="s">
        <v>30</v>
      </c>
      <c r="D3480" s="757">
        <v>5.05</v>
      </c>
    </row>
    <row r="3481" spans="1:4" ht="30">
      <c r="A3481" s="758">
        <v>89737</v>
      </c>
      <c r="B3481" s="759" t="s">
        <v>5761</v>
      </c>
      <c r="C3481" s="758" t="s">
        <v>30</v>
      </c>
      <c r="D3481" s="760">
        <v>12.55</v>
      </c>
    </row>
    <row r="3482" spans="1:4" ht="30">
      <c r="A3482" s="755">
        <v>89738</v>
      </c>
      <c r="B3482" s="756" t="s">
        <v>5762</v>
      </c>
      <c r="C3482" s="755" t="s">
        <v>30</v>
      </c>
      <c r="D3482" s="757">
        <v>10.5</v>
      </c>
    </row>
    <row r="3483" spans="1:4" ht="30">
      <c r="A3483" s="758">
        <v>89739</v>
      </c>
      <c r="B3483" s="759" t="s">
        <v>5763</v>
      </c>
      <c r="C3483" s="758" t="s">
        <v>30</v>
      </c>
      <c r="D3483" s="760">
        <v>13.35</v>
      </c>
    </row>
    <row r="3484" spans="1:4" ht="30">
      <c r="A3484" s="755">
        <v>89740</v>
      </c>
      <c r="B3484" s="756" t="s">
        <v>2080</v>
      </c>
      <c r="C3484" s="755" t="s">
        <v>30</v>
      </c>
      <c r="D3484" s="757">
        <v>4.58</v>
      </c>
    </row>
    <row r="3485" spans="1:4">
      <c r="A3485" s="758">
        <v>89741</v>
      </c>
      <c r="B3485" s="759" t="s">
        <v>2081</v>
      </c>
      <c r="C3485" s="758" t="s">
        <v>30</v>
      </c>
      <c r="D3485" s="760">
        <v>14.65</v>
      </c>
    </row>
    <row r="3486" spans="1:4" ht="30">
      <c r="A3486" s="755">
        <v>89742</v>
      </c>
      <c r="B3486" s="756" t="s">
        <v>5764</v>
      </c>
      <c r="C3486" s="755" t="s">
        <v>30</v>
      </c>
      <c r="D3486" s="757">
        <v>21.33</v>
      </c>
    </row>
    <row r="3487" spans="1:4" ht="30">
      <c r="A3487" s="758">
        <v>89743</v>
      </c>
      <c r="B3487" s="759" t="s">
        <v>5765</v>
      </c>
      <c r="C3487" s="758" t="s">
        <v>30</v>
      </c>
      <c r="D3487" s="760">
        <v>28.36</v>
      </c>
    </row>
    <row r="3488" spans="1:4" ht="30">
      <c r="A3488" s="755">
        <v>89744</v>
      </c>
      <c r="B3488" s="756" t="s">
        <v>5766</v>
      </c>
      <c r="C3488" s="755" t="s">
        <v>30</v>
      </c>
      <c r="D3488" s="757">
        <v>16.55</v>
      </c>
    </row>
    <row r="3489" spans="1:4" ht="30">
      <c r="A3489" s="758">
        <v>89745</v>
      </c>
      <c r="B3489" s="759" t="s">
        <v>5767</v>
      </c>
      <c r="C3489" s="758" t="s">
        <v>30</v>
      </c>
      <c r="D3489" s="760">
        <v>23.52</v>
      </c>
    </row>
    <row r="3490" spans="1:4" ht="30">
      <c r="A3490" s="755">
        <v>89746</v>
      </c>
      <c r="B3490" s="756" t="s">
        <v>5768</v>
      </c>
      <c r="C3490" s="755" t="s">
        <v>30</v>
      </c>
      <c r="D3490" s="757">
        <v>16.61</v>
      </c>
    </row>
    <row r="3491" spans="1:4" ht="30">
      <c r="A3491" s="758">
        <v>89747</v>
      </c>
      <c r="B3491" s="759" t="s">
        <v>2082</v>
      </c>
      <c r="C3491" s="758" t="s">
        <v>30</v>
      </c>
      <c r="D3491" s="760">
        <v>8.66</v>
      </c>
    </row>
    <row r="3492" spans="1:4" ht="30">
      <c r="A3492" s="755">
        <v>89748</v>
      </c>
      <c r="B3492" s="756" t="s">
        <v>5769</v>
      </c>
      <c r="C3492" s="755" t="s">
        <v>30</v>
      </c>
      <c r="D3492" s="757">
        <v>24.69</v>
      </c>
    </row>
    <row r="3493" spans="1:4" ht="30">
      <c r="A3493" s="758">
        <v>89749</v>
      </c>
      <c r="B3493" s="759" t="s">
        <v>2083</v>
      </c>
      <c r="C3493" s="758" t="s">
        <v>30</v>
      </c>
      <c r="D3493" s="760">
        <v>10.5</v>
      </c>
    </row>
    <row r="3494" spans="1:4" ht="30">
      <c r="A3494" s="755">
        <v>89750</v>
      </c>
      <c r="B3494" s="756" t="s">
        <v>5770</v>
      </c>
      <c r="C3494" s="755" t="s">
        <v>30</v>
      </c>
      <c r="D3494" s="757">
        <v>43.15</v>
      </c>
    </row>
    <row r="3495" spans="1:4" ht="30">
      <c r="A3495" s="758">
        <v>89751</v>
      </c>
      <c r="B3495" s="759" t="s">
        <v>5771</v>
      </c>
      <c r="C3495" s="758" t="s">
        <v>30</v>
      </c>
      <c r="D3495" s="760">
        <v>3.77</v>
      </c>
    </row>
    <row r="3496" spans="1:4" ht="30">
      <c r="A3496" s="755">
        <v>89752</v>
      </c>
      <c r="B3496" s="756" t="s">
        <v>5772</v>
      </c>
      <c r="C3496" s="755" t="s">
        <v>30</v>
      </c>
      <c r="D3496" s="757">
        <v>4.32</v>
      </c>
    </row>
    <row r="3497" spans="1:4" ht="30">
      <c r="A3497" s="758">
        <v>89753</v>
      </c>
      <c r="B3497" s="759" t="s">
        <v>5773</v>
      </c>
      <c r="C3497" s="758" t="s">
        <v>30</v>
      </c>
      <c r="D3497" s="760">
        <v>6.06</v>
      </c>
    </row>
    <row r="3498" spans="1:4" ht="30">
      <c r="A3498" s="755">
        <v>89754</v>
      </c>
      <c r="B3498" s="756" t="s">
        <v>5774</v>
      </c>
      <c r="C3498" s="755" t="s">
        <v>30</v>
      </c>
      <c r="D3498" s="757">
        <v>10.8</v>
      </c>
    </row>
    <row r="3499" spans="1:4">
      <c r="A3499" s="758">
        <v>89755</v>
      </c>
      <c r="B3499" s="759" t="s">
        <v>5775</v>
      </c>
      <c r="C3499" s="758" t="s">
        <v>30</v>
      </c>
      <c r="D3499" s="760">
        <v>8.0299999999999994</v>
      </c>
    </row>
    <row r="3500" spans="1:4" ht="30">
      <c r="A3500" s="755">
        <v>89756</v>
      </c>
      <c r="B3500" s="756" t="s">
        <v>5776</v>
      </c>
      <c r="C3500" s="755" t="s">
        <v>30</v>
      </c>
      <c r="D3500" s="757">
        <v>14.27</v>
      </c>
    </row>
    <row r="3501" spans="1:4">
      <c r="A3501" s="758">
        <v>89757</v>
      </c>
      <c r="B3501" s="759" t="s">
        <v>2084</v>
      </c>
      <c r="C3501" s="758" t="s">
        <v>30</v>
      </c>
      <c r="D3501" s="760">
        <v>22.22</v>
      </c>
    </row>
    <row r="3502" spans="1:4" ht="30">
      <c r="A3502" s="755">
        <v>89758</v>
      </c>
      <c r="B3502" s="756" t="s">
        <v>5777</v>
      </c>
      <c r="C3502" s="755" t="s">
        <v>30</v>
      </c>
      <c r="D3502" s="757">
        <v>35.19</v>
      </c>
    </row>
    <row r="3503" spans="1:4" ht="30">
      <c r="A3503" s="758">
        <v>89759</v>
      </c>
      <c r="B3503" s="759" t="s">
        <v>5778</v>
      </c>
      <c r="C3503" s="758" t="s">
        <v>30</v>
      </c>
      <c r="D3503" s="760">
        <v>5.26</v>
      </c>
    </row>
    <row r="3504" spans="1:4">
      <c r="A3504" s="755">
        <v>89760</v>
      </c>
      <c r="B3504" s="756" t="s">
        <v>5779</v>
      </c>
      <c r="C3504" s="755" t="s">
        <v>30</v>
      </c>
      <c r="D3504" s="757">
        <v>13.44</v>
      </c>
    </row>
    <row r="3505" spans="1:4" ht="30">
      <c r="A3505" s="758">
        <v>89761</v>
      </c>
      <c r="B3505" s="759" t="s">
        <v>5780</v>
      </c>
      <c r="C3505" s="758" t="s">
        <v>30</v>
      </c>
      <c r="D3505" s="760">
        <v>22.77</v>
      </c>
    </row>
    <row r="3506" spans="1:4">
      <c r="A3506" s="755">
        <v>89762</v>
      </c>
      <c r="B3506" s="756" t="s">
        <v>5781</v>
      </c>
      <c r="C3506" s="755" t="s">
        <v>30</v>
      </c>
      <c r="D3506" s="757">
        <v>32.770000000000003</v>
      </c>
    </row>
    <row r="3507" spans="1:4" ht="30">
      <c r="A3507" s="758">
        <v>89763</v>
      </c>
      <c r="B3507" s="759" t="s">
        <v>5782</v>
      </c>
      <c r="C3507" s="758" t="s">
        <v>30</v>
      </c>
      <c r="D3507" s="760">
        <v>131.69</v>
      </c>
    </row>
    <row r="3508" spans="1:4" ht="30">
      <c r="A3508" s="755">
        <v>89764</v>
      </c>
      <c r="B3508" s="756" t="s">
        <v>2085</v>
      </c>
      <c r="C3508" s="755" t="s">
        <v>30</v>
      </c>
      <c r="D3508" s="757">
        <v>24.77</v>
      </c>
    </row>
    <row r="3509" spans="1:4">
      <c r="A3509" s="758">
        <v>89765</v>
      </c>
      <c r="B3509" s="759" t="s">
        <v>5783</v>
      </c>
      <c r="C3509" s="758" t="s">
        <v>30</v>
      </c>
      <c r="D3509" s="760">
        <v>9.7899999999999991</v>
      </c>
    </row>
    <row r="3510" spans="1:4" ht="30">
      <c r="A3510" s="755">
        <v>89766</v>
      </c>
      <c r="B3510" s="756" t="s">
        <v>2086</v>
      </c>
      <c r="C3510" s="755" t="s">
        <v>30</v>
      </c>
      <c r="D3510" s="757">
        <v>15.02</v>
      </c>
    </row>
    <row r="3511" spans="1:4" ht="30">
      <c r="A3511" s="758">
        <v>89767</v>
      </c>
      <c r="B3511" s="759" t="s">
        <v>5784</v>
      </c>
      <c r="C3511" s="758" t="s">
        <v>30</v>
      </c>
      <c r="D3511" s="760">
        <v>15.02</v>
      </c>
    </row>
    <row r="3512" spans="1:4">
      <c r="A3512" s="755">
        <v>89768</v>
      </c>
      <c r="B3512" s="756" t="s">
        <v>5785</v>
      </c>
      <c r="C3512" s="755" t="s">
        <v>30</v>
      </c>
      <c r="D3512" s="757">
        <v>14.88</v>
      </c>
    </row>
    <row r="3513" spans="1:4">
      <c r="A3513" s="758">
        <v>89769</v>
      </c>
      <c r="B3513" s="759" t="s">
        <v>2087</v>
      </c>
      <c r="C3513" s="758" t="s">
        <v>30</v>
      </c>
      <c r="D3513" s="760">
        <v>36.840000000000003</v>
      </c>
    </row>
    <row r="3514" spans="1:4">
      <c r="A3514" s="755">
        <v>89772</v>
      </c>
      <c r="B3514" s="756" t="s">
        <v>5786</v>
      </c>
      <c r="C3514" s="755" t="s">
        <v>29</v>
      </c>
      <c r="D3514" s="757">
        <v>58.38</v>
      </c>
    </row>
    <row r="3515" spans="1:4" ht="30">
      <c r="A3515" s="758">
        <v>89774</v>
      </c>
      <c r="B3515" s="759" t="s">
        <v>5787</v>
      </c>
      <c r="C3515" s="758" t="s">
        <v>30</v>
      </c>
      <c r="D3515" s="760">
        <v>10.130000000000001</v>
      </c>
    </row>
    <row r="3516" spans="1:4" ht="30">
      <c r="A3516" s="755">
        <v>89776</v>
      </c>
      <c r="B3516" s="756" t="s">
        <v>5788</v>
      </c>
      <c r="C3516" s="755" t="s">
        <v>30</v>
      </c>
      <c r="D3516" s="757">
        <v>13.46</v>
      </c>
    </row>
    <row r="3517" spans="1:4">
      <c r="A3517" s="758">
        <v>89777</v>
      </c>
      <c r="B3517" s="759" t="s">
        <v>5789</v>
      </c>
      <c r="C3517" s="758" t="s">
        <v>30</v>
      </c>
      <c r="D3517" s="760">
        <v>18.84</v>
      </c>
    </row>
    <row r="3518" spans="1:4" ht="30">
      <c r="A3518" s="755">
        <v>89778</v>
      </c>
      <c r="B3518" s="756" t="s">
        <v>5790</v>
      </c>
      <c r="C3518" s="755" t="s">
        <v>30</v>
      </c>
      <c r="D3518" s="757">
        <v>12.71</v>
      </c>
    </row>
    <row r="3519" spans="1:4" ht="30">
      <c r="A3519" s="758">
        <v>89779</v>
      </c>
      <c r="B3519" s="759" t="s">
        <v>5791</v>
      </c>
      <c r="C3519" s="758" t="s">
        <v>30</v>
      </c>
      <c r="D3519" s="760">
        <v>19.37</v>
      </c>
    </row>
    <row r="3520" spans="1:4">
      <c r="A3520" s="755">
        <v>89780</v>
      </c>
      <c r="B3520" s="756" t="s">
        <v>5792</v>
      </c>
      <c r="C3520" s="755" t="s">
        <v>30</v>
      </c>
      <c r="D3520" s="757">
        <v>18.84</v>
      </c>
    </row>
    <row r="3521" spans="1:4">
      <c r="A3521" s="758">
        <v>89781</v>
      </c>
      <c r="B3521" s="759" t="s">
        <v>5793</v>
      </c>
      <c r="C3521" s="758" t="s">
        <v>30</v>
      </c>
      <c r="D3521" s="760">
        <v>28.4</v>
      </c>
    </row>
    <row r="3522" spans="1:4" ht="30">
      <c r="A3522" s="755">
        <v>89782</v>
      </c>
      <c r="B3522" s="756" t="s">
        <v>5794</v>
      </c>
      <c r="C3522" s="755" t="s">
        <v>30</v>
      </c>
      <c r="D3522" s="757">
        <v>8.02</v>
      </c>
    </row>
    <row r="3523" spans="1:4" ht="30">
      <c r="A3523" s="758">
        <v>89783</v>
      </c>
      <c r="B3523" s="759" t="s">
        <v>5795</v>
      </c>
      <c r="C3523" s="758" t="s">
        <v>30</v>
      </c>
      <c r="D3523" s="760">
        <v>8.4</v>
      </c>
    </row>
    <row r="3524" spans="1:4" ht="30">
      <c r="A3524" s="755">
        <v>89784</v>
      </c>
      <c r="B3524" s="756" t="s">
        <v>5796</v>
      </c>
      <c r="C3524" s="755" t="s">
        <v>30</v>
      </c>
      <c r="D3524" s="757">
        <v>13.15</v>
      </c>
    </row>
    <row r="3525" spans="1:4" ht="30">
      <c r="A3525" s="758">
        <v>89785</v>
      </c>
      <c r="B3525" s="759" t="s">
        <v>5797</v>
      </c>
      <c r="C3525" s="758" t="s">
        <v>30</v>
      </c>
      <c r="D3525" s="760">
        <v>14</v>
      </c>
    </row>
    <row r="3526" spans="1:4" ht="30">
      <c r="A3526" s="755">
        <v>89786</v>
      </c>
      <c r="B3526" s="756" t="s">
        <v>5798</v>
      </c>
      <c r="C3526" s="755" t="s">
        <v>30</v>
      </c>
      <c r="D3526" s="757">
        <v>21.84</v>
      </c>
    </row>
    <row r="3527" spans="1:4">
      <c r="A3527" s="758">
        <v>89787</v>
      </c>
      <c r="B3527" s="759" t="s">
        <v>5799</v>
      </c>
      <c r="C3527" s="758" t="s">
        <v>30</v>
      </c>
      <c r="D3527" s="760">
        <v>28.4</v>
      </c>
    </row>
    <row r="3528" spans="1:4">
      <c r="A3528" s="755">
        <v>89788</v>
      </c>
      <c r="B3528" s="756" t="s">
        <v>5800</v>
      </c>
      <c r="C3528" s="755" t="s">
        <v>30</v>
      </c>
      <c r="D3528" s="757">
        <v>56.47</v>
      </c>
    </row>
    <row r="3529" spans="1:4">
      <c r="A3529" s="758">
        <v>89789</v>
      </c>
      <c r="B3529" s="759" t="s">
        <v>5801</v>
      </c>
      <c r="C3529" s="758" t="s">
        <v>30</v>
      </c>
      <c r="D3529" s="760">
        <v>57.39</v>
      </c>
    </row>
    <row r="3530" spans="1:4">
      <c r="A3530" s="755">
        <v>89790</v>
      </c>
      <c r="B3530" s="756" t="s">
        <v>5802</v>
      </c>
      <c r="C3530" s="755" t="s">
        <v>30</v>
      </c>
      <c r="D3530" s="757">
        <v>141.59</v>
      </c>
    </row>
    <row r="3531" spans="1:4">
      <c r="A3531" s="758">
        <v>89791</v>
      </c>
      <c r="B3531" s="759" t="s">
        <v>5803</v>
      </c>
      <c r="C3531" s="758" t="s">
        <v>30</v>
      </c>
      <c r="D3531" s="760">
        <v>144.97</v>
      </c>
    </row>
    <row r="3532" spans="1:4">
      <c r="A3532" s="755">
        <v>89792</v>
      </c>
      <c r="B3532" s="756" t="s">
        <v>5804</v>
      </c>
      <c r="C3532" s="755" t="s">
        <v>30</v>
      </c>
      <c r="D3532" s="757">
        <v>165.94</v>
      </c>
    </row>
    <row r="3533" spans="1:4">
      <c r="A3533" s="758">
        <v>89793</v>
      </c>
      <c r="B3533" s="759" t="s">
        <v>5805</v>
      </c>
      <c r="C3533" s="758" t="s">
        <v>30</v>
      </c>
      <c r="D3533" s="760">
        <v>170.49</v>
      </c>
    </row>
    <row r="3534" spans="1:4">
      <c r="A3534" s="755">
        <v>89794</v>
      </c>
      <c r="B3534" s="756" t="s">
        <v>5806</v>
      </c>
      <c r="C3534" s="755" t="s">
        <v>30</v>
      </c>
      <c r="D3534" s="757">
        <v>12.71</v>
      </c>
    </row>
    <row r="3535" spans="1:4" ht="30">
      <c r="A3535" s="758">
        <v>89795</v>
      </c>
      <c r="B3535" s="759" t="s">
        <v>5807</v>
      </c>
      <c r="C3535" s="758" t="s">
        <v>30</v>
      </c>
      <c r="D3535" s="760">
        <v>23.02</v>
      </c>
    </row>
    <row r="3536" spans="1:4" ht="30">
      <c r="A3536" s="755">
        <v>89796</v>
      </c>
      <c r="B3536" s="756" t="s">
        <v>5808</v>
      </c>
      <c r="C3536" s="755" t="s">
        <v>30</v>
      </c>
      <c r="D3536" s="757">
        <v>27.08</v>
      </c>
    </row>
    <row r="3537" spans="1:4" ht="30">
      <c r="A3537" s="758">
        <v>89797</v>
      </c>
      <c r="B3537" s="759" t="s">
        <v>5809</v>
      </c>
      <c r="C3537" s="758" t="s">
        <v>30</v>
      </c>
      <c r="D3537" s="760">
        <v>31.53</v>
      </c>
    </row>
    <row r="3538" spans="1:4" ht="30">
      <c r="A3538" s="755">
        <v>89801</v>
      </c>
      <c r="B3538" s="756" t="s">
        <v>5810</v>
      </c>
      <c r="C3538" s="755" t="s">
        <v>30</v>
      </c>
      <c r="D3538" s="757">
        <v>4.3899999999999997</v>
      </c>
    </row>
    <row r="3539" spans="1:4" ht="30">
      <c r="A3539" s="758">
        <v>89802</v>
      </c>
      <c r="B3539" s="759" t="s">
        <v>5811</v>
      </c>
      <c r="C3539" s="758" t="s">
        <v>30</v>
      </c>
      <c r="D3539" s="760">
        <v>4.9400000000000004</v>
      </c>
    </row>
    <row r="3540" spans="1:4" ht="30">
      <c r="A3540" s="755">
        <v>89803</v>
      </c>
      <c r="B3540" s="756" t="s">
        <v>5812</v>
      </c>
      <c r="C3540" s="755" t="s">
        <v>30</v>
      </c>
      <c r="D3540" s="757">
        <v>9.2200000000000006</v>
      </c>
    </row>
    <row r="3541" spans="1:4" ht="30">
      <c r="A3541" s="758">
        <v>89804</v>
      </c>
      <c r="B3541" s="759" t="s">
        <v>5813</v>
      </c>
      <c r="C3541" s="758" t="s">
        <v>30</v>
      </c>
      <c r="D3541" s="760">
        <v>9.1199999999999992</v>
      </c>
    </row>
    <row r="3542" spans="1:4" ht="30">
      <c r="A3542" s="755">
        <v>89805</v>
      </c>
      <c r="B3542" s="756" t="s">
        <v>5814</v>
      </c>
      <c r="C3542" s="755" t="s">
        <v>30</v>
      </c>
      <c r="D3542" s="757">
        <v>9.0399999999999991</v>
      </c>
    </row>
    <row r="3543" spans="1:4" ht="30">
      <c r="A3543" s="758">
        <v>89806</v>
      </c>
      <c r="B3543" s="759" t="s">
        <v>5815</v>
      </c>
      <c r="C3543" s="758" t="s">
        <v>30</v>
      </c>
      <c r="D3543" s="760">
        <v>9.84</v>
      </c>
    </row>
    <row r="3544" spans="1:4" ht="30">
      <c r="A3544" s="755">
        <v>89807</v>
      </c>
      <c r="B3544" s="756" t="s">
        <v>5816</v>
      </c>
      <c r="C3544" s="755" t="s">
        <v>30</v>
      </c>
      <c r="D3544" s="757">
        <v>17.82</v>
      </c>
    </row>
    <row r="3545" spans="1:4" ht="30">
      <c r="A3545" s="758">
        <v>89808</v>
      </c>
      <c r="B3545" s="759" t="s">
        <v>5817</v>
      </c>
      <c r="C3545" s="758" t="s">
        <v>30</v>
      </c>
      <c r="D3545" s="760">
        <v>24.85</v>
      </c>
    </row>
    <row r="3546" spans="1:4" ht="30">
      <c r="A3546" s="755">
        <v>89809</v>
      </c>
      <c r="B3546" s="756" t="s">
        <v>5818</v>
      </c>
      <c r="C3546" s="755" t="s">
        <v>30</v>
      </c>
      <c r="D3546" s="757">
        <v>12.41</v>
      </c>
    </row>
    <row r="3547" spans="1:4" ht="30">
      <c r="A3547" s="758">
        <v>89810</v>
      </c>
      <c r="B3547" s="759" t="s">
        <v>5819</v>
      </c>
      <c r="C3547" s="758" t="s">
        <v>30</v>
      </c>
      <c r="D3547" s="760">
        <v>12.47</v>
      </c>
    </row>
    <row r="3548" spans="1:4" ht="30">
      <c r="A3548" s="755">
        <v>89811</v>
      </c>
      <c r="B3548" s="756" t="s">
        <v>5820</v>
      </c>
      <c r="C3548" s="755" t="s">
        <v>30</v>
      </c>
      <c r="D3548" s="757">
        <v>20.55</v>
      </c>
    </row>
    <row r="3549" spans="1:4" ht="30">
      <c r="A3549" s="758">
        <v>89812</v>
      </c>
      <c r="B3549" s="759" t="s">
        <v>5821</v>
      </c>
      <c r="C3549" s="758" t="s">
        <v>30</v>
      </c>
      <c r="D3549" s="760">
        <v>39.01</v>
      </c>
    </row>
    <row r="3550" spans="1:4" ht="30">
      <c r="A3550" s="755">
        <v>89813</v>
      </c>
      <c r="B3550" s="756" t="s">
        <v>5822</v>
      </c>
      <c r="C3550" s="755" t="s">
        <v>30</v>
      </c>
      <c r="D3550" s="757">
        <v>4.47</v>
      </c>
    </row>
    <row r="3551" spans="1:4" ht="30">
      <c r="A3551" s="758">
        <v>89814</v>
      </c>
      <c r="B3551" s="759" t="s">
        <v>5823</v>
      </c>
      <c r="C3551" s="758" t="s">
        <v>30</v>
      </c>
      <c r="D3551" s="760">
        <v>9.2100000000000009</v>
      </c>
    </row>
    <row r="3552" spans="1:4">
      <c r="A3552" s="755">
        <v>89815</v>
      </c>
      <c r="B3552" s="756" t="s">
        <v>5824</v>
      </c>
      <c r="C3552" s="755" t="s">
        <v>30</v>
      </c>
      <c r="D3552" s="757">
        <v>22.04</v>
      </c>
    </row>
    <row r="3553" spans="1:4">
      <c r="A3553" s="758">
        <v>89816</v>
      </c>
      <c r="B3553" s="759" t="s">
        <v>5825</v>
      </c>
      <c r="C3553" s="758" t="s">
        <v>30</v>
      </c>
      <c r="D3553" s="760">
        <v>32.04</v>
      </c>
    </row>
    <row r="3554" spans="1:4" ht="30">
      <c r="A3554" s="755">
        <v>89817</v>
      </c>
      <c r="B3554" s="756" t="s">
        <v>5826</v>
      </c>
      <c r="C3554" s="755" t="s">
        <v>30</v>
      </c>
      <c r="D3554" s="757">
        <v>7.9</v>
      </c>
    </row>
    <row r="3555" spans="1:4">
      <c r="A3555" s="758">
        <v>89818</v>
      </c>
      <c r="B3555" s="759" t="s">
        <v>5827</v>
      </c>
      <c r="C3555" s="758" t="s">
        <v>30</v>
      </c>
      <c r="D3555" s="760">
        <v>130.96</v>
      </c>
    </row>
    <row r="3556" spans="1:4" ht="30">
      <c r="A3556" s="755">
        <v>89819</v>
      </c>
      <c r="B3556" s="756" t="s">
        <v>5828</v>
      </c>
      <c r="C3556" s="755" t="s">
        <v>30</v>
      </c>
      <c r="D3556" s="757">
        <v>11.23</v>
      </c>
    </row>
    <row r="3557" spans="1:4" ht="30">
      <c r="A3557" s="758">
        <v>89820</v>
      </c>
      <c r="B3557" s="759" t="s">
        <v>5829</v>
      </c>
      <c r="C3557" s="758" t="s">
        <v>30</v>
      </c>
      <c r="D3557" s="760">
        <v>24.04</v>
      </c>
    </row>
    <row r="3558" spans="1:4" ht="30">
      <c r="A3558" s="755">
        <v>89821</v>
      </c>
      <c r="B3558" s="756" t="s">
        <v>5830</v>
      </c>
      <c r="C3558" s="755" t="s">
        <v>30</v>
      </c>
      <c r="D3558" s="757">
        <v>9.84</v>
      </c>
    </row>
    <row r="3559" spans="1:4">
      <c r="A3559" s="758">
        <v>89822</v>
      </c>
      <c r="B3559" s="759" t="s">
        <v>5831</v>
      </c>
      <c r="C3559" s="758" t="s">
        <v>30</v>
      </c>
      <c r="D3559" s="760">
        <v>16.82</v>
      </c>
    </row>
    <row r="3560" spans="1:4" ht="30">
      <c r="A3560" s="755">
        <v>89823</v>
      </c>
      <c r="B3560" s="756" t="s">
        <v>5832</v>
      </c>
      <c r="C3560" s="755" t="s">
        <v>30</v>
      </c>
      <c r="D3560" s="757">
        <v>16.5</v>
      </c>
    </row>
    <row r="3561" spans="1:4">
      <c r="A3561" s="758">
        <v>89824</v>
      </c>
      <c r="B3561" s="759" t="s">
        <v>5833</v>
      </c>
      <c r="C3561" s="758" t="s">
        <v>30</v>
      </c>
      <c r="D3561" s="760">
        <v>30.11</v>
      </c>
    </row>
    <row r="3562" spans="1:4" ht="30">
      <c r="A3562" s="755">
        <v>89825</v>
      </c>
      <c r="B3562" s="756" t="s">
        <v>5834</v>
      </c>
      <c r="C3562" s="755" t="s">
        <v>30</v>
      </c>
      <c r="D3562" s="757">
        <v>9.65</v>
      </c>
    </row>
    <row r="3563" spans="1:4" ht="30">
      <c r="A3563" s="758">
        <v>89826</v>
      </c>
      <c r="B3563" s="759" t="s">
        <v>5835</v>
      </c>
      <c r="C3563" s="758" t="s">
        <v>30</v>
      </c>
      <c r="D3563" s="760">
        <v>133.55000000000001</v>
      </c>
    </row>
    <row r="3564" spans="1:4" ht="30">
      <c r="A3564" s="755">
        <v>89827</v>
      </c>
      <c r="B3564" s="756" t="s">
        <v>5836</v>
      </c>
      <c r="C3564" s="755" t="s">
        <v>30</v>
      </c>
      <c r="D3564" s="757">
        <v>10.5</v>
      </c>
    </row>
    <row r="3565" spans="1:4">
      <c r="A3565" s="758">
        <v>89828</v>
      </c>
      <c r="B3565" s="759" t="s">
        <v>5837</v>
      </c>
      <c r="C3565" s="758" t="s">
        <v>30</v>
      </c>
      <c r="D3565" s="760">
        <v>46.5</v>
      </c>
    </row>
    <row r="3566" spans="1:4" ht="30">
      <c r="A3566" s="755">
        <v>89829</v>
      </c>
      <c r="B3566" s="756" t="s">
        <v>5838</v>
      </c>
      <c r="C3566" s="755" t="s">
        <v>30</v>
      </c>
      <c r="D3566" s="757">
        <v>17.38</v>
      </c>
    </row>
    <row r="3567" spans="1:4" ht="30">
      <c r="A3567" s="758">
        <v>89830</v>
      </c>
      <c r="B3567" s="759" t="s">
        <v>5839</v>
      </c>
      <c r="C3567" s="758" t="s">
        <v>30</v>
      </c>
      <c r="D3567" s="760">
        <v>18.559999999999999</v>
      </c>
    </row>
    <row r="3568" spans="1:4">
      <c r="A3568" s="755">
        <v>89831</v>
      </c>
      <c r="B3568" s="756" t="s">
        <v>5840</v>
      </c>
      <c r="C3568" s="755" t="s">
        <v>30</v>
      </c>
      <c r="D3568" s="757">
        <v>159.93</v>
      </c>
    </row>
    <row r="3569" spans="1:4" ht="30">
      <c r="A3569" s="758">
        <v>89832</v>
      </c>
      <c r="B3569" s="759" t="s">
        <v>5841</v>
      </c>
      <c r="C3569" s="758" t="s">
        <v>30</v>
      </c>
      <c r="D3569" s="760">
        <v>31.62</v>
      </c>
    </row>
    <row r="3570" spans="1:4" ht="30">
      <c r="A3570" s="755">
        <v>89833</v>
      </c>
      <c r="B3570" s="756" t="s">
        <v>5842</v>
      </c>
      <c r="C3570" s="755" t="s">
        <v>30</v>
      </c>
      <c r="D3570" s="757">
        <v>21.66</v>
      </c>
    </row>
    <row r="3571" spans="1:4" ht="30">
      <c r="A3571" s="758">
        <v>89834</v>
      </c>
      <c r="B3571" s="759" t="s">
        <v>5843</v>
      </c>
      <c r="C3571" s="758" t="s">
        <v>30</v>
      </c>
      <c r="D3571" s="760">
        <v>26.11</v>
      </c>
    </row>
    <row r="3572" spans="1:4">
      <c r="A3572" s="755">
        <v>89835</v>
      </c>
      <c r="B3572" s="756" t="s">
        <v>5844</v>
      </c>
      <c r="C3572" s="755" t="s">
        <v>30</v>
      </c>
      <c r="D3572" s="757">
        <v>30.82</v>
      </c>
    </row>
    <row r="3573" spans="1:4" ht="30">
      <c r="A3573" s="758">
        <v>89836</v>
      </c>
      <c r="B3573" s="759" t="s">
        <v>5845</v>
      </c>
      <c r="C3573" s="758" t="s">
        <v>30</v>
      </c>
      <c r="D3573" s="760">
        <v>216.23</v>
      </c>
    </row>
    <row r="3574" spans="1:4">
      <c r="A3574" s="755">
        <v>89837</v>
      </c>
      <c r="B3574" s="756" t="s">
        <v>5846</v>
      </c>
      <c r="C3574" s="755" t="s">
        <v>30</v>
      </c>
      <c r="D3574" s="757">
        <v>106.9</v>
      </c>
    </row>
    <row r="3575" spans="1:4">
      <c r="A3575" s="758">
        <v>89838</v>
      </c>
      <c r="B3575" s="759" t="s">
        <v>5847</v>
      </c>
      <c r="C3575" s="758" t="s">
        <v>30</v>
      </c>
      <c r="D3575" s="760">
        <v>116.58</v>
      </c>
    </row>
    <row r="3576" spans="1:4">
      <c r="A3576" s="755">
        <v>89839</v>
      </c>
      <c r="B3576" s="756" t="s">
        <v>5848</v>
      </c>
      <c r="C3576" s="755" t="s">
        <v>30</v>
      </c>
      <c r="D3576" s="757">
        <v>154.91</v>
      </c>
    </row>
    <row r="3577" spans="1:4">
      <c r="A3577" s="758">
        <v>89840</v>
      </c>
      <c r="B3577" s="759" t="s">
        <v>5849</v>
      </c>
      <c r="C3577" s="758" t="s">
        <v>30</v>
      </c>
      <c r="D3577" s="760">
        <v>133.47</v>
      </c>
    </row>
    <row r="3578" spans="1:4">
      <c r="A3578" s="755">
        <v>89841</v>
      </c>
      <c r="B3578" s="756" t="s">
        <v>5850</v>
      </c>
      <c r="C3578" s="755" t="s">
        <v>30</v>
      </c>
      <c r="D3578" s="757">
        <v>227.46</v>
      </c>
    </row>
    <row r="3579" spans="1:4">
      <c r="A3579" s="758">
        <v>89842</v>
      </c>
      <c r="B3579" s="759" t="s">
        <v>5851</v>
      </c>
      <c r="C3579" s="758" t="s">
        <v>30</v>
      </c>
      <c r="D3579" s="760">
        <v>35.380000000000003</v>
      </c>
    </row>
    <row r="3580" spans="1:4">
      <c r="A3580" s="755">
        <v>89844</v>
      </c>
      <c r="B3580" s="756" t="s">
        <v>5852</v>
      </c>
      <c r="C3580" s="755" t="s">
        <v>30</v>
      </c>
      <c r="D3580" s="757">
        <v>45.23</v>
      </c>
    </row>
    <row r="3581" spans="1:4">
      <c r="A3581" s="758">
        <v>89845</v>
      </c>
      <c r="B3581" s="759" t="s">
        <v>5853</v>
      </c>
      <c r="C3581" s="758" t="s">
        <v>30</v>
      </c>
      <c r="D3581" s="760">
        <v>70.849999999999994</v>
      </c>
    </row>
    <row r="3582" spans="1:4">
      <c r="A3582" s="755">
        <v>89846</v>
      </c>
      <c r="B3582" s="756" t="s">
        <v>5854</v>
      </c>
      <c r="C3582" s="755" t="s">
        <v>30</v>
      </c>
      <c r="D3582" s="757">
        <v>161.72999999999999</v>
      </c>
    </row>
    <row r="3583" spans="1:4">
      <c r="A3583" s="758">
        <v>89847</v>
      </c>
      <c r="B3583" s="759" t="s">
        <v>5855</v>
      </c>
      <c r="C3583" s="758" t="s">
        <v>30</v>
      </c>
      <c r="D3583" s="760">
        <v>198.15</v>
      </c>
    </row>
    <row r="3584" spans="1:4" ht="30">
      <c r="A3584" s="755">
        <v>89850</v>
      </c>
      <c r="B3584" s="756" t="s">
        <v>5856</v>
      </c>
      <c r="C3584" s="755" t="s">
        <v>30</v>
      </c>
      <c r="D3584" s="757">
        <v>16.23</v>
      </c>
    </row>
    <row r="3585" spans="1:4" ht="30">
      <c r="A3585" s="758">
        <v>89851</v>
      </c>
      <c r="B3585" s="759" t="s">
        <v>5857</v>
      </c>
      <c r="C3585" s="758" t="s">
        <v>30</v>
      </c>
      <c r="D3585" s="760">
        <v>16.29</v>
      </c>
    </row>
    <row r="3586" spans="1:4" ht="30">
      <c r="A3586" s="755">
        <v>89852</v>
      </c>
      <c r="B3586" s="756" t="s">
        <v>5858</v>
      </c>
      <c r="C3586" s="755" t="s">
        <v>30</v>
      </c>
      <c r="D3586" s="757">
        <v>24.37</v>
      </c>
    </row>
    <row r="3587" spans="1:4" ht="30">
      <c r="A3587" s="758">
        <v>89853</v>
      </c>
      <c r="B3587" s="759" t="s">
        <v>5859</v>
      </c>
      <c r="C3587" s="758" t="s">
        <v>30</v>
      </c>
      <c r="D3587" s="760">
        <v>42.83</v>
      </c>
    </row>
    <row r="3588" spans="1:4" ht="30">
      <c r="A3588" s="755">
        <v>89854</v>
      </c>
      <c r="B3588" s="756" t="s">
        <v>5860</v>
      </c>
      <c r="C3588" s="755" t="s">
        <v>30</v>
      </c>
      <c r="D3588" s="757">
        <v>48.23</v>
      </c>
    </row>
    <row r="3589" spans="1:4" ht="30">
      <c r="A3589" s="758">
        <v>89855</v>
      </c>
      <c r="B3589" s="759" t="s">
        <v>5861</v>
      </c>
      <c r="C3589" s="758" t="s">
        <v>30</v>
      </c>
      <c r="D3589" s="760">
        <v>51.58</v>
      </c>
    </row>
    <row r="3590" spans="1:4" ht="30">
      <c r="A3590" s="755">
        <v>89856</v>
      </c>
      <c r="B3590" s="756" t="s">
        <v>5862</v>
      </c>
      <c r="C3590" s="755" t="s">
        <v>30</v>
      </c>
      <c r="D3590" s="757">
        <v>12.39</v>
      </c>
    </row>
    <row r="3591" spans="1:4" ht="30">
      <c r="A3591" s="758">
        <v>89857</v>
      </c>
      <c r="B3591" s="759" t="s">
        <v>5863</v>
      </c>
      <c r="C3591" s="758" t="s">
        <v>30</v>
      </c>
      <c r="D3591" s="760">
        <v>19.05</v>
      </c>
    </row>
    <row r="3592" spans="1:4" ht="30">
      <c r="A3592" s="755">
        <v>89859</v>
      </c>
      <c r="B3592" s="756" t="s">
        <v>5864</v>
      </c>
      <c r="C3592" s="755" t="s">
        <v>30</v>
      </c>
      <c r="D3592" s="757">
        <v>34.700000000000003</v>
      </c>
    </row>
    <row r="3593" spans="1:4" ht="30">
      <c r="A3593" s="758">
        <v>89860</v>
      </c>
      <c r="B3593" s="759" t="s">
        <v>5865</v>
      </c>
      <c r="C3593" s="758" t="s">
        <v>30</v>
      </c>
      <c r="D3593" s="760">
        <v>26.76</v>
      </c>
    </row>
    <row r="3594" spans="1:4" ht="30">
      <c r="A3594" s="755">
        <v>89861</v>
      </c>
      <c r="B3594" s="756" t="s">
        <v>5866</v>
      </c>
      <c r="C3594" s="755" t="s">
        <v>30</v>
      </c>
      <c r="D3594" s="757">
        <v>31.21</v>
      </c>
    </row>
    <row r="3595" spans="1:4" ht="30">
      <c r="A3595" s="758">
        <v>89862</v>
      </c>
      <c r="B3595" s="759" t="s">
        <v>5867</v>
      </c>
      <c r="C3595" s="758" t="s">
        <v>30</v>
      </c>
      <c r="D3595" s="760">
        <v>78.25</v>
      </c>
    </row>
    <row r="3596" spans="1:4" ht="30">
      <c r="A3596" s="755">
        <v>89863</v>
      </c>
      <c r="B3596" s="756" t="s">
        <v>5868</v>
      </c>
      <c r="C3596" s="755" t="s">
        <v>30</v>
      </c>
      <c r="D3596" s="757">
        <v>129.54</v>
      </c>
    </row>
    <row r="3597" spans="1:4" ht="30">
      <c r="A3597" s="758">
        <v>89866</v>
      </c>
      <c r="B3597" s="759" t="s">
        <v>5869</v>
      </c>
      <c r="C3597" s="758" t="s">
        <v>30</v>
      </c>
      <c r="D3597" s="760">
        <v>3.53</v>
      </c>
    </row>
    <row r="3598" spans="1:4" ht="30">
      <c r="A3598" s="755">
        <v>89867</v>
      </c>
      <c r="B3598" s="756" t="s">
        <v>5870</v>
      </c>
      <c r="C3598" s="755" t="s">
        <v>30</v>
      </c>
      <c r="D3598" s="757">
        <v>3.99</v>
      </c>
    </row>
    <row r="3599" spans="1:4">
      <c r="A3599" s="758">
        <v>89868</v>
      </c>
      <c r="B3599" s="759" t="s">
        <v>2486</v>
      </c>
      <c r="C3599" s="758" t="s">
        <v>30</v>
      </c>
      <c r="D3599" s="760">
        <v>2.58</v>
      </c>
    </row>
    <row r="3600" spans="1:4">
      <c r="A3600" s="755">
        <v>89869</v>
      </c>
      <c r="B3600" s="756" t="s">
        <v>5871</v>
      </c>
      <c r="C3600" s="755" t="s">
        <v>30</v>
      </c>
      <c r="D3600" s="757">
        <v>5.58</v>
      </c>
    </row>
    <row r="3601" spans="1:4" ht="30">
      <c r="A3601" s="758">
        <v>89979</v>
      </c>
      <c r="B3601" s="759" t="s">
        <v>5872</v>
      </c>
      <c r="C3601" s="758" t="s">
        <v>30</v>
      </c>
      <c r="D3601" s="760">
        <v>16.739999999999998</v>
      </c>
    </row>
    <row r="3602" spans="1:4" ht="30">
      <c r="A3602" s="755">
        <v>89980</v>
      </c>
      <c r="B3602" s="756" t="s">
        <v>5873</v>
      </c>
      <c r="C3602" s="755" t="s">
        <v>30</v>
      </c>
      <c r="D3602" s="757">
        <v>7.15</v>
      </c>
    </row>
    <row r="3603" spans="1:4" ht="30">
      <c r="A3603" s="758">
        <v>89981</v>
      </c>
      <c r="B3603" s="759" t="s">
        <v>5874</v>
      </c>
      <c r="C3603" s="758" t="s">
        <v>30</v>
      </c>
      <c r="D3603" s="760">
        <v>14.44</v>
      </c>
    </row>
    <row r="3604" spans="1:4" ht="30">
      <c r="A3604" s="755">
        <v>90373</v>
      </c>
      <c r="B3604" s="756" t="s">
        <v>5875</v>
      </c>
      <c r="C3604" s="755" t="s">
        <v>30</v>
      </c>
      <c r="D3604" s="757">
        <v>10.039999999999999</v>
      </c>
    </row>
    <row r="3605" spans="1:4" ht="30">
      <c r="A3605" s="758">
        <v>90374</v>
      </c>
      <c r="B3605" s="759" t="s">
        <v>5876</v>
      </c>
      <c r="C3605" s="758" t="s">
        <v>30</v>
      </c>
      <c r="D3605" s="760">
        <v>15.18</v>
      </c>
    </row>
    <row r="3606" spans="1:4" ht="30">
      <c r="A3606" s="755">
        <v>90375</v>
      </c>
      <c r="B3606" s="756" t="s">
        <v>2487</v>
      </c>
      <c r="C3606" s="755" t="s">
        <v>30</v>
      </c>
      <c r="D3606" s="757">
        <v>6.43</v>
      </c>
    </row>
    <row r="3607" spans="1:4" ht="30">
      <c r="A3607" s="758">
        <v>92287</v>
      </c>
      <c r="B3607" s="759" t="s">
        <v>1577</v>
      </c>
      <c r="C3607" s="758" t="s">
        <v>30</v>
      </c>
      <c r="D3607" s="760">
        <v>9.07</v>
      </c>
    </row>
    <row r="3608" spans="1:4" ht="30">
      <c r="A3608" s="755">
        <v>92288</v>
      </c>
      <c r="B3608" s="756" t="s">
        <v>1578</v>
      </c>
      <c r="C3608" s="755" t="s">
        <v>30</v>
      </c>
      <c r="D3608" s="757">
        <v>13.31</v>
      </c>
    </row>
    <row r="3609" spans="1:4" ht="30">
      <c r="A3609" s="758">
        <v>92289</v>
      </c>
      <c r="B3609" s="759" t="s">
        <v>1579</v>
      </c>
      <c r="C3609" s="758" t="s">
        <v>30</v>
      </c>
      <c r="D3609" s="760">
        <v>21.96</v>
      </c>
    </row>
    <row r="3610" spans="1:4" ht="30">
      <c r="A3610" s="755">
        <v>92290</v>
      </c>
      <c r="B3610" s="756" t="s">
        <v>1580</v>
      </c>
      <c r="C3610" s="755" t="s">
        <v>30</v>
      </c>
      <c r="D3610" s="757">
        <v>32.33</v>
      </c>
    </row>
    <row r="3611" spans="1:4" ht="30">
      <c r="A3611" s="758">
        <v>92291</v>
      </c>
      <c r="B3611" s="759" t="s">
        <v>1581</v>
      </c>
      <c r="C3611" s="758" t="s">
        <v>30</v>
      </c>
      <c r="D3611" s="760">
        <v>48.53</v>
      </c>
    </row>
    <row r="3612" spans="1:4" ht="30">
      <c r="A3612" s="755">
        <v>92292</v>
      </c>
      <c r="B3612" s="756" t="s">
        <v>1582</v>
      </c>
      <c r="C3612" s="755" t="s">
        <v>30</v>
      </c>
      <c r="D3612" s="757">
        <v>144.06</v>
      </c>
    </row>
    <row r="3613" spans="1:4">
      <c r="A3613" s="758">
        <v>92293</v>
      </c>
      <c r="B3613" s="759" t="s">
        <v>5877</v>
      </c>
      <c r="C3613" s="758" t="s">
        <v>30</v>
      </c>
      <c r="D3613" s="760">
        <v>5.4</v>
      </c>
    </row>
    <row r="3614" spans="1:4">
      <c r="A3614" s="755">
        <v>92294</v>
      </c>
      <c r="B3614" s="756" t="s">
        <v>5878</v>
      </c>
      <c r="C3614" s="755" t="s">
        <v>30</v>
      </c>
      <c r="D3614" s="757">
        <v>8.27</v>
      </c>
    </row>
    <row r="3615" spans="1:4">
      <c r="A3615" s="758">
        <v>92295</v>
      </c>
      <c r="B3615" s="759" t="s">
        <v>5879</v>
      </c>
      <c r="C3615" s="758" t="s">
        <v>30</v>
      </c>
      <c r="D3615" s="760">
        <v>14.34</v>
      </c>
    </row>
    <row r="3616" spans="1:4">
      <c r="A3616" s="755">
        <v>92296</v>
      </c>
      <c r="B3616" s="756" t="s">
        <v>5880</v>
      </c>
      <c r="C3616" s="755" t="s">
        <v>30</v>
      </c>
      <c r="D3616" s="757">
        <v>18.75</v>
      </c>
    </row>
    <row r="3617" spans="1:4">
      <c r="A3617" s="758">
        <v>92297</v>
      </c>
      <c r="B3617" s="759" t="s">
        <v>5881</v>
      </c>
      <c r="C3617" s="758" t="s">
        <v>30</v>
      </c>
      <c r="D3617" s="760">
        <v>28.29</v>
      </c>
    </row>
    <row r="3618" spans="1:4">
      <c r="A3618" s="755">
        <v>92298</v>
      </c>
      <c r="B3618" s="756" t="s">
        <v>5882</v>
      </c>
      <c r="C3618" s="755" t="s">
        <v>30</v>
      </c>
      <c r="D3618" s="757">
        <v>75.239999999999995</v>
      </c>
    </row>
    <row r="3619" spans="1:4">
      <c r="A3619" s="758">
        <v>92299</v>
      </c>
      <c r="B3619" s="759" t="s">
        <v>5883</v>
      </c>
      <c r="C3619" s="758" t="s">
        <v>30</v>
      </c>
      <c r="D3619" s="760">
        <v>12.02</v>
      </c>
    </row>
    <row r="3620" spans="1:4">
      <c r="A3620" s="755">
        <v>92300</v>
      </c>
      <c r="B3620" s="756" t="s">
        <v>5884</v>
      </c>
      <c r="C3620" s="755" t="s">
        <v>30</v>
      </c>
      <c r="D3620" s="757">
        <v>17.100000000000001</v>
      </c>
    </row>
    <row r="3621" spans="1:4">
      <c r="A3621" s="758">
        <v>92301</v>
      </c>
      <c r="B3621" s="759" t="s">
        <v>5885</v>
      </c>
      <c r="C3621" s="758" t="s">
        <v>30</v>
      </c>
      <c r="D3621" s="760">
        <v>31.01</v>
      </c>
    </row>
    <row r="3622" spans="1:4">
      <c r="A3622" s="755">
        <v>92302</v>
      </c>
      <c r="B3622" s="756" t="s">
        <v>5886</v>
      </c>
      <c r="C3622" s="755" t="s">
        <v>30</v>
      </c>
      <c r="D3622" s="757">
        <v>40.39</v>
      </c>
    </row>
    <row r="3623" spans="1:4">
      <c r="A3623" s="758">
        <v>92303</v>
      </c>
      <c r="B3623" s="759" t="s">
        <v>5887</v>
      </c>
      <c r="C3623" s="758" t="s">
        <v>30</v>
      </c>
      <c r="D3623" s="760">
        <v>71.38</v>
      </c>
    </row>
    <row r="3624" spans="1:4">
      <c r="A3624" s="755">
        <v>92304</v>
      </c>
      <c r="B3624" s="756" t="s">
        <v>5888</v>
      </c>
      <c r="C3624" s="755" t="s">
        <v>30</v>
      </c>
      <c r="D3624" s="757">
        <v>178.24</v>
      </c>
    </row>
    <row r="3625" spans="1:4" ht="30">
      <c r="A3625" s="758">
        <v>92311</v>
      </c>
      <c r="B3625" s="759" t="s">
        <v>1583</v>
      </c>
      <c r="C3625" s="758" t="s">
        <v>30</v>
      </c>
      <c r="D3625" s="760">
        <v>7.88</v>
      </c>
    </row>
    <row r="3626" spans="1:4" ht="30">
      <c r="A3626" s="755">
        <v>92312</v>
      </c>
      <c r="B3626" s="756" t="s">
        <v>1584</v>
      </c>
      <c r="C3626" s="755" t="s">
        <v>30</v>
      </c>
      <c r="D3626" s="757">
        <v>11.54</v>
      </c>
    </row>
    <row r="3627" spans="1:4" ht="30">
      <c r="A3627" s="758">
        <v>92313</v>
      </c>
      <c r="B3627" s="759" t="s">
        <v>1585</v>
      </c>
      <c r="C3627" s="758" t="s">
        <v>30</v>
      </c>
      <c r="D3627" s="760">
        <v>15.76</v>
      </c>
    </row>
    <row r="3628" spans="1:4" ht="30">
      <c r="A3628" s="755">
        <v>92314</v>
      </c>
      <c r="B3628" s="756" t="s">
        <v>5889</v>
      </c>
      <c r="C3628" s="755" t="s">
        <v>30</v>
      </c>
      <c r="D3628" s="757">
        <v>5.16</v>
      </c>
    </row>
    <row r="3629" spans="1:4" ht="30">
      <c r="A3629" s="758">
        <v>92315</v>
      </c>
      <c r="B3629" s="759" t="s">
        <v>5890</v>
      </c>
      <c r="C3629" s="758" t="s">
        <v>30</v>
      </c>
      <c r="D3629" s="760">
        <v>7.08</v>
      </c>
    </row>
    <row r="3630" spans="1:4" ht="30">
      <c r="A3630" s="755">
        <v>92316</v>
      </c>
      <c r="B3630" s="756" t="s">
        <v>5891</v>
      </c>
      <c r="C3630" s="755" t="s">
        <v>30</v>
      </c>
      <c r="D3630" s="757">
        <v>9.9499999999999993</v>
      </c>
    </row>
    <row r="3631" spans="1:4" ht="30">
      <c r="A3631" s="758">
        <v>92317</v>
      </c>
      <c r="B3631" s="759" t="s">
        <v>5892</v>
      </c>
      <c r="C3631" s="758" t="s">
        <v>30</v>
      </c>
      <c r="D3631" s="760">
        <v>10.67</v>
      </c>
    </row>
    <row r="3632" spans="1:4" ht="30">
      <c r="A3632" s="755">
        <v>92318</v>
      </c>
      <c r="B3632" s="756" t="s">
        <v>5893</v>
      </c>
      <c r="C3632" s="755" t="s">
        <v>30</v>
      </c>
      <c r="D3632" s="757">
        <v>15.31</v>
      </c>
    </row>
    <row r="3633" spans="1:4" ht="30">
      <c r="A3633" s="758">
        <v>92319</v>
      </c>
      <c r="B3633" s="759" t="s">
        <v>5894</v>
      </c>
      <c r="C3633" s="758" t="s">
        <v>30</v>
      </c>
      <c r="D3633" s="760">
        <v>20.399999999999999</v>
      </c>
    </row>
    <row r="3634" spans="1:4" ht="30">
      <c r="A3634" s="755">
        <v>92326</v>
      </c>
      <c r="B3634" s="756" t="s">
        <v>1586</v>
      </c>
      <c r="C3634" s="755" t="s">
        <v>30</v>
      </c>
      <c r="D3634" s="757">
        <v>8.06</v>
      </c>
    </row>
    <row r="3635" spans="1:4" ht="30">
      <c r="A3635" s="758">
        <v>92327</v>
      </c>
      <c r="B3635" s="759" t="s">
        <v>1587</v>
      </c>
      <c r="C3635" s="758" t="s">
        <v>30</v>
      </c>
      <c r="D3635" s="760">
        <v>13.84</v>
      </c>
    </row>
    <row r="3636" spans="1:4" ht="30">
      <c r="A3636" s="755">
        <v>92328</v>
      </c>
      <c r="B3636" s="756" t="s">
        <v>1588</v>
      </c>
      <c r="C3636" s="755" t="s">
        <v>30</v>
      </c>
      <c r="D3636" s="757">
        <v>19.809999999999999</v>
      </c>
    </row>
    <row r="3637" spans="1:4" ht="30">
      <c r="A3637" s="758">
        <v>92329</v>
      </c>
      <c r="B3637" s="759" t="s">
        <v>5895</v>
      </c>
      <c r="C3637" s="758" t="s">
        <v>30</v>
      </c>
      <c r="D3637" s="760">
        <v>5.3</v>
      </c>
    </row>
    <row r="3638" spans="1:4" ht="30">
      <c r="A3638" s="755">
        <v>92330</v>
      </c>
      <c r="B3638" s="756" t="s">
        <v>5896</v>
      </c>
      <c r="C3638" s="755" t="s">
        <v>30</v>
      </c>
      <c r="D3638" s="757">
        <v>8.57</v>
      </c>
    </row>
    <row r="3639" spans="1:4" ht="30">
      <c r="A3639" s="758">
        <v>92331</v>
      </c>
      <c r="B3639" s="759" t="s">
        <v>5897</v>
      </c>
      <c r="C3639" s="758" t="s">
        <v>30</v>
      </c>
      <c r="D3639" s="760">
        <v>12.66</v>
      </c>
    </row>
    <row r="3640" spans="1:4">
      <c r="A3640" s="755">
        <v>92332</v>
      </c>
      <c r="B3640" s="756" t="s">
        <v>5898</v>
      </c>
      <c r="C3640" s="755" t="s">
        <v>30</v>
      </c>
      <c r="D3640" s="757">
        <v>10.91</v>
      </c>
    </row>
    <row r="3641" spans="1:4">
      <c r="A3641" s="758">
        <v>92333</v>
      </c>
      <c r="B3641" s="759" t="s">
        <v>5899</v>
      </c>
      <c r="C3641" s="758" t="s">
        <v>30</v>
      </c>
      <c r="D3641" s="760">
        <v>18.329999999999998</v>
      </c>
    </row>
    <row r="3642" spans="1:4">
      <c r="A3642" s="755">
        <v>92334</v>
      </c>
      <c r="B3642" s="756" t="s">
        <v>5900</v>
      </c>
      <c r="C3642" s="755" t="s">
        <v>30</v>
      </c>
      <c r="D3642" s="757">
        <v>25.78</v>
      </c>
    </row>
    <row r="3643" spans="1:4" ht="30">
      <c r="A3643" s="758">
        <v>92344</v>
      </c>
      <c r="B3643" s="759" t="s">
        <v>1589</v>
      </c>
      <c r="C3643" s="758" t="s">
        <v>30</v>
      </c>
      <c r="D3643" s="760">
        <v>38.72</v>
      </c>
    </row>
    <row r="3644" spans="1:4" ht="30">
      <c r="A3644" s="755">
        <v>92345</v>
      </c>
      <c r="B3644" s="756" t="s">
        <v>5901</v>
      </c>
      <c r="C3644" s="755" t="s">
        <v>30</v>
      </c>
      <c r="D3644" s="757">
        <v>38.71</v>
      </c>
    </row>
    <row r="3645" spans="1:4" ht="30">
      <c r="A3645" s="758">
        <v>92346</v>
      </c>
      <c r="B3645" s="759" t="s">
        <v>5902</v>
      </c>
      <c r="C3645" s="758" t="s">
        <v>30</v>
      </c>
      <c r="D3645" s="760">
        <v>50.05</v>
      </c>
    </row>
    <row r="3646" spans="1:4" ht="30">
      <c r="A3646" s="755">
        <v>92347</v>
      </c>
      <c r="B3646" s="756" t="s">
        <v>5903</v>
      </c>
      <c r="C3646" s="755" t="s">
        <v>30</v>
      </c>
      <c r="D3646" s="757">
        <v>55.25</v>
      </c>
    </row>
    <row r="3647" spans="1:4" ht="30">
      <c r="A3647" s="758">
        <v>92348</v>
      </c>
      <c r="B3647" s="759" t="s">
        <v>1590</v>
      </c>
      <c r="C3647" s="758" t="s">
        <v>30</v>
      </c>
      <c r="D3647" s="760">
        <v>68.97</v>
      </c>
    </row>
    <row r="3648" spans="1:4" ht="30">
      <c r="A3648" s="755">
        <v>92349</v>
      </c>
      <c r="B3648" s="756" t="s">
        <v>5904</v>
      </c>
      <c r="C3648" s="755" t="s">
        <v>30</v>
      </c>
      <c r="D3648" s="757">
        <v>73.59</v>
      </c>
    </row>
    <row r="3649" spans="1:4" ht="30">
      <c r="A3649" s="758">
        <v>92350</v>
      </c>
      <c r="B3649" s="759" t="s">
        <v>1591</v>
      </c>
      <c r="C3649" s="758" t="s">
        <v>30</v>
      </c>
      <c r="D3649" s="760">
        <v>57.59</v>
      </c>
    </row>
    <row r="3650" spans="1:4" ht="30">
      <c r="A3650" s="755">
        <v>92351</v>
      </c>
      <c r="B3650" s="756" t="s">
        <v>1592</v>
      </c>
      <c r="C3650" s="755" t="s">
        <v>30</v>
      </c>
      <c r="D3650" s="757">
        <v>56.43</v>
      </c>
    </row>
    <row r="3651" spans="1:4" ht="30">
      <c r="A3651" s="758">
        <v>92352</v>
      </c>
      <c r="B3651" s="759" t="s">
        <v>5905</v>
      </c>
      <c r="C3651" s="758" t="s">
        <v>30</v>
      </c>
      <c r="D3651" s="760">
        <v>84.99</v>
      </c>
    </row>
    <row r="3652" spans="1:4" ht="30">
      <c r="A3652" s="755">
        <v>92353</v>
      </c>
      <c r="B3652" s="756" t="s">
        <v>5906</v>
      </c>
      <c r="C3652" s="755" t="s">
        <v>30</v>
      </c>
      <c r="D3652" s="757">
        <v>79.91</v>
      </c>
    </row>
    <row r="3653" spans="1:4" ht="30">
      <c r="A3653" s="758">
        <v>92354</v>
      </c>
      <c r="B3653" s="759" t="s">
        <v>1593</v>
      </c>
      <c r="C3653" s="758" t="s">
        <v>30</v>
      </c>
      <c r="D3653" s="760">
        <v>111.35</v>
      </c>
    </row>
    <row r="3654" spans="1:4" ht="30">
      <c r="A3654" s="755">
        <v>92355</v>
      </c>
      <c r="B3654" s="756" t="s">
        <v>1594</v>
      </c>
      <c r="C3654" s="755" t="s">
        <v>30</v>
      </c>
      <c r="D3654" s="757">
        <v>101.55</v>
      </c>
    </row>
    <row r="3655" spans="1:4" ht="30">
      <c r="A3655" s="758">
        <v>92356</v>
      </c>
      <c r="B3655" s="759" t="s">
        <v>1595</v>
      </c>
      <c r="C3655" s="758" t="s">
        <v>30</v>
      </c>
      <c r="D3655" s="760">
        <v>75.239999999999995</v>
      </c>
    </row>
    <row r="3656" spans="1:4" ht="30">
      <c r="A3656" s="755">
        <v>92357</v>
      </c>
      <c r="B3656" s="756" t="s">
        <v>1596</v>
      </c>
      <c r="C3656" s="755" t="s">
        <v>30</v>
      </c>
      <c r="D3656" s="757">
        <v>109.14</v>
      </c>
    </row>
    <row r="3657" spans="1:4" ht="30">
      <c r="A3657" s="758">
        <v>92358</v>
      </c>
      <c r="B3657" s="759" t="s">
        <v>1597</v>
      </c>
      <c r="C3657" s="758" t="s">
        <v>30</v>
      </c>
      <c r="D3657" s="760">
        <v>134.49</v>
      </c>
    </row>
    <row r="3658" spans="1:4" ht="30">
      <c r="A3658" s="755">
        <v>92369</v>
      </c>
      <c r="B3658" s="756" t="s">
        <v>5907</v>
      </c>
      <c r="C3658" s="755" t="s">
        <v>30</v>
      </c>
      <c r="D3658" s="757">
        <v>21.65</v>
      </c>
    </row>
    <row r="3659" spans="1:4" ht="30">
      <c r="A3659" s="758">
        <v>92370</v>
      </c>
      <c r="B3659" s="759" t="s">
        <v>5908</v>
      </c>
      <c r="C3659" s="758" t="s">
        <v>30</v>
      </c>
      <c r="D3659" s="760">
        <v>22.59</v>
      </c>
    </row>
    <row r="3660" spans="1:4" ht="30">
      <c r="A3660" s="755">
        <v>92371</v>
      </c>
      <c r="B3660" s="756" t="s">
        <v>5909</v>
      </c>
      <c r="C3660" s="755" t="s">
        <v>30</v>
      </c>
      <c r="D3660" s="757">
        <v>25.85</v>
      </c>
    </row>
    <row r="3661" spans="1:4" ht="30">
      <c r="A3661" s="758">
        <v>92372</v>
      </c>
      <c r="B3661" s="759" t="s">
        <v>5910</v>
      </c>
      <c r="C3661" s="758" t="s">
        <v>30</v>
      </c>
      <c r="D3661" s="760">
        <v>26.72</v>
      </c>
    </row>
    <row r="3662" spans="1:4" ht="30">
      <c r="A3662" s="755">
        <v>92373</v>
      </c>
      <c r="B3662" s="756" t="s">
        <v>5911</v>
      </c>
      <c r="C3662" s="755" t="s">
        <v>30</v>
      </c>
      <c r="D3662" s="757">
        <v>30.29</v>
      </c>
    </row>
    <row r="3663" spans="1:4" ht="30">
      <c r="A3663" s="758">
        <v>92374</v>
      </c>
      <c r="B3663" s="759" t="s">
        <v>5912</v>
      </c>
      <c r="C3663" s="758" t="s">
        <v>30</v>
      </c>
      <c r="D3663" s="760">
        <v>30.46</v>
      </c>
    </row>
    <row r="3664" spans="1:4" ht="30">
      <c r="A3664" s="755">
        <v>92375</v>
      </c>
      <c r="B3664" s="756" t="s">
        <v>5913</v>
      </c>
      <c r="C3664" s="755" t="s">
        <v>30</v>
      </c>
      <c r="D3664" s="757">
        <v>38.68</v>
      </c>
    </row>
    <row r="3665" spans="1:4" ht="30">
      <c r="A3665" s="758">
        <v>92376</v>
      </c>
      <c r="B3665" s="759" t="s">
        <v>5914</v>
      </c>
      <c r="C3665" s="758" t="s">
        <v>30</v>
      </c>
      <c r="D3665" s="760">
        <v>38.67</v>
      </c>
    </row>
    <row r="3666" spans="1:4" ht="30">
      <c r="A3666" s="755">
        <v>92377</v>
      </c>
      <c r="B3666" s="756" t="s">
        <v>5915</v>
      </c>
      <c r="C3666" s="755" t="s">
        <v>30</v>
      </c>
      <c r="D3666" s="757">
        <v>51.14</v>
      </c>
    </row>
    <row r="3667" spans="1:4" ht="30">
      <c r="A3667" s="758">
        <v>92378</v>
      </c>
      <c r="B3667" s="759" t="s">
        <v>5916</v>
      </c>
      <c r="C3667" s="758" t="s">
        <v>30</v>
      </c>
      <c r="D3667" s="760">
        <v>56.34</v>
      </c>
    </row>
    <row r="3668" spans="1:4" ht="30">
      <c r="A3668" s="755">
        <v>92379</v>
      </c>
      <c r="B3668" s="756" t="s">
        <v>5917</v>
      </c>
      <c r="C3668" s="755" t="s">
        <v>30</v>
      </c>
      <c r="D3668" s="757">
        <v>71.2</v>
      </c>
    </row>
    <row r="3669" spans="1:4" ht="30">
      <c r="A3669" s="758">
        <v>92380</v>
      </c>
      <c r="B3669" s="759" t="s">
        <v>5918</v>
      </c>
      <c r="C3669" s="758" t="s">
        <v>30</v>
      </c>
      <c r="D3669" s="760">
        <v>75.819999999999993</v>
      </c>
    </row>
    <row r="3670" spans="1:4" ht="30">
      <c r="A3670" s="755">
        <v>92381</v>
      </c>
      <c r="B3670" s="756" t="s">
        <v>5919</v>
      </c>
      <c r="C3670" s="755" t="s">
        <v>30</v>
      </c>
      <c r="D3670" s="757">
        <v>32.72</v>
      </c>
    </row>
    <row r="3671" spans="1:4" ht="30">
      <c r="A3671" s="758">
        <v>92382</v>
      </c>
      <c r="B3671" s="759" t="s">
        <v>5920</v>
      </c>
      <c r="C3671" s="758" t="s">
        <v>30</v>
      </c>
      <c r="D3671" s="760">
        <v>31.48</v>
      </c>
    </row>
    <row r="3672" spans="1:4" ht="30">
      <c r="A3672" s="755">
        <v>92383</v>
      </c>
      <c r="B3672" s="756" t="s">
        <v>5921</v>
      </c>
      <c r="C3672" s="755" t="s">
        <v>30</v>
      </c>
      <c r="D3672" s="757">
        <v>40.53</v>
      </c>
    </row>
    <row r="3673" spans="1:4" ht="30">
      <c r="A3673" s="758">
        <v>92384</v>
      </c>
      <c r="B3673" s="759" t="s">
        <v>5922</v>
      </c>
      <c r="C3673" s="758" t="s">
        <v>30</v>
      </c>
      <c r="D3673" s="760">
        <v>38.06</v>
      </c>
    </row>
    <row r="3674" spans="1:4" ht="30">
      <c r="A3674" s="755">
        <v>92385</v>
      </c>
      <c r="B3674" s="756" t="s">
        <v>5923</v>
      </c>
      <c r="C3674" s="755" t="s">
        <v>30</v>
      </c>
      <c r="D3674" s="757">
        <v>46.22</v>
      </c>
    </row>
    <row r="3675" spans="1:4" ht="30">
      <c r="A3675" s="758">
        <v>92386</v>
      </c>
      <c r="B3675" s="759" t="s">
        <v>5924</v>
      </c>
      <c r="C3675" s="758" t="s">
        <v>30</v>
      </c>
      <c r="D3675" s="760">
        <v>44.52</v>
      </c>
    </row>
    <row r="3676" spans="1:4" ht="30">
      <c r="A3676" s="755">
        <v>92387</v>
      </c>
      <c r="B3676" s="756" t="s">
        <v>5925</v>
      </c>
      <c r="C3676" s="755" t="s">
        <v>30</v>
      </c>
      <c r="D3676" s="757">
        <v>57.53</v>
      </c>
    </row>
    <row r="3677" spans="1:4" ht="30">
      <c r="A3677" s="758">
        <v>92388</v>
      </c>
      <c r="B3677" s="759" t="s">
        <v>5926</v>
      </c>
      <c r="C3677" s="758" t="s">
        <v>30</v>
      </c>
      <c r="D3677" s="760">
        <v>56.37</v>
      </c>
    </row>
    <row r="3678" spans="1:4" ht="30">
      <c r="A3678" s="755">
        <v>92389</v>
      </c>
      <c r="B3678" s="756" t="s">
        <v>5927</v>
      </c>
      <c r="C3678" s="755" t="s">
        <v>30</v>
      </c>
      <c r="D3678" s="757">
        <v>86.65</v>
      </c>
    </row>
    <row r="3679" spans="1:4" ht="30">
      <c r="A3679" s="758">
        <v>92390</v>
      </c>
      <c r="B3679" s="759" t="s">
        <v>5928</v>
      </c>
      <c r="C3679" s="758" t="s">
        <v>30</v>
      </c>
      <c r="D3679" s="760">
        <v>81.569999999999993</v>
      </c>
    </row>
    <row r="3680" spans="1:4" ht="30">
      <c r="A3680" s="755">
        <v>92635</v>
      </c>
      <c r="B3680" s="756" t="s">
        <v>5929</v>
      </c>
      <c r="C3680" s="755" t="s">
        <v>30</v>
      </c>
      <c r="D3680" s="757">
        <v>114.7</v>
      </c>
    </row>
    <row r="3681" spans="1:4" ht="30">
      <c r="A3681" s="758">
        <v>92636</v>
      </c>
      <c r="B3681" s="759" t="s">
        <v>5930</v>
      </c>
      <c r="C3681" s="758" t="s">
        <v>30</v>
      </c>
      <c r="D3681" s="760">
        <v>104.9</v>
      </c>
    </row>
    <row r="3682" spans="1:4" ht="30">
      <c r="A3682" s="755">
        <v>92637</v>
      </c>
      <c r="B3682" s="756" t="s">
        <v>5931</v>
      </c>
      <c r="C3682" s="755" t="s">
        <v>30</v>
      </c>
      <c r="D3682" s="757">
        <v>42.47</v>
      </c>
    </row>
    <row r="3683" spans="1:4" ht="30">
      <c r="A3683" s="758">
        <v>92638</v>
      </c>
      <c r="B3683" s="759" t="s">
        <v>5932</v>
      </c>
      <c r="C3683" s="758" t="s">
        <v>30</v>
      </c>
      <c r="D3683" s="760">
        <v>51.07</v>
      </c>
    </row>
    <row r="3684" spans="1:4" ht="30">
      <c r="A3684" s="755">
        <v>92639</v>
      </c>
      <c r="B3684" s="756" t="s">
        <v>5933</v>
      </c>
      <c r="C3684" s="755" t="s">
        <v>30</v>
      </c>
      <c r="D3684" s="757">
        <v>58.74</v>
      </c>
    </row>
    <row r="3685" spans="1:4" ht="30">
      <c r="A3685" s="758">
        <v>92640</v>
      </c>
      <c r="B3685" s="759" t="s">
        <v>5934</v>
      </c>
      <c r="C3685" s="758" t="s">
        <v>30</v>
      </c>
      <c r="D3685" s="760">
        <v>75.13</v>
      </c>
    </row>
    <row r="3686" spans="1:4" ht="30">
      <c r="A3686" s="755">
        <v>92642</v>
      </c>
      <c r="B3686" s="756" t="s">
        <v>5935</v>
      </c>
      <c r="C3686" s="755" t="s">
        <v>30</v>
      </c>
      <c r="D3686" s="757">
        <v>111.3</v>
      </c>
    </row>
    <row r="3687" spans="1:4" ht="30">
      <c r="A3687" s="758">
        <v>92644</v>
      </c>
      <c r="B3687" s="759" t="s">
        <v>5936</v>
      </c>
      <c r="C3687" s="758" t="s">
        <v>30</v>
      </c>
      <c r="D3687" s="760">
        <v>138.94999999999999</v>
      </c>
    </row>
    <row r="3688" spans="1:4" ht="30">
      <c r="A3688" s="755">
        <v>92657</v>
      </c>
      <c r="B3688" s="756" t="s">
        <v>5937</v>
      </c>
      <c r="C3688" s="755" t="s">
        <v>30</v>
      </c>
      <c r="D3688" s="757">
        <v>15.63</v>
      </c>
    </row>
    <row r="3689" spans="1:4" ht="30">
      <c r="A3689" s="758">
        <v>92658</v>
      </c>
      <c r="B3689" s="759" t="s">
        <v>5938</v>
      </c>
      <c r="C3689" s="758" t="s">
        <v>30</v>
      </c>
      <c r="D3689" s="760">
        <v>16.57</v>
      </c>
    </row>
    <row r="3690" spans="1:4" ht="30">
      <c r="A3690" s="755">
        <v>92659</v>
      </c>
      <c r="B3690" s="756" t="s">
        <v>5939</v>
      </c>
      <c r="C3690" s="755" t="s">
        <v>30</v>
      </c>
      <c r="D3690" s="757">
        <v>19.010000000000002</v>
      </c>
    </row>
    <row r="3691" spans="1:4" ht="30">
      <c r="A3691" s="758">
        <v>92660</v>
      </c>
      <c r="B3691" s="759" t="s">
        <v>5940</v>
      </c>
      <c r="C3691" s="758" t="s">
        <v>30</v>
      </c>
      <c r="D3691" s="760">
        <v>19.88</v>
      </c>
    </row>
    <row r="3692" spans="1:4" ht="30">
      <c r="A3692" s="755">
        <v>92661</v>
      </c>
      <c r="B3692" s="756" t="s">
        <v>5941</v>
      </c>
      <c r="C3692" s="755" t="s">
        <v>30</v>
      </c>
      <c r="D3692" s="757">
        <v>22.48</v>
      </c>
    </row>
    <row r="3693" spans="1:4" ht="30">
      <c r="A3693" s="758">
        <v>92662</v>
      </c>
      <c r="B3693" s="759" t="s">
        <v>5942</v>
      </c>
      <c r="C3693" s="758" t="s">
        <v>30</v>
      </c>
      <c r="D3693" s="760">
        <v>22.65</v>
      </c>
    </row>
    <row r="3694" spans="1:4" ht="30">
      <c r="A3694" s="755">
        <v>92663</v>
      </c>
      <c r="B3694" s="756" t="s">
        <v>5943</v>
      </c>
      <c r="C3694" s="755" t="s">
        <v>30</v>
      </c>
      <c r="D3694" s="757">
        <v>29.7</v>
      </c>
    </row>
    <row r="3695" spans="1:4" ht="30">
      <c r="A3695" s="758">
        <v>92664</v>
      </c>
      <c r="B3695" s="759" t="s">
        <v>5944</v>
      </c>
      <c r="C3695" s="758" t="s">
        <v>30</v>
      </c>
      <c r="D3695" s="760">
        <v>29.69</v>
      </c>
    </row>
    <row r="3696" spans="1:4" ht="30">
      <c r="A3696" s="755">
        <v>92665</v>
      </c>
      <c r="B3696" s="756" t="s">
        <v>5945</v>
      </c>
      <c r="C3696" s="755" t="s">
        <v>30</v>
      </c>
      <c r="D3696" s="757">
        <v>40.380000000000003</v>
      </c>
    </row>
    <row r="3697" spans="1:4" ht="30">
      <c r="A3697" s="758">
        <v>92666</v>
      </c>
      <c r="B3697" s="759" t="s">
        <v>5946</v>
      </c>
      <c r="C3697" s="758" t="s">
        <v>30</v>
      </c>
      <c r="D3697" s="760">
        <v>45.58</v>
      </c>
    </row>
    <row r="3698" spans="1:4" ht="30">
      <c r="A3698" s="755">
        <v>92667</v>
      </c>
      <c r="B3698" s="756" t="s">
        <v>5947</v>
      </c>
      <c r="C3698" s="755" t="s">
        <v>30</v>
      </c>
      <c r="D3698" s="757">
        <v>58.69</v>
      </c>
    </row>
    <row r="3699" spans="1:4" ht="30">
      <c r="A3699" s="758">
        <v>92668</v>
      </c>
      <c r="B3699" s="759" t="s">
        <v>5948</v>
      </c>
      <c r="C3699" s="758" t="s">
        <v>30</v>
      </c>
      <c r="D3699" s="760">
        <v>63.31</v>
      </c>
    </row>
    <row r="3700" spans="1:4" ht="30">
      <c r="A3700" s="755">
        <v>92669</v>
      </c>
      <c r="B3700" s="756" t="s">
        <v>5949</v>
      </c>
      <c r="C3700" s="755" t="s">
        <v>30</v>
      </c>
      <c r="D3700" s="757">
        <v>23.68</v>
      </c>
    </row>
    <row r="3701" spans="1:4" ht="30">
      <c r="A3701" s="758">
        <v>92670</v>
      </c>
      <c r="B3701" s="759" t="s">
        <v>5950</v>
      </c>
      <c r="C3701" s="758" t="s">
        <v>30</v>
      </c>
      <c r="D3701" s="760">
        <v>22.44</v>
      </c>
    </row>
    <row r="3702" spans="1:4" ht="30">
      <c r="A3702" s="755">
        <v>92671</v>
      </c>
      <c r="B3702" s="756" t="s">
        <v>5951</v>
      </c>
      <c r="C3702" s="755" t="s">
        <v>30</v>
      </c>
      <c r="D3702" s="757">
        <v>30.28</v>
      </c>
    </row>
    <row r="3703" spans="1:4" ht="30">
      <c r="A3703" s="758">
        <v>92672</v>
      </c>
      <c r="B3703" s="759" t="s">
        <v>5952</v>
      </c>
      <c r="C3703" s="758" t="s">
        <v>30</v>
      </c>
      <c r="D3703" s="760">
        <v>27.81</v>
      </c>
    </row>
    <row r="3704" spans="1:4" ht="30">
      <c r="A3704" s="755">
        <v>92673</v>
      </c>
      <c r="B3704" s="756" t="s">
        <v>5953</v>
      </c>
      <c r="C3704" s="755" t="s">
        <v>30</v>
      </c>
      <c r="D3704" s="757">
        <v>34.53</v>
      </c>
    </row>
    <row r="3705" spans="1:4" ht="30">
      <c r="A3705" s="758">
        <v>92674</v>
      </c>
      <c r="B3705" s="759" t="s">
        <v>5954</v>
      </c>
      <c r="C3705" s="758" t="s">
        <v>30</v>
      </c>
      <c r="D3705" s="760">
        <v>32.83</v>
      </c>
    </row>
    <row r="3706" spans="1:4" ht="30">
      <c r="A3706" s="755">
        <v>92675</v>
      </c>
      <c r="B3706" s="756" t="s">
        <v>5955</v>
      </c>
      <c r="C3706" s="755" t="s">
        <v>30</v>
      </c>
      <c r="D3706" s="757">
        <v>44.09</v>
      </c>
    </row>
    <row r="3707" spans="1:4" ht="30">
      <c r="A3707" s="758">
        <v>92676</v>
      </c>
      <c r="B3707" s="759" t="s">
        <v>5956</v>
      </c>
      <c r="C3707" s="758" t="s">
        <v>30</v>
      </c>
      <c r="D3707" s="760">
        <v>42.93</v>
      </c>
    </row>
    <row r="3708" spans="1:4" ht="30">
      <c r="A3708" s="755">
        <v>92677</v>
      </c>
      <c r="B3708" s="756" t="s">
        <v>5957</v>
      </c>
      <c r="C3708" s="755" t="s">
        <v>30</v>
      </c>
      <c r="D3708" s="757">
        <v>70.540000000000006</v>
      </c>
    </row>
    <row r="3709" spans="1:4" ht="30">
      <c r="A3709" s="758">
        <v>92678</v>
      </c>
      <c r="B3709" s="759" t="s">
        <v>5958</v>
      </c>
      <c r="C3709" s="758" t="s">
        <v>30</v>
      </c>
      <c r="D3709" s="760">
        <v>65.459999999999994</v>
      </c>
    </row>
    <row r="3710" spans="1:4" ht="30">
      <c r="A3710" s="755">
        <v>92679</v>
      </c>
      <c r="B3710" s="756" t="s">
        <v>5959</v>
      </c>
      <c r="C3710" s="755" t="s">
        <v>30</v>
      </c>
      <c r="D3710" s="757">
        <v>95.94</v>
      </c>
    </row>
    <row r="3711" spans="1:4" ht="30">
      <c r="A3711" s="758">
        <v>92680</v>
      </c>
      <c r="B3711" s="759" t="s">
        <v>5960</v>
      </c>
      <c r="C3711" s="758" t="s">
        <v>30</v>
      </c>
      <c r="D3711" s="760">
        <v>86.14</v>
      </c>
    </row>
    <row r="3712" spans="1:4" ht="30">
      <c r="A3712" s="755">
        <v>92681</v>
      </c>
      <c r="B3712" s="756" t="s">
        <v>5961</v>
      </c>
      <c r="C3712" s="755" t="s">
        <v>30</v>
      </c>
      <c r="D3712" s="757">
        <v>30.39</v>
      </c>
    </row>
    <row r="3713" spans="1:4" ht="30">
      <c r="A3713" s="758">
        <v>92682</v>
      </c>
      <c r="B3713" s="759" t="s">
        <v>5962</v>
      </c>
      <c r="C3713" s="758" t="s">
        <v>30</v>
      </c>
      <c r="D3713" s="760">
        <v>37.35</v>
      </c>
    </row>
    <row r="3714" spans="1:4" ht="30">
      <c r="A3714" s="755">
        <v>92683</v>
      </c>
      <c r="B3714" s="756" t="s">
        <v>5963</v>
      </c>
      <c r="C3714" s="755" t="s">
        <v>30</v>
      </c>
      <c r="D3714" s="757">
        <v>43.16</v>
      </c>
    </row>
    <row r="3715" spans="1:4" ht="30">
      <c r="A3715" s="758">
        <v>92684</v>
      </c>
      <c r="B3715" s="759" t="s">
        <v>5964</v>
      </c>
      <c r="C3715" s="758" t="s">
        <v>30</v>
      </c>
      <c r="D3715" s="760">
        <v>57.21</v>
      </c>
    </row>
    <row r="3716" spans="1:4" ht="30">
      <c r="A3716" s="755">
        <v>92685</v>
      </c>
      <c r="B3716" s="756" t="s">
        <v>5965</v>
      </c>
      <c r="C3716" s="755" t="s">
        <v>30</v>
      </c>
      <c r="D3716" s="757">
        <v>89.85</v>
      </c>
    </row>
    <row r="3717" spans="1:4" ht="30">
      <c r="A3717" s="758">
        <v>92686</v>
      </c>
      <c r="B3717" s="759" t="s">
        <v>5966</v>
      </c>
      <c r="C3717" s="758" t="s">
        <v>30</v>
      </c>
      <c r="D3717" s="760">
        <v>113.92</v>
      </c>
    </row>
    <row r="3718" spans="1:4" ht="30">
      <c r="A3718" s="755">
        <v>92692</v>
      </c>
      <c r="B3718" s="756" t="s">
        <v>5967</v>
      </c>
      <c r="C3718" s="755" t="s">
        <v>30</v>
      </c>
      <c r="D3718" s="757">
        <v>8.49</v>
      </c>
    </row>
    <row r="3719" spans="1:4" ht="30">
      <c r="A3719" s="758">
        <v>92693</v>
      </c>
      <c r="B3719" s="759" t="s">
        <v>1598</v>
      </c>
      <c r="C3719" s="758" t="s">
        <v>30</v>
      </c>
      <c r="D3719" s="760">
        <v>8.6999999999999993</v>
      </c>
    </row>
    <row r="3720" spans="1:4" ht="30">
      <c r="A3720" s="755">
        <v>92694</v>
      </c>
      <c r="B3720" s="756" t="s">
        <v>5968</v>
      </c>
      <c r="C3720" s="755" t="s">
        <v>30</v>
      </c>
      <c r="D3720" s="757">
        <v>13.59</v>
      </c>
    </row>
    <row r="3721" spans="1:4" ht="30">
      <c r="A3721" s="758">
        <v>92695</v>
      </c>
      <c r="B3721" s="759" t="s">
        <v>1599</v>
      </c>
      <c r="C3721" s="758" t="s">
        <v>30</v>
      </c>
      <c r="D3721" s="760">
        <v>13.8</v>
      </c>
    </row>
    <row r="3722" spans="1:4" ht="30">
      <c r="A3722" s="755">
        <v>92696</v>
      </c>
      <c r="B3722" s="756" t="s">
        <v>1600</v>
      </c>
      <c r="C3722" s="755" t="s">
        <v>30</v>
      </c>
      <c r="D3722" s="757">
        <v>21.4</v>
      </c>
    </row>
    <row r="3723" spans="1:4" ht="30">
      <c r="A3723" s="758">
        <v>92697</v>
      </c>
      <c r="B3723" s="759" t="s">
        <v>5969</v>
      </c>
      <c r="C3723" s="758" t="s">
        <v>30</v>
      </c>
      <c r="D3723" s="760">
        <v>22.34</v>
      </c>
    </row>
    <row r="3724" spans="1:4" ht="30">
      <c r="A3724" s="755">
        <v>92698</v>
      </c>
      <c r="B3724" s="756" t="s">
        <v>5970</v>
      </c>
      <c r="C3724" s="755" t="s">
        <v>30</v>
      </c>
      <c r="D3724" s="757">
        <v>12.55</v>
      </c>
    </row>
    <row r="3725" spans="1:4" ht="30">
      <c r="A3725" s="758">
        <v>92699</v>
      </c>
      <c r="B3725" s="759" t="s">
        <v>5971</v>
      </c>
      <c r="C3725" s="758" t="s">
        <v>30</v>
      </c>
      <c r="D3725" s="760">
        <v>11.87</v>
      </c>
    </row>
    <row r="3726" spans="1:4" ht="30">
      <c r="A3726" s="755">
        <v>92700</v>
      </c>
      <c r="B3726" s="756" t="s">
        <v>5972</v>
      </c>
      <c r="C3726" s="755" t="s">
        <v>30</v>
      </c>
      <c r="D3726" s="757">
        <v>20.6</v>
      </c>
    </row>
    <row r="3727" spans="1:4" ht="30">
      <c r="A3727" s="758">
        <v>92701</v>
      </c>
      <c r="B3727" s="759" t="s">
        <v>5973</v>
      </c>
      <c r="C3727" s="758" t="s">
        <v>30</v>
      </c>
      <c r="D3727" s="760">
        <v>19.59</v>
      </c>
    </row>
    <row r="3728" spans="1:4" ht="30">
      <c r="A3728" s="755">
        <v>92702</v>
      </c>
      <c r="B3728" s="756" t="s">
        <v>5974</v>
      </c>
      <c r="C3728" s="755" t="s">
        <v>30</v>
      </c>
      <c r="D3728" s="757">
        <v>32.369999999999997</v>
      </c>
    </row>
    <row r="3729" spans="1:4" ht="30">
      <c r="A3729" s="758">
        <v>92703</v>
      </c>
      <c r="B3729" s="759" t="s">
        <v>5975</v>
      </c>
      <c r="C3729" s="758" t="s">
        <v>30</v>
      </c>
      <c r="D3729" s="760">
        <v>31.13</v>
      </c>
    </row>
    <row r="3730" spans="1:4" ht="30">
      <c r="A3730" s="755">
        <v>92704</v>
      </c>
      <c r="B3730" s="756" t="s">
        <v>5976</v>
      </c>
      <c r="C3730" s="755" t="s">
        <v>30</v>
      </c>
      <c r="D3730" s="757">
        <v>15.99</v>
      </c>
    </row>
    <row r="3731" spans="1:4" ht="30">
      <c r="A3731" s="758">
        <v>92705</v>
      </c>
      <c r="B3731" s="759" t="s">
        <v>5977</v>
      </c>
      <c r="C3731" s="758" t="s">
        <v>30</v>
      </c>
      <c r="D3731" s="760">
        <v>25.93</v>
      </c>
    </row>
    <row r="3732" spans="1:4" ht="30">
      <c r="A3732" s="755">
        <v>92706</v>
      </c>
      <c r="B3732" s="756" t="s">
        <v>1601</v>
      </c>
      <c r="C3732" s="755" t="s">
        <v>30</v>
      </c>
      <c r="D3732" s="757">
        <v>41.99</v>
      </c>
    </row>
    <row r="3733" spans="1:4" ht="30">
      <c r="A3733" s="758">
        <v>92889</v>
      </c>
      <c r="B3733" s="759" t="s">
        <v>1602</v>
      </c>
      <c r="C3733" s="758" t="s">
        <v>30</v>
      </c>
      <c r="D3733" s="760">
        <v>72.45</v>
      </c>
    </row>
    <row r="3734" spans="1:4" ht="30">
      <c r="A3734" s="755">
        <v>92890</v>
      </c>
      <c r="B3734" s="756" t="s">
        <v>5978</v>
      </c>
      <c r="C3734" s="755" t="s">
        <v>30</v>
      </c>
      <c r="D3734" s="757">
        <v>108.07</v>
      </c>
    </row>
    <row r="3735" spans="1:4" ht="30">
      <c r="A3735" s="758">
        <v>92891</v>
      </c>
      <c r="B3735" s="759" t="s">
        <v>1603</v>
      </c>
      <c r="C3735" s="758" t="s">
        <v>30</v>
      </c>
      <c r="D3735" s="760">
        <v>156.72999999999999</v>
      </c>
    </row>
    <row r="3736" spans="1:4" ht="30">
      <c r="A3736" s="755">
        <v>92892</v>
      </c>
      <c r="B3736" s="756" t="s">
        <v>5979</v>
      </c>
      <c r="C3736" s="755" t="s">
        <v>30</v>
      </c>
      <c r="D3736" s="757">
        <v>32.630000000000003</v>
      </c>
    </row>
    <row r="3737" spans="1:4" ht="30">
      <c r="A3737" s="758">
        <v>92893</v>
      </c>
      <c r="B3737" s="759" t="s">
        <v>5980</v>
      </c>
      <c r="C3737" s="758" t="s">
        <v>30</v>
      </c>
      <c r="D3737" s="760">
        <v>45.39</v>
      </c>
    </row>
    <row r="3738" spans="1:4" ht="30">
      <c r="A3738" s="755">
        <v>92894</v>
      </c>
      <c r="B3738" s="756" t="s">
        <v>5981</v>
      </c>
      <c r="C3738" s="755" t="s">
        <v>30</v>
      </c>
      <c r="D3738" s="757">
        <v>53.89</v>
      </c>
    </row>
    <row r="3739" spans="1:4" ht="30">
      <c r="A3739" s="758">
        <v>92895</v>
      </c>
      <c r="B3739" s="759" t="s">
        <v>5982</v>
      </c>
      <c r="C3739" s="758" t="s">
        <v>30</v>
      </c>
      <c r="D3739" s="760">
        <v>72.41</v>
      </c>
    </row>
    <row r="3740" spans="1:4" ht="30">
      <c r="A3740" s="755">
        <v>92896</v>
      </c>
      <c r="B3740" s="756" t="s">
        <v>5983</v>
      </c>
      <c r="C3740" s="755" t="s">
        <v>30</v>
      </c>
      <c r="D3740" s="757">
        <v>109.16</v>
      </c>
    </row>
    <row r="3741" spans="1:4" ht="30">
      <c r="A3741" s="758">
        <v>92897</v>
      </c>
      <c r="B3741" s="759" t="s">
        <v>5984</v>
      </c>
      <c r="C3741" s="758" t="s">
        <v>30</v>
      </c>
      <c r="D3741" s="760">
        <v>158.96</v>
      </c>
    </row>
    <row r="3742" spans="1:4" ht="30">
      <c r="A3742" s="755">
        <v>92898</v>
      </c>
      <c r="B3742" s="756" t="s">
        <v>5985</v>
      </c>
      <c r="C3742" s="755" t="s">
        <v>30</v>
      </c>
      <c r="D3742" s="757">
        <v>26.61</v>
      </c>
    </row>
    <row r="3743" spans="1:4" ht="30">
      <c r="A3743" s="758">
        <v>92899</v>
      </c>
      <c r="B3743" s="759" t="s">
        <v>5986</v>
      </c>
      <c r="C3743" s="758" t="s">
        <v>30</v>
      </c>
      <c r="D3743" s="760">
        <v>38.549999999999997</v>
      </c>
    </row>
    <row r="3744" spans="1:4" ht="30">
      <c r="A3744" s="755">
        <v>92900</v>
      </c>
      <c r="B3744" s="756" t="s">
        <v>5987</v>
      </c>
      <c r="C3744" s="755" t="s">
        <v>30</v>
      </c>
      <c r="D3744" s="757">
        <v>46.08</v>
      </c>
    </row>
    <row r="3745" spans="1:4" ht="30">
      <c r="A3745" s="758">
        <v>92901</v>
      </c>
      <c r="B3745" s="759" t="s">
        <v>5988</v>
      </c>
      <c r="C3745" s="758" t="s">
        <v>30</v>
      </c>
      <c r="D3745" s="760">
        <v>63.43</v>
      </c>
    </row>
    <row r="3746" spans="1:4" ht="30">
      <c r="A3746" s="755">
        <v>92902</v>
      </c>
      <c r="B3746" s="756" t="s">
        <v>5989</v>
      </c>
      <c r="C3746" s="755" t="s">
        <v>30</v>
      </c>
      <c r="D3746" s="757">
        <v>98.4</v>
      </c>
    </row>
    <row r="3747" spans="1:4" ht="30">
      <c r="A3747" s="758">
        <v>92903</v>
      </c>
      <c r="B3747" s="759" t="s">
        <v>5990</v>
      </c>
      <c r="C3747" s="758" t="s">
        <v>30</v>
      </c>
      <c r="D3747" s="760">
        <v>146.44999999999999</v>
      </c>
    </row>
    <row r="3748" spans="1:4" ht="30">
      <c r="A3748" s="755">
        <v>92904</v>
      </c>
      <c r="B3748" s="756" t="s">
        <v>5991</v>
      </c>
      <c r="C3748" s="755" t="s">
        <v>30</v>
      </c>
      <c r="D3748" s="757">
        <v>17.920000000000002</v>
      </c>
    </row>
    <row r="3749" spans="1:4" ht="30">
      <c r="A3749" s="758">
        <v>92905</v>
      </c>
      <c r="B3749" s="759" t="s">
        <v>5992</v>
      </c>
      <c r="C3749" s="758" t="s">
        <v>30</v>
      </c>
      <c r="D3749" s="760">
        <v>25.89</v>
      </c>
    </row>
    <row r="3750" spans="1:4" ht="30">
      <c r="A3750" s="755">
        <v>92906</v>
      </c>
      <c r="B3750" s="756" t="s">
        <v>1604</v>
      </c>
      <c r="C3750" s="755" t="s">
        <v>30</v>
      </c>
      <c r="D3750" s="757">
        <v>32.380000000000003</v>
      </c>
    </row>
    <row r="3751" spans="1:4" ht="30">
      <c r="A3751" s="758">
        <v>92907</v>
      </c>
      <c r="B3751" s="759" t="s">
        <v>1605</v>
      </c>
      <c r="C3751" s="758" t="s">
        <v>30</v>
      </c>
      <c r="D3751" s="760">
        <v>40.67</v>
      </c>
    </row>
    <row r="3752" spans="1:4" ht="30">
      <c r="A3752" s="755">
        <v>92908</v>
      </c>
      <c r="B3752" s="756" t="s">
        <v>1606</v>
      </c>
      <c r="C3752" s="755" t="s">
        <v>30</v>
      </c>
      <c r="D3752" s="757">
        <v>40.67</v>
      </c>
    </row>
    <row r="3753" spans="1:4" ht="30">
      <c r="A3753" s="758">
        <v>92909</v>
      </c>
      <c r="B3753" s="759" t="s">
        <v>5993</v>
      </c>
      <c r="C3753" s="758" t="s">
        <v>30</v>
      </c>
      <c r="D3753" s="760">
        <v>40.67</v>
      </c>
    </row>
    <row r="3754" spans="1:4" ht="30">
      <c r="A3754" s="755">
        <v>92910</v>
      </c>
      <c r="B3754" s="756" t="s">
        <v>5994</v>
      </c>
      <c r="C3754" s="755" t="s">
        <v>30</v>
      </c>
      <c r="D3754" s="757">
        <v>57.45</v>
      </c>
    </row>
    <row r="3755" spans="1:4" ht="30">
      <c r="A3755" s="758">
        <v>92911</v>
      </c>
      <c r="B3755" s="759" t="s">
        <v>1607</v>
      </c>
      <c r="C3755" s="758" t="s">
        <v>30</v>
      </c>
      <c r="D3755" s="760">
        <v>57.45</v>
      </c>
    </row>
    <row r="3756" spans="1:4" ht="30">
      <c r="A3756" s="755">
        <v>92912</v>
      </c>
      <c r="B3756" s="756" t="s">
        <v>1608</v>
      </c>
      <c r="C3756" s="755" t="s">
        <v>30</v>
      </c>
      <c r="D3756" s="757">
        <v>75.56</v>
      </c>
    </row>
    <row r="3757" spans="1:4" ht="30">
      <c r="A3757" s="758">
        <v>92913</v>
      </c>
      <c r="B3757" s="759" t="s">
        <v>1609</v>
      </c>
      <c r="C3757" s="758" t="s">
        <v>30</v>
      </c>
      <c r="D3757" s="760">
        <v>77.42</v>
      </c>
    </row>
    <row r="3758" spans="1:4" ht="30">
      <c r="A3758" s="755">
        <v>92914</v>
      </c>
      <c r="B3758" s="756" t="s">
        <v>5995</v>
      </c>
      <c r="C3758" s="755" t="s">
        <v>30</v>
      </c>
      <c r="D3758" s="757">
        <v>77.42</v>
      </c>
    </row>
    <row r="3759" spans="1:4" ht="30">
      <c r="A3759" s="758">
        <v>92918</v>
      </c>
      <c r="B3759" s="759" t="s">
        <v>5996</v>
      </c>
      <c r="C3759" s="758" t="s">
        <v>30</v>
      </c>
      <c r="D3759" s="760">
        <v>22.51</v>
      </c>
    </row>
    <row r="3760" spans="1:4" ht="30">
      <c r="A3760" s="755">
        <v>92920</v>
      </c>
      <c r="B3760" s="756" t="s">
        <v>5997</v>
      </c>
      <c r="C3760" s="755" t="s">
        <v>30</v>
      </c>
      <c r="D3760" s="757">
        <v>22.64</v>
      </c>
    </row>
    <row r="3761" spans="1:4" ht="30">
      <c r="A3761" s="758">
        <v>92925</v>
      </c>
      <c r="B3761" s="759" t="s">
        <v>5998</v>
      </c>
      <c r="C3761" s="758" t="s">
        <v>30</v>
      </c>
      <c r="D3761" s="760">
        <v>27.42</v>
      </c>
    </row>
    <row r="3762" spans="1:4" ht="30">
      <c r="A3762" s="755">
        <v>92926</v>
      </c>
      <c r="B3762" s="756" t="s">
        <v>5999</v>
      </c>
      <c r="C3762" s="755" t="s">
        <v>30</v>
      </c>
      <c r="D3762" s="757">
        <v>27.41</v>
      </c>
    </row>
    <row r="3763" spans="1:4" ht="30">
      <c r="A3763" s="758">
        <v>92927</v>
      </c>
      <c r="B3763" s="759" t="s">
        <v>6000</v>
      </c>
      <c r="C3763" s="758" t="s">
        <v>30</v>
      </c>
      <c r="D3763" s="760">
        <v>27.41</v>
      </c>
    </row>
    <row r="3764" spans="1:4" ht="30">
      <c r="A3764" s="755">
        <v>92928</v>
      </c>
      <c r="B3764" s="756" t="s">
        <v>6001</v>
      </c>
      <c r="C3764" s="755" t="s">
        <v>30</v>
      </c>
      <c r="D3764" s="757">
        <v>31.18</v>
      </c>
    </row>
    <row r="3765" spans="1:4" ht="30">
      <c r="A3765" s="758">
        <v>92929</v>
      </c>
      <c r="B3765" s="759" t="s">
        <v>6002</v>
      </c>
      <c r="C3765" s="758" t="s">
        <v>30</v>
      </c>
      <c r="D3765" s="760">
        <v>31.18</v>
      </c>
    </row>
    <row r="3766" spans="1:4" ht="30">
      <c r="A3766" s="755">
        <v>92930</v>
      </c>
      <c r="B3766" s="756" t="s">
        <v>6003</v>
      </c>
      <c r="C3766" s="755" t="s">
        <v>30</v>
      </c>
      <c r="D3766" s="757">
        <v>31.18</v>
      </c>
    </row>
    <row r="3767" spans="1:4" ht="30">
      <c r="A3767" s="758">
        <v>92931</v>
      </c>
      <c r="B3767" s="759" t="s">
        <v>6004</v>
      </c>
      <c r="C3767" s="758" t="s">
        <v>30</v>
      </c>
      <c r="D3767" s="760">
        <v>40.630000000000003</v>
      </c>
    </row>
    <row r="3768" spans="1:4" ht="30">
      <c r="A3768" s="755">
        <v>92932</v>
      </c>
      <c r="B3768" s="756" t="s">
        <v>6005</v>
      </c>
      <c r="C3768" s="755" t="s">
        <v>30</v>
      </c>
      <c r="D3768" s="757">
        <v>40.630000000000003</v>
      </c>
    </row>
    <row r="3769" spans="1:4" ht="30">
      <c r="A3769" s="758">
        <v>92933</v>
      </c>
      <c r="B3769" s="759" t="s">
        <v>6006</v>
      </c>
      <c r="C3769" s="758" t="s">
        <v>30</v>
      </c>
      <c r="D3769" s="760">
        <v>40.630000000000003</v>
      </c>
    </row>
    <row r="3770" spans="1:4" ht="30">
      <c r="A3770" s="755">
        <v>92934</v>
      </c>
      <c r="B3770" s="756" t="s">
        <v>6007</v>
      </c>
      <c r="C3770" s="755" t="s">
        <v>30</v>
      </c>
      <c r="D3770" s="757">
        <v>58.54</v>
      </c>
    </row>
    <row r="3771" spans="1:4" ht="30">
      <c r="A3771" s="758">
        <v>92935</v>
      </c>
      <c r="B3771" s="759" t="s">
        <v>6008</v>
      </c>
      <c r="C3771" s="758" t="s">
        <v>30</v>
      </c>
      <c r="D3771" s="760">
        <v>58.54</v>
      </c>
    </row>
    <row r="3772" spans="1:4" ht="30">
      <c r="A3772" s="755">
        <v>92936</v>
      </c>
      <c r="B3772" s="756" t="s">
        <v>6009</v>
      </c>
      <c r="C3772" s="755" t="s">
        <v>30</v>
      </c>
      <c r="D3772" s="757">
        <v>79.650000000000006</v>
      </c>
    </row>
    <row r="3773" spans="1:4" ht="30">
      <c r="A3773" s="758">
        <v>92937</v>
      </c>
      <c r="B3773" s="759" t="s">
        <v>6010</v>
      </c>
      <c r="C3773" s="758" t="s">
        <v>30</v>
      </c>
      <c r="D3773" s="760">
        <v>79.650000000000006</v>
      </c>
    </row>
    <row r="3774" spans="1:4" ht="30">
      <c r="A3774" s="755">
        <v>92938</v>
      </c>
      <c r="B3774" s="756" t="s">
        <v>6011</v>
      </c>
      <c r="C3774" s="755" t="s">
        <v>30</v>
      </c>
      <c r="D3774" s="757">
        <v>16.489999999999998</v>
      </c>
    </row>
    <row r="3775" spans="1:4" ht="30">
      <c r="A3775" s="758">
        <v>92939</v>
      </c>
      <c r="B3775" s="759" t="s">
        <v>6012</v>
      </c>
      <c r="C3775" s="758" t="s">
        <v>30</v>
      </c>
      <c r="D3775" s="760">
        <v>16.62</v>
      </c>
    </row>
    <row r="3776" spans="1:4" ht="30">
      <c r="A3776" s="755">
        <v>92940</v>
      </c>
      <c r="B3776" s="756" t="s">
        <v>6013</v>
      </c>
      <c r="C3776" s="755" t="s">
        <v>30</v>
      </c>
      <c r="D3776" s="757">
        <v>20.58</v>
      </c>
    </row>
    <row r="3777" spans="1:4" ht="30">
      <c r="A3777" s="758">
        <v>92941</v>
      </c>
      <c r="B3777" s="759" t="s">
        <v>6014</v>
      </c>
      <c r="C3777" s="758" t="s">
        <v>30</v>
      </c>
      <c r="D3777" s="760">
        <v>20.57</v>
      </c>
    </row>
    <row r="3778" spans="1:4" ht="30">
      <c r="A3778" s="755">
        <v>92942</v>
      </c>
      <c r="B3778" s="756" t="s">
        <v>6015</v>
      </c>
      <c r="C3778" s="755" t="s">
        <v>30</v>
      </c>
      <c r="D3778" s="757">
        <v>20.57</v>
      </c>
    </row>
    <row r="3779" spans="1:4" ht="30">
      <c r="A3779" s="758">
        <v>92943</v>
      </c>
      <c r="B3779" s="759" t="s">
        <v>6016</v>
      </c>
      <c r="C3779" s="758" t="s">
        <v>30</v>
      </c>
      <c r="D3779" s="760">
        <v>23.37</v>
      </c>
    </row>
    <row r="3780" spans="1:4" ht="30">
      <c r="A3780" s="755">
        <v>92944</v>
      </c>
      <c r="B3780" s="756" t="s">
        <v>6017</v>
      </c>
      <c r="C3780" s="755" t="s">
        <v>30</v>
      </c>
      <c r="D3780" s="757">
        <v>23.37</v>
      </c>
    </row>
    <row r="3781" spans="1:4" ht="30">
      <c r="A3781" s="758">
        <v>92945</v>
      </c>
      <c r="B3781" s="759" t="s">
        <v>6018</v>
      </c>
      <c r="C3781" s="758" t="s">
        <v>30</v>
      </c>
      <c r="D3781" s="760">
        <v>23.37</v>
      </c>
    </row>
    <row r="3782" spans="1:4" ht="30">
      <c r="A3782" s="755">
        <v>92946</v>
      </c>
      <c r="B3782" s="756" t="s">
        <v>6019</v>
      </c>
      <c r="C3782" s="755" t="s">
        <v>30</v>
      </c>
      <c r="D3782" s="757">
        <v>31.65</v>
      </c>
    </row>
    <row r="3783" spans="1:4" ht="30">
      <c r="A3783" s="758">
        <v>92947</v>
      </c>
      <c r="B3783" s="759" t="s">
        <v>6020</v>
      </c>
      <c r="C3783" s="758" t="s">
        <v>30</v>
      </c>
      <c r="D3783" s="760">
        <v>31.65</v>
      </c>
    </row>
    <row r="3784" spans="1:4" ht="30">
      <c r="A3784" s="755">
        <v>92948</v>
      </c>
      <c r="B3784" s="756" t="s">
        <v>6021</v>
      </c>
      <c r="C3784" s="755" t="s">
        <v>30</v>
      </c>
      <c r="D3784" s="757">
        <v>31.65</v>
      </c>
    </row>
    <row r="3785" spans="1:4" ht="30">
      <c r="A3785" s="758">
        <v>92949</v>
      </c>
      <c r="B3785" s="759" t="s">
        <v>6022</v>
      </c>
      <c r="C3785" s="758" t="s">
        <v>30</v>
      </c>
      <c r="D3785" s="760">
        <v>47.78</v>
      </c>
    </row>
    <row r="3786" spans="1:4" ht="30">
      <c r="A3786" s="755">
        <v>92950</v>
      </c>
      <c r="B3786" s="756" t="s">
        <v>6023</v>
      </c>
      <c r="C3786" s="755" t="s">
        <v>30</v>
      </c>
      <c r="D3786" s="757">
        <v>47.78</v>
      </c>
    </row>
    <row r="3787" spans="1:4" ht="30">
      <c r="A3787" s="758">
        <v>92951</v>
      </c>
      <c r="B3787" s="759" t="s">
        <v>6024</v>
      </c>
      <c r="C3787" s="758" t="s">
        <v>30</v>
      </c>
      <c r="D3787" s="760">
        <v>67.14</v>
      </c>
    </row>
    <row r="3788" spans="1:4" ht="30">
      <c r="A3788" s="755">
        <v>92952</v>
      </c>
      <c r="B3788" s="756" t="s">
        <v>6025</v>
      </c>
      <c r="C3788" s="755" t="s">
        <v>30</v>
      </c>
      <c r="D3788" s="757">
        <v>67.14</v>
      </c>
    </row>
    <row r="3789" spans="1:4" ht="30">
      <c r="A3789" s="758">
        <v>92953</v>
      </c>
      <c r="B3789" s="759" t="s">
        <v>1610</v>
      </c>
      <c r="C3789" s="758" t="s">
        <v>30</v>
      </c>
      <c r="D3789" s="760">
        <v>14.47</v>
      </c>
    </row>
    <row r="3790" spans="1:4" ht="30">
      <c r="A3790" s="755">
        <v>93050</v>
      </c>
      <c r="B3790" s="756" t="s">
        <v>6026</v>
      </c>
      <c r="C3790" s="755" t="s">
        <v>30</v>
      </c>
      <c r="D3790" s="757">
        <v>5.92</v>
      </c>
    </row>
    <row r="3791" spans="1:4" ht="30">
      <c r="A3791" s="758">
        <v>93051</v>
      </c>
      <c r="B3791" s="759" t="s">
        <v>6027</v>
      </c>
      <c r="C3791" s="758" t="s">
        <v>30</v>
      </c>
      <c r="D3791" s="760">
        <v>5.57</v>
      </c>
    </row>
    <row r="3792" spans="1:4" ht="30">
      <c r="A3792" s="755">
        <v>93052</v>
      </c>
      <c r="B3792" s="756" t="s">
        <v>6028</v>
      </c>
      <c r="C3792" s="755" t="s">
        <v>30</v>
      </c>
      <c r="D3792" s="757">
        <v>205.84</v>
      </c>
    </row>
    <row r="3793" spans="1:4" ht="30">
      <c r="A3793" s="758">
        <v>93054</v>
      </c>
      <c r="B3793" s="759" t="s">
        <v>6029</v>
      </c>
      <c r="C3793" s="758" t="s">
        <v>30</v>
      </c>
      <c r="D3793" s="760">
        <v>10.09</v>
      </c>
    </row>
    <row r="3794" spans="1:4" ht="30">
      <c r="A3794" s="755">
        <v>93055</v>
      </c>
      <c r="B3794" s="756" t="s">
        <v>6030</v>
      </c>
      <c r="C3794" s="755" t="s">
        <v>30</v>
      </c>
      <c r="D3794" s="757">
        <v>19.16</v>
      </c>
    </row>
    <row r="3795" spans="1:4" ht="30">
      <c r="A3795" s="758">
        <v>93056</v>
      </c>
      <c r="B3795" s="759" t="s">
        <v>6031</v>
      </c>
      <c r="C3795" s="758" t="s">
        <v>30</v>
      </c>
      <c r="D3795" s="760">
        <v>8.27</v>
      </c>
    </row>
    <row r="3796" spans="1:4" ht="30">
      <c r="A3796" s="755">
        <v>93057</v>
      </c>
      <c r="B3796" s="756" t="s">
        <v>6032</v>
      </c>
      <c r="C3796" s="755" t="s">
        <v>30</v>
      </c>
      <c r="D3796" s="757">
        <v>7.42</v>
      </c>
    </row>
    <row r="3797" spans="1:4" ht="30">
      <c r="A3797" s="758">
        <v>93058</v>
      </c>
      <c r="B3797" s="759" t="s">
        <v>6033</v>
      </c>
      <c r="C3797" s="758" t="s">
        <v>30</v>
      </c>
      <c r="D3797" s="760">
        <v>226.46</v>
      </c>
    </row>
    <row r="3798" spans="1:4" ht="30">
      <c r="A3798" s="755">
        <v>93059</v>
      </c>
      <c r="B3798" s="756" t="s">
        <v>6034</v>
      </c>
      <c r="C3798" s="755" t="s">
        <v>30</v>
      </c>
      <c r="D3798" s="757">
        <v>13.59</v>
      </c>
    </row>
    <row r="3799" spans="1:4" ht="30">
      <c r="A3799" s="758">
        <v>93060</v>
      </c>
      <c r="B3799" s="759" t="s">
        <v>6035</v>
      </c>
      <c r="C3799" s="758" t="s">
        <v>30</v>
      </c>
      <c r="D3799" s="760">
        <v>32.61</v>
      </c>
    </row>
    <row r="3800" spans="1:4" ht="30">
      <c r="A3800" s="755">
        <v>93061</v>
      </c>
      <c r="B3800" s="756" t="s">
        <v>6036</v>
      </c>
      <c r="C3800" s="755" t="s">
        <v>30</v>
      </c>
      <c r="D3800" s="757">
        <v>14.39</v>
      </c>
    </row>
    <row r="3801" spans="1:4" ht="30">
      <c r="A3801" s="758">
        <v>93062</v>
      </c>
      <c r="B3801" s="759" t="s">
        <v>6037</v>
      </c>
      <c r="C3801" s="758" t="s">
        <v>30</v>
      </c>
      <c r="D3801" s="760">
        <v>12.74</v>
      </c>
    </row>
    <row r="3802" spans="1:4" ht="30">
      <c r="A3802" s="755">
        <v>93063</v>
      </c>
      <c r="B3802" s="756" t="s">
        <v>1611</v>
      </c>
      <c r="C3802" s="755" t="s">
        <v>30</v>
      </c>
      <c r="D3802" s="757">
        <v>259.44</v>
      </c>
    </row>
    <row r="3803" spans="1:4" ht="30">
      <c r="A3803" s="758">
        <v>93064</v>
      </c>
      <c r="B3803" s="759" t="s">
        <v>6038</v>
      </c>
      <c r="C3803" s="758" t="s">
        <v>30</v>
      </c>
      <c r="D3803" s="760">
        <v>21.45</v>
      </c>
    </row>
    <row r="3804" spans="1:4" ht="30">
      <c r="A3804" s="755">
        <v>93065</v>
      </c>
      <c r="B3804" s="756" t="s">
        <v>6039</v>
      </c>
      <c r="C3804" s="755" t="s">
        <v>30</v>
      </c>
      <c r="D3804" s="757">
        <v>20.23</v>
      </c>
    </row>
    <row r="3805" spans="1:4" ht="30">
      <c r="A3805" s="758">
        <v>93066</v>
      </c>
      <c r="B3805" s="759" t="s">
        <v>1612</v>
      </c>
      <c r="C3805" s="758" t="s">
        <v>30</v>
      </c>
      <c r="D3805" s="760">
        <v>325.47000000000003</v>
      </c>
    </row>
    <row r="3806" spans="1:4" ht="30">
      <c r="A3806" s="755">
        <v>93067</v>
      </c>
      <c r="B3806" s="756" t="s">
        <v>6040</v>
      </c>
      <c r="C3806" s="755" t="s">
        <v>30</v>
      </c>
      <c r="D3806" s="757">
        <v>31.23</v>
      </c>
    </row>
    <row r="3807" spans="1:4" ht="30">
      <c r="A3807" s="758">
        <v>93068</v>
      </c>
      <c r="B3807" s="759" t="s">
        <v>6041</v>
      </c>
      <c r="C3807" s="758" t="s">
        <v>30</v>
      </c>
      <c r="D3807" s="760">
        <v>27.66</v>
      </c>
    </row>
    <row r="3808" spans="1:4" ht="30">
      <c r="A3808" s="755">
        <v>93069</v>
      </c>
      <c r="B3808" s="756" t="s">
        <v>1613</v>
      </c>
      <c r="C3808" s="755" t="s">
        <v>30</v>
      </c>
      <c r="D3808" s="757">
        <v>450.7</v>
      </c>
    </row>
    <row r="3809" spans="1:4" ht="30">
      <c r="A3809" s="758">
        <v>93070</v>
      </c>
      <c r="B3809" s="759" t="s">
        <v>6042</v>
      </c>
      <c r="C3809" s="758" t="s">
        <v>30</v>
      </c>
      <c r="D3809" s="760">
        <v>75.239999999999995</v>
      </c>
    </row>
    <row r="3810" spans="1:4" ht="30">
      <c r="A3810" s="755">
        <v>93071</v>
      </c>
      <c r="B3810" s="756" t="s">
        <v>6043</v>
      </c>
      <c r="C3810" s="755" t="s">
        <v>30</v>
      </c>
      <c r="D3810" s="757">
        <v>70.099999999999994</v>
      </c>
    </row>
    <row r="3811" spans="1:4" ht="30">
      <c r="A3811" s="758">
        <v>93072</v>
      </c>
      <c r="B3811" s="759" t="s">
        <v>1614</v>
      </c>
      <c r="C3811" s="758" t="s">
        <v>30</v>
      </c>
      <c r="D3811" s="760">
        <v>594.30999999999995</v>
      </c>
    </row>
    <row r="3812" spans="1:4" ht="30">
      <c r="A3812" s="755">
        <v>93073</v>
      </c>
      <c r="B3812" s="756" t="s">
        <v>6044</v>
      </c>
      <c r="C3812" s="755" t="s">
        <v>30</v>
      </c>
      <c r="D3812" s="757">
        <v>35.299999999999997</v>
      </c>
    </row>
    <row r="3813" spans="1:4" ht="30">
      <c r="A3813" s="758">
        <v>93074</v>
      </c>
      <c r="B3813" s="759" t="s">
        <v>6045</v>
      </c>
      <c r="C3813" s="758" t="s">
        <v>30</v>
      </c>
      <c r="D3813" s="760">
        <v>7.87</v>
      </c>
    </row>
    <row r="3814" spans="1:4" ht="30">
      <c r="A3814" s="755">
        <v>93075</v>
      </c>
      <c r="B3814" s="756" t="s">
        <v>6046</v>
      </c>
      <c r="C3814" s="755" t="s">
        <v>30</v>
      </c>
      <c r="D3814" s="757">
        <v>11.26</v>
      </c>
    </row>
    <row r="3815" spans="1:4" ht="30">
      <c r="A3815" s="758">
        <v>93076</v>
      </c>
      <c r="B3815" s="759" t="s">
        <v>6047</v>
      </c>
      <c r="C3815" s="758" t="s">
        <v>30</v>
      </c>
      <c r="D3815" s="760">
        <v>11.42</v>
      </c>
    </row>
    <row r="3816" spans="1:4" ht="30">
      <c r="A3816" s="755">
        <v>93077</v>
      </c>
      <c r="B3816" s="756" t="s">
        <v>6048</v>
      </c>
      <c r="C3816" s="755" t="s">
        <v>30</v>
      </c>
      <c r="D3816" s="757">
        <v>15.24</v>
      </c>
    </row>
    <row r="3817" spans="1:4" ht="30">
      <c r="A3817" s="758">
        <v>93078</v>
      </c>
      <c r="B3817" s="759" t="s">
        <v>6049</v>
      </c>
      <c r="C3817" s="758" t="s">
        <v>30</v>
      </c>
      <c r="D3817" s="760">
        <v>16.239999999999998</v>
      </c>
    </row>
    <row r="3818" spans="1:4" ht="30">
      <c r="A3818" s="755">
        <v>93079</v>
      </c>
      <c r="B3818" s="756" t="s">
        <v>6050</v>
      </c>
      <c r="C3818" s="755" t="s">
        <v>30</v>
      </c>
      <c r="D3818" s="757">
        <v>15.06</v>
      </c>
    </row>
    <row r="3819" spans="1:4" ht="30">
      <c r="A3819" s="758">
        <v>93080</v>
      </c>
      <c r="B3819" s="759" t="s">
        <v>6051</v>
      </c>
      <c r="C3819" s="758" t="s">
        <v>30</v>
      </c>
      <c r="D3819" s="760">
        <v>5.18</v>
      </c>
    </row>
    <row r="3820" spans="1:4" ht="30">
      <c r="A3820" s="755">
        <v>93081</v>
      </c>
      <c r="B3820" s="756" t="s">
        <v>6052</v>
      </c>
      <c r="C3820" s="755" t="s">
        <v>30</v>
      </c>
      <c r="D3820" s="757">
        <v>9.48</v>
      </c>
    </row>
    <row r="3821" spans="1:4" ht="30">
      <c r="A3821" s="758">
        <v>93082</v>
      </c>
      <c r="B3821" s="759" t="s">
        <v>6053</v>
      </c>
      <c r="C3821" s="758" t="s">
        <v>30</v>
      </c>
      <c r="D3821" s="760">
        <v>11.2</v>
      </c>
    </row>
    <row r="3822" spans="1:4" ht="30">
      <c r="A3822" s="755">
        <v>93083</v>
      </c>
      <c r="B3822" s="756" t="s">
        <v>6054</v>
      </c>
      <c r="C3822" s="755" t="s">
        <v>30</v>
      </c>
      <c r="D3822" s="757">
        <v>178.7</v>
      </c>
    </row>
    <row r="3823" spans="1:4" ht="30">
      <c r="A3823" s="758">
        <v>93084</v>
      </c>
      <c r="B3823" s="759" t="s">
        <v>6055</v>
      </c>
      <c r="C3823" s="758" t="s">
        <v>30</v>
      </c>
      <c r="D3823" s="760">
        <v>7.6</v>
      </c>
    </row>
    <row r="3824" spans="1:4" ht="30">
      <c r="A3824" s="755">
        <v>93085</v>
      </c>
      <c r="B3824" s="756" t="s">
        <v>6056</v>
      </c>
      <c r="C3824" s="755" t="s">
        <v>30</v>
      </c>
      <c r="D3824" s="757">
        <v>7.25</v>
      </c>
    </row>
    <row r="3825" spans="1:4" ht="30">
      <c r="A3825" s="758">
        <v>93086</v>
      </c>
      <c r="B3825" s="759" t="s">
        <v>6057</v>
      </c>
      <c r="C3825" s="758" t="s">
        <v>30</v>
      </c>
      <c r="D3825" s="760">
        <v>207.52</v>
      </c>
    </row>
    <row r="3826" spans="1:4" ht="30">
      <c r="A3826" s="755">
        <v>93087</v>
      </c>
      <c r="B3826" s="756" t="s">
        <v>6058</v>
      </c>
      <c r="C3826" s="755" t="s">
        <v>30</v>
      </c>
      <c r="D3826" s="757">
        <v>10.44</v>
      </c>
    </row>
    <row r="3827" spans="1:4" ht="30">
      <c r="A3827" s="758">
        <v>93088</v>
      </c>
      <c r="B3827" s="759" t="s">
        <v>6059</v>
      </c>
      <c r="C3827" s="758" t="s">
        <v>30</v>
      </c>
      <c r="D3827" s="760">
        <v>11.77</v>
      </c>
    </row>
    <row r="3828" spans="1:4" ht="30">
      <c r="A3828" s="755">
        <v>93089</v>
      </c>
      <c r="B3828" s="756" t="s">
        <v>6060</v>
      </c>
      <c r="C3828" s="755" t="s">
        <v>30</v>
      </c>
      <c r="D3828" s="757">
        <v>20.84</v>
      </c>
    </row>
    <row r="3829" spans="1:4" ht="30">
      <c r="A3829" s="758">
        <v>93090</v>
      </c>
      <c r="B3829" s="759" t="s">
        <v>6061</v>
      </c>
      <c r="C3829" s="758" t="s">
        <v>30</v>
      </c>
      <c r="D3829" s="760">
        <v>9.9499999999999993</v>
      </c>
    </row>
    <row r="3830" spans="1:4" ht="30">
      <c r="A3830" s="755">
        <v>93091</v>
      </c>
      <c r="B3830" s="756" t="s">
        <v>6062</v>
      </c>
      <c r="C3830" s="755" t="s">
        <v>30</v>
      </c>
      <c r="D3830" s="757">
        <v>9.1</v>
      </c>
    </row>
    <row r="3831" spans="1:4" ht="30">
      <c r="A3831" s="758">
        <v>93092</v>
      </c>
      <c r="B3831" s="759" t="s">
        <v>6063</v>
      </c>
      <c r="C3831" s="758" t="s">
        <v>30</v>
      </c>
      <c r="D3831" s="760">
        <v>228.14</v>
      </c>
    </row>
    <row r="3832" spans="1:4" ht="30">
      <c r="A3832" s="755">
        <v>93093</v>
      </c>
      <c r="B3832" s="756" t="s">
        <v>6064</v>
      </c>
      <c r="C3832" s="755" t="s">
        <v>30</v>
      </c>
      <c r="D3832" s="757">
        <v>15.27</v>
      </c>
    </row>
    <row r="3833" spans="1:4" ht="30">
      <c r="A3833" s="758">
        <v>93094</v>
      </c>
      <c r="B3833" s="759" t="s">
        <v>6065</v>
      </c>
      <c r="C3833" s="758" t="s">
        <v>30</v>
      </c>
      <c r="D3833" s="760">
        <v>34.29</v>
      </c>
    </row>
    <row r="3834" spans="1:4" ht="30">
      <c r="A3834" s="755">
        <v>93095</v>
      </c>
      <c r="B3834" s="756" t="s">
        <v>6066</v>
      </c>
      <c r="C3834" s="755" t="s">
        <v>30</v>
      </c>
      <c r="D3834" s="757">
        <v>27.81</v>
      </c>
    </row>
    <row r="3835" spans="1:4" ht="30">
      <c r="A3835" s="758">
        <v>93096</v>
      </c>
      <c r="B3835" s="759" t="s">
        <v>6067</v>
      </c>
      <c r="C3835" s="758" t="s">
        <v>30</v>
      </c>
      <c r="D3835" s="760">
        <v>38.590000000000003</v>
      </c>
    </row>
    <row r="3836" spans="1:4" ht="30">
      <c r="A3836" s="755">
        <v>93097</v>
      </c>
      <c r="B3836" s="756" t="s">
        <v>6068</v>
      </c>
      <c r="C3836" s="755" t="s">
        <v>30</v>
      </c>
      <c r="D3836" s="757">
        <v>8.0500000000000007</v>
      </c>
    </row>
    <row r="3837" spans="1:4" ht="30">
      <c r="A3837" s="758">
        <v>93098</v>
      </c>
      <c r="B3837" s="759" t="s">
        <v>6069</v>
      </c>
      <c r="C3837" s="758" t="s">
        <v>30</v>
      </c>
      <c r="D3837" s="760">
        <v>11.44</v>
      </c>
    </row>
    <row r="3838" spans="1:4" ht="30">
      <c r="A3838" s="755">
        <v>93099</v>
      </c>
      <c r="B3838" s="756" t="s">
        <v>6070</v>
      </c>
      <c r="C3838" s="755" t="s">
        <v>30</v>
      </c>
      <c r="D3838" s="757">
        <v>13.72</v>
      </c>
    </row>
    <row r="3839" spans="1:4" ht="30">
      <c r="A3839" s="758">
        <v>93100</v>
      </c>
      <c r="B3839" s="759" t="s">
        <v>6071</v>
      </c>
      <c r="C3839" s="758" t="s">
        <v>30</v>
      </c>
      <c r="D3839" s="760">
        <v>17.54</v>
      </c>
    </row>
    <row r="3840" spans="1:4" ht="30">
      <c r="A3840" s="755">
        <v>93101</v>
      </c>
      <c r="B3840" s="756" t="s">
        <v>6072</v>
      </c>
      <c r="C3840" s="755" t="s">
        <v>30</v>
      </c>
      <c r="D3840" s="757">
        <v>18.54</v>
      </c>
    </row>
    <row r="3841" spans="1:4" ht="30">
      <c r="A3841" s="758">
        <v>93102</v>
      </c>
      <c r="B3841" s="759" t="s">
        <v>6073</v>
      </c>
      <c r="C3841" s="758" t="s">
        <v>30</v>
      </c>
      <c r="D3841" s="760">
        <v>17.53</v>
      </c>
    </row>
    <row r="3842" spans="1:4" ht="30">
      <c r="A3842" s="755">
        <v>93103</v>
      </c>
      <c r="B3842" s="756" t="s">
        <v>6074</v>
      </c>
      <c r="C3842" s="755" t="s">
        <v>30</v>
      </c>
      <c r="D3842" s="757">
        <v>5.32</v>
      </c>
    </row>
    <row r="3843" spans="1:4" ht="30">
      <c r="A3843" s="758">
        <v>93104</v>
      </c>
      <c r="B3843" s="759" t="s">
        <v>6075</v>
      </c>
      <c r="C3843" s="758" t="s">
        <v>30</v>
      </c>
      <c r="D3843" s="760">
        <v>9.6199999999999992</v>
      </c>
    </row>
    <row r="3844" spans="1:4" ht="30">
      <c r="A3844" s="755">
        <v>93105</v>
      </c>
      <c r="B3844" s="756" t="s">
        <v>6076</v>
      </c>
      <c r="C3844" s="755" t="s">
        <v>30</v>
      </c>
      <c r="D3844" s="757">
        <v>11.34</v>
      </c>
    </row>
    <row r="3845" spans="1:4" ht="30">
      <c r="A3845" s="758">
        <v>93106</v>
      </c>
      <c r="B3845" s="759" t="s">
        <v>6077</v>
      </c>
      <c r="C3845" s="758" t="s">
        <v>30</v>
      </c>
      <c r="D3845" s="760">
        <v>178.84</v>
      </c>
    </row>
    <row r="3846" spans="1:4" ht="30">
      <c r="A3846" s="755">
        <v>93107</v>
      </c>
      <c r="B3846" s="756" t="s">
        <v>6078</v>
      </c>
      <c r="C3846" s="755" t="s">
        <v>30</v>
      </c>
      <c r="D3846" s="757">
        <v>9.09</v>
      </c>
    </row>
    <row r="3847" spans="1:4" ht="30">
      <c r="A3847" s="758">
        <v>93108</v>
      </c>
      <c r="B3847" s="759" t="s">
        <v>6079</v>
      </c>
      <c r="C3847" s="758" t="s">
        <v>30</v>
      </c>
      <c r="D3847" s="760">
        <v>8.74</v>
      </c>
    </row>
    <row r="3848" spans="1:4" ht="30">
      <c r="A3848" s="755">
        <v>93109</v>
      </c>
      <c r="B3848" s="756" t="s">
        <v>1615</v>
      </c>
      <c r="C3848" s="755" t="s">
        <v>30</v>
      </c>
      <c r="D3848" s="757">
        <v>209.01</v>
      </c>
    </row>
    <row r="3849" spans="1:4" ht="30">
      <c r="A3849" s="758">
        <v>93110</v>
      </c>
      <c r="B3849" s="759" t="s">
        <v>6080</v>
      </c>
      <c r="C3849" s="758" t="s">
        <v>30</v>
      </c>
      <c r="D3849" s="760">
        <v>11.93</v>
      </c>
    </row>
    <row r="3850" spans="1:4" ht="30">
      <c r="A3850" s="755">
        <v>93111</v>
      </c>
      <c r="B3850" s="756" t="s">
        <v>6081</v>
      </c>
      <c r="C3850" s="755" t="s">
        <v>30</v>
      </c>
      <c r="D3850" s="757">
        <v>13.26</v>
      </c>
    </row>
    <row r="3851" spans="1:4" ht="30">
      <c r="A3851" s="758">
        <v>93112</v>
      </c>
      <c r="B3851" s="759" t="s">
        <v>6082</v>
      </c>
      <c r="C3851" s="758" t="s">
        <v>30</v>
      </c>
      <c r="D3851" s="760">
        <v>22.33</v>
      </c>
    </row>
    <row r="3852" spans="1:4" ht="30">
      <c r="A3852" s="755">
        <v>93113</v>
      </c>
      <c r="B3852" s="756" t="s">
        <v>6083</v>
      </c>
      <c r="C3852" s="755" t="s">
        <v>30</v>
      </c>
      <c r="D3852" s="757">
        <v>12.66</v>
      </c>
    </row>
    <row r="3853" spans="1:4" ht="30">
      <c r="A3853" s="758">
        <v>93114</v>
      </c>
      <c r="B3853" s="759" t="s">
        <v>6084</v>
      </c>
      <c r="C3853" s="758" t="s">
        <v>30</v>
      </c>
      <c r="D3853" s="760">
        <v>17.98</v>
      </c>
    </row>
    <row r="3854" spans="1:4" ht="30">
      <c r="A3854" s="755">
        <v>93115</v>
      </c>
      <c r="B3854" s="756" t="s">
        <v>6085</v>
      </c>
      <c r="C3854" s="755" t="s">
        <v>30</v>
      </c>
      <c r="D3854" s="757">
        <v>37</v>
      </c>
    </row>
    <row r="3855" spans="1:4" ht="30">
      <c r="A3855" s="758">
        <v>93116</v>
      </c>
      <c r="B3855" s="759" t="s">
        <v>6086</v>
      </c>
      <c r="C3855" s="758" t="s">
        <v>30</v>
      </c>
      <c r="D3855" s="760">
        <v>230.85</v>
      </c>
    </row>
    <row r="3856" spans="1:4" ht="30">
      <c r="A3856" s="755">
        <v>93117</v>
      </c>
      <c r="B3856" s="756" t="s">
        <v>6087</v>
      </c>
      <c r="C3856" s="755" t="s">
        <v>30</v>
      </c>
      <c r="D3856" s="757">
        <v>28.05</v>
      </c>
    </row>
    <row r="3857" spans="1:4" ht="30">
      <c r="A3857" s="758">
        <v>93118</v>
      </c>
      <c r="B3857" s="759" t="s">
        <v>6088</v>
      </c>
      <c r="C3857" s="758" t="s">
        <v>30</v>
      </c>
      <c r="D3857" s="760">
        <v>41.61</v>
      </c>
    </row>
    <row r="3858" spans="1:4" ht="30">
      <c r="A3858" s="755">
        <v>93119</v>
      </c>
      <c r="B3858" s="756" t="s">
        <v>1616</v>
      </c>
      <c r="C3858" s="755" t="s">
        <v>30</v>
      </c>
      <c r="D3858" s="757">
        <v>8.9499999999999993</v>
      </c>
    </row>
    <row r="3859" spans="1:4" ht="30">
      <c r="A3859" s="758">
        <v>93120</v>
      </c>
      <c r="B3859" s="759" t="s">
        <v>6089</v>
      </c>
      <c r="C3859" s="758" t="s">
        <v>30</v>
      </c>
      <c r="D3859" s="760">
        <v>12.77</v>
      </c>
    </row>
    <row r="3860" spans="1:4" ht="30">
      <c r="A3860" s="755">
        <v>93121</v>
      </c>
      <c r="B3860" s="756" t="s">
        <v>6090</v>
      </c>
      <c r="C3860" s="755" t="s">
        <v>30</v>
      </c>
      <c r="D3860" s="757">
        <v>13.77</v>
      </c>
    </row>
    <row r="3861" spans="1:4" ht="30">
      <c r="A3861" s="758">
        <v>93122</v>
      </c>
      <c r="B3861" s="759" t="s">
        <v>1617</v>
      </c>
      <c r="C3861" s="758" t="s">
        <v>30</v>
      </c>
      <c r="D3861" s="760">
        <v>12.61</v>
      </c>
    </row>
    <row r="3862" spans="1:4" ht="30">
      <c r="A3862" s="755">
        <v>93123</v>
      </c>
      <c r="B3862" s="756" t="s">
        <v>1618</v>
      </c>
      <c r="C3862" s="755" t="s">
        <v>30</v>
      </c>
      <c r="D3862" s="757">
        <v>25.38</v>
      </c>
    </row>
    <row r="3863" spans="1:4" ht="30">
      <c r="A3863" s="758">
        <v>93124</v>
      </c>
      <c r="B3863" s="759" t="s">
        <v>6091</v>
      </c>
      <c r="C3863" s="758" t="s">
        <v>30</v>
      </c>
      <c r="D3863" s="760">
        <v>38.74</v>
      </c>
    </row>
    <row r="3864" spans="1:4" ht="30">
      <c r="A3864" s="755">
        <v>93125</v>
      </c>
      <c r="B3864" s="756" t="s">
        <v>1619</v>
      </c>
      <c r="C3864" s="755" t="s">
        <v>30</v>
      </c>
      <c r="D3864" s="757">
        <v>55.64</v>
      </c>
    </row>
    <row r="3865" spans="1:4" ht="30">
      <c r="A3865" s="758">
        <v>93126</v>
      </c>
      <c r="B3865" s="759" t="s">
        <v>1620</v>
      </c>
      <c r="C3865" s="758" t="s">
        <v>30</v>
      </c>
      <c r="D3865" s="760">
        <v>119.36</v>
      </c>
    </row>
    <row r="3866" spans="1:4" ht="30">
      <c r="A3866" s="755">
        <v>93133</v>
      </c>
      <c r="B3866" s="756" t="s">
        <v>6092</v>
      </c>
      <c r="C3866" s="755" t="s">
        <v>30</v>
      </c>
      <c r="D3866" s="757">
        <v>11.81</v>
      </c>
    </row>
    <row r="3867" spans="1:4" ht="30">
      <c r="A3867" s="758">
        <v>94465</v>
      </c>
      <c r="B3867" s="759" t="s">
        <v>6093</v>
      </c>
      <c r="C3867" s="758" t="s">
        <v>30</v>
      </c>
      <c r="D3867" s="760">
        <v>29.22</v>
      </c>
    </row>
    <row r="3868" spans="1:4" ht="30">
      <c r="A3868" s="755">
        <v>94466</v>
      </c>
      <c r="B3868" s="756" t="s">
        <v>6094</v>
      </c>
      <c r="C3868" s="755" t="s">
        <v>30</v>
      </c>
      <c r="D3868" s="757">
        <v>29.23</v>
      </c>
    </row>
    <row r="3869" spans="1:4" ht="30">
      <c r="A3869" s="758">
        <v>94467</v>
      </c>
      <c r="B3869" s="759" t="s">
        <v>6095</v>
      </c>
      <c r="C3869" s="758" t="s">
        <v>30</v>
      </c>
      <c r="D3869" s="760">
        <v>43.86</v>
      </c>
    </row>
    <row r="3870" spans="1:4" ht="30">
      <c r="A3870" s="755">
        <v>94468</v>
      </c>
      <c r="B3870" s="756" t="s">
        <v>6096</v>
      </c>
      <c r="C3870" s="755" t="s">
        <v>30</v>
      </c>
      <c r="D3870" s="757">
        <v>38.659999999999997</v>
      </c>
    </row>
    <row r="3871" spans="1:4" ht="30">
      <c r="A3871" s="758">
        <v>94469</v>
      </c>
      <c r="B3871" s="759" t="s">
        <v>6097</v>
      </c>
      <c r="C3871" s="758" t="s">
        <v>30</v>
      </c>
      <c r="D3871" s="760">
        <v>63.23</v>
      </c>
    </row>
    <row r="3872" spans="1:4" ht="30">
      <c r="A3872" s="755">
        <v>94470</v>
      </c>
      <c r="B3872" s="756" t="s">
        <v>6098</v>
      </c>
      <c r="C3872" s="755" t="s">
        <v>30</v>
      </c>
      <c r="D3872" s="757">
        <v>58.61</v>
      </c>
    </row>
    <row r="3873" spans="1:4" ht="30">
      <c r="A3873" s="758">
        <v>94471</v>
      </c>
      <c r="B3873" s="759" t="s">
        <v>6099</v>
      </c>
      <c r="C3873" s="758" t="s">
        <v>30</v>
      </c>
      <c r="D3873" s="760">
        <v>42.23</v>
      </c>
    </row>
    <row r="3874" spans="1:4" ht="30">
      <c r="A3874" s="755">
        <v>94472</v>
      </c>
      <c r="B3874" s="756" t="s">
        <v>6100</v>
      </c>
      <c r="C3874" s="755" t="s">
        <v>30</v>
      </c>
      <c r="D3874" s="757">
        <v>43.39</v>
      </c>
    </row>
    <row r="3875" spans="1:4" ht="30">
      <c r="A3875" s="758">
        <v>94473</v>
      </c>
      <c r="B3875" s="759" t="s">
        <v>6101</v>
      </c>
      <c r="C3875" s="758" t="s">
        <v>30</v>
      </c>
      <c r="D3875" s="760">
        <v>62.92</v>
      </c>
    </row>
    <row r="3876" spans="1:4" ht="30">
      <c r="A3876" s="755">
        <v>94474</v>
      </c>
      <c r="B3876" s="756" t="s">
        <v>6102</v>
      </c>
      <c r="C3876" s="755" t="s">
        <v>30</v>
      </c>
      <c r="D3876" s="757">
        <v>68</v>
      </c>
    </row>
    <row r="3877" spans="1:4" ht="30">
      <c r="A3877" s="758">
        <v>94475</v>
      </c>
      <c r="B3877" s="759" t="s">
        <v>6103</v>
      </c>
      <c r="C3877" s="758" t="s">
        <v>30</v>
      </c>
      <c r="D3877" s="760">
        <v>86.03</v>
      </c>
    </row>
    <row r="3878" spans="1:4" ht="30">
      <c r="A3878" s="755">
        <v>94476</v>
      </c>
      <c r="B3878" s="756" t="s">
        <v>6104</v>
      </c>
      <c r="C3878" s="755" t="s">
        <v>30</v>
      </c>
      <c r="D3878" s="757">
        <v>95.83</v>
      </c>
    </row>
    <row r="3879" spans="1:4" ht="30">
      <c r="A3879" s="758">
        <v>94477</v>
      </c>
      <c r="B3879" s="759" t="s">
        <v>6105</v>
      </c>
      <c r="C3879" s="758" t="s">
        <v>30</v>
      </c>
      <c r="D3879" s="760">
        <v>56.22</v>
      </c>
    </row>
    <row r="3880" spans="1:4" ht="30">
      <c r="A3880" s="755">
        <v>94478</v>
      </c>
      <c r="B3880" s="756" t="s">
        <v>6106</v>
      </c>
      <c r="C3880" s="755" t="s">
        <v>30</v>
      </c>
      <c r="D3880" s="757">
        <v>86.38</v>
      </c>
    </row>
    <row r="3881" spans="1:4" ht="30">
      <c r="A3881" s="758">
        <v>94479</v>
      </c>
      <c r="B3881" s="759" t="s">
        <v>6107</v>
      </c>
      <c r="C3881" s="758" t="s">
        <v>30</v>
      </c>
      <c r="D3881" s="760">
        <v>113.7</v>
      </c>
    </row>
    <row r="3882" spans="1:4" ht="30">
      <c r="A3882" s="755">
        <v>94606</v>
      </c>
      <c r="B3882" s="756" t="s">
        <v>6108</v>
      </c>
      <c r="C3882" s="755" t="s">
        <v>30</v>
      </c>
      <c r="D3882" s="757">
        <v>37.89</v>
      </c>
    </row>
    <row r="3883" spans="1:4" ht="30">
      <c r="A3883" s="758">
        <v>94608</v>
      </c>
      <c r="B3883" s="759" t="s">
        <v>6109</v>
      </c>
      <c r="C3883" s="758" t="s">
        <v>30</v>
      </c>
      <c r="D3883" s="760">
        <v>83.13</v>
      </c>
    </row>
    <row r="3884" spans="1:4" ht="30">
      <c r="A3884" s="755">
        <v>94610</v>
      </c>
      <c r="B3884" s="756" t="s">
        <v>6110</v>
      </c>
      <c r="C3884" s="755" t="s">
        <v>30</v>
      </c>
      <c r="D3884" s="757">
        <v>120.78</v>
      </c>
    </row>
    <row r="3885" spans="1:4" ht="30">
      <c r="A3885" s="758">
        <v>94612</v>
      </c>
      <c r="B3885" s="759" t="s">
        <v>6111</v>
      </c>
      <c r="C3885" s="758" t="s">
        <v>30</v>
      </c>
      <c r="D3885" s="760">
        <v>166.45</v>
      </c>
    </row>
    <row r="3886" spans="1:4" ht="30">
      <c r="A3886" s="755">
        <v>94614</v>
      </c>
      <c r="B3886" s="756" t="s">
        <v>6112</v>
      </c>
      <c r="C3886" s="755" t="s">
        <v>30</v>
      </c>
      <c r="D3886" s="757">
        <v>62.85</v>
      </c>
    </row>
    <row r="3887" spans="1:4" ht="30">
      <c r="A3887" s="758">
        <v>94615</v>
      </c>
      <c r="B3887" s="759" t="s">
        <v>6113</v>
      </c>
      <c r="C3887" s="758" t="s">
        <v>30</v>
      </c>
      <c r="D3887" s="760">
        <v>69.959999999999994</v>
      </c>
    </row>
    <row r="3888" spans="1:4" ht="30">
      <c r="A3888" s="755">
        <v>94616</v>
      </c>
      <c r="B3888" s="756" t="s">
        <v>6114</v>
      </c>
      <c r="C3888" s="755" t="s">
        <v>30</v>
      </c>
      <c r="D3888" s="757">
        <v>156.19999999999999</v>
      </c>
    </row>
    <row r="3889" spans="1:4" ht="30">
      <c r="A3889" s="758">
        <v>94617</v>
      </c>
      <c r="B3889" s="759" t="s">
        <v>6115</v>
      </c>
      <c r="C3889" s="758" t="s">
        <v>30</v>
      </c>
      <c r="D3889" s="760">
        <v>131.5</v>
      </c>
    </row>
    <row r="3890" spans="1:4" ht="30">
      <c r="A3890" s="755">
        <v>94618</v>
      </c>
      <c r="B3890" s="756" t="s">
        <v>6116</v>
      </c>
      <c r="C3890" s="755" t="s">
        <v>30</v>
      </c>
      <c r="D3890" s="757">
        <v>154.47</v>
      </c>
    </row>
    <row r="3891" spans="1:4" ht="30">
      <c r="A3891" s="758">
        <v>94620</v>
      </c>
      <c r="B3891" s="759" t="s">
        <v>6117</v>
      </c>
      <c r="C3891" s="758" t="s">
        <v>30</v>
      </c>
      <c r="D3891" s="760">
        <v>339.18</v>
      </c>
    </row>
    <row r="3892" spans="1:4" ht="30">
      <c r="A3892" s="755">
        <v>94622</v>
      </c>
      <c r="B3892" s="756" t="s">
        <v>6118</v>
      </c>
      <c r="C3892" s="755" t="s">
        <v>30</v>
      </c>
      <c r="D3892" s="757">
        <v>90.6</v>
      </c>
    </row>
    <row r="3893" spans="1:4" ht="30">
      <c r="A3893" s="758">
        <v>94623</v>
      </c>
      <c r="B3893" s="759" t="s">
        <v>6119</v>
      </c>
      <c r="C3893" s="758" t="s">
        <v>30</v>
      </c>
      <c r="D3893" s="760">
        <v>194.43</v>
      </c>
    </row>
    <row r="3894" spans="1:4" ht="30">
      <c r="A3894" s="755">
        <v>94624</v>
      </c>
      <c r="B3894" s="756" t="s">
        <v>6120</v>
      </c>
      <c r="C3894" s="755" t="s">
        <v>30</v>
      </c>
      <c r="D3894" s="757">
        <v>289.87</v>
      </c>
    </row>
    <row r="3895" spans="1:4" ht="30">
      <c r="A3895" s="758">
        <v>94625</v>
      </c>
      <c r="B3895" s="759" t="s">
        <v>6121</v>
      </c>
      <c r="C3895" s="758" t="s">
        <v>30</v>
      </c>
      <c r="D3895" s="760">
        <v>586.96</v>
      </c>
    </row>
    <row r="3896" spans="1:4" ht="30">
      <c r="A3896" s="755">
        <v>94656</v>
      </c>
      <c r="B3896" s="756" t="s">
        <v>6122</v>
      </c>
      <c r="C3896" s="755" t="s">
        <v>30</v>
      </c>
      <c r="D3896" s="757">
        <v>4.42</v>
      </c>
    </row>
    <row r="3897" spans="1:4" ht="30">
      <c r="A3897" s="758">
        <v>94657</v>
      </c>
      <c r="B3897" s="759" t="s">
        <v>6123</v>
      </c>
      <c r="C3897" s="758" t="s">
        <v>30</v>
      </c>
      <c r="D3897" s="760">
        <v>4.2</v>
      </c>
    </row>
    <row r="3898" spans="1:4" ht="30">
      <c r="A3898" s="755">
        <v>94658</v>
      </c>
      <c r="B3898" s="756" t="s">
        <v>6124</v>
      </c>
      <c r="C3898" s="755" t="s">
        <v>30</v>
      </c>
      <c r="D3898" s="757">
        <v>5.22</v>
      </c>
    </row>
    <row r="3899" spans="1:4" ht="30">
      <c r="A3899" s="758">
        <v>94659</v>
      </c>
      <c r="B3899" s="759" t="s">
        <v>6125</v>
      </c>
      <c r="C3899" s="758" t="s">
        <v>30</v>
      </c>
      <c r="D3899" s="760">
        <v>4.87</v>
      </c>
    </row>
    <row r="3900" spans="1:4" ht="30">
      <c r="A3900" s="755">
        <v>94660</v>
      </c>
      <c r="B3900" s="756" t="s">
        <v>6126</v>
      </c>
      <c r="C3900" s="755" t="s">
        <v>30</v>
      </c>
      <c r="D3900" s="757">
        <v>8.43</v>
      </c>
    </row>
    <row r="3901" spans="1:4" ht="30">
      <c r="A3901" s="758">
        <v>94661</v>
      </c>
      <c r="B3901" s="759" t="s">
        <v>6127</v>
      </c>
      <c r="C3901" s="758" t="s">
        <v>30</v>
      </c>
      <c r="D3901" s="760">
        <v>8.33</v>
      </c>
    </row>
    <row r="3902" spans="1:4" ht="30">
      <c r="A3902" s="755">
        <v>94662</v>
      </c>
      <c r="B3902" s="756" t="s">
        <v>6128</v>
      </c>
      <c r="C3902" s="755" t="s">
        <v>30</v>
      </c>
      <c r="D3902" s="757">
        <v>9.11</v>
      </c>
    </row>
    <row r="3903" spans="1:4" ht="30">
      <c r="A3903" s="758">
        <v>94663</v>
      </c>
      <c r="B3903" s="759" t="s">
        <v>6129</v>
      </c>
      <c r="C3903" s="758" t="s">
        <v>30</v>
      </c>
      <c r="D3903" s="760">
        <v>8.82</v>
      </c>
    </row>
    <row r="3904" spans="1:4" ht="30">
      <c r="A3904" s="755">
        <v>94664</v>
      </c>
      <c r="B3904" s="756" t="s">
        <v>6130</v>
      </c>
      <c r="C3904" s="755" t="s">
        <v>30</v>
      </c>
      <c r="D3904" s="757">
        <v>19.21</v>
      </c>
    </row>
    <row r="3905" spans="1:4" ht="30">
      <c r="A3905" s="758">
        <v>94665</v>
      </c>
      <c r="B3905" s="759" t="s">
        <v>6131</v>
      </c>
      <c r="C3905" s="758" t="s">
        <v>30</v>
      </c>
      <c r="D3905" s="760">
        <v>19.100000000000001</v>
      </c>
    </row>
    <row r="3906" spans="1:4" ht="30">
      <c r="A3906" s="755">
        <v>94666</v>
      </c>
      <c r="B3906" s="756" t="s">
        <v>6132</v>
      </c>
      <c r="C3906" s="755" t="s">
        <v>30</v>
      </c>
      <c r="D3906" s="757">
        <v>25.86</v>
      </c>
    </row>
    <row r="3907" spans="1:4" ht="30">
      <c r="A3907" s="758">
        <v>94667</v>
      </c>
      <c r="B3907" s="759" t="s">
        <v>6133</v>
      </c>
      <c r="C3907" s="758" t="s">
        <v>30</v>
      </c>
      <c r="D3907" s="760">
        <v>23.59</v>
      </c>
    </row>
    <row r="3908" spans="1:4" ht="30">
      <c r="A3908" s="755">
        <v>94668</v>
      </c>
      <c r="B3908" s="756" t="s">
        <v>6134</v>
      </c>
      <c r="C3908" s="755" t="s">
        <v>30</v>
      </c>
      <c r="D3908" s="757">
        <v>41.91</v>
      </c>
    </row>
    <row r="3909" spans="1:4" ht="30">
      <c r="A3909" s="758">
        <v>94669</v>
      </c>
      <c r="B3909" s="759" t="s">
        <v>6135</v>
      </c>
      <c r="C3909" s="758" t="s">
        <v>30</v>
      </c>
      <c r="D3909" s="760">
        <v>49.01</v>
      </c>
    </row>
    <row r="3910" spans="1:4" ht="30">
      <c r="A3910" s="755">
        <v>94670</v>
      </c>
      <c r="B3910" s="756" t="s">
        <v>6136</v>
      </c>
      <c r="C3910" s="755" t="s">
        <v>30</v>
      </c>
      <c r="D3910" s="757">
        <v>56.42</v>
      </c>
    </row>
    <row r="3911" spans="1:4" ht="30">
      <c r="A3911" s="758">
        <v>94671</v>
      </c>
      <c r="B3911" s="759" t="s">
        <v>6137</v>
      </c>
      <c r="C3911" s="758" t="s">
        <v>30</v>
      </c>
      <c r="D3911" s="760">
        <v>70.67</v>
      </c>
    </row>
    <row r="3912" spans="1:4" ht="30">
      <c r="A3912" s="755">
        <v>94672</v>
      </c>
      <c r="B3912" s="756" t="s">
        <v>6138</v>
      </c>
      <c r="C3912" s="755" t="s">
        <v>30</v>
      </c>
      <c r="D3912" s="757">
        <v>7.16</v>
      </c>
    </row>
    <row r="3913" spans="1:4" ht="30">
      <c r="A3913" s="758">
        <v>94673</v>
      </c>
      <c r="B3913" s="759" t="s">
        <v>6139</v>
      </c>
      <c r="C3913" s="758" t="s">
        <v>30</v>
      </c>
      <c r="D3913" s="760">
        <v>6.96</v>
      </c>
    </row>
    <row r="3914" spans="1:4" ht="30">
      <c r="A3914" s="755">
        <v>94674</v>
      </c>
      <c r="B3914" s="756" t="s">
        <v>6140</v>
      </c>
      <c r="C3914" s="755" t="s">
        <v>30</v>
      </c>
      <c r="D3914" s="757">
        <v>6.41</v>
      </c>
    </row>
    <row r="3915" spans="1:4" ht="30">
      <c r="A3915" s="758">
        <v>94675</v>
      </c>
      <c r="B3915" s="759" t="s">
        <v>6141</v>
      </c>
      <c r="C3915" s="758" t="s">
        <v>30</v>
      </c>
      <c r="D3915" s="760">
        <v>9.08</v>
      </c>
    </row>
    <row r="3916" spans="1:4" ht="30">
      <c r="A3916" s="755">
        <v>94676</v>
      </c>
      <c r="B3916" s="756" t="s">
        <v>6142</v>
      </c>
      <c r="C3916" s="755" t="s">
        <v>30</v>
      </c>
      <c r="D3916" s="757">
        <v>11.06</v>
      </c>
    </row>
    <row r="3917" spans="1:4" ht="30">
      <c r="A3917" s="758">
        <v>94677</v>
      </c>
      <c r="B3917" s="759" t="s">
        <v>6143</v>
      </c>
      <c r="C3917" s="758" t="s">
        <v>30</v>
      </c>
      <c r="D3917" s="760">
        <v>14.95</v>
      </c>
    </row>
    <row r="3918" spans="1:4" ht="30">
      <c r="A3918" s="755">
        <v>94678</v>
      </c>
      <c r="B3918" s="756" t="s">
        <v>6144</v>
      </c>
      <c r="C3918" s="755" t="s">
        <v>30</v>
      </c>
      <c r="D3918" s="757">
        <v>11.47</v>
      </c>
    </row>
    <row r="3919" spans="1:4" ht="30">
      <c r="A3919" s="758">
        <v>94679</v>
      </c>
      <c r="B3919" s="759" t="s">
        <v>6145</v>
      </c>
      <c r="C3919" s="758" t="s">
        <v>30</v>
      </c>
      <c r="D3919" s="760">
        <v>15.74</v>
      </c>
    </row>
    <row r="3920" spans="1:4" ht="30">
      <c r="A3920" s="755">
        <v>94680</v>
      </c>
      <c r="B3920" s="756" t="s">
        <v>6146</v>
      </c>
      <c r="C3920" s="755" t="s">
        <v>30</v>
      </c>
      <c r="D3920" s="757">
        <v>31.94</v>
      </c>
    </row>
    <row r="3921" spans="1:4" ht="30">
      <c r="A3921" s="758">
        <v>94681</v>
      </c>
      <c r="B3921" s="759" t="s">
        <v>6147</v>
      </c>
      <c r="C3921" s="758" t="s">
        <v>30</v>
      </c>
      <c r="D3921" s="760">
        <v>32.43</v>
      </c>
    </row>
    <row r="3922" spans="1:4" ht="30">
      <c r="A3922" s="755">
        <v>94682</v>
      </c>
      <c r="B3922" s="756" t="s">
        <v>6148</v>
      </c>
      <c r="C3922" s="755" t="s">
        <v>30</v>
      </c>
      <c r="D3922" s="757">
        <v>72.98</v>
      </c>
    </row>
    <row r="3923" spans="1:4" ht="30">
      <c r="A3923" s="758">
        <v>94683</v>
      </c>
      <c r="B3923" s="759" t="s">
        <v>6149</v>
      </c>
      <c r="C3923" s="758" t="s">
        <v>30</v>
      </c>
      <c r="D3923" s="760">
        <v>46.54</v>
      </c>
    </row>
    <row r="3924" spans="1:4" ht="30">
      <c r="A3924" s="755">
        <v>94684</v>
      </c>
      <c r="B3924" s="756" t="s">
        <v>6150</v>
      </c>
      <c r="C3924" s="755" t="s">
        <v>30</v>
      </c>
      <c r="D3924" s="757">
        <v>90.94</v>
      </c>
    </row>
    <row r="3925" spans="1:4" ht="30">
      <c r="A3925" s="758">
        <v>94685</v>
      </c>
      <c r="B3925" s="759" t="s">
        <v>6151</v>
      </c>
      <c r="C3925" s="758" t="s">
        <v>30</v>
      </c>
      <c r="D3925" s="760">
        <v>63.59</v>
      </c>
    </row>
    <row r="3926" spans="1:4" ht="30">
      <c r="A3926" s="755">
        <v>94686</v>
      </c>
      <c r="B3926" s="756" t="s">
        <v>6152</v>
      </c>
      <c r="C3926" s="755" t="s">
        <v>30</v>
      </c>
      <c r="D3926" s="757">
        <v>180.65</v>
      </c>
    </row>
    <row r="3927" spans="1:4" ht="30">
      <c r="A3927" s="758">
        <v>94687</v>
      </c>
      <c r="B3927" s="759" t="s">
        <v>6153</v>
      </c>
      <c r="C3927" s="758" t="s">
        <v>30</v>
      </c>
      <c r="D3927" s="760">
        <v>108.21</v>
      </c>
    </row>
    <row r="3928" spans="1:4" ht="30">
      <c r="A3928" s="755">
        <v>94688</v>
      </c>
      <c r="B3928" s="756" t="s">
        <v>6154</v>
      </c>
      <c r="C3928" s="755" t="s">
        <v>30</v>
      </c>
      <c r="D3928" s="757">
        <v>7.61</v>
      </c>
    </row>
    <row r="3929" spans="1:4" ht="30">
      <c r="A3929" s="758">
        <v>94689</v>
      </c>
      <c r="B3929" s="759" t="s">
        <v>6155</v>
      </c>
      <c r="C3929" s="758" t="s">
        <v>30</v>
      </c>
      <c r="D3929" s="760">
        <v>9.43</v>
      </c>
    </row>
    <row r="3930" spans="1:4" ht="30">
      <c r="A3930" s="755">
        <v>94690</v>
      </c>
      <c r="B3930" s="756" t="s">
        <v>6156</v>
      </c>
      <c r="C3930" s="755" t="s">
        <v>30</v>
      </c>
      <c r="D3930" s="757">
        <v>9.08</v>
      </c>
    </row>
    <row r="3931" spans="1:4" ht="30">
      <c r="A3931" s="758">
        <v>94691</v>
      </c>
      <c r="B3931" s="759" t="s">
        <v>6157</v>
      </c>
      <c r="C3931" s="758" t="s">
        <v>30</v>
      </c>
      <c r="D3931" s="760">
        <v>11.19</v>
      </c>
    </row>
    <row r="3932" spans="1:4" ht="30">
      <c r="A3932" s="755">
        <v>94692</v>
      </c>
      <c r="B3932" s="756" t="s">
        <v>6158</v>
      </c>
      <c r="C3932" s="755" t="s">
        <v>30</v>
      </c>
      <c r="D3932" s="757">
        <v>16.440000000000001</v>
      </c>
    </row>
    <row r="3933" spans="1:4" ht="30">
      <c r="A3933" s="758">
        <v>94693</v>
      </c>
      <c r="B3933" s="759" t="s">
        <v>6159</v>
      </c>
      <c r="C3933" s="758" t="s">
        <v>30</v>
      </c>
      <c r="D3933" s="760">
        <v>16.32</v>
      </c>
    </row>
    <row r="3934" spans="1:4" ht="30">
      <c r="A3934" s="755">
        <v>94694</v>
      </c>
      <c r="B3934" s="756" t="s">
        <v>6160</v>
      </c>
      <c r="C3934" s="755" t="s">
        <v>30</v>
      </c>
      <c r="D3934" s="757">
        <v>17.260000000000002</v>
      </c>
    </row>
    <row r="3935" spans="1:4" ht="30">
      <c r="A3935" s="758">
        <v>94695</v>
      </c>
      <c r="B3935" s="759" t="s">
        <v>6161</v>
      </c>
      <c r="C3935" s="758" t="s">
        <v>30</v>
      </c>
      <c r="D3935" s="760">
        <v>20.88</v>
      </c>
    </row>
    <row r="3936" spans="1:4" ht="30">
      <c r="A3936" s="755">
        <v>94696</v>
      </c>
      <c r="B3936" s="756" t="s">
        <v>6162</v>
      </c>
      <c r="C3936" s="755" t="s">
        <v>30</v>
      </c>
      <c r="D3936" s="757">
        <v>38.630000000000003</v>
      </c>
    </row>
    <row r="3937" spans="1:4" ht="30">
      <c r="A3937" s="758">
        <v>94697</v>
      </c>
      <c r="B3937" s="759" t="s">
        <v>6163</v>
      </c>
      <c r="C3937" s="758" t="s">
        <v>30</v>
      </c>
      <c r="D3937" s="760">
        <v>57.44</v>
      </c>
    </row>
    <row r="3938" spans="1:4" ht="30">
      <c r="A3938" s="755">
        <v>94698</v>
      </c>
      <c r="B3938" s="756" t="s">
        <v>6164</v>
      </c>
      <c r="C3938" s="755" t="s">
        <v>30</v>
      </c>
      <c r="D3938" s="757">
        <v>50.22</v>
      </c>
    </row>
    <row r="3939" spans="1:4" ht="30">
      <c r="A3939" s="758">
        <v>94699</v>
      </c>
      <c r="B3939" s="759" t="s">
        <v>6165</v>
      </c>
      <c r="C3939" s="758" t="s">
        <v>30</v>
      </c>
      <c r="D3939" s="760">
        <v>94.13</v>
      </c>
    </row>
    <row r="3940" spans="1:4" ht="30">
      <c r="A3940" s="755">
        <v>94700</v>
      </c>
      <c r="B3940" s="756" t="s">
        <v>6166</v>
      </c>
      <c r="C3940" s="755" t="s">
        <v>30</v>
      </c>
      <c r="D3940" s="757">
        <v>83.4</v>
      </c>
    </row>
    <row r="3941" spans="1:4" ht="30">
      <c r="A3941" s="758">
        <v>94701</v>
      </c>
      <c r="B3941" s="759" t="s">
        <v>6167</v>
      </c>
      <c r="C3941" s="758" t="s">
        <v>30</v>
      </c>
      <c r="D3941" s="760">
        <v>147.84</v>
      </c>
    </row>
    <row r="3942" spans="1:4" ht="30">
      <c r="A3942" s="755">
        <v>94702</v>
      </c>
      <c r="B3942" s="756" t="s">
        <v>6168</v>
      </c>
      <c r="C3942" s="755" t="s">
        <v>30</v>
      </c>
      <c r="D3942" s="757">
        <v>117.65</v>
      </c>
    </row>
    <row r="3943" spans="1:4" ht="30">
      <c r="A3943" s="758">
        <v>94703</v>
      </c>
      <c r="B3943" s="759" t="s">
        <v>6169</v>
      </c>
      <c r="C3943" s="758" t="s">
        <v>30</v>
      </c>
      <c r="D3943" s="760">
        <v>18.53</v>
      </c>
    </row>
    <row r="3944" spans="1:4" ht="30">
      <c r="A3944" s="755">
        <v>94704</v>
      </c>
      <c r="B3944" s="756" t="s">
        <v>2488</v>
      </c>
      <c r="C3944" s="755" t="s">
        <v>30</v>
      </c>
      <c r="D3944" s="757">
        <v>21.9</v>
      </c>
    </row>
    <row r="3945" spans="1:4" ht="30">
      <c r="A3945" s="758">
        <v>94705</v>
      </c>
      <c r="B3945" s="759" t="s">
        <v>6170</v>
      </c>
      <c r="C3945" s="758" t="s">
        <v>30</v>
      </c>
      <c r="D3945" s="760">
        <v>32.08</v>
      </c>
    </row>
    <row r="3946" spans="1:4" ht="30">
      <c r="A3946" s="755">
        <v>94706</v>
      </c>
      <c r="B3946" s="756" t="s">
        <v>6171</v>
      </c>
      <c r="C3946" s="755" t="s">
        <v>30</v>
      </c>
      <c r="D3946" s="757">
        <v>41.68</v>
      </c>
    </row>
    <row r="3947" spans="1:4" ht="30">
      <c r="A3947" s="758">
        <v>94707</v>
      </c>
      <c r="B3947" s="759" t="s">
        <v>2489</v>
      </c>
      <c r="C3947" s="758" t="s">
        <v>30</v>
      </c>
      <c r="D3947" s="760">
        <v>48.29</v>
      </c>
    </row>
    <row r="3948" spans="1:4" ht="30">
      <c r="A3948" s="755">
        <v>94708</v>
      </c>
      <c r="B3948" s="756" t="s">
        <v>6172</v>
      </c>
      <c r="C3948" s="755" t="s">
        <v>30</v>
      </c>
      <c r="D3948" s="757">
        <v>19.579999999999998</v>
      </c>
    </row>
    <row r="3949" spans="1:4" ht="30">
      <c r="A3949" s="758">
        <v>94709</v>
      </c>
      <c r="B3949" s="759" t="s">
        <v>6173</v>
      </c>
      <c r="C3949" s="758" t="s">
        <v>30</v>
      </c>
      <c r="D3949" s="760">
        <v>23.33</v>
      </c>
    </row>
    <row r="3950" spans="1:4" ht="30">
      <c r="A3950" s="755">
        <v>94710</v>
      </c>
      <c r="B3950" s="756" t="s">
        <v>6174</v>
      </c>
      <c r="C3950" s="755" t="s">
        <v>30</v>
      </c>
      <c r="D3950" s="757">
        <v>30.44</v>
      </c>
    </row>
    <row r="3951" spans="1:4" ht="30">
      <c r="A3951" s="758">
        <v>94711</v>
      </c>
      <c r="B3951" s="759" t="s">
        <v>6175</v>
      </c>
      <c r="C3951" s="758" t="s">
        <v>30</v>
      </c>
      <c r="D3951" s="760">
        <v>40.24</v>
      </c>
    </row>
    <row r="3952" spans="1:4" ht="30">
      <c r="A3952" s="755">
        <v>94712</v>
      </c>
      <c r="B3952" s="756" t="s">
        <v>6176</v>
      </c>
      <c r="C3952" s="755" t="s">
        <v>30</v>
      </c>
      <c r="D3952" s="757">
        <v>52.37</v>
      </c>
    </row>
    <row r="3953" spans="1:4" ht="30">
      <c r="A3953" s="758">
        <v>94713</v>
      </c>
      <c r="B3953" s="759" t="s">
        <v>6177</v>
      </c>
      <c r="C3953" s="758" t="s">
        <v>30</v>
      </c>
      <c r="D3953" s="760">
        <v>160</v>
      </c>
    </row>
    <row r="3954" spans="1:4" ht="30">
      <c r="A3954" s="755">
        <v>94714</v>
      </c>
      <c r="B3954" s="756" t="s">
        <v>6178</v>
      </c>
      <c r="C3954" s="755" t="s">
        <v>30</v>
      </c>
      <c r="D3954" s="757">
        <v>210.28</v>
      </c>
    </row>
    <row r="3955" spans="1:4" ht="30">
      <c r="A3955" s="758">
        <v>94715</v>
      </c>
      <c r="B3955" s="759" t="s">
        <v>6179</v>
      </c>
      <c r="C3955" s="758" t="s">
        <v>30</v>
      </c>
      <c r="D3955" s="760">
        <v>294.39999999999998</v>
      </c>
    </row>
    <row r="3956" spans="1:4" ht="30">
      <c r="A3956" s="755">
        <v>94724</v>
      </c>
      <c r="B3956" s="756" t="s">
        <v>6180</v>
      </c>
      <c r="C3956" s="755" t="s">
        <v>30</v>
      </c>
      <c r="D3956" s="757">
        <v>22.13</v>
      </c>
    </row>
    <row r="3957" spans="1:4" ht="30">
      <c r="A3957" s="758">
        <v>94725</v>
      </c>
      <c r="B3957" s="759" t="s">
        <v>6181</v>
      </c>
      <c r="C3957" s="758" t="s">
        <v>30</v>
      </c>
      <c r="D3957" s="760">
        <v>4.97</v>
      </c>
    </row>
    <row r="3958" spans="1:4" ht="30">
      <c r="A3958" s="755">
        <v>94726</v>
      </c>
      <c r="B3958" s="756" t="s">
        <v>6182</v>
      </c>
      <c r="C3958" s="755" t="s">
        <v>30</v>
      </c>
      <c r="D3958" s="757">
        <v>34.409999999999997</v>
      </c>
    </row>
    <row r="3959" spans="1:4" ht="30">
      <c r="A3959" s="758">
        <v>94727</v>
      </c>
      <c r="B3959" s="759" t="s">
        <v>6183</v>
      </c>
      <c r="C3959" s="758" t="s">
        <v>30</v>
      </c>
      <c r="D3959" s="760">
        <v>7.25</v>
      </c>
    </row>
    <row r="3960" spans="1:4" ht="30">
      <c r="A3960" s="755">
        <v>94728</v>
      </c>
      <c r="B3960" s="756" t="s">
        <v>6184</v>
      </c>
      <c r="C3960" s="755" t="s">
        <v>30</v>
      </c>
      <c r="D3960" s="757">
        <v>131.21</v>
      </c>
    </row>
    <row r="3961" spans="1:4" ht="30">
      <c r="A3961" s="758">
        <v>94729</v>
      </c>
      <c r="B3961" s="759" t="s">
        <v>6185</v>
      </c>
      <c r="C3961" s="758" t="s">
        <v>30</v>
      </c>
      <c r="D3961" s="760">
        <v>12.96</v>
      </c>
    </row>
    <row r="3962" spans="1:4" ht="30">
      <c r="A3962" s="755">
        <v>94730</v>
      </c>
      <c r="B3962" s="756" t="s">
        <v>6186</v>
      </c>
      <c r="C3962" s="755" t="s">
        <v>30</v>
      </c>
      <c r="D3962" s="757">
        <v>159.52000000000001</v>
      </c>
    </row>
    <row r="3963" spans="1:4" ht="30">
      <c r="A3963" s="758">
        <v>94731</v>
      </c>
      <c r="B3963" s="759" t="s">
        <v>6187</v>
      </c>
      <c r="C3963" s="758" t="s">
        <v>30</v>
      </c>
      <c r="D3963" s="760">
        <v>16.41</v>
      </c>
    </row>
    <row r="3964" spans="1:4" ht="30">
      <c r="A3964" s="755">
        <v>94733</v>
      </c>
      <c r="B3964" s="756" t="s">
        <v>6188</v>
      </c>
      <c r="C3964" s="755" t="s">
        <v>30</v>
      </c>
      <c r="D3964" s="757">
        <v>31.97</v>
      </c>
    </row>
    <row r="3965" spans="1:4" ht="30">
      <c r="A3965" s="758">
        <v>94737</v>
      </c>
      <c r="B3965" s="759" t="s">
        <v>6189</v>
      </c>
      <c r="C3965" s="758" t="s">
        <v>30</v>
      </c>
      <c r="D3965" s="760">
        <v>135.88</v>
      </c>
    </row>
    <row r="3966" spans="1:4" ht="30">
      <c r="A3966" s="755">
        <v>94740</v>
      </c>
      <c r="B3966" s="756" t="s">
        <v>6190</v>
      </c>
      <c r="C3966" s="755" t="s">
        <v>30</v>
      </c>
      <c r="D3966" s="757">
        <v>7.91</v>
      </c>
    </row>
    <row r="3967" spans="1:4" ht="30">
      <c r="A3967" s="758">
        <v>94741</v>
      </c>
      <c r="B3967" s="759" t="s">
        <v>6191</v>
      </c>
      <c r="C3967" s="758" t="s">
        <v>30</v>
      </c>
      <c r="D3967" s="760">
        <v>9.98</v>
      </c>
    </row>
    <row r="3968" spans="1:4" ht="30">
      <c r="A3968" s="755">
        <v>94742</v>
      </c>
      <c r="B3968" s="756" t="s">
        <v>6192</v>
      </c>
      <c r="C3968" s="755" t="s">
        <v>30</v>
      </c>
      <c r="D3968" s="757">
        <v>12.3</v>
      </c>
    </row>
    <row r="3969" spans="1:4" ht="30">
      <c r="A3969" s="758">
        <v>94743</v>
      </c>
      <c r="B3969" s="759" t="s">
        <v>6193</v>
      </c>
      <c r="C3969" s="758" t="s">
        <v>30</v>
      </c>
      <c r="D3969" s="760">
        <v>13.61</v>
      </c>
    </row>
    <row r="3970" spans="1:4" ht="30">
      <c r="A3970" s="755">
        <v>94744</v>
      </c>
      <c r="B3970" s="756" t="s">
        <v>6194</v>
      </c>
      <c r="C3970" s="755" t="s">
        <v>30</v>
      </c>
      <c r="D3970" s="757">
        <v>19.79</v>
      </c>
    </row>
    <row r="3971" spans="1:4" ht="30">
      <c r="A3971" s="758">
        <v>94746</v>
      </c>
      <c r="B3971" s="759" t="s">
        <v>6195</v>
      </c>
      <c r="C3971" s="758" t="s">
        <v>30</v>
      </c>
      <c r="D3971" s="760">
        <v>28.53</v>
      </c>
    </row>
    <row r="3972" spans="1:4" ht="30">
      <c r="A3972" s="755">
        <v>94748</v>
      </c>
      <c r="B3972" s="756" t="s">
        <v>6196</v>
      </c>
      <c r="C3972" s="755" t="s">
        <v>30</v>
      </c>
      <c r="D3972" s="757">
        <v>59.08</v>
      </c>
    </row>
    <row r="3973" spans="1:4" ht="30">
      <c r="A3973" s="758">
        <v>94750</v>
      </c>
      <c r="B3973" s="759" t="s">
        <v>6197</v>
      </c>
      <c r="C3973" s="758" t="s">
        <v>30</v>
      </c>
      <c r="D3973" s="760">
        <v>141.72999999999999</v>
      </c>
    </row>
    <row r="3974" spans="1:4" ht="30">
      <c r="A3974" s="755">
        <v>94752</v>
      </c>
      <c r="B3974" s="756" t="s">
        <v>6198</v>
      </c>
      <c r="C3974" s="755" t="s">
        <v>30</v>
      </c>
      <c r="D3974" s="757">
        <v>171.91</v>
      </c>
    </row>
    <row r="3975" spans="1:4" ht="30">
      <c r="A3975" s="758">
        <v>94756</v>
      </c>
      <c r="B3975" s="759" t="s">
        <v>6199</v>
      </c>
      <c r="C3975" s="758" t="s">
        <v>30</v>
      </c>
      <c r="D3975" s="760">
        <v>9.9600000000000009</v>
      </c>
    </row>
    <row r="3976" spans="1:4" ht="30">
      <c r="A3976" s="755">
        <v>94757</v>
      </c>
      <c r="B3976" s="756" t="s">
        <v>6200</v>
      </c>
      <c r="C3976" s="755" t="s">
        <v>30</v>
      </c>
      <c r="D3976" s="757">
        <v>13.88</v>
      </c>
    </row>
    <row r="3977" spans="1:4" ht="30">
      <c r="A3977" s="758">
        <v>94758</v>
      </c>
      <c r="B3977" s="759" t="s">
        <v>6201</v>
      </c>
      <c r="C3977" s="758" t="s">
        <v>30</v>
      </c>
      <c r="D3977" s="760">
        <v>36.4</v>
      </c>
    </row>
    <row r="3978" spans="1:4" ht="30">
      <c r="A3978" s="755">
        <v>94759</v>
      </c>
      <c r="B3978" s="756" t="s">
        <v>6202</v>
      </c>
      <c r="C3978" s="755" t="s">
        <v>30</v>
      </c>
      <c r="D3978" s="757">
        <v>45.12</v>
      </c>
    </row>
    <row r="3979" spans="1:4" ht="30">
      <c r="A3979" s="758">
        <v>94760</v>
      </c>
      <c r="B3979" s="759" t="s">
        <v>6203</v>
      </c>
      <c r="C3979" s="758" t="s">
        <v>30</v>
      </c>
      <c r="D3979" s="760">
        <v>74.040000000000006</v>
      </c>
    </row>
    <row r="3980" spans="1:4" ht="30">
      <c r="A3980" s="755">
        <v>94761</v>
      </c>
      <c r="B3980" s="756" t="s">
        <v>6204</v>
      </c>
      <c r="C3980" s="755" t="s">
        <v>30</v>
      </c>
      <c r="D3980" s="757">
        <v>161.41</v>
      </c>
    </row>
    <row r="3981" spans="1:4" ht="30">
      <c r="A3981" s="758">
        <v>94762</v>
      </c>
      <c r="B3981" s="759" t="s">
        <v>6205</v>
      </c>
      <c r="C3981" s="758" t="s">
        <v>30</v>
      </c>
      <c r="D3981" s="760">
        <v>205.38</v>
      </c>
    </row>
    <row r="3982" spans="1:4" ht="30">
      <c r="A3982" s="755">
        <v>94783</v>
      </c>
      <c r="B3982" s="756" t="s">
        <v>6206</v>
      </c>
      <c r="C3982" s="755" t="s">
        <v>30</v>
      </c>
      <c r="D3982" s="757">
        <v>15.57</v>
      </c>
    </row>
    <row r="3983" spans="1:4" ht="30">
      <c r="A3983" s="758">
        <v>94785</v>
      </c>
      <c r="B3983" s="759" t="s">
        <v>6207</v>
      </c>
      <c r="C3983" s="758" t="s">
        <v>30</v>
      </c>
      <c r="D3983" s="760">
        <v>28.42</v>
      </c>
    </row>
    <row r="3984" spans="1:4" ht="30">
      <c r="A3984" s="755">
        <v>94786</v>
      </c>
      <c r="B3984" s="756" t="s">
        <v>2490</v>
      </c>
      <c r="C3984" s="755" t="s">
        <v>30</v>
      </c>
      <c r="D3984" s="757">
        <v>37.880000000000003</v>
      </c>
    </row>
    <row r="3985" spans="1:4" ht="30">
      <c r="A3985" s="758">
        <v>94787</v>
      </c>
      <c r="B3985" s="759" t="s">
        <v>2491</v>
      </c>
      <c r="C3985" s="758" t="s">
        <v>30</v>
      </c>
      <c r="D3985" s="760">
        <v>48.76</v>
      </c>
    </row>
    <row r="3986" spans="1:4" ht="30">
      <c r="A3986" s="755">
        <v>94788</v>
      </c>
      <c r="B3986" s="756" t="s">
        <v>6208</v>
      </c>
      <c r="C3986" s="755" t="s">
        <v>30</v>
      </c>
      <c r="D3986" s="757">
        <v>65.040000000000006</v>
      </c>
    </row>
    <row r="3987" spans="1:4" ht="30">
      <c r="A3987" s="758">
        <v>94789</v>
      </c>
      <c r="B3987" s="759" t="s">
        <v>2492</v>
      </c>
      <c r="C3987" s="758" t="s">
        <v>30</v>
      </c>
      <c r="D3987" s="760">
        <v>209.32</v>
      </c>
    </row>
    <row r="3988" spans="1:4" ht="30">
      <c r="A3988" s="755">
        <v>94790</v>
      </c>
      <c r="B3988" s="756" t="s">
        <v>6209</v>
      </c>
      <c r="C3988" s="755" t="s">
        <v>30</v>
      </c>
      <c r="D3988" s="757">
        <v>276.7</v>
      </c>
    </row>
    <row r="3989" spans="1:4" ht="30">
      <c r="A3989" s="758">
        <v>94791</v>
      </c>
      <c r="B3989" s="759" t="s">
        <v>6210</v>
      </c>
      <c r="C3989" s="758" t="s">
        <v>30</v>
      </c>
      <c r="D3989" s="760">
        <v>414.07</v>
      </c>
    </row>
    <row r="3990" spans="1:4" ht="30">
      <c r="A3990" s="755">
        <v>94863</v>
      </c>
      <c r="B3990" s="756" t="s">
        <v>6211</v>
      </c>
      <c r="C3990" s="755" t="s">
        <v>30</v>
      </c>
      <c r="D3990" s="757">
        <v>116.37</v>
      </c>
    </row>
    <row r="3991" spans="1:4" ht="30">
      <c r="A3991" s="758">
        <v>95141</v>
      </c>
      <c r="B3991" s="759" t="s">
        <v>6212</v>
      </c>
      <c r="C3991" s="758" t="s">
        <v>30</v>
      </c>
      <c r="D3991" s="760">
        <v>25.07</v>
      </c>
    </row>
    <row r="3992" spans="1:4" ht="30">
      <c r="A3992" s="755">
        <v>95237</v>
      </c>
      <c r="B3992" s="756" t="s">
        <v>6213</v>
      </c>
      <c r="C3992" s="755" t="s">
        <v>30</v>
      </c>
      <c r="D3992" s="757">
        <v>15.17</v>
      </c>
    </row>
    <row r="3993" spans="1:4" ht="30">
      <c r="A3993" s="758">
        <v>95693</v>
      </c>
      <c r="B3993" s="759" t="s">
        <v>6214</v>
      </c>
      <c r="C3993" s="758" t="s">
        <v>30</v>
      </c>
      <c r="D3993" s="760">
        <v>34.11</v>
      </c>
    </row>
    <row r="3994" spans="1:4" ht="30">
      <c r="A3994" s="755">
        <v>95694</v>
      </c>
      <c r="B3994" s="756" t="s">
        <v>6215</v>
      </c>
      <c r="C3994" s="755" t="s">
        <v>30</v>
      </c>
      <c r="D3994" s="757">
        <v>38.880000000000003</v>
      </c>
    </row>
    <row r="3995" spans="1:4" ht="30">
      <c r="A3995" s="758">
        <v>95695</v>
      </c>
      <c r="B3995" s="759" t="s">
        <v>6216</v>
      </c>
      <c r="C3995" s="758" t="s">
        <v>30</v>
      </c>
      <c r="D3995" s="760">
        <v>37.6</v>
      </c>
    </row>
    <row r="3996" spans="1:4">
      <c r="A3996" s="755">
        <v>95696</v>
      </c>
      <c r="B3996" s="756" t="s">
        <v>6217</v>
      </c>
      <c r="C3996" s="755" t="s">
        <v>30</v>
      </c>
      <c r="D3996" s="757">
        <v>24.37</v>
      </c>
    </row>
    <row r="3997" spans="1:4" ht="30">
      <c r="A3997" s="758">
        <v>96637</v>
      </c>
      <c r="B3997" s="759" t="s">
        <v>6218</v>
      </c>
      <c r="C3997" s="758" t="s">
        <v>30</v>
      </c>
      <c r="D3997" s="760">
        <v>9.49</v>
      </c>
    </row>
    <row r="3998" spans="1:4" ht="30">
      <c r="A3998" s="755">
        <v>96638</v>
      </c>
      <c r="B3998" s="756" t="s">
        <v>6219</v>
      </c>
      <c r="C3998" s="755" t="s">
        <v>30</v>
      </c>
      <c r="D3998" s="757">
        <v>9.1199999999999992</v>
      </c>
    </row>
    <row r="3999" spans="1:4">
      <c r="A3999" s="758">
        <v>96639</v>
      </c>
      <c r="B3999" s="759" t="s">
        <v>6220</v>
      </c>
      <c r="C3999" s="758" t="s">
        <v>30</v>
      </c>
      <c r="D3999" s="760">
        <v>6.63</v>
      </c>
    </row>
    <row r="4000" spans="1:4" ht="30">
      <c r="A4000" s="755">
        <v>96640</v>
      </c>
      <c r="B4000" s="756" t="s">
        <v>6221</v>
      </c>
      <c r="C4000" s="755" t="s">
        <v>30</v>
      </c>
      <c r="D4000" s="757">
        <v>16.84</v>
      </c>
    </row>
    <row r="4001" spans="1:4" ht="30">
      <c r="A4001" s="758">
        <v>96641</v>
      </c>
      <c r="B4001" s="759" t="s">
        <v>6222</v>
      </c>
      <c r="C4001" s="758" t="s">
        <v>30</v>
      </c>
      <c r="D4001" s="760">
        <v>13.19</v>
      </c>
    </row>
    <row r="4002" spans="1:4" ht="30">
      <c r="A4002" s="755">
        <v>96642</v>
      </c>
      <c r="B4002" s="756" t="s">
        <v>6223</v>
      </c>
      <c r="C4002" s="755" t="s">
        <v>30</v>
      </c>
      <c r="D4002" s="757">
        <v>12.56</v>
      </c>
    </row>
    <row r="4003" spans="1:4" ht="30">
      <c r="A4003" s="758">
        <v>96643</v>
      </c>
      <c r="B4003" s="759" t="s">
        <v>6224</v>
      </c>
      <c r="C4003" s="758" t="s">
        <v>30</v>
      </c>
      <c r="D4003" s="760">
        <v>33.950000000000003</v>
      </c>
    </row>
    <row r="4004" spans="1:4" ht="30">
      <c r="A4004" s="755">
        <v>96650</v>
      </c>
      <c r="B4004" s="756" t="s">
        <v>6225</v>
      </c>
      <c r="C4004" s="755" t="s">
        <v>30</v>
      </c>
      <c r="D4004" s="757">
        <v>7.07</v>
      </c>
    </row>
    <row r="4005" spans="1:4" ht="30">
      <c r="A4005" s="758">
        <v>96651</v>
      </c>
      <c r="B4005" s="759" t="s">
        <v>6226</v>
      </c>
      <c r="C4005" s="758" t="s">
        <v>30</v>
      </c>
      <c r="D4005" s="760">
        <v>6.7</v>
      </c>
    </row>
    <row r="4006" spans="1:4" ht="30">
      <c r="A4006" s="755">
        <v>96652</v>
      </c>
      <c r="B4006" s="756" t="s">
        <v>6227</v>
      </c>
      <c r="C4006" s="755" t="s">
        <v>30</v>
      </c>
      <c r="D4006" s="757">
        <v>13.48</v>
      </c>
    </row>
    <row r="4007" spans="1:4" ht="30">
      <c r="A4007" s="758">
        <v>96653</v>
      </c>
      <c r="B4007" s="759" t="s">
        <v>6228</v>
      </c>
      <c r="C4007" s="758" t="s">
        <v>30</v>
      </c>
      <c r="D4007" s="760">
        <v>13.44</v>
      </c>
    </row>
    <row r="4008" spans="1:4" ht="30">
      <c r="A4008" s="755">
        <v>96654</v>
      </c>
      <c r="B4008" s="756" t="s">
        <v>6229</v>
      </c>
      <c r="C4008" s="755" t="s">
        <v>30</v>
      </c>
      <c r="D4008" s="757">
        <v>22.33</v>
      </c>
    </row>
    <row r="4009" spans="1:4" ht="30">
      <c r="A4009" s="758">
        <v>96655</v>
      </c>
      <c r="B4009" s="759" t="s">
        <v>6230</v>
      </c>
      <c r="C4009" s="758" t="s">
        <v>30</v>
      </c>
      <c r="D4009" s="760">
        <v>21.93</v>
      </c>
    </row>
    <row r="4010" spans="1:4" ht="30">
      <c r="A4010" s="755">
        <v>96656</v>
      </c>
      <c r="B4010" s="756" t="s">
        <v>6231</v>
      </c>
      <c r="C4010" s="755" t="s">
        <v>30</v>
      </c>
      <c r="D4010" s="757">
        <v>5.04</v>
      </c>
    </row>
    <row r="4011" spans="1:4" ht="30">
      <c r="A4011" s="758">
        <v>96657</v>
      </c>
      <c r="B4011" s="759" t="s">
        <v>6232</v>
      </c>
      <c r="C4011" s="758" t="s">
        <v>30</v>
      </c>
      <c r="D4011" s="760">
        <v>15.25</v>
      </c>
    </row>
    <row r="4012" spans="1:4" ht="30">
      <c r="A4012" s="755">
        <v>96658</v>
      </c>
      <c r="B4012" s="756" t="s">
        <v>6233</v>
      </c>
      <c r="C4012" s="755" t="s">
        <v>30</v>
      </c>
      <c r="D4012" s="757">
        <v>11.6</v>
      </c>
    </row>
    <row r="4013" spans="1:4">
      <c r="A4013" s="758">
        <v>96659</v>
      </c>
      <c r="B4013" s="759" t="s">
        <v>6234</v>
      </c>
      <c r="C4013" s="758" t="s">
        <v>30</v>
      </c>
      <c r="D4013" s="760">
        <v>9.11</v>
      </c>
    </row>
    <row r="4014" spans="1:4" ht="30">
      <c r="A4014" s="755">
        <v>96660</v>
      </c>
      <c r="B4014" s="756" t="s">
        <v>6235</v>
      </c>
      <c r="C4014" s="755" t="s">
        <v>30</v>
      </c>
      <c r="D4014" s="757">
        <v>26.14</v>
      </c>
    </row>
    <row r="4015" spans="1:4" ht="30">
      <c r="A4015" s="758">
        <v>96661</v>
      </c>
      <c r="B4015" s="759" t="s">
        <v>6236</v>
      </c>
      <c r="C4015" s="758" t="s">
        <v>30</v>
      </c>
      <c r="D4015" s="760">
        <v>20.53</v>
      </c>
    </row>
    <row r="4016" spans="1:4" ht="30">
      <c r="A4016" s="755">
        <v>96662</v>
      </c>
      <c r="B4016" s="756" t="s">
        <v>6237</v>
      </c>
      <c r="C4016" s="755" t="s">
        <v>30</v>
      </c>
      <c r="D4016" s="757">
        <v>9.3000000000000007</v>
      </c>
    </row>
    <row r="4017" spans="1:4">
      <c r="A4017" s="758">
        <v>96663</v>
      </c>
      <c r="B4017" s="759" t="s">
        <v>6238</v>
      </c>
      <c r="C4017" s="758" t="s">
        <v>30</v>
      </c>
      <c r="D4017" s="760">
        <v>16.510000000000002</v>
      </c>
    </row>
    <row r="4018" spans="1:4" ht="30">
      <c r="A4018" s="755">
        <v>96664</v>
      </c>
      <c r="B4018" s="756" t="s">
        <v>6239</v>
      </c>
      <c r="C4018" s="755" t="s">
        <v>30</v>
      </c>
      <c r="D4018" s="757">
        <v>17.71</v>
      </c>
    </row>
    <row r="4019" spans="1:4" ht="30">
      <c r="A4019" s="758">
        <v>96665</v>
      </c>
      <c r="B4019" s="759" t="s">
        <v>6240</v>
      </c>
      <c r="C4019" s="758" t="s">
        <v>30</v>
      </c>
      <c r="D4019" s="760">
        <v>9.31</v>
      </c>
    </row>
    <row r="4020" spans="1:4" ht="30">
      <c r="A4020" s="755">
        <v>96666</v>
      </c>
      <c r="B4020" s="756" t="s">
        <v>6241</v>
      </c>
      <c r="C4020" s="755" t="s">
        <v>30</v>
      </c>
      <c r="D4020" s="757">
        <v>18.05</v>
      </c>
    </row>
    <row r="4021" spans="1:4" ht="30">
      <c r="A4021" s="758">
        <v>96667</v>
      </c>
      <c r="B4021" s="759" t="s">
        <v>6242</v>
      </c>
      <c r="C4021" s="758" t="s">
        <v>30</v>
      </c>
      <c r="D4021" s="760">
        <v>31.44</v>
      </c>
    </row>
    <row r="4022" spans="1:4">
      <c r="A4022" s="755">
        <v>96684</v>
      </c>
      <c r="B4022" s="756" t="s">
        <v>6243</v>
      </c>
      <c r="C4022" s="755" t="s">
        <v>30</v>
      </c>
      <c r="D4022" s="757">
        <v>3.45</v>
      </c>
    </row>
    <row r="4023" spans="1:4">
      <c r="A4023" s="758">
        <v>96685</v>
      </c>
      <c r="B4023" s="759" t="s">
        <v>6244</v>
      </c>
      <c r="C4023" s="758" t="s">
        <v>30</v>
      </c>
      <c r="D4023" s="760">
        <v>3.08</v>
      </c>
    </row>
    <row r="4024" spans="1:4">
      <c r="A4024" s="755">
        <v>96686</v>
      </c>
      <c r="B4024" s="756" t="s">
        <v>6245</v>
      </c>
      <c r="C4024" s="755" t="s">
        <v>30</v>
      </c>
      <c r="D4024" s="757">
        <v>5.16</v>
      </c>
    </row>
    <row r="4025" spans="1:4">
      <c r="A4025" s="758">
        <v>96687</v>
      </c>
      <c r="B4025" s="759" t="s">
        <v>6246</v>
      </c>
      <c r="C4025" s="758" t="s">
        <v>30</v>
      </c>
      <c r="D4025" s="760">
        <v>5.12</v>
      </c>
    </row>
    <row r="4026" spans="1:4">
      <c r="A4026" s="755">
        <v>96688</v>
      </c>
      <c r="B4026" s="756" t="s">
        <v>6247</v>
      </c>
      <c r="C4026" s="755" t="s">
        <v>30</v>
      </c>
      <c r="D4026" s="757">
        <v>8.89</v>
      </c>
    </row>
    <row r="4027" spans="1:4">
      <c r="A4027" s="758">
        <v>96689</v>
      </c>
      <c r="B4027" s="759" t="s">
        <v>6248</v>
      </c>
      <c r="C4027" s="758" t="s">
        <v>30</v>
      </c>
      <c r="D4027" s="760">
        <v>8.49</v>
      </c>
    </row>
    <row r="4028" spans="1:4">
      <c r="A4028" s="755">
        <v>96690</v>
      </c>
      <c r="B4028" s="756" t="s">
        <v>6249</v>
      </c>
      <c r="C4028" s="755" t="s">
        <v>30</v>
      </c>
      <c r="D4028" s="757">
        <v>16.57</v>
      </c>
    </row>
    <row r="4029" spans="1:4">
      <c r="A4029" s="758">
        <v>96691</v>
      </c>
      <c r="B4029" s="759" t="s">
        <v>6250</v>
      </c>
      <c r="C4029" s="758" t="s">
        <v>30</v>
      </c>
      <c r="D4029" s="760">
        <v>17.11</v>
      </c>
    </row>
    <row r="4030" spans="1:4">
      <c r="A4030" s="755">
        <v>96692</v>
      </c>
      <c r="B4030" s="756" t="s">
        <v>6251</v>
      </c>
      <c r="C4030" s="755" t="s">
        <v>30</v>
      </c>
      <c r="D4030" s="757">
        <v>25.05</v>
      </c>
    </row>
    <row r="4031" spans="1:4">
      <c r="A4031" s="758">
        <v>96693</v>
      </c>
      <c r="B4031" s="759" t="s">
        <v>6252</v>
      </c>
      <c r="C4031" s="758" t="s">
        <v>30</v>
      </c>
      <c r="D4031" s="760">
        <v>23.7</v>
      </c>
    </row>
    <row r="4032" spans="1:4">
      <c r="A4032" s="755">
        <v>96694</v>
      </c>
      <c r="B4032" s="756" t="s">
        <v>6253</v>
      </c>
      <c r="C4032" s="755" t="s">
        <v>30</v>
      </c>
      <c r="D4032" s="757">
        <v>55.23</v>
      </c>
    </row>
    <row r="4033" spans="1:4">
      <c r="A4033" s="758">
        <v>96695</v>
      </c>
      <c r="B4033" s="759" t="s">
        <v>6254</v>
      </c>
      <c r="C4033" s="758" t="s">
        <v>30</v>
      </c>
      <c r="D4033" s="760">
        <v>53.66</v>
      </c>
    </row>
    <row r="4034" spans="1:4">
      <c r="A4034" s="755">
        <v>96696</v>
      </c>
      <c r="B4034" s="756" t="s">
        <v>6255</v>
      </c>
      <c r="C4034" s="755" t="s">
        <v>30</v>
      </c>
      <c r="D4034" s="757">
        <v>83.2</v>
      </c>
    </row>
    <row r="4035" spans="1:4">
      <c r="A4035" s="758">
        <v>96697</v>
      </c>
      <c r="B4035" s="759" t="s">
        <v>6256</v>
      </c>
      <c r="C4035" s="758" t="s">
        <v>30</v>
      </c>
      <c r="D4035" s="760">
        <v>124.47</v>
      </c>
    </row>
    <row r="4036" spans="1:4">
      <c r="A4036" s="755">
        <v>96698</v>
      </c>
      <c r="B4036" s="756" t="s">
        <v>6257</v>
      </c>
      <c r="C4036" s="755" t="s">
        <v>30</v>
      </c>
      <c r="D4036" s="757">
        <v>2.62</v>
      </c>
    </row>
    <row r="4037" spans="1:4">
      <c r="A4037" s="758">
        <v>96699</v>
      </c>
      <c r="B4037" s="759" t="s">
        <v>6258</v>
      </c>
      <c r="C4037" s="758" t="s">
        <v>30</v>
      </c>
      <c r="D4037" s="760">
        <v>12.83</v>
      </c>
    </row>
    <row r="4038" spans="1:4">
      <c r="A4038" s="755">
        <v>96700</v>
      </c>
      <c r="B4038" s="756" t="s">
        <v>6259</v>
      </c>
      <c r="C4038" s="755" t="s">
        <v>30</v>
      </c>
      <c r="D4038" s="757">
        <v>9.18</v>
      </c>
    </row>
    <row r="4039" spans="1:4">
      <c r="A4039" s="758">
        <v>96701</v>
      </c>
      <c r="B4039" s="759" t="s">
        <v>6260</v>
      </c>
      <c r="C4039" s="758" t="s">
        <v>30</v>
      </c>
      <c r="D4039" s="760">
        <v>3.57</v>
      </c>
    </row>
    <row r="4040" spans="1:4">
      <c r="A4040" s="755">
        <v>96702</v>
      </c>
      <c r="B4040" s="756" t="s">
        <v>6261</v>
      </c>
      <c r="C4040" s="755" t="s">
        <v>30</v>
      </c>
      <c r="D4040" s="757">
        <v>3.76</v>
      </c>
    </row>
    <row r="4041" spans="1:4">
      <c r="A4041" s="758">
        <v>96703</v>
      </c>
      <c r="B4041" s="759" t="s">
        <v>6262</v>
      </c>
      <c r="C4041" s="758" t="s">
        <v>30</v>
      </c>
      <c r="D4041" s="760">
        <v>7.53</v>
      </c>
    </row>
    <row r="4042" spans="1:4">
      <c r="A4042" s="755">
        <v>96704</v>
      </c>
      <c r="B4042" s="756" t="s">
        <v>6263</v>
      </c>
      <c r="C4042" s="755" t="s">
        <v>30</v>
      </c>
      <c r="D4042" s="757">
        <v>8.73</v>
      </c>
    </row>
    <row r="4043" spans="1:4">
      <c r="A4043" s="758">
        <v>96705</v>
      </c>
      <c r="B4043" s="759" t="s">
        <v>6264</v>
      </c>
      <c r="C4043" s="758" t="s">
        <v>30</v>
      </c>
      <c r="D4043" s="760">
        <v>11.35</v>
      </c>
    </row>
    <row r="4044" spans="1:4">
      <c r="A4044" s="755">
        <v>96706</v>
      </c>
      <c r="B4044" s="756" t="s">
        <v>6265</v>
      </c>
      <c r="C4044" s="755" t="s">
        <v>30</v>
      </c>
      <c r="D4044" s="757">
        <v>17.05</v>
      </c>
    </row>
    <row r="4045" spans="1:4">
      <c r="A4045" s="758">
        <v>96707</v>
      </c>
      <c r="B4045" s="759" t="s">
        <v>6266</v>
      </c>
      <c r="C4045" s="758" t="s">
        <v>30</v>
      </c>
      <c r="D4045" s="760">
        <v>35.49</v>
      </c>
    </row>
    <row r="4046" spans="1:4">
      <c r="A4046" s="755">
        <v>96708</v>
      </c>
      <c r="B4046" s="756" t="s">
        <v>6267</v>
      </c>
      <c r="C4046" s="755" t="s">
        <v>30</v>
      </c>
      <c r="D4046" s="757">
        <v>56</v>
      </c>
    </row>
    <row r="4047" spans="1:4">
      <c r="A4047" s="758">
        <v>96709</v>
      </c>
      <c r="B4047" s="759" t="s">
        <v>6268</v>
      </c>
      <c r="C4047" s="758" t="s">
        <v>30</v>
      </c>
      <c r="D4047" s="760">
        <v>88.49</v>
      </c>
    </row>
    <row r="4048" spans="1:4">
      <c r="A4048" s="755">
        <v>96710</v>
      </c>
      <c r="B4048" s="756" t="s">
        <v>6269</v>
      </c>
      <c r="C4048" s="755" t="s">
        <v>30</v>
      </c>
      <c r="D4048" s="757">
        <v>4.5</v>
      </c>
    </row>
    <row r="4049" spans="1:4">
      <c r="A4049" s="758">
        <v>96711</v>
      </c>
      <c r="B4049" s="759" t="s">
        <v>6270</v>
      </c>
      <c r="C4049" s="758" t="s">
        <v>30</v>
      </c>
      <c r="D4049" s="760">
        <v>7</v>
      </c>
    </row>
    <row r="4050" spans="1:4">
      <c r="A4050" s="755">
        <v>96712</v>
      </c>
      <c r="B4050" s="756" t="s">
        <v>6271</v>
      </c>
      <c r="C4050" s="755" t="s">
        <v>30</v>
      </c>
      <c r="D4050" s="757">
        <v>13.48</v>
      </c>
    </row>
    <row r="4051" spans="1:4">
      <c r="A4051" s="758">
        <v>96713</v>
      </c>
      <c r="B4051" s="759" t="s">
        <v>6272</v>
      </c>
      <c r="C4051" s="758" t="s">
        <v>30</v>
      </c>
      <c r="D4051" s="760">
        <v>18.71</v>
      </c>
    </row>
    <row r="4052" spans="1:4">
      <c r="A4052" s="755">
        <v>96714</v>
      </c>
      <c r="B4052" s="756" t="s">
        <v>6273</v>
      </c>
      <c r="C4052" s="755" t="s">
        <v>30</v>
      </c>
      <c r="D4052" s="757">
        <v>31.57</v>
      </c>
    </row>
    <row r="4053" spans="1:4">
      <c r="A4053" s="758">
        <v>96715</v>
      </c>
      <c r="B4053" s="759" t="s">
        <v>6274</v>
      </c>
      <c r="C4053" s="758" t="s">
        <v>30</v>
      </c>
      <c r="D4053" s="760">
        <v>59.4</v>
      </c>
    </row>
    <row r="4054" spans="1:4">
      <c r="A4054" s="755">
        <v>96716</v>
      </c>
      <c r="B4054" s="756" t="s">
        <v>6275</v>
      </c>
      <c r="C4054" s="755" t="s">
        <v>30</v>
      </c>
      <c r="D4054" s="757">
        <v>89.23</v>
      </c>
    </row>
    <row r="4055" spans="1:4">
      <c r="A4055" s="758">
        <v>96717</v>
      </c>
      <c r="B4055" s="759" t="s">
        <v>6276</v>
      </c>
      <c r="C4055" s="758" t="s">
        <v>30</v>
      </c>
      <c r="D4055" s="760">
        <v>140.54</v>
      </c>
    </row>
    <row r="4056" spans="1:4" ht="30">
      <c r="A4056" s="755">
        <v>96736</v>
      </c>
      <c r="B4056" s="756" t="s">
        <v>6277</v>
      </c>
      <c r="C4056" s="755" t="s">
        <v>30</v>
      </c>
      <c r="D4056" s="757">
        <v>3.81</v>
      </c>
    </row>
    <row r="4057" spans="1:4" ht="30">
      <c r="A4057" s="758">
        <v>96737</v>
      </c>
      <c r="B4057" s="759" t="s">
        <v>6278</v>
      </c>
      <c r="C4057" s="758" t="s">
        <v>30</v>
      </c>
      <c r="D4057" s="760">
        <v>4.37</v>
      </c>
    </row>
    <row r="4058" spans="1:4" ht="30">
      <c r="A4058" s="755">
        <v>96738</v>
      </c>
      <c r="B4058" s="756" t="s">
        <v>6279</v>
      </c>
      <c r="C4058" s="755" t="s">
        <v>30</v>
      </c>
      <c r="D4058" s="757">
        <v>14.58</v>
      </c>
    </row>
    <row r="4059" spans="1:4" ht="30">
      <c r="A4059" s="758">
        <v>96739</v>
      </c>
      <c r="B4059" s="759" t="s">
        <v>6280</v>
      </c>
      <c r="C4059" s="758" t="s">
        <v>30</v>
      </c>
      <c r="D4059" s="760">
        <v>5.64</v>
      </c>
    </row>
    <row r="4060" spans="1:4" ht="30">
      <c r="A4060" s="755">
        <v>96740</v>
      </c>
      <c r="B4060" s="756" t="s">
        <v>6281</v>
      </c>
      <c r="C4060" s="755" t="s">
        <v>30</v>
      </c>
      <c r="D4060" s="757">
        <v>22.67</v>
      </c>
    </row>
    <row r="4061" spans="1:4" ht="30">
      <c r="A4061" s="758">
        <v>96741</v>
      </c>
      <c r="B4061" s="759" t="s">
        <v>6282</v>
      </c>
      <c r="C4061" s="758" t="s">
        <v>30</v>
      </c>
      <c r="D4061" s="760">
        <v>8.9600000000000009</v>
      </c>
    </row>
    <row r="4062" spans="1:4" ht="30">
      <c r="A4062" s="755">
        <v>96742</v>
      </c>
      <c r="B4062" s="756" t="s">
        <v>6283</v>
      </c>
      <c r="C4062" s="755" t="s">
        <v>30</v>
      </c>
      <c r="D4062" s="757">
        <v>13.61</v>
      </c>
    </row>
    <row r="4063" spans="1:4" ht="30">
      <c r="A4063" s="758">
        <v>96743</v>
      </c>
      <c r="B4063" s="759" t="s">
        <v>6284</v>
      </c>
      <c r="C4063" s="758" t="s">
        <v>30</v>
      </c>
      <c r="D4063" s="760">
        <v>17.649999999999999</v>
      </c>
    </row>
    <row r="4064" spans="1:4" ht="30">
      <c r="A4064" s="755">
        <v>96744</v>
      </c>
      <c r="B4064" s="756" t="s">
        <v>6285</v>
      </c>
      <c r="C4064" s="755" t="s">
        <v>30</v>
      </c>
      <c r="D4064" s="757">
        <v>37.71</v>
      </c>
    </row>
    <row r="4065" spans="1:4" ht="30">
      <c r="A4065" s="758">
        <v>96745</v>
      </c>
      <c r="B4065" s="759" t="s">
        <v>6286</v>
      </c>
      <c r="C4065" s="758" t="s">
        <v>30</v>
      </c>
      <c r="D4065" s="760">
        <v>55.45</v>
      </c>
    </row>
    <row r="4066" spans="1:4" ht="30">
      <c r="A4066" s="755">
        <v>96746</v>
      </c>
      <c r="B4066" s="756" t="s">
        <v>6287</v>
      </c>
      <c r="C4066" s="755" t="s">
        <v>30</v>
      </c>
      <c r="D4066" s="757">
        <v>88.46</v>
      </c>
    </row>
    <row r="4067" spans="1:4" ht="30">
      <c r="A4067" s="758">
        <v>96747</v>
      </c>
      <c r="B4067" s="759" t="s">
        <v>6288</v>
      </c>
      <c r="C4067" s="758" t="s">
        <v>30</v>
      </c>
      <c r="D4067" s="760">
        <v>5.39</v>
      </c>
    </row>
    <row r="4068" spans="1:4" ht="30">
      <c r="A4068" s="755">
        <v>96748</v>
      </c>
      <c r="B4068" s="756" t="s">
        <v>6289</v>
      </c>
      <c r="C4068" s="755" t="s">
        <v>30</v>
      </c>
      <c r="D4068" s="757">
        <v>6.09</v>
      </c>
    </row>
    <row r="4069" spans="1:4" ht="30">
      <c r="A4069" s="758">
        <v>96749</v>
      </c>
      <c r="B4069" s="759" t="s">
        <v>6290</v>
      </c>
      <c r="C4069" s="758" t="s">
        <v>30</v>
      </c>
      <c r="D4069" s="760">
        <v>8.2799999999999994</v>
      </c>
    </row>
    <row r="4070" spans="1:4" ht="30">
      <c r="A4070" s="755">
        <v>96750</v>
      </c>
      <c r="B4070" s="756" t="s">
        <v>6291</v>
      </c>
      <c r="C4070" s="755" t="s">
        <v>30</v>
      </c>
      <c r="D4070" s="757">
        <v>11.02</v>
      </c>
    </row>
    <row r="4071" spans="1:4" ht="30">
      <c r="A4071" s="758">
        <v>96751</v>
      </c>
      <c r="B4071" s="759" t="s">
        <v>6292</v>
      </c>
      <c r="C4071" s="758" t="s">
        <v>30</v>
      </c>
      <c r="D4071" s="760">
        <v>19.940000000000001</v>
      </c>
    </row>
    <row r="4072" spans="1:4" ht="30">
      <c r="A4072" s="755">
        <v>96752</v>
      </c>
      <c r="B4072" s="756" t="s">
        <v>6293</v>
      </c>
      <c r="C4072" s="755" t="s">
        <v>30</v>
      </c>
      <c r="D4072" s="757">
        <v>25.94</v>
      </c>
    </row>
    <row r="4073" spans="1:4" ht="30">
      <c r="A4073" s="758">
        <v>96753</v>
      </c>
      <c r="B4073" s="759" t="s">
        <v>6294</v>
      </c>
      <c r="C4073" s="758" t="s">
        <v>30</v>
      </c>
      <c r="D4073" s="760">
        <v>58.57</v>
      </c>
    </row>
    <row r="4074" spans="1:4" ht="30">
      <c r="A4074" s="755">
        <v>96754</v>
      </c>
      <c r="B4074" s="756" t="s">
        <v>6295</v>
      </c>
      <c r="C4074" s="755" t="s">
        <v>30</v>
      </c>
      <c r="D4074" s="757">
        <v>82.36</v>
      </c>
    </row>
    <row r="4075" spans="1:4" ht="30">
      <c r="A4075" s="758">
        <v>96755</v>
      </c>
      <c r="B4075" s="759" t="s">
        <v>6296</v>
      </c>
      <c r="C4075" s="758" t="s">
        <v>30</v>
      </c>
      <c r="D4075" s="760">
        <v>124.44</v>
      </c>
    </row>
    <row r="4076" spans="1:4" ht="30">
      <c r="A4076" s="755">
        <v>96756</v>
      </c>
      <c r="B4076" s="756" t="s">
        <v>6297</v>
      </c>
      <c r="C4076" s="755" t="s">
        <v>30</v>
      </c>
      <c r="D4076" s="757">
        <v>9.83</v>
      </c>
    </row>
    <row r="4077" spans="1:4" ht="30">
      <c r="A4077" s="758">
        <v>96757</v>
      </c>
      <c r="B4077" s="759" t="s">
        <v>6298</v>
      </c>
      <c r="C4077" s="758" t="s">
        <v>30</v>
      </c>
      <c r="D4077" s="760">
        <v>9.4600000000000009</v>
      </c>
    </row>
    <row r="4078" spans="1:4" ht="30">
      <c r="A4078" s="755">
        <v>96758</v>
      </c>
      <c r="B4078" s="756" t="s">
        <v>6299</v>
      </c>
      <c r="C4078" s="755" t="s">
        <v>30</v>
      </c>
      <c r="D4078" s="757">
        <v>11.15</v>
      </c>
    </row>
    <row r="4079" spans="1:4" ht="30">
      <c r="A4079" s="758">
        <v>96759</v>
      </c>
      <c r="B4079" s="759" t="s">
        <v>6300</v>
      </c>
      <c r="C4079" s="758" t="s">
        <v>30</v>
      </c>
      <c r="D4079" s="760">
        <v>16.350000000000001</v>
      </c>
    </row>
    <row r="4080" spans="1:4" ht="30">
      <c r="A4080" s="755">
        <v>96760</v>
      </c>
      <c r="B4080" s="756" t="s">
        <v>6301</v>
      </c>
      <c r="C4080" s="755" t="s">
        <v>30</v>
      </c>
      <c r="D4080" s="757">
        <v>23.19</v>
      </c>
    </row>
    <row r="4081" spans="1:4" ht="30">
      <c r="A4081" s="758">
        <v>96761</v>
      </c>
      <c r="B4081" s="759" t="s">
        <v>6302</v>
      </c>
      <c r="C4081" s="758" t="s">
        <v>30</v>
      </c>
      <c r="D4081" s="760">
        <v>32.78</v>
      </c>
    </row>
    <row r="4082" spans="1:4" ht="30">
      <c r="A4082" s="755">
        <v>96762</v>
      </c>
      <c r="B4082" s="756" t="s">
        <v>6303</v>
      </c>
      <c r="C4082" s="755" t="s">
        <v>30</v>
      </c>
      <c r="D4082" s="757">
        <v>63.83</v>
      </c>
    </row>
    <row r="4083" spans="1:4" ht="30">
      <c r="A4083" s="758">
        <v>96763</v>
      </c>
      <c r="B4083" s="759" t="s">
        <v>6304</v>
      </c>
      <c r="C4083" s="758" t="s">
        <v>30</v>
      </c>
      <c r="D4083" s="760">
        <v>88.12</v>
      </c>
    </row>
    <row r="4084" spans="1:4" ht="30">
      <c r="A4084" s="755">
        <v>96764</v>
      </c>
      <c r="B4084" s="756" t="s">
        <v>6305</v>
      </c>
      <c r="C4084" s="755" t="s">
        <v>30</v>
      </c>
      <c r="D4084" s="757">
        <v>140.47999999999999</v>
      </c>
    </row>
    <row r="4085" spans="1:4" ht="30">
      <c r="A4085" s="758">
        <v>96802</v>
      </c>
      <c r="B4085" s="759" t="s">
        <v>6306</v>
      </c>
      <c r="C4085" s="758" t="s">
        <v>30</v>
      </c>
      <c r="D4085" s="760">
        <v>181.59</v>
      </c>
    </row>
    <row r="4086" spans="1:4" ht="30">
      <c r="A4086" s="755">
        <v>96803</v>
      </c>
      <c r="B4086" s="756" t="s">
        <v>6307</v>
      </c>
      <c r="C4086" s="755" t="s">
        <v>30</v>
      </c>
      <c r="D4086" s="757">
        <v>93.36</v>
      </c>
    </row>
    <row r="4087" spans="1:4" ht="30">
      <c r="A4087" s="758">
        <v>96804</v>
      </c>
      <c r="B4087" s="759" t="s">
        <v>6308</v>
      </c>
      <c r="C4087" s="758" t="s">
        <v>30</v>
      </c>
      <c r="D4087" s="760">
        <v>167.39</v>
      </c>
    </row>
    <row r="4088" spans="1:4" ht="30">
      <c r="A4088" s="755">
        <v>96805</v>
      </c>
      <c r="B4088" s="756" t="s">
        <v>6309</v>
      </c>
      <c r="C4088" s="755" t="s">
        <v>30</v>
      </c>
      <c r="D4088" s="757">
        <v>187.71</v>
      </c>
    </row>
    <row r="4089" spans="1:4" ht="30">
      <c r="A4089" s="758">
        <v>96806</v>
      </c>
      <c r="B4089" s="759" t="s">
        <v>6310</v>
      </c>
      <c r="C4089" s="758" t="s">
        <v>30</v>
      </c>
      <c r="D4089" s="760">
        <v>91.32</v>
      </c>
    </row>
    <row r="4090" spans="1:4" ht="30">
      <c r="A4090" s="755">
        <v>96807</v>
      </c>
      <c r="B4090" s="756" t="s">
        <v>6311</v>
      </c>
      <c r="C4090" s="755" t="s">
        <v>30</v>
      </c>
      <c r="D4090" s="757">
        <v>152.47999999999999</v>
      </c>
    </row>
    <row r="4091" spans="1:4" ht="30">
      <c r="A4091" s="758">
        <v>96808</v>
      </c>
      <c r="B4091" s="759" t="s">
        <v>6312</v>
      </c>
      <c r="C4091" s="758" t="s">
        <v>30</v>
      </c>
      <c r="D4091" s="760">
        <v>8.66</v>
      </c>
    </row>
    <row r="4092" spans="1:4" ht="30">
      <c r="A4092" s="755">
        <v>96809</v>
      </c>
      <c r="B4092" s="756" t="s">
        <v>6313</v>
      </c>
      <c r="C4092" s="755" t="s">
        <v>30</v>
      </c>
      <c r="D4092" s="757">
        <v>9.89</v>
      </c>
    </row>
    <row r="4093" spans="1:4" ht="30">
      <c r="A4093" s="758">
        <v>96810</v>
      </c>
      <c r="B4093" s="759" t="s">
        <v>6314</v>
      </c>
      <c r="C4093" s="758" t="s">
        <v>30</v>
      </c>
      <c r="D4093" s="760">
        <v>10.71</v>
      </c>
    </row>
    <row r="4094" spans="1:4" ht="30">
      <c r="A4094" s="755">
        <v>96811</v>
      </c>
      <c r="B4094" s="756" t="s">
        <v>6315</v>
      </c>
      <c r="C4094" s="755" t="s">
        <v>30</v>
      </c>
      <c r="D4094" s="757">
        <v>11.55</v>
      </c>
    </row>
    <row r="4095" spans="1:4" ht="30">
      <c r="A4095" s="758">
        <v>96812</v>
      </c>
      <c r="B4095" s="759" t="s">
        <v>6316</v>
      </c>
      <c r="C4095" s="758" t="s">
        <v>30</v>
      </c>
      <c r="D4095" s="760">
        <v>11.11</v>
      </c>
    </row>
    <row r="4096" spans="1:4" ht="30">
      <c r="A4096" s="755">
        <v>96813</v>
      </c>
      <c r="B4096" s="756" t="s">
        <v>6317</v>
      </c>
      <c r="C4096" s="755" t="s">
        <v>30</v>
      </c>
      <c r="D4096" s="757">
        <v>12.75</v>
      </c>
    </row>
    <row r="4097" spans="1:4" ht="30">
      <c r="A4097" s="758">
        <v>96814</v>
      </c>
      <c r="B4097" s="759" t="s">
        <v>6318</v>
      </c>
      <c r="C4097" s="758" t="s">
        <v>30</v>
      </c>
      <c r="D4097" s="760">
        <v>10.83</v>
      </c>
    </row>
    <row r="4098" spans="1:4" ht="30">
      <c r="A4098" s="755">
        <v>96815</v>
      </c>
      <c r="B4098" s="756" t="s">
        <v>6319</v>
      </c>
      <c r="C4098" s="755" t="s">
        <v>30</v>
      </c>
      <c r="D4098" s="757">
        <v>18.100000000000001</v>
      </c>
    </row>
    <row r="4099" spans="1:4" ht="30">
      <c r="A4099" s="758">
        <v>96816</v>
      </c>
      <c r="B4099" s="759" t="s">
        <v>6320</v>
      </c>
      <c r="C4099" s="758" t="s">
        <v>30</v>
      </c>
      <c r="D4099" s="760">
        <v>14.97</v>
      </c>
    </row>
    <row r="4100" spans="1:4" ht="30">
      <c r="A4100" s="755">
        <v>96817</v>
      </c>
      <c r="B4100" s="756" t="s">
        <v>6321</v>
      </c>
      <c r="C4100" s="755" t="s">
        <v>30</v>
      </c>
      <c r="D4100" s="757">
        <v>16.96</v>
      </c>
    </row>
    <row r="4101" spans="1:4">
      <c r="A4101" s="758">
        <v>96818</v>
      </c>
      <c r="B4101" s="759" t="s">
        <v>6322</v>
      </c>
      <c r="C4101" s="758" t="s">
        <v>30</v>
      </c>
      <c r="D4101" s="760">
        <v>15.83</v>
      </c>
    </row>
    <row r="4102" spans="1:4">
      <c r="A4102" s="755">
        <v>96819</v>
      </c>
      <c r="B4102" s="756" t="s">
        <v>6323</v>
      </c>
      <c r="C4102" s="755" t="s">
        <v>30</v>
      </c>
      <c r="D4102" s="757">
        <v>15.83</v>
      </c>
    </row>
    <row r="4103" spans="1:4" ht="30">
      <c r="A4103" s="758">
        <v>96820</v>
      </c>
      <c r="B4103" s="759" t="s">
        <v>6324</v>
      </c>
      <c r="C4103" s="758" t="s">
        <v>30</v>
      </c>
      <c r="D4103" s="760">
        <v>28.54</v>
      </c>
    </row>
    <row r="4104" spans="1:4" ht="30">
      <c r="A4104" s="755">
        <v>96821</v>
      </c>
      <c r="B4104" s="756" t="s">
        <v>6325</v>
      </c>
      <c r="C4104" s="755" t="s">
        <v>30</v>
      </c>
      <c r="D4104" s="757">
        <v>24.39</v>
      </c>
    </row>
    <row r="4105" spans="1:4">
      <c r="A4105" s="758">
        <v>96822</v>
      </c>
      <c r="B4105" s="759" t="s">
        <v>6326</v>
      </c>
      <c r="C4105" s="758" t="s">
        <v>30</v>
      </c>
      <c r="D4105" s="760">
        <v>24.71</v>
      </c>
    </row>
    <row r="4106" spans="1:4">
      <c r="A4106" s="755">
        <v>96823</v>
      </c>
      <c r="B4106" s="756" t="s">
        <v>6327</v>
      </c>
      <c r="C4106" s="755" t="s">
        <v>30</v>
      </c>
      <c r="D4106" s="757">
        <v>10.199999999999999</v>
      </c>
    </row>
    <row r="4107" spans="1:4" ht="30">
      <c r="A4107" s="758">
        <v>96824</v>
      </c>
      <c r="B4107" s="759" t="s">
        <v>6328</v>
      </c>
      <c r="C4107" s="758" t="s">
        <v>30</v>
      </c>
      <c r="D4107" s="760">
        <v>11.48</v>
      </c>
    </row>
    <row r="4108" spans="1:4" ht="30">
      <c r="A4108" s="755">
        <v>96825</v>
      </c>
      <c r="B4108" s="756" t="s">
        <v>6329</v>
      </c>
      <c r="C4108" s="755" t="s">
        <v>30</v>
      </c>
      <c r="D4108" s="757">
        <v>15.47</v>
      </c>
    </row>
    <row r="4109" spans="1:4">
      <c r="A4109" s="758">
        <v>96826</v>
      </c>
      <c r="B4109" s="759" t="s">
        <v>6330</v>
      </c>
      <c r="C4109" s="758" t="s">
        <v>30</v>
      </c>
      <c r="D4109" s="760">
        <v>14.1</v>
      </c>
    </row>
    <row r="4110" spans="1:4" ht="30">
      <c r="A4110" s="755">
        <v>96827</v>
      </c>
      <c r="B4110" s="756" t="s">
        <v>6331</v>
      </c>
      <c r="C4110" s="755" t="s">
        <v>30</v>
      </c>
      <c r="D4110" s="757">
        <v>14.62</v>
      </c>
    </row>
    <row r="4111" spans="1:4" ht="30">
      <c r="A4111" s="758">
        <v>96828</v>
      </c>
      <c r="B4111" s="759" t="s">
        <v>6332</v>
      </c>
      <c r="C4111" s="758" t="s">
        <v>30</v>
      </c>
      <c r="D4111" s="760">
        <v>18.28</v>
      </c>
    </row>
    <row r="4112" spans="1:4" ht="30">
      <c r="A4112" s="755">
        <v>96829</v>
      </c>
      <c r="B4112" s="756" t="s">
        <v>6333</v>
      </c>
      <c r="C4112" s="755" t="s">
        <v>30</v>
      </c>
      <c r="D4112" s="757">
        <v>14.08</v>
      </c>
    </row>
    <row r="4113" spans="1:4">
      <c r="A4113" s="758">
        <v>96830</v>
      </c>
      <c r="B4113" s="759" t="s">
        <v>6334</v>
      </c>
      <c r="C4113" s="758" t="s">
        <v>30</v>
      </c>
      <c r="D4113" s="760">
        <v>20.39</v>
      </c>
    </row>
    <row r="4114" spans="1:4" ht="30">
      <c r="A4114" s="755">
        <v>96831</v>
      </c>
      <c r="B4114" s="756" t="s">
        <v>6335</v>
      </c>
      <c r="C4114" s="755" t="s">
        <v>30</v>
      </c>
      <c r="D4114" s="757">
        <v>16.690000000000001</v>
      </c>
    </row>
    <row r="4115" spans="1:4" ht="30">
      <c r="A4115" s="758">
        <v>96832</v>
      </c>
      <c r="B4115" s="759" t="s">
        <v>6336</v>
      </c>
      <c r="C4115" s="758" t="s">
        <v>30</v>
      </c>
      <c r="D4115" s="760">
        <v>19.23</v>
      </c>
    </row>
    <row r="4116" spans="1:4" ht="30">
      <c r="A4116" s="755">
        <v>96833</v>
      </c>
      <c r="B4116" s="756" t="s">
        <v>6337</v>
      </c>
      <c r="C4116" s="755" t="s">
        <v>30</v>
      </c>
      <c r="D4116" s="757">
        <v>18.03</v>
      </c>
    </row>
    <row r="4117" spans="1:4">
      <c r="A4117" s="758">
        <v>96834</v>
      </c>
      <c r="B4117" s="759" t="s">
        <v>6338</v>
      </c>
      <c r="C4117" s="758" t="s">
        <v>30</v>
      </c>
      <c r="D4117" s="760">
        <v>29.64</v>
      </c>
    </row>
    <row r="4118" spans="1:4" ht="30">
      <c r="A4118" s="755">
        <v>96835</v>
      </c>
      <c r="B4118" s="756" t="s">
        <v>6339</v>
      </c>
      <c r="C4118" s="755" t="s">
        <v>30</v>
      </c>
      <c r="D4118" s="757">
        <v>25.68</v>
      </c>
    </row>
    <row r="4119" spans="1:4" ht="30">
      <c r="A4119" s="758">
        <v>96836</v>
      </c>
      <c r="B4119" s="759" t="s">
        <v>6340</v>
      </c>
      <c r="C4119" s="758" t="s">
        <v>30</v>
      </c>
      <c r="D4119" s="760">
        <v>27.33</v>
      </c>
    </row>
    <row r="4120" spans="1:4" ht="30">
      <c r="A4120" s="755">
        <v>96837</v>
      </c>
      <c r="B4120" s="756" t="s">
        <v>6341</v>
      </c>
      <c r="C4120" s="755" t="s">
        <v>30</v>
      </c>
      <c r="D4120" s="757">
        <v>15.06</v>
      </c>
    </row>
    <row r="4121" spans="1:4" ht="30">
      <c r="A4121" s="758">
        <v>96838</v>
      </c>
      <c r="B4121" s="759" t="s">
        <v>6342</v>
      </c>
      <c r="C4121" s="758" t="s">
        <v>30</v>
      </c>
      <c r="D4121" s="760">
        <v>13.88</v>
      </c>
    </row>
    <row r="4122" spans="1:4" ht="30">
      <c r="A4122" s="755">
        <v>96839</v>
      </c>
      <c r="B4122" s="756" t="s">
        <v>6343</v>
      </c>
      <c r="C4122" s="755" t="s">
        <v>30</v>
      </c>
      <c r="D4122" s="757">
        <v>13.67</v>
      </c>
    </row>
    <row r="4123" spans="1:4" ht="30">
      <c r="A4123" s="758">
        <v>96840</v>
      </c>
      <c r="B4123" s="759" t="s">
        <v>6344</v>
      </c>
      <c r="C4123" s="758" t="s">
        <v>30</v>
      </c>
      <c r="D4123" s="760">
        <v>17.62</v>
      </c>
    </row>
    <row r="4124" spans="1:4" ht="30">
      <c r="A4124" s="755">
        <v>96841</v>
      </c>
      <c r="B4124" s="756" t="s">
        <v>6345</v>
      </c>
      <c r="C4124" s="755" t="s">
        <v>30</v>
      </c>
      <c r="D4124" s="757">
        <v>15.49</v>
      </c>
    </row>
    <row r="4125" spans="1:4" ht="30">
      <c r="A4125" s="758">
        <v>96842</v>
      </c>
      <c r="B4125" s="759" t="s">
        <v>6346</v>
      </c>
      <c r="C4125" s="758" t="s">
        <v>30</v>
      </c>
      <c r="D4125" s="760">
        <v>19.559999999999999</v>
      </c>
    </row>
    <row r="4126" spans="1:4" ht="30">
      <c r="A4126" s="755">
        <v>96843</v>
      </c>
      <c r="B4126" s="756" t="s">
        <v>6347</v>
      </c>
      <c r="C4126" s="755" t="s">
        <v>30</v>
      </c>
      <c r="D4126" s="757">
        <v>18.829999999999998</v>
      </c>
    </row>
    <row r="4127" spans="1:4" ht="30">
      <c r="A4127" s="758">
        <v>96844</v>
      </c>
      <c r="B4127" s="759" t="s">
        <v>6348</v>
      </c>
      <c r="C4127" s="758" t="s">
        <v>30</v>
      </c>
      <c r="D4127" s="760">
        <v>25.47</v>
      </c>
    </row>
    <row r="4128" spans="1:4" ht="30">
      <c r="A4128" s="755">
        <v>96845</v>
      </c>
      <c r="B4128" s="756" t="s">
        <v>6349</v>
      </c>
      <c r="C4128" s="755" t="s">
        <v>30</v>
      </c>
      <c r="D4128" s="757">
        <v>27.35</v>
      </c>
    </row>
    <row r="4129" spans="1:4" ht="30">
      <c r="A4129" s="758">
        <v>96846</v>
      </c>
      <c r="B4129" s="759" t="s">
        <v>6350</v>
      </c>
      <c r="C4129" s="758" t="s">
        <v>30</v>
      </c>
      <c r="D4129" s="760">
        <v>21.67</v>
      </c>
    </row>
    <row r="4130" spans="1:4" ht="30">
      <c r="A4130" s="755">
        <v>96847</v>
      </c>
      <c r="B4130" s="756" t="s">
        <v>6351</v>
      </c>
      <c r="C4130" s="755" t="s">
        <v>30</v>
      </c>
      <c r="D4130" s="757">
        <v>23.75</v>
      </c>
    </row>
    <row r="4131" spans="1:4" ht="30">
      <c r="A4131" s="758">
        <v>96848</v>
      </c>
      <c r="B4131" s="759" t="s">
        <v>6352</v>
      </c>
      <c r="C4131" s="758" t="s">
        <v>30</v>
      </c>
      <c r="D4131" s="760">
        <v>35.4</v>
      </c>
    </row>
    <row r="4132" spans="1:4">
      <c r="A4132" s="755">
        <v>96849</v>
      </c>
      <c r="B4132" s="756" t="s">
        <v>6353</v>
      </c>
      <c r="C4132" s="755" t="s">
        <v>30</v>
      </c>
      <c r="D4132" s="757">
        <v>12.92</v>
      </c>
    </row>
    <row r="4133" spans="1:4" ht="30">
      <c r="A4133" s="758">
        <v>96850</v>
      </c>
      <c r="B4133" s="759" t="s">
        <v>6354</v>
      </c>
      <c r="C4133" s="758" t="s">
        <v>30</v>
      </c>
      <c r="D4133" s="760">
        <v>15.04</v>
      </c>
    </row>
    <row r="4134" spans="1:4" ht="30">
      <c r="A4134" s="755">
        <v>96851</v>
      </c>
      <c r="B4134" s="756" t="s">
        <v>6355</v>
      </c>
      <c r="C4134" s="755" t="s">
        <v>30</v>
      </c>
      <c r="D4134" s="757">
        <v>19.79</v>
      </c>
    </row>
    <row r="4135" spans="1:4">
      <c r="A4135" s="758">
        <v>96852</v>
      </c>
      <c r="B4135" s="759" t="s">
        <v>6356</v>
      </c>
      <c r="C4135" s="758" t="s">
        <v>30</v>
      </c>
      <c r="D4135" s="760">
        <v>17.12</v>
      </c>
    </row>
    <row r="4136" spans="1:4" ht="30">
      <c r="A4136" s="755">
        <v>96853</v>
      </c>
      <c r="B4136" s="756" t="s">
        <v>6357</v>
      </c>
      <c r="C4136" s="755" t="s">
        <v>30</v>
      </c>
      <c r="D4136" s="757">
        <v>19.2</v>
      </c>
    </row>
    <row r="4137" spans="1:4" ht="30">
      <c r="A4137" s="758">
        <v>96854</v>
      </c>
      <c r="B4137" s="759" t="s">
        <v>6358</v>
      </c>
      <c r="C4137" s="758" t="s">
        <v>30</v>
      </c>
      <c r="D4137" s="760">
        <v>22.88</v>
      </c>
    </row>
    <row r="4138" spans="1:4">
      <c r="A4138" s="755">
        <v>96855</v>
      </c>
      <c r="B4138" s="756" t="s">
        <v>6359</v>
      </c>
      <c r="C4138" s="755" t="s">
        <v>30</v>
      </c>
      <c r="D4138" s="757">
        <v>21.26</v>
      </c>
    </row>
    <row r="4139" spans="1:4" ht="30">
      <c r="A4139" s="758">
        <v>96856</v>
      </c>
      <c r="B4139" s="759" t="s">
        <v>6360</v>
      </c>
      <c r="C4139" s="758" t="s">
        <v>30</v>
      </c>
      <c r="D4139" s="760">
        <v>21.56</v>
      </c>
    </row>
    <row r="4140" spans="1:4" ht="30">
      <c r="A4140" s="755">
        <v>96857</v>
      </c>
      <c r="B4140" s="756" t="s">
        <v>6361</v>
      </c>
      <c r="C4140" s="755" t="s">
        <v>30</v>
      </c>
      <c r="D4140" s="757">
        <v>33.99</v>
      </c>
    </row>
    <row r="4141" spans="1:4">
      <c r="A4141" s="758">
        <v>96858</v>
      </c>
      <c r="B4141" s="759" t="s">
        <v>6362</v>
      </c>
      <c r="C4141" s="758" t="s">
        <v>30</v>
      </c>
      <c r="D4141" s="760">
        <v>34.49</v>
      </c>
    </row>
    <row r="4142" spans="1:4" ht="30">
      <c r="A4142" s="755">
        <v>96859</v>
      </c>
      <c r="B4142" s="756" t="s">
        <v>6363</v>
      </c>
      <c r="C4142" s="755" t="s">
        <v>30</v>
      </c>
      <c r="D4142" s="757">
        <v>42.57</v>
      </c>
    </row>
    <row r="4143" spans="1:4" ht="30">
      <c r="A4143" s="758">
        <v>96860</v>
      </c>
      <c r="B4143" s="759" t="s">
        <v>6364</v>
      </c>
      <c r="C4143" s="758" t="s">
        <v>30</v>
      </c>
      <c r="D4143" s="760">
        <v>17.579999999999998</v>
      </c>
    </row>
    <row r="4144" spans="1:4" ht="30">
      <c r="A4144" s="755">
        <v>96861</v>
      </c>
      <c r="B4144" s="756" t="s">
        <v>6365</v>
      </c>
      <c r="C4144" s="755" t="s">
        <v>30</v>
      </c>
      <c r="D4144" s="757">
        <v>18.920000000000002</v>
      </c>
    </row>
    <row r="4145" spans="1:4" ht="30">
      <c r="A4145" s="758">
        <v>96862</v>
      </c>
      <c r="B4145" s="759" t="s">
        <v>6366</v>
      </c>
      <c r="C4145" s="758" t="s">
        <v>30</v>
      </c>
      <c r="D4145" s="760">
        <v>21.17</v>
      </c>
    </row>
    <row r="4146" spans="1:4" ht="30">
      <c r="A4146" s="755">
        <v>96863</v>
      </c>
      <c r="B4146" s="756" t="s">
        <v>6367</v>
      </c>
      <c r="C4146" s="755" t="s">
        <v>30</v>
      </c>
      <c r="D4146" s="757">
        <v>20.95</v>
      </c>
    </row>
    <row r="4147" spans="1:4" ht="30">
      <c r="A4147" s="758">
        <v>96864</v>
      </c>
      <c r="B4147" s="759" t="s">
        <v>6368</v>
      </c>
      <c r="C4147" s="758" t="s">
        <v>30</v>
      </c>
      <c r="D4147" s="760">
        <v>32.840000000000003</v>
      </c>
    </row>
    <row r="4148" spans="1:4" ht="30">
      <c r="A4148" s="755">
        <v>96865</v>
      </c>
      <c r="B4148" s="756" t="s">
        <v>6369</v>
      </c>
      <c r="C4148" s="755" t="s">
        <v>30</v>
      </c>
      <c r="D4148" s="757">
        <v>32.19</v>
      </c>
    </row>
    <row r="4149" spans="1:4" ht="30">
      <c r="A4149" s="758">
        <v>96866</v>
      </c>
      <c r="B4149" s="759" t="s">
        <v>6370</v>
      </c>
      <c r="C4149" s="758" t="s">
        <v>30</v>
      </c>
      <c r="D4149" s="760">
        <v>43.11</v>
      </c>
    </row>
    <row r="4150" spans="1:4" ht="30">
      <c r="A4150" s="755">
        <v>96867</v>
      </c>
      <c r="B4150" s="756" t="s">
        <v>6371</v>
      </c>
      <c r="C4150" s="755" t="s">
        <v>30</v>
      </c>
      <c r="D4150" s="757">
        <v>49.89</v>
      </c>
    </row>
    <row r="4151" spans="1:4">
      <c r="A4151" s="758">
        <v>96868</v>
      </c>
      <c r="B4151" s="759" t="s">
        <v>6372</v>
      </c>
      <c r="C4151" s="758" t="s">
        <v>30</v>
      </c>
      <c r="D4151" s="760">
        <v>19.940000000000001</v>
      </c>
    </row>
    <row r="4152" spans="1:4">
      <c r="A4152" s="755">
        <v>96869</v>
      </c>
      <c r="B4152" s="756" t="s">
        <v>6373</v>
      </c>
      <c r="C4152" s="755" t="s">
        <v>30</v>
      </c>
      <c r="D4152" s="757">
        <v>23.8</v>
      </c>
    </row>
    <row r="4153" spans="1:4">
      <c r="A4153" s="758">
        <v>96870</v>
      </c>
      <c r="B4153" s="759" t="s">
        <v>6374</v>
      </c>
      <c r="C4153" s="758" t="s">
        <v>30</v>
      </c>
      <c r="D4153" s="760">
        <v>37.35</v>
      </c>
    </row>
    <row r="4154" spans="1:4">
      <c r="A4154" s="755">
        <v>96871</v>
      </c>
      <c r="B4154" s="756" t="s">
        <v>6375</v>
      </c>
      <c r="C4154" s="755" t="s">
        <v>30</v>
      </c>
      <c r="D4154" s="757">
        <v>53.98</v>
      </c>
    </row>
    <row r="4155" spans="1:4" ht="30">
      <c r="A4155" s="758">
        <v>96872</v>
      </c>
      <c r="B4155" s="759" t="s">
        <v>6376</v>
      </c>
      <c r="C4155" s="758" t="s">
        <v>30</v>
      </c>
      <c r="D4155" s="760">
        <v>51.42</v>
      </c>
    </row>
    <row r="4156" spans="1:4" ht="30">
      <c r="A4156" s="755">
        <v>96873</v>
      </c>
      <c r="B4156" s="756" t="s">
        <v>6377</v>
      </c>
      <c r="C4156" s="755" t="s">
        <v>30</v>
      </c>
      <c r="D4156" s="757">
        <v>58.9</v>
      </c>
    </row>
    <row r="4157" spans="1:4" ht="30">
      <c r="A4157" s="758">
        <v>96874</v>
      </c>
      <c r="B4157" s="759" t="s">
        <v>6378</v>
      </c>
      <c r="C4157" s="758" t="s">
        <v>30</v>
      </c>
      <c r="D4157" s="760">
        <v>62.5</v>
      </c>
    </row>
    <row r="4158" spans="1:4" ht="30">
      <c r="A4158" s="755">
        <v>96875</v>
      </c>
      <c r="B4158" s="756" t="s">
        <v>6379</v>
      </c>
      <c r="C4158" s="755" t="s">
        <v>30</v>
      </c>
      <c r="D4158" s="757">
        <v>74.53</v>
      </c>
    </row>
    <row r="4159" spans="1:4" ht="30">
      <c r="A4159" s="758">
        <v>96876</v>
      </c>
      <c r="B4159" s="759" t="s">
        <v>6380</v>
      </c>
      <c r="C4159" s="758" t="s">
        <v>30</v>
      </c>
      <c r="D4159" s="760">
        <v>128.58000000000001</v>
      </c>
    </row>
    <row r="4160" spans="1:4" ht="30">
      <c r="A4160" s="755">
        <v>96877</v>
      </c>
      <c r="B4160" s="756" t="s">
        <v>6381</v>
      </c>
      <c r="C4160" s="755" t="s">
        <v>30</v>
      </c>
      <c r="D4160" s="757">
        <v>137.31</v>
      </c>
    </row>
    <row r="4161" spans="1:4" ht="30">
      <c r="A4161" s="758">
        <v>96878</v>
      </c>
      <c r="B4161" s="759" t="s">
        <v>6382</v>
      </c>
      <c r="C4161" s="758" t="s">
        <v>30</v>
      </c>
      <c r="D4161" s="760">
        <v>138.94999999999999</v>
      </c>
    </row>
    <row r="4162" spans="1:4" ht="30">
      <c r="A4162" s="755">
        <v>96879</v>
      </c>
      <c r="B4162" s="756" t="s">
        <v>6383</v>
      </c>
      <c r="C4162" s="755" t="s">
        <v>30</v>
      </c>
      <c r="D4162" s="757">
        <v>139.85</v>
      </c>
    </row>
    <row r="4163" spans="1:4" ht="30">
      <c r="A4163" s="758">
        <v>96880</v>
      </c>
      <c r="B4163" s="759" t="s">
        <v>6384</v>
      </c>
      <c r="C4163" s="758" t="s">
        <v>30</v>
      </c>
      <c r="D4163" s="760">
        <v>159.41</v>
      </c>
    </row>
    <row r="4164" spans="1:4" ht="30">
      <c r="A4164" s="755">
        <v>96881</v>
      </c>
      <c r="B4164" s="756" t="s">
        <v>6385</v>
      </c>
      <c r="C4164" s="755" t="s">
        <v>30</v>
      </c>
      <c r="D4164" s="757">
        <v>168.28</v>
      </c>
    </row>
    <row r="4165" spans="1:4" ht="30">
      <c r="A4165" s="758">
        <v>97425</v>
      </c>
      <c r="B4165" s="759" t="s">
        <v>8162</v>
      </c>
      <c r="C4165" s="758" t="s">
        <v>30</v>
      </c>
      <c r="D4165" s="760">
        <v>17.84</v>
      </c>
    </row>
    <row r="4166" spans="1:4" ht="30">
      <c r="A4166" s="755">
        <v>97426</v>
      </c>
      <c r="B4166" s="756" t="s">
        <v>8163</v>
      </c>
      <c r="C4166" s="755" t="s">
        <v>30</v>
      </c>
      <c r="D4166" s="757">
        <v>21.24</v>
      </c>
    </row>
    <row r="4167" spans="1:4" ht="30">
      <c r="A4167" s="758">
        <v>97427</v>
      </c>
      <c r="B4167" s="759" t="s">
        <v>8164</v>
      </c>
      <c r="C4167" s="758" t="s">
        <v>30</v>
      </c>
      <c r="D4167" s="760">
        <v>23.81</v>
      </c>
    </row>
    <row r="4168" spans="1:4" ht="30">
      <c r="A4168" s="755">
        <v>97428</v>
      </c>
      <c r="B4168" s="756" t="s">
        <v>8165</v>
      </c>
      <c r="C4168" s="755" t="s">
        <v>30</v>
      </c>
      <c r="D4168" s="757">
        <v>29.78</v>
      </c>
    </row>
    <row r="4169" spans="1:4" ht="30">
      <c r="A4169" s="758">
        <v>97429</v>
      </c>
      <c r="B4169" s="759" t="s">
        <v>8166</v>
      </c>
      <c r="C4169" s="758" t="s">
        <v>30</v>
      </c>
      <c r="D4169" s="760">
        <v>35.28</v>
      </c>
    </row>
    <row r="4170" spans="1:4" ht="30">
      <c r="A4170" s="755">
        <v>97430</v>
      </c>
      <c r="B4170" s="756" t="s">
        <v>8167</v>
      </c>
      <c r="C4170" s="755" t="s">
        <v>30</v>
      </c>
      <c r="D4170" s="757">
        <v>27.68</v>
      </c>
    </row>
    <row r="4171" spans="1:4" ht="30">
      <c r="A4171" s="758">
        <v>97431</v>
      </c>
      <c r="B4171" s="759" t="s">
        <v>8168</v>
      </c>
      <c r="C4171" s="758" t="s">
        <v>30</v>
      </c>
      <c r="D4171" s="760">
        <v>30.85</v>
      </c>
    </row>
    <row r="4172" spans="1:4" ht="30">
      <c r="A4172" s="755">
        <v>97432</v>
      </c>
      <c r="B4172" s="756" t="s">
        <v>8169</v>
      </c>
      <c r="C4172" s="755" t="s">
        <v>30</v>
      </c>
      <c r="D4172" s="757">
        <v>34.79</v>
      </c>
    </row>
    <row r="4173" spans="1:4">
      <c r="A4173" s="758">
        <v>97433</v>
      </c>
      <c r="B4173" s="759" t="s">
        <v>8170</v>
      </c>
      <c r="C4173" s="758" t="s">
        <v>30</v>
      </c>
      <c r="D4173" s="760">
        <v>63.82</v>
      </c>
    </row>
    <row r="4174" spans="1:4">
      <c r="A4174" s="755">
        <v>97434</v>
      </c>
      <c r="B4174" s="756" t="s">
        <v>8171</v>
      </c>
      <c r="C4174" s="755" t="s">
        <v>30</v>
      </c>
      <c r="D4174" s="757">
        <v>65.05</v>
      </c>
    </row>
    <row r="4175" spans="1:4">
      <c r="A4175" s="758">
        <v>97435</v>
      </c>
      <c r="B4175" s="759" t="s">
        <v>8172</v>
      </c>
      <c r="C4175" s="758" t="s">
        <v>30</v>
      </c>
      <c r="D4175" s="760">
        <v>74.69</v>
      </c>
    </row>
    <row r="4176" spans="1:4">
      <c r="A4176" s="755">
        <v>97436</v>
      </c>
      <c r="B4176" s="756" t="s">
        <v>8173</v>
      </c>
      <c r="C4176" s="755" t="s">
        <v>30</v>
      </c>
      <c r="D4176" s="757">
        <v>77.03</v>
      </c>
    </row>
    <row r="4177" spans="1:4">
      <c r="A4177" s="758">
        <v>97437</v>
      </c>
      <c r="B4177" s="759" t="s">
        <v>8174</v>
      </c>
      <c r="C4177" s="758" t="s">
        <v>30</v>
      </c>
      <c r="D4177" s="760">
        <v>85.48</v>
      </c>
    </row>
    <row r="4178" spans="1:4">
      <c r="A4178" s="755">
        <v>97438</v>
      </c>
      <c r="B4178" s="756" t="s">
        <v>8175</v>
      </c>
      <c r="C4178" s="755" t="s">
        <v>30</v>
      </c>
      <c r="D4178" s="757">
        <v>87.99</v>
      </c>
    </row>
    <row r="4179" spans="1:4">
      <c r="A4179" s="758">
        <v>97439</v>
      </c>
      <c r="B4179" s="759" t="s">
        <v>8176</v>
      </c>
      <c r="C4179" s="758" t="s">
        <v>30</v>
      </c>
      <c r="D4179" s="760">
        <v>96.81</v>
      </c>
    </row>
    <row r="4180" spans="1:4">
      <c r="A4180" s="755">
        <v>97440</v>
      </c>
      <c r="B4180" s="756" t="s">
        <v>8177</v>
      </c>
      <c r="C4180" s="755" t="s">
        <v>30</v>
      </c>
      <c r="D4180" s="757">
        <v>116.15</v>
      </c>
    </row>
    <row r="4181" spans="1:4">
      <c r="A4181" s="758">
        <v>97442</v>
      </c>
      <c r="B4181" s="759" t="s">
        <v>8178</v>
      </c>
      <c r="C4181" s="758" t="s">
        <v>30</v>
      </c>
      <c r="D4181" s="760">
        <v>128.22</v>
      </c>
    </row>
    <row r="4182" spans="1:4">
      <c r="A4182" s="755">
        <v>97443</v>
      </c>
      <c r="B4182" s="756" t="s">
        <v>8179</v>
      </c>
      <c r="C4182" s="755" t="s">
        <v>30</v>
      </c>
      <c r="D4182" s="757">
        <v>53.56</v>
      </c>
    </row>
    <row r="4183" spans="1:4" ht="30">
      <c r="A4183" s="758">
        <v>97444</v>
      </c>
      <c r="B4183" s="759" t="s">
        <v>8180</v>
      </c>
      <c r="C4183" s="758" t="s">
        <v>30</v>
      </c>
      <c r="D4183" s="760">
        <v>61.48</v>
      </c>
    </row>
    <row r="4184" spans="1:4">
      <c r="A4184" s="755">
        <v>97446</v>
      </c>
      <c r="B4184" s="756" t="s">
        <v>8181</v>
      </c>
      <c r="C4184" s="755" t="s">
        <v>30</v>
      </c>
      <c r="D4184" s="757">
        <v>100.82</v>
      </c>
    </row>
    <row r="4185" spans="1:4" ht="30">
      <c r="A4185" s="758">
        <v>97447</v>
      </c>
      <c r="B4185" s="759" t="s">
        <v>8182</v>
      </c>
      <c r="C4185" s="758" t="s">
        <v>30</v>
      </c>
      <c r="D4185" s="760">
        <v>100.82</v>
      </c>
    </row>
    <row r="4186" spans="1:4">
      <c r="A4186" s="755">
        <v>97449</v>
      </c>
      <c r="B4186" s="756" t="s">
        <v>8183</v>
      </c>
      <c r="C4186" s="755" t="s">
        <v>30</v>
      </c>
      <c r="D4186" s="757">
        <v>107.66</v>
      </c>
    </row>
    <row r="4187" spans="1:4" ht="30">
      <c r="A4187" s="758">
        <v>97450</v>
      </c>
      <c r="B4187" s="759" t="s">
        <v>8184</v>
      </c>
      <c r="C4187" s="758" t="s">
        <v>30</v>
      </c>
      <c r="D4187" s="760">
        <v>129.22999999999999</v>
      </c>
    </row>
    <row r="4188" spans="1:4">
      <c r="A4188" s="755">
        <v>97452</v>
      </c>
      <c r="B4188" s="756" t="s">
        <v>8185</v>
      </c>
      <c r="C4188" s="755" t="s">
        <v>30</v>
      </c>
      <c r="D4188" s="757">
        <v>86.86</v>
      </c>
    </row>
    <row r="4189" spans="1:4">
      <c r="A4189" s="758">
        <v>97453</v>
      </c>
      <c r="B4189" s="759" t="s">
        <v>8186</v>
      </c>
      <c r="C4189" s="758" t="s">
        <v>30</v>
      </c>
      <c r="D4189" s="760">
        <v>91.39</v>
      </c>
    </row>
    <row r="4190" spans="1:4">
      <c r="A4190" s="755">
        <v>97454</v>
      </c>
      <c r="B4190" s="756" t="s">
        <v>8187</v>
      </c>
      <c r="C4190" s="755" t="s">
        <v>30</v>
      </c>
      <c r="D4190" s="757">
        <v>139.88</v>
      </c>
    </row>
    <row r="4191" spans="1:4">
      <c r="A4191" s="758">
        <v>97455</v>
      </c>
      <c r="B4191" s="759" t="s">
        <v>8188</v>
      </c>
      <c r="C4191" s="758" t="s">
        <v>30</v>
      </c>
      <c r="D4191" s="760">
        <v>147.11000000000001</v>
      </c>
    </row>
    <row r="4192" spans="1:4">
      <c r="A4192" s="755">
        <v>97456</v>
      </c>
      <c r="B4192" s="756" t="s">
        <v>8189</v>
      </c>
      <c r="C4192" s="755" t="s">
        <v>30</v>
      </c>
      <c r="D4192" s="757">
        <v>299.58</v>
      </c>
    </row>
    <row r="4193" spans="1:4">
      <c r="A4193" s="758">
        <v>97457</v>
      </c>
      <c r="B4193" s="759" t="s">
        <v>8190</v>
      </c>
      <c r="C4193" s="758" t="s">
        <v>30</v>
      </c>
      <c r="D4193" s="760">
        <v>267.14</v>
      </c>
    </row>
    <row r="4194" spans="1:4">
      <c r="A4194" s="755">
        <v>97458</v>
      </c>
      <c r="B4194" s="756" t="s">
        <v>8191</v>
      </c>
      <c r="C4194" s="755" t="s">
        <v>30</v>
      </c>
      <c r="D4194" s="757">
        <v>133.99</v>
      </c>
    </row>
    <row r="4195" spans="1:4">
      <c r="A4195" s="758">
        <v>97459</v>
      </c>
      <c r="B4195" s="759" t="s">
        <v>8192</v>
      </c>
      <c r="C4195" s="758" t="s">
        <v>30</v>
      </c>
      <c r="D4195" s="760">
        <v>218.98</v>
      </c>
    </row>
    <row r="4196" spans="1:4">
      <c r="A4196" s="755">
        <v>97460</v>
      </c>
      <c r="B4196" s="756" t="s">
        <v>8193</v>
      </c>
      <c r="C4196" s="755" t="s">
        <v>30</v>
      </c>
      <c r="D4196" s="757">
        <v>327.86</v>
      </c>
    </row>
    <row r="4197" spans="1:4" ht="30">
      <c r="A4197" s="758">
        <v>97461</v>
      </c>
      <c r="B4197" s="759" t="s">
        <v>8194</v>
      </c>
      <c r="C4197" s="758" t="s">
        <v>30</v>
      </c>
      <c r="D4197" s="760">
        <v>16.68</v>
      </c>
    </row>
    <row r="4198" spans="1:4" ht="30">
      <c r="A4198" s="755">
        <v>97462</v>
      </c>
      <c r="B4198" s="756" t="s">
        <v>8195</v>
      </c>
      <c r="C4198" s="755" t="s">
        <v>30</v>
      </c>
      <c r="D4198" s="757">
        <v>14.36</v>
      </c>
    </row>
    <row r="4199" spans="1:4" ht="30">
      <c r="A4199" s="758">
        <v>97464</v>
      </c>
      <c r="B4199" s="759" t="s">
        <v>8196</v>
      </c>
      <c r="C4199" s="758" t="s">
        <v>30</v>
      </c>
      <c r="D4199" s="760">
        <v>23.6</v>
      </c>
    </row>
    <row r="4200" spans="1:4" ht="30">
      <c r="A4200" s="755">
        <v>97465</v>
      </c>
      <c r="B4200" s="756" t="s">
        <v>8197</v>
      </c>
      <c r="C4200" s="755" t="s">
        <v>30</v>
      </c>
      <c r="D4200" s="757">
        <v>27.52</v>
      </c>
    </row>
    <row r="4201" spans="1:4" ht="30">
      <c r="A4201" s="758">
        <v>97467</v>
      </c>
      <c r="B4201" s="759" t="s">
        <v>8198</v>
      </c>
      <c r="C4201" s="758" t="s">
        <v>30</v>
      </c>
      <c r="D4201" s="760">
        <v>29.88</v>
      </c>
    </row>
    <row r="4202" spans="1:4" ht="30">
      <c r="A4202" s="755">
        <v>97468</v>
      </c>
      <c r="B4202" s="756" t="s">
        <v>8199</v>
      </c>
      <c r="C4202" s="755" t="s">
        <v>30</v>
      </c>
      <c r="D4202" s="757">
        <v>34.89</v>
      </c>
    </row>
    <row r="4203" spans="1:4" ht="30">
      <c r="A4203" s="758">
        <v>97470</v>
      </c>
      <c r="B4203" s="759" t="s">
        <v>8200</v>
      </c>
      <c r="C4203" s="758" t="s">
        <v>30</v>
      </c>
      <c r="D4203" s="760">
        <v>43.19</v>
      </c>
    </row>
    <row r="4204" spans="1:4" ht="30">
      <c r="A4204" s="755">
        <v>97471</v>
      </c>
      <c r="B4204" s="756" t="s">
        <v>8201</v>
      </c>
      <c r="C4204" s="755" t="s">
        <v>30</v>
      </c>
      <c r="D4204" s="757">
        <v>51.11</v>
      </c>
    </row>
    <row r="4205" spans="1:4" ht="30">
      <c r="A4205" s="758">
        <v>97474</v>
      </c>
      <c r="B4205" s="759" t="s">
        <v>8202</v>
      </c>
      <c r="C4205" s="758" t="s">
        <v>30</v>
      </c>
      <c r="D4205" s="760">
        <v>76.19</v>
      </c>
    </row>
    <row r="4206" spans="1:4" ht="30">
      <c r="A4206" s="755">
        <v>97475</v>
      </c>
      <c r="B4206" s="756" t="s">
        <v>8203</v>
      </c>
      <c r="C4206" s="755" t="s">
        <v>30</v>
      </c>
      <c r="D4206" s="757">
        <v>92.2</v>
      </c>
    </row>
    <row r="4207" spans="1:4" ht="30">
      <c r="A4207" s="758">
        <v>97477</v>
      </c>
      <c r="B4207" s="759" t="s">
        <v>8204</v>
      </c>
      <c r="C4207" s="758" t="s">
        <v>30</v>
      </c>
      <c r="D4207" s="760">
        <v>100.82</v>
      </c>
    </row>
    <row r="4208" spans="1:4" ht="30">
      <c r="A4208" s="755">
        <v>97478</v>
      </c>
      <c r="B4208" s="756" t="s">
        <v>8205</v>
      </c>
      <c r="C4208" s="755" t="s">
        <v>30</v>
      </c>
      <c r="D4208" s="757">
        <v>122.39</v>
      </c>
    </row>
    <row r="4209" spans="1:4" ht="30">
      <c r="A4209" s="758">
        <v>97479</v>
      </c>
      <c r="B4209" s="759" t="s">
        <v>8206</v>
      </c>
      <c r="C4209" s="758" t="s">
        <v>30</v>
      </c>
      <c r="D4209" s="760">
        <v>26.62</v>
      </c>
    </row>
    <row r="4210" spans="1:4" ht="30">
      <c r="A4210" s="755">
        <v>97480</v>
      </c>
      <c r="B4210" s="756" t="s">
        <v>8207</v>
      </c>
      <c r="C4210" s="755" t="s">
        <v>30</v>
      </c>
      <c r="D4210" s="757">
        <v>26.62</v>
      </c>
    </row>
    <row r="4211" spans="1:4" ht="30">
      <c r="A4211" s="758">
        <v>97481</v>
      </c>
      <c r="B4211" s="759" t="s">
        <v>8208</v>
      </c>
      <c r="C4211" s="758" t="s">
        <v>30</v>
      </c>
      <c r="D4211" s="760">
        <v>37.9</v>
      </c>
    </row>
    <row r="4212" spans="1:4" ht="30">
      <c r="A4212" s="755">
        <v>97482</v>
      </c>
      <c r="B4212" s="756" t="s">
        <v>8209</v>
      </c>
      <c r="C4212" s="755" t="s">
        <v>30</v>
      </c>
      <c r="D4212" s="757">
        <v>37.9</v>
      </c>
    </row>
    <row r="4213" spans="1:4" ht="30">
      <c r="A4213" s="758">
        <v>97483</v>
      </c>
      <c r="B4213" s="759" t="s">
        <v>8210</v>
      </c>
      <c r="C4213" s="758" t="s">
        <v>30</v>
      </c>
      <c r="D4213" s="760">
        <v>52.31</v>
      </c>
    </row>
    <row r="4214" spans="1:4" ht="30">
      <c r="A4214" s="755">
        <v>97484</v>
      </c>
      <c r="B4214" s="756" t="s">
        <v>8211</v>
      </c>
      <c r="C4214" s="755" t="s">
        <v>30</v>
      </c>
      <c r="D4214" s="757">
        <v>52.31</v>
      </c>
    </row>
    <row r="4215" spans="1:4" ht="30">
      <c r="A4215" s="758">
        <v>97485</v>
      </c>
      <c r="B4215" s="759" t="s">
        <v>8212</v>
      </c>
      <c r="C4215" s="758" t="s">
        <v>30</v>
      </c>
      <c r="D4215" s="760">
        <v>71.31</v>
      </c>
    </row>
    <row r="4216" spans="1:4" ht="30">
      <c r="A4216" s="755">
        <v>97486</v>
      </c>
      <c r="B4216" s="756" t="s">
        <v>8213</v>
      </c>
      <c r="C4216" s="755" t="s">
        <v>30</v>
      </c>
      <c r="D4216" s="757">
        <v>75.84</v>
      </c>
    </row>
    <row r="4217" spans="1:4" ht="30">
      <c r="A4217" s="758">
        <v>97487</v>
      </c>
      <c r="B4217" s="759" t="s">
        <v>8214</v>
      </c>
      <c r="C4217" s="758" t="s">
        <v>30</v>
      </c>
      <c r="D4217" s="760">
        <v>126.99</v>
      </c>
    </row>
    <row r="4218" spans="1:4" ht="30">
      <c r="A4218" s="755">
        <v>97488</v>
      </c>
      <c r="B4218" s="756" t="s">
        <v>8215</v>
      </c>
      <c r="C4218" s="755" t="s">
        <v>30</v>
      </c>
      <c r="D4218" s="757">
        <v>134.22</v>
      </c>
    </row>
    <row r="4219" spans="1:4" ht="30">
      <c r="A4219" s="758">
        <v>97489</v>
      </c>
      <c r="B4219" s="759" t="s">
        <v>8216</v>
      </c>
      <c r="C4219" s="758" t="s">
        <v>30</v>
      </c>
      <c r="D4219" s="760">
        <v>289.3</v>
      </c>
    </row>
    <row r="4220" spans="1:4" ht="30">
      <c r="A4220" s="755">
        <v>97490</v>
      </c>
      <c r="B4220" s="756" t="s">
        <v>8217</v>
      </c>
      <c r="C4220" s="755" t="s">
        <v>30</v>
      </c>
      <c r="D4220" s="757">
        <v>256.86</v>
      </c>
    </row>
    <row r="4221" spans="1:4" ht="30">
      <c r="A4221" s="758">
        <v>97491</v>
      </c>
      <c r="B4221" s="759" t="s">
        <v>8218</v>
      </c>
      <c r="C4221" s="758" t="s">
        <v>30</v>
      </c>
      <c r="D4221" s="760">
        <v>40.26</v>
      </c>
    </row>
    <row r="4222" spans="1:4" ht="30">
      <c r="A4222" s="755">
        <v>97492</v>
      </c>
      <c r="B4222" s="756" t="s">
        <v>8219</v>
      </c>
      <c r="C4222" s="755" t="s">
        <v>30</v>
      </c>
      <c r="D4222" s="757">
        <v>58.1</v>
      </c>
    </row>
    <row r="4223" spans="1:4" ht="30">
      <c r="A4223" s="758">
        <v>97493</v>
      </c>
      <c r="B4223" s="759" t="s">
        <v>8220</v>
      </c>
      <c r="C4223" s="758" t="s">
        <v>30</v>
      </c>
      <c r="D4223" s="760">
        <v>74.64</v>
      </c>
    </row>
    <row r="4224" spans="1:4" ht="30">
      <c r="A4224" s="755">
        <v>97494</v>
      </c>
      <c r="B4224" s="756" t="s">
        <v>8221</v>
      </c>
      <c r="C4224" s="755" t="s">
        <v>30</v>
      </c>
      <c r="D4224" s="757">
        <v>113.24</v>
      </c>
    </row>
    <row r="4225" spans="1:4" ht="30">
      <c r="A4225" s="758">
        <v>97495</v>
      </c>
      <c r="B4225" s="759" t="s">
        <v>8222</v>
      </c>
      <c r="C4225" s="758" t="s">
        <v>30</v>
      </c>
      <c r="D4225" s="760">
        <v>201.76</v>
      </c>
    </row>
    <row r="4226" spans="1:4" ht="30">
      <c r="A4226" s="755">
        <v>97496</v>
      </c>
      <c r="B4226" s="756" t="s">
        <v>8223</v>
      </c>
      <c r="C4226" s="755" t="s">
        <v>30</v>
      </c>
      <c r="D4226" s="757">
        <v>314.19</v>
      </c>
    </row>
    <row r="4227" spans="1:4" ht="30">
      <c r="A4227" s="758">
        <v>97499</v>
      </c>
      <c r="B4227" s="759" t="s">
        <v>8224</v>
      </c>
      <c r="C4227" s="758" t="s">
        <v>30</v>
      </c>
      <c r="D4227" s="760">
        <v>15.01</v>
      </c>
    </row>
    <row r="4228" spans="1:4" ht="30">
      <c r="A4228" s="755">
        <v>97500</v>
      </c>
      <c r="B4228" s="756" t="s">
        <v>8225</v>
      </c>
      <c r="C4228" s="755" t="s">
        <v>30</v>
      </c>
      <c r="D4228" s="757">
        <v>12.69</v>
      </c>
    </row>
    <row r="4229" spans="1:4" ht="30">
      <c r="A4229" s="758">
        <v>97502</v>
      </c>
      <c r="B4229" s="759" t="s">
        <v>8226</v>
      </c>
      <c r="C4229" s="758" t="s">
        <v>30</v>
      </c>
      <c r="D4229" s="760">
        <v>20.48</v>
      </c>
    </row>
    <row r="4230" spans="1:4" ht="30">
      <c r="A4230" s="755">
        <v>97503</v>
      </c>
      <c r="B4230" s="756" t="s">
        <v>8227</v>
      </c>
      <c r="C4230" s="755" t="s">
        <v>30</v>
      </c>
      <c r="D4230" s="757">
        <v>24.56</v>
      </c>
    </row>
    <row r="4231" spans="1:4" ht="30">
      <c r="A4231" s="758">
        <v>97505</v>
      </c>
      <c r="B4231" s="759" t="s">
        <v>8228</v>
      </c>
      <c r="C4231" s="758" t="s">
        <v>30</v>
      </c>
      <c r="D4231" s="760">
        <v>25.49</v>
      </c>
    </row>
    <row r="4232" spans="1:4" ht="30">
      <c r="A4232" s="755">
        <v>97506</v>
      </c>
      <c r="B4232" s="756" t="s">
        <v>8229</v>
      </c>
      <c r="C4232" s="755" t="s">
        <v>30</v>
      </c>
      <c r="D4232" s="757">
        <v>30.5</v>
      </c>
    </row>
    <row r="4233" spans="1:4" ht="30">
      <c r="A4233" s="758">
        <v>97508</v>
      </c>
      <c r="B4233" s="759" t="s">
        <v>8230</v>
      </c>
      <c r="C4233" s="758" t="s">
        <v>30</v>
      </c>
      <c r="D4233" s="760">
        <v>36.979999999999997</v>
      </c>
    </row>
    <row r="4234" spans="1:4" ht="30">
      <c r="A4234" s="755">
        <v>97509</v>
      </c>
      <c r="B4234" s="756" t="s">
        <v>8231</v>
      </c>
      <c r="C4234" s="755" t="s">
        <v>30</v>
      </c>
      <c r="D4234" s="757">
        <v>44.9</v>
      </c>
    </row>
    <row r="4235" spans="1:4" ht="30">
      <c r="A4235" s="758">
        <v>97511</v>
      </c>
      <c r="B4235" s="759" t="s">
        <v>8232</v>
      </c>
      <c r="C4235" s="758" t="s">
        <v>30</v>
      </c>
      <c r="D4235" s="760">
        <v>67.290000000000006</v>
      </c>
    </row>
    <row r="4236" spans="1:4" ht="30">
      <c r="A4236" s="755">
        <v>97512</v>
      </c>
      <c r="B4236" s="756" t="s">
        <v>8233</v>
      </c>
      <c r="C4236" s="755" t="s">
        <v>30</v>
      </c>
      <c r="D4236" s="757">
        <v>83.3</v>
      </c>
    </row>
    <row r="4237" spans="1:4" ht="30">
      <c r="A4237" s="758">
        <v>97514</v>
      </c>
      <c r="B4237" s="759" t="s">
        <v>8234</v>
      </c>
      <c r="C4237" s="758" t="s">
        <v>30</v>
      </c>
      <c r="D4237" s="760">
        <v>89.12</v>
      </c>
    </row>
    <row r="4238" spans="1:4" ht="30">
      <c r="A4238" s="755">
        <v>97515</v>
      </c>
      <c r="B4238" s="756" t="s">
        <v>8235</v>
      </c>
      <c r="C4238" s="755" t="s">
        <v>30</v>
      </c>
      <c r="D4238" s="757">
        <v>110.69</v>
      </c>
    </row>
    <row r="4239" spans="1:4" ht="30">
      <c r="A4239" s="758">
        <v>97517</v>
      </c>
      <c r="B4239" s="759" t="s">
        <v>8236</v>
      </c>
      <c r="C4239" s="758" t="s">
        <v>30</v>
      </c>
      <c r="D4239" s="760">
        <v>24.1</v>
      </c>
    </row>
    <row r="4240" spans="1:4" ht="30">
      <c r="A4240" s="755">
        <v>97518</v>
      </c>
      <c r="B4240" s="756" t="s">
        <v>8237</v>
      </c>
      <c r="C4240" s="755" t="s">
        <v>30</v>
      </c>
      <c r="D4240" s="757">
        <v>24.1</v>
      </c>
    </row>
    <row r="4241" spans="1:4" ht="30">
      <c r="A4241" s="758">
        <v>97519</v>
      </c>
      <c r="B4241" s="759" t="s">
        <v>8238</v>
      </c>
      <c r="C4241" s="758" t="s">
        <v>30</v>
      </c>
      <c r="D4241" s="760">
        <v>33.47</v>
      </c>
    </row>
    <row r="4242" spans="1:4" ht="30">
      <c r="A4242" s="755">
        <v>97520</v>
      </c>
      <c r="B4242" s="756" t="s">
        <v>8239</v>
      </c>
      <c r="C4242" s="755" t="s">
        <v>30</v>
      </c>
      <c r="D4242" s="757">
        <v>33.47</v>
      </c>
    </row>
    <row r="4243" spans="1:4" ht="30">
      <c r="A4243" s="758">
        <v>97521</v>
      </c>
      <c r="B4243" s="759" t="s">
        <v>8240</v>
      </c>
      <c r="C4243" s="758" t="s">
        <v>30</v>
      </c>
      <c r="D4243" s="760">
        <v>45.72</v>
      </c>
    </row>
    <row r="4244" spans="1:4" ht="30">
      <c r="A4244" s="755">
        <v>97522</v>
      </c>
      <c r="B4244" s="756" t="s">
        <v>8241</v>
      </c>
      <c r="C4244" s="755" t="s">
        <v>30</v>
      </c>
      <c r="D4244" s="757">
        <v>45.72</v>
      </c>
    </row>
    <row r="4245" spans="1:4" ht="30">
      <c r="A4245" s="758">
        <v>97523</v>
      </c>
      <c r="B4245" s="759" t="s">
        <v>8242</v>
      </c>
      <c r="C4245" s="758" t="s">
        <v>30</v>
      </c>
      <c r="D4245" s="760">
        <v>62.01</v>
      </c>
    </row>
    <row r="4246" spans="1:4" ht="30">
      <c r="A4246" s="755">
        <v>97524</v>
      </c>
      <c r="B4246" s="756" t="s">
        <v>8243</v>
      </c>
      <c r="C4246" s="755" t="s">
        <v>30</v>
      </c>
      <c r="D4246" s="757">
        <v>66.540000000000006</v>
      </c>
    </row>
    <row r="4247" spans="1:4" ht="30">
      <c r="A4247" s="758">
        <v>97525</v>
      </c>
      <c r="B4247" s="759" t="s">
        <v>8244</v>
      </c>
      <c r="C4247" s="758" t="s">
        <v>30</v>
      </c>
      <c r="D4247" s="760">
        <v>113.57</v>
      </c>
    </row>
    <row r="4248" spans="1:4" ht="30">
      <c r="A4248" s="755">
        <v>97526</v>
      </c>
      <c r="B4248" s="756" t="s">
        <v>8245</v>
      </c>
      <c r="C4248" s="755" t="s">
        <v>30</v>
      </c>
      <c r="D4248" s="757">
        <v>120.8</v>
      </c>
    </row>
    <row r="4249" spans="1:4" ht="30">
      <c r="A4249" s="758">
        <v>97527</v>
      </c>
      <c r="B4249" s="759" t="s">
        <v>8246</v>
      </c>
      <c r="C4249" s="758" t="s">
        <v>30</v>
      </c>
      <c r="D4249" s="760">
        <v>271.79000000000002</v>
      </c>
    </row>
    <row r="4250" spans="1:4" ht="30">
      <c r="A4250" s="755">
        <v>97528</v>
      </c>
      <c r="B4250" s="756" t="s">
        <v>8247</v>
      </c>
      <c r="C4250" s="755" t="s">
        <v>30</v>
      </c>
      <c r="D4250" s="757">
        <v>239.35</v>
      </c>
    </row>
    <row r="4251" spans="1:4" ht="30">
      <c r="A4251" s="758">
        <v>97529</v>
      </c>
      <c r="B4251" s="759" t="s">
        <v>8248</v>
      </c>
      <c r="C4251" s="758" t="s">
        <v>30</v>
      </c>
      <c r="D4251" s="760">
        <v>36.97</v>
      </c>
    </row>
    <row r="4252" spans="1:4" ht="30">
      <c r="A4252" s="755">
        <v>97530</v>
      </c>
      <c r="B4252" s="756" t="s">
        <v>8249</v>
      </c>
      <c r="C4252" s="755" t="s">
        <v>30</v>
      </c>
      <c r="D4252" s="757">
        <v>52.19</v>
      </c>
    </row>
    <row r="4253" spans="1:4" ht="30">
      <c r="A4253" s="758">
        <v>97531</v>
      </c>
      <c r="B4253" s="759" t="s">
        <v>8250</v>
      </c>
      <c r="C4253" s="758" t="s">
        <v>30</v>
      </c>
      <c r="D4253" s="760">
        <v>65.84</v>
      </c>
    </row>
    <row r="4254" spans="1:4" ht="30">
      <c r="A4254" s="755">
        <v>97532</v>
      </c>
      <c r="B4254" s="756" t="s">
        <v>8251</v>
      </c>
      <c r="C4254" s="755" t="s">
        <v>30</v>
      </c>
      <c r="D4254" s="757">
        <v>100.83</v>
      </c>
    </row>
    <row r="4255" spans="1:4" ht="30">
      <c r="A4255" s="758">
        <v>97533</v>
      </c>
      <c r="B4255" s="759" t="s">
        <v>8252</v>
      </c>
      <c r="C4255" s="758" t="s">
        <v>30</v>
      </c>
      <c r="D4255" s="760">
        <v>186.5</v>
      </c>
    </row>
    <row r="4256" spans="1:4" ht="30">
      <c r="A4256" s="755">
        <v>97534</v>
      </c>
      <c r="B4256" s="756" t="s">
        <v>8253</v>
      </c>
      <c r="C4256" s="755" t="s">
        <v>30</v>
      </c>
      <c r="D4256" s="757">
        <v>290.82</v>
      </c>
    </row>
    <row r="4257" spans="1:4" ht="30">
      <c r="A4257" s="758">
        <v>97537</v>
      </c>
      <c r="B4257" s="759" t="s">
        <v>8254</v>
      </c>
      <c r="C4257" s="758" t="s">
        <v>30</v>
      </c>
      <c r="D4257" s="760">
        <v>11.74</v>
      </c>
    </row>
    <row r="4258" spans="1:4" ht="30">
      <c r="A4258" s="755">
        <v>97540</v>
      </c>
      <c r="B4258" s="756" t="s">
        <v>8255</v>
      </c>
      <c r="C4258" s="755" t="s">
        <v>30</v>
      </c>
      <c r="D4258" s="757">
        <v>16.55</v>
      </c>
    </row>
    <row r="4259" spans="1:4" ht="30">
      <c r="A4259" s="758">
        <v>97541</v>
      </c>
      <c r="B4259" s="759" t="s">
        <v>8256</v>
      </c>
      <c r="C4259" s="758" t="s">
        <v>30</v>
      </c>
      <c r="D4259" s="760">
        <v>14.62</v>
      </c>
    </row>
    <row r="4260" spans="1:4" ht="30">
      <c r="A4260" s="755">
        <v>97543</v>
      </c>
      <c r="B4260" s="756" t="s">
        <v>8257</v>
      </c>
      <c r="C4260" s="755" t="s">
        <v>30</v>
      </c>
      <c r="D4260" s="757">
        <v>28.04</v>
      </c>
    </row>
    <row r="4261" spans="1:4" ht="30">
      <c r="A4261" s="758">
        <v>97544</v>
      </c>
      <c r="B4261" s="759" t="s">
        <v>8258</v>
      </c>
      <c r="C4261" s="758" t="s">
        <v>30</v>
      </c>
      <c r="D4261" s="760">
        <v>25.72</v>
      </c>
    </row>
    <row r="4262" spans="1:4" ht="30">
      <c r="A4262" s="755">
        <v>97546</v>
      </c>
      <c r="B4262" s="756" t="s">
        <v>8259</v>
      </c>
      <c r="C4262" s="755" t="s">
        <v>30</v>
      </c>
      <c r="D4262" s="757">
        <v>16.66</v>
      </c>
    </row>
    <row r="4263" spans="1:4" ht="30">
      <c r="A4263" s="758">
        <v>97547</v>
      </c>
      <c r="B4263" s="759" t="s">
        <v>8260</v>
      </c>
      <c r="C4263" s="758" t="s">
        <v>30</v>
      </c>
      <c r="D4263" s="760">
        <v>16.66</v>
      </c>
    </row>
    <row r="4264" spans="1:4" ht="30">
      <c r="A4264" s="755">
        <v>97548</v>
      </c>
      <c r="B4264" s="756" t="s">
        <v>8261</v>
      </c>
      <c r="C4264" s="755" t="s">
        <v>30</v>
      </c>
      <c r="D4264" s="757">
        <v>25.4</v>
      </c>
    </row>
    <row r="4265" spans="1:4" ht="30">
      <c r="A4265" s="758">
        <v>97549</v>
      </c>
      <c r="B4265" s="759" t="s">
        <v>8262</v>
      </c>
      <c r="C4265" s="758" t="s">
        <v>30</v>
      </c>
      <c r="D4265" s="760">
        <v>25.4</v>
      </c>
    </row>
    <row r="4266" spans="1:4" ht="30">
      <c r="A4266" s="755">
        <v>97550</v>
      </c>
      <c r="B4266" s="756" t="s">
        <v>8263</v>
      </c>
      <c r="C4266" s="755" t="s">
        <v>30</v>
      </c>
      <c r="D4266" s="757">
        <v>43.69</v>
      </c>
    </row>
    <row r="4267" spans="1:4" ht="30">
      <c r="A4267" s="758">
        <v>97551</v>
      </c>
      <c r="B4267" s="759" t="s">
        <v>8264</v>
      </c>
      <c r="C4267" s="758" t="s">
        <v>30</v>
      </c>
      <c r="D4267" s="760">
        <v>43.69</v>
      </c>
    </row>
    <row r="4268" spans="1:4" ht="30">
      <c r="A4268" s="755">
        <v>97552</v>
      </c>
      <c r="B4268" s="756" t="s">
        <v>8265</v>
      </c>
      <c r="C4268" s="755" t="s">
        <v>30</v>
      </c>
      <c r="D4268" s="757">
        <v>23.89</v>
      </c>
    </row>
    <row r="4269" spans="1:4" ht="30">
      <c r="A4269" s="758">
        <v>97553</v>
      </c>
      <c r="B4269" s="759" t="s">
        <v>8266</v>
      </c>
      <c r="C4269" s="758" t="s">
        <v>30</v>
      </c>
      <c r="D4269" s="760">
        <v>35.549999999999997</v>
      </c>
    </row>
    <row r="4270" spans="1:4" ht="30">
      <c r="A4270" s="755">
        <v>97554</v>
      </c>
      <c r="B4270" s="756" t="s">
        <v>8267</v>
      </c>
      <c r="C4270" s="755" t="s">
        <v>30</v>
      </c>
      <c r="D4270" s="757">
        <v>63.08</v>
      </c>
    </row>
    <row r="4271" spans="1:4">
      <c r="A4271" s="758">
        <v>6171</v>
      </c>
      <c r="B4271" s="759" t="s">
        <v>532</v>
      </c>
      <c r="C4271" s="758" t="s">
        <v>30</v>
      </c>
      <c r="D4271" s="760">
        <v>21.63</v>
      </c>
    </row>
    <row r="4272" spans="1:4">
      <c r="A4272" s="755" t="s">
        <v>533</v>
      </c>
      <c r="B4272" s="756" t="s">
        <v>2088</v>
      </c>
      <c r="C4272" s="755" t="s">
        <v>30</v>
      </c>
      <c r="D4272" s="757">
        <v>167.22</v>
      </c>
    </row>
    <row r="4273" spans="1:4" ht="30">
      <c r="A4273" s="758" t="s">
        <v>534</v>
      </c>
      <c r="B4273" s="759" t="s">
        <v>1621</v>
      </c>
      <c r="C4273" s="758" t="s">
        <v>30</v>
      </c>
      <c r="D4273" s="760">
        <v>213.79</v>
      </c>
    </row>
    <row r="4274" spans="1:4">
      <c r="A4274" s="755">
        <v>88503</v>
      </c>
      <c r="B4274" s="756" t="s">
        <v>535</v>
      </c>
      <c r="C4274" s="755" t="s">
        <v>30</v>
      </c>
      <c r="D4274" s="757">
        <v>645.78</v>
      </c>
    </row>
    <row r="4275" spans="1:4">
      <c r="A4275" s="758">
        <v>88504</v>
      </c>
      <c r="B4275" s="759" t="s">
        <v>536</v>
      </c>
      <c r="C4275" s="758" t="s">
        <v>30</v>
      </c>
      <c r="D4275" s="760">
        <v>526.09</v>
      </c>
    </row>
    <row r="4276" spans="1:4" ht="30">
      <c r="A4276" s="755">
        <v>97900</v>
      </c>
      <c r="B4276" s="756" t="s">
        <v>8268</v>
      </c>
      <c r="C4276" s="755" t="s">
        <v>30</v>
      </c>
      <c r="D4276" s="757">
        <v>124.94</v>
      </c>
    </row>
    <row r="4277" spans="1:4" ht="30">
      <c r="A4277" s="758">
        <v>97901</v>
      </c>
      <c r="B4277" s="759" t="s">
        <v>8269</v>
      </c>
      <c r="C4277" s="758" t="s">
        <v>30</v>
      </c>
      <c r="D4277" s="760">
        <v>198.29</v>
      </c>
    </row>
    <row r="4278" spans="1:4" ht="30">
      <c r="A4278" s="755">
        <v>97902</v>
      </c>
      <c r="B4278" s="756" t="s">
        <v>8270</v>
      </c>
      <c r="C4278" s="755" t="s">
        <v>30</v>
      </c>
      <c r="D4278" s="757">
        <v>391.25</v>
      </c>
    </row>
    <row r="4279" spans="1:4" ht="30">
      <c r="A4279" s="758">
        <v>97903</v>
      </c>
      <c r="B4279" s="759" t="s">
        <v>8271</v>
      </c>
      <c r="C4279" s="758" t="s">
        <v>30</v>
      </c>
      <c r="D4279" s="760">
        <v>540.08000000000004</v>
      </c>
    </row>
    <row r="4280" spans="1:4" ht="30">
      <c r="A4280" s="755">
        <v>97904</v>
      </c>
      <c r="B4280" s="756" t="s">
        <v>8272</v>
      </c>
      <c r="C4280" s="755" t="s">
        <v>30</v>
      </c>
      <c r="D4280" s="757">
        <v>639.4</v>
      </c>
    </row>
    <row r="4281" spans="1:4" ht="30">
      <c r="A4281" s="758">
        <v>97905</v>
      </c>
      <c r="B4281" s="759" t="s">
        <v>8273</v>
      </c>
      <c r="C4281" s="758" t="s">
        <v>30</v>
      </c>
      <c r="D4281" s="760">
        <v>160.22999999999999</v>
      </c>
    </row>
    <row r="4282" spans="1:4" ht="30">
      <c r="A4282" s="755">
        <v>97906</v>
      </c>
      <c r="B4282" s="756" t="s">
        <v>8274</v>
      </c>
      <c r="C4282" s="755" t="s">
        <v>30</v>
      </c>
      <c r="D4282" s="757">
        <v>299.87</v>
      </c>
    </row>
    <row r="4283" spans="1:4" ht="30">
      <c r="A4283" s="758">
        <v>97907</v>
      </c>
      <c r="B4283" s="759" t="s">
        <v>8275</v>
      </c>
      <c r="C4283" s="758" t="s">
        <v>30</v>
      </c>
      <c r="D4283" s="760">
        <v>423.48</v>
      </c>
    </row>
    <row r="4284" spans="1:4" ht="30">
      <c r="A4284" s="755">
        <v>97908</v>
      </c>
      <c r="B4284" s="756" t="s">
        <v>8276</v>
      </c>
      <c r="C4284" s="755" t="s">
        <v>30</v>
      </c>
      <c r="D4284" s="757">
        <v>501.42</v>
      </c>
    </row>
    <row r="4285" spans="1:4" ht="30">
      <c r="A4285" s="758">
        <v>98102</v>
      </c>
      <c r="B4285" s="759" t="s">
        <v>8277</v>
      </c>
      <c r="C4285" s="758" t="s">
        <v>30</v>
      </c>
      <c r="D4285" s="760">
        <v>54.3</v>
      </c>
    </row>
    <row r="4286" spans="1:4" ht="30">
      <c r="A4286" s="755">
        <v>98103</v>
      </c>
      <c r="B4286" s="756" t="s">
        <v>8278</v>
      </c>
      <c r="C4286" s="755" t="s">
        <v>30</v>
      </c>
      <c r="D4286" s="757">
        <v>113.29</v>
      </c>
    </row>
    <row r="4287" spans="1:4" ht="30">
      <c r="A4287" s="758">
        <v>98104</v>
      </c>
      <c r="B4287" s="759" t="s">
        <v>8279</v>
      </c>
      <c r="C4287" s="758" t="s">
        <v>30</v>
      </c>
      <c r="D4287" s="760">
        <v>263.12</v>
      </c>
    </row>
    <row r="4288" spans="1:4" ht="30">
      <c r="A4288" s="755">
        <v>98105</v>
      </c>
      <c r="B4288" s="756" t="s">
        <v>8280</v>
      </c>
      <c r="C4288" s="755" t="s">
        <v>30</v>
      </c>
      <c r="D4288" s="757">
        <v>455.57</v>
      </c>
    </row>
    <row r="4289" spans="1:4" ht="30">
      <c r="A4289" s="758">
        <v>98106</v>
      </c>
      <c r="B4289" s="759" t="s">
        <v>8281</v>
      </c>
      <c r="C4289" s="758" t="s">
        <v>30</v>
      </c>
      <c r="D4289" s="760">
        <v>753.79</v>
      </c>
    </row>
    <row r="4290" spans="1:4" ht="30">
      <c r="A4290" s="755">
        <v>98107</v>
      </c>
      <c r="B4290" s="756" t="s">
        <v>8282</v>
      </c>
      <c r="C4290" s="755" t="s">
        <v>30</v>
      </c>
      <c r="D4290" s="757">
        <v>192.01</v>
      </c>
    </row>
    <row r="4291" spans="1:4" ht="30">
      <c r="A4291" s="758">
        <v>98108</v>
      </c>
      <c r="B4291" s="759" t="s">
        <v>8283</v>
      </c>
      <c r="C4291" s="758" t="s">
        <v>30</v>
      </c>
      <c r="D4291" s="760">
        <v>340.94</v>
      </c>
    </row>
    <row r="4292" spans="1:4" ht="30">
      <c r="A4292" s="755">
        <v>89482</v>
      </c>
      <c r="B4292" s="756" t="s">
        <v>6387</v>
      </c>
      <c r="C4292" s="755" t="s">
        <v>30</v>
      </c>
      <c r="D4292" s="757">
        <v>17.010000000000002</v>
      </c>
    </row>
    <row r="4293" spans="1:4" ht="30">
      <c r="A4293" s="758">
        <v>89491</v>
      </c>
      <c r="B4293" s="759" t="s">
        <v>6388</v>
      </c>
      <c r="C4293" s="758" t="s">
        <v>30</v>
      </c>
      <c r="D4293" s="760">
        <v>41.26</v>
      </c>
    </row>
    <row r="4294" spans="1:4" ht="30">
      <c r="A4294" s="755">
        <v>89495</v>
      </c>
      <c r="B4294" s="756" t="s">
        <v>6389</v>
      </c>
      <c r="C4294" s="755" t="s">
        <v>30</v>
      </c>
      <c r="D4294" s="757">
        <v>6.7</v>
      </c>
    </row>
    <row r="4295" spans="1:4" ht="30">
      <c r="A4295" s="758">
        <v>89707</v>
      </c>
      <c r="B4295" s="759" t="s">
        <v>6390</v>
      </c>
      <c r="C4295" s="758" t="s">
        <v>30</v>
      </c>
      <c r="D4295" s="760">
        <v>20.83</v>
      </c>
    </row>
    <row r="4296" spans="1:4" ht="30">
      <c r="A4296" s="755">
        <v>89708</v>
      </c>
      <c r="B4296" s="756" t="s">
        <v>6391</v>
      </c>
      <c r="C4296" s="755" t="s">
        <v>30</v>
      </c>
      <c r="D4296" s="757">
        <v>46.51</v>
      </c>
    </row>
    <row r="4297" spans="1:4" ht="30">
      <c r="A4297" s="758">
        <v>89709</v>
      </c>
      <c r="B4297" s="759" t="s">
        <v>6392</v>
      </c>
      <c r="C4297" s="758" t="s">
        <v>30</v>
      </c>
      <c r="D4297" s="760">
        <v>7.83</v>
      </c>
    </row>
    <row r="4298" spans="1:4" ht="30">
      <c r="A4298" s="755">
        <v>89710</v>
      </c>
      <c r="B4298" s="756" t="s">
        <v>2493</v>
      </c>
      <c r="C4298" s="755" t="s">
        <v>30</v>
      </c>
      <c r="D4298" s="757">
        <v>7.68</v>
      </c>
    </row>
    <row r="4299" spans="1:4" ht="30">
      <c r="A4299" s="758">
        <v>72739</v>
      </c>
      <c r="B4299" s="759" t="s">
        <v>6393</v>
      </c>
      <c r="C4299" s="758" t="s">
        <v>30</v>
      </c>
      <c r="D4299" s="760">
        <v>417.5</v>
      </c>
    </row>
    <row r="4300" spans="1:4" ht="30">
      <c r="A4300" s="755" t="s">
        <v>537</v>
      </c>
      <c r="B4300" s="756" t="s">
        <v>6394</v>
      </c>
      <c r="C4300" s="755" t="s">
        <v>30</v>
      </c>
      <c r="D4300" s="757">
        <v>423.16</v>
      </c>
    </row>
    <row r="4301" spans="1:4">
      <c r="A4301" s="758">
        <v>86872</v>
      </c>
      <c r="B4301" s="759" t="s">
        <v>1622</v>
      </c>
      <c r="C4301" s="758" t="s">
        <v>30</v>
      </c>
      <c r="D4301" s="760">
        <v>580.23</v>
      </c>
    </row>
    <row r="4302" spans="1:4">
      <c r="A4302" s="755">
        <v>86874</v>
      </c>
      <c r="B4302" s="756" t="s">
        <v>6395</v>
      </c>
      <c r="C4302" s="755" t="s">
        <v>30</v>
      </c>
      <c r="D4302" s="757">
        <v>355.61</v>
      </c>
    </row>
    <row r="4303" spans="1:4">
      <c r="A4303" s="758">
        <v>86875</v>
      </c>
      <c r="B4303" s="759" t="s">
        <v>6396</v>
      </c>
      <c r="C4303" s="758" t="s">
        <v>30</v>
      </c>
      <c r="D4303" s="760">
        <v>297.7</v>
      </c>
    </row>
    <row r="4304" spans="1:4">
      <c r="A4304" s="755">
        <v>86876</v>
      </c>
      <c r="B4304" s="756" t="s">
        <v>6397</v>
      </c>
      <c r="C4304" s="755" t="s">
        <v>30</v>
      </c>
      <c r="D4304" s="757">
        <v>170.25</v>
      </c>
    </row>
    <row r="4305" spans="1:4" ht="30">
      <c r="A4305" s="758">
        <v>86877</v>
      </c>
      <c r="B4305" s="759" t="s">
        <v>1623</v>
      </c>
      <c r="C4305" s="758" t="s">
        <v>30</v>
      </c>
      <c r="D4305" s="760">
        <v>24.65</v>
      </c>
    </row>
    <row r="4306" spans="1:4">
      <c r="A4306" s="755">
        <v>86878</v>
      </c>
      <c r="B4306" s="756" t="s">
        <v>6398</v>
      </c>
      <c r="C4306" s="755" t="s">
        <v>30</v>
      </c>
      <c r="D4306" s="757">
        <v>48.6</v>
      </c>
    </row>
    <row r="4307" spans="1:4">
      <c r="A4307" s="758">
        <v>86879</v>
      </c>
      <c r="B4307" s="759" t="s">
        <v>6399</v>
      </c>
      <c r="C4307" s="758" t="s">
        <v>30</v>
      </c>
      <c r="D4307" s="760">
        <v>5.14</v>
      </c>
    </row>
    <row r="4308" spans="1:4" ht="30">
      <c r="A4308" s="755">
        <v>86880</v>
      </c>
      <c r="B4308" s="756" t="s">
        <v>6400</v>
      </c>
      <c r="C4308" s="755" t="s">
        <v>30</v>
      </c>
      <c r="D4308" s="757">
        <v>14.23</v>
      </c>
    </row>
    <row r="4309" spans="1:4">
      <c r="A4309" s="758">
        <v>86881</v>
      </c>
      <c r="B4309" s="759" t="s">
        <v>6401</v>
      </c>
      <c r="C4309" s="758" t="s">
        <v>30</v>
      </c>
      <c r="D4309" s="760">
        <v>137.25</v>
      </c>
    </row>
    <row r="4310" spans="1:4">
      <c r="A4310" s="755">
        <v>86882</v>
      </c>
      <c r="B4310" s="756" t="s">
        <v>6402</v>
      </c>
      <c r="C4310" s="755" t="s">
        <v>30</v>
      </c>
      <c r="D4310" s="757">
        <v>14.74</v>
      </c>
    </row>
    <row r="4311" spans="1:4">
      <c r="A4311" s="758">
        <v>86883</v>
      </c>
      <c r="B4311" s="759" t="s">
        <v>6403</v>
      </c>
      <c r="C4311" s="758" t="s">
        <v>30</v>
      </c>
      <c r="D4311" s="760">
        <v>8.42</v>
      </c>
    </row>
    <row r="4312" spans="1:4">
      <c r="A4312" s="755">
        <v>86884</v>
      </c>
      <c r="B4312" s="756" t="s">
        <v>6404</v>
      </c>
      <c r="C4312" s="755" t="s">
        <v>30</v>
      </c>
      <c r="D4312" s="757">
        <v>6.32</v>
      </c>
    </row>
    <row r="4313" spans="1:4">
      <c r="A4313" s="758">
        <v>86885</v>
      </c>
      <c r="B4313" s="759" t="s">
        <v>6405</v>
      </c>
      <c r="C4313" s="758" t="s">
        <v>30</v>
      </c>
      <c r="D4313" s="760">
        <v>8.26</v>
      </c>
    </row>
    <row r="4314" spans="1:4">
      <c r="A4314" s="755">
        <v>86886</v>
      </c>
      <c r="B4314" s="756" t="s">
        <v>6406</v>
      </c>
      <c r="C4314" s="755" t="s">
        <v>30</v>
      </c>
      <c r="D4314" s="757">
        <v>33.47</v>
      </c>
    </row>
    <row r="4315" spans="1:4">
      <c r="A4315" s="758">
        <v>86887</v>
      </c>
      <c r="B4315" s="759" t="s">
        <v>6407</v>
      </c>
      <c r="C4315" s="758" t="s">
        <v>30</v>
      </c>
      <c r="D4315" s="760">
        <v>36.31</v>
      </c>
    </row>
    <row r="4316" spans="1:4">
      <c r="A4316" s="755">
        <v>86888</v>
      </c>
      <c r="B4316" s="756" t="s">
        <v>6408</v>
      </c>
      <c r="C4316" s="755" t="s">
        <v>30</v>
      </c>
      <c r="D4316" s="757">
        <v>345.37</v>
      </c>
    </row>
    <row r="4317" spans="1:4">
      <c r="A4317" s="758">
        <v>86889</v>
      </c>
      <c r="B4317" s="759" t="s">
        <v>6409</v>
      </c>
      <c r="C4317" s="758" t="s">
        <v>30</v>
      </c>
      <c r="D4317" s="760">
        <v>623.64</v>
      </c>
    </row>
    <row r="4318" spans="1:4">
      <c r="A4318" s="755">
        <v>86893</v>
      </c>
      <c r="B4318" s="756" t="s">
        <v>6410</v>
      </c>
      <c r="C4318" s="755" t="s">
        <v>30</v>
      </c>
      <c r="D4318" s="757">
        <v>488.78</v>
      </c>
    </row>
    <row r="4319" spans="1:4">
      <c r="A4319" s="758">
        <v>86894</v>
      </c>
      <c r="B4319" s="759" t="s">
        <v>6411</v>
      </c>
      <c r="C4319" s="758" t="s">
        <v>30</v>
      </c>
      <c r="D4319" s="760">
        <v>229.98</v>
      </c>
    </row>
    <row r="4320" spans="1:4">
      <c r="A4320" s="755">
        <v>86895</v>
      </c>
      <c r="B4320" s="756" t="s">
        <v>6412</v>
      </c>
      <c r="C4320" s="755" t="s">
        <v>30</v>
      </c>
      <c r="D4320" s="757">
        <v>301.62</v>
      </c>
    </row>
    <row r="4321" spans="1:4">
      <c r="A4321" s="758">
        <v>86899</v>
      </c>
      <c r="B4321" s="759" t="s">
        <v>6413</v>
      </c>
      <c r="C4321" s="758" t="s">
        <v>30</v>
      </c>
      <c r="D4321" s="760">
        <v>251.03</v>
      </c>
    </row>
    <row r="4322" spans="1:4">
      <c r="A4322" s="755">
        <v>86900</v>
      </c>
      <c r="B4322" s="756" t="s">
        <v>6414</v>
      </c>
      <c r="C4322" s="755" t="s">
        <v>30</v>
      </c>
      <c r="D4322" s="757">
        <v>126.18</v>
      </c>
    </row>
    <row r="4323" spans="1:4">
      <c r="A4323" s="758">
        <v>86901</v>
      </c>
      <c r="B4323" s="759" t="s">
        <v>6415</v>
      </c>
      <c r="C4323" s="758" t="s">
        <v>30</v>
      </c>
      <c r="D4323" s="760">
        <v>104.2</v>
      </c>
    </row>
    <row r="4324" spans="1:4">
      <c r="A4324" s="755">
        <v>86902</v>
      </c>
      <c r="B4324" s="756" t="s">
        <v>6416</v>
      </c>
      <c r="C4324" s="755" t="s">
        <v>30</v>
      </c>
      <c r="D4324" s="757">
        <v>194.43</v>
      </c>
    </row>
    <row r="4325" spans="1:4" ht="30">
      <c r="A4325" s="758">
        <v>86903</v>
      </c>
      <c r="B4325" s="759" t="s">
        <v>6417</v>
      </c>
      <c r="C4325" s="758" t="s">
        <v>30</v>
      </c>
      <c r="D4325" s="760">
        <v>257.73</v>
      </c>
    </row>
    <row r="4326" spans="1:4" ht="30">
      <c r="A4326" s="755">
        <v>86904</v>
      </c>
      <c r="B4326" s="756" t="s">
        <v>6418</v>
      </c>
      <c r="C4326" s="755" t="s">
        <v>30</v>
      </c>
      <c r="D4326" s="757">
        <v>101.37</v>
      </c>
    </row>
    <row r="4327" spans="1:4">
      <c r="A4327" s="758">
        <v>86905</v>
      </c>
      <c r="B4327" s="759" t="s">
        <v>6419</v>
      </c>
      <c r="C4327" s="758" t="s">
        <v>30</v>
      </c>
      <c r="D4327" s="760">
        <v>206.47</v>
      </c>
    </row>
    <row r="4328" spans="1:4">
      <c r="A4328" s="755">
        <v>86906</v>
      </c>
      <c r="B4328" s="756" t="s">
        <v>538</v>
      </c>
      <c r="C4328" s="755" t="s">
        <v>30</v>
      </c>
      <c r="D4328" s="757">
        <v>48.3</v>
      </c>
    </row>
    <row r="4329" spans="1:4">
      <c r="A4329" s="758">
        <v>86908</v>
      </c>
      <c r="B4329" s="759" t="s">
        <v>6420</v>
      </c>
      <c r="C4329" s="758" t="s">
        <v>30</v>
      </c>
      <c r="D4329" s="760">
        <v>248.33</v>
      </c>
    </row>
    <row r="4330" spans="1:4" ht="30">
      <c r="A4330" s="755">
        <v>86909</v>
      </c>
      <c r="B4330" s="756" t="s">
        <v>6421</v>
      </c>
      <c r="C4330" s="755" t="s">
        <v>30</v>
      </c>
      <c r="D4330" s="757">
        <v>96.58</v>
      </c>
    </row>
    <row r="4331" spans="1:4" ht="30">
      <c r="A4331" s="758">
        <v>86910</v>
      </c>
      <c r="B4331" s="759" t="s">
        <v>6422</v>
      </c>
      <c r="C4331" s="758" t="s">
        <v>30</v>
      </c>
      <c r="D4331" s="760">
        <v>92.38</v>
      </c>
    </row>
    <row r="4332" spans="1:4" ht="30">
      <c r="A4332" s="755">
        <v>86911</v>
      </c>
      <c r="B4332" s="756" t="s">
        <v>1624</v>
      </c>
      <c r="C4332" s="755" t="s">
        <v>30</v>
      </c>
      <c r="D4332" s="757">
        <v>40.89</v>
      </c>
    </row>
    <row r="4333" spans="1:4" ht="30">
      <c r="A4333" s="758">
        <v>86912</v>
      </c>
      <c r="B4333" s="759" t="s">
        <v>1625</v>
      </c>
      <c r="C4333" s="758" t="s">
        <v>30</v>
      </c>
      <c r="D4333" s="760">
        <v>40.89</v>
      </c>
    </row>
    <row r="4334" spans="1:4">
      <c r="A4334" s="755">
        <v>86913</v>
      </c>
      <c r="B4334" s="756" t="s">
        <v>6423</v>
      </c>
      <c r="C4334" s="755" t="s">
        <v>30</v>
      </c>
      <c r="D4334" s="757">
        <v>18.03</v>
      </c>
    </row>
    <row r="4335" spans="1:4">
      <c r="A4335" s="758">
        <v>86914</v>
      </c>
      <c r="B4335" s="759" t="s">
        <v>539</v>
      </c>
      <c r="C4335" s="758" t="s">
        <v>30</v>
      </c>
      <c r="D4335" s="760">
        <v>37.08</v>
      </c>
    </row>
    <row r="4336" spans="1:4">
      <c r="A4336" s="755">
        <v>86915</v>
      </c>
      <c r="B4336" s="756" t="s">
        <v>1626</v>
      </c>
      <c r="C4336" s="755" t="s">
        <v>30</v>
      </c>
      <c r="D4336" s="757">
        <v>81.430000000000007</v>
      </c>
    </row>
    <row r="4337" spans="1:4">
      <c r="A4337" s="758">
        <v>86916</v>
      </c>
      <c r="B4337" s="759" t="s">
        <v>6424</v>
      </c>
      <c r="C4337" s="758" t="s">
        <v>30</v>
      </c>
      <c r="D4337" s="760">
        <v>24.85</v>
      </c>
    </row>
    <row r="4338" spans="1:4" ht="30">
      <c r="A4338" s="755">
        <v>86919</v>
      </c>
      <c r="B4338" s="756" t="s">
        <v>6425</v>
      </c>
      <c r="C4338" s="755" t="s">
        <v>30</v>
      </c>
      <c r="D4338" s="757">
        <v>650.38</v>
      </c>
    </row>
    <row r="4339" spans="1:4" ht="30">
      <c r="A4339" s="758">
        <v>86920</v>
      </c>
      <c r="B4339" s="759" t="s">
        <v>6426</v>
      </c>
      <c r="C4339" s="758" t="s">
        <v>30</v>
      </c>
      <c r="D4339" s="760">
        <v>611.82000000000005</v>
      </c>
    </row>
    <row r="4340" spans="1:4" ht="30">
      <c r="A4340" s="755">
        <v>86921</v>
      </c>
      <c r="B4340" s="756" t="s">
        <v>6427</v>
      </c>
      <c r="C4340" s="755" t="s">
        <v>30</v>
      </c>
      <c r="D4340" s="757">
        <v>618.64</v>
      </c>
    </row>
    <row r="4341" spans="1:4" ht="30">
      <c r="A4341" s="758">
        <v>86922</v>
      </c>
      <c r="B4341" s="759" t="s">
        <v>6428</v>
      </c>
      <c r="C4341" s="758" t="s">
        <v>30</v>
      </c>
      <c r="D4341" s="760">
        <v>554.59</v>
      </c>
    </row>
    <row r="4342" spans="1:4" ht="30">
      <c r="A4342" s="755">
        <v>86923</v>
      </c>
      <c r="B4342" s="756" t="s">
        <v>6429</v>
      </c>
      <c r="C4342" s="755" t="s">
        <v>30</v>
      </c>
      <c r="D4342" s="757">
        <v>393.52</v>
      </c>
    </row>
    <row r="4343" spans="1:4" ht="30">
      <c r="A4343" s="758">
        <v>86924</v>
      </c>
      <c r="B4343" s="759" t="s">
        <v>6430</v>
      </c>
      <c r="C4343" s="758" t="s">
        <v>30</v>
      </c>
      <c r="D4343" s="760">
        <v>400.34</v>
      </c>
    </row>
    <row r="4344" spans="1:4" ht="30">
      <c r="A4344" s="755">
        <v>86925</v>
      </c>
      <c r="B4344" s="756" t="s">
        <v>6431</v>
      </c>
      <c r="C4344" s="755" t="s">
        <v>30</v>
      </c>
      <c r="D4344" s="757">
        <v>329.29</v>
      </c>
    </row>
    <row r="4345" spans="1:4" ht="30">
      <c r="A4345" s="758">
        <v>86926</v>
      </c>
      <c r="B4345" s="759" t="s">
        <v>6432</v>
      </c>
      <c r="C4345" s="758" t="s">
        <v>30</v>
      </c>
      <c r="D4345" s="760">
        <v>336.11</v>
      </c>
    </row>
    <row r="4346" spans="1:4" ht="30">
      <c r="A4346" s="755">
        <v>86927</v>
      </c>
      <c r="B4346" s="756" t="s">
        <v>6433</v>
      </c>
      <c r="C4346" s="755" t="s">
        <v>30</v>
      </c>
      <c r="D4346" s="757">
        <v>208.16</v>
      </c>
    </row>
    <row r="4347" spans="1:4" ht="30">
      <c r="A4347" s="758">
        <v>86928</v>
      </c>
      <c r="B4347" s="759" t="s">
        <v>6434</v>
      </c>
      <c r="C4347" s="758" t="s">
        <v>30</v>
      </c>
      <c r="D4347" s="760">
        <v>214.98</v>
      </c>
    </row>
    <row r="4348" spans="1:4" ht="30">
      <c r="A4348" s="755">
        <v>86929</v>
      </c>
      <c r="B4348" s="756" t="s">
        <v>6435</v>
      </c>
      <c r="C4348" s="755" t="s">
        <v>30</v>
      </c>
      <c r="D4348" s="757">
        <v>201.84</v>
      </c>
    </row>
    <row r="4349" spans="1:4" ht="30">
      <c r="A4349" s="758">
        <v>86930</v>
      </c>
      <c r="B4349" s="759" t="s">
        <v>6436</v>
      </c>
      <c r="C4349" s="758" t="s">
        <v>30</v>
      </c>
      <c r="D4349" s="760">
        <v>208.66</v>
      </c>
    </row>
    <row r="4350" spans="1:4" ht="30">
      <c r="A4350" s="755">
        <v>86931</v>
      </c>
      <c r="B4350" s="756" t="s">
        <v>6437</v>
      </c>
      <c r="C4350" s="755" t="s">
        <v>30</v>
      </c>
      <c r="D4350" s="757">
        <v>353.63</v>
      </c>
    </row>
    <row r="4351" spans="1:4" ht="30">
      <c r="A4351" s="758">
        <v>86932</v>
      </c>
      <c r="B4351" s="759" t="s">
        <v>6438</v>
      </c>
      <c r="C4351" s="758" t="s">
        <v>30</v>
      </c>
      <c r="D4351" s="760">
        <v>381.68</v>
      </c>
    </row>
    <row r="4352" spans="1:4" ht="45">
      <c r="A4352" s="755">
        <v>86933</v>
      </c>
      <c r="B4352" s="756" t="s">
        <v>6439</v>
      </c>
      <c r="C4352" s="755" t="s">
        <v>30</v>
      </c>
      <c r="D4352" s="757">
        <v>299.83999999999997</v>
      </c>
    </row>
    <row r="4353" spans="1:4" ht="45">
      <c r="A4353" s="758">
        <v>86934</v>
      </c>
      <c r="B4353" s="759" t="s">
        <v>6440</v>
      </c>
      <c r="C4353" s="758" t="s">
        <v>30</v>
      </c>
      <c r="D4353" s="760">
        <v>293.52</v>
      </c>
    </row>
    <row r="4354" spans="1:4" ht="30">
      <c r="A4354" s="755">
        <v>86935</v>
      </c>
      <c r="B4354" s="756" t="s">
        <v>6441</v>
      </c>
      <c r="C4354" s="755" t="s">
        <v>30</v>
      </c>
      <c r="D4354" s="757">
        <v>183.2</v>
      </c>
    </row>
    <row r="4355" spans="1:4" ht="30">
      <c r="A4355" s="758">
        <v>86936</v>
      </c>
      <c r="B4355" s="759" t="s">
        <v>6442</v>
      </c>
      <c r="C4355" s="758" t="s">
        <v>30</v>
      </c>
      <c r="D4355" s="760">
        <v>312.02999999999997</v>
      </c>
    </row>
    <row r="4356" spans="1:4" ht="30">
      <c r="A4356" s="755">
        <v>86937</v>
      </c>
      <c r="B4356" s="756" t="s">
        <v>6443</v>
      </c>
      <c r="C4356" s="755" t="s">
        <v>30</v>
      </c>
      <c r="D4356" s="757">
        <v>137.27000000000001</v>
      </c>
    </row>
    <row r="4357" spans="1:4" ht="30">
      <c r="A4357" s="758">
        <v>86938</v>
      </c>
      <c r="B4357" s="759" t="s">
        <v>6444</v>
      </c>
      <c r="C4357" s="758" t="s">
        <v>30</v>
      </c>
      <c r="D4357" s="760">
        <v>266.10000000000002</v>
      </c>
    </row>
    <row r="4358" spans="1:4" ht="30">
      <c r="A4358" s="755">
        <v>86939</v>
      </c>
      <c r="B4358" s="756" t="s">
        <v>6445</v>
      </c>
      <c r="C4358" s="755" t="s">
        <v>30</v>
      </c>
      <c r="D4358" s="757">
        <v>262.61</v>
      </c>
    </row>
    <row r="4359" spans="1:4" ht="45">
      <c r="A4359" s="758">
        <v>86940</v>
      </c>
      <c r="B4359" s="759" t="s">
        <v>6446</v>
      </c>
      <c r="C4359" s="758" t="s">
        <v>30</v>
      </c>
      <c r="D4359" s="760">
        <v>698.72</v>
      </c>
    </row>
    <row r="4360" spans="1:4" ht="45">
      <c r="A4360" s="755">
        <v>86941</v>
      </c>
      <c r="B4360" s="756" t="s">
        <v>6447</v>
      </c>
      <c r="C4360" s="755" t="s">
        <v>30</v>
      </c>
      <c r="D4360" s="757">
        <v>537.37</v>
      </c>
    </row>
    <row r="4361" spans="1:4" ht="45">
      <c r="A4361" s="758">
        <v>86942</v>
      </c>
      <c r="B4361" s="759" t="s">
        <v>6448</v>
      </c>
      <c r="C4361" s="758" t="s">
        <v>30</v>
      </c>
      <c r="D4361" s="760">
        <v>175.87</v>
      </c>
    </row>
    <row r="4362" spans="1:4" ht="45">
      <c r="A4362" s="755">
        <v>86943</v>
      </c>
      <c r="B4362" s="756" t="s">
        <v>6449</v>
      </c>
      <c r="C4362" s="755" t="s">
        <v>30</v>
      </c>
      <c r="D4362" s="757">
        <v>169.55</v>
      </c>
    </row>
    <row r="4363" spans="1:4" ht="45">
      <c r="A4363" s="758">
        <v>86947</v>
      </c>
      <c r="B4363" s="759" t="s">
        <v>6450</v>
      </c>
      <c r="C4363" s="758" t="s">
        <v>30</v>
      </c>
      <c r="D4363" s="760">
        <v>796.22</v>
      </c>
    </row>
    <row r="4364" spans="1:4">
      <c r="A4364" s="755">
        <v>88571</v>
      </c>
      <c r="B4364" s="756" t="s">
        <v>6451</v>
      </c>
      <c r="C4364" s="755" t="s">
        <v>30</v>
      </c>
      <c r="D4364" s="757">
        <v>46.91</v>
      </c>
    </row>
    <row r="4365" spans="1:4" ht="45">
      <c r="A4365" s="758">
        <v>93396</v>
      </c>
      <c r="B4365" s="759" t="s">
        <v>6452</v>
      </c>
      <c r="C4365" s="758" t="s">
        <v>30</v>
      </c>
      <c r="D4365" s="760">
        <v>493.51</v>
      </c>
    </row>
    <row r="4366" spans="1:4" ht="45">
      <c r="A4366" s="755">
        <v>93441</v>
      </c>
      <c r="B4366" s="756" t="s">
        <v>6453</v>
      </c>
      <c r="C4366" s="755" t="s">
        <v>30</v>
      </c>
      <c r="D4366" s="757">
        <v>854.05</v>
      </c>
    </row>
    <row r="4367" spans="1:4" ht="45">
      <c r="A4367" s="758">
        <v>93442</v>
      </c>
      <c r="B4367" s="759" t="s">
        <v>6454</v>
      </c>
      <c r="C4367" s="758" t="s">
        <v>30</v>
      </c>
      <c r="D4367" s="760">
        <v>903.71</v>
      </c>
    </row>
    <row r="4368" spans="1:4">
      <c r="A4368" s="755">
        <v>95469</v>
      </c>
      <c r="B4368" s="756" t="s">
        <v>6455</v>
      </c>
      <c r="C4368" s="755" t="s">
        <v>30</v>
      </c>
      <c r="D4368" s="757">
        <v>162.08000000000001</v>
      </c>
    </row>
    <row r="4369" spans="1:4" ht="30">
      <c r="A4369" s="758">
        <v>95470</v>
      </c>
      <c r="B4369" s="759" t="s">
        <v>6456</v>
      </c>
      <c r="C4369" s="758" t="s">
        <v>30</v>
      </c>
      <c r="D4369" s="760">
        <v>167.35</v>
      </c>
    </row>
    <row r="4370" spans="1:4" ht="30">
      <c r="A4370" s="755">
        <v>95471</v>
      </c>
      <c r="B4370" s="756" t="s">
        <v>6457</v>
      </c>
      <c r="C4370" s="755" t="s">
        <v>30</v>
      </c>
      <c r="D4370" s="757">
        <v>600.11</v>
      </c>
    </row>
    <row r="4371" spans="1:4" ht="30">
      <c r="A4371" s="758">
        <v>95472</v>
      </c>
      <c r="B4371" s="759" t="s">
        <v>6458</v>
      </c>
      <c r="C4371" s="758" t="s">
        <v>30</v>
      </c>
      <c r="D4371" s="760">
        <v>605.38</v>
      </c>
    </row>
    <row r="4372" spans="1:4">
      <c r="A4372" s="755">
        <v>95542</v>
      </c>
      <c r="B4372" s="756" t="s">
        <v>6459</v>
      </c>
      <c r="C4372" s="755" t="s">
        <v>30</v>
      </c>
      <c r="D4372" s="757">
        <v>27.49</v>
      </c>
    </row>
    <row r="4373" spans="1:4">
      <c r="A4373" s="758">
        <v>95543</v>
      </c>
      <c r="B4373" s="759" t="s">
        <v>6460</v>
      </c>
      <c r="C4373" s="758" t="s">
        <v>30</v>
      </c>
      <c r="D4373" s="760">
        <v>44.23</v>
      </c>
    </row>
    <row r="4374" spans="1:4">
      <c r="A4374" s="755">
        <v>95544</v>
      </c>
      <c r="B4374" s="756" t="s">
        <v>6461</v>
      </c>
      <c r="C4374" s="755" t="s">
        <v>30</v>
      </c>
      <c r="D4374" s="757">
        <v>35</v>
      </c>
    </row>
    <row r="4375" spans="1:4">
      <c r="A4375" s="758">
        <v>95545</v>
      </c>
      <c r="B4375" s="759" t="s">
        <v>6462</v>
      </c>
      <c r="C4375" s="758" t="s">
        <v>30</v>
      </c>
      <c r="D4375" s="760">
        <v>34.200000000000003</v>
      </c>
    </row>
    <row r="4376" spans="1:4">
      <c r="A4376" s="755">
        <v>95546</v>
      </c>
      <c r="B4376" s="756" t="s">
        <v>6463</v>
      </c>
      <c r="C4376" s="755" t="s">
        <v>30</v>
      </c>
      <c r="D4376" s="757">
        <v>100.92</v>
      </c>
    </row>
    <row r="4377" spans="1:4" ht="30">
      <c r="A4377" s="758">
        <v>95547</v>
      </c>
      <c r="B4377" s="759" t="s">
        <v>6464</v>
      </c>
      <c r="C4377" s="758" t="s">
        <v>30</v>
      </c>
      <c r="D4377" s="760">
        <v>56.03</v>
      </c>
    </row>
    <row r="4378" spans="1:4">
      <c r="A4378" s="755">
        <v>6087</v>
      </c>
      <c r="B4378" s="756" t="s">
        <v>540</v>
      </c>
      <c r="C4378" s="755" t="s">
        <v>30</v>
      </c>
      <c r="D4378" s="757">
        <v>21.35</v>
      </c>
    </row>
    <row r="4379" spans="1:4" ht="30">
      <c r="A4379" s="758">
        <v>98052</v>
      </c>
      <c r="B4379" s="759" t="s">
        <v>8284</v>
      </c>
      <c r="C4379" s="758" t="s">
        <v>30</v>
      </c>
      <c r="D4379" s="760">
        <v>959.27</v>
      </c>
    </row>
    <row r="4380" spans="1:4" ht="30">
      <c r="A4380" s="755">
        <v>98053</v>
      </c>
      <c r="B4380" s="756" t="s">
        <v>8285</v>
      </c>
      <c r="C4380" s="755" t="s">
        <v>30</v>
      </c>
      <c r="D4380" s="757">
        <v>1398.44</v>
      </c>
    </row>
    <row r="4381" spans="1:4" ht="30">
      <c r="A4381" s="758">
        <v>98054</v>
      </c>
      <c r="B4381" s="759" t="s">
        <v>8286</v>
      </c>
      <c r="C4381" s="758" t="s">
        <v>30</v>
      </c>
      <c r="D4381" s="760">
        <v>2051.56</v>
      </c>
    </row>
    <row r="4382" spans="1:4" ht="30">
      <c r="A4382" s="755">
        <v>98055</v>
      </c>
      <c r="B4382" s="756" t="s">
        <v>8287</v>
      </c>
      <c r="C4382" s="755" t="s">
        <v>30</v>
      </c>
      <c r="D4382" s="757">
        <v>2728.57</v>
      </c>
    </row>
    <row r="4383" spans="1:4" ht="30">
      <c r="A4383" s="758">
        <v>98056</v>
      </c>
      <c r="B4383" s="759" t="s">
        <v>8288</v>
      </c>
      <c r="C4383" s="758" t="s">
        <v>30</v>
      </c>
      <c r="D4383" s="760">
        <v>3142.09</v>
      </c>
    </row>
    <row r="4384" spans="1:4" ht="30">
      <c r="A4384" s="755">
        <v>98057</v>
      </c>
      <c r="B4384" s="756" t="s">
        <v>8289</v>
      </c>
      <c r="C4384" s="755" t="s">
        <v>30</v>
      </c>
      <c r="D4384" s="757">
        <v>4132.3900000000003</v>
      </c>
    </row>
    <row r="4385" spans="1:4" ht="30">
      <c r="A4385" s="758">
        <v>98066</v>
      </c>
      <c r="B4385" s="759" t="s">
        <v>8290</v>
      </c>
      <c r="C4385" s="758" t="s">
        <v>30</v>
      </c>
      <c r="D4385" s="760">
        <v>3345.49</v>
      </c>
    </row>
    <row r="4386" spans="1:4" ht="30">
      <c r="A4386" s="755">
        <v>98067</v>
      </c>
      <c r="B4386" s="756" t="s">
        <v>8291</v>
      </c>
      <c r="C4386" s="755" t="s">
        <v>30</v>
      </c>
      <c r="D4386" s="757">
        <v>4472.92</v>
      </c>
    </row>
    <row r="4387" spans="1:4" ht="30">
      <c r="A4387" s="758">
        <v>98068</v>
      </c>
      <c r="B4387" s="759" t="s">
        <v>8292</v>
      </c>
      <c r="C4387" s="758" t="s">
        <v>30</v>
      </c>
      <c r="D4387" s="760">
        <v>6327.61</v>
      </c>
    </row>
    <row r="4388" spans="1:4" ht="30">
      <c r="A4388" s="755">
        <v>98069</v>
      </c>
      <c r="B4388" s="756" t="s">
        <v>8293</v>
      </c>
      <c r="C4388" s="755" t="s">
        <v>30</v>
      </c>
      <c r="D4388" s="757">
        <v>8477.77</v>
      </c>
    </row>
    <row r="4389" spans="1:4" ht="30">
      <c r="A4389" s="758">
        <v>98070</v>
      </c>
      <c r="B4389" s="759" t="s">
        <v>8294</v>
      </c>
      <c r="C4389" s="758" t="s">
        <v>30</v>
      </c>
      <c r="D4389" s="760">
        <v>9722.92</v>
      </c>
    </row>
    <row r="4390" spans="1:4" ht="30">
      <c r="A4390" s="755">
        <v>98071</v>
      </c>
      <c r="B4390" s="756" t="s">
        <v>8295</v>
      </c>
      <c r="C4390" s="755" t="s">
        <v>30</v>
      </c>
      <c r="D4390" s="757">
        <v>10686.61</v>
      </c>
    </row>
    <row r="4391" spans="1:4" ht="30">
      <c r="A4391" s="758">
        <v>98072</v>
      </c>
      <c r="B4391" s="759" t="s">
        <v>8296</v>
      </c>
      <c r="C4391" s="758" t="s">
        <v>30</v>
      </c>
      <c r="D4391" s="760">
        <v>2785.37</v>
      </c>
    </row>
    <row r="4392" spans="1:4" ht="30">
      <c r="A4392" s="755">
        <v>98073</v>
      </c>
      <c r="B4392" s="756" t="s">
        <v>8297</v>
      </c>
      <c r="C4392" s="755" t="s">
        <v>30</v>
      </c>
      <c r="D4392" s="757">
        <v>4346.32</v>
      </c>
    </row>
    <row r="4393" spans="1:4" ht="30">
      <c r="A4393" s="758">
        <v>98074</v>
      </c>
      <c r="B4393" s="759" t="s">
        <v>8298</v>
      </c>
      <c r="C4393" s="758" t="s">
        <v>30</v>
      </c>
      <c r="D4393" s="760">
        <v>6738.48</v>
      </c>
    </row>
    <row r="4394" spans="1:4" ht="30">
      <c r="A4394" s="755">
        <v>98075</v>
      </c>
      <c r="B4394" s="756" t="s">
        <v>8299</v>
      </c>
      <c r="C4394" s="755" t="s">
        <v>30</v>
      </c>
      <c r="D4394" s="757">
        <v>8757.08</v>
      </c>
    </row>
    <row r="4395" spans="1:4" ht="30">
      <c r="A4395" s="758">
        <v>98076</v>
      </c>
      <c r="B4395" s="759" t="s">
        <v>8300</v>
      </c>
      <c r="C4395" s="758" t="s">
        <v>30</v>
      </c>
      <c r="D4395" s="760">
        <v>10084.93</v>
      </c>
    </row>
    <row r="4396" spans="1:4" ht="30">
      <c r="A4396" s="755">
        <v>98077</v>
      </c>
      <c r="B4396" s="756" t="s">
        <v>8301</v>
      </c>
      <c r="C4396" s="755" t="s">
        <v>30</v>
      </c>
      <c r="D4396" s="757">
        <v>11869.46</v>
      </c>
    </row>
    <row r="4397" spans="1:4" ht="30">
      <c r="A4397" s="758">
        <v>98078</v>
      </c>
      <c r="B4397" s="759" t="s">
        <v>8302</v>
      </c>
      <c r="C4397" s="758" t="s">
        <v>30</v>
      </c>
      <c r="D4397" s="760">
        <v>2842.12</v>
      </c>
    </row>
    <row r="4398" spans="1:4" ht="30">
      <c r="A4398" s="755">
        <v>98079</v>
      </c>
      <c r="B4398" s="756" t="s">
        <v>8303</v>
      </c>
      <c r="C4398" s="755" t="s">
        <v>30</v>
      </c>
      <c r="D4398" s="757">
        <v>4978.79</v>
      </c>
    </row>
    <row r="4399" spans="1:4" ht="30">
      <c r="A4399" s="758">
        <v>98080</v>
      </c>
      <c r="B4399" s="759" t="s">
        <v>8304</v>
      </c>
      <c r="C4399" s="758" t="s">
        <v>30</v>
      </c>
      <c r="D4399" s="760">
        <v>6400.5</v>
      </c>
    </row>
    <row r="4400" spans="1:4" ht="30">
      <c r="A4400" s="755">
        <v>98081</v>
      </c>
      <c r="B4400" s="756" t="s">
        <v>8305</v>
      </c>
      <c r="C4400" s="755" t="s">
        <v>30</v>
      </c>
      <c r="D4400" s="757">
        <v>9480.7199999999993</v>
      </c>
    </row>
    <row r="4401" spans="1:4" ht="30">
      <c r="A4401" s="758">
        <v>98082</v>
      </c>
      <c r="B4401" s="759" t="s">
        <v>8306</v>
      </c>
      <c r="C4401" s="758" t="s">
        <v>30</v>
      </c>
      <c r="D4401" s="760">
        <v>2619.86</v>
      </c>
    </row>
    <row r="4402" spans="1:4" ht="30">
      <c r="A4402" s="755">
        <v>98083</v>
      </c>
      <c r="B4402" s="756" t="s">
        <v>8307</v>
      </c>
      <c r="C4402" s="755" t="s">
        <v>30</v>
      </c>
      <c r="D4402" s="757">
        <v>3467.39</v>
      </c>
    </row>
    <row r="4403" spans="1:4" ht="30">
      <c r="A4403" s="758">
        <v>98084</v>
      </c>
      <c r="B4403" s="759" t="s">
        <v>8308</v>
      </c>
      <c r="C4403" s="758" t="s">
        <v>30</v>
      </c>
      <c r="D4403" s="760">
        <v>4873.93</v>
      </c>
    </row>
    <row r="4404" spans="1:4" ht="30">
      <c r="A4404" s="755">
        <v>98085</v>
      </c>
      <c r="B4404" s="756" t="s">
        <v>8309</v>
      </c>
      <c r="C4404" s="755" t="s">
        <v>30</v>
      </c>
      <c r="D4404" s="757">
        <v>6596.13</v>
      </c>
    </row>
    <row r="4405" spans="1:4" ht="30">
      <c r="A4405" s="758">
        <v>98086</v>
      </c>
      <c r="B4405" s="759" t="s">
        <v>8310</v>
      </c>
      <c r="C4405" s="758" t="s">
        <v>30</v>
      </c>
      <c r="D4405" s="760">
        <v>7470.82</v>
      </c>
    </row>
    <row r="4406" spans="1:4" ht="30">
      <c r="A4406" s="755">
        <v>98087</v>
      </c>
      <c r="B4406" s="756" t="s">
        <v>8311</v>
      </c>
      <c r="C4406" s="755" t="s">
        <v>30</v>
      </c>
      <c r="D4406" s="757">
        <v>8023.51</v>
      </c>
    </row>
    <row r="4407" spans="1:4" ht="30">
      <c r="A4407" s="758">
        <v>98088</v>
      </c>
      <c r="B4407" s="759" t="s">
        <v>8312</v>
      </c>
      <c r="C4407" s="758" t="s">
        <v>30</v>
      </c>
      <c r="D4407" s="760">
        <v>2232.9499999999998</v>
      </c>
    </row>
    <row r="4408" spans="1:4" ht="30">
      <c r="A4408" s="755">
        <v>98089</v>
      </c>
      <c r="B4408" s="756" t="s">
        <v>8313</v>
      </c>
      <c r="C4408" s="755" t="s">
        <v>30</v>
      </c>
      <c r="D4408" s="757">
        <v>3527.51</v>
      </c>
    </row>
    <row r="4409" spans="1:4" ht="30">
      <c r="A4409" s="758">
        <v>98090</v>
      </c>
      <c r="B4409" s="759" t="s">
        <v>8314</v>
      </c>
      <c r="C4409" s="758" t="s">
        <v>30</v>
      </c>
      <c r="D4409" s="760">
        <v>5536</v>
      </c>
    </row>
    <row r="4410" spans="1:4" ht="30">
      <c r="A4410" s="755">
        <v>98091</v>
      </c>
      <c r="B4410" s="756" t="s">
        <v>8315</v>
      </c>
      <c r="C4410" s="755" t="s">
        <v>30</v>
      </c>
      <c r="D4410" s="757">
        <v>7149.43</v>
      </c>
    </row>
    <row r="4411" spans="1:4" ht="30">
      <c r="A4411" s="758">
        <v>98092</v>
      </c>
      <c r="B4411" s="759" t="s">
        <v>8316</v>
      </c>
      <c r="C4411" s="758" t="s">
        <v>30</v>
      </c>
      <c r="D4411" s="760">
        <v>8389.1299999999992</v>
      </c>
    </row>
    <row r="4412" spans="1:4" ht="30">
      <c r="A4412" s="755">
        <v>98093</v>
      </c>
      <c r="B4412" s="756" t="s">
        <v>8317</v>
      </c>
      <c r="C4412" s="755" t="s">
        <v>30</v>
      </c>
      <c r="D4412" s="757">
        <v>9900.89</v>
      </c>
    </row>
    <row r="4413" spans="1:4" ht="30">
      <c r="A4413" s="758">
        <v>98094</v>
      </c>
      <c r="B4413" s="759" t="s">
        <v>8318</v>
      </c>
      <c r="C4413" s="758" t="s">
        <v>30</v>
      </c>
      <c r="D4413" s="760">
        <v>1891.65</v>
      </c>
    </row>
    <row r="4414" spans="1:4" ht="30">
      <c r="A4414" s="755">
        <v>98099</v>
      </c>
      <c r="B4414" s="756" t="s">
        <v>8319</v>
      </c>
      <c r="C4414" s="755" t="s">
        <v>30</v>
      </c>
      <c r="D4414" s="757">
        <v>3249.37</v>
      </c>
    </row>
    <row r="4415" spans="1:4" ht="30">
      <c r="A4415" s="758">
        <v>98100</v>
      </c>
      <c r="B4415" s="759" t="s">
        <v>8320</v>
      </c>
      <c r="C4415" s="758" t="s">
        <v>30</v>
      </c>
      <c r="D4415" s="760">
        <v>4238.3</v>
      </c>
    </row>
    <row r="4416" spans="1:4" ht="30">
      <c r="A4416" s="755">
        <v>98101</v>
      </c>
      <c r="B4416" s="756" t="s">
        <v>8321</v>
      </c>
      <c r="C4416" s="755" t="s">
        <v>30</v>
      </c>
      <c r="D4416" s="757">
        <v>6268.29</v>
      </c>
    </row>
    <row r="4417" spans="1:4" ht="30">
      <c r="A4417" s="758">
        <v>98109</v>
      </c>
      <c r="B4417" s="759" t="s">
        <v>8322</v>
      </c>
      <c r="C4417" s="758" t="s">
        <v>30</v>
      </c>
      <c r="D4417" s="760">
        <v>556</v>
      </c>
    </row>
    <row r="4418" spans="1:4">
      <c r="A4418" s="755">
        <v>98110</v>
      </c>
      <c r="B4418" s="756" t="s">
        <v>8323</v>
      </c>
      <c r="C4418" s="755" t="s">
        <v>30</v>
      </c>
      <c r="D4418" s="757">
        <v>334.02</v>
      </c>
    </row>
    <row r="4419" spans="1:4">
      <c r="A4419" s="758">
        <v>98111</v>
      </c>
      <c r="B4419" s="759" t="s">
        <v>8324</v>
      </c>
      <c r="C4419" s="758" t="s">
        <v>30</v>
      </c>
      <c r="D4419" s="760">
        <v>17.75</v>
      </c>
    </row>
    <row r="4420" spans="1:4">
      <c r="A4420" s="755">
        <v>98114</v>
      </c>
      <c r="B4420" s="756" t="s">
        <v>8325</v>
      </c>
      <c r="C4420" s="755" t="s">
        <v>30</v>
      </c>
      <c r="D4420" s="757">
        <v>432.28</v>
      </c>
    </row>
    <row r="4421" spans="1:4">
      <c r="A4421" s="758">
        <v>98115</v>
      </c>
      <c r="B4421" s="759" t="s">
        <v>8326</v>
      </c>
      <c r="C4421" s="758" t="s">
        <v>30</v>
      </c>
      <c r="D4421" s="760">
        <v>81.92</v>
      </c>
    </row>
    <row r="4422" spans="1:4" ht="30">
      <c r="A4422" s="755">
        <v>89957</v>
      </c>
      <c r="B4422" s="756" t="s">
        <v>6465</v>
      </c>
      <c r="C4422" s="755" t="s">
        <v>30</v>
      </c>
      <c r="D4422" s="757">
        <v>96.1</v>
      </c>
    </row>
    <row r="4423" spans="1:4" ht="30">
      <c r="A4423" s="758">
        <v>89959</v>
      </c>
      <c r="B4423" s="759" t="s">
        <v>6466</v>
      </c>
      <c r="C4423" s="758" t="s">
        <v>30</v>
      </c>
      <c r="D4423" s="760">
        <v>161.63</v>
      </c>
    </row>
    <row r="4424" spans="1:4">
      <c r="A4424" s="755">
        <v>40729</v>
      </c>
      <c r="B4424" s="756" t="s">
        <v>6467</v>
      </c>
      <c r="C4424" s="755" t="s">
        <v>30</v>
      </c>
      <c r="D4424" s="757">
        <v>177.2</v>
      </c>
    </row>
    <row r="4425" spans="1:4">
      <c r="A4425" s="758" t="s">
        <v>541</v>
      </c>
      <c r="B4425" s="759" t="s">
        <v>542</v>
      </c>
      <c r="C4425" s="758" t="s">
        <v>30</v>
      </c>
      <c r="D4425" s="760">
        <v>50.33</v>
      </c>
    </row>
    <row r="4426" spans="1:4">
      <c r="A4426" s="755" t="s">
        <v>543</v>
      </c>
      <c r="B4426" s="756" t="s">
        <v>544</v>
      </c>
      <c r="C4426" s="755" t="s">
        <v>30</v>
      </c>
      <c r="D4426" s="757">
        <v>53.27</v>
      </c>
    </row>
    <row r="4427" spans="1:4">
      <c r="A4427" s="758" t="s">
        <v>545</v>
      </c>
      <c r="B4427" s="759" t="s">
        <v>6468</v>
      </c>
      <c r="C4427" s="758" t="s">
        <v>30</v>
      </c>
      <c r="D4427" s="760">
        <v>70.31</v>
      </c>
    </row>
    <row r="4428" spans="1:4">
      <c r="A4428" s="755" t="s">
        <v>546</v>
      </c>
      <c r="B4428" s="756" t="s">
        <v>6469</v>
      </c>
      <c r="C4428" s="755" t="s">
        <v>30</v>
      </c>
      <c r="D4428" s="757">
        <v>81.36</v>
      </c>
    </row>
    <row r="4429" spans="1:4">
      <c r="A4429" s="758" t="s">
        <v>547</v>
      </c>
      <c r="B4429" s="759" t="s">
        <v>548</v>
      </c>
      <c r="C4429" s="758" t="s">
        <v>30</v>
      </c>
      <c r="D4429" s="760">
        <v>108.18</v>
      </c>
    </row>
    <row r="4430" spans="1:4">
      <c r="A4430" s="755" t="s">
        <v>549</v>
      </c>
      <c r="B4430" s="756" t="s">
        <v>550</v>
      </c>
      <c r="C4430" s="755" t="s">
        <v>30</v>
      </c>
      <c r="D4430" s="757">
        <v>212.82</v>
      </c>
    </row>
    <row r="4431" spans="1:4">
      <c r="A4431" s="758" t="s">
        <v>551</v>
      </c>
      <c r="B4431" s="759" t="s">
        <v>552</v>
      </c>
      <c r="C4431" s="758" t="s">
        <v>30</v>
      </c>
      <c r="D4431" s="760">
        <v>356.32</v>
      </c>
    </row>
    <row r="4432" spans="1:4">
      <c r="A4432" s="755" t="s">
        <v>553</v>
      </c>
      <c r="B4432" s="756" t="s">
        <v>6470</v>
      </c>
      <c r="C4432" s="755" t="s">
        <v>30</v>
      </c>
      <c r="D4432" s="757">
        <v>67.62</v>
      </c>
    </row>
    <row r="4433" spans="1:4">
      <c r="A4433" s="758" t="s">
        <v>554</v>
      </c>
      <c r="B4433" s="759" t="s">
        <v>6471</v>
      </c>
      <c r="C4433" s="758" t="s">
        <v>30</v>
      </c>
      <c r="D4433" s="760">
        <v>85.08</v>
      </c>
    </row>
    <row r="4434" spans="1:4">
      <c r="A4434" s="755" t="s">
        <v>555</v>
      </c>
      <c r="B4434" s="756" t="s">
        <v>6472</v>
      </c>
      <c r="C4434" s="755" t="s">
        <v>30</v>
      </c>
      <c r="D4434" s="757">
        <v>117.71</v>
      </c>
    </row>
    <row r="4435" spans="1:4">
      <c r="A4435" s="758" t="s">
        <v>556</v>
      </c>
      <c r="B4435" s="759" t="s">
        <v>6473</v>
      </c>
      <c r="C4435" s="758" t="s">
        <v>30</v>
      </c>
      <c r="D4435" s="760">
        <v>132.59</v>
      </c>
    </row>
    <row r="4436" spans="1:4">
      <c r="A4436" s="755" t="s">
        <v>557</v>
      </c>
      <c r="B4436" s="756" t="s">
        <v>558</v>
      </c>
      <c r="C4436" s="755" t="s">
        <v>30</v>
      </c>
      <c r="D4436" s="757">
        <v>176.68</v>
      </c>
    </row>
    <row r="4437" spans="1:4">
      <c r="A4437" s="758" t="s">
        <v>559</v>
      </c>
      <c r="B4437" s="759" t="s">
        <v>6474</v>
      </c>
      <c r="C4437" s="758" t="s">
        <v>30</v>
      </c>
      <c r="D4437" s="760">
        <v>255.31</v>
      </c>
    </row>
    <row r="4438" spans="1:4">
      <c r="A4438" s="755" t="s">
        <v>560</v>
      </c>
      <c r="B4438" s="756" t="s">
        <v>561</v>
      </c>
      <c r="C4438" s="755" t="s">
        <v>30</v>
      </c>
      <c r="D4438" s="757">
        <v>330.01</v>
      </c>
    </row>
    <row r="4439" spans="1:4">
      <c r="A4439" s="758" t="s">
        <v>562</v>
      </c>
      <c r="B4439" s="759" t="s">
        <v>6475</v>
      </c>
      <c r="C4439" s="758" t="s">
        <v>30</v>
      </c>
      <c r="D4439" s="760">
        <v>503.78</v>
      </c>
    </row>
    <row r="4440" spans="1:4">
      <c r="A4440" s="755" t="s">
        <v>563</v>
      </c>
      <c r="B4440" s="756" t="s">
        <v>564</v>
      </c>
      <c r="C4440" s="755" t="s">
        <v>30</v>
      </c>
      <c r="D4440" s="757">
        <v>49.59</v>
      </c>
    </row>
    <row r="4441" spans="1:4">
      <c r="A4441" s="758" t="s">
        <v>565</v>
      </c>
      <c r="B4441" s="759" t="s">
        <v>566</v>
      </c>
      <c r="C4441" s="758" t="s">
        <v>30</v>
      </c>
      <c r="D4441" s="760">
        <v>52.85</v>
      </c>
    </row>
    <row r="4442" spans="1:4">
      <c r="A4442" s="755" t="s">
        <v>567</v>
      </c>
      <c r="B4442" s="756" t="s">
        <v>568</v>
      </c>
      <c r="C4442" s="755" t="s">
        <v>30</v>
      </c>
      <c r="D4442" s="757">
        <v>79.5</v>
      </c>
    </row>
    <row r="4443" spans="1:4">
      <c r="A4443" s="758" t="s">
        <v>569</v>
      </c>
      <c r="B4443" s="759" t="s">
        <v>570</v>
      </c>
      <c r="C4443" s="758" t="s">
        <v>30</v>
      </c>
      <c r="D4443" s="760">
        <v>108.73</v>
      </c>
    </row>
    <row r="4444" spans="1:4">
      <c r="A4444" s="755" t="s">
        <v>571</v>
      </c>
      <c r="B4444" s="756" t="s">
        <v>572</v>
      </c>
      <c r="C4444" s="755" t="s">
        <v>30</v>
      </c>
      <c r="D4444" s="757">
        <v>188.67</v>
      </c>
    </row>
    <row r="4445" spans="1:4">
      <c r="A4445" s="758" t="s">
        <v>573</v>
      </c>
      <c r="B4445" s="759" t="s">
        <v>574</v>
      </c>
      <c r="C4445" s="758" t="s">
        <v>30</v>
      </c>
      <c r="D4445" s="760">
        <v>236.4</v>
      </c>
    </row>
    <row r="4446" spans="1:4">
      <c r="A4446" s="755" t="s">
        <v>575</v>
      </c>
      <c r="B4446" s="756" t="s">
        <v>576</v>
      </c>
      <c r="C4446" s="755" t="s">
        <v>30</v>
      </c>
      <c r="D4446" s="757">
        <v>402.34</v>
      </c>
    </row>
    <row r="4447" spans="1:4">
      <c r="A4447" s="758" t="s">
        <v>577</v>
      </c>
      <c r="B4447" s="759" t="s">
        <v>578</v>
      </c>
      <c r="C4447" s="758" t="s">
        <v>30</v>
      </c>
      <c r="D4447" s="760">
        <v>54.12</v>
      </c>
    </row>
    <row r="4448" spans="1:4">
      <c r="A4448" s="755" t="s">
        <v>579</v>
      </c>
      <c r="B4448" s="756" t="s">
        <v>1627</v>
      </c>
      <c r="C4448" s="755" t="s">
        <v>30</v>
      </c>
      <c r="D4448" s="757">
        <v>164.41</v>
      </c>
    </row>
    <row r="4449" spans="1:4">
      <c r="A4449" s="758" t="s">
        <v>580</v>
      </c>
      <c r="B4449" s="759" t="s">
        <v>581</v>
      </c>
      <c r="C4449" s="758" t="s">
        <v>30</v>
      </c>
      <c r="D4449" s="760">
        <v>72.28</v>
      </c>
    </row>
    <row r="4450" spans="1:4" ht="30">
      <c r="A4450" s="755" t="s">
        <v>582</v>
      </c>
      <c r="B4450" s="756" t="s">
        <v>6476</v>
      </c>
      <c r="C4450" s="755" t="s">
        <v>30</v>
      </c>
      <c r="D4450" s="757">
        <v>186.77</v>
      </c>
    </row>
    <row r="4451" spans="1:4">
      <c r="A4451" s="758">
        <v>85117</v>
      </c>
      <c r="B4451" s="759" t="s">
        <v>1628</v>
      </c>
      <c r="C4451" s="758" t="s">
        <v>30</v>
      </c>
      <c r="D4451" s="760">
        <v>34.58</v>
      </c>
    </row>
    <row r="4452" spans="1:4">
      <c r="A4452" s="755">
        <v>89349</v>
      </c>
      <c r="B4452" s="756" t="s">
        <v>6477</v>
      </c>
      <c r="C4452" s="755" t="s">
        <v>30</v>
      </c>
      <c r="D4452" s="757">
        <v>13.52</v>
      </c>
    </row>
    <row r="4453" spans="1:4">
      <c r="A4453" s="758">
        <v>89351</v>
      </c>
      <c r="B4453" s="759" t="s">
        <v>6478</v>
      </c>
      <c r="C4453" s="758" t="s">
        <v>30</v>
      </c>
      <c r="D4453" s="760">
        <v>14.88</v>
      </c>
    </row>
    <row r="4454" spans="1:4">
      <c r="A4454" s="755">
        <v>89352</v>
      </c>
      <c r="B4454" s="756" t="s">
        <v>1629</v>
      </c>
      <c r="C4454" s="755" t="s">
        <v>30</v>
      </c>
      <c r="D4454" s="757">
        <v>16.41</v>
      </c>
    </row>
    <row r="4455" spans="1:4">
      <c r="A4455" s="758">
        <v>89353</v>
      </c>
      <c r="B4455" s="759" t="s">
        <v>1630</v>
      </c>
      <c r="C4455" s="758" t="s">
        <v>30</v>
      </c>
      <c r="D4455" s="760">
        <v>16.95</v>
      </c>
    </row>
    <row r="4456" spans="1:4" ht="30">
      <c r="A4456" s="755">
        <v>89354</v>
      </c>
      <c r="B4456" s="756" t="s">
        <v>6479</v>
      </c>
      <c r="C4456" s="755" t="s">
        <v>30</v>
      </c>
      <c r="D4456" s="757">
        <v>234.02</v>
      </c>
    </row>
    <row r="4457" spans="1:4" ht="30">
      <c r="A4457" s="758">
        <v>89969</v>
      </c>
      <c r="B4457" s="759" t="s">
        <v>6480</v>
      </c>
      <c r="C4457" s="758" t="s">
        <v>30</v>
      </c>
      <c r="D4457" s="760">
        <v>23.69</v>
      </c>
    </row>
    <row r="4458" spans="1:4" ht="30">
      <c r="A4458" s="755">
        <v>89970</v>
      </c>
      <c r="B4458" s="756" t="s">
        <v>6481</v>
      </c>
      <c r="C4458" s="755" t="s">
        <v>30</v>
      </c>
      <c r="D4458" s="757">
        <v>24.65</v>
      </c>
    </row>
    <row r="4459" spans="1:4" ht="30">
      <c r="A4459" s="758">
        <v>89971</v>
      </c>
      <c r="B4459" s="759" t="s">
        <v>6482</v>
      </c>
      <c r="C4459" s="758" t="s">
        <v>30</v>
      </c>
      <c r="D4459" s="760">
        <v>24.55</v>
      </c>
    </row>
    <row r="4460" spans="1:4" ht="30">
      <c r="A4460" s="755">
        <v>89972</v>
      </c>
      <c r="B4460" s="756" t="s">
        <v>6483</v>
      </c>
      <c r="C4460" s="755" t="s">
        <v>30</v>
      </c>
      <c r="D4460" s="757">
        <v>26.45</v>
      </c>
    </row>
    <row r="4461" spans="1:4" ht="30">
      <c r="A4461" s="758">
        <v>89973</v>
      </c>
      <c r="B4461" s="759" t="s">
        <v>6484</v>
      </c>
      <c r="C4461" s="758" t="s">
        <v>30</v>
      </c>
      <c r="D4461" s="760">
        <v>389.88</v>
      </c>
    </row>
    <row r="4462" spans="1:4" ht="30">
      <c r="A4462" s="755">
        <v>89974</v>
      </c>
      <c r="B4462" s="756" t="s">
        <v>6485</v>
      </c>
      <c r="C4462" s="755" t="s">
        <v>30</v>
      </c>
      <c r="D4462" s="757">
        <v>199.29</v>
      </c>
    </row>
    <row r="4463" spans="1:4" ht="30">
      <c r="A4463" s="758">
        <v>89984</v>
      </c>
      <c r="B4463" s="759" t="s">
        <v>6486</v>
      </c>
      <c r="C4463" s="758" t="s">
        <v>30</v>
      </c>
      <c r="D4463" s="760">
        <v>31.95</v>
      </c>
    </row>
    <row r="4464" spans="1:4" ht="30">
      <c r="A4464" s="755">
        <v>89985</v>
      </c>
      <c r="B4464" s="756" t="s">
        <v>6487</v>
      </c>
      <c r="C4464" s="755" t="s">
        <v>30</v>
      </c>
      <c r="D4464" s="757">
        <v>32.729999999999997</v>
      </c>
    </row>
    <row r="4465" spans="1:4" ht="30">
      <c r="A4465" s="758">
        <v>89986</v>
      </c>
      <c r="B4465" s="759" t="s">
        <v>6488</v>
      </c>
      <c r="C4465" s="758" t="s">
        <v>30</v>
      </c>
      <c r="D4465" s="760">
        <v>31.29</v>
      </c>
    </row>
    <row r="4466" spans="1:4" ht="30">
      <c r="A4466" s="755">
        <v>89987</v>
      </c>
      <c r="B4466" s="756" t="s">
        <v>6489</v>
      </c>
      <c r="C4466" s="755" t="s">
        <v>30</v>
      </c>
      <c r="D4466" s="757">
        <v>34.18</v>
      </c>
    </row>
    <row r="4467" spans="1:4">
      <c r="A4467" s="758">
        <v>90371</v>
      </c>
      <c r="B4467" s="759" t="s">
        <v>6490</v>
      </c>
      <c r="C4467" s="758" t="s">
        <v>30</v>
      </c>
      <c r="D4467" s="760">
        <v>23.25</v>
      </c>
    </row>
    <row r="4468" spans="1:4" ht="30">
      <c r="A4468" s="755">
        <v>94489</v>
      </c>
      <c r="B4468" s="756" t="s">
        <v>6491</v>
      </c>
      <c r="C4468" s="755" t="s">
        <v>30</v>
      </c>
      <c r="D4468" s="757">
        <v>20.21</v>
      </c>
    </row>
    <row r="4469" spans="1:4" ht="30">
      <c r="A4469" s="758">
        <v>94490</v>
      </c>
      <c r="B4469" s="759" t="s">
        <v>6492</v>
      </c>
      <c r="C4469" s="758" t="s">
        <v>30</v>
      </c>
      <c r="D4469" s="760">
        <v>33.56</v>
      </c>
    </row>
    <row r="4470" spans="1:4" ht="30">
      <c r="A4470" s="755">
        <v>94491</v>
      </c>
      <c r="B4470" s="756" t="s">
        <v>6493</v>
      </c>
      <c r="C4470" s="755" t="s">
        <v>30</v>
      </c>
      <c r="D4470" s="757">
        <v>46.13</v>
      </c>
    </row>
    <row r="4471" spans="1:4" ht="30">
      <c r="A4471" s="758">
        <v>94492</v>
      </c>
      <c r="B4471" s="759" t="s">
        <v>6494</v>
      </c>
      <c r="C4471" s="758" t="s">
        <v>30</v>
      </c>
      <c r="D4471" s="760">
        <v>47.31</v>
      </c>
    </row>
    <row r="4472" spans="1:4" ht="30">
      <c r="A4472" s="755">
        <v>94493</v>
      </c>
      <c r="B4472" s="756" t="s">
        <v>6495</v>
      </c>
      <c r="C4472" s="755" t="s">
        <v>30</v>
      </c>
      <c r="D4472" s="757">
        <v>86.24</v>
      </c>
    </row>
    <row r="4473" spans="1:4" ht="30">
      <c r="A4473" s="758">
        <v>94494</v>
      </c>
      <c r="B4473" s="759" t="s">
        <v>6496</v>
      </c>
      <c r="C4473" s="758" t="s">
        <v>30</v>
      </c>
      <c r="D4473" s="760">
        <v>35.19</v>
      </c>
    </row>
    <row r="4474" spans="1:4" ht="30">
      <c r="A4474" s="755">
        <v>94495</v>
      </c>
      <c r="B4474" s="756" t="s">
        <v>6497</v>
      </c>
      <c r="C4474" s="755" t="s">
        <v>30</v>
      </c>
      <c r="D4474" s="757">
        <v>41.22</v>
      </c>
    </row>
    <row r="4475" spans="1:4" ht="30">
      <c r="A4475" s="758">
        <v>94496</v>
      </c>
      <c r="B4475" s="759" t="s">
        <v>6498</v>
      </c>
      <c r="C4475" s="758" t="s">
        <v>30</v>
      </c>
      <c r="D4475" s="760">
        <v>47.78</v>
      </c>
    </row>
    <row r="4476" spans="1:4" ht="30">
      <c r="A4476" s="755">
        <v>94497</v>
      </c>
      <c r="B4476" s="756" t="s">
        <v>6499</v>
      </c>
      <c r="C4476" s="755" t="s">
        <v>30</v>
      </c>
      <c r="D4476" s="757">
        <v>53.67</v>
      </c>
    </row>
    <row r="4477" spans="1:4" ht="30">
      <c r="A4477" s="758">
        <v>94498</v>
      </c>
      <c r="B4477" s="759" t="s">
        <v>6500</v>
      </c>
      <c r="C4477" s="758" t="s">
        <v>30</v>
      </c>
      <c r="D4477" s="760">
        <v>65.97</v>
      </c>
    </row>
    <row r="4478" spans="1:4" ht="30">
      <c r="A4478" s="755">
        <v>94499</v>
      </c>
      <c r="B4478" s="756" t="s">
        <v>6501</v>
      </c>
      <c r="C4478" s="755" t="s">
        <v>30</v>
      </c>
      <c r="D4478" s="757">
        <v>108.34</v>
      </c>
    </row>
    <row r="4479" spans="1:4" ht="30">
      <c r="A4479" s="758">
        <v>94500</v>
      </c>
      <c r="B4479" s="759" t="s">
        <v>6502</v>
      </c>
      <c r="C4479" s="758" t="s">
        <v>30</v>
      </c>
      <c r="D4479" s="760">
        <v>126.75</v>
      </c>
    </row>
    <row r="4480" spans="1:4" ht="30">
      <c r="A4480" s="755">
        <v>94501</v>
      </c>
      <c r="B4480" s="756" t="s">
        <v>6503</v>
      </c>
      <c r="C4480" s="755" t="s">
        <v>30</v>
      </c>
      <c r="D4480" s="757">
        <v>234.13</v>
      </c>
    </row>
    <row r="4481" spans="1:4" ht="30">
      <c r="A4481" s="758">
        <v>94792</v>
      </c>
      <c r="B4481" s="759" t="s">
        <v>6504</v>
      </c>
      <c r="C4481" s="758" t="s">
        <v>30</v>
      </c>
      <c r="D4481" s="760">
        <v>55.91</v>
      </c>
    </row>
    <row r="4482" spans="1:4" ht="30">
      <c r="A4482" s="755">
        <v>94793</v>
      </c>
      <c r="B4482" s="756" t="s">
        <v>6505</v>
      </c>
      <c r="C4482" s="755" t="s">
        <v>30</v>
      </c>
      <c r="D4482" s="757">
        <v>68.650000000000006</v>
      </c>
    </row>
    <row r="4483" spans="1:4" ht="30">
      <c r="A4483" s="758">
        <v>94794</v>
      </c>
      <c r="B4483" s="759" t="s">
        <v>6506</v>
      </c>
      <c r="C4483" s="758" t="s">
        <v>30</v>
      </c>
      <c r="D4483" s="760">
        <v>70.64</v>
      </c>
    </row>
    <row r="4484" spans="1:4">
      <c r="A4484" s="755">
        <v>94795</v>
      </c>
      <c r="B4484" s="756" t="s">
        <v>6507</v>
      </c>
      <c r="C4484" s="755" t="s">
        <v>30</v>
      </c>
      <c r="D4484" s="757">
        <v>27.74</v>
      </c>
    </row>
    <row r="4485" spans="1:4">
      <c r="A4485" s="758">
        <v>94796</v>
      </c>
      <c r="B4485" s="759" t="s">
        <v>6508</v>
      </c>
      <c r="C4485" s="758" t="s">
        <v>30</v>
      </c>
      <c r="D4485" s="760">
        <v>34.380000000000003</v>
      </c>
    </row>
    <row r="4486" spans="1:4">
      <c r="A4486" s="755">
        <v>94797</v>
      </c>
      <c r="B4486" s="756" t="s">
        <v>6509</v>
      </c>
      <c r="C4486" s="755" t="s">
        <v>30</v>
      </c>
      <c r="D4486" s="757">
        <v>32.799999999999997</v>
      </c>
    </row>
    <row r="4487" spans="1:4">
      <c r="A4487" s="758">
        <v>94798</v>
      </c>
      <c r="B4487" s="759" t="s">
        <v>6510</v>
      </c>
      <c r="C4487" s="758" t="s">
        <v>30</v>
      </c>
      <c r="D4487" s="760">
        <v>69.56</v>
      </c>
    </row>
    <row r="4488" spans="1:4">
      <c r="A4488" s="755">
        <v>94799</v>
      </c>
      <c r="B4488" s="756" t="s">
        <v>6511</v>
      </c>
      <c r="C4488" s="755" t="s">
        <v>30</v>
      </c>
      <c r="D4488" s="757">
        <v>67.98</v>
      </c>
    </row>
    <row r="4489" spans="1:4">
      <c r="A4489" s="758">
        <v>94800</v>
      </c>
      <c r="B4489" s="759" t="s">
        <v>6512</v>
      </c>
      <c r="C4489" s="758" t="s">
        <v>30</v>
      </c>
      <c r="D4489" s="760">
        <v>114.82</v>
      </c>
    </row>
    <row r="4490" spans="1:4" ht="30">
      <c r="A4490" s="755">
        <v>95248</v>
      </c>
      <c r="B4490" s="756" t="s">
        <v>6513</v>
      </c>
      <c r="C4490" s="755" t="s">
        <v>30</v>
      </c>
      <c r="D4490" s="757">
        <v>39.58</v>
      </c>
    </row>
    <row r="4491" spans="1:4" ht="30">
      <c r="A4491" s="758">
        <v>95249</v>
      </c>
      <c r="B4491" s="759" t="s">
        <v>6514</v>
      </c>
      <c r="C4491" s="758" t="s">
        <v>30</v>
      </c>
      <c r="D4491" s="760">
        <v>41.87</v>
      </c>
    </row>
    <row r="4492" spans="1:4" ht="30">
      <c r="A4492" s="755">
        <v>95250</v>
      </c>
      <c r="B4492" s="756" t="s">
        <v>6515</v>
      </c>
      <c r="C4492" s="755" t="s">
        <v>30</v>
      </c>
      <c r="D4492" s="757">
        <v>47.86</v>
      </c>
    </row>
    <row r="4493" spans="1:4" ht="30">
      <c r="A4493" s="758">
        <v>95251</v>
      </c>
      <c r="B4493" s="759" t="s">
        <v>6516</v>
      </c>
      <c r="C4493" s="758" t="s">
        <v>30</v>
      </c>
      <c r="D4493" s="760">
        <v>59.77</v>
      </c>
    </row>
    <row r="4494" spans="1:4" ht="30">
      <c r="A4494" s="755">
        <v>95252</v>
      </c>
      <c r="B4494" s="756" t="s">
        <v>6517</v>
      </c>
      <c r="C4494" s="755" t="s">
        <v>30</v>
      </c>
      <c r="D4494" s="757">
        <v>66.83</v>
      </c>
    </row>
    <row r="4495" spans="1:4" ht="30">
      <c r="A4495" s="758">
        <v>95253</v>
      </c>
      <c r="B4495" s="759" t="s">
        <v>6518</v>
      </c>
      <c r="C4495" s="758" t="s">
        <v>30</v>
      </c>
      <c r="D4495" s="760">
        <v>90.48</v>
      </c>
    </row>
    <row r="4496" spans="1:4" ht="30">
      <c r="A4496" s="755">
        <v>95634</v>
      </c>
      <c r="B4496" s="756" t="s">
        <v>6519</v>
      </c>
      <c r="C4496" s="755" t="s">
        <v>30</v>
      </c>
      <c r="D4496" s="757">
        <v>113.47</v>
      </c>
    </row>
    <row r="4497" spans="1:4" ht="30">
      <c r="A4497" s="758">
        <v>95635</v>
      </c>
      <c r="B4497" s="759" t="s">
        <v>6520</v>
      </c>
      <c r="C4497" s="758" t="s">
        <v>30</v>
      </c>
      <c r="D4497" s="760">
        <v>119.24</v>
      </c>
    </row>
    <row r="4498" spans="1:4" ht="30">
      <c r="A4498" s="755">
        <v>95637</v>
      </c>
      <c r="B4498" s="756" t="s">
        <v>6521</v>
      </c>
      <c r="C4498" s="755" t="s">
        <v>30</v>
      </c>
      <c r="D4498" s="757">
        <v>313.5</v>
      </c>
    </row>
    <row r="4499" spans="1:4" ht="30">
      <c r="A4499" s="758">
        <v>95638</v>
      </c>
      <c r="B4499" s="759" t="s">
        <v>6522</v>
      </c>
      <c r="C4499" s="758" t="s">
        <v>30</v>
      </c>
      <c r="D4499" s="760">
        <v>377.92</v>
      </c>
    </row>
    <row r="4500" spans="1:4" ht="30">
      <c r="A4500" s="755">
        <v>95639</v>
      </c>
      <c r="B4500" s="756" t="s">
        <v>6523</v>
      </c>
      <c r="C4500" s="755" t="s">
        <v>30</v>
      </c>
      <c r="D4500" s="757">
        <v>469.6</v>
      </c>
    </row>
    <row r="4501" spans="1:4" ht="30">
      <c r="A4501" s="758">
        <v>95641</v>
      </c>
      <c r="B4501" s="759" t="s">
        <v>6524</v>
      </c>
      <c r="C4501" s="758" t="s">
        <v>30</v>
      </c>
      <c r="D4501" s="760">
        <v>181.67</v>
      </c>
    </row>
    <row r="4502" spans="1:4" ht="30">
      <c r="A4502" s="755">
        <v>95642</v>
      </c>
      <c r="B4502" s="756" t="s">
        <v>6525</v>
      </c>
      <c r="C4502" s="755" t="s">
        <v>30</v>
      </c>
      <c r="D4502" s="757">
        <v>267.82</v>
      </c>
    </row>
    <row r="4503" spans="1:4" ht="30">
      <c r="A4503" s="758">
        <v>95643</v>
      </c>
      <c r="B4503" s="759" t="s">
        <v>6526</v>
      </c>
      <c r="C4503" s="758" t="s">
        <v>30</v>
      </c>
      <c r="D4503" s="760">
        <v>349.54</v>
      </c>
    </row>
    <row r="4504" spans="1:4" ht="30">
      <c r="A4504" s="755">
        <v>95644</v>
      </c>
      <c r="B4504" s="756" t="s">
        <v>6527</v>
      </c>
      <c r="C4504" s="755" t="s">
        <v>30</v>
      </c>
      <c r="D4504" s="757">
        <v>129.91999999999999</v>
      </c>
    </row>
    <row r="4505" spans="1:4" ht="30">
      <c r="A4505" s="758">
        <v>95645</v>
      </c>
      <c r="B4505" s="759" t="s">
        <v>6528</v>
      </c>
      <c r="C4505" s="758" t="s">
        <v>30</v>
      </c>
      <c r="D4505" s="760">
        <v>234.49</v>
      </c>
    </row>
    <row r="4506" spans="1:4" ht="30">
      <c r="A4506" s="755">
        <v>95646</v>
      </c>
      <c r="B4506" s="756" t="s">
        <v>6529</v>
      </c>
      <c r="C4506" s="755" t="s">
        <v>30</v>
      </c>
      <c r="D4506" s="757">
        <v>348.68</v>
      </c>
    </row>
    <row r="4507" spans="1:4" ht="30">
      <c r="A4507" s="758">
        <v>95647</v>
      </c>
      <c r="B4507" s="759" t="s">
        <v>6530</v>
      </c>
      <c r="C4507" s="758" t="s">
        <v>30</v>
      </c>
      <c r="D4507" s="760">
        <v>456.03</v>
      </c>
    </row>
    <row r="4508" spans="1:4">
      <c r="A4508" s="755">
        <v>95673</v>
      </c>
      <c r="B4508" s="756" t="s">
        <v>6531</v>
      </c>
      <c r="C4508" s="755" t="s">
        <v>30</v>
      </c>
      <c r="D4508" s="757">
        <v>91.23</v>
      </c>
    </row>
    <row r="4509" spans="1:4">
      <c r="A4509" s="758">
        <v>95674</v>
      </c>
      <c r="B4509" s="759" t="s">
        <v>6532</v>
      </c>
      <c r="C4509" s="758" t="s">
        <v>30</v>
      </c>
      <c r="D4509" s="760">
        <v>96.86</v>
      </c>
    </row>
    <row r="4510" spans="1:4">
      <c r="A4510" s="755">
        <v>95675</v>
      </c>
      <c r="B4510" s="756" t="s">
        <v>6533</v>
      </c>
      <c r="C4510" s="755" t="s">
        <v>30</v>
      </c>
      <c r="D4510" s="757">
        <v>118.31</v>
      </c>
    </row>
    <row r="4511" spans="1:4">
      <c r="A4511" s="758">
        <v>95676</v>
      </c>
      <c r="B4511" s="759" t="s">
        <v>6534</v>
      </c>
      <c r="C4511" s="758" t="s">
        <v>30</v>
      </c>
      <c r="D4511" s="760">
        <v>59.56</v>
      </c>
    </row>
    <row r="4512" spans="1:4" ht="30">
      <c r="A4512" s="755">
        <v>97741</v>
      </c>
      <c r="B4512" s="756" t="s">
        <v>6535</v>
      </c>
      <c r="C4512" s="755" t="s">
        <v>30</v>
      </c>
      <c r="D4512" s="757">
        <v>103.2</v>
      </c>
    </row>
    <row r="4513" spans="1:4">
      <c r="A4513" s="758">
        <v>72285</v>
      </c>
      <c r="B4513" s="759" t="s">
        <v>583</v>
      </c>
      <c r="C4513" s="758" t="s">
        <v>30</v>
      </c>
      <c r="D4513" s="760">
        <v>74.989999999999995</v>
      </c>
    </row>
    <row r="4514" spans="1:4">
      <c r="A4514" s="755">
        <v>90436</v>
      </c>
      <c r="B4514" s="756" t="s">
        <v>584</v>
      </c>
      <c r="C4514" s="755" t="s">
        <v>30</v>
      </c>
      <c r="D4514" s="757">
        <v>9.89</v>
      </c>
    </row>
    <row r="4515" spans="1:4">
      <c r="A4515" s="758">
        <v>90437</v>
      </c>
      <c r="B4515" s="759" t="s">
        <v>585</v>
      </c>
      <c r="C4515" s="758" t="s">
        <v>30</v>
      </c>
      <c r="D4515" s="760">
        <v>24.05</v>
      </c>
    </row>
    <row r="4516" spans="1:4">
      <c r="A4516" s="755">
        <v>90438</v>
      </c>
      <c r="B4516" s="756" t="s">
        <v>586</v>
      </c>
      <c r="C4516" s="755" t="s">
        <v>30</v>
      </c>
      <c r="D4516" s="757">
        <v>34.46</v>
      </c>
    </row>
    <row r="4517" spans="1:4">
      <c r="A4517" s="758">
        <v>90439</v>
      </c>
      <c r="B4517" s="759" t="s">
        <v>587</v>
      </c>
      <c r="C4517" s="758" t="s">
        <v>30</v>
      </c>
      <c r="D4517" s="760">
        <v>39.57</v>
      </c>
    </row>
    <row r="4518" spans="1:4">
      <c r="A4518" s="755">
        <v>90440</v>
      </c>
      <c r="B4518" s="756" t="s">
        <v>588</v>
      </c>
      <c r="C4518" s="755" t="s">
        <v>30</v>
      </c>
      <c r="D4518" s="757">
        <v>63.38</v>
      </c>
    </row>
    <row r="4519" spans="1:4">
      <c r="A4519" s="758">
        <v>90441</v>
      </c>
      <c r="B4519" s="759" t="s">
        <v>589</v>
      </c>
      <c r="C4519" s="758" t="s">
        <v>30</v>
      </c>
      <c r="D4519" s="760">
        <v>80.95</v>
      </c>
    </row>
    <row r="4520" spans="1:4">
      <c r="A4520" s="755">
        <v>90443</v>
      </c>
      <c r="B4520" s="756" t="s">
        <v>46</v>
      </c>
      <c r="C4520" s="755" t="s">
        <v>29</v>
      </c>
      <c r="D4520" s="757">
        <v>8.99</v>
      </c>
    </row>
    <row r="4521" spans="1:4">
      <c r="A4521" s="758">
        <v>90444</v>
      </c>
      <c r="B4521" s="759" t="s">
        <v>590</v>
      </c>
      <c r="C4521" s="758" t="s">
        <v>29</v>
      </c>
      <c r="D4521" s="760">
        <v>16.97</v>
      </c>
    </row>
    <row r="4522" spans="1:4" ht="30">
      <c r="A4522" s="755">
        <v>90445</v>
      </c>
      <c r="B4522" s="756" t="s">
        <v>6536</v>
      </c>
      <c r="C4522" s="755" t="s">
        <v>29</v>
      </c>
      <c r="D4522" s="757">
        <v>18.12</v>
      </c>
    </row>
    <row r="4523" spans="1:4">
      <c r="A4523" s="758">
        <v>90446</v>
      </c>
      <c r="B4523" s="759" t="s">
        <v>6537</v>
      </c>
      <c r="C4523" s="758" t="s">
        <v>29</v>
      </c>
      <c r="D4523" s="760">
        <v>19.690000000000001</v>
      </c>
    </row>
    <row r="4524" spans="1:4">
      <c r="A4524" s="755">
        <v>90447</v>
      </c>
      <c r="B4524" s="756" t="s">
        <v>591</v>
      </c>
      <c r="C4524" s="755" t="s">
        <v>29</v>
      </c>
      <c r="D4524" s="757">
        <v>4.37</v>
      </c>
    </row>
    <row r="4525" spans="1:4">
      <c r="A4525" s="758">
        <v>90451</v>
      </c>
      <c r="B4525" s="759" t="s">
        <v>6538</v>
      </c>
      <c r="C4525" s="758" t="s">
        <v>30</v>
      </c>
      <c r="D4525" s="760">
        <v>3.1</v>
      </c>
    </row>
    <row r="4526" spans="1:4">
      <c r="A4526" s="755">
        <v>90452</v>
      </c>
      <c r="B4526" s="756" t="s">
        <v>6539</v>
      </c>
      <c r="C4526" s="755" t="s">
        <v>30</v>
      </c>
      <c r="D4526" s="757">
        <v>14.53</v>
      </c>
    </row>
    <row r="4527" spans="1:4">
      <c r="A4527" s="758">
        <v>90453</v>
      </c>
      <c r="B4527" s="759" t="s">
        <v>592</v>
      </c>
      <c r="C4527" s="758" t="s">
        <v>30</v>
      </c>
      <c r="D4527" s="760">
        <v>1.76</v>
      </c>
    </row>
    <row r="4528" spans="1:4">
      <c r="A4528" s="755">
        <v>90454</v>
      </c>
      <c r="B4528" s="756" t="s">
        <v>593</v>
      </c>
      <c r="C4528" s="755" t="s">
        <v>30</v>
      </c>
      <c r="D4528" s="757">
        <v>3.04</v>
      </c>
    </row>
    <row r="4529" spans="1:4">
      <c r="A4529" s="758">
        <v>90455</v>
      </c>
      <c r="B4529" s="759" t="s">
        <v>6540</v>
      </c>
      <c r="C4529" s="758" t="s">
        <v>30</v>
      </c>
      <c r="D4529" s="760">
        <v>4.1100000000000003</v>
      </c>
    </row>
    <row r="4530" spans="1:4">
      <c r="A4530" s="755">
        <v>90456</v>
      </c>
      <c r="B4530" s="756" t="s">
        <v>6541</v>
      </c>
      <c r="C4530" s="755" t="s">
        <v>30</v>
      </c>
      <c r="D4530" s="757">
        <v>2.89</v>
      </c>
    </row>
    <row r="4531" spans="1:4">
      <c r="A4531" s="758">
        <v>90457</v>
      </c>
      <c r="B4531" s="759" t="s">
        <v>6542</v>
      </c>
      <c r="C4531" s="758" t="s">
        <v>30</v>
      </c>
      <c r="D4531" s="760">
        <v>6.58</v>
      </c>
    </row>
    <row r="4532" spans="1:4">
      <c r="A4532" s="755">
        <v>90458</v>
      </c>
      <c r="B4532" s="756" t="s">
        <v>6543</v>
      </c>
      <c r="C4532" s="755" t="s">
        <v>30</v>
      </c>
      <c r="D4532" s="757">
        <v>18.68</v>
      </c>
    </row>
    <row r="4533" spans="1:4">
      <c r="A4533" s="758">
        <v>90459</v>
      </c>
      <c r="B4533" s="759" t="s">
        <v>6544</v>
      </c>
      <c r="C4533" s="758" t="s">
        <v>30</v>
      </c>
      <c r="D4533" s="760">
        <v>26.35</v>
      </c>
    </row>
    <row r="4534" spans="1:4">
      <c r="A4534" s="755">
        <v>90460</v>
      </c>
      <c r="B4534" s="756" t="s">
        <v>6545</v>
      </c>
      <c r="C4534" s="755" t="s">
        <v>29</v>
      </c>
      <c r="D4534" s="757">
        <v>20.05</v>
      </c>
    </row>
    <row r="4535" spans="1:4">
      <c r="A4535" s="758">
        <v>90461</v>
      </c>
      <c r="B4535" s="759" t="s">
        <v>6546</v>
      </c>
      <c r="C4535" s="758" t="s">
        <v>29</v>
      </c>
      <c r="D4535" s="760">
        <v>11.02</v>
      </c>
    </row>
    <row r="4536" spans="1:4">
      <c r="A4536" s="755">
        <v>90462</v>
      </c>
      <c r="B4536" s="756" t="s">
        <v>6547</v>
      </c>
      <c r="C4536" s="755" t="s">
        <v>29</v>
      </c>
      <c r="D4536" s="757">
        <v>2.41</v>
      </c>
    </row>
    <row r="4537" spans="1:4">
      <c r="A4537" s="758">
        <v>90466</v>
      </c>
      <c r="B4537" s="759" t="s">
        <v>594</v>
      </c>
      <c r="C4537" s="758" t="s">
        <v>29</v>
      </c>
      <c r="D4537" s="760">
        <v>8.94</v>
      </c>
    </row>
    <row r="4538" spans="1:4" ht="30">
      <c r="A4538" s="755">
        <v>90467</v>
      </c>
      <c r="B4538" s="756" t="s">
        <v>595</v>
      </c>
      <c r="C4538" s="755" t="s">
        <v>29</v>
      </c>
      <c r="D4538" s="757">
        <v>14.15</v>
      </c>
    </row>
    <row r="4539" spans="1:4">
      <c r="A4539" s="758">
        <v>90468</v>
      </c>
      <c r="B4539" s="759" t="s">
        <v>6548</v>
      </c>
      <c r="C4539" s="758" t="s">
        <v>29</v>
      </c>
      <c r="D4539" s="760">
        <v>3.9</v>
      </c>
    </row>
    <row r="4540" spans="1:4" ht="30">
      <c r="A4540" s="755">
        <v>90469</v>
      </c>
      <c r="B4540" s="756" t="s">
        <v>6549</v>
      </c>
      <c r="C4540" s="755" t="s">
        <v>29</v>
      </c>
      <c r="D4540" s="757">
        <v>6.25</v>
      </c>
    </row>
    <row r="4541" spans="1:4">
      <c r="A4541" s="758">
        <v>90470</v>
      </c>
      <c r="B4541" s="759" t="s">
        <v>6550</v>
      </c>
      <c r="C4541" s="758" t="s">
        <v>29</v>
      </c>
      <c r="D4541" s="760">
        <v>8.59</v>
      </c>
    </row>
    <row r="4542" spans="1:4" ht="30">
      <c r="A4542" s="755">
        <v>91166</v>
      </c>
      <c r="B4542" s="756" t="s">
        <v>6551</v>
      </c>
      <c r="C4542" s="755" t="s">
        <v>29</v>
      </c>
      <c r="D4542" s="757">
        <v>3</v>
      </c>
    </row>
    <row r="4543" spans="1:4" ht="30">
      <c r="A4543" s="758">
        <v>91167</v>
      </c>
      <c r="B4543" s="759" t="s">
        <v>6552</v>
      </c>
      <c r="C4543" s="758" t="s">
        <v>29</v>
      </c>
      <c r="D4543" s="760">
        <v>7.94</v>
      </c>
    </row>
    <row r="4544" spans="1:4" ht="30">
      <c r="A4544" s="755">
        <v>91168</v>
      </c>
      <c r="B4544" s="756" t="s">
        <v>6553</v>
      </c>
      <c r="C4544" s="755" t="s">
        <v>29</v>
      </c>
      <c r="D4544" s="757">
        <v>6.01</v>
      </c>
    </row>
    <row r="4545" spans="1:4" ht="30">
      <c r="A4545" s="758">
        <v>91169</v>
      </c>
      <c r="B4545" s="759" t="s">
        <v>6554</v>
      </c>
      <c r="C4545" s="758" t="s">
        <v>29</v>
      </c>
      <c r="D4545" s="760">
        <v>7.12</v>
      </c>
    </row>
    <row r="4546" spans="1:4" ht="30">
      <c r="A4546" s="755">
        <v>91170</v>
      </c>
      <c r="B4546" s="756" t="s">
        <v>6555</v>
      </c>
      <c r="C4546" s="755" t="s">
        <v>29</v>
      </c>
      <c r="D4546" s="757">
        <v>2.04</v>
      </c>
    </row>
    <row r="4547" spans="1:4" ht="30">
      <c r="A4547" s="758">
        <v>91171</v>
      </c>
      <c r="B4547" s="759" t="s">
        <v>6556</v>
      </c>
      <c r="C4547" s="758" t="s">
        <v>29</v>
      </c>
      <c r="D4547" s="760">
        <v>2.5499999999999998</v>
      </c>
    </row>
    <row r="4548" spans="1:4" ht="30">
      <c r="A4548" s="755">
        <v>91172</v>
      </c>
      <c r="B4548" s="756" t="s">
        <v>6557</v>
      </c>
      <c r="C4548" s="755" t="s">
        <v>29</v>
      </c>
      <c r="D4548" s="757">
        <v>3.75</v>
      </c>
    </row>
    <row r="4549" spans="1:4" ht="30">
      <c r="A4549" s="758">
        <v>91173</v>
      </c>
      <c r="B4549" s="759" t="s">
        <v>6558</v>
      </c>
      <c r="C4549" s="758" t="s">
        <v>29</v>
      </c>
      <c r="D4549" s="760">
        <v>1.02</v>
      </c>
    </row>
    <row r="4550" spans="1:4" ht="30">
      <c r="A4550" s="755">
        <v>91174</v>
      </c>
      <c r="B4550" s="756" t="s">
        <v>6559</v>
      </c>
      <c r="C4550" s="755" t="s">
        <v>29</v>
      </c>
      <c r="D4550" s="757">
        <v>2.02</v>
      </c>
    </row>
    <row r="4551" spans="1:4" ht="30">
      <c r="A4551" s="758">
        <v>91175</v>
      </c>
      <c r="B4551" s="759" t="s">
        <v>6560</v>
      </c>
      <c r="C4551" s="758" t="s">
        <v>29</v>
      </c>
      <c r="D4551" s="760">
        <v>3.3</v>
      </c>
    </row>
    <row r="4552" spans="1:4" ht="30">
      <c r="A4552" s="755">
        <v>91176</v>
      </c>
      <c r="B4552" s="756" t="s">
        <v>6561</v>
      </c>
      <c r="C4552" s="755" t="s">
        <v>29</v>
      </c>
      <c r="D4552" s="757">
        <v>29.31</v>
      </c>
    </row>
    <row r="4553" spans="1:4" ht="30">
      <c r="A4553" s="758">
        <v>91177</v>
      </c>
      <c r="B4553" s="759" t="s">
        <v>6562</v>
      </c>
      <c r="C4553" s="758" t="s">
        <v>29</v>
      </c>
      <c r="D4553" s="760">
        <v>13.18</v>
      </c>
    </row>
    <row r="4554" spans="1:4" ht="30">
      <c r="A4554" s="755">
        <v>91178</v>
      </c>
      <c r="B4554" s="756" t="s">
        <v>6563</v>
      </c>
      <c r="C4554" s="755" t="s">
        <v>29</v>
      </c>
      <c r="D4554" s="757">
        <v>13.15</v>
      </c>
    </row>
    <row r="4555" spans="1:4" ht="30">
      <c r="A4555" s="758">
        <v>91179</v>
      </c>
      <c r="B4555" s="759" t="s">
        <v>6564</v>
      </c>
      <c r="C4555" s="758" t="s">
        <v>29</v>
      </c>
      <c r="D4555" s="760">
        <v>7.5</v>
      </c>
    </row>
    <row r="4556" spans="1:4" ht="30">
      <c r="A4556" s="755">
        <v>91180</v>
      </c>
      <c r="B4556" s="756" t="s">
        <v>6565</v>
      </c>
      <c r="C4556" s="755" t="s">
        <v>29</v>
      </c>
      <c r="D4556" s="757">
        <v>6.05</v>
      </c>
    </row>
    <row r="4557" spans="1:4" ht="30">
      <c r="A4557" s="758">
        <v>91181</v>
      </c>
      <c r="B4557" s="759" t="s">
        <v>6566</v>
      </c>
      <c r="C4557" s="758" t="s">
        <v>29</v>
      </c>
      <c r="D4557" s="760">
        <v>6.47</v>
      </c>
    </row>
    <row r="4558" spans="1:4" ht="30">
      <c r="A4558" s="755">
        <v>91182</v>
      </c>
      <c r="B4558" s="756" t="s">
        <v>6567</v>
      </c>
      <c r="C4558" s="755" t="s">
        <v>29</v>
      </c>
      <c r="D4558" s="757">
        <v>19.09</v>
      </c>
    </row>
    <row r="4559" spans="1:4" ht="30">
      <c r="A4559" s="758">
        <v>91183</v>
      </c>
      <c r="B4559" s="759" t="s">
        <v>6568</v>
      </c>
      <c r="C4559" s="758" t="s">
        <v>29</v>
      </c>
      <c r="D4559" s="760">
        <v>9.4600000000000009</v>
      </c>
    </row>
    <row r="4560" spans="1:4" ht="30">
      <c r="A4560" s="755">
        <v>91184</v>
      </c>
      <c r="B4560" s="756" t="s">
        <v>6569</v>
      </c>
      <c r="C4560" s="755" t="s">
        <v>29</v>
      </c>
      <c r="D4560" s="757">
        <v>8.83</v>
      </c>
    </row>
    <row r="4561" spans="1:4" ht="30">
      <c r="A4561" s="758">
        <v>91185</v>
      </c>
      <c r="B4561" s="759" t="s">
        <v>6570</v>
      </c>
      <c r="C4561" s="758" t="s">
        <v>29</v>
      </c>
      <c r="D4561" s="760">
        <v>4.9000000000000004</v>
      </c>
    </row>
    <row r="4562" spans="1:4" ht="30">
      <c r="A4562" s="755">
        <v>91186</v>
      </c>
      <c r="B4562" s="756" t="s">
        <v>6571</v>
      </c>
      <c r="C4562" s="755" t="s">
        <v>29</v>
      </c>
      <c r="D4562" s="757">
        <v>4.03</v>
      </c>
    </row>
    <row r="4563" spans="1:4" ht="30">
      <c r="A4563" s="758">
        <v>91187</v>
      </c>
      <c r="B4563" s="759" t="s">
        <v>6572</v>
      </c>
      <c r="C4563" s="758" t="s">
        <v>29</v>
      </c>
      <c r="D4563" s="760">
        <v>4.6500000000000004</v>
      </c>
    </row>
    <row r="4564" spans="1:4" ht="30">
      <c r="A4564" s="755">
        <v>91188</v>
      </c>
      <c r="B4564" s="756" t="s">
        <v>6573</v>
      </c>
      <c r="C4564" s="755" t="s">
        <v>30</v>
      </c>
      <c r="D4564" s="757">
        <v>4.79</v>
      </c>
    </row>
    <row r="4565" spans="1:4" ht="30">
      <c r="A4565" s="758">
        <v>91189</v>
      </c>
      <c r="B4565" s="759" t="s">
        <v>1631</v>
      </c>
      <c r="C4565" s="758" t="s">
        <v>30</v>
      </c>
      <c r="D4565" s="760">
        <v>31.95</v>
      </c>
    </row>
    <row r="4566" spans="1:4">
      <c r="A4566" s="755">
        <v>91190</v>
      </c>
      <c r="B4566" s="756" t="s">
        <v>596</v>
      </c>
      <c r="C4566" s="755" t="s">
        <v>30</v>
      </c>
      <c r="D4566" s="757">
        <v>3.46</v>
      </c>
    </row>
    <row r="4567" spans="1:4">
      <c r="A4567" s="758">
        <v>91191</v>
      </c>
      <c r="B4567" s="759" t="s">
        <v>1632</v>
      </c>
      <c r="C4567" s="758" t="s">
        <v>30</v>
      </c>
      <c r="D4567" s="760">
        <v>3.68</v>
      </c>
    </row>
    <row r="4568" spans="1:4">
      <c r="A4568" s="755">
        <v>91192</v>
      </c>
      <c r="B4568" s="756" t="s">
        <v>597</v>
      </c>
      <c r="C4568" s="755" t="s">
        <v>30</v>
      </c>
      <c r="D4568" s="757">
        <v>4.08</v>
      </c>
    </row>
    <row r="4569" spans="1:4" ht="30">
      <c r="A4569" s="758">
        <v>91222</v>
      </c>
      <c r="B4569" s="759" t="s">
        <v>1633</v>
      </c>
      <c r="C4569" s="758" t="s">
        <v>29</v>
      </c>
      <c r="D4569" s="760">
        <v>9.69</v>
      </c>
    </row>
    <row r="4570" spans="1:4" ht="30">
      <c r="A4570" s="755">
        <v>94480</v>
      </c>
      <c r="B4570" s="756" t="s">
        <v>6574</v>
      </c>
      <c r="C4570" s="755" t="s">
        <v>30</v>
      </c>
      <c r="D4570" s="757">
        <v>1429.75</v>
      </c>
    </row>
    <row r="4571" spans="1:4" ht="30">
      <c r="A4571" s="758">
        <v>94481</v>
      </c>
      <c r="B4571" s="759" t="s">
        <v>6575</v>
      </c>
      <c r="C4571" s="758" t="s">
        <v>30</v>
      </c>
      <c r="D4571" s="760">
        <v>1042.0999999999999</v>
      </c>
    </row>
    <row r="4572" spans="1:4" ht="30">
      <c r="A4572" s="755">
        <v>94482</v>
      </c>
      <c r="B4572" s="756" t="s">
        <v>6576</v>
      </c>
      <c r="C4572" s="755" t="s">
        <v>30</v>
      </c>
      <c r="D4572" s="757">
        <v>840.11</v>
      </c>
    </row>
    <row r="4573" spans="1:4" ht="30">
      <c r="A4573" s="758">
        <v>94483</v>
      </c>
      <c r="B4573" s="759" t="s">
        <v>6577</v>
      </c>
      <c r="C4573" s="758" t="s">
        <v>30</v>
      </c>
      <c r="D4573" s="760">
        <v>718.18</v>
      </c>
    </row>
    <row r="4574" spans="1:4">
      <c r="A4574" s="755">
        <v>95541</v>
      </c>
      <c r="B4574" s="756" t="s">
        <v>6578</v>
      </c>
      <c r="C4574" s="755" t="s">
        <v>30</v>
      </c>
      <c r="D4574" s="757">
        <v>3.2</v>
      </c>
    </row>
    <row r="4575" spans="1:4">
      <c r="A4575" s="758">
        <v>95573</v>
      </c>
      <c r="B4575" s="759" t="s">
        <v>6579</v>
      </c>
      <c r="C4575" s="758" t="s">
        <v>30</v>
      </c>
      <c r="D4575" s="760">
        <v>44.43</v>
      </c>
    </row>
    <row r="4576" spans="1:4">
      <c r="A4576" s="755">
        <v>95574</v>
      </c>
      <c r="B4576" s="756" t="s">
        <v>6580</v>
      </c>
      <c r="C4576" s="755" t="s">
        <v>30</v>
      </c>
      <c r="D4576" s="757">
        <v>33.44</v>
      </c>
    </row>
    <row r="4577" spans="1:4">
      <c r="A4577" s="758">
        <v>96559</v>
      </c>
      <c r="B4577" s="759" t="s">
        <v>6581</v>
      </c>
      <c r="C4577" s="758" t="s">
        <v>0</v>
      </c>
      <c r="D4577" s="760">
        <v>56.6</v>
      </c>
    </row>
    <row r="4578" spans="1:4">
      <c r="A4578" s="755">
        <v>96560</v>
      </c>
      <c r="B4578" s="756" t="s">
        <v>6582</v>
      </c>
      <c r="C4578" s="755" t="s">
        <v>0</v>
      </c>
      <c r="D4578" s="757">
        <v>29.15</v>
      </c>
    </row>
    <row r="4579" spans="1:4">
      <c r="A4579" s="758">
        <v>96561</v>
      </c>
      <c r="B4579" s="759" t="s">
        <v>6583</v>
      </c>
      <c r="C4579" s="758" t="s">
        <v>0</v>
      </c>
      <c r="D4579" s="760">
        <v>18.079999999999998</v>
      </c>
    </row>
    <row r="4580" spans="1:4">
      <c r="A4580" s="755">
        <v>96562</v>
      </c>
      <c r="B4580" s="756" t="s">
        <v>6583</v>
      </c>
      <c r="C4580" s="755" t="s">
        <v>29</v>
      </c>
      <c r="D4580" s="757">
        <v>29.47</v>
      </c>
    </row>
    <row r="4581" spans="1:4" ht="30">
      <c r="A4581" s="758">
        <v>96563</v>
      </c>
      <c r="B4581" s="759" t="s">
        <v>6584</v>
      </c>
      <c r="C4581" s="758" t="s">
        <v>29</v>
      </c>
      <c r="D4581" s="760">
        <v>32.01</v>
      </c>
    </row>
    <row r="4582" spans="1:4">
      <c r="A4582" s="755">
        <v>98113</v>
      </c>
      <c r="B4582" s="756" t="s">
        <v>8327</v>
      </c>
      <c r="C4582" s="755" t="s">
        <v>30</v>
      </c>
      <c r="D4582" s="757">
        <v>1567.5</v>
      </c>
    </row>
    <row r="4583" spans="1:4">
      <c r="A4583" s="758" t="s">
        <v>598</v>
      </c>
      <c r="B4583" s="759" t="s">
        <v>1634</v>
      </c>
      <c r="C4583" s="758" t="s">
        <v>30</v>
      </c>
      <c r="D4583" s="760">
        <v>361.05</v>
      </c>
    </row>
    <row r="4584" spans="1:4">
      <c r="A4584" s="755" t="s">
        <v>599</v>
      </c>
      <c r="B4584" s="756" t="s">
        <v>1635</v>
      </c>
      <c r="C4584" s="755" t="s">
        <v>30</v>
      </c>
      <c r="D4584" s="757">
        <v>469.36</v>
      </c>
    </row>
    <row r="4585" spans="1:4">
      <c r="A4585" s="758" t="s">
        <v>600</v>
      </c>
      <c r="B4585" s="759" t="s">
        <v>601</v>
      </c>
      <c r="C4585" s="758" t="s">
        <v>30</v>
      </c>
      <c r="D4585" s="760">
        <v>151.63999999999999</v>
      </c>
    </row>
    <row r="4586" spans="1:4">
      <c r="A4586" s="755" t="s">
        <v>602</v>
      </c>
      <c r="B4586" s="756" t="s">
        <v>1636</v>
      </c>
      <c r="C4586" s="755" t="s">
        <v>30</v>
      </c>
      <c r="D4586" s="757">
        <v>242.64</v>
      </c>
    </row>
    <row r="4587" spans="1:4">
      <c r="A4587" s="758" t="s">
        <v>603</v>
      </c>
      <c r="B4587" s="759" t="s">
        <v>1637</v>
      </c>
      <c r="C4587" s="758" t="s">
        <v>30</v>
      </c>
      <c r="D4587" s="760">
        <v>485.28</v>
      </c>
    </row>
    <row r="4588" spans="1:4">
      <c r="A4588" s="755" t="s">
        <v>604</v>
      </c>
      <c r="B4588" s="756" t="s">
        <v>1638</v>
      </c>
      <c r="C4588" s="755" t="s">
        <v>30</v>
      </c>
      <c r="D4588" s="757">
        <v>727.92</v>
      </c>
    </row>
    <row r="4589" spans="1:4">
      <c r="A4589" s="758" t="s">
        <v>605</v>
      </c>
      <c r="B4589" s="759" t="s">
        <v>606</v>
      </c>
      <c r="C4589" s="758" t="s">
        <v>30</v>
      </c>
      <c r="D4589" s="760">
        <v>938.37</v>
      </c>
    </row>
    <row r="4590" spans="1:4">
      <c r="A4590" s="755" t="s">
        <v>607</v>
      </c>
      <c r="B4590" s="756" t="s">
        <v>608</v>
      </c>
      <c r="C4590" s="755" t="s">
        <v>30</v>
      </c>
      <c r="D4590" s="757">
        <v>1276.19</v>
      </c>
    </row>
    <row r="4591" spans="1:4">
      <c r="A4591" s="758" t="s">
        <v>609</v>
      </c>
      <c r="B4591" s="759" t="s">
        <v>610</v>
      </c>
      <c r="C4591" s="758" t="s">
        <v>30</v>
      </c>
      <c r="D4591" s="760">
        <v>1426.33</v>
      </c>
    </row>
    <row r="4592" spans="1:4">
      <c r="A4592" s="755" t="s">
        <v>611</v>
      </c>
      <c r="B4592" s="756" t="s">
        <v>612</v>
      </c>
      <c r="C4592" s="755" t="s">
        <v>30</v>
      </c>
      <c r="D4592" s="757">
        <v>375.35</v>
      </c>
    </row>
    <row r="4593" spans="1:4">
      <c r="A4593" s="758" t="s">
        <v>613</v>
      </c>
      <c r="B4593" s="759" t="s">
        <v>1639</v>
      </c>
      <c r="C4593" s="758" t="s">
        <v>30</v>
      </c>
      <c r="D4593" s="760">
        <v>487.95</v>
      </c>
    </row>
    <row r="4594" spans="1:4">
      <c r="A4594" s="755" t="s">
        <v>614</v>
      </c>
      <c r="B4594" s="756" t="s">
        <v>1640</v>
      </c>
      <c r="C4594" s="755" t="s">
        <v>30</v>
      </c>
      <c r="D4594" s="757">
        <v>750.7</v>
      </c>
    </row>
    <row r="4595" spans="1:4">
      <c r="A4595" s="758" t="s">
        <v>615</v>
      </c>
      <c r="B4595" s="759" t="s">
        <v>1641</v>
      </c>
      <c r="C4595" s="758" t="s">
        <v>30</v>
      </c>
      <c r="D4595" s="760">
        <v>1201.1199999999999</v>
      </c>
    </row>
    <row r="4596" spans="1:4">
      <c r="A4596" s="755" t="s">
        <v>616</v>
      </c>
      <c r="B4596" s="756" t="s">
        <v>617</v>
      </c>
      <c r="C4596" s="755" t="s">
        <v>30</v>
      </c>
      <c r="D4596" s="757">
        <v>151.63999999999999</v>
      </c>
    </row>
    <row r="4597" spans="1:4">
      <c r="A4597" s="758" t="s">
        <v>618</v>
      </c>
      <c r="B4597" s="759" t="s">
        <v>1642</v>
      </c>
      <c r="C4597" s="758" t="s">
        <v>30</v>
      </c>
      <c r="D4597" s="760">
        <v>303.3</v>
      </c>
    </row>
    <row r="4598" spans="1:4">
      <c r="A4598" s="755" t="s">
        <v>619</v>
      </c>
      <c r="B4598" s="756" t="s">
        <v>1643</v>
      </c>
      <c r="C4598" s="755" t="s">
        <v>30</v>
      </c>
      <c r="D4598" s="757">
        <v>606.6</v>
      </c>
    </row>
    <row r="4599" spans="1:4">
      <c r="A4599" s="758">
        <v>73612</v>
      </c>
      <c r="B4599" s="759" t="s">
        <v>620</v>
      </c>
      <c r="C4599" s="758" t="s">
        <v>30</v>
      </c>
      <c r="D4599" s="760">
        <v>298.5</v>
      </c>
    </row>
    <row r="4600" spans="1:4">
      <c r="A4600" s="755">
        <v>73660</v>
      </c>
      <c r="B4600" s="756" t="s">
        <v>621</v>
      </c>
      <c r="C4600" s="755" t="s">
        <v>0</v>
      </c>
      <c r="D4600" s="757">
        <v>58.11</v>
      </c>
    </row>
    <row r="4601" spans="1:4">
      <c r="A4601" s="758">
        <v>73661</v>
      </c>
      <c r="B4601" s="759" t="s">
        <v>1644</v>
      </c>
      <c r="C4601" s="758" t="s">
        <v>30</v>
      </c>
      <c r="D4601" s="760">
        <v>1918.74</v>
      </c>
    </row>
    <row r="4602" spans="1:4">
      <c r="A4602" s="755">
        <v>73693</v>
      </c>
      <c r="B4602" s="756" t="s">
        <v>622</v>
      </c>
      <c r="C4602" s="755" t="s">
        <v>0</v>
      </c>
      <c r="D4602" s="757">
        <v>18.190000000000001</v>
      </c>
    </row>
    <row r="4603" spans="1:4">
      <c r="A4603" s="758">
        <v>73694</v>
      </c>
      <c r="B4603" s="759" t="s">
        <v>623</v>
      </c>
      <c r="C4603" s="758" t="s">
        <v>30</v>
      </c>
      <c r="D4603" s="760">
        <v>116.69</v>
      </c>
    </row>
    <row r="4604" spans="1:4">
      <c r="A4604" s="755">
        <v>73695</v>
      </c>
      <c r="B4604" s="756" t="s">
        <v>624</v>
      </c>
      <c r="C4604" s="755" t="s">
        <v>30</v>
      </c>
      <c r="D4604" s="757">
        <v>60</v>
      </c>
    </row>
    <row r="4605" spans="1:4">
      <c r="A4605" s="758" t="s">
        <v>625</v>
      </c>
      <c r="B4605" s="759" t="s">
        <v>626</v>
      </c>
      <c r="C4605" s="758" t="s">
        <v>30</v>
      </c>
      <c r="D4605" s="760">
        <v>298.5</v>
      </c>
    </row>
    <row r="4606" spans="1:4">
      <c r="A4606" s="755" t="s">
        <v>627</v>
      </c>
      <c r="B4606" s="756" t="s">
        <v>628</v>
      </c>
      <c r="C4606" s="755" t="s">
        <v>0</v>
      </c>
      <c r="D4606" s="757">
        <v>777.23</v>
      </c>
    </row>
    <row r="4607" spans="1:4">
      <c r="A4607" s="758" t="s">
        <v>629</v>
      </c>
      <c r="B4607" s="759" t="s">
        <v>630</v>
      </c>
      <c r="C4607" s="758" t="s">
        <v>25</v>
      </c>
      <c r="D4607" s="760">
        <v>66.37</v>
      </c>
    </row>
    <row r="4608" spans="1:4">
      <c r="A4608" s="755" t="s">
        <v>631</v>
      </c>
      <c r="B4608" s="756" t="s">
        <v>632</v>
      </c>
      <c r="C4608" s="755" t="s">
        <v>25</v>
      </c>
      <c r="D4608" s="757">
        <v>152.06</v>
      </c>
    </row>
    <row r="4609" spans="1:4">
      <c r="A4609" s="758" t="s">
        <v>633</v>
      </c>
      <c r="B4609" s="759" t="s">
        <v>634</v>
      </c>
      <c r="C4609" s="758" t="s">
        <v>25</v>
      </c>
      <c r="D4609" s="760">
        <v>66.37</v>
      </c>
    </row>
    <row r="4610" spans="1:4">
      <c r="A4610" s="755" t="s">
        <v>635</v>
      </c>
      <c r="B4610" s="756" t="s">
        <v>636</v>
      </c>
      <c r="C4610" s="755" t="s">
        <v>25</v>
      </c>
      <c r="D4610" s="757">
        <v>72.69</v>
      </c>
    </row>
    <row r="4611" spans="1:4">
      <c r="A4611" s="758" t="s">
        <v>637</v>
      </c>
      <c r="B4611" s="759" t="s">
        <v>638</v>
      </c>
      <c r="C4611" s="758" t="s">
        <v>25</v>
      </c>
      <c r="D4611" s="760">
        <v>66.37</v>
      </c>
    </row>
    <row r="4612" spans="1:4">
      <c r="A4612" s="755" t="s">
        <v>639</v>
      </c>
      <c r="B4612" s="756" t="s">
        <v>640</v>
      </c>
      <c r="C4612" s="755" t="s">
        <v>30</v>
      </c>
      <c r="D4612" s="757">
        <v>75.56</v>
      </c>
    </row>
    <row r="4613" spans="1:4">
      <c r="A4613" s="758" t="s">
        <v>641</v>
      </c>
      <c r="B4613" s="759" t="s">
        <v>642</v>
      </c>
      <c r="C4613" s="758" t="s">
        <v>30</v>
      </c>
      <c r="D4613" s="760">
        <v>70.64</v>
      </c>
    </row>
    <row r="4614" spans="1:4">
      <c r="A4614" s="755" t="s">
        <v>643</v>
      </c>
      <c r="B4614" s="756" t="s">
        <v>644</v>
      </c>
      <c r="C4614" s="755" t="s">
        <v>29</v>
      </c>
      <c r="D4614" s="757">
        <v>20.74</v>
      </c>
    </row>
    <row r="4615" spans="1:4">
      <c r="A4615" s="758">
        <v>83878</v>
      </c>
      <c r="B4615" s="759" t="s">
        <v>645</v>
      </c>
      <c r="C4615" s="758" t="s">
        <v>30</v>
      </c>
      <c r="D4615" s="760">
        <v>43.17</v>
      </c>
    </row>
    <row r="4616" spans="1:4">
      <c r="A4616" s="755">
        <v>83879</v>
      </c>
      <c r="B4616" s="756" t="s">
        <v>646</v>
      </c>
      <c r="C4616" s="755" t="s">
        <v>30</v>
      </c>
      <c r="D4616" s="757">
        <v>50.32</v>
      </c>
    </row>
    <row r="4617" spans="1:4" ht="30">
      <c r="A4617" s="758">
        <v>73658</v>
      </c>
      <c r="B4617" s="759" t="s">
        <v>6585</v>
      </c>
      <c r="C4617" s="758" t="s">
        <v>30</v>
      </c>
      <c r="D4617" s="760">
        <v>459.99</v>
      </c>
    </row>
    <row r="4618" spans="1:4" ht="45">
      <c r="A4618" s="755">
        <v>93350</v>
      </c>
      <c r="B4618" s="756" t="s">
        <v>6586</v>
      </c>
      <c r="C4618" s="755" t="s">
        <v>30</v>
      </c>
      <c r="D4618" s="757">
        <v>674.03</v>
      </c>
    </row>
    <row r="4619" spans="1:4" ht="45">
      <c r="A4619" s="758">
        <v>93351</v>
      </c>
      <c r="B4619" s="759" t="s">
        <v>6587</v>
      </c>
      <c r="C4619" s="758" t="s">
        <v>30</v>
      </c>
      <c r="D4619" s="760">
        <v>548.70000000000005</v>
      </c>
    </row>
    <row r="4620" spans="1:4" ht="45">
      <c r="A4620" s="755">
        <v>93352</v>
      </c>
      <c r="B4620" s="756" t="s">
        <v>6588</v>
      </c>
      <c r="C4620" s="755" t="s">
        <v>30</v>
      </c>
      <c r="D4620" s="757">
        <v>424.17</v>
      </c>
    </row>
    <row r="4621" spans="1:4" ht="45">
      <c r="A4621" s="758">
        <v>93353</v>
      </c>
      <c r="B4621" s="759" t="s">
        <v>6589</v>
      </c>
      <c r="C4621" s="758" t="s">
        <v>30</v>
      </c>
      <c r="D4621" s="760">
        <v>302.74</v>
      </c>
    </row>
    <row r="4622" spans="1:4" ht="45">
      <c r="A4622" s="755">
        <v>93354</v>
      </c>
      <c r="B4622" s="756" t="s">
        <v>6590</v>
      </c>
      <c r="C4622" s="755" t="s">
        <v>30</v>
      </c>
      <c r="D4622" s="757">
        <v>431.35</v>
      </c>
    </row>
    <row r="4623" spans="1:4" ht="45">
      <c r="A4623" s="758">
        <v>93355</v>
      </c>
      <c r="B4623" s="759" t="s">
        <v>6591</v>
      </c>
      <c r="C4623" s="758" t="s">
        <v>30</v>
      </c>
      <c r="D4623" s="760">
        <v>357.41</v>
      </c>
    </row>
    <row r="4624" spans="1:4" ht="45">
      <c r="A4624" s="755">
        <v>93356</v>
      </c>
      <c r="B4624" s="756" t="s">
        <v>6592</v>
      </c>
      <c r="C4624" s="755" t="s">
        <v>30</v>
      </c>
      <c r="D4624" s="757">
        <v>282.83999999999997</v>
      </c>
    </row>
    <row r="4625" spans="1:4" ht="45">
      <c r="A4625" s="758">
        <v>93357</v>
      </c>
      <c r="B4625" s="759" t="s">
        <v>6593</v>
      </c>
      <c r="C4625" s="758" t="s">
        <v>30</v>
      </c>
      <c r="D4625" s="760">
        <v>209.96</v>
      </c>
    </row>
    <row r="4626" spans="1:4">
      <c r="A4626" s="755">
        <v>83335</v>
      </c>
      <c r="B4626" s="756" t="s">
        <v>647</v>
      </c>
      <c r="C4626" s="755" t="s">
        <v>25</v>
      </c>
      <c r="D4626" s="757">
        <v>38.65</v>
      </c>
    </row>
    <row r="4627" spans="1:4">
      <c r="A4627" s="758">
        <v>88548</v>
      </c>
      <c r="B4627" s="759" t="s">
        <v>648</v>
      </c>
      <c r="C4627" s="758" t="s">
        <v>25</v>
      </c>
      <c r="D4627" s="760">
        <v>25.22</v>
      </c>
    </row>
    <row r="4628" spans="1:4">
      <c r="A4628" s="755" t="s">
        <v>649</v>
      </c>
      <c r="B4628" s="756" t="s">
        <v>650</v>
      </c>
      <c r="C4628" s="755" t="s">
        <v>0</v>
      </c>
      <c r="D4628" s="757">
        <v>0.32</v>
      </c>
    </row>
    <row r="4629" spans="1:4">
      <c r="A4629" s="758" t="s">
        <v>651</v>
      </c>
      <c r="B4629" s="759" t="s">
        <v>652</v>
      </c>
      <c r="C4629" s="758" t="s">
        <v>25</v>
      </c>
      <c r="D4629" s="760">
        <v>1.76</v>
      </c>
    </row>
    <row r="4630" spans="1:4" ht="30">
      <c r="A4630" s="755" t="s">
        <v>653</v>
      </c>
      <c r="B4630" s="756" t="s">
        <v>1645</v>
      </c>
      <c r="C4630" s="755" t="s">
        <v>25</v>
      </c>
      <c r="D4630" s="757">
        <v>2.81</v>
      </c>
    </row>
    <row r="4631" spans="1:4">
      <c r="A4631" s="758" t="s">
        <v>664</v>
      </c>
      <c r="B4631" s="759" t="s">
        <v>6594</v>
      </c>
      <c r="C4631" s="758" t="s">
        <v>0</v>
      </c>
      <c r="D4631" s="760">
        <v>0.2</v>
      </c>
    </row>
    <row r="4632" spans="1:4" ht="30">
      <c r="A4632" s="755" t="s">
        <v>654</v>
      </c>
      <c r="B4632" s="756" t="s">
        <v>1646</v>
      </c>
      <c r="C4632" s="755" t="s">
        <v>25</v>
      </c>
      <c r="D4632" s="757">
        <v>4.51</v>
      </c>
    </row>
    <row r="4633" spans="1:4" ht="30">
      <c r="A4633" s="758" t="s">
        <v>655</v>
      </c>
      <c r="B4633" s="759" t="s">
        <v>6595</v>
      </c>
      <c r="C4633" s="758" t="s">
        <v>25</v>
      </c>
      <c r="D4633" s="760">
        <v>1.47</v>
      </c>
    </row>
    <row r="4634" spans="1:4" ht="30">
      <c r="A4634" s="755" t="s">
        <v>656</v>
      </c>
      <c r="B4634" s="756" t="s">
        <v>6596</v>
      </c>
      <c r="C4634" s="755" t="s">
        <v>25</v>
      </c>
      <c r="D4634" s="757">
        <v>2.86</v>
      </c>
    </row>
    <row r="4635" spans="1:4">
      <c r="A4635" s="758" t="s">
        <v>657</v>
      </c>
      <c r="B4635" s="759" t="s">
        <v>1647</v>
      </c>
      <c r="C4635" s="758" t="s">
        <v>25</v>
      </c>
      <c r="D4635" s="760">
        <v>1.44</v>
      </c>
    </row>
    <row r="4636" spans="1:4">
      <c r="A4636" s="755">
        <v>79472</v>
      </c>
      <c r="B4636" s="756" t="s">
        <v>658</v>
      </c>
      <c r="C4636" s="755" t="s">
        <v>0</v>
      </c>
      <c r="D4636" s="757">
        <v>0.44</v>
      </c>
    </row>
    <row r="4637" spans="1:4">
      <c r="A4637" s="758">
        <v>79473</v>
      </c>
      <c r="B4637" s="759" t="s">
        <v>659</v>
      </c>
      <c r="C4637" s="758" t="s">
        <v>25</v>
      </c>
      <c r="D4637" s="760">
        <v>5.17</v>
      </c>
    </row>
    <row r="4638" spans="1:4">
      <c r="A4638" s="755">
        <v>79480</v>
      </c>
      <c r="B4638" s="756" t="s">
        <v>6597</v>
      </c>
      <c r="C4638" s="755" t="s">
        <v>25</v>
      </c>
      <c r="D4638" s="757">
        <v>2.08</v>
      </c>
    </row>
    <row r="4639" spans="1:4">
      <c r="A4639" s="758">
        <v>83336</v>
      </c>
      <c r="B4639" s="759" t="s">
        <v>6598</v>
      </c>
      <c r="C4639" s="758" t="s">
        <v>25</v>
      </c>
      <c r="D4639" s="760">
        <v>4.1100000000000003</v>
      </c>
    </row>
    <row r="4640" spans="1:4">
      <c r="A4640" s="755">
        <v>83338</v>
      </c>
      <c r="B4640" s="756" t="s">
        <v>6599</v>
      </c>
      <c r="C4640" s="755" t="s">
        <v>25</v>
      </c>
      <c r="D4640" s="757">
        <v>2.2799999999999998</v>
      </c>
    </row>
    <row r="4641" spans="1:4" ht="45">
      <c r="A4641" s="758">
        <v>89885</v>
      </c>
      <c r="B4641" s="759" t="s">
        <v>6600</v>
      </c>
      <c r="C4641" s="758" t="s">
        <v>25</v>
      </c>
      <c r="D4641" s="760">
        <v>7.72</v>
      </c>
    </row>
    <row r="4642" spans="1:4" ht="45">
      <c r="A4642" s="755">
        <v>89886</v>
      </c>
      <c r="B4642" s="756" t="s">
        <v>6601</v>
      </c>
      <c r="C4642" s="755" t="s">
        <v>25</v>
      </c>
      <c r="D4642" s="757">
        <v>7.76</v>
      </c>
    </row>
    <row r="4643" spans="1:4" ht="45">
      <c r="A4643" s="758">
        <v>89887</v>
      </c>
      <c r="B4643" s="759" t="s">
        <v>6602</v>
      </c>
      <c r="C4643" s="758" t="s">
        <v>25</v>
      </c>
      <c r="D4643" s="760">
        <v>8.0500000000000007</v>
      </c>
    </row>
    <row r="4644" spans="1:4" ht="45">
      <c r="A4644" s="755">
        <v>89888</v>
      </c>
      <c r="B4644" s="756" t="s">
        <v>6603</v>
      </c>
      <c r="C4644" s="755" t="s">
        <v>25</v>
      </c>
      <c r="D4644" s="757">
        <v>7.96</v>
      </c>
    </row>
    <row r="4645" spans="1:4" ht="45">
      <c r="A4645" s="758">
        <v>89889</v>
      </c>
      <c r="B4645" s="759" t="s">
        <v>6604</v>
      </c>
      <c r="C4645" s="758" t="s">
        <v>25</v>
      </c>
      <c r="D4645" s="760">
        <v>8.26</v>
      </c>
    </row>
    <row r="4646" spans="1:4" ht="45">
      <c r="A4646" s="755">
        <v>89890</v>
      </c>
      <c r="B4646" s="756" t="s">
        <v>6605</v>
      </c>
      <c r="C4646" s="755" t="s">
        <v>25</v>
      </c>
      <c r="D4646" s="757">
        <v>11.59</v>
      </c>
    </row>
    <row r="4647" spans="1:4" ht="45">
      <c r="A4647" s="758">
        <v>89893</v>
      </c>
      <c r="B4647" s="759" t="s">
        <v>6606</v>
      </c>
      <c r="C4647" s="758" t="s">
        <v>25</v>
      </c>
      <c r="D4647" s="760">
        <v>14.3</v>
      </c>
    </row>
    <row r="4648" spans="1:4" ht="45">
      <c r="A4648" s="755">
        <v>89894</v>
      </c>
      <c r="B4648" s="756" t="s">
        <v>6607</v>
      </c>
      <c r="C4648" s="755" t="s">
        <v>25</v>
      </c>
      <c r="D4648" s="757">
        <v>15.9</v>
      </c>
    </row>
    <row r="4649" spans="1:4" ht="45">
      <c r="A4649" s="758">
        <v>89895</v>
      </c>
      <c r="B4649" s="759" t="s">
        <v>6608</v>
      </c>
      <c r="C4649" s="758" t="s">
        <v>25</v>
      </c>
      <c r="D4649" s="760">
        <v>19.38</v>
      </c>
    </row>
    <row r="4650" spans="1:4" ht="45">
      <c r="A4650" s="755">
        <v>89903</v>
      </c>
      <c r="B4650" s="756" t="s">
        <v>6609</v>
      </c>
      <c r="C4650" s="755" t="s">
        <v>25</v>
      </c>
      <c r="D4650" s="757">
        <v>6.89</v>
      </c>
    </row>
    <row r="4651" spans="1:4" ht="45">
      <c r="A4651" s="758">
        <v>89904</v>
      </c>
      <c r="B4651" s="759" t="s">
        <v>6610</v>
      </c>
      <c r="C4651" s="758" t="s">
        <v>25</v>
      </c>
      <c r="D4651" s="760">
        <v>6.93</v>
      </c>
    </row>
    <row r="4652" spans="1:4" ht="45">
      <c r="A4652" s="755">
        <v>89905</v>
      </c>
      <c r="B4652" s="756" t="s">
        <v>6611</v>
      </c>
      <c r="C4652" s="755" t="s">
        <v>25</v>
      </c>
      <c r="D4652" s="757">
        <v>7.17</v>
      </c>
    </row>
    <row r="4653" spans="1:4" ht="45">
      <c r="A4653" s="758">
        <v>89906</v>
      </c>
      <c r="B4653" s="759" t="s">
        <v>6612</v>
      </c>
      <c r="C4653" s="758" t="s">
        <v>25</v>
      </c>
      <c r="D4653" s="760">
        <v>7.09</v>
      </c>
    </row>
    <row r="4654" spans="1:4" ht="45">
      <c r="A4654" s="755">
        <v>89907</v>
      </c>
      <c r="B4654" s="756" t="s">
        <v>6613</v>
      </c>
      <c r="C4654" s="755" t="s">
        <v>25</v>
      </c>
      <c r="D4654" s="757">
        <v>7.92</v>
      </c>
    </row>
    <row r="4655" spans="1:4" ht="45">
      <c r="A4655" s="758">
        <v>89908</v>
      </c>
      <c r="B4655" s="759" t="s">
        <v>6614</v>
      </c>
      <c r="C4655" s="758" t="s">
        <v>25</v>
      </c>
      <c r="D4655" s="760">
        <v>10.89</v>
      </c>
    </row>
    <row r="4656" spans="1:4" ht="45">
      <c r="A4656" s="755">
        <v>89911</v>
      </c>
      <c r="B4656" s="756" t="s">
        <v>6615</v>
      </c>
      <c r="C4656" s="755" t="s">
        <v>25</v>
      </c>
      <c r="D4656" s="757">
        <v>13.32</v>
      </c>
    </row>
    <row r="4657" spans="1:4" ht="45">
      <c r="A4657" s="758">
        <v>89912</v>
      </c>
      <c r="B4657" s="759" t="s">
        <v>6616</v>
      </c>
      <c r="C4657" s="758" t="s">
        <v>25</v>
      </c>
      <c r="D4657" s="760">
        <v>14.26</v>
      </c>
    </row>
    <row r="4658" spans="1:4" ht="45">
      <c r="A4658" s="755">
        <v>89913</v>
      </c>
      <c r="B4658" s="756" t="s">
        <v>6617</v>
      </c>
      <c r="C4658" s="755" t="s">
        <v>25</v>
      </c>
      <c r="D4658" s="757">
        <v>17.39</v>
      </c>
    </row>
    <row r="4659" spans="1:4" ht="45">
      <c r="A4659" s="758">
        <v>89921</v>
      </c>
      <c r="B4659" s="759" t="s">
        <v>6618</v>
      </c>
      <c r="C4659" s="758" t="s">
        <v>25</v>
      </c>
      <c r="D4659" s="760">
        <v>6.35</v>
      </c>
    </row>
    <row r="4660" spans="1:4" ht="45">
      <c r="A4660" s="755">
        <v>89922</v>
      </c>
      <c r="B4660" s="756" t="s">
        <v>6619</v>
      </c>
      <c r="C4660" s="755" t="s">
        <v>25</v>
      </c>
      <c r="D4660" s="757">
        <v>6.38</v>
      </c>
    </row>
    <row r="4661" spans="1:4" ht="45">
      <c r="A4661" s="758">
        <v>89923</v>
      </c>
      <c r="B4661" s="759" t="s">
        <v>6620</v>
      </c>
      <c r="C4661" s="758" t="s">
        <v>25</v>
      </c>
      <c r="D4661" s="760">
        <v>6.67</v>
      </c>
    </row>
    <row r="4662" spans="1:4" ht="45">
      <c r="A4662" s="755">
        <v>89924</v>
      </c>
      <c r="B4662" s="756" t="s">
        <v>6621</v>
      </c>
      <c r="C4662" s="755" t="s">
        <v>25</v>
      </c>
      <c r="D4662" s="757">
        <v>6.58</v>
      </c>
    </row>
    <row r="4663" spans="1:4" ht="45">
      <c r="A4663" s="758">
        <v>89925</v>
      </c>
      <c r="B4663" s="759" t="s">
        <v>6622</v>
      </c>
      <c r="C4663" s="758" t="s">
        <v>25</v>
      </c>
      <c r="D4663" s="760">
        <v>6.9</v>
      </c>
    </row>
    <row r="4664" spans="1:4" ht="45">
      <c r="A4664" s="755">
        <v>89926</v>
      </c>
      <c r="B4664" s="756" t="s">
        <v>6623</v>
      </c>
      <c r="C4664" s="755" t="s">
        <v>25</v>
      </c>
      <c r="D4664" s="757">
        <v>10.46</v>
      </c>
    </row>
    <row r="4665" spans="1:4" ht="45">
      <c r="A4665" s="758">
        <v>89929</v>
      </c>
      <c r="B4665" s="759" t="s">
        <v>6624</v>
      </c>
      <c r="C4665" s="758" t="s">
        <v>25</v>
      </c>
      <c r="D4665" s="760">
        <v>13.43</v>
      </c>
    </row>
    <row r="4666" spans="1:4" ht="45">
      <c r="A4666" s="755">
        <v>89930</v>
      </c>
      <c r="B4666" s="756" t="s">
        <v>6625</v>
      </c>
      <c r="C4666" s="755" t="s">
        <v>25</v>
      </c>
      <c r="D4666" s="757">
        <v>14.43</v>
      </c>
    </row>
    <row r="4667" spans="1:4" ht="45">
      <c r="A4667" s="758">
        <v>89931</v>
      </c>
      <c r="B4667" s="759" t="s">
        <v>6626</v>
      </c>
      <c r="C4667" s="758" t="s">
        <v>25</v>
      </c>
      <c r="D4667" s="760">
        <v>18.190000000000001</v>
      </c>
    </row>
    <row r="4668" spans="1:4" ht="45">
      <c r="A4668" s="755">
        <v>89939</v>
      </c>
      <c r="B4668" s="756" t="s">
        <v>6627</v>
      </c>
      <c r="C4668" s="755" t="s">
        <v>25</v>
      </c>
      <c r="D4668" s="757">
        <v>5.96</v>
      </c>
    </row>
    <row r="4669" spans="1:4" ht="45">
      <c r="A4669" s="758">
        <v>89940</v>
      </c>
      <c r="B4669" s="759" t="s">
        <v>6628</v>
      </c>
      <c r="C4669" s="758" t="s">
        <v>25</v>
      </c>
      <c r="D4669" s="760">
        <v>5.99</v>
      </c>
    </row>
    <row r="4670" spans="1:4" ht="45">
      <c r="A4670" s="755">
        <v>89941</v>
      </c>
      <c r="B4670" s="756" t="s">
        <v>6629</v>
      </c>
      <c r="C4670" s="755" t="s">
        <v>25</v>
      </c>
      <c r="D4670" s="757">
        <v>6.24</v>
      </c>
    </row>
    <row r="4671" spans="1:4" ht="45">
      <c r="A4671" s="758">
        <v>89942</v>
      </c>
      <c r="B4671" s="759" t="s">
        <v>6630</v>
      </c>
      <c r="C4671" s="758" t="s">
        <v>25</v>
      </c>
      <c r="D4671" s="760">
        <v>6.17</v>
      </c>
    </row>
    <row r="4672" spans="1:4" ht="45">
      <c r="A4672" s="755">
        <v>89943</v>
      </c>
      <c r="B4672" s="756" t="s">
        <v>6631</v>
      </c>
      <c r="C4672" s="755" t="s">
        <v>25</v>
      </c>
      <c r="D4672" s="757">
        <v>6.44</v>
      </c>
    </row>
    <row r="4673" spans="1:4" ht="45">
      <c r="A4673" s="758">
        <v>89944</v>
      </c>
      <c r="B4673" s="759" t="s">
        <v>6632</v>
      </c>
      <c r="C4673" s="758" t="s">
        <v>25</v>
      </c>
      <c r="D4673" s="760">
        <v>9.6199999999999992</v>
      </c>
    </row>
    <row r="4674" spans="1:4" ht="45">
      <c r="A4674" s="755">
        <v>89947</v>
      </c>
      <c r="B4674" s="756" t="s">
        <v>6633</v>
      </c>
      <c r="C4674" s="755" t="s">
        <v>25</v>
      </c>
      <c r="D4674" s="757">
        <v>11.91</v>
      </c>
    </row>
    <row r="4675" spans="1:4" ht="45">
      <c r="A4675" s="758">
        <v>89948</v>
      </c>
      <c r="B4675" s="759" t="s">
        <v>6634</v>
      </c>
      <c r="C4675" s="758" t="s">
        <v>25</v>
      </c>
      <c r="D4675" s="760">
        <v>13.19</v>
      </c>
    </row>
    <row r="4676" spans="1:4" ht="45">
      <c r="A4676" s="755">
        <v>89949</v>
      </c>
      <c r="B4676" s="756" t="s">
        <v>6635</v>
      </c>
      <c r="C4676" s="755" t="s">
        <v>25</v>
      </c>
      <c r="D4676" s="757">
        <v>16.16</v>
      </c>
    </row>
    <row r="4677" spans="1:4" ht="30">
      <c r="A4677" s="758">
        <v>96520</v>
      </c>
      <c r="B4677" s="759" t="s">
        <v>6636</v>
      </c>
      <c r="C4677" s="758" t="s">
        <v>25</v>
      </c>
      <c r="D4677" s="760">
        <v>67.47</v>
      </c>
    </row>
    <row r="4678" spans="1:4" ht="30">
      <c r="A4678" s="755">
        <v>96521</v>
      </c>
      <c r="B4678" s="756" t="s">
        <v>6637</v>
      </c>
      <c r="C4678" s="755" t="s">
        <v>25</v>
      </c>
      <c r="D4678" s="757">
        <v>29.7</v>
      </c>
    </row>
    <row r="4679" spans="1:4">
      <c r="A4679" s="758">
        <v>96522</v>
      </c>
      <c r="B4679" s="759" t="s">
        <v>6638</v>
      </c>
      <c r="C4679" s="758" t="s">
        <v>25</v>
      </c>
      <c r="D4679" s="760">
        <v>99.91</v>
      </c>
    </row>
    <row r="4680" spans="1:4">
      <c r="A4680" s="755">
        <v>96523</v>
      </c>
      <c r="B4680" s="756" t="s">
        <v>6639</v>
      </c>
      <c r="C4680" s="755" t="s">
        <v>25</v>
      </c>
      <c r="D4680" s="757">
        <v>63.97</v>
      </c>
    </row>
    <row r="4681" spans="1:4">
      <c r="A4681" s="758">
        <v>96524</v>
      </c>
      <c r="B4681" s="759" t="s">
        <v>6640</v>
      </c>
      <c r="C4681" s="758" t="s">
        <v>25</v>
      </c>
      <c r="D4681" s="760">
        <v>119.27</v>
      </c>
    </row>
    <row r="4682" spans="1:4">
      <c r="A4682" s="755">
        <v>96525</v>
      </c>
      <c r="B4682" s="756" t="s">
        <v>6641</v>
      </c>
      <c r="C4682" s="755" t="s">
        <v>25</v>
      </c>
      <c r="D4682" s="757">
        <v>26.18</v>
      </c>
    </row>
    <row r="4683" spans="1:4">
      <c r="A4683" s="758">
        <v>96526</v>
      </c>
      <c r="B4683" s="759" t="s">
        <v>6642</v>
      </c>
      <c r="C4683" s="758" t="s">
        <v>25</v>
      </c>
      <c r="D4683" s="760">
        <v>201.53</v>
      </c>
    </row>
    <row r="4684" spans="1:4">
      <c r="A4684" s="755">
        <v>96527</v>
      </c>
      <c r="B4684" s="756" t="s">
        <v>6643</v>
      </c>
      <c r="C4684" s="755" t="s">
        <v>25</v>
      </c>
      <c r="D4684" s="757">
        <v>84.04</v>
      </c>
    </row>
    <row r="4685" spans="1:4" ht="30">
      <c r="A4685" s="758">
        <v>96528</v>
      </c>
      <c r="B4685" s="759" t="s">
        <v>6644</v>
      </c>
      <c r="C4685" s="758" t="s">
        <v>0</v>
      </c>
      <c r="D4685" s="760">
        <v>81.209999999999994</v>
      </c>
    </row>
    <row r="4686" spans="1:4" ht="45">
      <c r="A4686" s="755">
        <v>98116</v>
      </c>
      <c r="B4686" s="756" t="s">
        <v>8328</v>
      </c>
      <c r="C4686" s="755" t="s">
        <v>25</v>
      </c>
      <c r="D4686" s="757">
        <v>12.14</v>
      </c>
    </row>
    <row r="4687" spans="1:4" ht="45">
      <c r="A4687" s="758">
        <v>98117</v>
      </c>
      <c r="B4687" s="759" t="s">
        <v>8329</v>
      </c>
      <c r="C4687" s="758" t="s">
        <v>25</v>
      </c>
      <c r="D4687" s="760">
        <v>11.37</v>
      </c>
    </row>
    <row r="4688" spans="1:4" ht="45">
      <c r="A4688" s="755">
        <v>98118</v>
      </c>
      <c r="B4688" s="756" t="s">
        <v>8330</v>
      </c>
      <c r="C4688" s="755" t="s">
        <v>25</v>
      </c>
      <c r="D4688" s="757">
        <v>11.4</v>
      </c>
    </row>
    <row r="4689" spans="1:4" ht="45">
      <c r="A4689" s="758">
        <v>98119</v>
      </c>
      <c r="B4689" s="759" t="s">
        <v>8331</v>
      </c>
      <c r="C4689" s="758" t="s">
        <v>25</v>
      </c>
      <c r="D4689" s="760">
        <v>10.1</v>
      </c>
    </row>
    <row r="4690" spans="1:4" ht="30">
      <c r="A4690" s="755">
        <v>72915</v>
      </c>
      <c r="B4690" s="756" t="s">
        <v>6645</v>
      </c>
      <c r="C4690" s="755" t="s">
        <v>25</v>
      </c>
      <c r="D4690" s="757">
        <v>9.93</v>
      </c>
    </row>
    <row r="4691" spans="1:4" ht="30">
      <c r="A4691" s="758">
        <v>72917</v>
      </c>
      <c r="B4691" s="759" t="s">
        <v>1648</v>
      </c>
      <c r="C4691" s="758" t="s">
        <v>25</v>
      </c>
      <c r="D4691" s="760">
        <v>11.34</v>
      </c>
    </row>
    <row r="4692" spans="1:4" ht="30">
      <c r="A4692" s="755">
        <v>72918</v>
      </c>
      <c r="B4692" s="756" t="s">
        <v>1649</v>
      </c>
      <c r="C4692" s="755" t="s">
        <v>25</v>
      </c>
      <c r="D4692" s="757">
        <v>13.24</v>
      </c>
    </row>
    <row r="4693" spans="1:4">
      <c r="A4693" s="758" t="s">
        <v>660</v>
      </c>
      <c r="B4693" s="759" t="s">
        <v>6646</v>
      </c>
      <c r="C4693" s="758" t="s">
        <v>25</v>
      </c>
      <c r="D4693" s="760">
        <v>141.6</v>
      </c>
    </row>
    <row r="4694" spans="1:4">
      <c r="A4694" s="755" t="s">
        <v>661</v>
      </c>
      <c r="B4694" s="756" t="s">
        <v>1650</v>
      </c>
      <c r="C4694" s="755" t="s">
        <v>25</v>
      </c>
      <c r="D4694" s="757">
        <v>212.4</v>
      </c>
    </row>
    <row r="4695" spans="1:4">
      <c r="A4695" s="758" t="s">
        <v>662</v>
      </c>
      <c r="B4695" s="759" t="s">
        <v>6647</v>
      </c>
      <c r="C4695" s="758" t="s">
        <v>25</v>
      </c>
      <c r="D4695" s="760">
        <v>33.979999999999997</v>
      </c>
    </row>
    <row r="4696" spans="1:4">
      <c r="A4696" s="755" t="s">
        <v>663</v>
      </c>
      <c r="B4696" s="756" t="s">
        <v>1651</v>
      </c>
      <c r="C4696" s="755" t="s">
        <v>25</v>
      </c>
      <c r="D4696" s="757">
        <v>30.58</v>
      </c>
    </row>
    <row r="4697" spans="1:4">
      <c r="A4697" s="758">
        <v>83343</v>
      </c>
      <c r="B4697" s="759" t="s">
        <v>6648</v>
      </c>
      <c r="C4697" s="758" t="s">
        <v>25</v>
      </c>
      <c r="D4697" s="760">
        <v>12.56</v>
      </c>
    </row>
    <row r="4698" spans="1:4" ht="45">
      <c r="A4698" s="755">
        <v>90082</v>
      </c>
      <c r="B4698" s="756" t="s">
        <v>6649</v>
      </c>
      <c r="C4698" s="755" t="s">
        <v>25</v>
      </c>
      <c r="D4698" s="757">
        <v>7.6</v>
      </c>
    </row>
    <row r="4699" spans="1:4" ht="45">
      <c r="A4699" s="758">
        <v>90084</v>
      </c>
      <c r="B4699" s="759" t="s">
        <v>6650</v>
      </c>
      <c r="C4699" s="758" t="s">
        <v>25</v>
      </c>
      <c r="D4699" s="760">
        <v>7.39</v>
      </c>
    </row>
    <row r="4700" spans="1:4" ht="45">
      <c r="A4700" s="755">
        <v>90085</v>
      </c>
      <c r="B4700" s="756" t="s">
        <v>6651</v>
      </c>
      <c r="C4700" s="755" t="s">
        <v>25</v>
      </c>
      <c r="D4700" s="757">
        <v>6.95</v>
      </c>
    </row>
    <row r="4701" spans="1:4" ht="45">
      <c r="A4701" s="758">
        <v>90086</v>
      </c>
      <c r="B4701" s="759" t="s">
        <v>6652</v>
      </c>
      <c r="C4701" s="758" t="s">
        <v>25</v>
      </c>
      <c r="D4701" s="760">
        <v>7.02</v>
      </c>
    </row>
    <row r="4702" spans="1:4" ht="45">
      <c r="A4702" s="755">
        <v>90087</v>
      </c>
      <c r="B4702" s="756" t="s">
        <v>6653</v>
      </c>
      <c r="C4702" s="755" t="s">
        <v>25</v>
      </c>
      <c r="D4702" s="757">
        <v>6.19</v>
      </c>
    </row>
    <row r="4703" spans="1:4" ht="45">
      <c r="A4703" s="758">
        <v>90088</v>
      </c>
      <c r="B4703" s="759" t="s">
        <v>6654</v>
      </c>
      <c r="C4703" s="758" t="s">
        <v>25</v>
      </c>
      <c r="D4703" s="760">
        <v>6.31</v>
      </c>
    </row>
    <row r="4704" spans="1:4" ht="45">
      <c r="A4704" s="755">
        <v>90090</v>
      </c>
      <c r="B4704" s="756" t="s">
        <v>6655</v>
      </c>
      <c r="C4704" s="755" t="s">
        <v>25</v>
      </c>
      <c r="D4704" s="757">
        <v>6.06</v>
      </c>
    </row>
    <row r="4705" spans="1:4" ht="45">
      <c r="A4705" s="758">
        <v>90091</v>
      </c>
      <c r="B4705" s="759" t="s">
        <v>1652</v>
      </c>
      <c r="C4705" s="758" t="s">
        <v>25</v>
      </c>
      <c r="D4705" s="760">
        <v>4.54</v>
      </c>
    </row>
    <row r="4706" spans="1:4" ht="45">
      <c r="A4706" s="755">
        <v>90092</v>
      </c>
      <c r="B4706" s="756" t="s">
        <v>6656</v>
      </c>
      <c r="C4706" s="755" t="s">
        <v>25</v>
      </c>
      <c r="D4706" s="757">
        <v>4.4000000000000004</v>
      </c>
    </row>
    <row r="4707" spans="1:4" ht="45">
      <c r="A4707" s="758">
        <v>90093</v>
      </c>
      <c r="B4707" s="759" t="s">
        <v>6657</v>
      </c>
      <c r="C4707" s="758" t="s">
        <v>25</v>
      </c>
      <c r="D4707" s="760">
        <v>4.1399999999999997</v>
      </c>
    </row>
    <row r="4708" spans="1:4" ht="45">
      <c r="A4708" s="755">
        <v>90094</v>
      </c>
      <c r="B4708" s="756" t="s">
        <v>6658</v>
      </c>
      <c r="C4708" s="755" t="s">
        <v>25</v>
      </c>
      <c r="D4708" s="757">
        <v>4.18</v>
      </c>
    </row>
    <row r="4709" spans="1:4" ht="45">
      <c r="A4709" s="758">
        <v>90095</v>
      </c>
      <c r="B4709" s="759" t="s">
        <v>6659</v>
      </c>
      <c r="C4709" s="758" t="s">
        <v>25</v>
      </c>
      <c r="D4709" s="760">
        <v>3.7</v>
      </c>
    </row>
    <row r="4710" spans="1:4" ht="45">
      <c r="A4710" s="755">
        <v>90096</v>
      </c>
      <c r="B4710" s="756" t="s">
        <v>6660</v>
      </c>
      <c r="C4710" s="755" t="s">
        <v>25</v>
      </c>
      <c r="D4710" s="757">
        <v>3.77</v>
      </c>
    </row>
    <row r="4711" spans="1:4" ht="45">
      <c r="A4711" s="758">
        <v>90098</v>
      </c>
      <c r="B4711" s="759" t="s">
        <v>6661</v>
      </c>
      <c r="C4711" s="758" t="s">
        <v>25</v>
      </c>
      <c r="D4711" s="760">
        <v>3.62</v>
      </c>
    </row>
    <row r="4712" spans="1:4" ht="45">
      <c r="A4712" s="755">
        <v>90099</v>
      </c>
      <c r="B4712" s="756" t="s">
        <v>6662</v>
      </c>
      <c r="C4712" s="755" t="s">
        <v>25</v>
      </c>
      <c r="D4712" s="757">
        <v>10.17</v>
      </c>
    </row>
    <row r="4713" spans="1:4" ht="45">
      <c r="A4713" s="758">
        <v>90100</v>
      </c>
      <c r="B4713" s="759" t="s">
        <v>6663</v>
      </c>
      <c r="C4713" s="758" t="s">
        <v>25</v>
      </c>
      <c r="D4713" s="760">
        <v>8.66</v>
      </c>
    </row>
    <row r="4714" spans="1:4" ht="45">
      <c r="A4714" s="755">
        <v>90101</v>
      </c>
      <c r="B4714" s="756" t="s">
        <v>6664</v>
      </c>
      <c r="C4714" s="755" t="s">
        <v>25</v>
      </c>
      <c r="D4714" s="757">
        <v>8.5500000000000007</v>
      </c>
    </row>
    <row r="4715" spans="1:4" ht="45">
      <c r="A4715" s="758">
        <v>90102</v>
      </c>
      <c r="B4715" s="759" t="s">
        <v>6665</v>
      </c>
      <c r="C4715" s="758" t="s">
        <v>25</v>
      </c>
      <c r="D4715" s="760">
        <v>7.78</v>
      </c>
    </row>
    <row r="4716" spans="1:4" ht="45">
      <c r="A4716" s="755">
        <v>90105</v>
      </c>
      <c r="B4716" s="756" t="s">
        <v>6666</v>
      </c>
      <c r="C4716" s="755" t="s">
        <v>25</v>
      </c>
      <c r="D4716" s="757">
        <v>6.08</v>
      </c>
    </row>
    <row r="4717" spans="1:4" ht="45">
      <c r="A4717" s="758">
        <v>90106</v>
      </c>
      <c r="B4717" s="759" t="s">
        <v>6667</v>
      </c>
      <c r="C4717" s="758" t="s">
        <v>25</v>
      </c>
      <c r="D4717" s="760">
        <v>5.17</v>
      </c>
    </row>
    <row r="4718" spans="1:4" ht="45">
      <c r="A4718" s="755">
        <v>90107</v>
      </c>
      <c r="B4718" s="756" t="s">
        <v>8332</v>
      </c>
      <c r="C4718" s="755" t="s">
        <v>25</v>
      </c>
      <c r="D4718" s="757">
        <v>5.0999999999999996</v>
      </c>
    </row>
    <row r="4719" spans="1:4" ht="45">
      <c r="A4719" s="758">
        <v>90108</v>
      </c>
      <c r="B4719" s="759" t="s">
        <v>6668</v>
      </c>
      <c r="C4719" s="758" t="s">
        <v>25</v>
      </c>
      <c r="D4719" s="760">
        <v>4.63</v>
      </c>
    </row>
    <row r="4720" spans="1:4">
      <c r="A4720" s="755">
        <v>93358</v>
      </c>
      <c r="B4720" s="756" t="s">
        <v>8333</v>
      </c>
      <c r="C4720" s="755" t="s">
        <v>25</v>
      </c>
      <c r="D4720" s="757">
        <v>56.01</v>
      </c>
    </row>
    <row r="4721" spans="1:4">
      <c r="A4721" s="758">
        <v>79482</v>
      </c>
      <c r="B4721" s="759" t="s">
        <v>1653</v>
      </c>
      <c r="C4721" s="758" t="s">
        <v>25</v>
      </c>
      <c r="D4721" s="760">
        <v>63.82</v>
      </c>
    </row>
    <row r="4722" spans="1:4" ht="30">
      <c r="A4722" s="755">
        <v>94304</v>
      </c>
      <c r="B4722" s="756" t="s">
        <v>6669</v>
      </c>
      <c r="C4722" s="755" t="s">
        <v>25</v>
      </c>
      <c r="D4722" s="757">
        <v>23.86</v>
      </c>
    </row>
    <row r="4723" spans="1:4" ht="30">
      <c r="A4723" s="758">
        <v>94305</v>
      </c>
      <c r="B4723" s="759" t="s">
        <v>6670</v>
      </c>
      <c r="C4723" s="758" t="s">
        <v>25</v>
      </c>
      <c r="D4723" s="760">
        <v>21.6</v>
      </c>
    </row>
    <row r="4724" spans="1:4" ht="30">
      <c r="A4724" s="755">
        <v>94306</v>
      </c>
      <c r="B4724" s="756" t="s">
        <v>6671</v>
      </c>
      <c r="C4724" s="755" t="s">
        <v>25</v>
      </c>
      <c r="D4724" s="757">
        <v>18.75</v>
      </c>
    </row>
    <row r="4725" spans="1:4" ht="30">
      <c r="A4725" s="758">
        <v>94307</v>
      </c>
      <c r="B4725" s="759" t="s">
        <v>6672</v>
      </c>
      <c r="C4725" s="758" t="s">
        <v>25</v>
      </c>
      <c r="D4725" s="760">
        <v>19.420000000000002</v>
      </c>
    </row>
    <row r="4726" spans="1:4" ht="30">
      <c r="A4726" s="755">
        <v>94308</v>
      </c>
      <c r="B4726" s="756" t="s">
        <v>6673</v>
      </c>
      <c r="C4726" s="755" t="s">
        <v>25</v>
      </c>
      <c r="D4726" s="757">
        <v>17.61</v>
      </c>
    </row>
    <row r="4727" spans="1:4" ht="30">
      <c r="A4727" s="758">
        <v>94309</v>
      </c>
      <c r="B4727" s="759" t="s">
        <v>6674</v>
      </c>
      <c r="C4727" s="758" t="s">
        <v>25</v>
      </c>
      <c r="D4727" s="760">
        <v>18.43</v>
      </c>
    </row>
    <row r="4728" spans="1:4" ht="30">
      <c r="A4728" s="755">
        <v>94310</v>
      </c>
      <c r="B4728" s="756" t="s">
        <v>6675</v>
      </c>
      <c r="C4728" s="755" t="s">
        <v>25</v>
      </c>
      <c r="D4728" s="757">
        <v>17.02</v>
      </c>
    </row>
    <row r="4729" spans="1:4" ht="30">
      <c r="A4729" s="758">
        <v>94315</v>
      </c>
      <c r="B4729" s="759" t="s">
        <v>1979</v>
      </c>
      <c r="C4729" s="758" t="s">
        <v>25</v>
      </c>
      <c r="D4729" s="760">
        <v>27.9</v>
      </c>
    </row>
    <row r="4730" spans="1:4" ht="30">
      <c r="A4730" s="755">
        <v>94316</v>
      </c>
      <c r="B4730" s="756" t="s">
        <v>6676</v>
      </c>
      <c r="C4730" s="755" t="s">
        <v>25</v>
      </c>
      <c r="D4730" s="757">
        <v>22.78</v>
      </c>
    </row>
    <row r="4731" spans="1:4" ht="30">
      <c r="A4731" s="758">
        <v>94317</v>
      </c>
      <c r="B4731" s="759" t="s">
        <v>1980</v>
      </c>
      <c r="C4731" s="758" t="s">
        <v>25</v>
      </c>
      <c r="D4731" s="760">
        <v>20.52</v>
      </c>
    </row>
    <row r="4732" spans="1:4" ht="30">
      <c r="A4732" s="755">
        <v>94318</v>
      </c>
      <c r="B4732" s="756" t="s">
        <v>6677</v>
      </c>
      <c r="C4732" s="755" t="s">
        <v>25</v>
      </c>
      <c r="D4732" s="757">
        <v>17.61</v>
      </c>
    </row>
    <row r="4733" spans="1:4">
      <c r="A4733" s="758">
        <v>94319</v>
      </c>
      <c r="B4733" s="759" t="s">
        <v>6678</v>
      </c>
      <c r="C4733" s="758" t="s">
        <v>25</v>
      </c>
      <c r="D4733" s="760">
        <v>30.61</v>
      </c>
    </row>
    <row r="4734" spans="1:4" ht="30">
      <c r="A4734" s="755">
        <v>94327</v>
      </c>
      <c r="B4734" s="756" t="s">
        <v>6679</v>
      </c>
      <c r="C4734" s="755" t="s">
        <v>25</v>
      </c>
      <c r="D4734" s="757">
        <v>65.27</v>
      </c>
    </row>
    <row r="4735" spans="1:4" ht="30">
      <c r="A4735" s="758">
        <v>94328</v>
      </c>
      <c r="B4735" s="759" t="s">
        <v>6680</v>
      </c>
      <c r="C4735" s="758" t="s">
        <v>25</v>
      </c>
      <c r="D4735" s="760">
        <v>63.01</v>
      </c>
    </row>
    <row r="4736" spans="1:4" ht="30">
      <c r="A4736" s="755">
        <v>94329</v>
      </c>
      <c r="B4736" s="756" t="s">
        <v>6681</v>
      </c>
      <c r="C4736" s="755" t="s">
        <v>25</v>
      </c>
      <c r="D4736" s="757">
        <v>60.16</v>
      </c>
    </row>
    <row r="4737" spans="1:4" ht="30">
      <c r="A4737" s="758">
        <v>94330</v>
      </c>
      <c r="B4737" s="759" t="s">
        <v>6682</v>
      </c>
      <c r="C4737" s="758" t="s">
        <v>25</v>
      </c>
      <c r="D4737" s="760">
        <v>60.83</v>
      </c>
    </row>
    <row r="4738" spans="1:4" ht="30">
      <c r="A4738" s="755">
        <v>94331</v>
      </c>
      <c r="B4738" s="756" t="s">
        <v>6683</v>
      </c>
      <c r="C4738" s="755" t="s">
        <v>25</v>
      </c>
      <c r="D4738" s="757">
        <v>59.02</v>
      </c>
    </row>
    <row r="4739" spans="1:4" ht="30">
      <c r="A4739" s="758">
        <v>94332</v>
      </c>
      <c r="B4739" s="759" t="s">
        <v>6684</v>
      </c>
      <c r="C4739" s="758" t="s">
        <v>25</v>
      </c>
      <c r="D4739" s="760">
        <v>59.84</v>
      </c>
    </row>
    <row r="4740" spans="1:4" ht="30">
      <c r="A4740" s="755">
        <v>94333</v>
      </c>
      <c r="B4740" s="756" t="s">
        <v>6685</v>
      </c>
      <c r="C4740" s="755" t="s">
        <v>25</v>
      </c>
      <c r="D4740" s="757">
        <v>58.43</v>
      </c>
    </row>
    <row r="4741" spans="1:4" ht="30">
      <c r="A4741" s="758">
        <v>94338</v>
      </c>
      <c r="B4741" s="759" t="s">
        <v>1981</v>
      </c>
      <c r="C4741" s="758" t="s">
        <v>25</v>
      </c>
      <c r="D4741" s="760">
        <v>69.31</v>
      </c>
    </row>
    <row r="4742" spans="1:4" ht="30">
      <c r="A4742" s="755">
        <v>94339</v>
      </c>
      <c r="B4742" s="756" t="s">
        <v>6686</v>
      </c>
      <c r="C4742" s="755" t="s">
        <v>25</v>
      </c>
      <c r="D4742" s="757">
        <v>64.19</v>
      </c>
    </row>
    <row r="4743" spans="1:4" ht="30">
      <c r="A4743" s="758">
        <v>94340</v>
      </c>
      <c r="B4743" s="759" t="s">
        <v>1982</v>
      </c>
      <c r="C4743" s="758" t="s">
        <v>25</v>
      </c>
      <c r="D4743" s="760">
        <v>61.93</v>
      </c>
    </row>
    <row r="4744" spans="1:4" ht="30">
      <c r="A4744" s="755">
        <v>94341</v>
      </c>
      <c r="B4744" s="756" t="s">
        <v>6687</v>
      </c>
      <c r="C4744" s="755" t="s">
        <v>25</v>
      </c>
      <c r="D4744" s="757">
        <v>59.02</v>
      </c>
    </row>
    <row r="4745" spans="1:4">
      <c r="A4745" s="758">
        <v>94342</v>
      </c>
      <c r="B4745" s="759" t="s">
        <v>1983</v>
      </c>
      <c r="C4745" s="758" t="s">
        <v>25</v>
      </c>
      <c r="D4745" s="760">
        <v>72.02</v>
      </c>
    </row>
    <row r="4746" spans="1:4" ht="30">
      <c r="A4746" s="755">
        <v>96385</v>
      </c>
      <c r="B4746" s="756" t="s">
        <v>6688</v>
      </c>
      <c r="C4746" s="755" t="s">
        <v>25</v>
      </c>
      <c r="D4746" s="757">
        <v>4.8499999999999996</v>
      </c>
    </row>
    <row r="4747" spans="1:4" ht="30">
      <c r="A4747" s="758">
        <v>96386</v>
      </c>
      <c r="B4747" s="759" t="s">
        <v>6689</v>
      </c>
      <c r="C4747" s="758" t="s">
        <v>25</v>
      </c>
      <c r="D4747" s="760">
        <v>4.6900000000000004</v>
      </c>
    </row>
    <row r="4748" spans="1:4">
      <c r="A4748" s="755">
        <v>83346</v>
      </c>
      <c r="B4748" s="756" t="s">
        <v>1654</v>
      </c>
      <c r="C4748" s="755" t="s">
        <v>25</v>
      </c>
      <c r="D4748" s="757">
        <v>0.9</v>
      </c>
    </row>
    <row r="4749" spans="1:4" ht="45">
      <c r="A4749" s="758">
        <v>93360</v>
      </c>
      <c r="B4749" s="759" t="s">
        <v>6690</v>
      </c>
      <c r="C4749" s="758" t="s">
        <v>25</v>
      </c>
      <c r="D4749" s="760">
        <v>13.18</v>
      </c>
    </row>
    <row r="4750" spans="1:4" ht="45">
      <c r="A4750" s="755">
        <v>93361</v>
      </c>
      <c r="B4750" s="756" t="s">
        <v>6691</v>
      </c>
      <c r="C4750" s="755" t="s">
        <v>25</v>
      </c>
      <c r="D4750" s="757">
        <v>11.01</v>
      </c>
    </row>
    <row r="4751" spans="1:4" ht="45">
      <c r="A4751" s="758">
        <v>93362</v>
      </c>
      <c r="B4751" s="759" t="s">
        <v>6692</v>
      </c>
      <c r="C4751" s="758" t="s">
        <v>25</v>
      </c>
      <c r="D4751" s="760">
        <v>8.09</v>
      </c>
    </row>
    <row r="4752" spans="1:4" ht="45">
      <c r="A4752" s="755">
        <v>93363</v>
      </c>
      <c r="B4752" s="756" t="s">
        <v>6693</v>
      </c>
      <c r="C4752" s="755" t="s">
        <v>25</v>
      </c>
      <c r="D4752" s="757">
        <v>8.75</v>
      </c>
    </row>
    <row r="4753" spans="1:4" ht="45">
      <c r="A4753" s="758">
        <v>93364</v>
      </c>
      <c r="B4753" s="759" t="s">
        <v>6694</v>
      </c>
      <c r="C4753" s="758" t="s">
        <v>25</v>
      </c>
      <c r="D4753" s="760">
        <v>6.94</v>
      </c>
    </row>
    <row r="4754" spans="1:4" ht="45">
      <c r="A4754" s="755">
        <v>93365</v>
      </c>
      <c r="B4754" s="756" t="s">
        <v>6695</v>
      </c>
      <c r="C4754" s="755" t="s">
        <v>25</v>
      </c>
      <c r="D4754" s="757">
        <v>7.72</v>
      </c>
    </row>
    <row r="4755" spans="1:4" ht="45">
      <c r="A4755" s="758">
        <v>93366</v>
      </c>
      <c r="B4755" s="759" t="s">
        <v>6696</v>
      </c>
      <c r="C4755" s="758" t="s">
        <v>25</v>
      </c>
      <c r="D4755" s="760">
        <v>6.37</v>
      </c>
    </row>
    <row r="4756" spans="1:4" ht="45">
      <c r="A4756" s="755">
        <v>93367</v>
      </c>
      <c r="B4756" s="756" t="s">
        <v>6697</v>
      </c>
      <c r="C4756" s="755" t="s">
        <v>25</v>
      </c>
      <c r="D4756" s="757">
        <v>12.29</v>
      </c>
    </row>
    <row r="4757" spans="1:4" ht="45">
      <c r="A4757" s="758">
        <v>93368</v>
      </c>
      <c r="B4757" s="759" t="s">
        <v>6698</v>
      </c>
      <c r="C4757" s="758" t="s">
        <v>25</v>
      </c>
      <c r="D4757" s="760">
        <v>10.039999999999999</v>
      </c>
    </row>
    <row r="4758" spans="1:4" ht="45">
      <c r="A4758" s="755">
        <v>93369</v>
      </c>
      <c r="B4758" s="756" t="s">
        <v>6699</v>
      </c>
      <c r="C4758" s="755" t="s">
        <v>25</v>
      </c>
      <c r="D4758" s="757">
        <v>7.19</v>
      </c>
    </row>
    <row r="4759" spans="1:4" ht="45">
      <c r="A4759" s="758">
        <v>93370</v>
      </c>
      <c r="B4759" s="759" t="s">
        <v>6700</v>
      </c>
      <c r="C4759" s="758" t="s">
        <v>25</v>
      </c>
      <c r="D4759" s="760">
        <v>7.86</v>
      </c>
    </row>
    <row r="4760" spans="1:4" ht="45">
      <c r="A4760" s="755">
        <v>93371</v>
      </c>
      <c r="B4760" s="756" t="s">
        <v>6701</v>
      </c>
      <c r="C4760" s="755" t="s">
        <v>25</v>
      </c>
      <c r="D4760" s="757">
        <v>6.05</v>
      </c>
    </row>
    <row r="4761" spans="1:4" ht="45">
      <c r="A4761" s="758">
        <v>93372</v>
      </c>
      <c r="B4761" s="759" t="s">
        <v>6702</v>
      </c>
      <c r="C4761" s="758" t="s">
        <v>25</v>
      </c>
      <c r="D4761" s="760">
        <v>6.88</v>
      </c>
    </row>
    <row r="4762" spans="1:4" ht="45">
      <c r="A4762" s="755">
        <v>93373</v>
      </c>
      <c r="B4762" s="756" t="s">
        <v>6703</v>
      </c>
      <c r="C4762" s="755" t="s">
        <v>25</v>
      </c>
      <c r="D4762" s="757">
        <v>5.48</v>
      </c>
    </row>
    <row r="4763" spans="1:4" ht="45">
      <c r="A4763" s="758">
        <v>93374</v>
      </c>
      <c r="B4763" s="759" t="s">
        <v>6704</v>
      </c>
      <c r="C4763" s="758" t="s">
        <v>25</v>
      </c>
      <c r="D4763" s="760">
        <v>15.23</v>
      </c>
    </row>
    <row r="4764" spans="1:4" ht="45">
      <c r="A4764" s="755">
        <v>93375</v>
      </c>
      <c r="B4764" s="756" t="s">
        <v>6705</v>
      </c>
      <c r="C4764" s="755" t="s">
        <v>25</v>
      </c>
      <c r="D4764" s="757">
        <v>11.69</v>
      </c>
    </row>
    <row r="4765" spans="1:4" ht="45">
      <c r="A4765" s="758">
        <v>93376</v>
      </c>
      <c r="B4765" s="759" t="s">
        <v>6706</v>
      </c>
      <c r="C4765" s="758" t="s">
        <v>25</v>
      </c>
      <c r="D4765" s="760">
        <v>9.59</v>
      </c>
    </row>
    <row r="4766" spans="1:4" ht="45">
      <c r="A4766" s="755">
        <v>93377</v>
      </c>
      <c r="B4766" s="756" t="s">
        <v>6707</v>
      </c>
      <c r="C4766" s="755" t="s">
        <v>25</v>
      </c>
      <c r="D4766" s="757">
        <v>6.51</v>
      </c>
    </row>
    <row r="4767" spans="1:4" ht="45">
      <c r="A4767" s="758">
        <v>93378</v>
      </c>
      <c r="B4767" s="759" t="s">
        <v>6708</v>
      </c>
      <c r="C4767" s="758" t="s">
        <v>25</v>
      </c>
      <c r="D4767" s="760">
        <v>14.15</v>
      </c>
    </row>
    <row r="4768" spans="1:4" ht="45">
      <c r="A4768" s="755">
        <v>93379</v>
      </c>
      <c r="B4768" s="756" t="s">
        <v>6709</v>
      </c>
      <c r="C4768" s="755" t="s">
        <v>25</v>
      </c>
      <c r="D4768" s="757">
        <v>10.87</v>
      </c>
    </row>
    <row r="4769" spans="1:4" ht="45">
      <c r="A4769" s="758">
        <v>93380</v>
      </c>
      <c r="B4769" s="759" t="s">
        <v>6710</v>
      </c>
      <c r="C4769" s="758" t="s">
        <v>25</v>
      </c>
      <c r="D4769" s="760">
        <v>8.9499999999999993</v>
      </c>
    </row>
    <row r="4770" spans="1:4" ht="45">
      <c r="A4770" s="755">
        <v>93381</v>
      </c>
      <c r="B4770" s="756" t="s">
        <v>6711</v>
      </c>
      <c r="C4770" s="755" t="s">
        <v>25</v>
      </c>
      <c r="D4770" s="757">
        <v>6.05</v>
      </c>
    </row>
    <row r="4771" spans="1:4">
      <c r="A4771" s="758">
        <v>93382</v>
      </c>
      <c r="B4771" s="759" t="s">
        <v>1959</v>
      </c>
      <c r="C4771" s="758" t="s">
        <v>25</v>
      </c>
      <c r="D4771" s="760">
        <v>19.05</v>
      </c>
    </row>
    <row r="4772" spans="1:4">
      <c r="A4772" s="755">
        <v>96995</v>
      </c>
      <c r="B4772" s="756" t="s">
        <v>6712</v>
      </c>
      <c r="C4772" s="755" t="s">
        <v>25</v>
      </c>
      <c r="D4772" s="757">
        <v>33.96</v>
      </c>
    </row>
    <row r="4773" spans="1:4">
      <c r="A4773" s="758">
        <v>72838</v>
      </c>
      <c r="B4773" s="759" t="s">
        <v>6713</v>
      </c>
      <c r="C4773" s="758" t="s">
        <v>665</v>
      </c>
      <c r="D4773" s="760">
        <v>0.89</v>
      </c>
    </row>
    <row r="4774" spans="1:4">
      <c r="A4774" s="755">
        <v>72839</v>
      </c>
      <c r="B4774" s="756" t="s">
        <v>6714</v>
      </c>
      <c r="C4774" s="755" t="s">
        <v>665</v>
      </c>
      <c r="D4774" s="757">
        <v>0.72</v>
      </c>
    </row>
    <row r="4775" spans="1:4">
      <c r="A4775" s="758">
        <v>72840</v>
      </c>
      <c r="B4775" s="759" t="s">
        <v>666</v>
      </c>
      <c r="C4775" s="758" t="s">
        <v>665</v>
      </c>
      <c r="D4775" s="760">
        <v>0.6</v>
      </c>
    </row>
    <row r="4776" spans="1:4">
      <c r="A4776" s="755">
        <v>72844</v>
      </c>
      <c r="B4776" s="756" t="s">
        <v>6717</v>
      </c>
      <c r="C4776" s="755" t="s">
        <v>668</v>
      </c>
      <c r="D4776" s="757">
        <v>0.79</v>
      </c>
    </row>
    <row r="4777" spans="1:4">
      <c r="A4777" s="758">
        <v>72845</v>
      </c>
      <c r="B4777" s="759" t="s">
        <v>669</v>
      </c>
      <c r="C4777" s="758" t="s">
        <v>668</v>
      </c>
      <c r="D4777" s="760">
        <v>4.72</v>
      </c>
    </row>
    <row r="4778" spans="1:4">
      <c r="A4778" s="755">
        <v>72846</v>
      </c>
      <c r="B4778" s="756" t="s">
        <v>6718</v>
      </c>
      <c r="C4778" s="755" t="s">
        <v>668</v>
      </c>
      <c r="D4778" s="757">
        <v>3.9</v>
      </c>
    </row>
    <row r="4779" spans="1:4">
      <c r="A4779" s="758">
        <v>72847</v>
      </c>
      <c r="B4779" s="759" t="s">
        <v>670</v>
      </c>
      <c r="C4779" s="758" t="s">
        <v>668</v>
      </c>
      <c r="D4779" s="760">
        <v>8.41</v>
      </c>
    </row>
    <row r="4780" spans="1:4">
      <c r="A4780" s="755">
        <v>72848</v>
      </c>
      <c r="B4780" s="756" t="s">
        <v>6719</v>
      </c>
      <c r="C4780" s="755" t="s">
        <v>668</v>
      </c>
      <c r="D4780" s="757">
        <v>2.1</v>
      </c>
    </row>
    <row r="4781" spans="1:4" ht="30">
      <c r="A4781" s="758">
        <v>72849</v>
      </c>
      <c r="B4781" s="759" t="s">
        <v>6720</v>
      </c>
      <c r="C4781" s="758" t="s">
        <v>668</v>
      </c>
      <c r="D4781" s="760">
        <v>2.69</v>
      </c>
    </row>
    <row r="4782" spans="1:4">
      <c r="A4782" s="755">
        <v>72850</v>
      </c>
      <c r="B4782" s="756" t="s">
        <v>6721</v>
      </c>
      <c r="C4782" s="755" t="s">
        <v>668</v>
      </c>
      <c r="D4782" s="757">
        <v>11.32</v>
      </c>
    </row>
    <row r="4783" spans="1:4">
      <c r="A4783" s="758">
        <v>72882</v>
      </c>
      <c r="B4783" s="759" t="s">
        <v>6713</v>
      </c>
      <c r="C4783" s="758" t="s">
        <v>671</v>
      </c>
      <c r="D4783" s="760">
        <v>1.34</v>
      </c>
    </row>
    <row r="4784" spans="1:4">
      <c r="A4784" s="755">
        <v>72883</v>
      </c>
      <c r="B4784" s="756" t="s">
        <v>6714</v>
      </c>
      <c r="C4784" s="755" t="s">
        <v>671</v>
      </c>
      <c r="D4784" s="757">
        <v>1.07</v>
      </c>
    </row>
    <row r="4785" spans="1:4">
      <c r="A4785" s="758">
        <v>72884</v>
      </c>
      <c r="B4785" s="759" t="s">
        <v>666</v>
      </c>
      <c r="C4785" s="758" t="s">
        <v>671</v>
      </c>
      <c r="D4785" s="760">
        <v>0.89</v>
      </c>
    </row>
    <row r="4786" spans="1:4">
      <c r="A4786" s="755">
        <v>72885</v>
      </c>
      <c r="B4786" s="756" t="s">
        <v>6715</v>
      </c>
      <c r="C4786" s="755" t="s">
        <v>671</v>
      </c>
      <c r="D4786" s="757">
        <v>1.68</v>
      </c>
    </row>
    <row r="4787" spans="1:4">
      <c r="A4787" s="758">
        <v>72886</v>
      </c>
      <c r="B4787" s="759" t="s">
        <v>6716</v>
      </c>
      <c r="C4787" s="758" t="s">
        <v>671</v>
      </c>
      <c r="D4787" s="760">
        <v>1.34</v>
      </c>
    </row>
    <row r="4788" spans="1:4">
      <c r="A4788" s="755">
        <v>72887</v>
      </c>
      <c r="B4788" s="756" t="s">
        <v>667</v>
      </c>
      <c r="C4788" s="755" t="s">
        <v>671</v>
      </c>
      <c r="D4788" s="757">
        <v>1.1200000000000001</v>
      </c>
    </row>
    <row r="4789" spans="1:4">
      <c r="A4789" s="758">
        <v>72888</v>
      </c>
      <c r="B4789" s="759" t="s">
        <v>6717</v>
      </c>
      <c r="C4789" s="758" t="s">
        <v>25</v>
      </c>
      <c r="D4789" s="760">
        <v>1.17</v>
      </c>
    </row>
    <row r="4790" spans="1:4" ht="30">
      <c r="A4790" s="755">
        <v>72890</v>
      </c>
      <c r="B4790" s="756" t="s">
        <v>1655</v>
      </c>
      <c r="C4790" s="755" t="s">
        <v>25</v>
      </c>
      <c r="D4790" s="757">
        <v>7.1</v>
      </c>
    </row>
    <row r="4791" spans="1:4" ht="30">
      <c r="A4791" s="758">
        <v>72891</v>
      </c>
      <c r="B4791" s="759" t="s">
        <v>6722</v>
      </c>
      <c r="C4791" s="758" t="s">
        <v>25</v>
      </c>
      <c r="D4791" s="760">
        <v>5.85</v>
      </c>
    </row>
    <row r="4792" spans="1:4" ht="30">
      <c r="A4792" s="755">
        <v>72892</v>
      </c>
      <c r="B4792" s="756" t="s">
        <v>6723</v>
      </c>
      <c r="C4792" s="755" t="s">
        <v>25</v>
      </c>
      <c r="D4792" s="757">
        <v>12.62</v>
      </c>
    </row>
    <row r="4793" spans="1:4" ht="30">
      <c r="A4793" s="758">
        <v>72893</v>
      </c>
      <c r="B4793" s="759" t="s">
        <v>6724</v>
      </c>
      <c r="C4793" s="758" t="s">
        <v>25</v>
      </c>
      <c r="D4793" s="760">
        <v>3.14</v>
      </c>
    </row>
    <row r="4794" spans="1:4" ht="30">
      <c r="A4794" s="755">
        <v>72894</v>
      </c>
      <c r="B4794" s="756" t="s">
        <v>6725</v>
      </c>
      <c r="C4794" s="755" t="s">
        <v>25</v>
      </c>
      <c r="D4794" s="757">
        <v>4.03</v>
      </c>
    </row>
    <row r="4795" spans="1:4">
      <c r="A4795" s="758">
        <v>72895</v>
      </c>
      <c r="B4795" s="759" t="s">
        <v>6726</v>
      </c>
      <c r="C4795" s="758" t="s">
        <v>25</v>
      </c>
      <c r="D4795" s="760">
        <v>21.28</v>
      </c>
    </row>
    <row r="4796" spans="1:4">
      <c r="A4796" s="755">
        <v>72897</v>
      </c>
      <c r="B4796" s="756" t="s">
        <v>672</v>
      </c>
      <c r="C4796" s="755" t="s">
        <v>25</v>
      </c>
      <c r="D4796" s="757">
        <v>17.12</v>
      </c>
    </row>
    <row r="4797" spans="1:4">
      <c r="A4797" s="758">
        <v>72898</v>
      </c>
      <c r="B4797" s="759" t="s">
        <v>673</v>
      </c>
      <c r="C4797" s="758" t="s">
        <v>25</v>
      </c>
      <c r="D4797" s="760">
        <v>3.54</v>
      </c>
    </row>
    <row r="4798" spans="1:4">
      <c r="A4798" s="755">
        <v>72899</v>
      </c>
      <c r="B4798" s="756" t="s">
        <v>6727</v>
      </c>
      <c r="C4798" s="755" t="s">
        <v>25</v>
      </c>
      <c r="D4798" s="757">
        <v>5.5</v>
      </c>
    </row>
    <row r="4799" spans="1:4">
      <c r="A4799" s="758">
        <v>72900</v>
      </c>
      <c r="B4799" s="759" t="s">
        <v>6728</v>
      </c>
      <c r="C4799" s="758" t="s">
        <v>25</v>
      </c>
      <c r="D4799" s="760">
        <v>6.05</v>
      </c>
    </row>
    <row r="4800" spans="1:4" ht="30">
      <c r="A4800" s="755" t="s">
        <v>674</v>
      </c>
      <c r="B4800" s="756" t="s">
        <v>6729</v>
      </c>
      <c r="C4800" s="755" t="s">
        <v>25</v>
      </c>
      <c r="D4800" s="757">
        <v>1.55</v>
      </c>
    </row>
    <row r="4801" spans="1:4">
      <c r="A4801" s="758" t="s">
        <v>675</v>
      </c>
      <c r="B4801" s="759" t="s">
        <v>6730</v>
      </c>
      <c r="C4801" s="758" t="s">
        <v>25</v>
      </c>
      <c r="D4801" s="760">
        <v>2.95</v>
      </c>
    </row>
    <row r="4802" spans="1:4">
      <c r="A4802" s="755">
        <v>83356</v>
      </c>
      <c r="B4802" s="756" t="s">
        <v>676</v>
      </c>
      <c r="C4802" s="755" t="s">
        <v>671</v>
      </c>
      <c r="D4802" s="757">
        <v>0.8</v>
      </c>
    </row>
    <row r="4803" spans="1:4">
      <c r="A4803" s="758">
        <v>83358</v>
      </c>
      <c r="B4803" s="759" t="s">
        <v>677</v>
      </c>
      <c r="C4803" s="758" t="s">
        <v>671</v>
      </c>
      <c r="D4803" s="760">
        <v>1.65</v>
      </c>
    </row>
    <row r="4804" spans="1:4">
      <c r="A4804" s="755">
        <v>95285</v>
      </c>
      <c r="B4804" s="756" t="s">
        <v>2494</v>
      </c>
      <c r="C4804" s="755" t="s">
        <v>25</v>
      </c>
      <c r="D4804" s="757">
        <v>3.83</v>
      </c>
    </row>
    <row r="4805" spans="1:4">
      <c r="A4805" s="758">
        <v>95286</v>
      </c>
      <c r="B4805" s="759" t="s">
        <v>2495</v>
      </c>
      <c r="C4805" s="758" t="s">
        <v>25</v>
      </c>
      <c r="D4805" s="760">
        <v>3.93</v>
      </c>
    </row>
    <row r="4806" spans="1:4">
      <c r="A4806" s="755">
        <v>95287</v>
      </c>
      <c r="B4806" s="756" t="s">
        <v>2496</v>
      </c>
      <c r="C4806" s="755" t="s">
        <v>25</v>
      </c>
      <c r="D4806" s="757">
        <v>4.03</v>
      </c>
    </row>
    <row r="4807" spans="1:4">
      <c r="A4807" s="758">
        <v>95288</v>
      </c>
      <c r="B4807" s="759" t="s">
        <v>2497</v>
      </c>
      <c r="C4807" s="758" t="s">
        <v>25</v>
      </c>
      <c r="D4807" s="760">
        <v>4.1500000000000004</v>
      </c>
    </row>
    <row r="4808" spans="1:4">
      <c r="A4808" s="755">
        <v>95289</v>
      </c>
      <c r="B4808" s="756" t="s">
        <v>2498</v>
      </c>
      <c r="C4808" s="755" t="s">
        <v>25</v>
      </c>
      <c r="D4808" s="757">
        <v>4.2699999999999996</v>
      </c>
    </row>
    <row r="4809" spans="1:4">
      <c r="A4809" s="758">
        <v>95291</v>
      </c>
      <c r="B4809" s="759" t="s">
        <v>6731</v>
      </c>
      <c r="C4809" s="758" t="s">
        <v>25</v>
      </c>
      <c r="D4809" s="760">
        <v>3.41</v>
      </c>
    </row>
    <row r="4810" spans="1:4">
      <c r="A4810" s="755">
        <v>95292</v>
      </c>
      <c r="B4810" s="756" t="s">
        <v>6732</v>
      </c>
      <c r="C4810" s="755" t="s">
        <v>25</v>
      </c>
      <c r="D4810" s="757">
        <v>3.5</v>
      </c>
    </row>
    <row r="4811" spans="1:4">
      <c r="A4811" s="758">
        <v>95293</v>
      </c>
      <c r="B4811" s="759" t="s">
        <v>6733</v>
      </c>
      <c r="C4811" s="758" t="s">
        <v>25</v>
      </c>
      <c r="D4811" s="760">
        <v>3.6</v>
      </c>
    </row>
    <row r="4812" spans="1:4">
      <c r="A4812" s="755">
        <v>95294</v>
      </c>
      <c r="B4812" s="756" t="s">
        <v>6734</v>
      </c>
      <c r="C4812" s="755" t="s">
        <v>25</v>
      </c>
      <c r="D4812" s="757">
        <v>3.8</v>
      </c>
    </row>
    <row r="4813" spans="1:4">
      <c r="A4813" s="758">
        <v>95295</v>
      </c>
      <c r="B4813" s="759" t="s">
        <v>6735</v>
      </c>
      <c r="C4813" s="758" t="s">
        <v>25</v>
      </c>
      <c r="D4813" s="760">
        <v>3.7</v>
      </c>
    </row>
    <row r="4814" spans="1:4">
      <c r="A4814" s="755">
        <v>95297</v>
      </c>
      <c r="B4814" s="756" t="s">
        <v>6736</v>
      </c>
      <c r="C4814" s="755" t="s">
        <v>25</v>
      </c>
      <c r="D4814" s="757">
        <v>3.06</v>
      </c>
    </row>
    <row r="4815" spans="1:4">
      <c r="A4815" s="758">
        <v>95298</v>
      </c>
      <c r="B4815" s="759" t="s">
        <v>6737</v>
      </c>
      <c r="C4815" s="758" t="s">
        <v>25</v>
      </c>
      <c r="D4815" s="760">
        <v>3.14</v>
      </c>
    </row>
    <row r="4816" spans="1:4">
      <c r="A4816" s="755">
        <v>95299</v>
      </c>
      <c r="B4816" s="756" t="s">
        <v>6738</v>
      </c>
      <c r="C4816" s="755" t="s">
        <v>25</v>
      </c>
      <c r="D4816" s="757">
        <v>3.23</v>
      </c>
    </row>
    <row r="4817" spans="1:4">
      <c r="A4817" s="758">
        <v>95300</v>
      </c>
      <c r="B4817" s="759" t="s">
        <v>6739</v>
      </c>
      <c r="C4817" s="758" t="s">
        <v>25</v>
      </c>
      <c r="D4817" s="760">
        <v>3.33</v>
      </c>
    </row>
    <row r="4818" spans="1:4">
      <c r="A4818" s="755">
        <v>95301</v>
      </c>
      <c r="B4818" s="756" t="s">
        <v>6740</v>
      </c>
      <c r="C4818" s="755" t="s">
        <v>25</v>
      </c>
      <c r="D4818" s="757">
        <v>3.41</v>
      </c>
    </row>
    <row r="4819" spans="1:4">
      <c r="A4819" s="758">
        <v>95302</v>
      </c>
      <c r="B4819" s="759" t="s">
        <v>2499</v>
      </c>
      <c r="C4819" s="758" t="s">
        <v>671</v>
      </c>
      <c r="D4819" s="760">
        <v>1.49</v>
      </c>
    </row>
    <row r="4820" spans="1:4">
      <c r="A4820" s="755">
        <v>95303</v>
      </c>
      <c r="B4820" s="756" t="s">
        <v>6741</v>
      </c>
      <c r="C4820" s="755" t="s">
        <v>671</v>
      </c>
      <c r="D4820" s="757">
        <v>1.02</v>
      </c>
    </row>
    <row r="4821" spans="1:4">
      <c r="A4821" s="758">
        <v>97912</v>
      </c>
      <c r="B4821" s="759" t="s">
        <v>6742</v>
      </c>
      <c r="C4821" s="758" t="s">
        <v>671</v>
      </c>
      <c r="D4821" s="760">
        <v>2.17</v>
      </c>
    </row>
    <row r="4822" spans="1:4" ht="30">
      <c r="A4822" s="755">
        <v>97913</v>
      </c>
      <c r="B4822" s="756" t="s">
        <v>6743</v>
      </c>
      <c r="C4822" s="755" t="s">
        <v>671</v>
      </c>
      <c r="D4822" s="757">
        <v>1.66</v>
      </c>
    </row>
    <row r="4823" spans="1:4" ht="30">
      <c r="A4823" s="758">
        <v>97914</v>
      </c>
      <c r="B4823" s="759" t="s">
        <v>6744</v>
      </c>
      <c r="C4823" s="758" t="s">
        <v>671</v>
      </c>
      <c r="D4823" s="760">
        <v>1.56</v>
      </c>
    </row>
    <row r="4824" spans="1:4" ht="30">
      <c r="A4824" s="755">
        <v>97915</v>
      </c>
      <c r="B4824" s="756" t="s">
        <v>6745</v>
      </c>
      <c r="C4824" s="755" t="s">
        <v>671</v>
      </c>
      <c r="D4824" s="757">
        <v>1.1100000000000001</v>
      </c>
    </row>
    <row r="4825" spans="1:4">
      <c r="A4825" s="758">
        <v>97916</v>
      </c>
      <c r="B4825" s="759" t="s">
        <v>6746</v>
      </c>
      <c r="C4825" s="758" t="s">
        <v>665</v>
      </c>
      <c r="D4825" s="760">
        <v>1.44</v>
      </c>
    </row>
    <row r="4826" spans="1:4">
      <c r="A4826" s="755">
        <v>97917</v>
      </c>
      <c r="B4826" s="756" t="s">
        <v>6747</v>
      </c>
      <c r="C4826" s="755" t="s">
        <v>665</v>
      </c>
      <c r="D4826" s="757">
        <v>1.1100000000000001</v>
      </c>
    </row>
    <row r="4827" spans="1:4" ht="30">
      <c r="A4827" s="758">
        <v>97918</v>
      </c>
      <c r="B4827" s="759" t="s">
        <v>6748</v>
      </c>
      <c r="C4827" s="758" t="s">
        <v>665</v>
      </c>
      <c r="D4827" s="760">
        <v>1.03</v>
      </c>
    </row>
    <row r="4828" spans="1:4" ht="30">
      <c r="A4828" s="755">
        <v>97919</v>
      </c>
      <c r="B4828" s="756" t="s">
        <v>6749</v>
      </c>
      <c r="C4828" s="755" t="s">
        <v>665</v>
      </c>
      <c r="D4828" s="757">
        <v>0.73</v>
      </c>
    </row>
    <row r="4829" spans="1:4">
      <c r="A4829" s="758">
        <v>94097</v>
      </c>
      <c r="B4829" s="759" t="s">
        <v>6750</v>
      </c>
      <c r="C4829" s="758" t="s">
        <v>0</v>
      </c>
      <c r="D4829" s="760">
        <v>4.0999999999999996</v>
      </c>
    </row>
    <row r="4830" spans="1:4">
      <c r="A4830" s="755">
        <v>94098</v>
      </c>
      <c r="B4830" s="756" t="s">
        <v>6751</v>
      </c>
      <c r="C4830" s="755" t="s">
        <v>0</v>
      </c>
      <c r="D4830" s="757">
        <v>4.6900000000000004</v>
      </c>
    </row>
    <row r="4831" spans="1:4" ht="30">
      <c r="A4831" s="758">
        <v>94099</v>
      </c>
      <c r="B4831" s="759" t="s">
        <v>6752</v>
      </c>
      <c r="C4831" s="758" t="s">
        <v>0</v>
      </c>
      <c r="D4831" s="760">
        <v>2.0499999999999998</v>
      </c>
    </row>
    <row r="4832" spans="1:4" ht="30">
      <c r="A4832" s="755">
        <v>94100</v>
      </c>
      <c r="B4832" s="756" t="s">
        <v>6753</v>
      </c>
      <c r="C4832" s="755" t="s">
        <v>0</v>
      </c>
      <c r="D4832" s="757">
        <v>2.62</v>
      </c>
    </row>
    <row r="4833" spans="1:4" ht="30">
      <c r="A4833" s="758">
        <v>94102</v>
      </c>
      <c r="B4833" s="759" t="s">
        <v>6754</v>
      </c>
      <c r="C4833" s="758" t="s">
        <v>25</v>
      </c>
      <c r="D4833" s="760">
        <v>143.91</v>
      </c>
    </row>
    <row r="4834" spans="1:4" ht="30">
      <c r="A4834" s="755">
        <v>94103</v>
      </c>
      <c r="B4834" s="756" t="s">
        <v>6755</v>
      </c>
      <c r="C4834" s="755" t="s">
        <v>25</v>
      </c>
      <c r="D4834" s="757">
        <v>190.21</v>
      </c>
    </row>
    <row r="4835" spans="1:4" ht="30">
      <c r="A4835" s="758">
        <v>94104</v>
      </c>
      <c r="B4835" s="759" t="s">
        <v>6756</v>
      </c>
      <c r="C4835" s="758" t="s">
        <v>25</v>
      </c>
      <c r="D4835" s="760">
        <v>147.18</v>
      </c>
    </row>
    <row r="4836" spans="1:4" ht="30">
      <c r="A4836" s="755">
        <v>94105</v>
      </c>
      <c r="B4836" s="756" t="s">
        <v>6757</v>
      </c>
      <c r="C4836" s="755" t="s">
        <v>25</v>
      </c>
      <c r="D4836" s="757">
        <v>193.51</v>
      </c>
    </row>
    <row r="4837" spans="1:4" ht="30">
      <c r="A4837" s="758">
        <v>94106</v>
      </c>
      <c r="B4837" s="759" t="s">
        <v>6758</v>
      </c>
      <c r="C4837" s="758" t="s">
        <v>25</v>
      </c>
      <c r="D4837" s="760">
        <v>127.55</v>
      </c>
    </row>
    <row r="4838" spans="1:4" ht="30">
      <c r="A4838" s="755">
        <v>94107</v>
      </c>
      <c r="B4838" s="756" t="s">
        <v>6759</v>
      </c>
      <c r="C4838" s="755" t="s">
        <v>25</v>
      </c>
      <c r="D4838" s="757">
        <v>173.87</v>
      </c>
    </row>
    <row r="4839" spans="1:4" ht="30">
      <c r="A4839" s="758">
        <v>94108</v>
      </c>
      <c r="B4839" s="759" t="s">
        <v>6760</v>
      </c>
      <c r="C4839" s="758" t="s">
        <v>25</v>
      </c>
      <c r="D4839" s="760">
        <v>130.83000000000001</v>
      </c>
    </row>
    <row r="4840" spans="1:4" ht="30">
      <c r="A4840" s="755">
        <v>94110</v>
      </c>
      <c r="B4840" s="756" t="s">
        <v>6761</v>
      </c>
      <c r="C4840" s="755" t="s">
        <v>25</v>
      </c>
      <c r="D4840" s="757">
        <v>177.14</v>
      </c>
    </row>
    <row r="4841" spans="1:4" ht="30">
      <c r="A4841" s="758">
        <v>94111</v>
      </c>
      <c r="B4841" s="759" t="s">
        <v>6762</v>
      </c>
      <c r="C4841" s="758" t="s">
        <v>25</v>
      </c>
      <c r="D4841" s="760">
        <v>122.07</v>
      </c>
    </row>
    <row r="4842" spans="1:4" ht="30">
      <c r="A4842" s="755">
        <v>94112</v>
      </c>
      <c r="B4842" s="756" t="s">
        <v>6763</v>
      </c>
      <c r="C4842" s="755" t="s">
        <v>25</v>
      </c>
      <c r="D4842" s="757">
        <v>163.32</v>
      </c>
    </row>
    <row r="4843" spans="1:4" ht="30">
      <c r="A4843" s="758">
        <v>94113</v>
      </c>
      <c r="B4843" s="759" t="s">
        <v>6764</v>
      </c>
      <c r="C4843" s="758" t="s">
        <v>25</v>
      </c>
      <c r="D4843" s="760">
        <v>127.39</v>
      </c>
    </row>
    <row r="4844" spans="1:4" ht="30">
      <c r="A4844" s="755">
        <v>94114</v>
      </c>
      <c r="B4844" s="756" t="s">
        <v>6765</v>
      </c>
      <c r="C4844" s="755" t="s">
        <v>25</v>
      </c>
      <c r="D4844" s="757">
        <v>169.3</v>
      </c>
    </row>
    <row r="4845" spans="1:4" ht="30">
      <c r="A4845" s="758">
        <v>94115</v>
      </c>
      <c r="B4845" s="759" t="s">
        <v>6766</v>
      </c>
      <c r="C4845" s="758" t="s">
        <v>25</v>
      </c>
      <c r="D4845" s="760">
        <v>97.35</v>
      </c>
    </row>
    <row r="4846" spans="1:4" ht="30">
      <c r="A4846" s="755">
        <v>94116</v>
      </c>
      <c r="B4846" s="756" t="s">
        <v>6767</v>
      </c>
      <c r="C4846" s="755" t="s">
        <v>25</v>
      </c>
      <c r="D4846" s="757">
        <v>135</v>
      </c>
    </row>
    <row r="4847" spans="1:4" ht="30">
      <c r="A4847" s="758">
        <v>94117</v>
      </c>
      <c r="B4847" s="759" t="s">
        <v>6768</v>
      </c>
      <c r="C4847" s="758" t="s">
        <v>25</v>
      </c>
      <c r="D4847" s="760">
        <v>102.28</v>
      </c>
    </row>
    <row r="4848" spans="1:4" ht="30">
      <c r="A4848" s="755">
        <v>94118</v>
      </c>
      <c r="B4848" s="756" t="s">
        <v>6769</v>
      </c>
      <c r="C4848" s="755" t="s">
        <v>25</v>
      </c>
      <c r="D4848" s="757">
        <v>140.79</v>
      </c>
    </row>
    <row r="4849" spans="1:4">
      <c r="A4849" s="758">
        <v>6514</v>
      </c>
      <c r="B4849" s="759" t="s">
        <v>678</v>
      </c>
      <c r="C4849" s="758" t="s">
        <v>25</v>
      </c>
      <c r="D4849" s="760">
        <v>101.36</v>
      </c>
    </row>
    <row r="4850" spans="1:4">
      <c r="A4850" s="755">
        <v>88549</v>
      </c>
      <c r="B4850" s="756" t="s">
        <v>1656</v>
      </c>
      <c r="C4850" s="755" t="s">
        <v>25</v>
      </c>
      <c r="D4850" s="757">
        <v>81.11</v>
      </c>
    </row>
    <row r="4851" spans="1:4">
      <c r="A4851" s="758">
        <v>41721</v>
      </c>
      <c r="B4851" s="759" t="s">
        <v>679</v>
      </c>
      <c r="C4851" s="758" t="s">
        <v>25</v>
      </c>
      <c r="D4851" s="760">
        <v>2.92</v>
      </c>
    </row>
    <row r="4852" spans="1:4">
      <c r="A4852" s="755">
        <v>41722</v>
      </c>
      <c r="B4852" s="756" t="s">
        <v>680</v>
      </c>
      <c r="C4852" s="755" t="s">
        <v>25</v>
      </c>
      <c r="D4852" s="757">
        <v>4.16</v>
      </c>
    </row>
    <row r="4853" spans="1:4">
      <c r="A4853" s="758" t="s">
        <v>681</v>
      </c>
      <c r="B4853" s="759" t="s">
        <v>682</v>
      </c>
      <c r="C4853" s="758" t="s">
        <v>25</v>
      </c>
      <c r="D4853" s="760">
        <v>4.0999999999999996</v>
      </c>
    </row>
    <row r="4854" spans="1:4" ht="30">
      <c r="A4854" s="755" t="s">
        <v>683</v>
      </c>
      <c r="B4854" s="756" t="s">
        <v>6770</v>
      </c>
      <c r="C4854" s="755" t="s">
        <v>25</v>
      </c>
      <c r="D4854" s="757">
        <v>5.01</v>
      </c>
    </row>
    <row r="4855" spans="1:4">
      <c r="A4855" s="758" t="s">
        <v>684</v>
      </c>
      <c r="B4855" s="759" t="s">
        <v>6771</v>
      </c>
      <c r="C4855" s="758" t="s">
        <v>25</v>
      </c>
      <c r="D4855" s="760">
        <v>1.57</v>
      </c>
    </row>
    <row r="4856" spans="1:4">
      <c r="A4856" s="755">
        <v>83344</v>
      </c>
      <c r="B4856" s="756" t="s">
        <v>6772</v>
      </c>
      <c r="C4856" s="755" t="s">
        <v>25</v>
      </c>
      <c r="D4856" s="757">
        <v>0.86</v>
      </c>
    </row>
    <row r="4857" spans="1:4">
      <c r="A4857" s="758">
        <v>95606</v>
      </c>
      <c r="B4857" s="759" t="s">
        <v>6773</v>
      </c>
      <c r="C4857" s="758" t="s">
        <v>25</v>
      </c>
      <c r="D4857" s="760">
        <v>1.21</v>
      </c>
    </row>
    <row r="4858" spans="1:4" ht="30">
      <c r="A4858" s="755">
        <v>72131</v>
      </c>
      <c r="B4858" s="756" t="s">
        <v>685</v>
      </c>
      <c r="C4858" s="755" t="s">
        <v>0</v>
      </c>
      <c r="D4858" s="757">
        <v>112.12</v>
      </c>
    </row>
    <row r="4859" spans="1:4" ht="30">
      <c r="A4859" s="758">
        <v>72132</v>
      </c>
      <c r="B4859" s="759" t="s">
        <v>6774</v>
      </c>
      <c r="C4859" s="758" t="s">
        <v>0</v>
      </c>
      <c r="D4859" s="760">
        <v>57.84</v>
      </c>
    </row>
    <row r="4860" spans="1:4" ht="30">
      <c r="A4860" s="755">
        <v>72133</v>
      </c>
      <c r="B4860" s="756" t="s">
        <v>6775</v>
      </c>
      <c r="C4860" s="755" t="s">
        <v>0</v>
      </c>
      <c r="D4860" s="757">
        <v>197.44</v>
      </c>
    </row>
    <row r="4861" spans="1:4" ht="30">
      <c r="A4861" s="758">
        <v>87471</v>
      </c>
      <c r="B4861" s="759" t="s">
        <v>6776</v>
      </c>
      <c r="C4861" s="758" t="s">
        <v>0</v>
      </c>
      <c r="D4861" s="760">
        <v>36.520000000000003</v>
      </c>
    </row>
    <row r="4862" spans="1:4" ht="30">
      <c r="A4862" s="755">
        <v>87472</v>
      </c>
      <c r="B4862" s="756" t="s">
        <v>6777</v>
      </c>
      <c r="C4862" s="755" t="s">
        <v>0</v>
      </c>
      <c r="D4862" s="757">
        <v>37.450000000000003</v>
      </c>
    </row>
    <row r="4863" spans="1:4" ht="30">
      <c r="A4863" s="758">
        <v>87473</v>
      </c>
      <c r="B4863" s="759" t="s">
        <v>6778</v>
      </c>
      <c r="C4863" s="758" t="s">
        <v>0</v>
      </c>
      <c r="D4863" s="760">
        <v>50.49</v>
      </c>
    </row>
    <row r="4864" spans="1:4" ht="30">
      <c r="A4864" s="755">
        <v>87474</v>
      </c>
      <c r="B4864" s="756" t="s">
        <v>6779</v>
      </c>
      <c r="C4864" s="755" t="s">
        <v>0</v>
      </c>
      <c r="D4864" s="757">
        <v>51.55</v>
      </c>
    </row>
    <row r="4865" spans="1:4" ht="30">
      <c r="A4865" s="758">
        <v>87475</v>
      </c>
      <c r="B4865" s="759" t="s">
        <v>6780</v>
      </c>
      <c r="C4865" s="758" t="s">
        <v>0</v>
      </c>
      <c r="D4865" s="760">
        <v>59.53</v>
      </c>
    </row>
    <row r="4866" spans="1:4" ht="30">
      <c r="A4866" s="755">
        <v>87476</v>
      </c>
      <c r="B4866" s="756" t="s">
        <v>6781</v>
      </c>
      <c r="C4866" s="755" t="s">
        <v>0</v>
      </c>
      <c r="D4866" s="757">
        <v>60.76</v>
      </c>
    </row>
    <row r="4867" spans="1:4" ht="30">
      <c r="A4867" s="758">
        <v>87477</v>
      </c>
      <c r="B4867" s="759" t="s">
        <v>6782</v>
      </c>
      <c r="C4867" s="758" t="s">
        <v>0</v>
      </c>
      <c r="D4867" s="760">
        <v>33.19</v>
      </c>
    </row>
    <row r="4868" spans="1:4" ht="30">
      <c r="A4868" s="755">
        <v>87478</v>
      </c>
      <c r="B4868" s="756" t="s">
        <v>6783</v>
      </c>
      <c r="C4868" s="755" t="s">
        <v>0</v>
      </c>
      <c r="D4868" s="757">
        <v>34.119999999999997</v>
      </c>
    </row>
    <row r="4869" spans="1:4" ht="30">
      <c r="A4869" s="758">
        <v>87479</v>
      </c>
      <c r="B4869" s="759" t="s">
        <v>6784</v>
      </c>
      <c r="C4869" s="758" t="s">
        <v>0</v>
      </c>
      <c r="D4869" s="760">
        <v>46.7</v>
      </c>
    </row>
    <row r="4870" spans="1:4" ht="30">
      <c r="A4870" s="755">
        <v>87480</v>
      </c>
      <c r="B4870" s="756" t="s">
        <v>6785</v>
      </c>
      <c r="C4870" s="755" t="s">
        <v>0</v>
      </c>
      <c r="D4870" s="757">
        <v>47.76</v>
      </c>
    </row>
    <row r="4871" spans="1:4" ht="30">
      <c r="A4871" s="758">
        <v>87481</v>
      </c>
      <c r="B4871" s="759" t="s">
        <v>6786</v>
      </c>
      <c r="C4871" s="758" t="s">
        <v>0</v>
      </c>
      <c r="D4871" s="760">
        <v>55.76</v>
      </c>
    </row>
    <row r="4872" spans="1:4" ht="30">
      <c r="A4872" s="755">
        <v>87482</v>
      </c>
      <c r="B4872" s="756" t="s">
        <v>6787</v>
      </c>
      <c r="C4872" s="755" t="s">
        <v>0</v>
      </c>
      <c r="D4872" s="757">
        <v>56.99</v>
      </c>
    </row>
    <row r="4873" spans="1:4" ht="30">
      <c r="A4873" s="758">
        <v>87483</v>
      </c>
      <c r="B4873" s="759" t="s">
        <v>6788</v>
      </c>
      <c r="C4873" s="758" t="s">
        <v>0</v>
      </c>
      <c r="D4873" s="760">
        <v>41.75</v>
      </c>
    </row>
    <row r="4874" spans="1:4" ht="30">
      <c r="A4874" s="755">
        <v>87484</v>
      </c>
      <c r="B4874" s="756" t="s">
        <v>6789</v>
      </c>
      <c r="C4874" s="755" t="s">
        <v>0</v>
      </c>
      <c r="D4874" s="757">
        <v>42.68</v>
      </c>
    </row>
    <row r="4875" spans="1:4" ht="30">
      <c r="A4875" s="758">
        <v>87485</v>
      </c>
      <c r="B4875" s="759" t="s">
        <v>6790</v>
      </c>
      <c r="C4875" s="758" t="s">
        <v>0</v>
      </c>
      <c r="D4875" s="760">
        <v>55.83</v>
      </c>
    </row>
    <row r="4876" spans="1:4" ht="30">
      <c r="A4876" s="755">
        <v>87487</v>
      </c>
      <c r="B4876" s="756" t="s">
        <v>6791</v>
      </c>
      <c r="C4876" s="755" t="s">
        <v>0</v>
      </c>
      <c r="D4876" s="757">
        <v>64.73</v>
      </c>
    </row>
    <row r="4877" spans="1:4" ht="30">
      <c r="A4877" s="758">
        <v>87488</v>
      </c>
      <c r="B4877" s="759" t="s">
        <v>6792</v>
      </c>
      <c r="C4877" s="758" t="s">
        <v>0</v>
      </c>
      <c r="D4877" s="760">
        <v>65.959999999999994</v>
      </c>
    </row>
    <row r="4878" spans="1:4" ht="30">
      <c r="A4878" s="755">
        <v>87489</v>
      </c>
      <c r="B4878" s="756" t="s">
        <v>6793</v>
      </c>
      <c r="C4878" s="755" t="s">
        <v>0</v>
      </c>
      <c r="D4878" s="757">
        <v>36.21</v>
      </c>
    </row>
    <row r="4879" spans="1:4" ht="30">
      <c r="A4879" s="758">
        <v>87490</v>
      </c>
      <c r="B4879" s="759" t="s">
        <v>6794</v>
      </c>
      <c r="C4879" s="758" t="s">
        <v>0</v>
      </c>
      <c r="D4879" s="760">
        <v>37.14</v>
      </c>
    </row>
    <row r="4880" spans="1:4" ht="30">
      <c r="A4880" s="755">
        <v>87491</v>
      </c>
      <c r="B4880" s="756" t="s">
        <v>6795</v>
      </c>
      <c r="C4880" s="755" t="s">
        <v>0</v>
      </c>
      <c r="D4880" s="757">
        <v>49.82</v>
      </c>
    </row>
    <row r="4881" spans="1:4" ht="30">
      <c r="A4881" s="758">
        <v>87492</v>
      </c>
      <c r="B4881" s="759" t="s">
        <v>6796</v>
      </c>
      <c r="C4881" s="758" t="s">
        <v>0</v>
      </c>
      <c r="D4881" s="760">
        <v>50.88</v>
      </c>
    </row>
    <row r="4882" spans="1:4" ht="30">
      <c r="A4882" s="755">
        <v>87493</v>
      </c>
      <c r="B4882" s="756" t="s">
        <v>6797</v>
      </c>
      <c r="C4882" s="755" t="s">
        <v>0</v>
      </c>
      <c r="D4882" s="757">
        <v>58.98</v>
      </c>
    </row>
    <row r="4883" spans="1:4" ht="30">
      <c r="A4883" s="758">
        <v>87494</v>
      </c>
      <c r="B4883" s="759" t="s">
        <v>6798</v>
      </c>
      <c r="C4883" s="758" t="s">
        <v>0</v>
      </c>
      <c r="D4883" s="760">
        <v>60.21</v>
      </c>
    </row>
    <row r="4884" spans="1:4" ht="30">
      <c r="A4884" s="755">
        <v>87495</v>
      </c>
      <c r="B4884" s="756" t="s">
        <v>6799</v>
      </c>
      <c r="C4884" s="755" t="s">
        <v>0</v>
      </c>
      <c r="D4884" s="757">
        <v>60.89</v>
      </c>
    </row>
    <row r="4885" spans="1:4" ht="30">
      <c r="A4885" s="758">
        <v>87496</v>
      </c>
      <c r="B4885" s="759" t="s">
        <v>6800</v>
      </c>
      <c r="C4885" s="758" t="s">
        <v>0</v>
      </c>
      <c r="D4885" s="760">
        <v>61.76</v>
      </c>
    </row>
    <row r="4886" spans="1:4" ht="30">
      <c r="A4886" s="755">
        <v>87497</v>
      </c>
      <c r="B4886" s="756" t="s">
        <v>6801</v>
      </c>
      <c r="C4886" s="755" t="s">
        <v>0</v>
      </c>
      <c r="D4886" s="757">
        <v>59.28</v>
      </c>
    </row>
    <row r="4887" spans="1:4" ht="30">
      <c r="A4887" s="758">
        <v>87498</v>
      </c>
      <c r="B4887" s="759" t="s">
        <v>6802</v>
      </c>
      <c r="C4887" s="758" t="s">
        <v>0</v>
      </c>
      <c r="D4887" s="760">
        <v>60.39</v>
      </c>
    </row>
    <row r="4888" spans="1:4" ht="30">
      <c r="A4888" s="755">
        <v>87499</v>
      </c>
      <c r="B4888" s="756" t="s">
        <v>6803</v>
      </c>
      <c r="C4888" s="755" t="s">
        <v>0</v>
      </c>
      <c r="D4888" s="757">
        <v>66.11</v>
      </c>
    </row>
    <row r="4889" spans="1:4" ht="30">
      <c r="A4889" s="758">
        <v>87500</v>
      </c>
      <c r="B4889" s="759" t="s">
        <v>6804</v>
      </c>
      <c r="C4889" s="758" t="s">
        <v>0</v>
      </c>
      <c r="D4889" s="760">
        <v>67.05</v>
      </c>
    </row>
    <row r="4890" spans="1:4" ht="45">
      <c r="A4890" s="755">
        <v>87501</v>
      </c>
      <c r="B4890" s="756" t="s">
        <v>6805</v>
      </c>
      <c r="C4890" s="755" t="s">
        <v>0</v>
      </c>
      <c r="D4890" s="757">
        <v>102.71</v>
      </c>
    </row>
    <row r="4891" spans="1:4" ht="30">
      <c r="A4891" s="758">
        <v>87502</v>
      </c>
      <c r="B4891" s="759" t="s">
        <v>6806</v>
      </c>
      <c r="C4891" s="758" t="s">
        <v>0</v>
      </c>
      <c r="D4891" s="760">
        <v>103.92</v>
      </c>
    </row>
    <row r="4892" spans="1:4" ht="30">
      <c r="A4892" s="755">
        <v>87503</v>
      </c>
      <c r="B4892" s="756" t="s">
        <v>6807</v>
      </c>
      <c r="C4892" s="755" t="s">
        <v>0</v>
      </c>
      <c r="D4892" s="757">
        <v>52.4</v>
      </c>
    </row>
    <row r="4893" spans="1:4" ht="30">
      <c r="A4893" s="758">
        <v>87504</v>
      </c>
      <c r="B4893" s="759" t="s">
        <v>6808</v>
      </c>
      <c r="C4893" s="758" t="s">
        <v>0</v>
      </c>
      <c r="D4893" s="760">
        <v>53.27</v>
      </c>
    </row>
    <row r="4894" spans="1:4" ht="30">
      <c r="A4894" s="755">
        <v>87505</v>
      </c>
      <c r="B4894" s="756" t="s">
        <v>6809</v>
      </c>
      <c r="C4894" s="755" t="s">
        <v>0</v>
      </c>
      <c r="D4894" s="757">
        <v>50.82</v>
      </c>
    </row>
    <row r="4895" spans="1:4" ht="30">
      <c r="A4895" s="758">
        <v>87506</v>
      </c>
      <c r="B4895" s="759" t="s">
        <v>6810</v>
      </c>
      <c r="C4895" s="758" t="s">
        <v>0</v>
      </c>
      <c r="D4895" s="760">
        <v>51.93</v>
      </c>
    </row>
    <row r="4896" spans="1:4" ht="30">
      <c r="A4896" s="755">
        <v>87507</v>
      </c>
      <c r="B4896" s="756" t="s">
        <v>6811</v>
      </c>
      <c r="C4896" s="755" t="s">
        <v>0</v>
      </c>
      <c r="D4896" s="757">
        <v>54.89</v>
      </c>
    </row>
    <row r="4897" spans="1:4" ht="30">
      <c r="A4897" s="758">
        <v>87508</v>
      </c>
      <c r="B4897" s="759" t="s">
        <v>6812</v>
      </c>
      <c r="C4897" s="758" t="s">
        <v>0</v>
      </c>
      <c r="D4897" s="760">
        <v>55.83</v>
      </c>
    </row>
    <row r="4898" spans="1:4" ht="45">
      <c r="A4898" s="755">
        <v>87509</v>
      </c>
      <c r="B4898" s="756" t="s">
        <v>6813</v>
      </c>
      <c r="C4898" s="755" t="s">
        <v>0</v>
      </c>
      <c r="D4898" s="757">
        <v>84.52</v>
      </c>
    </row>
    <row r="4899" spans="1:4" ht="45">
      <c r="A4899" s="758">
        <v>87510</v>
      </c>
      <c r="B4899" s="759" t="s">
        <v>6814</v>
      </c>
      <c r="C4899" s="758" t="s">
        <v>0</v>
      </c>
      <c r="D4899" s="760">
        <v>85.73</v>
      </c>
    </row>
    <row r="4900" spans="1:4" ht="30">
      <c r="A4900" s="755">
        <v>87511</v>
      </c>
      <c r="B4900" s="756" t="s">
        <v>6815</v>
      </c>
      <c r="C4900" s="755" t="s">
        <v>0</v>
      </c>
      <c r="D4900" s="757">
        <v>68.2</v>
      </c>
    </row>
    <row r="4901" spans="1:4" ht="30">
      <c r="A4901" s="758">
        <v>87512</v>
      </c>
      <c r="B4901" s="759" t="s">
        <v>6816</v>
      </c>
      <c r="C4901" s="758" t="s">
        <v>0</v>
      </c>
      <c r="D4901" s="760">
        <v>69.069999999999993</v>
      </c>
    </row>
    <row r="4902" spans="1:4" ht="30">
      <c r="A4902" s="755">
        <v>87513</v>
      </c>
      <c r="B4902" s="756" t="s">
        <v>6817</v>
      </c>
      <c r="C4902" s="755" t="s">
        <v>0</v>
      </c>
      <c r="D4902" s="757">
        <v>66.89</v>
      </c>
    </row>
    <row r="4903" spans="1:4" ht="30">
      <c r="A4903" s="758">
        <v>87514</v>
      </c>
      <c r="B4903" s="759" t="s">
        <v>6818</v>
      </c>
      <c r="C4903" s="758" t="s">
        <v>0</v>
      </c>
      <c r="D4903" s="760">
        <v>68</v>
      </c>
    </row>
    <row r="4904" spans="1:4" ht="30">
      <c r="A4904" s="755">
        <v>87515</v>
      </c>
      <c r="B4904" s="756" t="s">
        <v>6819</v>
      </c>
      <c r="C4904" s="755" t="s">
        <v>0</v>
      </c>
      <c r="D4904" s="757">
        <v>76.260000000000005</v>
      </c>
    </row>
    <row r="4905" spans="1:4" ht="30">
      <c r="A4905" s="758">
        <v>87516</v>
      </c>
      <c r="B4905" s="759" t="s">
        <v>6820</v>
      </c>
      <c r="C4905" s="758" t="s">
        <v>0</v>
      </c>
      <c r="D4905" s="760">
        <v>77.2</v>
      </c>
    </row>
    <row r="4906" spans="1:4" ht="45">
      <c r="A4906" s="755">
        <v>87517</v>
      </c>
      <c r="B4906" s="756" t="s">
        <v>6821</v>
      </c>
      <c r="C4906" s="755" t="s">
        <v>0</v>
      </c>
      <c r="D4906" s="757">
        <v>118.53</v>
      </c>
    </row>
    <row r="4907" spans="1:4" ht="30">
      <c r="A4907" s="758">
        <v>87518</v>
      </c>
      <c r="B4907" s="759" t="s">
        <v>6822</v>
      </c>
      <c r="C4907" s="758" t="s">
        <v>0</v>
      </c>
      <c r="D4907" s="760">
        <v>119.74</v>
      </c>
    </row>
    <row r="4908" spans="1:4" ht="30">
      <c r="A4908" s="755">
        <v>87519</v>
      </c>
      <c r="B4908" s="756" t="s">
        <v>6823</v>
      </c>
      <c r="C4908" s="755" t="s">
        <v>0</v>
      </c>
      <c r="D4908" s="757">
        <v>57.02</v>
      </c>
    </row>
    <row r="4909" spans="1:4" ht="30">
      <c r="A4909" s="758">
        <v>87520</v>
      </c>
      <c r="B4909" s="759" t="s">
        <v>6824</v>
      </c>
      <c r="C4909" s="758" t="s">
        <v>0</v>
      </c>
      <c r="D4909" s="760">
        <v>57.89</v>
      </c>
    </row>
    <row r="4910" spans="1:4" ht="45">
      <c r="A4910" s="755">
        <v>87521</v>
      </c>
      <c r="B4910" s="756" t="s">
        <v>6825</v>
      </c>
      <c r="C4910" s="755" t="s">
        <v>0</v>
      </c>
      <c r="D4910" s="757">
        <v>55.5</v>
      </c>
    </row>
    <row r="4911" spans="1:4" ht="30">
      <c r="A4911" s="758">
        <v>87522</v>
      </c>
      <c r="B4911" s="759" t="s">
        <v>6826</v>
      </c>
      <c r="C4911" s="758" t="s">
        <v>0</v>
      </c>
      <c r="D4911" s="760">
        <v>56.61</v>
      </c>
    </row>
    <row r="4912" spans="1:4" ht="30">
      <c r="A4912" s="755">
        <v>87523</v>
      </c>
      <c r="B4912" s="756" t="s">
        <v>6827</v>
      </c>
      <c r="C4912" s="755" t="s">
        <v>0</v>
      </c>
      <c r="D4912" s="757">
        <v>61.09</v>
      </c>
    </row>
    <row r="4913" spans="1:4" ht="30">
      <c r="A4913" s="758">
        <v>87524</v>
      </c>
      <c r="B4913" s="759" t="s">
        <v>6828</v>
      </c>
      <c r="C4913" s="758" t="s">
        <v>0</v>
      </c>
      <c r="D4913" s="760">
        <v>62.03</v>
      </c>
    </row>
    <row r="4914" spans="1:4" ht="45">
      <c r="A4914" s="755">
        <v>87525</v>
      </c>
      <c r="B4914" s="756" t="s">
        <v>6829</v>
      </c>
      <c r="C4914" s="755" t="s">
        <v>0</v>
      </c>
      <c r="D4914" s="757">
        <v>94.12</v>
      </c>
    </row>
    <row r="4915" spans="1:4" ht="45">
      <c r="A4915" s="758">
        <v>87526</v>
      </c>
      <c r="B4915" s="759" t="s">
        <v>6830</v>
      </c>
      <c r="C4915" s="758" t="s">
        <v>0</v>
      </c>
      <c r="D4915" s="760">
        <v>95.33</v>
      </c>
    </row>
    <row r="4916" spans="1:4" ht="30">
      <c r="A4916" s="755">
        <v>89043</v>
      </c>
      <c r="B4916" s="756" t="s">
        <v>6831</v>
      </c>
      <c r="C4916" s="755" t="s">
        <v>0</v>
      </c>
      <c r="D4916" s="757">
        <v>58.07</v>
      </c>
    </row>
    <row r="4917" spans="1:4" ht="30">
      <c r="A4917" s="758">
        <v>89168</v>
      </c>
      <c r="B4917" s="759" t="s">
        <v>6832</v>
      </c>
      <c r="C4917" s="758" t="s">
        <v>0</v>
      </c>
      <c r="D4917" s="760">
        <v>59.73</v>
      </c>
    </row>
    <row r="4918" spans="1:4" ht="45">
      <c r="A4918" s="755">
        <v>89977</v>
      </c>
      <c r="B4918" s="756" t="s">
        <v>6833</v>
      </c>
      <c r="C4918" s="755" t="s">
        <v>0</v>
      </c>
      <c r="D4918" s="757">
        <v>100.19</v>
      </c>
    </row>
    <row r="4919" spans="1:4" ht="30">
      <c r="A4919" s="758">
        <v>90112</v>
      </c>
      <c r="B4919" s="759" t="s">
        <v>6834</v>
      </c>
      <c r="C4919" s="758" t="s">
        <v>0</v>
      </c>
      <c r="D4919" s="760">
        <v>56.89</v>
      </c>
    </row>
    <row r="4920" spans="1:4" ht="30">
      <c r="A4920" s="755">
        <v>95474</v>
      </c>
      <c r="B4920" s="756" t="s">
        <v>6835</v>
      </c>
      <c r="C4920" s="755" t="s">
        <v>25</v>
      </c>
      <c r="D4920" s="757">
        <v>578.64</v>
      </c>
    </row>
    <row r="4921" spans="1:4" ht="30">
      <c r="A4921" s="758">
        <v>89282</v>
      </c>
      <c r="B4921" s="759" t="s">
        <v>6836</v>
      </c>
      <c r="C4921" s="758" t="s">
        <v>0</v>
      </c>
      <c r="D4921" s="760">
        <v>47.04</v>
      </c>
    </row>
    <row r="4922" spans="1:4" ht="30">
      <c r="A4922" s="755">
        <v>89283</v>
      </c>
      <c r="B4922" s="756" t="s">
        <v>6837</v>
      </c>
      <c r="C4922" s="755" t="s">
        <v>0</v>
      </c>
      <c r="D4922" s="757">
        <v>48.81</v>
      </c>
    </row>
    <row r="4923" spans="1:4" ht="30">
      <c r="A4923" s="758">
        <v>89284</v>
      </c>
      <c r="B4923" s="759" t="s">
        <v>6838</v>
      </c>
      <c r="C4923" s="758" t="s">
        <v>0</v>
      </c>
      <c r="D4923" s="760">
        <v>43.2</v>
      </c>
    </row>
    <row r="4924" spans="1:4" ht="30">
      <c r="A4924" s="755">
        <v>89285</v>
      </c>
      <c r="B4924" s="756" t="s">
        <v>6839</v>
      </c>
      <c r="C4924" s="755" t="s">
        <v>0</v>
      </c>
      <c r="D4924" s="757">
        <v>44.97</v>
      </c>
    </row>
    <row r="4925" spans="1:4" ht="30">
      <c r="A4925" s="758">
        <v>89286</v>
      </c>
      <c r="B4925" s="759" t="s">
        <v>6840</v>
      </c>
      <c r="C4925" s="758" t="s">
        <v>0</v>
      </c>
      <c r="D4925" s="760">
        <v>50.95</v>
      </c>
    </row>
    <row r="4926" spans="1:4" ht="30">
      <c r="A4926" s="755">
        <v>89287</v>
      </c>
      <c r="B4926" s="756" t="s">
        <v>6841</v>
      </c>
      <c r="C4926" s="755" t="s">
        <v>0</v>
      </c>
      <c r="D4926" s="757">
        <v>52.72</v>
      </c>
    </row>
    <row r="4927" spans="1:4" ht="30">
      <c r="A4927" s="758">
        <v>89288</v>
      </c>
      <c r="B4927" s="759" t="s">
        <v>6842</v>
      </c>
      <c r="C4927" s="758" t="s">
        <v>0</v>
      </c>
      <c r="D4927" s="760">
        <v>45.55</v>
      </c>
    </row>
    <row r="4928" spans="1:4" ht="30">
      <c r="A4928" s="755">
        <v>89289</v>
      </c>
      <c r="B4928" s="756" t="s">
        <v>6843</v>
      </c>
      <c r="C4928" s="755" t="s">
        <v>0</v>
      </c>
      <c r="D4928" s="757">
        <v>47.32</v>
      </c>
    </row>
    <row r="4929" spans="1:4" ht="30">
      <c r="A4929" s="758">
        <v>89290</v>
      </c>
      <c r="B4929" s="759" t="s">
        <v>6844</v>
      </c>
      <c r="C4929" s="758" t="s">
        <v>0</v>
      </c>
      <c r="D4929" s="760">
        <v>54.61</v>
      </c>
    </row>
    <row r="4930" spans="1:4" ht="30">
      <c r="A4930" s="755">
        <v>89291</v>
      </c>
      <c r="B4930" s="756" t="s">
        <v>6845</v>
      </c>
      <c r="C4930" s="755" t="s">
        <v>0</v>
      </c>
      <c r="D4930" s="757">
        <v>56.57</v>
      </c>
    </row>
    <row r="4931" spans="1:4" ht="30">
      <c r="A4931" s="758">
        <v>89292</v>
      </c>
      <c r="B4931" s="759" t="s">
        <v>6846</v>
      </c>
      <c r="C4931" s="758" t="s">
        <v>0</v>
      </c>
      <c r="D4931" s="760">
        <v>50.83</v>
      </c>
    </row>
    <row r="4932" spans="1:4" ht="30">
      <c r="A4932" s="755">
        <v>89293</v>
      </c>
      <c r="B4932" s="756" t="s">
        <v>6847</v>
      </c>
      <c r="C4932" s="755" t="s">
        <v>0</v>
      </c>
      <c r="D4932" s="757">
        <v>52.79</v>
      </c>
    </row>
    <row r="4933" spans="1:4" ht="30">
      <c r="A4933" s="758">
        <v>89294</v>
      </c>
      <c r="B4933" s="759" t="s">
        <v>6848</v>
      </c>
      <c r="C4933" s="758" t="s">
        <v>0</v>
      </c>
      <c r="D4933" s="760">
        <v>59.82</v>
      </c>
    </row>
    <row r="4934" spans="1:4" ht="30">
      <c r="A4934" s="755">
        <v>89295</v>
      </c>
      <c r="B4934" s="756" t="s">
        <v>6849</v>
      </c>
      <c r="C4934" s="755" t="s">
        <v>0</v>
      </c>
      <c r="D4934" s="757">
        <v>61.78</v>
      </c>
    </row>
    <row r="4935" spans="1:4" ht="30">
      <c r="A4935" s="758">
        <v>89296</v>
      </c>
      <c r="B4935" s="759" t="s">
        <v>6850</v>
      </c>
      <c r="C4935" s="758" t="s">
        <v>0</v>
      </c>
      <c r="D4935" s="760">
        <v>53.86</v>
      </c>
    </row>
    <row r="4936" spans="1:4" ht="30">
      <c r="A4936" s="755">
        <v>89297</v>
      </c>
      <c r="B4936" s="756" t="s">
        <v>6851</v>
      </c>
      <c r="C4936" s="755" t="s">
        <v>0</v>
      </c>
      <c r="D4936" s="757">
        <v>55.82</v>
      </c>
    </row>
    <row r="4937" spans="1:4" ht="30">
      <c r="A4937" s="758">
        <v>89298</v>
      </c>
      <c r="B4937" s="759" t="s">
        <v>6852</v>
      </c>
      <c r="C4937" s="758" t="s">
        <v>0</v>
      </c>
      <c r="D4937" s="760">
        <v>55.59</v>
      </c>
    </row>
    <row r="4938" spans="1:4" ht="30">
      <c r="A4938" s="755">
        <v>89299</v>
      </c>
      <c r="B4938" s="756" t="s">
        <v>6853</v>
      </c>
      <c r="C4938" s="755" t="s">
        <v>0</v>
      </c>
      <c r="D4938" s="757">
        <v>58.09</v>
      </c>
    </row>
    <row r="4939" spans="1:4" ht="45">
      <c r="A4939" s="758">
        <v>89300</v>
      </c>
      <c r="B4939" s="759" t="s">
        <v>6854</v>
      </c>
      <c r="C4939" s="758" t="s">
        <v>0</v>
      </c>
      <c r="D4939" s="760">
        <v>51.75</v>
      </c>
    </row>
    <row r="4940" spans="1:4" ht="30">
      <c r="A4940" s="755">
        <v>89301</v>
      </c>
      <c r="B4940" s="756" t="s">
        <v>6855</v>
      </c>
      <c r="C4940" s="755" t="s">
        <v>0</v>
      </c>
      <c r="D4940" s="757">
        <v>54.25</v>
      </c>
    </row>
    <row r="4941" spans="1:4" ht="30">
      <c r="A4941" s="758">
        <v>89302</v>
      </c>
      <c r="B4941" s="759" t="s">
        <v>6856</v>
      </c>
      <c r="C4941" s="758" t="s">
        <v>0</v>
      </c>
      <c r="D4941" s="760">
        <v>62.1</v>
      </c>
    </row>
    <row r="4942" spans="1:4" ht="30">
      <c r="A4942" s="755">
        <v>89303</v>
      </c>
      <c r="B4942" s="756" t="s">
        <v>6857</v>
      </c>
      <c r="C4942" s="755" t="s">
        <v>0</v>
      </c>
      <c r="D4942" s="757">
        <v>64.599999999999994</v>
      </c>
    </row>
    <row r="4943" spans="1:4" ht="45">
      <c r="A4943" s="758">
        <v>89304</v>
      </c>
      <c r="B4943" s="759" t="s">
        <v>6858</v>
      </c>
      <c r="C4943" s="758" t="s">
        <v>0</v>
      </c>
      <c r="D4943" s="760">
        <v>55.72</v>
      </c>
    </row>
    <row r="4944" spans="1:4" ht="45">
      <c r="A4944" s="755">
        <v>89305</v>
      </c>
      <c r="B4944" s="756" t="s">
        <v>6859</v>
      </c>
      <c r="C4944" s="755" t="s">
        <v>0</v>
      </c>
      <c r="D4944" s="757">
        <v>58.22</v>
      </c>
    </row>
    <row r="4945" spans="1:4" ht="30">
      <c r="A4945" s="758">
        <v>89306</v>
      </c>
      <c r="B4945" s="759" t="s">
        <v>6860</v>
      </c>
      <c r="C4945" s="758" t="s">
        <v>0</v>
      </c>
      <c r="D4945" s="760">
        <v>63.33</v>
      </c>
    </row>
    <row r="4946" spans="1:4" ht="30">
      <c r="A4946" s="755">
        <v>89307</v>
      </c>
      <c r="B4946" s="756" t="s">
        <v>6861</v>
      </c>
      <c r="C4946" s="755" t="s">
        <v>0</v>
      </c>
      <c r="D4946" s="757">
        <v>66.11</v>
      </c>
    </row>
    <row r="4947" spans="1:4" ht="45">
      <c r="A4947" s="758">
        <v>89308</v>
      </c>
      <c r="B4947" s="759" t="s">
        <v>6862</v>
      </c>
      <c r="C4947" s="758" t="s">
        <v>0</v>
      </c>
      <c r="D4947" s="760">
        <v>59.55</v>
      </c>
    </row>
    <row r="4948" spans="1:4" ht="30">
      <c r="A4948" s="755">
        <v>89309</v>
      </c>
      <c r="B4948" s="756" t="s">
        <v>6863</v>
      </c>
      <c r="C4948" s="755" t="s">
        <v>0</v>
      </c>
      <c r="D4948" s="757">
        <v>62.33</v>
      </c>
    </row>
    <row r="4949" spans="1:4" ht="30">
      <c r="A4949" s="758">
        <v>89310</v>
      </c>
      <c r="B4949" s="759" t="s">
        <v>6864</v>
      </c>
      <c r="C4949" s="758" t="s">
        <v>0</v>
      </c>
      <c r="D4949" s="760">
        <v>71.099999999999994</v>
      </c>
    </row>
    <row r="4950" spans="1:4" ht="30">
      <c r="A4950" s="755">
        <v>89311</v>
      </c>
      <c r="B4950" s="756" t="s">
        <v>6865</v>
      </c>
      <c r="C4950" s="755" t="s">
        <v>0</v>
      </c>
      <c r="D4950" s="757">
        <v>73.88</v>
      </c>
    </row>
    <row r="4951" spans="1:4" ht="45">
      <c r="A4951" s="758">
        <v>89312</v>
      </c>
      <c r="B4951" s="759" t="s">
        <v>6866</v>
      </c>
      <c r="C4951" s="758" t="s">
        <v>0</v>
      </c>
      <c r="D4951" s="760">
        <v>64.2</v>
      </c>
    </row>
    <row r="4952" spans="1:4" ht="45">
      <c r="A4952" s="755">
        <v>89313</v>
      </c>
      <c r="B4952" s="756" t="s">
        <v>6867</v>
      </c>
      <c r="C4952" s="755" t="s">
        <v>0</v>
      </c>
      <c r="D4952" s="757">
        <v>66.98</v>
      </c>
    </row>
    <row r="4953" spans="1:4">
      <c r="A4953" s="758">
        <v>95465</v>
      </c>
      <c r="B4953" s="759" t="s">
        <v>686</v>
      </c>
      <c r="C4953" s="758" t="s">
        <v>0</v>
      </c>
      <c r="D4953" s="760">
        <v>124.97</v>
      </c>
    </row>
    <row r="4954" spans="1:4" ht="30">
      <c r="A4954" s="755">
        <v>87447</v>
      </c>
      <c r="B4954" s="756" t="s">
        <v>6868</v>
      </c>
      <c r="C4954" s="755" t="s">
        <v>0</v>
      </c>
      <c r="D4954" s="757">
        <v>45.98</v>
      </c>
    </row>
    <row r="4955" spans="1:4" ht="30">
      <c r="A4955" s="758">
        <v>87448</v>
      </c>
      <c r="B4955" s="759" t="s">
        <v>6869</v>
      </c>
      <c r="C4955" s="758" t="s">
        <v>0</v>
      </c>
      <c r="D4955" s="760">
        <v>46.43</v>
      </c>
    </row>
    <row r="4956" spans="1:4" ht="30">
      <c r="A4956" s="755">
        <v>87449</v>
      </c>
      <c r="B4956" s="756" t="s">
        <v>6870</v>
      </c>
      <c r="C4956" s="755" t="s">
        <v>0</v>
      </c>
      <c r="D4956" s="757">
        <v>58.3</v>
      </c>
    </row>
    <row r="4957" spans="1:4" ht="30">
      <c r="A4957" s="758">
        <v>87450</v>
      </c>
      <c r="B4957" s="759" t="s">
        <v>6871</v>
      </c>
      <c r="C4957" s="758" t="s">
        <v>0</v>
      </c>
      <c r="D4957" s="760">
        <v>59.22</v>
      </c>
    </row>
    <row r="4958" spans="1:4" ht="30">
      <c r="A4958" s="755">
        <v>87451</v>
      </c>
      <c r="B4958" s="756" t="s">
        <v>6872</v>
      </c>
      <c r="C4958" s="755" t="s">
        <v>0</v>
      </c>
      <c r="D4958" s="757">
        <v>71.31</v>
      </c>
    </row>
    <row r="4959" spans="1:4" ht="30">
      <c r="A4959" s="758">
        <v>87452</v>
      </c>
      <c r="B4959" s="759" t="s">
        <v>6873</v>
      </c>
      <c r="C4959" s="758" t="s">
        <v>0</v>
      </c>
      <c r="D4959" s="760">
        <v>71.72</v>
      </c>
    </row>
    <row r="4960" spans="1:4" ht="30">
      <c r="A4960" s="755">
        <v>87453</v>
      </c>
      <c r="B4960" s="756" t="s">
        <v>6874</v>
      </c>
      <c r="C4960" s="755" t="s">
        <v>0</v>
      </c>
      <c r="D4960" s="757">
        <v>42.89</v>
      </c>
    </row>
    <row r="4961" spans="1:4" ht="30">
      <c r="A4961" s="758">
        <v>87454</v>
      </c>
      <c r="B4961" s="759" t="s">
        <v>6875</v>
      </c>
      <c r="C4961" s="758" t="s">
        <v>0</v>
      </c>
      <c r="D4961" s="760">
        <v>43.68</v>
      </c>
    </row>
    <row r="4962" spans="1:4" ht="30">
      <c r="A4962" s="755">
        <v>87455</v>
      </c>
      <c r="B4962" s="756" t="s">
        <v>6876</v>
      </c>
      <c r="C4962" s="755" t="s">
        <v>0</v>
      </c>
      <c r="D4962" s="757">
        <v>54.45</v>
      </c>
    </row>
    <row r="4963" spans="1:4" ht="30">
      <c r="A4963" s="758">
        <v>87456</v>
      </c>
      <c r="B4963" s="759" t="s">
        <v>6877</v>
      </c>
      <c r="C4963" s="758" t="s">
        <v>0</v>
      </c>
      <c r="D4963" s="760">
        <v>55.68</v>
      </c>
    </row>
    <row r="4964" spans="1:4" ht="30">
      <c r="A4964" s="755">
        <v>87457</v>
      </c>
      <c r="B4964" s="756" t="s">
        <v>6878</v>
      </c>
      <c r="C4964" s="755" t="s">
        <v>0</v>
      </c>
      <c r="D4964" s="757">
        <v>66.62</v>
      </c>
    </row>
    <row r="4965" spans="1:4" ht="30">
      <c r="A4965" s="758">
        <v>87458</v>
      </c>
      <c r="B4965" s="759" t="s">
        <v>6879</v>
      </c>
      <c r="C4965" s="758" t="s">
        <v>0</v>
      </c>
      <c r="D4965" s="760">
        <v>67.78</v>
      </c>
    </row>
    <row r="4966" spans="1:4" ht="30">
      <c r="A4966" s="755">
        <v>87459</v>
      </c>
      <c r="B4966" s="756" t="s">
        <v>6880</v>
      </c>
      <c r="C4966" s="755" t="s">
        <v>0</v>
      </c>
      <c r="D4966" s="757">
        <v>51.06</v>
      </c>
    </row>
    <row r="4967" spans="1:4" ht="30">
      <c r="A4967" s="758">
        <v>87460</v>
      </c>
      <c r="B4967" s="759" t="s">
        <v>6881</v>
      </c>
      <c r="C4967" s="758" t="s">
        <v>0</v>
      </c>
      <c r="D4967" s="760">
        <v>51.85</v>
      </c>
    </row>
    <row r="4968" spans="1:4" ht="30">
      <c r="A4968" s="755">
        <v>87461</v>
      </c>
      <c r="B4968" s="756" t="s">
        <v>6882</v>
      </c>
      <c r="C4968" s="755" t="s">
        <v>0</v>
      </c>
      <c r="D4968" s="757">
        <v>63.42</v>
      </c>
    </row>
    <row r="4969" spans="1:4" ht="30">
      <c r="A4969" s="758">
        <v>87462</v>
      </c>
      <c r="B4969" s="759" t="s">
        <v>6883</v>
      </c>
      <c r="C4969" s="758" t="s">
        <v>0</v>
      </c>
      <c r="D4969" s="760">
        <v>64.34</v>
      </c>
    </row>
    <row r="4970" spans="1:4" ht="30">
      <c r="A4970" s="755">
        <v>87463</v>
      </c>
      <c r="B4970" s="756" t="s">
        <v>6884</v>
      </c>
      <c r="C4970" s="755" t="s">
        <v>0</v>
      </c>
      <c r="D4970" s="757">
        <v>75.739999999999995</v>
      </c>
    </row>
    <row r="4971" spans="1:4" ht="30">
      <c r="A4971" s="758">
        <v>87464</v>
      </c>
      <c r="B4971" s="759" t="s">
        <v>6885</v>
      </c>
      <c r="C4971" s="758" t="s">
        <v>0</v>
      </c>
      <c r="D4971" s="760">
        <v>76.900000000000006</v>
      </c>
    </row>
    <row r="4972" spans="1:4" ht="30">
      <c r="A4972" s="755">
        <v>87465</v>
      </c>
      <c r="B4972" s="756" t="s">
        <v>6886</v>
      </c>
      <c r="C4972" s="755" t="s">
        <v>0</v>
      </c>
      <c r="D4972" s="757">
        <v>45.76</v>
      </c>
    </row>
    <row r="4973" spans="1:4" ht="30">
      <c r="A4973" s="758">
        <v>87466</v>
      </c>
      <c r="B4973" s="759" t="s">
        <v>6887</v>
      </c>
      <c r="C4973" s="758" t="s">
        <v>0</v>
      </c>
      <c r="D4973" s="760">
        <v>46.55</v>
      </c>
    </row>
    <row r="4974" spans="1:4" ht="30">
      <c r="A4974" s="755">
        <v>87467</v>
      </c>
      <c r="B4974" s="756" t="s">
        <v>6888</v>
      </c>
      <c r="C4974" s="755" t="s">
        <v>0</v>
      </c>
      <c r="D4974" s="757">
        <v>57.67</v>
      </c>
    </row>
    <row r="4975" spans="1:4" ht="30">
      <c r="A4975" s="758">
        <v>87468</v>
      </c>
      <c r="B4975" s="759" t="s">
        <v>6889</v>
      </c>
      <c r="C4975" s="758" t="s">
        <v>0</v>
      </c>
      <c r="D4975" s="760">
        <v>58.59</v>
      </c>
    </row>
    <row r="4976" spans="1:4" ht="30">
      <c r="A4976" s="755">
        <v>87469</v>
      </c>
      <c r="B4976" s="756" t="s">
        <v>6890</v>
      </c>
      <c r="C4976" s="755" t="s">
        <v>0</v>
      </c>
      <c r="D4976" s="757">
        <v>70</v>
      </c>
    </row>
    <row r="4977" spans="1:4" ht="30">
      <c r="A4977" s="758">
        <v>87470</v>
      </c>
      <c r="B4977" s="759" t="s">
        <v>6891</v>
      </c>
      <c r="C4977" s="758" t="s">
        <v>0</v>
      </c>
      <c r="D4977" s="760">
        <v>71.16</v>
      </c>
    </row>
    <row r="4978" spans="1:4" ht="30">
      <c r="A4978" s="755">
        <v>89044</v>
      </c>
      <c r="B4978" s="756" t="s">
        <v>6892</v>
      </c>
      <c r="C4978" s="755" t="s">
        <v>0</v>
      </c>
      <c r="D4978" s="757">
        <v>45.86</v>
      </c>
    </row>
    <row r="4979" spans="1:4" ht="30">
      <c r="A4979" s="758">
        <v>89169</v>
      </c>
      <c r="B4979" s="759" t="s">
        <v>6893</v>
      </c>
      <c r="C4979" s="758" t="s">
        <v>0</v>
      </c>
      <c r="D4979" s="760">
        <v>46.52</v>
      </c>
    </row>
    <row r="4980" spans="1:4" ht="30">
      <c r="A4980" s="755">
        <v>89978</v>
      </c>
      <c r="B4980" s="756" t="s">
        <v>6894</v>
      </c>
      <c r="C4980" s="755" t="s">
        <v>0</v>
      </c>
      <c r="D4980" s="757">
        <v>58.56</v>
      </c>
    </row>
    <row r="4981" spans="1:4">
      <c r="A4981" s="758" t="s">
        <v>687</v>
      </c>
      <c r="B4981" s="759" t="s">
        <v>6895</v>
      </c>
      <c r="C4981" s="758" t="s">
        <v>0</v>
      </c>
      <c r="D4981" s="760">
        <v>108.89</v>
      </c>
    </row>
    <row r="4982" spans="1:4">
      <c r="A4982" s="755" t="s">
        <v>688</v>
      </c>
      <c r="B4982" s="756" t="s">
        <v>6896</v>
      </c>
      <c r="C4982" s="755" t="s">
        <v>0</v>
      </c>
      <c r="D4982" s="757">
        <v>109.06</v>
      </c>
    </row>
    <row r="4983" spans="1:4" ht="30">
      <c r="A4983" s="758" t="s">
        <v>689</v>
      </c>
      <c r="B4983" s="759" t="s">
        <v>6897</v>
      </c>
      <c r="C4983" s="758" t="s">
        <v>0</v>
      </c>
      <c r="D4983" s="760">
        <v>192.59</v>
      </c>
    </row>
    <row r="4984" spans="1:4" ht="30">
      <c r="A4984" s="755">
        <v>89453</v>
      </c>
      <c r="B4984" s="756" t="s">
        <v>6898</v>
      </c>
      <c r="C4984" s="755" t="s">
        <v>0</v>
      </c>
      <c r="D4984" s="757">
        <v>53.15</v>
      </c>
    </row>
    <row r="4985" spans="1:4" ht="30">
      <c r="A4985" s="758">
        <v>89454</v>
      </c>
      <c r="B4985" s="759" t="s">
        <v>6899</v>
      </c>
      <c r="C4985" s="758" t="s">
        <v>0</v>
      </c>
      <c r="D4985" s="760">
        <v>50.91</v>
      </c>
    </row>
    <row r="4986" spans="1:4" ht="30">
      <c r="A4986" s="755">
        <v>89455</v>
      </c>
      <c r="B4986" s="756" t="s">
        <v>6900</v>
      </c>
      <c r="C4986" s="755" t="s">
        <v>0</v>
      </c>
      <c r="D4986" s="757">
        <v>65.84</v>
      </c>
    </row>
    <row r="4987" spans="1:4" ht="30">
      <c r="A4987" s="758">
        <v>89456</v>
      </c>
      <c r="B4987" s="759" t="s">
        <v>6901</v>
      </c>
      <c r="C4987" s="758" t="s">
        <v>0</v>
      </c>
      <c r="D4987" s="760">
        <v>63.08</v>
      </c>
    </row>
    <row r="4988" spans="1:4" ht="30">
      <c r="A4988" s="755">
        <v>89457</v>
      </c>
      <c r="B4988" s="756" t="s">
        <v>6902</v>
      </c>
      <c r="C4988" s="755" t="s">
        <v>0</v>
      </c>
      <c r="D4988" s="757">
        <v>56.53</v>
      </c>
    </row>
    <row r="4989" spans="1:4" ht="30">
      <c r="A4989" s="758">
        <v>89458</v>
      </c>
      <c r="B4989" s="759" t="s">
        <v>6903</v>
      </c>
      <c r="C4989" s="758" t="s">
        <v>0</v>
      </c>
      <c r="D4989" s="760">
        <v>52.8</v>
      </c>
    </row>
    <row r="4990" spans="1:4" ht="30">
      <c r="A4990" s="755">
        <v>89459</v>
      </c>
      <c r="B4990" s="756" t="s">
        <v>6904</v>
      </c>
      <c r="C4990" s="755" t="s">
        <v>0</v>
      </c>
      <c r="D4990" s="757">
        <v>70.569999999999993</v>
      </c>
    </row>
    <row r="4991" spans="1:4" ht="30">
      <c r="A4991" s="758">
        <v>89460</v>
      </c>
      <c r="B4991" s="759" t="s">
        <v>6905</v>
      </c>
      <c r="C4991" s="758" t="s">
        <v>0</v>
      </c>
      <c r="D4991" s="760">
        <v>65.92</v>
      </c>
    </row>
    <row r="4992" spans="1:4" ht="30">
      <c r="A4992" s="755">
        <v>89462</v>
      </c>
      <c r="B4992" s="756" t="s">
        <v>6906</v>
      </c>
      <c r="C4992" s="755" t="s">
        <v>0</v>
      </c>
      <c r="D4992" s="757">
        <v>61.34</v>
      </c>
    </row>
    <row r="4993" spans="1:4" ht="30">
      <c r="A4993" s="758">
        <v>89463</v>
      </c>
      <c r="B4993" s="759" t="s">
        <v>6907</v>
      </c>
      <c r="C4993" s="758" t="s">
        <v>0</v>
      </c>
      <c r="D4993" s="760">
        <v>59.33</v>
      </c>
    </row>
    <row r="4994" spans="1:4" ht="30">
      <c r="A4994" s="755">
        <v>89464</v>
      </c>
      <c r="B4994" s="756" t="s">
        <v>6908</v>
      </c>
      <c r="C4994" s="755" t="s">
        <v>0</v>
      </c>
      <c r="D4994" s="757">
        <v>82.1</v>
      </c>
    </row>
    <row r="4995" spans="1:4" ht="30">
      <c r="A4995" s="758">
        <v>89465</v>
      </c>
      <c r="B4995" s="759" t="s">
        <v>6909</v>
      </c>
      <c r="C4995" s="758" t="s">
        <v>0</v>
      </c>
      <c r="D4995" s="760">
        <v>79.7</v>
      </c>
    </row>
    <row r="4996" spans="1:4" ht="30">
      <c r="A4996" s="755">
        <v>89466</v>
      </c>
      <c r="B4996" s="756" t="s">
        <v>6910</v>
      </c>
      <c r="C4996" s="755" t="s">
        <v>0</v>
      </c>
      <c r="D4996" s="757">
        <v>64.87</v>
      </c>
    </row>
    <row r="4997" spans="1:4" ht="30">
      <c r="A4997" s="758">
        <v>89467</v>
      </c>
      <c r="B4997" s="759" t="s">
        <v>6911</v>
      </c>
      <c r="C4997" s="758" t="s">
        <v>0</v>
      </c>
      <c r="D4997" s="760">
        <v>61.21</v>
      </c>
    </row>
    <row r="4998" spans="1:4" ht="30">
      <c r="A4998" s="755">
        <v>89468</v>
      </c>
      <c r="B4998" s="756" t="s">
        <v>6912</v>
      </c>
      <c r="C4998" s="755" t="s">
        <v>0</v>
      </c>
      <c r="D4998" s="757">
        <v>86.47</v>
      </c>
    </row>
    <row r="4999" spans="1:4" ht="30">
      <c r="A4999" s="758">
        <v>89469</v>
      </c>
      <c r="B4999" s="759" t="s">
        <v>6913</v>
      </c>
      <c r="C4999" s="758" t="s">
        <v>0</v>
      </c>
      <c r="D4999" s="760">
        <v>82.01</v>
      </c>
    </row>
    <row r="5000" spans="1:4" ht="30">
      <c r="A5000" s="755">
        <v>89470</v>
      </c>
      <c r="B5000" s="756" t="s">
        <v>6914</v>
      </c>
      <c r="C5000" s="755" t="s">
        <v>0</v>
      </c>
      <c r="D5000" s="757">
        <v>63.41</v>
      </c>
    </row>
    <row r="5001" spans="1:4" ht="30">
      <c r="A5001" s="758">
        <v>89471</v>
      </c>
      <c r="B5001" s="759" t="s">
        <v>6915</v>
      </c>
      <c r="C5001" s="758" t="s">
        <v>0</v>
      </c>
      <c r="D5001" s="760">
        <v>61.18</v>
      </c>
    </row>
    <row r="5002" spans="1:4" ht="30">
      <c r="A5002" s="755">
        <v>89472</v>
      </c>
      <c r="B5002" s="756" t="s">
        <v>6916</v>
      </c>
      <c r="C5002" s="755" t="s">
        <v>0</v>
      </c>
      <c r="D5002" s="757">
        <v>75.900000000000006</v>
      </c>
    </row>
    <row r="5003" spans="1:4" ht="30">
      <c r="A5003" s="758">
        <v>89473</v>
      </c>
      <c r="B5003" s="759" t="s">
        <v>6917</v>
      </c>
      <c r="C5003" s="758" t="s">
        <v>0</v>
      </c>
      <c r="D5003" s="760">
        <v>73.319999999999993</v>
      </c>
    </row>
    <row r="5004" spans="1:4" ht="30">
      <c r="A5004" s="755">
        <v>89474</v>
      </c>
      <c r="B5004" s="756" t="s">
        <v>6918</v>
      </c>
      <c r="C5004" s="755" t="s">
        <v>0</v>
      </c>
      <c r="D5004" s="757">
        <v>69.67</v>
      </c>
    </row>
    <row r="5005" spans="1:4" ht="30">
      <c r="A5005" s="758">
        <v>89475</v>
      </c>
      <c r="B5005" s="759" t="s">
        <v>6919</v>
      </c>
      <c r="C5005" s="758" t="s">
        <v>0</v>
      </c>
      <c r="D5005" s="760">
        <v>64.64</v>
      </c>
    </row>
    <row r="5006" spans="1:4" ht="30">
      <c r="A5006" s="755">
        <v>89476</v>
      </c>
      <c r="B5006" s="756" t="s">
        <v>6920</v>
      </c>
      <c r="C5006" s="755" t="s">
        <v>0</v>
      </c>
      <c r="D5006" s="757">
        <v>83.69</v>
      </c>
    </row>
    <row r="5007" spans="1:4" ht="30">
      <c r="A5007" s="758">
        <v>89477</v>
      </c>
      <c r="B5007" s="759" t="s">
        <v>6921</v>
      </c>
      <c r="C5007" s="758" t="s">
        <v>0</v>
      </c>
      <c r="D5007" s="760">
        <v>77.92</v>
      </c>
    </row>
    <row r="5008" spans="1:4" ht="30">
      <c r="A5008" s="755">
        <v>89478</v>
      </c>
      <c r="B5008" s="756" t="s">
        <v>6922</v>
      </c>
      <c r="C5008" s="755" t="s">
        <v>0</v>
      </c>
      <c r="D5008" s="757">
        <v>71.790000000000006</v>
      </c>
    </row>
    <row r="5009" spans="1:4" ht="30">
      <c r="A5009" s="758">
        <v>89479</v>
      </c>
      <c r="B5009" s="759" t="s">
        <v>6923</v>
      </c>
      <c r="C5009" s="758" t="s">
        <v>0</v>
      </c>
      <c r="D5009" s="760">
        <v>69.8</v>
      </c>
    </row>
    <row r="5010" spans="1:4" ht="30">
      <c r="A5010" s="755">
        <v>89480</v>
      </c>
      <c r="B5010" s="756" t="s">
        <v>6924</v>
      </c>
      <c r="C5010" s="755" t="s">
        <v>0</v>
      </c>
      <c r="D5010" s="757">
        <v>92.38</v>
      </c>
    </row>
    <row r="5011" spans="1:4" ht="30">
      <c r="A5011" s="758">
        <v>89483</v>
      </c>
      <c r="B5011" s="759" t="s">
        <v>6925</v>
      </c>
      <c r="C5011" s="758" t="s">
        <v>0</v>
      </c>
      <c r="D5011" s="760">
        <v>90.13</v>
      </c>
    </row>
    <row r="5012" spans="1:4" ht="30">
      <c r="A5012" s="755">
        <v>89484</v>
      </c>
      <c r="B5012" s="756" t="s">
        <v>6926</v>
      </c>
      <c r="C5012" s="755" t="s">
        <v>0</v>
      </c>
      <c r="D5012" s="757">
        <v>78.209999999999994</v>
      </c>
    </row>
    <row r="5013" spans="1:4" ht="30">
      <c r="A5013" s="758">
        <v>89486</v>
      </c>
      <c r="B5013" s="759" t="s">
        <v>6927</v>
      </c>
      <c r="C5013" s="758" t="s">
        <v>0</v>
      </c>
      <c r="D5013" s="760">
        <v>73.42</v>
      </c>
    </row>
    <row r="5014" spans="1:4" ht="30">
      <c r="A5014" s="755">
        <v>89487</v>
      </c>
      <c r="B5014" s="756" t="s">
        <v>6928</v>
      </c>
      <c r="C5014" s="755" t="s">
        <v>0</v>
      </c>
      <c r="D5014" s="757">
        <v>99.79</v>
      </c>
    </row>
    <row r="5015" spans="1:4" ht="30">
      <c r="A5015" s="758">
        <v>89488</v>
      </c>
      <c r="B5015" s="759" t="s">
        <v>6929</v>
      </c>
      <c r="C5015" s="758" t="s">
        <v>0</v>
      </c>
      <c r="D5015" s="760">
        <v>94.21</v>
      </c>
    </row>
    <row r="5016" spans="1:4" ht="30">
      <c r="A5016" s="755">
        <v>91815</v>
      </c>
      <c r="B5016" s="756" t="s">
        <v>6930</v>
      </c>
      <c r="C5016" s="755" t="s">
        <v>0</v>
      </c>
      <c r="D5016" s="757">
        <v>53.23</v>
      </c>
    </row>
    <row r="5017" spans="1:4" ht="30">
      <c r="A5017" s="758">
        <v>91816</v>
      </c>
      <c r="B5017" s="759" t="s">
        <v>6931</v>
      </c>
      <c r="C5017" s="758" t="s">
        <v>0</v>
      </c>
      <c r="D5017" s="760">
        <v>61.57</v>
      </c>
    </row>
    <row r="5018" spans="1:4" ht="30">
      <c r="A5018" s="755">
        <v>72139</v>
      </c>
      <c r="B5018" s="756" t="s">
        <v>6932</v>
      </c>
      <c r="C5018" s="755" t="s">
        <v>0</v>
      </c>
      <c r="D5018" s="757">
        <v>488.69</v>
      </c>
    </row>
    <row r="5019" spans="1:4" ht="30">
      <c r="A5019" s="758">
        <v>72175</v>
      </c>
      <c r="B5019" s="759" t="s">
        <v>6933</v>
      </c>
      <c r="C5019" s="758" t="s">
        <v>0</v>
      </c>
      <c r="D5019" s="760">
        <v>492.44</v>
      </c>
    </row>
    <row r="5020" spans="1:4" ht="30">
      <c r="A5020" s="755">
        <v>72176</v>
      </c>
      <c r="B5020" s="756" t="s">
        <v>6934</v>
      </c>
      <c r="C5020" s="755" t="s">
        <v>0</v>
      </c>
      <c r="D5020" s="757">
        <v>496.19</v>
      </c>
    </row>
    <row r="5021" spans="1:4">
      <c r="A5021" s="758">
        <v>72178</v>
      </c>
      <c r="B5021" s="759" t="s">
        <v>1657</v>
      </c>
      <c r="C5021" s="758" t="s">
        <v>0</v>
      </c>
      <c r="D5021" s="760">
        <v>22.26</v>
      </c>
    </row>
    <row r="5022" spans="1:4">
      <c r="A5022" s="755">
        <v>72179</v>
      </c>
      <c r="B5022" s="756" t="s">
        <v>6935</v>
      </c>
      <c r="C5022" s="755" t="s">
        <v>0</v>
      </c>
      <c r="D5022" s="757">
        <v>43.62</v>
      </c>
    </row>
    <row r="5023" spans="1:4" ht="30">
      <c r="A5023" s="758">
        <v>72180</v>
      </c>
      <c r="B5023" s="759" t="s">
        <v>6936</v>
      </c>
      <c r="C5023" s="758" t="s">
        <v>0</v>
      </c>
      <c r="D5023" s="760">
        <v>13.8</v>
      </c>
    </row>
    <row r="5024" spans="1:4" ht="30">
      <c r="A5024" s="755">
        <v>72181</v>
      </c>
      <c r="B5024" s="756" t="s">
        <v>6937</v>
      </c>
      <c r="C5024" s="755" t="s">
        <v>0</v>
      </c>
      <c r="D5024" s="757">
        <v>27.96</v>
      </c>
    </row>
    <row r="5025" spans="1:4" ht="30">
      <c r="A5025" s="758" t="s">
        <v>690</v>
      </c>
      <c r="B5025" s="759" t="s">
        <v>6938</v>
      </c>
      <c r="C5025" s="758" t="s">
        <v>0</v>
      </c>
      <c r="D5025" s="760">
        <v>257.29000000000002</v>
      </c>
    </row>
    <row r="5026" spans="1:4">
      <c r="A5026" s="755" t="s">
        <v>691</v>
      </c>
      <c r="B5026" s="756" t="s">
        <v>1658</v>
      </c>
      <c r="C5026" s="755" t="s">
        <v>0</v>
      </c>
      <c r="D5026" s="757">
        <v>188.05</v>
      </c>
    </row>
    <row r="5027" spans="1:4" ht="30">
      <c r="A5027" s="758" t="s">
        <v>692</v>
      </c>
      <c r="B5027" s="759" t="s">
        <v>6939</v>
      </c>
      <c r="C5027" s="758" t="s">
        <v>0</v>
      </c>
      <c r="D5027" s="760">
        <v>562.70000000000005</v>
      </c>
    </row>
    <row r="5028" spans="1:4" ht="30">
      <c r="A5028" s="755">
        <v>79627</v>
      </c>
      <c r="B5028" s="756" t="s">
        <v>1659</v>
      </c>
      <c r="C5028" s="755" t="s">
        <v>0</v>
      </c>
      <c r="D5028" s="757">
        <v>656</v>
      </c>
    </row>
    <row r="5029" spans="1:4" ht="30">
      <c r="A5029" s="758">
        <v>96358</v>
      </c>
      <c r="B5029" s="759" t="s">
        <v>6940</v>
      </c>
      <c r="C5029" s="758" t="s">
        <v>0</v>
      </c>
      <c r="D5029" s="760">
        <v>72.56</v>
      </c>
    </row>
    <row r="5030" spans="1:4" ht="30">
      <c r="A5030" s="755">
        <v>96359</v>
      </c>
      <c r="B5030" s="756" t="s">
        <v>6941</v>
      </c>
      <c r="C5030" s="755" t="s">
        <v>0</v>
      </c>
      <c r="D5030" s="757">
        <v>79.739999999999995</v>
      </c>
    </row>
    <row r="5031" spans="1:4" ht="30">
      <c r="A5031" s="758">
        <v>96360</v>
      </c>
      <c r="B5031" s="759" t="s">
        <v>6942</v>
      </c>
      <c r="C5031" s="758" t="s">
        <v>0</v>
      </c>
      <c r="D5031" s="760">
        <v>92.12</v>
      </c>
    </row>
    <row r="5032" spans="1:4" ht="30">
      <c r="A5032" s="755">
        <v>96361</v>
      </c>
      <c r="B5032" s="756" t="s">
        <v>6943</v>
      </c>
      <c r="C5032" s="755" t="s">
        <v>0</v>
      </c>
      <c r="D5032" s="757">
        <v>106.13</v>
      </c>
    </row>
    <row r="5033" spans="1:4" ht="30">
      <c r="A5033" s="758">
        <v>96362</v>
      </c>
      <c r="B5033" s="759" t="s">
        <v>6944</v>
      </c>
      <c r="C5033" s="758" t="s">
        <v>0</v>
      </c>
      <c r="D5033" s="760">
        <v>95.69</v>
      </c>
    </row>
    <row r="5034" spans="1:4" ht="30">
      <c r="A5034" s="755">
        <v>96363</v>
      </c>
      <c r="B5034" s="756" t="s">
        <v>6945</v>
      </c>
      <c r="C5034" s="755" t="s">
        <v>0</v>
      </c>
      <c r="D5034" s="757">
        <v>103.12</v>
      </c>
    </row>
    <row r="5035" spans="1:4" ht="30">
      <c r="A5035" s="758">
        <v>96364</v>
      </c>
      <c r="B5035" s="759" t="s">
        <v>6946</v>
      </c>
      <c r="C5035" s="758" t="s">
        <v>0</v>
      </c>
      <c r="D5035" s="760">
        <v>115.26</v>
      </c>
    </row>
    <row r="5036" spans="1:4" ht="30">
      <c r="A5036" s="755">
        <v>96365</v>
      </c>
      <c r="B5036" s="756" t="s">
        <v>6947</v>
      </c>
      <c r="C5036" s="755" t="s">
        <v>0</v>
      </c>
      <c r="D5036" s="757">
        <v>129.5</v>
      </c>
    </row>
    <row r="5037" spans="1:4" ht="30">
      <c r="A5037" s="758">
        <v>96366</v>
      </c>
      <c r="B5037" s="759" t="s">
        <v>6948</v>
      </c>
      <c r="C5037" s="758" t="s">
        <v>0</v>
      </c>
      <c r="D5037" s="760">
        <v>118.83</v>
      </c>
    </row>
    <row r="5038" spans="1:4" ht="30">
      <c r="A5038" s="755">
        <v>96367</v>
      </c>
      <c r="B5038" s="756" t="s">
        <v>6949</v>
      </c>
      <c r="C5038" s="755" t="s">
        <v>0</v>
      </c>
      <c r="D5038" s="757">
        <v>126.48</v>
      </c>
    </row>
    <row r="5039" spans="1:4" ht="30">
      <c r="A5039" s="758">
        <v>96368</v>
      </c>
      <c r="B5039" s="759" t="s">
        <v>6950</v>
      </c>
      <c r="C5039" s="758" t="s">
        <v>0</v>
      </c>
      <c r="D5039" s="760">
        <v>138.4</v>
      </c>
    </row>
    <row r="5040" spans="1:4" ht="30">
      <c r="A5040" s="755">
        <v>96369</v>
      </c>
      <c r="B5040" s="756" t="s">
        <v>6951</v>
      </c>
      <c r="C5040" s="755" t="s">
        <v>0</v>
      </c>
      <c r="D5040" s="757">
        <v>152.87</v>
      </c>
    </row>
    <row r="5041" spans="1:4" ht="30">
      <c r="A5041" s="758">
        <v>96370</v>
      </c>
      <c r="B5041" s="759" t="s">
        <v>6952</v>
      </c>
      <c r="C5041" s="758" t="s">
        <v>0</v>
      </c>
      <c r="D5041" s="760">
        <v>46.4</v>
      </c>
    </row>
    <row r="5042" spans="1:4" ht="30">
      <c r="A5042" s="755">
        <v>96371</v>
      </c>
      <c r="B5042" s="756" t="s">
        <v>6953</v>
      </c>
      <c r="C5042" s="755" t="s">
        <v>0</v>
      </c>
      <c r="D5042" s="757">
        <v>53.44</v>
      </c>
    </row>
    <row r="5043" spans="1:4">
      <c r="A5043" s="758">
        <v>96372</v>
      </c>
      <c r="B5043" s="759" t="s">
        <v>6954</v>
      </c>
      <c r="C5043" s="758" t="s">
        <v>0</v>
      </c>
      <c r="D5043" s="760">
        <v>25.89</v>
      </c>
    </row>
    <row r="5044" spans="1:4">
      <c r="A5044" s="755">
        <v>96373</v>
      </c>
      <c r="B5044" s="756" t="s">
        <v>6955</v>
      </c>
      <c r="C5044" s="755" t="s">
        <v>29</v>
      </c>
      <c r="D5044" s="757">
        <v>6.65</v>
      </c>
    </row>
    <row r="5045" spans="1:4">
      <c r="A5045" s="758">
        <v>96374</v>
      </c>
      <c r="B5045" s="759" t="s">
        <v>6956</v>
      </c>
      <c r="C5045" s="758" t="s">
        <v>29</v>
      </c>
      <c r="D5045" s="760">
        <v>10.130000000000001</v>
      </c>
    </row>
    <row r="5046" spans="1:4" ht="30">
      <c r="A5046" s="755" t="s">
        <v>693</v>
      </c>
      <c r="B5046" s="756" t="s">
        <v>6957</v>
      </c>
      <c r="C5046" s="755" t="s">
        <v>0</v>
      </c>
      <c r="D5046" s="757">
        <v>53.81</v>
      </c>
    </row>
    <row r="5047" spans="1:4" ht="30">
      <c r="A5047" s="758" t="s">
        <v>694</v>
      </c>
      <c r="B5047" s="759" t="s">
        <v>6958</v>
      </c>
      <c r="C5047" s="758" t="s">
        <v>0</v>
      </c>
      <c r="D5047" s="760">
        <v>110.15</v>
      </c>
    </row>
    <row r="5048" spans="1:4" ht="30">
      <c r="A5048" s="755" t="s">
        <v>695</v>
      </c>
      <c r="B5048" s="756" t="s">
        <v>6959</v>
      </c>
      <c r="C5048" s="755" t="s">
        <v>0</v>
      </c>
      <c r="D5048" s="757">
        <v>44.68</v>
      </c>
    </row>
    <row r="5049" spans="1:4" ht="30">
      <c r="A5049" s="758" t="s">
        <v>696</v>
      </c>
      <c r="B5049" s="759" t="s">
        <v>6960</v>
      </c>
      <c r="C5049" s="758" t="s">
        <v>0</v>
      </c>
      <c r="D5049" s="760">
        <v>37.659999999999997</v>
      </c>
    </row>
    <row r="5050" spans="1:4">
      <c r="A5050" s="755">
        <v>83694</v>
      </c>
      <c r="B5050" s="756" t="s">
        <v>6961</v>
      </c>
      <c r="C5050" s="755" t="s">
        <v>0</v>
      </c>
      <c r="D5050" s="757">
        <v>13.2</v>
      </c>
    </row>
    <row r="5051" spans="1:4">
      <c r="A5051" s="758" t="s">
        <v>697</v>
      </c>
      <c r="B5051" s="759" t="s">
        <v>698</v>
      </c>
      <c r="C5051" s="758" t="s">
        <v>0</v>
      </c>
      <c r="D5051" s="760">
        <v>20.399999999999999</v>
      </c>
    </row>
    <row r="5052" spans="1:4">
      <c r="A5052" s="755">
        <v>83771</v>
      </c>
      <c r="B5052" s="756" t="s">
        <v>699</v>
      </c>
      <c r="C5052" s="755" t="s">
        <v>25</v>
      </c>
      <c r="D5052" s="757">
        <v>6.83</v>
      </c>
    </row>
    <row r="5053" spans="1:4" ht="30">
      <c r="A5053" s="758">
        <v>92970</v>
      </c>
      <c r="B5053" s="759" t="s">
        <v>6962</v>
      </c>
      <c r="C5053" s="758" t="s">
        <v>0</v>
      </c>
      <c r="D5053" s="760">
        <v>10.67</v>
      </c>
    </row>
    <row r="5054" spans="1:4">
      <c r="A5054" s="755">
        <v>41879</v>
      </c>
      <c r="B5054" s="756" t="s">
        <v>6963</v>
      </c>
      <c r="C5054" s="755" t="s">
        <v>0</v>
      </c>
      <c r="D5054" s="757">
        <v>0.12</v>
      </c>
    </row>
    <row r="5055" spans="1:4" ht="30">
      <c r="A5055" s="758">
        <v>72916</v>
      </c>
      <c r="B5055" s="759" t="s">
        <v>6964</v>
      </c>
      <c r="C5055" s="758" t="s">
        <v>25</v>
      </c>
      <c r="D5055" s="760">
        <v>29.26</v>
      </c>
    </row>
    <row r="5056" spans="1:4" ht="30">
      <c r="A5056" s="755">
        <v>72919</v>
      </c>
      <c r="B5056" s="756" t="s">
        <v>6965</v>
      </c>
      <c r="C5056" s="755" t="s">
        <v>25</v>
      </c>
      <c r="D5056" s="757">
        <v>43.71</v>
      </c>
    </row>
    <row r="5057" spans="1:4" ht="30">
      <c r="A5057" s="758">
        <v>72922</v>
      </c>
      <c r="B5057" s="759" t="s">
        <v>1660</v>
      </c>
      <c r="C5057" s="758" t="s">
        <v>25</v>
      </c>
      <c r="D5057" s="760">
        <v>60.37</v>
      </c>
    </row>
    <row r="5058" spans="1:4" ht="30">
      <c r="A5058" s="755">
        <v>72923</v>
      </c>
      <c r="B5058" s="756" t="s">
        <v>6966</v>
      </c>
      <c r="C5058" s="755" t="s">
        <v>25</v>
      </c>
      <c r="D5058" s="757">
        <v>64.94</v>
      </c>
    </row>
    <row r="5059" spans="1:4" ht="30">
      <c r="A5059" s="758">
        <v>72924</v>
      </c>
      <c r="B5059" s="759" t="s">
        <v>6967</v>
      </c>
      <c r="C5059" s="758" t="s">
        <v>25</v>
      </c>
      <c r="D5059" s="760">
        <v>55.55</v>
      </c>
    </row>
    <row r="5060" spans="1:4">
      <c r="A5060" s="755">
        <v>72961</v>
      </c>
      <c r="B5060" s="756" t="s">
        <v>1661</v>
      </c>
      <c r="C5060" s="755" t="s">
        <v>0</v>
      </c>
      <c r="D5060" s="757">
        <v>1.22</v>
      </c>
    </row>
    <row r="5061" spans="1:4" ht="30">
      <c r="A5061" s="758">
        <v>96387</v>
      </c>
      <c r="B5061" s="759" t="s">
        <v>6968</v>
      </c>
      <c r="C5061" s="758" t="s">
        <v>25</v>
      </c>
      <c r="D5061" s="760">
        <v>6.06</v>
      </c>
    </row>
    <row r="5062" spans="1:4" ht="30">
      <c r="A5062" s="755">
        <v>96388</v>
      </c>
      <c r="B5062" s="756" t="s">
        <v>6969</v>
      </c>
      <c r="C5062" s="755" t="s">
        <v>25</v>
      </c>
      <c r="D5062" s="757">
        <v>5.82</v>
      </c>
    </row>
    <row r="5063" spans="1:4" ht="30">
      <c r="A5063" s="758">
        <v>96389</v>
      </c>
      <c r="B5063" s="759" t="s">
        <v>6970</v>
      </c>
      <c r="C5063" s="758" t="s">
        <v>25</v>
      </c>
      <c r="D5063" s="760">
        <v>31.17</v>
      </c>
    </row>
    <row r="5064" spans="1:4" ht="30">
      <c r="A5064" s="755">
        <v>96390</v>
      </c>
      <c r="B5064" s="756" t="s">
        <v>6971</v>
      </c>
      <c r="C5064" s="755" t="s">
        <v>25</v>
      </c>
      <c r="D5064" s="757">
        <v>53.22</v>
      </c>
    </row>
    <row r="5065" spans="1:4" ht="30">
      <c r="A5065" s="758">
        <v>96391</v>
      </c>
      <c r="B5065" s="759" t="s">
        <v>6972</v>
      </c>
      <c r="C5065" s="758" t="s">
        <v>25</v>
      </c>
      <c r="D5065" s="760">
        <v>74.900000000000006</v>
      </c>
    </row>
    <row r="5066" spans="1:4" ht="30">
      <c r="A5066" s="755">
        <v>96392</v>
      </c>
      <c r="B5066" s="756" t="s">
        <v>6973</v>
      </c>
      <c r="C5066" s="755" t="s">
        <v>25</v>
      </c>
      <c r="D5066" s="757">
        <v>100.54</v>
      </c>
    </row>
    <row r="5067" spans="1:4" ht="30">
      <c r="A5067" s="758">
        <v>96396</v>
      </c>
      <c r="B5067" s="759" t="s">
        <v>6974</v>
      </c>
      <c r="C5067" s="758" t="s">
        <v>25</v>
      </c>
      <c r="D5067" s="760">
        <v>111.24</v>
      </c>
    </row>
    <row r="5068" spans="1:4" ht="30">
      <c r="A5068" s="755">
        <v>96397</v>
      </c>
      <c r="B5068" s="756" t="s">
        <v>6975</v>
      </c>
      <c r="C5068" s="755" t="s">
        <v>25</v>
      </c>
      <c r="D5068" s="757">
        <v>150.91999999999999</v>
      </c>
    </row>
    <row r="5069" spans="1:4" ht="30">
      <c r="A5069" s="758">
        <v>96398</v>
      </c>
      <c r="B5069" s="759" t="s">
        <v>6976</v>
      </c>
      <c r="C5069" s="758" t="s">
        <v>25</v>
      </c>
      <c r="D5069" s="760">
        <v>166.77</v>
      </c>
    </row>
    <row r="5070" spans="1:4" ht="30">
      <c r="A5070" s="755">
        <v>96399</v>
      </c>
      <c r="B5070" s="756" t="s">
        <v>6977</v>
      </c>
      <c r="C5070" s="755" t="s">
        <v>25</v>
      </c>
      <c r="D5070" s="757">
        <v>91.71</v>
      </c>
    </row>
    <row r="5071" spans="1:4" ht="30">
      <c r="A5071" s="758">
        <v>96400</v>
      </c>
      <c r="B5071" s="759" t="s">
        <v>6978</v>
      </c>
      <c r="C5071" s="758" t="s">
        <v>25</v>
      </c>
      <c r="D5071" s="760">
        <v>100.37</v>
      </c>
    </row>
    <row r="5072" spans="1:4">
      <c r="A5072" s="755">
        <v>96401</v>
      </c>
      <c r="B5072" s="756" t="s">
        <v>6979</v>
      </c>
      <c r="C5072" s="755" t="s">
        <v>0</v>
      </c>
      <c r="D5072" s="757">
        <v>4.72</v>
      </c>
    </row>
    <row r="5073" spans="1:4">
      <c r="A5073" s="758">
        <v>96402</v>
      </c>
      <c r="B5073" s="759" t="s">
        <v>6980</v>
      </c>
      <c r="C5073" s="758" t="s">
        <v>0</v>
      </c>
      <c r="D5073" s="760">
        <v>2.82</v>
      </c>
    </row>
    <row r="5074" spans="1:4" ht="30">
      <c r="A5074" s="755">
        <v>72799</v>
      </c>
      <c r="B5074" s="756" t="s">
        <v>6981</v>
      </c>
      <c r="C5074" s="755" t="s">
        <v>0</v>
      </c>
      <c r="D5074" s="757">
        <v>74.02</v>
      </c>
    </row>
    <row r="5075" spans="1:4">
      <c r="A5075" s="758">
        <v>72942</v>
      </c>
      <c r="B5075" s="759" t="s">
        <v>700</v>
      </c>
      <c r="C5075" s="758" t="s">
        <v>0</v>
      </c>
      <c r="D5075" s="760">
        <v>1.34</v>
      </c>
    </row>
    <row r="5076" spans="1:4">
      <c r="A5076" s="755">
        <v>72943</v>
      </c>
      <c r="B5076" s="756" t="s">
        <v>701</v>
      </c>
      <c r="C5076" s="755" t="s">
        <v>0</v>
      </c>
      <c r="D5076" s="757">
        <v>1.54</v>
      </c>
    </row>
    <row r="5077" spans="1:4">
      <c r="A5077" s="758">
        <v>72972</v>
      </c>
      <c r="B5077" s="759" t="s">
        <v>702</v>
      </c>
      <c r="C5077" s="758" t="s">
        <v>0</v>
      </c>
      <c r="D5077" s="760">
        <v>0.75</v>
      </c>
    </row>
    <row r="5078" spans="1:4">
      <c r="A5078" s="755">
        <v>72973</v>
      </c>
      <c r="B5078" s="756" t="s">
        <v>1662</v>
      </c>
      <c r="C5078" s="755" t="s">
        <v>29</v>
      </c>
      <c r="D5078" s="757">
        <v>1.41</v>
      </c>
    </row>
    <row r="5079" spans="1:4">
      <c r="A5079" s="758">
        <v>72974</v>
      </c>
      <c r="B5079" s="759" t="s">
        <v>703</v>
      </c>
      <c r="C5079" s="758" t="s">
        <v>0</v>
      </c>
      <c r="D5079" s="760">
        <v>4.71</v>
      </c>
    </row>
    <row r="5080" spans="1:4">
      <c r="A5080" s="755">
        <v>72975</v>
      </c>
      <c r="B5080" s="756" t="s">
        <v>704</v>
      </c>
      <c r="C5080" s="755" t="s">
        <v>0</v>
      </c>
      <c r="D5080" s="757">
        <v>0.53</v>
      </c>
    </row>
    <row r="5081" spans="1:4" ht="30">
      <c r="A5081" s="758">
        <v>72978</v>
      </c>
      <c r="B5081" s="759" t="s">
        <v>6982</v>
      </c>
      <c r="C5081" s="758" t="s">
        <v>29</v>
      </c>
      <c r="D5081" s="760">
        <v>4.71</v>
      </c>
    </row>
    <row r="5082" spans="1:4" ht="30">
      <c r="A5082" s="755">
        <v>72979</v>
      </c>
      <c r="B5082" s="756" t="s">
        <v>6983</v>
      </c>
      <c r="C5082" s="755" t="s">
        <v>0</v>
      </c>
      <c r="D5082" s="757">
        <v>9.01</v>
      </c>
    </row>
    <row r="5083" spans="1:4" ht="30">
      <c r="A5083" s="758" t="s">
        <v>705</v>
      </c>
      <c r="B5083" s="759" t="s">
        <v>1663</v>
      </c>
      <c r="C5083" s="758" t="s">
        <v>0</v>
      </c>
      <c r="D5083" s="760">
        <v>3.56</v>
      </c>
    </row>
    <row r="5084" spans="1:4">
      <c r="A5084" s="755" t="s">
        <v>706</v>
      </c>
      <c r="B5084" s="756" t="s">
        <v>6984</v>
      </c>
      <c r="C5084" s="755" t="s">
        <v>25</v>
      </c>
      <c r="D5084" s="757">
        <v>669.97</v>
      </c>
    </row>
    <row r="5085" spans="1:4">
      <c r="A5085" s="758" t="s">
        <v>707</v>
      </c>
      <c r="B5085" s="759" t="s">
        <v>6985</v>
      </c>
      <c r="C5085" s="758" t="s">
        <v>25</v>
      </c>
      <c r="D5085" s="760">
        <v>506.8</v>
      </c>
    </row>
    <row r="5086" spans="1:4">
      <c r="A5086" s="755">
        <v>92391</v>
      </c>
      <c r="B5086" s="756" t="s">
        <v>1664</v>
      </c>
      <c r="C5086" s="755" t="s">
        <v>0</v>
      </c>
      <c r="D5086" s="757">
        <v>57.65</v>
      </c>
    </row>
    <row r="5087" spans="1:4">
      <c r="A5087" s="758">
        <v>92392</v>
      </c>
      <c r="B5087" s="759" t="s">
        <v>1665</v>
      </c>
      <c r="C5087" s="758" t="s">
        <v>0</v>
      </c>
      <c r="D5087" s="760">
        <v>60.54</v>
      </c>
    </row>
    <row r="5088" spans="1:4">
      <c r="A5088" s="755">
        <v>92393</v>
      </c>
      <c r="B5088" s="756" t="s">
        <v>1666</v>
      </c>
      <c r="C5088" s="755" t="s">
        <v>0</v>
      </c>
      <c r="D5088" s="757">
        <v>51.48</v>
      </c>
    </row>
    <row r="5089" spans="1:4">
      <c r="A5089" s="758">
        <v>92394</v>
      </c>
      <c r="B5089" s="759" t="s">
        <v>1667</v>
      </c>
      <c r="C5089" s="758" t="s">
        <v>0</v>
      </c>
      <c r="D5089" s="760">
        <v>55.24</v>
      </c>
    </row>
    <row r="5090" spans="1:4">
      <c r="A5090" s="755">
        <v>92395</v>
      </c>
      <c r="B5090" s="756" t="s">
        <v>1668</v>
      </c>
      <c r="C5090" s="755" t="s">
        <v>0</v>
      </c>
      <c r="D5090" s="757">
        <v>69.959999999999994</v>
      </c>
    </row>
    <row r="5091" spans="1:4" ht="30">
      <c r="A5091" s="758">
        <v>92396</v>
      </c>
      <c r="B5091" s="759" t="s">
        <v>6986</v>
      </c>
      <c r="C5091" s="758" t="s">
        <v>0</v>
      </c>
      <c r="D5091" s="760">
        <v>60.61</v>
      </c>
    </row>
    <row r="5092" spans="1:4" ht="30">
      <c r="A5092" s="755">
        <v>92397</v>
      </c>
      <c r="B5092" s="756" t="s">
        <v>6987</v>
      </c>
      <c r="C5092" s="755" t="s">
        <v>0</v>
      </c>
      <c r="D5092" s="757">
        <v>50.7</v>
      </c>
    </row>
    <row r="5093" spans="1:4" ht="30">
      <c r="A5093" s="758">
        <v>92398</v>
      </c>
      <c r="B5093" s="759" t="s">
        <v>6988</v>
      </c>
      <c r="C5093" s="758" t="s">
        <v>0</v>
      </c>
      <c r="D5093" s="760">
        <v>59.25</v>
      </c>
    </row>
    <row r="5094" spans="1:4">
      <c r="A5094" s="755">
        <v>92399</v>
      </c>
      <c r="B5094" s="756" t="s">
        <v>1960</v>
      </c>
      <c r="C5094" s="755" t="s">
        <v>0</v>
      </c>
      <c r="D5094" s="757">
        <v>60.35</v>
      </c>
    </row>
    <row r="5095" spans="1:4" ht="30">
      <c r="A5095" s="758">
        <v>92400</v>
      </c>
      <c r="B5095" s="759" t="s">
        <v>6989</v>
      </c>
      <c r="C5095" s="758" t="s">
        <v>0</v>
      </c>
      <c r="D5095" s="760">
        <v>69.680000000000007</v>
      </c>
    </row>
    <row r="5096" spans="1:4">
      <c r="A5096" s="755">
        <v>92401</v>
      </c>
      <c r="B5096" s="756" t="s">
        <v>1669</v>
      </c>
      <c r="C5096" s="755" t="s">
        <v>0</v>
      </c>
      <c r="D5096" s="757">
        <v>70.87</v>
      </c>
    </row>
    <row r="5097" spans="1:4">
      <c r="A5097" s="758">
        <v>92402</v>
      </c>
      <c r="B5097" s="759" t="s">
        <v>6990</v>
      </c>
      <c r="C5097" s="758" t="s">
        <v>0</v>
      </c>
      <c r="D5097" s="760">
        <v>60.02</v>
      </c>
    </row>
    <row r="5098" spans="1:4" ht="30">
      <c r="A5098" s="755">
        <v>92403</v>
      </c>
      <c r="B5098" s="756" t="s">
        <v>6991</v>
      </c>
      <c r="C5098" s="755" t="s">
        <v>0</v>
      </c>
      <c r="D5098" s="757">
        <v>50.09</v>
      </c>
    </row>
    <row r="5099" spans="1:4" ht="30">
      <c r="A5099" s="758">
        <v>92404</v>
      </c>
      <c r="B5099" s="759" t="s">
        <v>6992</v>
      </c>
      <c r="C5099" s="758" t="s">
        <v>0</v>
      </c>
      <c r="D5099" s="760">
        <v>58.09</v>
      </c>
    </row>
    <row r="5100" spans="1:4">
      <c r="A5100" s="755">
        <v>92405</v>
      </c>
      <c r="B5100" s="756" t="s">
        <v>6993</v>
      </c>
      <c r="C5100" s="755" t="s">
        <v>0</v>
      </c>
      <c r="D5100" s="757">
        <v>59.16</v>
      </c>
    </row>
    <row r="5101" spans="1:4" ht="30">
      <c r="A5101" s="758">
        <v>92406</v>
      </c>
      <c r="B5101" s="759" t="s">
        <v>6994</v>
      </c>
      <c r="C5101" s="758" t="s">
        <v>0</v>
      </c>
      <c r="D5101" s="760">
        <v>70.98</v>
      </c>
    </row>
    <row r="5102" spans="1:4">
      <c r="A5102" s="755">
        <v>92407</v>
      </c>
      <c r="B5102" s="756" t="s">
        <v>6995</v>
      </c>
      <c r="C5102" s="755" t="s">
        <v>0</v>
      </c>
      <c r="D5102" s="757">
        <v>72.12</v>
      </c>
    </row>
    <row r="5103" spans="1:4">
      <c r="A5103" s="758">
        <v>93679</v>
      </c>
      <c r="B5103" s="759" t="s">
        <v>6996</v>
      </c>
      <c r="C5103" s="758" t="s">
        <v>0</v>
      </c>
      <c r="D5103" s="760">
        <v>66.27</v>
      </c>
    </row>
    <row r="5104" spans="1:4" ht="30">
      <c r="A5104" s="755">
        <v>93680</v>
      </c>
      <c r="B5104" s="756" t="s">
        <v>6997</v>
      </c>
      <c r="C5104" s="755" t="s">
        <v>0</v>
      </c>
      <c r="D5104" s="757">
        <v>56.12</v>
      </c>
    </row>
    <row r="5105" spans="1:4" ht="30">
      <c r="A5105" s="758">
        <v>93681</v>
      </c>
      <c r="B5105" s="759" t="s">
        <v>6998</v>
      </c>
      <c r="C5105" s="758" t="s">
        <v>0</v>
      </c>
      <c r="D5105" s="760">
        <v>67.650000000000006</v>
      </c>
    </row>
    <row r="5106" spans="1:4">
      <c r="A5106" s="755">
        <v>93682</v>
      </c>
      <c r="B5106" s="756" t="s">
        <v>1961</v>
      </c>
      <c r="C5106" s="755" t="s">
        <v>0</v>
      </c>
      <c r="D5106" s="757">
        <v>68.83</v>
      </c>
    </row>
    <row r="5107" spans="1:4">
      <c r="A5107" s="758">
        <v>97114</v>
      </c>
      <c r="B5107" s="759" t="s">
        <v>6999</v>
      </c>
      <c r="C5107" s="758" t="s">
        <v>29</v>
      </c>
      <c r="D5107" s="760">
        <v>0.28999999999999998</v>
      </c>
    </row>
    <row r="5108" spans="1:4">
      <c r="A5108" s="755">
        <v>97115</v>
      </c>
      <c r="B5108" s="756" t="s">
        <v>7000</v>
      </c>
      <c r="C5108" s="755" t="s">
        <v>26</v>
      </c>
      <c r="D5108" s="757">
        <v>24.95</v>
      </c>
    </row>
    <row r="5109" spans="1:4" ht="30">
      <c r="A5109" s="758">
        <v>97120</v>
      </c>
      <c r="B5109" s="759" t="s">
        <v>7001</v>
      </c>
      <c r="C5109" s="758" t="s">
        <v>26</v>
      </c>
      <c r="D5109" s="760">
        <v>5.75</v>
      </c>
    </row>
    <row r="5110" spans="1:4">
      <c r="A5110" s="755">
        <v>97802</v>
      </c>
      <c r="B5110" s="756" t="s">
        <v>7002</v>
      </c>
      <c r="C5110" s="755" t="s">
        <v>0</v>
      </c>
      <c r="D5110" s="757">
        <v>3.13</v>
      </c>
    </row>
    <row r="5111" spans="1:4" ht="30">
      <c r="A5111" s="758">
        <v>97803</v>
      </c>
      <c r="B5111" s="759" t="s">
        <v>7003</v>
      </c>
      <c r="C5111" s="758" t="s">
        <v>0</v>
      </c>
      <c r="D5111" s="760">
        <v>3.73</v>
      </c>
    </row>
    <row r="5112" spans="1:4">
      <c r="A5112" s="755">
        <v>97805</v>
      </c>
      <c r="B5112" s="756" t="s">
        <v>7004</v>
      </c>
      <c r="C5112" s="755" t="s">
        <v>0</v>
      </c>
      <c r="D5112" s="757">
        <v>6.91</v>
      </c>
    </row>
    <row r="5113" spans="1:4" ht="30">
      <c r="A5113" s="758">
        <v>97806</v>
      </c>
      <c r="B5113" s="759" t="s">
        <v>7005</v>
      </c>
      <c r="C5113" s="758" t="s">
        <v>0</v>
      </c>
      <c r="D5113" s="760">
        <v>8.32</v>
      </c>
    </row>
    <row r="5114" spans="1:4" ht="30">
      <c r="A5114" s="755">
        <v>97807</v>
      </c>
      <c r="B5114" s="756" t="s">
        <v>7006</v>
      </c>
      <c r="C5114" s="755" t="s">
        <v>0</v>
      </c>
      <c r="D5114" s="757">
        <v>9.74</v>
      </c>
    </row>
    <row r="5115" spans="1:4">
      <c r="A5115" s="758">
        <v>97809</v>
      </c>
      <c r="B5115" s="759" t="s">
        <v>7007</v>
      </c>
      <c r="C5115" s="758" t="s">
        <v>0</v>
      </c>
      <c r="D5115" s="760">
        <v>12.45</v>
      </c>
    </row>
    <row r="5116" spans="1:4" ht="30">
      <c r="A5116" s="755">
        <v>97810</v>
      </c>
      <c r="B5116" s="756" t="s">
        <v>7008</v>
      </c>
      <c r="C5116" s="755" t="s">
        <v>0</v>
      </c>
      <c r="D5116" s="757">
        <v>13.87</v>
      </c>
    </row>
    <row r="5117" spans="1:4" ht="30">
      <c r="A5117" s="758">
        <v>97811</v>
      </c>
      <c r="B5117" s="759" t="s">
        <v>7009</v>
      </c>
      <c r="C5117" s="758" t="s">
        <v>0</v>
      </c>
      <c r="D5117" s="760">
        <v>15.29</v>
      </c>
    </row>
    <row r="5118" spans="1:4">
      <c r="A5118" s="755">
        <v>97813</v>
      </c>
      <c r="B5118" s="756" t="s">
        <v>7010</v>
      </c>
      <c r="C5118" s="755" t="s">
        <v>0</v>
      </c>
      <c r="D5118" s="757">
        <v>3.29</v>
      </c>
    </row>
    <row r="5119" spans="1:4" ht="30">
      <c r="A5119" s="758">
        <v>97814</v>
      </c>
      <c r="B5119" s="759" t="s">
        <v>7011</v>
      </c>
      <c r="C5119" s="758" t="s">
        <v>0</v>
      </c>
      <c r="D5119" s="760">
        <v>3.89</v>
      </c>
    </row>
    <row r="5120" spans="1:4">
      <c r="A5120" s="755">
        <v>97816</v>
      </c>
      <c r="B5120" s="756" t="s">
        <v>7012</v>
      </c>
      <c r="C5120" s="755" t="s">
        <v>0</v>
      </c>
      <c r="D5120" s="757">
        <v>7.39</v>
      </c>
    </row>
    <row r="5121" spans="1:4" ht="30">
      <c r="A5121" s="758">
        <v>97817</v>
      </c>
      <c r="B5121" s="759" t="s">
        <v>7013</v>
      </c>
      <c r="C5121" s="758" t="s">
        <v>0</v>
      </c>
      <c r="D5121" s="760">
        <v>8.8000000000000007</v>
      </c>
    </row>
    <row r="5122" spans="1:4" ht="30">
      <c r="A5122" s="755">
        <v>97818</v>
      </c>
      <c r="B5122" s="756" t="s">
        <v>7014</v>
      </c>
      <c r="C5122" s="755" t="s">
        <v>0</v>
      </c>
      <c r="D5122" s="757">
        <v>10.38</v>
      </c>
    </row>
    <row r="5123" spans="1:4">
      <c r="A5123" s="758">
        <v>97820</v>
      </c>
      <c r="B5123" s="759" t="s">
        <v>7015</v>
      </c>
      <c r="C5123" s="758" t="s">
        <v>0</v>
      </c>
      <c r="D5123" s="760">
        <v>13.41</v>
      </c>
    </row>
    <row r="5124" spans="1:4" ht="30">
      <c r="A5124" s="755">
        <v>97821</v>
      </c>
      <c r="B5124" s="756" t="s">
        <v>7016</v>
      </c>
      <c r="C5124" s="755" t="s">
        <v>0</v>
      </c>
      <c r="D5124" s="757">
        <v>14.83</v>
      </c>
    </row>
    <row r="5125" spans="1:4" ht="30">
      <c r="A5125" s="758">
        <v>97822</v>
      </c>
      <c r="B5125" s="759" t="s">
        <v>7017</v>
      </c>
      <c r="C5125" s="758" t="s">
        <v>0</v>
      </c>
      <c r="D5125" s="760">
        <v>16.43</v>
      </c>
    </row>
    <row r="5126" spans="1:4">
      <c r="A5126" s="755">
        <v>72947</v>
      </c>
      <c r="B5126" s="756" t="s">
        <v>7018</v>
      </c>
      <c r="C5126" s="755" t="s">
        <v>0</v>
      </c>
      <c r="D5126" s="757">
        <v>26.49</v>
      </c>
    </row>
    <row r="5127" spans="1:4">
      <c r="A5127" s="758">
        <v>83693</v>
      </c>
      <c r="B5127" s="759" t="s">
        <v>708</v>
      </c>
      <c r="C5127" s="758" t="s">
        <v>0</v>
      </c>
      <c r="D5127" s="760">
        <v>2.89</v>
      </c>
    </row>
    <row r="5128" spans="1:4" ht="30">
      <c r="A5128" s="755" t="s">
        <v>709</v>
      </c>
      <c r="B5128" s="756" t="s">
        <v>7019</v>
      </c>
      <c r="C5128" s="755" t="s">
        <v>29</v>
      </c>
      <c r="D5128" s="757">
        <v>450.77</v>
      </c>
    </row>
    <row r="5129" spans="1:4" ht="30">
      <c r="A5129" s="758" t="s">
        <v>710</v>
      </c>
      <c r="B5129" s="759" t="s">
        <v>711</v>
      </c>
      <c r="C5129" s="758" t="s">
        <v>29</v>
      </c>
      <c r="D5129" s="760">
        <v>391.06</v>
      </c>
    </row>
    <row r="5130" spans="1:4" ht="30">
      <c r="A5130" s="755" t="s">
        <v>712</v>
      </c>
      <c r="B5130" s="756" t="s">
        <v>7020</v>
      </c>
      <c r="C5130" s="755" t="s">
        <v>0</v>
      </c>
      <c r="D5130" s="757">
        <v>4.68</v>
      </c>
    </row>
    <row r="5131" spans="1:4">
      <c r="A5131" s="758">
        <v>72962</v>
      </c>
      <c r="B5131" s="759" t="s">
        <v>1670</v>
      </c>
      <c r="C5131" s="758" t="s">
        <v>668</v>
      </c>
      <c r="D5131" s="760">
        <v>234.97</v>
      </c>
    </row>
    <row r="5132" spans="1:4">
      <c r="A5132" s="755">
        <v>72963</v>
      </c>
      <c r="B5132" s="756" t="s">
        <v>713</v>
      </c>
      <c r="C5132" s="755" t="s">
        <v>668</v>
      </c>
      <c r="D5132" s="757">
        <v>196.55</v>
      </c>
    </row>
    <row r="5133" spans="1:4">
      <c r="A5133" s="758" t="s">
        <v>714</v>
      </c>
      <c r="B5133" s="759" t="s">
        <v>715</v>
      </c>
      <c r="C5133" s="758" t="s">
        <v>25</v>
      </c>
      <c r="D5133" s="760">
        <v>333.38</v>
      </c>
    </row>
    <row r="5134" spans="1:4" ht="30">
      <c r="A5134" s="755">
        <v>95990</v>
      </c>
      <c r="B5134" s="756" t="s">
        <v>7021</v>
      </c>
      <c r="C5134" s="755" t="s">
        <v>25</v>
      </c>
      <c r="D5134" s="757">
        <v>780.29</v>
      </c>
    </row>
    <row r="5135" spans="1:4" ht="30">
      <c r="A5135" s="758">
        <v>95992</v>
      </c>
      <c r="B5135" s="759" t="s">
        <v>7022</v>
      </c>
      <c r="C5135" s="758" t="s">
        <v>25</v>
      </c>
      <c r="D5135" s="760">
        <v>727.23</v>
      </c>
    </row>
    <row r="5136" spans="1:4" ht="30">
      <c r="A5136" s="755">
        <v>95993</v>
      </c>
      <c r="B5136" s="756" t="s">
        <v>7023</v>
      </c>
      <c r="C5136" s="755" t="s">
        <v>25</v>
      </c>
      <c r="D5136" s="757">
        <v>752.81</v>
      </c>
    </row>
    <row r="5137" spans="1:4" ht="30">
      <c r="A5137" s="758">
        <v>95994</v>
      </c>
      <c r="B5137" s="759" t="s">
        <v>7024</v>
      </c>
      <c r="C5137" s="758" t="s">
        <v>25</v>
      </c>
      <c r="D5137" s="760">
        <v>707.37</v>
      </c>
    </row>
    <row r="5138" spans="1:4" ht="30">
      <c r="A5138" s="755">
        <v>95995</v>
      </c>
      <c r="B5138" s="756" t="s">
        <v>7025</v>
      </c>
      <c r="C5138" s="755" t="s">
        <v>25</v>
      </c>
      <c r="D5138" s="757">
        <v>735.67</v>
      </c>
    </row>
    <row r="5139" spans="1:4" ht="30">
      <c r="A5139" s="758">
        <v>95996</v>
      </c>
      <c r="B5139" s="759" t="s">
        <v>7026</v>
      </c>
      <c r="C5139" s="758" t="s">
        <v>25</v>
      </c>
      <c r="D5139" s="760">
        <v>695.02</v>
      </c>
    </row>
    <row r="5140" spans="1:4" ht="30">
      <c r="A5140" s="755">
        <v>95997</v>
      </c>
      <c r="B5140" s="756" t="s">
        <v>7027</v>
      </c>
      <c r="C5140" s="755" t="s">
        <v>25</v>
      </c>
      <c r="D5140" s="757">
        <v>725.25</v>
      </c>
    </row>
    <row r="5141" spans="1:4" ht="30">
      <c r="A5141" s="758">
        <v>95998</v>
      </c>
      <c r="B5141" s="759" t="s">
        <v>7028</v>
      </c>
      <c r="C5141" s="758" t="s">
        <v>25</v>
      </c>
      <c r="D5141" s="760">
        <v>687.49</v>
      </c>
    </row>
    <row r="5142" spans="1:4" ht="30">
      <c r="A5142" s="755">
        <v>95999</v>
      </c>
      <c r="B5142" s="756" t="s">
        <v>7029</v>
      </c>
      <c r="C5142" s="755" t="s">
        <v>25</v>
      </c>
      <c r="D5142" s="757">
        <v>717.81</v>
      </c>
    </row>
    <row r="5143" spans="1:4" ht="30">
      <c r="A5143" s="758">
        <v>96000</v>
      </c>
      <c r="B5143" s="759" t="s">
        <v>7030</v>
      </c>
      <c r="C5143" s="758" t="s">
        <v>25</v>
      </c>
      <c r="D5143" s="760">
        <v>682.14</v>
      </c>
    </row>
    <row r="5144" spans="1:4">
      <c r="A5144" s="755">
        <v>96001</v>
      </c>
      <c r="B5144" s="756" t="s">
        <v>7031</v>
      </c>
      <c r="C5144" s="755" t="s">
        <v>0</v>
      </c>
      <c r="D5144" s="757">
        <v>4.16</v>
      </c>
    </row>
    <row r="5145" spans="1:4">
      <c r="A5145" s="758">
        <v>96002</v>
      </c>
      <c r="B5145" s="759" t="s">
        <v>7032</v>
      </c>
      <c r="C5145" s="758" t="s">
        <v>0</v>
      </c>
      <c r="D5145" s="760">
        <v>4.8</v>
      </c>
    </row>
    <row r="5146" spans="1:4">
      <c r="A5146" s="755">
        <v>96393</v>
      </c>
      <c r="B5146" s="756" t="s">
        <v>7033</v>
      </c>
      <c r="C5146" s="755" t="s">
        <v>25</v>
      </c>
      <c r="D5146" s="757">
        <v>105.72</v>
      </c>
    </row>
    <row r="5147" spans="1:4">
      <c r="A5147" s="758">
        <v>96394</v>
      </c>
      <c r="B5147" s="759" t="s">
        <v>7034</v>
      </c>
      <c r="C5147" s="758" t="s">
        <v>25</v>
      </c>
      <c r="D5147" s="760">
        <v>144.76</v>
      </c>
    </row>
    <row r="5148" spans="1:4">
      <c r="A5148" s="755">
        <v>96395</v>
      </c>
      <c r="B5148" s="756" t="s">
        <v>7035</v>
      </c>
      <c r="C5148" s="755" t="s">
        <v>25</v>
      </c>
      <c r="D5148" s="757">
        <v>161.27000000000001</v>
      </c>
    </row>
    <row r="5149" spans="1:4">
      <c r="A5149" s="758">
        <v>73445</v>
      </c>
      <c r="B5149" s="759" t="s">
        <v>7036</v>
      </c>
      <c r="C5149" s="758" t="s">
        <v>0</v>
      </c>
      <c r="D5149" s="760">
        <v>7.24</v>
      </c>
    </row>
    <row r="5150" spans="1:4">
      <c r="A5150" s="755">
        <v>73446</v>
      </c>
      <c r="B5150" s="756" t="s">
        <v>716</v>
      </c>
      <c r="C5150" s="755" t="s">
        <v>0</v>
      </c>
      <c r="D5150" s="757">
        <v>16.239999999999998</v>
      </c>
    </row>
    <row r="5151" spans="1:4">
      <c r="A5151" s="758" t="s">
        <v>717</v>
      </c>
      <c r="B5151" s="759" t="s">
        <v>2500</v>
      </c>
      <c r="C5151" s="758" t="s">
        <v>0</v>
      </c>
      <c r="D5151" s="760">
        <v>13.62</v>
      </c>
    </row>
    <row r="5152" spans="1:4">
      <c r="A5152" s="755" t="s">
        <v>718</v>
      </c>
      <c r="B5152" s="756" t="s">
        <v>719</v>
      </c>
      <c r="C5152" s="755" t="s">
        <v>0</v>
      </c>
      <c r="D5152" s="757">
        <v>17.04</v>
      </c>
    </row>
    <row r="5153" spans="1:4">
      <c r="A5153" s="758">
        <v>79462</v>
      </c>
      <c r="B5153" s="759" t="s">
        <v>720</v>
      </c>
      <c r="C5153" s="758" t="s">
        <v>0</v>
      </c>
      <c r="D5153" s="760">
        <v>42.89</v>
      </c>
    </row>
    <row r="5154" spans="1:4">
      <c r="A5154" s="755" t="s">
        <v>721</v>
      </c>
      <c r="B5154" s="756" t="s">
        <v>7037</v>
      </c>
      <c r="C5154" s="755" t="s">
        <v>0</v>
      </c>
      <c r="D5154" s="757">
        <v>10</v>
      </c>
    </row>
    <row r="5155" spans="1:4">
      <c r="A5155" s="758">
        <v>84651</v>
      </c>
      <c r="B5155" s="759" t="s">
        <v>722</v>
      </c>
      <c r="C5155" s="758" t="s">
        <v>0</v>
      </c>
      <c r="D5155" s="760">
        <v>8.1999999999999993</v>
      </c>
    </row>
    <row r="5156" spans="1:4" ht="30">
      <c r="A5156" s="755">
        <v>88411</v>
      </c>
      <c r="B5156" s="756" t="s">
        <v>7038</v>
      </c>
      <c r="C5156" s="755" t="s">
        <v>0</v>
      </c>
      <c r="D5156" s="757">
        <v>1.66</v>
      </c>
    </row>
    <row r="5157" spans="1:4" ht="30">
      <c r="A5157" s="758">
        <v>88412</v>
      </c>
      <c r="B5157" s="759" t="s">
        <v>7039</v>
      </c>
      <c r="C5157" s="758" t="s">
        <v>0</v>
      </c>
      <c r="D5157" s="760">
        <v>1.2</v>
      </c>
    </row>
    <row r="5158" spans="1:4" ht="30">
      <c r="A5158" s="755">
        <v>88413</v>
      </c>
      <c r="B5158" s="756" t="s">
        <v>1671</v>
      </c>
      <c r="C5158" s="755" t="s">
        <v>0</v>
      </c>
      <c r="D5158" s="757">
        <v>2.6</v>
      </c>
    </row>
    <row r="5159" spans="1:4" ht="30">
      <c r="A5159" s="758">
        <v>88414</v>
      </c>
      <c r="B5159" s="759" t="s">
        <v>1672</v>
      </c>
      <c r="C5159" s="758" t="s">
        <v>0</v>
      </c>
      <c r="D5159" s="760">
        <v>2.91</v>
      </c>
    </row>
    <row r="5160" spans="1:4">
      <c r="A5160" s="755">
        <v>88415</v>
      </c>
      <c r="B5160" s="756" t="s">
        <v>7040</v>
      </c>
      <c r="C5160" s="755" t="s">
        <v>0</v>
      </c>
      <c r="D5160" s="757">
        <v>1.81</v>
      </c>
    </row>
    <row r="5161" spans="1:4" ht="30">
      <c r="A5161" s="758">
        <v>88416</v>
      </c>
      <c r="B5161" s="759" t="s">
        <v>7041</v>
      </c>
      <c r="C5161" s="758" t="s">
        <v>0</v>
      </c>
      <c r="D5161" s="760">
        <v>12.72</v>
      </c>
    </row>
    <row r="5162" spans="1:4" ht="30">
      <c r="A5162" s="755">
        <v>88417</v>
      </c>
      <c r="B5162" s="756" t="s">
        <v>7042</v>
      </c>
      <c r="C5162" s="755" t="s">
        <v>0</v>
      </c>
      <c r="D5162" s="757">
        <v>11.07</v>
      </c>
    </row>
    <row r="5163" spans="1:4" ht="30">
      <c r="A5163" s="758">
        <v>88420</v>
      </c>
      <c r="B5163" s="759" t="s">
        <v>7043</v>
      </c>
      <c r="C5163" s="758" t="s">
        <v>0</v>
      </c>
      <c r="D5163" s="760">
        <v>16.07</v>
      </c>
    </row>
    <row r="5164" spans="1:4" ht="30">
      <c r="A5164" s="755">
        <v>88421</v>
      </c>
      <c r="B5164" s="756" t="s">
        <v>7044</v>
      </c>
      <c r="C5164" s="755" t="s">
        <v>0</v>
      </c>
      <c r="D5164" s="757">
        <v>17.13</v>
      </c>
    </row>
    <row r="5165" spans="1:4">
      <c r="A5165" s="758">
        <v>88423</v>
      </c>
      <c r="B5165" s="759" t="s">
        <v>1673</v>
      </c>
      <c r="C5165" s="758" t="s">
        <v>0</v>
      </c>
      <c r="D5165" s="760">
        <v>13.25</v>
      </c>
    </row>
    <row r="5166" spans="1:4" ht="30">
      <c r="A5166" s="755">
        <v>88424</v>
      </c>
      <c r="B5166" s="756" t="s">
        <v>7045</v>
      </c>
      <c r="C5166" s="755" t="s">
        <v>0</v>
      </c>
      <c r="D5166" s="757">
        <v>15.01</v>
      </c>
    </row>
    <row r="5167" spans="1:4" ht="30">
      <c r="A5167" s="758">
        <v>88426</v>
      </c>
      <c r="B5167" s="759" t="s">
        <v>7046</v>
      </c>
      <c r="C5167" s="758" t="s">
        <v>0</v>
      </c>
      <c r="D5167" s="760">
        <v>12.13</v>
      </c>
    </row>
    <row r="5168" spans="1:4" ht="30">
      <c r="A5168" s="755">
        <v>88428</v>
      </c>
      <c r="B5168" s="756" t="s">
        <v>7047</v>
      </c>
      <c r="C5168" s="755" t="s">
        <v>0</v>
      </c>
      <c r="D5168" s="757">
        <v>20.76</v>
      </c>
    </row>
    <row r="5169" spans="1:4" ht="30">
      <c r="A5169" s="758">
        <v>88429</v>
      </c>
      <c r="B5169" s="759" t="s">
        <v>7048</v>
      </c>
      <c r="C5169" s="758" t="s">
        <v>0</v>
      </c>
      <c r="D5169" s="760">
        <v>22.6</v>
      </c>
    </row>
    <row r="5170" spans="1:4">
      <c r="A5170" s="755">
        <v>88431</v>
      </c>
      <c r="B5170" s="756" t="s">
        <v>1674</v>
      </c>
      <c r="C5170" s="755" t="s">
        <v>0</v>
      </c>
      <c r="D5170" s="757">
        <v>15.9</v>
      </c>
    </row>
    <row r="5171" spans="1:4" ht="30">
      <c r="A5171" s="758">
        <v>88432</v>
      </c>
      <c r="B5171" s="759" t="s">
        <v>1675</v>
      </c>
      <c r="C5171" s="758" t="s">
        <v>0</v>
      </c>
      <c r="D5171" s="760">
        <v>11.67</v>
      </c>
    </row>
    <row r="5172" spans="1:4">
      <c r="A5172" s="755">
        <v>88482</v>
      </c>
      <c r="B5172" s="756" t="s">
        <v>723</v>
      </c>
      <c r="C5172" s="755" t="s">
        <v>0</v>
      </c>
      <c r="D5172" s="757">
        <v>2.12</v>
      </c>
    </row>
    <row r="5173" spans="1:4">
      <c r="A5173" s="758">
        <v>88483</v>
      </c>
      <c r="B5173" s="759" t="s">
        <v>724</v>
      </c>
      <c r="C5173" s="758" t="s">
        <v>0</v>
      </c>
      <c r="D5173" s="760">
        <v>1.92</v>
      </c>
    </row>
    <row r="5174" spans="1:4">
      <c r="A5174" s="755">
        <v>88484</v>
      </c>
      <c r="B5174" s="756" t="s">
        <v>725</v>
      </c>
      <c r="C5174" s="755" t="s">
        <v>0</v>
      </c>
      <c r="D5174" s="757">
        <v>1.83</v>
      </c>
    </row>
    <row r="5175" spans="1:4">
      <c r="A5175" s="758">
        <v>88485</v>
      </c>
      <c r="B5175" s="759" t="s">
        <v>32</v>
      </c>
      <c r="C5175" s="758" t="s">
        <v>0</v>
      </c>
      <c r="D5175" s="760">
        <v>1.55</v>
      </c>
    </row>
    <row r="5176" spans="1:4">
      <c r="A5176" s="755">
        <v>88486</v>
      </c>
      <c r="B5176" s="756" t="s">
        <v>726</v>
      </c>
      <c r="C5176" s="755" t="s">
        <v>0</v>
      </c>
      <c r="D5176" s="757">
        <v>8.4</v>
      </c>
    </row>
    <row r="5177" spans="1:4">
      <c r="A5177" s="758">
        <v>88487</v>
      </c>
      <c r="B5177" s="759" t="s">
        <v>7049</v>
      </c>
      <c r="C5177" s="758" t="s">
        <v>0</v>
      </c>
      <c r="D5177" s="760">
        <v>7.51</v>
      </c>
    </row>
    <row r="5178" spans="1:4">
      <c r="A5178" s="755">
        <v>88488</v>
      </c>
      <c r="B5178" s="756" t="s">
        <v>7050</v>
      </c>
      <c r="C5178" s="755" t="s">
        <v>0</v>
      </c>
      <c r="D5178" s="757">
        <v>10.79</v>
      </c>
    </row>
    <row r="5179" spans="1:4">
      <c r="A5179" s="758">
        <v>88489</v>
      </c>
      <c r="B5179" s="759" t="s">
        <v>34</v>
      </c>
      <c r="C5179" s="758" t="s">
        <v>0</v>
      </c>
      <c r="D5179" s="760">
        <v>9.51</v>
      </c>
    </row>
    <row r="5180" spans="1:4">
      <c r="A5180" s="755">
        <v>88490</v>
      </c>
      <c r="B5180" s="756" t="s">
        <v>7051</v>
      </c>
      <c r="C5180" s="755" t="s">
        <v>0</v>
      </c>
      <c r="D5180" s="757">
        <v>6.08</v>
      </c>
    </row>
    <row r="5181" spans="1:4">
      <c r="A5181" s="758">
        <v>88491</v>
      </c>
      <c r="B5181" s="759" t="s">
        <v>7052</v>
      </c>
      <c r="C5181" s="758" t="s">
        <v>0</v>
      </c>
      <c r="D5181" s="760">
        <v>5.86</v>
      </c>
    </row>
    <row r="5182" spans="1:4">
      <c r="A5182" s="755">
        <v>88492</v>
      </c>
      <c r="B5182" s="756" t="s">
        <v>7053</v>
      </c>
      <c r="C5182" s="755" t="s">
        <v>0</v>
      </c>
      <c r="D5182" s="757">
        <v>7.32</v>
      </c>
    </row>
    <row r="5183" spans="1:4">
      <c r="A5183" s="758">
        <v>88493</v>
      </c>
      <c r="B5183" s="759" t="s">
        <v>7054</v>
      </c>
      <c r="C5183" s="758" t="s">
        <v>0</v>
      </c>
      <c r="D5183" s="760">
        <v>7.01</v>
      </c>
    </row>
    <row r="5184" spans="1:4">
      <c r="A5184" s="755">
        <v>88494</v>
      </c>
      <c r="B5184" s="756" t="s">
        <v>727</v>
      </c>
      <c r="C5184" s="755" t="s">
        <v>0</v>
      </c>
      <c r="D5184" s="757">
        <v>13.33</v>
      </c>
    </row>
    <row r="5185" spans="1:4">
      <c r="A5185" s="758">
        <v>88495</v>
      </c>
      <c r="B5185" s="759" t="s">
        <v>33</v>
      </c>
      <c r="C5185" s="758" t="s">
        <v>0</v>
      </c>
      <c r="D5185" s="760">
        <v>7.23</v>
      </c>
    </row>
    <row r="5186" spans="1:4">
      <c r="A5186" s="755">
        <v>88496</v>
      </c>
      <c r="B5186" s="756" t="s">
        <v>728</v>
      </c>
      <c r="C5186" s="755" t="s">
        <v>0</v>
      </c>
      <c r="D5186" s="757">
        <v>18.100000000000001</v>
      </c>
    </row>
    <row r="5187" spans="1:4">
      <c r="A5187" s="758">
        <v>88497</v>
      </c>
      <c r="B5187" s="759" t="s">
        <v>7055</v>
      </c>
      <c r="C5187" s="758" t="s">
        <v>0</v>
      </c>
      <c r="D5187" s="760">
        <v>9.9600000000000009</v>
      </c>
    </row>
    <row r="5188" spans="1:4">
      <c r="A5188" s="755">
        <v>95305</v>
      </c>
      <c r="B5188" s="756" t="s">
        <v>2501</v>
      </c>
      <c r="C5188" s="755" t="s">
        <v>0</v>
      </c>
      <c r="D5188" s="757">
        <v>9.86</v>
      </c>
    </row>
    <row r="5189" spans="1:4">
      <c r="A5189" s="758">
        <v>95306</v>
      </c>
      <c r="B5189" s="759" t="s">
        <v>2502</v>
      </c>
      <c r="C5189" s="758" t="s">
        <v>0</v>
      </c>
      <c r="D5189" s="760">
        <v>11.48</v>
      </c>
    </row>
    <row r="5190" spans="1:4" ht="30">
      <c r="A5190" s="755">
        <v>95622</v>
      </c>
      <c r="B5190" s="756" t="s">
        <v>7056</v>
      </c>
      <c r="C5190" s="755" t="s">
        <v>0</v>
      </c>
      <c r="D5190" s="757">
        <v>9.67</v>
      </c>
    </row>
    <row r="5191" spans="1:4" ht="30">
      <c r="A5191" s="758">
        <v>95623</v>
      </c>
      <c r="B5191" s="759" t="s">
        <v>7057</v>
      </c>
      <c r="C5191" s="758" t="s">
        <v>0</v>
      </c>
      <c r="D5191" s="760">
        <v>7.4</v>
      </c>
    </row>
    <row r="5192" spans="1:4" ht="30">
      <c r="A5192" s="755">
        <v>95624</v>
      </c>
      <c r="B5192" s="756" t="s">
        <v>7058</v>
      </c>
      <c r="C5192" s="755" t="s">
        <v>0</v>
      </c>
      <c r="D5192" s="757">
        <v>14.26</v>
      </c>
    </row>
    <row r="5193" spans="1:4" ht="30">
      <c r="A5193" s="758">
        <v>95625</v>
      </c>
      <c r="B5193" s="759" t="s">
        <v>7059</v>
      </c>
      <c r="C5193" s="758" t="s">
        <v>0</v>
      </c>
      <c r="D5193" s="760">
        <v>15.72</v>
      </c>
    </row>
    <row r="5194" spans="1:4">
      <c r="A5194" s="755">
        <v>95626</v>
      </c>
      <c r="B5194" s="756" t="s">
        <v>7060</v>
      </c>
      <c r="C5194" s="755" t="s">
        <v>0</v>
      </c>
      <c r="D5194" s="757">
        <v>10.4</v>
      </c>
    </row>
    <row r="5195" spans="1:4" ht="30">
      <c r="A5195" s="758">
        <v>96126</v>
      </c>
      <c r="B5195" s="759" t="s">
        <v>7061</v>
      </c>
      <c r="C5195" s="758" t="s">
        <v>0</v>
      </c>
      <c r="D5195" s="760">
        <v>11.97</v>
      </c>
    </row>
    <row r="5196" spans="1:4" ht="30">
      <c r="A5196" s="755">
        <v>96127</v>
      </c>
      <c r="B5196" s="756" t="s">
        <v>7062</v>
      </c>
      <c r="C5196" s="755" t="s">
        <v>0</v>
      </c>
      <c r="D5196" s="757">
        <v>9.14</v>
      </c>
    </row>
    <row r="5197" spans="1:4" ht="30">
      <c r="A5197" s="758">
        <v>96128</v>
      </c>
      <c r="B5197" s="759" t="s">
        <v>7063</v>
      </c>
      <c r="C5197" s="758" t="s">
        <v>0</v>
      </c>
      <c r="D5197" s="760">
        <v>17.690000000000001</v>
      </c>
    </row>
    <row r="5198" spans="1:4" ht="30">
      <c r="A5198" s="755">
        <v>96129</v>
      </c>
      <c r="B5198" s="756" t="s">
        <v>7064</v>
      </c>
      <c r="C5198" s="755" t="s">
        <v>0</v>
      </c>
      <c r="D5198" s="757">
        <v>19.52</v>
      </c>
    </row>
    <row r="5199" spans="1:4">
      <c r="A5199" s="758">
        <v>96130</v>
      </c>
      <c r="B5199" s="759" t="s">
        <v>7065</v>
      </c>
      <c r="C5199" s="758" t="s">
        <v>0</v>
      </c>
      <c r="D5199" s="760">
        <v>12.86</v>
      </c>
    </row>
    <row r="5200" spans="1:4" ht="30">
      <c r="A5200" s="755">
        <v>96131</v>
      </c>
      <c r="B5200" s="756" t="s">
        <v>7066</v>
      </c>
      <c r="C5200" s="755" t="s">
        <v>0</v>
      </c>
      <c r="D5200" s="757">
        <v>16.54</v>
      </c>
    </row>
    <row r="5201" spans="1:4" ht="30">
      <c r="A5201" s="758">
        <v>96132</v>
      </c>
      <c r="B5201" s="759" t="s">
        <v>7067</v>
      </c>
      <c r="C5201" s="758" t="s">
        <v>0</v>
      </c>
      <c r="D5201" s="760">
        <v>12.77</v>
      </c>
    </row>
    <row r="5202" spans="1:4" ht="30">
      <c r="A5202" s="755">
        <v>96133</v>
      </c>
      <c r="B5202" s="756" t="s">
        <v>7068</v>
      </c>
      <c r="C5202" s="755" t="s">
        <v>0</v>
      </c>
      <c r="D5202" s="757">
        <v>24.16</v>
      </c>
    </row>
    <row r="5203" spans="1:4" ht="30">
      <c r="A5203" s="758">
        <v>96134</v>
      </c>
      <c r="B5203" s="759" t="s">
        <v>7069</v>
      </c>
      <c r="C5203" s="758" t="s">
        <v>0</v>
      </c>
      <c r="D5203" s="760">
        <v>26.59</v>
      </c>
    </row>
    <row r="5204" spans="1:4">
      <c r="A5204" s="755">
        <v>96135</v>
      </c>
      <c r="B5204" s="756" t="s">
        <v>7070</v>
      </c>
      <c r="C5204" s="755" t="s">
        <v>0</v>
      </c>
      <c r="D5204" s="757">
        <v>17.739999999999998</v>
      </c>
    </row>
    <row r="5205" spans="1:4">
      <c r="A5205" s="758">
        <v>79460</v>
      </c>
      <c r="B5205" s="759" t="s">
        <v>729</v>
      </c>
      <c r="C5205" s="758" t="s">
        <v>0</v>
      </c>
      <c r="D5205" s="760">
        <v>35.950000000000003</v>
      </c>
    </row>
    <row r="5206" spans="1:4">
      <c r="A5206" s="755">
        <v>79465</v>
      </c>
      <c r="B5206" s="756" t="s">
        <v>730</v>
      </c>
      <c r="C5206" s="755" t="s">
        <v>0</v>
      </c>
      <c r="D5206" s="757">
        <v>38.43</v>
      </c>
    </row>
    <row r="5207" spans="1:4">
      <c r="A5207" s="758" t="s">
        <v>731</v>
      </c>
      <c r="B5207" s="759" t="s">
        <v>732</v>
      </c>
      <c r="C5207" s="758" t="s">
        <v>0</v>
      </c>
      <c r="D5207" s="760">
        <v>50.26</v>
      </c>
    </row>
    <row r="5208" spans="1:4">
      <c r="A5208" s="755">
        <v>84647</v>
      </c>
      <c r="B5208" s="756" t="s">
        <v>733</v>
      </c>
      <c r="C5208" s="755" t="s">
        <v>0</v>
      </c>
      <c r="D5208" s="757">
        <v>113.25</v>
      </c>
    </row>
    <row r="5209" spans="1:4">
      <c r="A5209" s="758">
        <v>84656</v>
      </c>
      <c r="B5209" s="759" t="s">
        <v>1676</v>
      </c>
      <c r="C5209" s="758" t="s">
        <v>0</v>
      </c>
      <c r="D5209" s="760">
        <v>27.26</v>
      </c>
    </row>
    <row r="5210" spans="1:4">
      <c r="A5210" s="755">
        <v>84677</v>
      </c>
      <c r="B5210" s="756" t="s">
        <v>734</v>
      </c>
      <c r="C5210" s="755" t="s">
        <v>0</v>
      </c>
      <c r="D5210" s="757">
        <v>9.67</v>
      </c>
    </row>
    <row r="5211" spans="1:4">
      <c r="A5211" s="758">
        <v>84678</v>
      </c>
      <c r="B5211" s="759" t="s">
        <v>735</v>
      </c>
      <c r="C5211" s="758" t="s">
        <v>0</v>
      </c>
      <c r="D5211" s="760">
        <v>15.48</v>
      </c>
    </row>
    <row r="5212" spans="1:4">
      <c r="A5212" s="755">
        <v>6082</v>
      </c>
      <c r="B5212" s="756" t="s">
        <v>1677</v>
      </c>
      <c r="C5212" s="755" t="s">
        <v>0</v>
      </c>
      <c r="D5212" s="757">
        <v>13.89</v>
      </c>
    </row>
    <row r="5213" spans="1:4">
      <c r="A5213" s="758">
        <v>40905</v>
      </c>
      <c r="B5213" s="759" t="s">
        <v>737</v>
      </c>
      <c r="C5213" s="758" t="s">
        <v>0</v>
      </c>
      <c r="D5213" s="760">
        <v>17.62</v>
      </c>
    </row>
    <row r="5214" spans="1:4">
      <c r="A5214" s="755" t="s">
        <v>738</v>
      </c>
      <c r="B5214" s="756" t="s">
        <v>739</v>
      </c>
      <c r="C5214" s="755" t="s">
        <v>0</v>
      </c>
      <c r="D5214" s="757">
        <v>13.68</v>
      </c>
    </row>
    <row r="5215" spans="1:4">
      <c r="A5215" s="758" t="s">
        <v>740</v>
      </c>
      <c r="B5215" s="759" t="s">
        <v>741</v>
      </c>
      <c r="C5215" s="758" t="s">
        <v>0</v>
      </c>
      <c r="D5215" s="760">
        <v>19.38</v>
      </c>
    </row>
    <row r="5216" spans="1:4">
      <c r="A5216" s="755" t="s">
        <v>742</v>
      </c>
      <c r="B5216" s="756" t="s">
        <v>7071</v>
      </c>
      <c r="C5216" s="755" t="s">
        <v>0</v>
      </c>
      <c r="D5216" s="757">
        <v>19.059999999999999</v>
      </c>
    </row>
    <row r="5217" spans="1:4">
      <c r="A5217" s="758" t="s">
        <v>743</v>
      </c>
      <c r="B5217" s="759" t="s">
        <v>7072</v>
      </c>
      <c r="C5217" s="758" t="s">
        <v>0</v>
      </c>
      <c r="D5217" s="760">
        <v>18.96</v>
      </c>
    </row>
    <row r="5218" spans="1:4">
      <c r="A5218" s="755">
        <v>79463</v>
      </c>
      <c r="B5218" s="756" t="s">
        <v>744</v>
      </c>
      <c r="C5218" s="755" t="s">
        <v>0</v>
      </c>
      <c r="D5218" s="757">
        <v>11.69</v>
      </c>
    </row>
    <row r="5219" spans="1:4">
      <c r="A5219" s="758">
        <v>79464</v>
      </c>
      <c r="B5219" s="759" t="s">
        <v>745</v>
      </c>
      <c r="C5219" s="758" t="s">
        <v>0</v>
      </c>
      <c r="D5219" s="760">
        <v>15.61</v>
      </c>
    </row>
    <row r="5220" spans="1:4">
      <c r="A5220" s="755">
        <v>79466</v>
      </c>
      <c r="B5220" s="756" t="s">
        <v>746</v>
      </c>
      <c r="C5220" s="755" t="s">
        <v>0</v>
      </c>
      <c r="D5220" s="757">
        <v>15.19</v>
      </c>
    </row>
    <row r="5221" spans="1:4">
      <c r="A5221" s="758" t="s">
        <v>747</v>
      </c>
      <c r="B5221" s="759" t="s">
        <v>748</v>
      </c>
      <c r="C5221" s="758" t="s">
        <v>0</v>
      </c>
      <c r="D5221" s="760">
        <v>19.309999999999999</v>
      </c>
    </row>
    <row r="5222" spans="1:4">
      <c r="A5222" s="755">
        <v>84645</v>
      </c>
      <c r="B5222" s="756" t="s">
        <v>749</v>
      </c>
      <c r="C5222" s="755" t="s">
        <v>0</v>
      </c>
      <c r="D5222" s="757">
        <v>14.99</v>
      </c>
    </row>
    <row r="5223" spans="1:4">
      <c r="A5223" s="758">
        <v>84657</v>
      </c>
      <c r="B5223" s="759" t="s">
        <v>750</v>
      </c>
      <c r="C5223" s="758" t="s">
        <v>0</v>
      </c>
      <c r="D5223" s="760">
        <v>7.85</v>
      </c>
    </row>
    <row r="5224" spans="1:4">
      <c r="A5224" s="755">
        <v>84659</v>
      </c>
      <c r="B5224" s="756" t="s">
        <v>751</v>
      </c>
      <c r="C5224" s="755" t="s">
        <v>0</v>
      </c>
      <c r="D5224" s="757">
        <v>12.77</v>
      </c>
    </row>
    <row r="5225" spans="1:4">
      <c r="A5225" s="758">
        <v>84679</v>
      </c>
      <c r="B5225" s="759" t="s">
        <v>752</v>
      </c>
      <c r="C5225" s="758" t="s">
        <v>0</v>
      </c>
      <c r="D5225" s="760">
        <v>17.2</v>
      </c>
    </row>
    <row r="5226" spans="1:4">
      <c r="A5226" s="755">
        <v>95464</v>
      </c>
      <c r="B5226" s="756" t="s">
        <v>736</v>
      </c>
      <c r="C5226" s="755" t="s">
        <v>0</v>
      </c>
      <c r="D5226" s="757">
        <v>17.7</v>
      </c>
    </row>
    <row r="5227" spans="1:4">
      <c r="A5227" s="758">
        <v>73656</v>
      </c>
      <c r="B5227" s="759" t="s">
        <v>753</v>
      </c>
      <c r="C5227" s="758" t="s">
        <v>0</v>
      </c>
      <c r="D5227" s="760">
        <v>14.02</v>
      </c>
    </row>
    <row r="5228" spans="1:4">
      <c r="A5228" s="755" t="s">
        <v>754</v>
      </c>
      <c r="B5228" s="756" t="s">
        <v>7073</v>
      </c>
      <c r="C5228" s="755" t="s">
        <v>0</v>
      </c>
      <c r="D5228" s="757">
        <v>28.94</v>
      </c>
    </row>
    <row r="5229" spans="1:4">
      <c r="A5229" s="758" t="s">
        <v>755</v>
      </c>
      <c r="B5229" s="759" t="s">
        <v>1678</v>
      </c>
      <c r="C5229" s="758" t="s">
        <v>0</v>
      </c>
      <c r="D5229" s="760">
        <v>7.95</v>
      </c>
    </row>
    <row r="5230" spans="1:4">
      <c r="A5230" s="755" t="s">
        <v>756</v>
      </c>
      <c r="B5230" s="756" t="s">
        <v>757</v>
      </c>
      <c r="C5230" s="755" t="s">
        <v>0</v>
      </c>
      <c r="D5230" s="757">
        <v>20.99</v>
      </c>
    </row>
    <row r="5231" spans="1:4">
      <c r="A5231" s="758" t="s">
        <v>758</v>
      </c>
      <c r="B5231" s="759" t="s">
        <v>759</v>
      </c>
      <c r="C5231" s="758" t="s">
        <v>0</v>
      </c>
      <c r="D5231" s="760">
        <v>21.09</v>
      </c>
    </row>
    <row r="5232" spans="1:4">
      <c r="A5232" s="755" t="s">
        <v>760</v>
      </c>
      <c r="B5232" s="756" t="s">
        <v>761</v>
      </c>
      <c r="C5232" s="755" t="s">
        <v>0</v>
      </c>
      <c r="D5232" s="757">
        <v>21.41</v>
      </c>
    </row>
    <row r="5233" spans="1:4">
      <c r="A5233" s="758" t="s">
        <v>762</v>
      </c>
      <c r="B5233" s="759" t="s">
        <v>1679</v>
      </c>
      <c r="C5233" s="758" t="s">
        <v>0</v>
      </c>
      <c r="D5233" s="760">
        <v>16.12</v>
      </c>
    </row>
    <row r="5234" spans="1:4">
      <c r="A5234" s="755" t="s">
        <v>763</v>
      </c>
      <c r="B5234" s="756" t="s">
        <v>1680</v>
      </c>
      <c r="C5234" s="755" t="s">
        <v>0</v>
      </c>
      <c r="D5234" s="757">
        <v>10.5</v>
      </c>
    </row>
    <row r="5235" spans="1:4" ht="30">
      <c r="A5235" s="758" t="s">
        <v>764</v>
      </c>
      <c r="B5235" s="759" t="s">
        <v>7074</v>
      </c>
      <c r="C5235" s="758" t="s">
        <v>0</v>
      </c>
      <c r="D5235" s="760">
        <v>14.33</v>
      </c>
    </row>
    <row r="5236" spans="1:4">
      <c r="A5236" s="755" t="s">
        <v>765</v>
      </c>
      <c r="B5236" s="756" t="s">
        <v>1681</v>
      </c>
      <c r="C5236" s="755" t="s">
        <v>0</v>
      </c>
      <c r="D5236" s="757">
        <v>13.16</v>
      </c>
    </row>
    <row r="5237" spans="1:4" ht="30">
      <c r="A5237" s="758" t="s">
        <v>766</v>
      </c>
      <c r="B5237" s="759" t="s">
        <v>7075</v>
      </c>
      <c r="C5237" s="758" t="s">
        <v>30</v>
      </c>
      <c r="D5237" s="760">
        <v>16.91</v>
      </c>
    </row>
    <row r="5238" spans="1:4">
      <c r="A5238" s="755" t="s">
        <v>767</v>
      </c>
      <c r="B5238" s="756" t="s">
        <v>768</v>
      </c>
      <c r="C5238" s="755" t="s">
        <v>0</v>
      </c>
      <c r="D5238" s="757">
        <v>26.98</v>
      </c>
    </row>
    <row r="5239" spans="1:4">
      <c r="A5239" s="758">
        <v>84660</v>
      </c>
      <c r="B5239" s="759" t="s">
        <v>769</v>
      </c>
      <c r="C5239" s="758" t="s">
        <v>0</v>
      </c>
      <c r="D5239" s="760">
        <v>5.56</v>
      </c>
    </row>
    <row r="5240" spans="1:4">
      <c r="A5240" s="755">
        <v>84661</v>
      </c>
      <c r="B5240" s="756" t="s">
        <v>7076</v>
      </c>
      <c r="C5240" s="755" t="s">
        <v>0</v>
      </c>
      <c r="D5240" s="757">
        <v>13.63</v>
      </c>
    </row>
    <row r="5241" spans="1:4">
      <c r="A5241" s="758">
        <v>84662</v>
      </c>
      <c r="B5241" s="759" t="s">
        <v>7077</v>
      </c>
      <c r="C5241" s="758" t="s">
        <v>0</v>
      </c>
      <c r="D5241" s="760">
        <v>21.53</v>
      </c>
    </row>
    <row r="5242" spans="1:4">
      <c r="A5242" s="755">
        <v>95468</v>
      </c>
      <c r="B5242" s="756" t="s">
        <v>7078</v>
      </c>
      <c r="C5242" s="755" t="s">
        <v>0</v>
      </c>
      <c r="D5242" s="757">
        <v>31.5</v>
      </c>
    </row>
    <row r="5243" spans="1:4">
      <c r="A5243" s="758">
        <v>41595</v>
      </c>
      <c r="B5243" s="759" t="s">
        <v>1682</v>
      </c>
      <c r="C5243" s="758" t="s">
        <v>29</v>
      </c>
      <c r="D5243" s="760">
        <v>9.26</v>
      </c>
    </row>
    <row r="5244" spans="1:4">
      <c r="A5244" s="755" t="s">
        <v>770</v>
      </c>
      <c r="B5244" s="756" t="s">
        <v>771</v>
      </c>
      <c r="C5244" s="755" t="s">
        <v>0</v>
      </c>
      <c r="D5244" s="757">
        <v>14.62</v>
      </c>
    </row>
    <row r="5245" spans="1:4">
      <c r="A5245" s="758" t="s">
        <v>772</v>
      </c>
      <c r="B5245" s="759" t="s">
        <v>773</v>
      </c>
      <c r="C5245" s="758" t="s">
        <v>0</v>
      </c>
      <c r="D5245" s="760">
        <v>11.44</v>
      </c>
    </row>
    <row r="5246" spans="1:4" ht="30">
      <c r="A5246" s="755">
        <v>79467</v>
      </c>
      <c r="B5246" s="756" t="s">
        <v>7079</v>
      </c>
      <c r="C5246" s="755" t="s">
        <v>774</v>
      </c>
      <c r="D5246" s="757">
        <v>11.89</v>
      </c>
    </row>
    <row r="5247" spans="1:4">
      <c r="A5247" s="758" t="s">
        <v>775</v>
      </c>
      <c r="B5247" s="759" t="s">
        <v>776</v>
      </c>
      <c r="C5247" s="758" t="s">
        <v>0</v>
      </c>
      <c r="D5247" s="760">
        <v>15.91</v>
      </c>
    </row>
    <row r="5248" spans="1:4">
      <c r="A5248" s="755">
        <v>84663</v>
      </c>
      <c r="B5248" s="756" t="s">
        <v>7080</v>
      </c>
      <c r="C5248" s="755" t="s">
        <v>0</v>
      </c>
      <c r="D5248" s="757">
        <v>17.78</v>
      </c>
    </row>
    <row r="5249" spans="1:4">
      <c r="A5249" s="758">
        <v>84665</v>
      </c>
      <c r="B5249" s="759" t="s">
        <v>777</v>
      </c>
      <c r="C5249" s="758" t="s">
        <v>0</v>
      </c>
      <c r="D5249" s="760">
        <v>16.14</v>
      </c>
    </row>
    <row r="5250" spans="1:4">
      <c r="A5250" s="755">
        <v>84666</v>
      </c>
      <c r="B5250" s="756" t="s">
        <v>778</v>
      </c>
      <c r="C5250" s="755" t="s">
        <v>0</v>
      </c>
      <c r="D5250" s="757">
        <v>17.61</v>
      </c>
    </row>
    <row r="5251" spans="1:4">
      <c r="A5251" s="758">
        <v>75889</v>
      </c>
      <c r="B5251" s="759" t="s">
        <v>779</v>
      </c>
      <c r="C5251" s="758" t="s">
        <v>0</v>
      </c>
      <c r="D5251" s="760">
        <v>15.76</v>
      </c>
    </row>
    <row r="5252" spans="1:4" ht="30">
      <c r="A5252" s="755">
        <v>73465</v>
      </c>
      <c r="B5252" s="756" t="s">
        <v>7081</v>
      </c>
      <c r="C5252" s="755" t="s">
        <v>0</v>
      </c>
      <c r="D5252" s="757">
        <v>30.24</v>
      </c>
    </row>
    <row r="5253" spans="1:4" ht="30">
      <c r="A5253" s="758">
        <v>73676</v>
      </c>
      <c r="B5253" s="759" t="s">
        <v>7082</v>
      </c>
      <c r="C5253" s="758" t="s">
        <v>0</v>
      </c>
      <c r="D5253" s="760">
        <v>47.34</v>
      </c>
    </row>
    <row r="5254" spans="1:4">
      <c r="A5254" s="755" t="s">
        <v>780</v>
      </c>
      <c r="B5254" s="756" t="s">
        <v>7083</v>
      </c>
      <c r="C5254" s="755" t="s">
        <v>0</v>
      </c>
      <c r="D5254" s="757">
        <v>45.64</v>
      </c>
    </row>
    <row r="5255" spans="1:4">
      <c r="A5255" s="758" t="s">
        <v>781</v>
      </c>
      <c r="B5255" s="759" t="s">
        <v>7084</v>
      </c>
      <c r="C5255" s="758" t="s">
        <v>0</v>
      </c>
      <c r="D5255" s="760">
        <v>40.72</v>
      </c>
    </row>
    <row r="5256" spans="1:4">
      <c r="A5256" s="755" t="s">
        <v>782</v>
      </c>
      <c r="B5256" s="756" t="s">
        <v>7085</v>
      </c>
      <c r="C5256" s="755" t="s">
        <v>0</v>
      </c>
      <c r="D5256" s="757">
        <v>39.630000000000003</v>
      </c>
    </row>
    <row r="5257" spans="1:4">
      <c r="A5257" s="758" t="s">
        <v>783</v>
      </c>
      <c r="B5257" s="759" t="s">
        <v>7086</v>
      </c>
      <c r="C5257" s="758" t="s">
        <v>0</v>
      </c>
      <c r="D5257" s="760">
        <v>38.9</v>
      </c>
    </row>
    <row r="5258" spans="1:4">
      <c r="A5258" s="755" t="s">
        <v>784</v>
      </c>
      <c r="B5258" s="756" t="s">
        <v>7087</v>
      </c>
      <c r="C5258" s="755" t="s">
        <v>0</v>
      </c>
      <c r="D5258" s="757">
        <v>43.64</v>
      </c>
    </row>
    <row r="5259" spans="1:4">
      <c r="A5259" s="758" t="s">
        <v>785</v>
      </c>
      <c r="B5259" s="759" t="s">
        <v>7088</v>
      </c>
      <c r="C5259" s="758" t="s">
        <v>0</v>
      </c>
      <c r="D5259" s="760">
        <v>34.15</v>
      </c>
    </row>
    <row r="5260" spans="1:4">
      <c r="A5260" s="755" t="s">
        <v>786</v>
      </c>
      <c r="B5260" s="756" t="s">
        <v>7089</v>
      </c>
      <c r="C5260" s="755" t="s">
        <v>0</v>
      </c>
      <c r="D5260" s="757">
        <v>51.62</v>
      </c>
    </row>
    <row r="5261" spans="1:4">
      <c r="A5261" s="758" t="s">
        <v>787</v>
      </c>
      <c r="B5261" s="759" t="s">
        <v>7090</v>
      </c>
      <c r="C5261" s="758" t="s">
        <v>0</v>
      </c>
      <c r="D5261" s="760">
        <v>39.630000000000003</v>
      </c>
    </row>
    <row r="5262" spans="1:4">
      <c r="A5262" s="755" t="s">
        <v>788</v>
      </c>
      <c r="B5262" s="756" t="s">
        <v>7091</v>
      </c>
      <c r="C5262" s="755" t="s">
        <v>0</v>
      </c>
      <c r="D5262" s="757">
        <v>33.409999999999997</v>
      </c>
    </row>
    <row r="5263" spans="1:4" ht="30">
      <c r="A5263" s="758" t="s">
        <v>789</v>
      </c>
      <c r="B5263" s="759" t="s">
        <v>7092</v>
      </c>
      <c r="C5263" s="758" t="s">
        <v>0</v>
      </c>
      <c r="D5263" s="760">
        <v>38.47</v>
      </c>
    </row>
    <row r="5264" spans="1:4">
      <c r="A5264" s="755" t="s">
        <v>790</v>
      </c>
      <c r="B5264" s="756" t="s">
        <v>7093</v>
      </c>
      <c r="C5264" s="755" t="s">
        <v>0</v>
      </c>
      <c r="D5264" s="757">
        <v>37.619999999999997</v>
      </c>
    </row>
    <row r="5265" spans="1:4" ht="30">
      <c r="A5265" s="758" t="s">
        <v>791</v>
      </c>
      <c r="B5265" s="759" t="s">
        <v>7094</v>
      </c>
      <c r="C5265" s="758" t="s">
        <v>0</v>
      </c>
      <c r="D5265" s="760">
        <v>44.06</v>
      </c>
    </row>
    <row r="5266" spans="1:4" ht="30">
      <c r="A5266" s="755" t="s">
        <v>792</v>
      </c>
      <c r="B5266" s="756" t="s">
        <v>7095</v>
      </c>
      <c r="C5266" s="755" t="s">
        <v>0</v>
      </c>
      <c r="D5266" s="757">
        <v>38.93</v>
      </c>
    </row>
    <row r="5267" spans="1:4" ht="30">
      <c r="A5267" s="758" t="s">
        <v>793</v>
      </c>
      <c r="B5267" s="759" t="s">
        <v>7096</v>
      </c>
      <c r="C5267" s="758" t="s">
        <v>0</v>
      </c>
      <c r="D5267" s="760">
        <v>51.13</v>
      </c>
    </row>
    <row r="5268" spans="1:4">
      <c r="A5268" s="755" t="s">
        <v>794</v>
      </c>
      <c r="B5268" s="756" t="s">
        <v>7097</v>
      </c>
      <c r="C5268" s="755" t="s">
        <v>0</v>
      </c>
      <c r="D5268" s="757">
        <v>39.799999999999997</v>
      </c>
    </row>
    <row r="5269" spans="1:4">
      <c r="A5269" s="758" t="s">
        <v>795</v>
      </c>
      <c r="B5269" s="759" t="s">
        <v>7098</v>
      </c>
      <c r="C5269" s="758" t="s">
        <v>0</v>
      </c>
      <c r="D5269" s="760">
        <v>32.33</v>
      </c>
    </row>
    <row r="5270" spans="1:4">
      <c r="A5270" s="755" t="s">
        <v>796</v>
      </c>
      <c r="B5270" s="756" t="s">
        <v>7099</v>
      </c>
      <c r="C5270" s="755" t="s">
        <v>0</v>
      </c>
      <c r="D5270" s="757">
        <v>39.619999999999997</v>
      </c>
    </row>
    <row r="5271" spans="1:4">
      <c r="A5271" s="758" t="s">
        <v>797</v>
      </c>
      <c r="B5271" s="759" t="s">
        <v>7100</v>
      </c>
      <c r="C5271" s="758" t="s">
        <v>0</v>
      </c>
      <c r="D5271" s="760">
        <v>35.97</v>
      </c>
    </row>
    <row r="5272" spans="1:4" ht="30">
      <c r="A5272" s="755">
        <v>84172</v>
      </c>
      <c r="B5272" s="756" t="s">
        <v>7101</v>
      </c>
      <c r="C5272" s="755" t="s">
        <v>0</v>
      </c>
      <c r="D5272" s="757">
        <v>47.34</v>
      </c>
    </row>
    <row r="5273" spans="1:4" ht="30">
      <c r="A5273" s="758">
        <v>84173</v>
      </c>
      <c r="B5273" s="759" t="s">
        <v>798</v>
      </c>
      <c r="C5273" s="758" t="s">
        <v>0</v>
      </c>
      <c r="D5273" s="760">
        <v>41.49</v>
      </c>
    </row>
    <row r="5274" spans="1:4" ht="30">
      <c r="A5274" s="755">
        <v>84174</v>
      </c>
      <c r="B5274" s="756" t="s">
        <v>7102</v>
      </c>
      <c r="C5274" s="755" t="s">
        <v>0</v>
      </c>
      <c r="D5274" s="757">
        <v>59.14</v>
      </c>
    </row>
    <row r="5275" spans="1:4" ht="30">
      <c r="A5275" s="758">
        <v>72191</v>
      </c>
      <c r="B5275" s="759" t="s">
        <v>7103</v>
      </c>
      <c r="C5275" s="758" t="s">
        <v>0</v>
      </c>
      <c r="D5275" s="760">
        <v>68.650000000000006</v>
      </c>
    </row>
    <row r="5276" spans="1:4">
      <c r="A5276" s="755">
        <v>72192</v>
      </c>
      <c r="B5276" s="756" t="s">
        <v>7104</v>
      </c>
      <c r="C5276" s="755" t="s">
        <v>0</v>
      </c>
      <c r="D5276" s="757">
        <v>18.690000000000001</v>
      </c>
    </row>
    <row r="5277" spans="1:4">
      <c r="A5277" s="758">
        <v>72193</v>
      </c>
      <c r="B5277" s="759" t="s">
        <v>7105</v>
      </c>
      <c r="C5277" s="758" t="s">
        <v>0</v>
      </c>
      <c r="D5277" s="760">
        <v>51.4</v>
      </c>
    </row>
    <row r="5278" spans="1:4" ht="30">
      <c r="A5278" s="755">
        <v>73655</v>
      </c>
      <c r="B5278" s="756" t="s">
        <v>7106</v>
      </c>
      <c r="C5278" s="755" t="s">
        <v>0</v>
      </c>
      <c r="D5278" s="757">
        <v>112.19</v>
      </c>
    </row>
    <row r="5279" spans="1:4">
      <c r="A5279" s="758" t="s">
        <v>799</v>
      </c>
      <c r="B5279" s="759" t="s">
        <v>7107</v>
      </c>
      <c r="C5279" s="758" t="s">
        <v>0</v>
      </c>
      <c r="D5279" s="760">
        <v>156.22</v>
      </c>
    </row>
    <row r="5280" spans="1:4">
      <c r="A5280" s="755">
        <v>84181</v>
      </c>
      <c r="B5280" s="756" t="s">
        <v>1683</v>
      </c>
      <c r="C5280" s="755" t="s">
        <v>0</v>
      </c>
      <c r="D5280" s="757">
        <v>128.66</v>
      </c>
    </row>
    <row r="5281" spans="1:4" ht="30">
      <c r="A5281" s="758">
        <v>87246</v>
      </c>
      <c r="B5281" s="759" t="s">
        <v>7108</v>
      </c>
      <c r="C5281" s="758" t="s">
        <v>0</v>
      </c>
      <c r="D5281" s="760">
        <v>35.159999999999997</v>
      </c>
    </row>
    <row r="5282" spans="1:4" ht="30">
      <c r="A5282" s="755">
        <v>87247</v>
      </c>
      <c r="B5282" s="756" t="s">
        <v>7109</v>
      </c>
      <c r="C5282" s="755" t="s">
        <v>0</v>
      </c>
      <c r="D5282" s="757">
        <v>30.34</v>
      </c>
    </row>
    <row r="5283" spans="1:4" ht="30">
      <c r="A5283" s="758">
        <v>87248</v>
      </c>
      <c r="B5283" s="759" t="s">
        <v>7110</v>
      </c>
      <c r="C5283" s="758" t="s">
        <v>0</v>
      </c>
      <c r="D5283" s="760">
        <v>26.33</v>
      </c>
    </row>
    <row r="5284" spans="1:4" ht="30">
      <c r="A5284" s="755">
        <v>87249</v>
      </c>
      <c r="B5284" s="756" t="s">
        <v>7111</v>
      </c>
      <c r="C5284" s="755" t="s">
        <v>0</v>
      </c>
      <c r="D5284" s="757">
        <v>39.79</v>
      </c>
    </row>
    <row r="5285" spans="1:4" ht="30">
      <c r="A5285" s="758">
        <v>87250</v>
      </c>
      <c r="B5285" s="759" t="s">
        <v>7112</v>
      </c>
      <c r="C5285" s="758" t="s">
        <v>0</v>
      </c>
      <c r="D5285" s="760">
        <v>32.17</v>
      </c>
    </row>
    <row r="5286" spans="1:4" ht="30">
      <c r="A5286" s="755">
        <v>87251</v>
      </c>
      <c r="B5286" s="756" t="s">
        <v>7113</v>
      </c>
      <c r="C5286" s="755" t="s">
        <v>0</v>
      </c>
      <c r="D5286" s="757">
        <v>27.16</v>
      </c>
    </row>
    <row r="5287" spans="1:4" ht="30">
      <c r="A5287" s="758">
        <v>87255</v>
      </c>
      <c r="B5287" s="759" t="s">
        <v>7114</v>
      </c>
      <c r="C5287" s="758" t="s">
        <v>0</v>
      </c>
      <c r="D5287" s="760">
        <v>62.02</v>
      </c>
    </row>
    <row r="5288" spans="1:4" ht="30">
      <c r="A5288" s="755">
        <v>87256</v>
      </c>
      <c r="B5288" s="756" t="s">
        <v>7115</v>
      </c>
      <c r="C5288" s="755" t="s">
        <v>0</v>
      </c>
      <c r="D5288" s="757">
        <v>53.05</v>
      </c>
    </row>
    <row r="5289" spans="1:4" ht="30">
      <c r="A5289" s="758">
        <v>87257</v>
      </c>
      <c r="B5289" s="759" t="s">
        <v>7116</v>
      </c>
      <c r="C5289" s="758" t="s">
        <v>0</v>
      </c>
      <c r="D5289" s="760">
        <v>47.21</v>
      </c>
    </row>
    <row r="5290" spans="1:4" ht="30">
      <c r="A5290" s="755">
        <v>87258</v>
      </c>
      <c r="B5290" s="756" t="s">
        <v>7117</v>
      </c>
      <c r="C5290" s="755" t="s">
        <v>0</v>
      </c>
      <c r="D5290" s="757">
        <v>82.71</v>
      </c>
    </row>
    <row r="5291" spans="1:4" ht="30">
      <c r="A5291" s="758">
        <v>87259</v>
      </c>
      <c r="B5291" s="759" t="s">
        <v>7118</v>
      </c>
      <c r="C5291" s="758" t="s">
        <v>0</v>
      </c>
      <c r="D5291" s="760">
        <v>74.22</v>
      </c>
    </row>
    <row r="5292" spans="1:4" ht="30">
      <c r="A5292" s="755">
        <v>87260</v>
      </c>
      <c r="B5292" s="756" t="s">
        <v>7119</v>
      </c>
      <c r="C5292" s="755" t="s">
        <v>0</v>
      </c>
      <c r="D5292" s="757">
        <v>69.12</v>
      </c>
    </row>
    <row r="5293" spans="1:4" ht="30">
      <c r="A5293" s="758">
        <v>87261</v>
      </c>
      <c r="B5293" s="759" t="s">
        <v>7120</v>
      </c>
      <c r="C5293" s="758" t="s">
        <v>0</v>
      </c>
      <c r="D5293" s="760">
        <v>94.34</v>
      </c>
    </row>
    <row r="5294" spans="1:4" ht="30">
      <c r="A5294" s="755">
        <v>87262</v>
      </c>
      <c r="B5294" s="756" t="s">
        <v>7121</v>
      </c>
      <c r="C5294" s="755" t="s">
        <v>0</v>
      </c>
      <c r="D5294" s="757">
        <v>84.63</v>
      </c>
    </row>
    <row r="5295" spans="1:4" ht="30">
      <c r="A5295" s="758">
        <v>87263</v>
      </c>
      <c r="B5295" s="759" t="s">
        <v>7122</v>
      </c>
      <c r="C5295" s="758" t="s">
        <v>0</v>
      </c>
      <c r="D5295" s="760">
        <v>78.61</v>
      </c>
    </row>
    <row r="5296" spans="1:4" ht="30">
      <c r="A5296" s="755">
        <v>89046</v>
      </c>
      <c r="B5296" s="756" t="s">
        <v>7123</v>
      </c>
      <c r="C5296" s="755" t="s">
        <v>0</v>
      </c>
      <c r="D5296" s="757">
        <v>30.1</v>
      </c>
    </row>
    <row r="5297" spans="1:4" ht="30">
      <c r="A5297" s="758">
        <v>89171</v>
      </c>
      <c r="B5297" s="759" t="s">
        <v>7124</v>
      </c>
      <c r="C5297" s="758" t="s">
        <v>0</v>
      </c>
      <c r="D5297" s="760">
        <v>28.14</v>
      </c>
    </row>
    <row r="5298" spans="1:4" ht="30">
      <c r="A5298" s="755">
        <v>93389</v>
      </c>
      <c r="B5298" s="756" t="s">
        <v>7125</v>
      </c>
      <c r="C5298" s="755" t="s">
        <v>0</v>
      </c>
      <c r="D5298" s="757">
        <v>32.229999999999997</v>
      </c>
    </row>
    <row r="5299" spans="1:4" ht="30">
      <c r="A5299" s="758">
        <v>93390</v>
      </c>
      <c r="B5299" s="759" t="s">
        <v>7126</v>
      </c>
      <c r="C5299" s="758" t="s">
        <v>0</v>
      </c>
      <c r="D5299" s="760">
        <v>27.47</v>
      </c>
    </row>
    <row r="5300" spans="1:4" ht="30">
      <c r="A5300" s="755">
        <v>93391</v>
      </c>
      <c r="B5300" s="756" t="s">
        <v>7127</v>
      </c>
      <c r="C5300" s="755" t="s">
        <v>0</v>
      </c>
      <c r="D5300" s="757">
        <v>23.46</v>
      </c>
    </row>
    <row r="5301" spans="1:4">
      <c r="A5301" s="758" t="s">
        <v>800</v>
      </c>
      <c r="B5301" s="759" t="s">
        <v>801</v>
      </c>
      <c r="C5301" s="758" t="s">
        <v>0</v>
      </c>
      <c r="D5301" s="760">
        <v>189.45</v>
      </c>
    </row>
    <row r="5302" spans="1:4">
      <c r="A5302" s="755" t="s">
        <v>802</v>
      </c>
      <c r="B5302" s="756" t="s">
        <v>803</v>
      </c>
      <c r="C5302" s="755" t="s">
        <v>0</v>
      </c>
      <c r="D5302" s="757">
        <v>39.39</v>
      </c>
    </row>
    <row r="5303" spans="1:4">
      <c r="A5303" s="758">
        <v>84183</v>
      </c>
      <c r="B5303" s="759" t="s">
        <v>804</v>
      </c>
      <c r="C5303" s="758" t="s">
        <v>0</v>
      </c>
      <c r="D5303" s="760">
        <v>133.69999999999999</v>
      </c>
    </row>
    <row r="5304" spans="1:4">
      <c r="A5304" s="755">
        <v>72185</v>
      </c>
      <c r="B5304" s="756" t="s">
        <v>805</v>
      </c>
      <c r="C5304" s="755" t="s">
        <v>0</v>
      </c>
      <c r="D5304" s="757">
        <v>75.569999999999993</v>
      </c>
    </row>
    <row r="5305" spans="1:4">
      <c r="A5305" s="758">
        <v>72186</v>
      </c>
      <c r="B5305" s="759" t="s">
        <v>7128</v>
      </c>
      <c r="C5305" s="758" t="s">
        <v>0</v>
      </c>
      <c r="D5305" s="760">
        <v>120.83</v>
      </c>
    </row>
    <row r="5306" spans="1:4">
      <c r="A5306" s="755">
        <v>72187</v>
      </c>
      <c r="B5306" s="756" t="s">
        <v>806</v>
      </c>
      <c r="C5306" s="755" t="s">
        <v>0</v>
      </c>
      <c r="D5306" s="757">
        <v>166.29</v>
      </c>
    </row>
    <row r="5307" spans="1:4">
      <c r="A5307" s="758">
        <v>72188</v>
      </c>
      <c r="B5307" s="759" t="s">
        <v>7129</v>
      </c>
      <c r="C5307" s="758" t="s">
        <v>0</v>
      </c>
      <c r="D5307" s="760">
        <v>166.29</v>
      </c>
    </row>
    <row r="5308" spans="1:4">
      <c r="A5308" s="755" t="s">
        <v>807</v>
      </c>
      <c r="B5308" s="756" t="s">
        <v>808</v>
      </c>
      <c r="C5308" s="755" t="s">
        <v>0</v>
      </c>
      <c r="D5308" s="757">
        <v>150.41999999999999</v>
      </c>
    </row>
    <row r="5309" spans="1:4">
      <c r="A5309" s="758">
        <v>84186</v>
      </c>
      <c r="B5309" s="759" t="s">
        <v>809</v>
      </c>
      <c r="C5309" s="758" t="s">
        <v>0</v>
      </c>
      <c r="D5309" s="760">
        <v>64.040000000000006</v>
      </c>
    </row>
    <row r="5310" spans="1:4">
      <c r="A5310" s="755">
        <v>84187</v>
      </c>
      <c r="B5310" s="756" t="s">
        <v>1684</v>
      </c>
      <c r="C5310" s="755" t="s">
        <v>0</v>
      </c>
      <c r="D5310" s="757">
        <v>10.96</v>
      </c>
    </row>
    <row r="5311" spans="1:4">
      <c r="A5311" s="758">
        <v>84188</v>
      </c>
      <c r="B5311" s="759" t="s">
        <v>810</v>
      </c>
      <c r="C5311" s="758" t="s">
        <v>29</v>
      </c>
      <c r="D5311" s="760">
        <v>16.86</v>
      </c>
    </row>
    <row r="5312" spans="1:4">
      <c r="A5312" s="755">
        <v>72136</v>
      </c>
      <c r="B5312" s="756" t="s">
        <v>1685</v>
      </c>
      <c r="C5312" s="755" t="s">
        <v>0</v>
      </c>
      <c r="D5312" s="757">
        <v>71.260000000000005</v>
      </c>
    </row>
    <row r="5313" spans="1:4">
      <c r="A5313" s="758">
        <v>72137</v>
      </c>
      <c r="B5313" s="759" t="s">
        <v>7130</v>
      </c>
      <c r="C5313" s="758" t="s">
        <v>0</v>
      </c>
      <c r="D5313" s="760">
        <v>84.47</v>
      </c>
    </row>
    <row r="5314" spans="1:4">
      <c r="A5314" s="755">
        <v>72815</v>
      </c>
      <c r="B5314" s="756" t="s">
        <v>1686</v>
      </c>
      <c r="C5314" s="755" t="s">
        <v>0</v>
      </c>
      <c r="D5314" s="757">
        <v>40.5</v>
      </c>
    </row>
    <row r="5315" spans="1:4">
      <c r="A5315" s="758">
        <v>84191</v>
      </c>
      <c r="B5315" s="759" t="s">
        <v>7131</v>
      </c>
      <c r="C5315" s="758" t="s">
        <v>0</v>
      </c>
      <c r="D5315" s="760">
        <v>103.29</v>
      </c>
    </row>
    <row r="5316" spans="1:4" ht="30">
      <c r="A5316" s="755">
        <v>72138</v>
      </c>
      <c r="B5316" s="756" t="s">
        <v>7132</v>
      </c>
      <c r="C5316" s="755" t="s">
        <v>0</v>
      </c>
      <c r="D5316" s="757">
        <v>344.54</v>
      </c>
    </row>
    <row r="5317" spans="1:4">
      <c r="A5317" s="758">
        <v>84190</v>
      </c>
      <c r="B5317" s="759" t="s">
        <v>7133</v>
      </c>
      <c r="C5317" s="758" t="s">
        <v>0</v>
      </c>
      <c r="D5317" s="760">
        <v>278.95999999999998</v>
      </c>
    </row>
    <row r="5318" spans="1:4">
      <c r="A5318" s="755">
        <v>84195</v>
      </c>
      <c r="B5318" s="756" t="s">
        <v>7134</v>
      </c>
      <c r="C5318" s="755" t="s">
        <v>0</v>
      </c>
      <c r="D5318" s="757">
        <v>321.95</v>
      </c>
    </row>
    <row r="5319" spans="1:4" ht="30">
      <c r="A5319" s="758" t="s">
        <v>811</v>
      </c>
      <c r="B5319" s="759" t="s">
        <v>7135</v>
      </c>
      <c r="C5319" s="758" t="s">
        <v>29</v>
      </c>
      <c r="D5319" s="760">
        <v>32.29</v>
      </c>
    </row>
    <row r="5320" spans="1:4">
      <c r="A5320" s="755">
        <v>84161</v>
      </c>
      <c r="B5320" s="756" t="s">
        <v>7136</v>
      </c>
      <c r="C5320" s="755" t="s">
        <v>29</v>
      </c>
      <c r="D5320" s="757">
        <v>62.81</v>
      </c>
    </row>
    <row r="5321" spans="1:4">
      <c r="A5321" s="758" t="s">
        <v>812</v>
      </c>
      <c r="B5321" s="759" t="s">
        <v>1687</v>
      </c>
      <c r="C5321" s="758" t="s">
        <v>29</v>
      </c>
      <c r="D5321" s="760">
        <v>15.53</v>
      </c>
    </row>
    <row r="5322" spans="1:4">
      <c r="A5322" s="755">
        <v>84162</v>
      </c>
      <c r="B5322" s="756" t="s">
        <v>813</v>
      </c>
      <c r="C5322" s="755" t="s">
        <v>29</v>
      </c>
      <c r="D5322" s="757">
        <v>17.149999999999999</v>
      </c>
    </row>
    <row r="5323" spans="1:4">
      <c r="A5323" s="758">
        <v>88648</v>
      </c>
      <c r="B5323" s="759" t="s">
        <v>7137</v>
      </c>
      <c r="C5323" s="758" t="s">
        <v>29</v>
      </c>
      <c r="D5323" s="760">
        <v>4.16</v>
      </c>
    </row>
    <row r="5324" spans="1:4">
      <c r="A5324" s="755">
        <v>88649</v>
      </c>
      <c r="B5324" s="756" t="s">
        <v>7138</v>
      </c>
      <c r="C5324" s="755" t="s">
        <v>29</v>
      </c>
      <c r="D5324" s="757">
        <v>4.6500000000000004</v>
      </c>
    </row>
    <row r="5325" spans="1:4">
      <c r="A5325" s="758">
        <v>88650</v>
      </c>
      <c r="B5325" s="759" t="s">
        <v>7139</v>
      </c>
      <c r="C5325" s="758" t="s">
        <v>29</v>
      </c>
      <c r="D5325" s="760">
        <v>8.5500000000000007</v>
      </c>
    </row>
    <row r="5326" spans="1:4" ht="30">
      <c r="A5326" s="755">
        <v>96467</v>
      </c>
      <c r="B5326" s="756" t="s">
        <v>7140</v>
      </c>
      <c r="C5326" s="755" t="s">
        <v>29</v>
      </c>
      <c r="D5326" s="757">
        <v>3.83</v>
      </c>
    </row>
    <row r="5327" spans="1:4">
      <c r="A5327" s="758" t="s">
        <v>814</v>
      </c>
      <c r="B5327" s="759" t="s">
        <v>815</v>
      </c>
      <c r="C5327" s="758" t="s">
        <v>29</v>
      </c>
      <c r="D5327" s="760">
        <v>21.83</v>
      </c>
    </row>
    <row r="5328" spans="1:4">
      <c r="A5328" s="755">
        <v>84167</v>
      </c>
      <c r="B5328" s="756" t="s">
        <v>816</v>
      </c>
      <c r="C5328" s="755" t="s">
        <v>29</v>
      </c>
      <c r="D5328" s="757">
        <v>44.7</v>
      </c>
    </row>
    <row r="5329" spans="1:4">
      <c r="A5329" s="758">
        <v>84168</v>
      </c>
      <c r="B5329" s="759" t="s">
        <v>817</v>
      </c>
      <c r="C5329" s="758" t="s">
        <v>29</v>
      </c>
      <c r="D5329" s="760">
        <v>17.690000000000001</v>
      </c>
    </row>
    <row r="5330" spans="1:4">
      <c r="A5330" s="755">
        <v>68325</v>
      </c>
      <c r="B5330" s="756" t="s">
        <v>7141</v>
      </c>
      <c r="C5330" s="755" t="s">
        <v>0</v>
      </c>
      <c r="D5330" s="757">
        <v>40.21</v>
      </c>
    </row>
    <row r="5331" spans="1:4">
      <c r="A5331" s="758">
        <v>68333</v>
      </c>
      <c r="B5331" s="759" t="s">
        <v>7142</v>
      </c>
      <c r="C5331" s="758" t="s">
        <v>0</v>
      </c>
      <c r="D5331" s="760">
        <v>40.700000000000003</v>
      </c>
    </row>
    <row r="5332" spans="1:4">
      <c r="A5332" s="755">
        <v>72183</v>
      </c>
      <c r="B5332" s="756" t="s">
        <v>7143</v>
      </c>
      <c r="C5332" s="755" t="s">
        <v>0</v>
      </c>
      <c r="D5332" s="757">
        <v>68.44</v>
      </c>
    </row>
    <row r="5333" spans="1:4">
      <c r="A5333" s="758">
        <v>84175</v>
      </c>
      <c r="B5333" s="759" t="s">
        <v>7144</v>
      </c>
      <c r="C5333" s="758" t="s">
        <v>29</v>
      </c>
      <c r="D5333" s="760">
        <v>10.52</v>
      </c>
    </row>
    <row r="5334" spans="1:4">
      <c r="A5334" s="755">
        <v>84176</v>
      </c>
      <c r="B5334" s="756" t="s">
        <v>818</v>
      </c>
      <c r="C5334" s="755" t="s">
        <v>29</v>
      </c>
      <c r="D5334" s="757">
        <v>19.16</v>
      </c>
    </row>
    <row r="5335" spans="1:4">
      <c r="A5335" s="758">
        <v>84177</v>
      </c>
      <c r="B5335" s="759" t="s">
        <v>819</v>
      </c>
      <c r="C5335" s="758" t="s">
        <v>29</v>
      </c>
      <c r="D5335" s="760">
        <v>12.85</v>
      </c>
    </row>
    <row r="5336" spans="1:4" ht="30">
      <c r="A5336" s="755">
        <v>94990</v>
      </c>
      <c r="B5336" s="756" t="s">
        <v>7145</v>
      </c>
      <c r="C5336" s="755" t="s">
        <v>25</v>
      </c>
      <c r="D5336" s="757">
        <v>509.15</v>
      </c>
    </row>
    <row r="5337" spans="1:4" ht="30">
      <c r="A5337" s="758">
        <v>94991</v>
      </c>
      <c r="B5337" s="759" t="s">
        <v>7146</v>
      </c>
      <c r="C5337" s="758" t="s">
        <v>25</v>
      </c>
      <c r="D5337" s="760">
        <v>437.43</v>
      </c>
    </row>
    <row r="5338" spans="1:4" ht="30">
      <c r="A5338" s="755">
        <v>94992</v>
      </c>
      <c r="B5338" s="756" t="s">
        <v>7147</v>
      </c>
      <c r="C5338" s="755" t="s">
        <v>0</v>
      </c>
      <c r="D5338" s="757">
        <v>51.38</v>
      </c>
    </row>
    <row r="5339" spans="1:4" ht="30">
      <c r="A5339" s="758">
        <v>94993</v>
      </c>
      <c r="B5339" s="759" t="s">
        <v>7148</v>
      </c>
      <c r="C5339" s="758" t="s">
        <v>0</v>
      </c>
      <c r="D5339" s="760">
        <v>47.09</v>
      </c>
    </row>
    <row r="5340" spans="1:4" ht="30">
      <c r="A5340" s="755">
        <v>94994</v>
      </c>
      <c r="B5340" s="756" t="s">
        <v>7149</v>
      </c>
      <c r="C5340" s="755" t="s">
        <v>0</v>
      </c>
      <c r="D5340" s="757">
        <v>62.64</v>
      </c>
    </row>
    <row r="5341" spans="1:4" ht="30">
      <c r="A5341" s="758">
        <v>94995</v>
      </c>
      <c r="B5341" s="759" t="s">
        <v>7150</v>
      </c>
      <c r="C5341" s="758" t="s">
        <v>0</v>
      </c>
      <c r="D5341" s="760">
        <v>56.91</v>
      </c>
    </row>
    <row r="5342" spans="1:4" ht="30">
      <c r="A5342" s="755">
        <v>94996</v>
      </c>
      <c r="B5342" s="756" t="s">
        <v>7151</v>
      </c>
      <c r="C5342" s="755" t="s">
        <v>0</v>
      </c>
      <c r="D5342" s="757">
        <v>73.040000000000006</v>
      </c>
    </row>
    <row r="5343" spans="1:4" ht="30">
      <c r="A5343" s="758">
        <v>94997</v>
      </c>
      <c r="B5343" s="759" t="s">
        <v>7152</v>
      </c>
      <c r="C5343" s="758" t="s">
        <v>0</v>
      </c>
      <c r="D5343" s="760">
        <v>65.88</v>
      </c>
    </row>
    <row r="5344" spans="1:4" ht="30">
      <c r="A5344" s="755">
        <v>94998</v>
      </c>
      <c r="B5344" s="756" t="s">
        <v>7153</v>
      </c>
      <c r="C5344" s="755" t="s">
        <v>0</v>
      </c>
      <c r="D5344" s="757">
        <v>82.9</v>
      </c>
    </row>
    <row r="5345" spans="1:4" ht="30">
      <c r="A5345" s="758">
        <v>94999</v>
      </c>
      <c r="B5345" s="759" t="s">
        <v>7154</v>
      </c>
      <c r="C5345" s="758" t="s">
        <v>0</v>
      </c>
      <c r="D5345" s="760">
        <v>74.3</v>
      </c>
    </row>
    <row r="5346" spans="1:4" ht="30">
      <c r="A5346" s="755">
        <v>87620</v>
      </c>
      <c r="B5346" s="756" t="s">
        <v>7155</v>
      </c>
      <c r="C5346" s="755" t="s">
        <v>0</v>
      </c>
      <c r="D5346" s="757">
        <v>24.02</v>
      </c>
    </row>
    <row r="5347" spans="1:4" ht="30">
      <c r="A5347" s="758">
        <v>87622</v>
      </c>
      <c r="B5347" s="759" t="s">
        <v>7156</v>
      </c>
      <c r="C5347" s="758" t="s">
        <v>0</v>
      </c>
      <c r="D5347" s="760">
        <v>26.77</v>
      </c>
    </row>
    <row r="5348" spans="1:4" ht="30">
      <c r="A5348" s="755">
        <v>87623</v>
      </c>
      <c r="B5348" s="756" t="s">
        <v>7157</v>
      </c>
      <c r="C5348" s="755" t="s">
        <v>0</v>
      </c>
      <c r="D5348" s="757">
        <v>51.91</v>
      </c>
    </row>
    <row r="5349" spans="1:4" ht="30">
      <c r="A5349" s="758">
        <v>87624</v>
      </c>
      <c r="B5349" s="759" t="s">
        <v>7158</v>
      </c>
      <c r="C5349" s="758" t="s">
        <v>0</v>
      </c>
      <c r="D5349" s="760">
        <v>56.94</v>
      </c>
    </row>
    <row r="5350" spans="1:4" ht="30">
      <c r="A5350" s="755">
        <v>87630</v>
      </c>
      <c r="B5350" s="756" t="s">
        <v>7159</v>
      </c>
      <c r="C5350" s="755" t="s">
        <v>0</v>
      </c>
      <c r="D5350" s="757">
        <v>29.49</v>
      </c>
    </row>
    <row r="5351" spans="1:4" ht="30">
      <c r="A5351" s="758">
        <v>87632</v>
      </c>
      <c r="B5351" s="759" t="s">
        <v>7160</v>
      </c>
      <c r="C5351" s="758" t="s">
        <v>0</v>
      </c>
      <c r="D5351" s="760">
        <v>33.31</v>
      </c>
    </row>
    <row r="5352" spans="1:4" ht="30">
      <c r="A5352" s="755">
        <v>87633</v>
      </c>
      <c r="B5352" s="756" t="s">
        <v>7161</v>
      </c>
      <c r="C5352" s="755" t="s">
        <v>0</v>
      </c>
      <c r="D5352" s="757">
        <v>68.27</v>
      </c>
    </row>
    <row r="5353" spans="1:4" ht="30">
      <c r="A5353" s="758">
        <v>87634</v>
      </c>
      <c r="B5353" s="759" t="s">
        <v>7162</v>
      </c>
      <c r="C5353" s="758" t="s">
        <v>0</v>
      </c>
      <c r="D5353" s="760">
        <v>75.260000000000005</v>
      </c>
    </row>
    <row r="5354" spans="1:4" ht="30">
      <c r="A5354" s="755">
        <v>87640</v>
      </c>
      <c r="B5354" s="756" t="s">
        <v>7163</v>
      </c>
      <c r="C5354" s="755" t="s">
        <v>0</v>
      </c>
      <c r="D5354" s="757">
        <v>33.909999999999997</v>
      </c>
    </row>
    <row r="5355" spans="1:4" ht="30">
      <c r="A5355" s="758">
        <v>87642</v>
      </c>
      <c r="B5355" s="759" t="s">
        <v>7164</v>
      </c>
      <c r="C5355" s="758" t="s">
        <v>0</v>
      </c>
      <c r="D5355" s="760">
        <v>38.619999999999997</v>
      </c>
    </row>
    <row r="5356" spans="1:4" ht="30">
      <c r="A5356" s="755">
        <v>87643</v>
      </c>
      <c r="B5356" s="756" t="s">
        <v>7165</v>
      </c>
      <c r="C5356" s="755" t="s">
        <v>0</v>
      </c>
      <c r="D5356" s="757">
        <v>81.61</v>
      </c>
    </row>
    <row r="5357" spans="1:4" ht="30">
      <c r="A5357" s="758">
        <v>87644</v>
      </c>
      <c r="B5357" s="759" t="s">
        <v>7166</v>
      </c>
      <c r="C5357" s="758" t="s">
        <v>0</v>
      </c>
      <c r="D5357" s="760">
        <v>90.2</v>
      </c>
    </row>
    <row r="5358" spans="1:4" ht="30">
      <c r="A5358" s="755">
        <v>87680</v>
      </c>
      <c r="B5358" s="756" t="s">
        <v>1688</v>
      </c>
      <c r="C5358" s="755" t="s">
        <v>0</v>
      </c>
      <c r="D5358" s="757">
        <v>26.82</v>
      </c>
    </row>
    <row r="5359" spans="1:4" ht="30">
      <c r="A5359" s="758">
        <v>87682</v>
      </c>
      <c r="B5359" s="759" t="s">
        <v>7167</v>
      </c>
      <c r="C5359" s="758" t="s">
        <v>0</v>
      </c>
      <c r="D5359" s="760">
        <v>31.53</v>
      </c>
    </row>
    <row r="5360" spans="1:4" ht="30">
      <c r="A5360" s="755">
        <v>87683</v>
      </c>
      <c r="B5360" s="756" t="s">
        <v>7168</v>
      </c>
      <c r="C5360" s="755" t="s">
        <v>0</v>
      </c>
      <c r="D5360" s="757">
        <v>74.52</v>
      </c>
    </row>
    <row r="5361" spans="1:4" ht="30">
      <c r="A5361" s="758">
        <v>87684</v>
      </c>
      <c r="B5361" s="759" t="s">
        <v>7169</v>
      </c>
      <c r="C5361" s="758" t="s">
        <v>0</v>
      </c>
      <c r="D5361" s="760">
        <v>83.11</v>
      </c>
    </row>
    <row r="5362" spans="1:4" ht="30">
      <c r="A5362" s="755">
        <v>87690</v>
      </c>
      <c r="B5362" s="756" t="s">
        <v>1689</v>
      </c>
      <c r="C5362" s="755" t="s">
        <v>0</v>
      </c>
      <c r="D5362" s="757">
        <v>31.14</v>
      </c>
    </row>
    <row r="5363" spans="1:4" ht="30">
      <c r="A5363" s="758">
        <v>87692</v>
      </c>
      <c r="B5363" s="759" t="s">
        <v>7170</v>
      </c>
      <c r="C5363" s="758" t="s">
        <v>0</v>
      </c>
      <c r="D5363" s="760">
        <v>36.53</v>
      </c>
    </row>
    <row r="5364" spans="1:4" ht="30">
      <c r="A5364" s="755">
        <v>87693</v>
      </c>
      <c r="B5364" s="756" t="s">
        <v>7171</v>
      </c>
      <c r="C5364" s="755" t="s">
        <v>0</v>
      </c>
      <c r="D5364" s="757">
        <v>85.77</v>
      </c>
    </row>
    <row r="5365" spans="1:4" ht="30">
      <c r="A5365" s="758">
        <v>87694</v>
      </c>
      <c r="B5365" s="759" t="s">
        <v>7172</v>
      </c>
      <c r="C5365" s="758" t="s">
        <v>0</v>
      </c>
      <c r="D5365" s="760">
        <v>95.61</v>
      </c>
    </row>
    <row r="5366" spans="1:4" ht="30">
      <c r="A5366" s="755">
        <v>87700</v>
      </c>
      <c r="B5366" s="756" t="s">
        <v>1690</v>
      </c>
      <c r="C5366" s="755" t="s">
        <v>0</v>
      </c>
      <c r="D5366" s="757">
        <v>33.64</v>
      </c>
    </row>
    <row r="5367" spans="1:4" ht="30">
      <c r="A5367" s="758">
        <v>87702</v>
      </c>
      <c r="B5367" s="759" t="s">
        <v>7173</v>
      </c>
      <c r="C5367" s="758" t="s">
        <v>0</v>
      </c>
      <c r="D5367" s="760">
        <v>39.51</v>
      </c>
    </row>
    <row r="5368" spans="1:4" ht="30">
      <c r="A5368" s="755">
        <v>87703</v>
      </c>
      <c r="B5368" s="756" t="s">
        <v>7174</v>
      </c>
      <c r="C5368" s="755" t="s">
        <v>0</v>
      </c>
      <c r="D5368" s="757">
        <v>93.13</v>
      </c>
    </row>
    <row r="5369" spans="1:4" ht="30">
      <c r="A5369" s="758">
        <v>87704</v>
      </c>
      <c r="B5369" s="759" t="s">
        <v>7175</v>
      </c>
      <c r="C5369" s="758" t="s">
        <v>0</v>
      </c>
      <c r="D5369" s="760">
        <v>103.84</v>
      </c>
    </row>
    <row r="5370" spans="1:4" ht="30">
      <c r="A5370" s="755">
        <v>87735</v>
      </c>
      <c r="B5370" s="756" t="s">
        <v>7176</v>
      </c>
      <c r="C5370" s="755" t="s">
        <v>0</v>
      </c>
      <c r="D5370" s="757">
        <v>31.37</v>
      </c>
    </row>
    <row r="5371" spans="1:4" ht="30">
      <c r="A5371" s="758">
        <v>87737</v>
      </c>
      <c r="B5371" s="759" t="s">
        <v>7177</v>
      </c>
      <c r="C5371" s="758" t="s">
        <v>0</v>
      </c>
      <c r="D5371" s="760">
        <v>34.119999999999997</v>
      </c>
    </row>
    <row r="5372" spans="1:4" ht="30">
      <c r="A5372" s="755">
        <v>87738</v>
      </c>
      <c r="B5372" s="756" t="s">
        <v>7178</v>
      </c>
      <c r="C5372" s="755" t="s">
        <v>0</v>
      </c>
      <c r="D5372" s="757">
        <v>59.26</v>
      </c>
    </row>
    <row r="5373" spans="1:4" ht="30">
      <c r="A5373" s="758">
        <v>87739</v>
      </c>
      <c r="B5373" s="759" t="s">
        <v>7179</v>
      </c>
      <c r="C5373" s="758" t="s">
        <v>0</v>
      </c>
      <c r="D5373" s="760">
        <v>64.290000000000006</v>
      </c>
    </row>
    <row r="5374" spans="1:4" ht="30">
      <c r="A5374" s="755">
        <v>87745</v>
      </c>
      <c r="B5374" s="756" t="s">
        <v>7180</v>
      </c>
      <c r="C5374" s="755" t="s">
        <v>0</v>
      </c>
      <c r="D5374" s="757">
        <v>36.86</v>
      </c>
    </row>
    <row r="5375" spans="1:4" ht="30">
      <c r="A5375" s="758">
        <v>87747</v>
      </c>
      <c r="B5375" s="759" t="s">
        <v>7181</v>
      </c>
      <c r="C5375" s="758" t="s">
        <v>0</v>
      </c>
      <c r="D5375" s="760">
        <v>40.68</v>
      </c>
    </row>
    <row r="5376" spans="1:4" ht="30">
      <c r="A5376" s="755">
        <v>87748</v>
      </c>
      <c r="B5376" s="756" t="s">
        <v>7182</v>
      </c>
      <c r="C5376" s="755" t="s">
        <v>0</v>
      </c>
      <c r="D5376" s="757">
        <v>75.64</v>
      </c>
    </row>
    <row r="5377" spans="1:4" ht="30">
      <c r="A5377" s="758">
        <v>87749</v>
      </c>
      <c r="B5377" s="759" t="s">
        <v>7183</v>
      </c>
      <c r="C5377" s="758" t="s">
        <v>0</v>
      </c>
      <c r="D5377" s="760">
        <v>82.63</v>
      </c>
    </row>
    <row r="5378" spans="1:4" ht="30">
      <c r="A5378" s="755">
        <v>87755</v>
      </c>
      <c r="B5378" s="756" t="s">
        <v>7184</v>
      </c>
      <c r="C5378" s="755" t="s">
        <v>0</v>
      </c>
      <c r="D5378" s="757">
        <v>32.450000000000003</v>
      </c>
    </row>
    <row r="5379" spans="1:4" ht="30">
      <c r="A5379" s="758">
        <v>87757</v>
      </c>
      <c r="B5379" s="759" t="s">
        <v>7185</v>
      </c>
      <c r="C5379" s="758" t="s">
        <v>0</v>
      </c>
      <c r="D5379" s="760">
        <v>36.270000000000003</v>
      </c>
    </row>
    <row r="5380" spans="1:4" ht="30">
      <c r="A5380" s="755">
        <v>87758</v>
      </c>
      <c r="B5380" s="756" t="s">
        <v>7186</v>
      </c>
      <c r="C5380" s="755" t="s">
        <v>0</v>
      </c>
      <c r="D5380" s="757">
        <v>71.23</v>
      </c>
    </row>
    <row r="5381" spans="1:4" ht="30">
      <c r="A5381" s="758">
        <v>87759</v>
      </c>
      <c r="B5381" s="759" t="s">
        <v>7187</v>
      </c>
      <c r="C5381" s="758" t="s">
        <v>0</v>
      </c>
      <c r="D5381" s="760">
        <v>78.22</v>
      </c>
    </row>
    <row r="5382" spans="1:4" ht="30">
      <c r="A5382" s="755">
        <v>87765</v>
      </c>
      <c r="B5382" s="756" t="s">
        <v>7188</v>
      </c>
      <c r="C5382" s="755" t="s">
        <v>0</v>
      </c>
      <c r="D5382" s="757">
        <v>36.869999999999997</v>
      </c>
    </row>
    <row r="5383" spans="1:4" ht="30">
      <c r="A5383" s="758">
        <v>87767</v>
      </c>
      <c r="B5383" s="759" t="s">
        <v>7189</v>
      </c>
      <c r="C5383" s="758" t="s">
        <v>0</v>
      </c>
      <c r="D5383" s="760">
        <v>41.58</v>
      </c>
    </row>
    <row r="5384" spans="1:4" ht="30">
      <c r="A5384" s="755">
        <v>87768</v>
      </c>
      <c r="B5384" s="756" t="s">
        <v>7190</v>
      </c>
      <c r="C5384" s="755" t="s">
        <v>0</v>
      </c>
      <c r="D5384" s="757">
        <v>84.57</v>
      </c>
    </row>
    <row r="5385" spans="1:4" ht="30">
      <c r="A5385" s="758">
        <v>87769</v>
      </c>
      <c r="B5385" s="759" t="s">
        <v>7191</v>
      </c>
      <c r="C5385" s="758" t="s">
        <v>0</v>
      </c>
      <c r="D5385" s="760">
        <v>93.16</v>
      </c>
    </row>
    <row r="5386" spans="1:4">
      <c r="A5386" s="755">
        <v>88470</v>
      </c>
      <c r="B5386" s="756" t="s">
        <v>820</v>
      </c>
      <c r="C5386" s="755" t="s">
        <v>0</v>
      </c>
      <c r="D5386" s="757">
        <v>20.29</v>
      </c>
    </row>
    <row r="5387" spans="1:4">
      <c r="A5387" s="758">
        <v>88471</v>
      </c>
      <c r="B5387" s="759" t="s">
        <v>821</v>
      </c>
      <c r="C5387" s="758" t="s">
        <v>0</v>
      </c>
      <c r="D5387" s="760">
        <v>25.06</v>
      </c>
    </row>
    <row r="5388" spans="1:4">
      <c r="A5388" s="755">
        <v>88472</v>
      </c>
      <c r="B5388" s="756" t="s">
        <v>822</v>
      </c>
      <c r="C5388" s="755" t="s">
        <v>0</v>
      </c>
      <c r="D5388" s="757">
        <v>28.81</v>
      </c>
    </row>
    <row r="5389" spans="1:4">
      <c r="A5389" s="758">
        <v>88476</v>
      </c>
      <c r="B5389" s="759" t="s">
        <v>823</v>
      </c>
      <c r="C5389" s="758" t="s">
        <v>0</v>
      </c>
      <c r="D5389" s="760">
        <v>17.010000000000002</v>
      </c>
    </row>
    <row r="5390" spans="1:4">
      <c r="A5390" s="755">
        <v>88477</v>
      </c>
      <c r="B5390" s="756" t="s">
        <v>824</v>
      </c>
      <c r="C5390" s="755" t="s">
        <v>0</v>
      </c>
      <c r="D5390" s="757">
        <v>23.12</v>
      </c>
    </row>
    <row r="5391" spans="1:4">
      <c r="A5391" s="758">
        <v>88478</v>
      </c>
      <c r="B5391" s="759" t="s">
        <v>825</v>
      </c>
      <c r="C5391" s="758" t="s">
        <v>0</v>
      </c>
      <c r="D5391" s="760">
        <v>28.07</v>
      </c>
    </row>
    <row r="5392" spans="1:4" ht="30">
      <c r="A5392" s="755">
        <v>90900</v>
      </c>
      <c r="B5392" s="756" t="s">
        <v>1691</v>
      </c>
      <c r="C5392" s="755" t="s">
        <v>0</v>
      </c>
      <c r="D5392" s="757">
        <v>57.76</v>
      </c>
    </row>
    <row r="5393" spans="1:4" ht="30">
      <c r="A5393" s="758">
        <v>90902</v>
      </c>
      <c r="B5393" s="759" t="s">
        <v>7192</v>
      </c>
      <c r="C5393" s="758" t="s">
        <v>0</v>
      </c>
      <c r="D5393" s="760">
        <v>63.15</v>
      </c>
    </row>
    <row r="5394" spans="1:4" ht="30">
      <c r="A5394" s="755">
        <v>90903</v>
      </c>
      <c r="B5394" s="756" t="s">
        <v>7193</v>
      </c>
      <c r="C5394" s="755" t="s">
        <v>0</v>
      </c>
      <c r="D5394" s="757">
        <v>112.39</v>
      </c>
    </row>
    <row r="5395" spans="1:4" ht="30">
      <c r="A5395" s="758">
        <v>90904</v>
      </c>
      <c r="B5395" s="759" t="s">
        <v>7194</v>
      </c>
      <c r="C5395" s="758" t="s">
        <v>0</v>
      </c>
      <c r="D5395" s="760">
        <v>122.23</v>
      </c>
    </row>
    <row r="5396" spans="1:4" ht="30">
      <c r="A5396" s="755">
        <v>90910</v>
      </c>
      <c r="B5396" s="756" t="s">
        <v>1692</v>
      </c>
      <c r="C5396" s="755" t="s">
        <v>0</v>
      </c>
      <c r="D5396" s="757">
        <v>60.93</v>
      </c>
    </row>
    <row r="5397" spans="1:4" ht="30">
      <c r="A5397" s="758">
        <v>90912</v>
      </c>
      <c r="B5397" s="759" t="s">
        <v>7195</v>
      </c>
      <c r="C5397" s="758" t="s">
        <v>0</v>
      </c>
      <c r="D5397" s="760">
        <v>66.8</v>
      </c>
    </row>
    <row r="5398" spans="1:4" ht="30">
      <c r="A5398" s="755">
        <v>90913</v>
      </c>
      <c r="B5398" s="756" t="s">
        <v>7196</v>
      </c>
      <c r="C5398" s="755" t="s">
        <v>0</v>
      </c>
      <c r="D5398" s="757">
        <v>120.42</v>
      </c>
    </row>
    <row r="5399" spans="1:4" ht="30">
      <c r="A5399" s="758">
        <v>90914</v>
      </c>
      <c r="B5399" s="759" t="s">
        <v>7197</v>
      </c>
      <c r="C5399" s="758" t="s">
        <v>0</v>
      </c>
      <c r="D5399" s="760">
        <v>131.13</v>
      </c>
    </row>
    <row r="5400" spans="1:4" ht="30">
      <c r="A5400" s="755">
        <v>90920</v>
      </c>
      <c r="B5400" s="756" t="s">
        <v>1693</v>
      </c>
      <c r="C5400" s="755" t="s">
        <v>0</v>
      </c>
      <c r="D5400" s="757">
        <v>66.760000000000005</v>
      </c>
    </row>
    <row r="5401" spans="1:4" ht="30">
      <c r="A5401" s="758">
        <v>90922</v>
      </c>
      <c r="B5401" s="759" t="s">
        <v>7198</v>
      </c>
      <c r="C5401" s="758" t="s">
        <v>0</v>
      </c>
      <c r="D5401" s="760">
        <v>73.510000000000005</v>
      </c>
    </row>
    <row r="5402" spans="1:4" ht="30">
      <c r="A5402" s="755">
        <v>90923</v>
      </c>
      <c r="B5402" s="756" t="s">
        <v>7199</v>
      </c>
      <c r="C5402" s="755" t="s">
        <v>0</v>
      </c>
      <c r="D5402" s="757">
        <v>135.16</v>
      </c>
    </row>
    <row r="5403" spans="1:4" ht="30">
      <c r="A5403" s="758">
        <v>90924</v>
      </c>
      <c r="B5403" s="759" t="s">
        <v>7200</v>
      </c>
      <c r="C5403" s="758" t="s">
        <v>0</v>
      </c>
      <c r="D5403" s="760">
        <v>147.47999999999999</v>
      </c>
    </row>
    <row r="5404" spans="1:4" ht="30">
      <c r="A5404" s="755">
        <v>90930</v>
      </c>
      <c r="B5404" s="756" t="s">
        <v>1694</v>
      </c>
      <c r="C5404" s="755" t="s">
        <v>0</v>
      </c>
      <c r="D5404" s="757">
        <v>52.97</v>
      </c>
    </row>
    <row r="5405" spans="1:4" ht="30">
      <c r="A5405" s="758">
        <v>90932</v>
      </c>
      <c r="B5405" s="759" t="s">
        <v>7201</v>
      </c>
      <c r="C5405" s="758" t="s">
        <v>0</v>
      </c>
      <c r="D5405" s="760">
        <v>58.36</v>
      </c>
    </row>
    <row r="5406" spans="1:4" ht="30">
      <c r="A5406" s="755">
        <v>90933</v>
      </c>
      <c r="B5406" s="756" t="s">
        <v>7202</v>
      </c>
      <c r="C5406" s="755" t="s">
        <v>0</v>
      </c>
      <c r="D5406" s="757">
        <v>107.6</v>
      </c>
    </row>
    <row r="5407" spans="1:4" ht="30">
      <c r="A5407" s="758">
        <v>90934</v>
      </c>
      <c r="B5407" s="759" t="s">
        <v>7203</v>
      </c>
      <c r="C5407" s="758" t="s">
        <v>0</v>
      </c>
      <c r="D5407" s="760">
        <v>117.44</v>
      </c>
    </row>
    <row r="5408" spans="1:4" ht="30">
      <c r="A5408" s="755">
        <v>90940</v>
      </c>
      <c r="B5408" s="756" t="s">
        <v>1695</v>
      </c>
      <c r="C5408" s="755" t="s">
        <v>0</v>
      </c>
      <c r="D5408" s="757">
        <v>56.15</v>
      </c>
    </row>
    <row r="5409" spans="1:4" ht="30">
      <c r="A5409" s="758">
        <v>90942</v>
      </c>
      <c r="B5409" s="759" t="s">
        <v>7204</v>
      </c>
      <c r="C5409" s="758" t="s">
        <v>0</v>
      </c>
      <c r="D5409" s="760">
        <v>62.02</v>
      </c>
    </row>
    <row r="5410" spans="1:4" ht="30">
      <c r="A5410" s="755">
        <v>90943</v>
      </c>
      <c r="B5410" s="756" t="s">
        <v>7205</v>
      </c>
      <c r="C5410" s="755" t="s">
        <v>0</v>
      </c>
      <c r="D5410" s="757">
        <v>115.64</v>
      </c>
    </row>
    <row r="5411" spans="1:4" ht="30">
      <c r="A5411" s="758">
        <v>90944</v>
      </c>
      <c r="B5411" s="759" t="s">
        <v>7206</v>
      </c>
      <c r="C5411" s="758" t="s">
        <v>0</v>
      </c>
      <c r="D5411" s="760">
        <v>126.35</v>
      </c>
    </row>
    <row r="5412" spans="1:4" ht="30">
      <c r="A5412" s="755">
        <v>90950</v>
      </c>
      <c r="B5412" s="756" t="s">
        <v>1696</v>
      </c>
      <c r="C5412" s="755" t="s">
        <v>0</v>
      </c>
      <c r="D5412" s="757">
        <v>61.97</v>
      </c>
    </row>
    <row r="5413" spans="1:4" ht="30">
      <c r="A5413" s="758">
        <v>90952</v>
      </c>
      <c r="B5413" s="759" t="s">
        <v>7207</v>
      </c>
      <c r="C5413" s="758" t="s">
        <v>0</v>
      </c>
      <c r="D5413" s="760">
        <v>68.72</v>
      </c>
    </row>
    <row r="5414" spans="1:4" ht="30">
      <c r="A5414" s="755">
        <v>90953</v>
      </c>
      <c r="B5414" s="756" t="s">
        <v>7208</v>
      </c>
      <c r="C5414" s="755" t="s">
        <v>0</v>
      </c>
      <c r="D5414" s="757">
        <v>130.37</v>
      </c>
    </row>
    <row r="5415" spans="1:4" ht="30">
      <c r="A5415" s="758">
        <v>90954</v>
      </c>
      <c r="B5415" s="759" t="s">
        <v>7209</v>
      </c>
      <c r="C5415" s="758" t="s">
        <v>0</v>
      </c>
      <c r="D5415" s="760">
        <v>142.69</v>
      </c>
    </row>
    <row r="5416" spans="1:4" ht="45">
      <c r="A5416" s="755">
        <v>94438</v>
      </c>
      <c r="B5416" s="756" t="s">
        <v>7210</v>
      </c>
      <c r="C5416" s="755" t="s">
        <v>0</v>
      </c>
      <c r="D5416" s="757">
        <v>31.42</v>
      </c>
    </row>
    <row r="5417" spans="1:4" ht="45">
      <c r="A5417" s="758">
        <v>94439</v>
      </c>
      <c r="B5417" s="759" t="s">
        <v>7211</v>
      </c>
      <c r="C5417" s="758" t="s">
        <v>0</v>
      </c>
      <c r="D5417" s="760">
        <v>34.96</v>
      </c>
    </row>
    <row r="5418" spans="1:4" ht="30">
      <c r="A5418" s="755">
        <v>94779</v>
      </c>
      <c r="B5418" s="756" t="s">
        <v>7212</v>
      </c>
      <c r="C5418" s="755" t="s">
        <v>0</v>
      </c>
      <c r="D5418" s="757">
        <v>30.63</v>
      </c>
    </row>
    <row r="5419" spans="1:4" ht="45">
      <c r="A5419" s="758">
        <v>94782</v>
      </c>
      <c r="B5419" s="759" t="s">
        <v>7213</v>
      </c>
      <c r="C5419" s="758" t="s">
        <v>0</v>
      </c>
      <c r="D5419" s="760">
        <v>34.56</v>
      </c>
    </row>
    <row r="5420" spans="1:4">
      <c r="A5420" s="755">
        <v>72189</v>
      </c>
      <c r="B5420" s="756" t="s">
        <v>826</v>
      </c>
      <c r="C5420" s="755" t="s">
        <v>29</v>
      </c>
      <c r="D5420" s="757">
        <v>23.52</v>
      </c>
    </row>
    <row r="5421" spans="1:4">
      <c r="A5421" s="758">
        <v>72190</v>
      </c>
      <c r="B5421" s="759" t="s">
        <v>1942</v>
      </c>
      <c r="C5421" s="758" t="s">
        <v>29</v>
      </c>
      <c r="D5421" s="760">
        <v>28.26</v>
      </c>
    </row>
    <row r="5422" spans="1:4" ht="30">
      <c r="A5422" s="755">
        <v>87871</v>
      </c>
      <c r="B5422" s="756" t="s">
        <v>7214</v>
      </c>
      <c r="C5422" s="755" t="s">
        <v>0</v>
      </c>
      <c r="D5422" s="757">
        <v>14.25</v>
      </c>
    </row>
    <row r="5423" spans="1:4" ht="30">
      <c r="A5423" s="758">
        <v>87872</v>
      </c>
      <c r="B5423" s="759" t="s">
        <v>7215</v>
      </c>
      <c r="C5423" s="758" t="s">
        <v>0</v>
      </c>
      <c r="D5423" s="760">
        <v>13.66</v>
      </c>
    </row>
    <row r="5424" spans="1:4" ht="30">
      <c r="A5424" s="755">
        <v>87873</v>
      </c>
      <c r="B5424" s="756" t="s">
        <v>1697</v>
      </c>
      <c r="C5424" s="755" t="s">
        <v>0</v>
      </c>
      <c r="D5424" s="757">
        <v>4.5599999999999996</v>
      </c>
    </row>
    <row r="5425" spans="1:4" ht="30">
      <c r="A5425" s="758">
        <v>87874</v>
      </c>
      <c r="B5425" s="759" t="s">
        <v>1698</v>
      </c>
      <c r="C5425" s="758" t="s">
        <v>0</v>
      </c>
      <c r="D5425" s="760">
        <v>4.45</v>
      </c>
    </row>
    <row r="5426" spans="1:4" ht="30">
      <c r="A5426" s="755">
        <v>87876</v>
      </c>
      <c r="B5426" s="756" t="s">
        <v>7216</v>
      </c>
      <c r="C5426" s="755" t="s">
        <v>0</v>
      </c>
      <c r="D5426" s="757">
        <v>7.65</v>
      </c>
    </row>
    <row r="5427" spans="1:4" ht="30">
      <c r="A5427" s="758">
        <v>87877</v>
      </c>
      <c r="B5427" s="759" t="s">
        <v>1699</v>
      </c>
      <c r="C5427" s="758" t="s">
        <v>0</v>
      </c>
      <c r="D5427" s="760">
        <v>7.38</v>
      </c>
    </row>
    <row r="5428" spans="1:4" ht="30">
      <c r="A5428" s="755">
        <v>87878</v>
      </c>
      <c r="B5428" s="756" t="s">
        <v>7217</v>
      </c>
      <c r="C5428" s="755" t="s">
        <v>0</v>
      </c>
      <c r="D5428" s="757">
        <v>3.03</v>
      </c>
    </row>
    <row r="5429" spans="1:4" ht="30">
      <c r="A5429" s="758">
        <v>87879</v>
      </c>
      <c r="B5429" s="759" t="s">
        <v>7218</v>
      </c>
      <c r="C5429" s="758" t="s">
        <v>0</v>
      </c>
      <c r="D5429" s="760">
        <v>2.64</v>
      </c>
    </row>
    <row r="5430" spans="1:4" ht="30">
      <c r="A5430" s="755">
        <v>87881</v>
      </c>
      <c r="B5430" s="756" t="s">
        <v>7219</v>
      </c>
      <c r="C5430" s="755" t="s">
        <v>0</v>
      </c>
      <c r="D5430" s="757">
        <v>4.49</v>
      </c>
    </row>
    <row r="5431" spans="1:4" ht="30">
      <c r="A5431" s="758">
        <v>87882</v>
      </c>
      <c r="B5431" s="759" t="s">
        <v>7220</v>
      </c>
      <c r="C5431" s="758" t="s">
        <v>0</v>
      </c>
      <c r="D5431" s="760">
        <v>4.38</v>
      </c>
    </row>
    <row r="5432" spans="1:4" ht="30">
      <c r="A5432" s="755">
        <v>87884</v>
      </c>
      <c r="B5432" s="756" t="s">
        <v>7221</v>
      </c>
      <c r="C5432" s="755" t="s">
        <v>0</v>
      </c>
      <c r="D5432" s="757">
        <v>7.58</v>
      </c>
    </row>
    <row r="5433" spans="1:4" ht="30">
      <c r="A5433" s="758">
        <v>87885</v>
      </c>
      <c r="B5433" s="759" t="s">
        <v>7222</v>
      </c>
      <c r="C5433" s="758" t="s">
        <v>0</v>
      </c>
      <c r="D5433" s="760">
        <v>7.31</v>
      </c>
    </row>
    <row r="5434" spans="1:4" ht="30">
      <c r="A5434" s="755">
        <v>87886</v>
      </c>
      <c r="B5434" s="756" t="s">
        <v>7223</v>
      </c>
      <c r="C5434" s="755" t="s">
        <v>0</v>
      </c>
      <c r="D5434" s="757">
        <v>18.84</v>
      </c>
    </row>
    <row r="5435" spans="1:4" ht="30">
      <c r="A5435" s="758">
        <v>87887</v>
      </c>
      <c r="B5435" s="759" t="s">
        <v>7224</v>
      </c>
      <c r="C5435" s="758" t="s">
        <v>0</v>
      </c>
      <c r="D5435" s="760">
        <v>18.25</v>
      </c>
    </row>
    <row r="5436" spans="1:4" ht="30">
      <c r="A5436" s="755">
        <v>87888</v>
      </c>
      <c r="B5436" s="756" t="s">
        <v>1700</v>
      </c>
      <c r="C5436" s="755" t="s">
        <v>0</v>
      </c>
      <c r="D5436" s="757">
        <v>5.55</v>
      </c>
    </row>
    <row r="5437" spans="1:4" ht="30">
      <c r="A5437" s="758">
        <v>87889</v>
      </c>
      <c r="B5437" s="759" t="s">
        <v>7225</v>
      </c>
      <c r="C5437" s="758" t="s">
        <v>0</v>
      </c>
      <c r="D5437" s="760">
        <v>5.44</v>
      </c>
    </row>
    <row r="5438" spans="1:4" ht="30">
      <c r="A5438" s="755">
        <v>87891</v>
      </c>
      <c r="B5438" s="756" t="s">
        <v>7226</v>
      </c>
      <c r="C5438" s="755" t="s">
        <v>0</v>
      </c>
      <c r="D5438" s="757">
        <v>8.64</v>
      </c>
    </row>
    <row r="5439" spans="1:4" ht="30">
      <c r="A5439" s="758">
        <v>87892</v>
      </c>
      <c r="B5439" s="759" t="s">
        <v>7227</v>
      </c>
      <c r="C5439" s="758" t="s">
        <v>0</v>
      </c>
      <c r="D5439" s="760">
        <v>8.3699999999999992</v>
      </c>
    </row>
    <row r="5440" spans="1:4" ht="30">
      <c r="A5440" s="755">
        <v>87893</v>
      </c>
      <c r="B5440" s="756" t="s">
        <v>1701</v>
      </c>
      <c r="C5440" s="755" t="s">
        <v>0</v>
      </c>
      <c r="D5440" s="757">
        <v>4.75</v>
      </c>
    </row>
    <row r="5441" spans="1:4" ht="30">
      <c r="A5441" s="758">
        <v>87894</v>
      </c>
      <c r="B5441" s="759" t="s">
        <v>1702</v>
      </c>
      <c r="C5441" s="758" t="s">
        <v>0</v>
      </c>
      <c r="D5441" s="760">
        <v>4.3600000000000003</v>
      </c>
    </row>
    <row r="5442" spans="1:4" ht="30">
      <c r="A5442" s="755">
        <v>87896</v>
      </c>
      <c r="B5442" s="756" t="s">
        <v>1703</v>
      </c>
      <c r="C5442" s="755" t="s">
        <v>0</v>
      </c>
      <c r="D5442" s="757">
        <v>4.2699999999999996</v>
      </c>
    </row>
    <row r="5443" spans="1:4" ht="30">
      <c r="A5443" s="758">
        <v>87897</v>
      </c>
      <c r="B5443" s="759" t="s">
        <v>1704</v>
      </c>
      <c r="C5443" s="758" t="s">
        <v>0</v>
      </c>
      <c r="D5443" s="760">
        <v>3.88</v>
      </c>
    </row>
    <row r="5444" spans="1:4" ht="30">
      <c r="A5444" s="755">
        <v>87899</v>
      </c>
      <c r="B5444" s="756" t="s">
        <v>1705</v>
      </c>
      <c r="C5444" s="755" t="s">
        <v>0</v>
      </c>
      <c r="D5444" s="757">
        <v>6.42</v>
      </c>
    </row>
    <row r="5445" spans="1:4" ht="30">
      <c r="A5445" s="758">
        <v>87900</v>
      </c>
      <c r="B5445" s="759" t="s">
        <v>7228</v>
      </c>
      <c r="C5445" s="758" t="s">
        <v>0</v>
      </c>
      <c r="D5445" s="760">
        <v>6.31</v>
      </c>
    </row>
    <row r="5446" spans="1:4" ht="30">
      <c r="A5446" s="755">
        <v>87902</v>
      </c>
      <c r="B5446" s="756" t="s">
        <v>7229</v>
      </c>
      <c r="C5446" s="755" t="s">
        <v>0</v>
      </c>
      <c r="D5446" s="757">
        <v>9.51</v>
      </c>
    </row>
    <row r="5447" spans="1:4" ht="30">
      <c r="A5447" s="758">
        <v>87903</v>
      </c>
      <c r="B5447" s="759" t="s">
        <v>7230</v>
      </c>
      <c r="C5447" s="758" t="s">
        <v>0</v>
      </c>
      <c r="D5447" s="760">
        <v>9.24</v>
      </c>
    </row>
    <row r="5448" spans="1:4" ht="30">
      <c r="A5448" s="755">
        <v>87904</v>
      </c>
      <c r="B5448" s="756" t="s">
        <v>1706</v>
      </c>
      <c r="C5448" s="755" t="s">
        <v>0</v>
      </c>
      <c r="D5448" s="757">
        <v>6.19</v>
      </c>
    </row>
    <row r="5449" spans="1:4" ht="30">
      <c r="A5449" s="758">
        <v>87905</v>
      </c>
      <c r="B5449" s="759" t="s">
        <v>1707</v>
      </c>
      <c r="C5449" s="758" t="s">
        <v>0</v>
      </c>
      <c r="D5449" s="760">
        <v>5.8</v>
      </c>
    </row>
    <row r="5450" spans="1:4" ht="30">
      <c r="A5450" s="755">
        <v>87907</v>
      </c>
      <c r="B5450" s="756" t="s">
        <v>1708</v>
      </c>
      <c r="C5450" s="755" t="s">
        <v>0</v>
      </c>
      <c r="D5450" s="757">
        <v>5.51</v>
      </c>
    </row>
    <row r="5451" spans="1:4" ht="30">
      <c r="A5451" s="758">
        <v>87908</v>
      </c>
      <c r="B5451" s="759" t="s">
        <v>1709</v>
      </c>
      <c r="C5451" s="758" t="s">
        <v>0</v>
      </c>
      <c r="D5451" s="760">
        <v>5.12</v>
      </c>
    </row>
    <row r="5452" spans="1:4" ht="30">
      <c r="A5452" s="755">
        <v>87910</v>
      </c>
      <c r="B5452" s="756" t="s">
        <v>7231</v>
      </c>
      <c r="C5452" s="755" t="s">
        <v>0</v>
      </c>
      <c r="D5452" s="757">
        <v>18.75</v>
      </c>
    </row>
    <row r="5453" spans="1:4" ht="30">
      <c r="A5453" s="758">
        <v>87911</v>
      </c>
      <c r="B5453" s="759" t="s">
        <v>7232</v>
      </c>
      <c r="C5453" s="758" t="s">
        <v>0</v>
      </c>
      <c r="D5453" s="760">
        <v>18.16</v>
      </c>
    </row>
    <row r="5454" spans="1:4" ht="30">
      <c r="A5454" s="755">
        <v>5991</v>
      </c>
      <c r="B5454" s="756" t="s">
        <v>7233</v>
      </c>
      <c r="C5454" s="755" t="s">
        <v>0</v>
      </c>
      <c r="D5454" s="757">
        <v>36.729999999999997</v>
      </c>
    </row>
    <row r="5455" spans="1:4">
      <c r="A5455" s="758">
        <v>84023</v>
      </c>
      <c r="B5455" s="759" t="s">
        <v>827</v>
      </c>
      <c r="C5455" s="758" t="s">
        <v>0</v>
      </c>
      <c r="D5455" s="760">
        <v>34.94</v>
      </c>
    </row>
    <row r="5456" spans="1:4">
      <c r="A5456" s="755">
        <v>84024</v>
      </c>
      <c r="B5456" s="756" t="s">
        <v>828</v>
      </c>
      <c r="C5456" s="755" t="s">
        <v>0</v>
      </c>
      <c r="D5456" s="757">
        <v>32.94</v>
      </c>
    </row>
    <row r="5457" spans="1:4">
      <c r="A5457" s="758">
        <v>84026</v>
      </c>
      <c r="B5457" s="759" t="s">
        <v>829</v>
      </c>
      <c r="C5457" s="758" t="s">
        <v>0</v>
      </c>
      <c r="D5457" s="760">
        <v>41.31</v>
      </c>
    </row>
    <row r="5458" spans="1:4">
      <c r="A5458" s="755">
        <v>84027</v>
      </c>
      <c r="B5458" s="756" t="s">
        <v>830</v>
      </c>
      <c r="C5458" s="755" t="s">
        <v>0</v>
      </c>
      <c r="D5458" s="757">
        <v>27.77</v>
      </c>
    </row>
    <row r="5459" spans="1:4">
      <c r="A5459" s="758">
        <v>84028</v>
      </c>
      <c r="B5459" s="759" t="s">
        <v>7234</v>
      </c>
      <c r="C5459" s="758" t="s">
        <v>0</v>
      </c>
      <c r="D5459" s="760">
        <v>46.61</v>
      </c>
    </row>
    <row r="5460" spans="1:4" ht="30">
      <c r="A5460" s="755">
        <v>84072</v>
      </c>
      <c r="B5460" s="756" t="s">
        <v>7235</v>
      </c>
      <c r="C5460" s="755" t="s">
        <v>0</v>
      </c>
      <c r="D5460" s="757">
        <v>28.17</v>
      </c>
    </row>
    <row r="5461" spans="1:4" ht="30">
      <c r="A5461" s="758">
        <v>87411</v>
      </c>
      <c r="B5461" s="759" t="s">
        <v>7236</v>
      </c>
      <c r="C5461" s="758" t="s">
        <v>0</v>
      </c>
      <c r="D5461" s="760">
        <v>11.34</v>
      </c>
    </row>
    <row r="5462" spans="1:4" ht="30">
      <c r="A5462" s="755">
        <v>87412</v>
      </c>
      <c r="B5462" s="756" t="s">
        <v>7237</v>
      </c>
      <c r="C5462" s="755" t="s">
        <v>0</v>
      </c>
      <c r="D5462" s="757">
        <v>16.04</v>
      </c>
    </row>
    <row r="5463" spans="1:4" ht="30">
      <c r="A5463" s="758">
        <v>87413</v>
      </c>
      <c r="B5463" s="759" t="s">
        <v>7238</v>
      </c>
      <c r="C5463" s="758" t="s">
        <v>0</v>
      </c>
      <c r="D5463" s="760">
        <v>18.73</v>
      </c>
    </row>
    <row r="5464" spans="1:4" ht="30">
      <c r="A5464" s="755">
        <v>87414</v>
      </c>
      <c r="B5464" s="756" t="s">
        <v>7239</v>
      </c>
      <c r="C5464" s="755" t="s">
        <v>0</v>
      </c>
      <c r="D5464" s="757">
        <v>16.96</v>
      </c>
    </row>
    <row r="5465" spans="1:4" ht="30">
      <c r="A5465" s="758">
        <v>87415</v>
      </c>
      <c r="B5465" s="759" t="s">
        <v>7240</v>
      </c>
      <c r="C5465" s="758" t="s">
        <v>0</v>
      </c>
      <c r="D5465" s="760">
        <v>21.52</v>
      </c>
    </row>
    <row r="5466" spans="1:4" ht="30">
      <c r="A5466" s="755">
        <v>87416</v>
      </c>
      <c r="B5466" s="756" t="s">
        <v>7241</v>
      </c>
      <c r="C5466" s="755" t="s">
        <v>0</v>
      </c>
      <c r="D5466" s="757">
        <v>24.37</v>
      </c>
    </row>
    <row r="5467" spans="1:4" ht="30">
      <c r="A5467" s="758">
        <v>87417</v>
      </c>
      <c r="B5467" s="759" t="s">
        <v>7242</v>
      </c>
      <c r="C5467" s="758" t="s">
        <v>0</v>
      </c>
      <c r="D5467" s="760">
        <v>12.01</v>
      </c>
    </row>
    <row r="5468" spans="1:4" ht="30">
      <c r="A5468" s="755">
        <v>87418</v>
      </c>
      <c r="B5468" s="756" t="s">
        <v>7243</v>
      </c>
      <c r="C5468" s="755" t="s">
        <v>0</v>
      </c>
      <c r="D5468" s="757">
        <v>12.36</v>
      </c>
    </row>
    <row r="5469" spans="1:4" ht="30">
      <c r="A5469" s="758">
        <v>87419</v>
      </c>
      <c r="B5469" s="759" t="s">
        <v>7244</v>
      </c>
      <c r="C5469" s="758" t="s">
        <v>0</v>
      </c>
      <c r="D5469" s="760">
        <v>13.37</v>
      </c>
    </row>
    <row r="5470" spans="1:4" ht="30">
      <c r="A5470" s="755">
        <v>87420</v>
      </c>
      <c r="B5470" s="756" t="s">
        <v>7245</v>
      </c>
      <c r="C5470" s="755" t="s">
        <v>0</v>
      </c>
      <c r="D5470" s="757">
        <v>18.149999999999999</v>
      </c>
    </row>
    <row r="5471" spans="1:4" ht="30">
      <c r="A5471" s="758">
        <v>87421</v>
      </c>
      <c r="B5471" s="759" t="s">
        <v>7246</v>
      </c>
      <c r="C5471" s="758" t="s">
        <v>0</v>
      </c>
      <c r="D5471" s="760">
        <v>18.489999999999998</v>
      </c>
    </row>
    <row r="5472" spans="1:4" ht="30">
      <c r="A5472" s="755">
        <v>87422</v>
      </c>
      <c r="B5472" s="756" t="s">
        <v>7247</v>
      </c>
      <c r="C5472" s="755" t="s">
        <v>0</v>
      </c>
      <c r="D5472" s="757">
        <v>19.5</v>
      </c>
    </row>
    <row r="5473" spans="1:4" ht="30">
      <c r="A5473" s="758">
        <v>87423</v>
      </c>
      <c r="B5473" s="759" t="s">
        <v>7248</v>
      </c>
      <c r="C5473" s="758" t="s">
        <v>0</v>
      </c>
      <c r="D5473" s="760">
        <v>23.85</v>
      </c>
    </row>
    <row r="5474" spans="1:4" ht="30">
      <c r="A5474" s="755">
        <v>87424</v>
      </c>
      <c r="B5474" s="756" t="s">
        <v>7249</v>
      </c>
      <c r="C5474" s="755" t="s">
        <v>0</v>
      </c>
      <c r="D5474" s="757">
        <v>24.37</v>
      </c>
    </row>
    <row r="5475" spans="1:4" ht="30">
      <c r="A5475" s="758">
        <v>87425</v>
      </c>
      <c r="B5475" s="759" t="s">
        <v>7250</v>
      </c>
      <c r="C5475" s="758" t="s">
        <v>0</v>
      </c>
      <c r="D5475" s="760">
        <v>25.21</v>
      </c>
    </row>
    <row r="5476" spans="1:4" ht="30">
      <c r="A5476" s="755">
        <v>87426</v>
      </c>
      <c r="B5476" s="756" t="s">
        <v>7251</v>
      </c>
      <c r="C5476" s="755" t="s">
        <v>0</v>
      </c>
      <c r="D5476" s="757">
        <v>28.12</v>
      </c>
    </row>
    <row r="5477" spans="1:4" ht="30">
      <c r="A5477" s="758">
        <v>87427</v>
      </c>
      <c r="B5477" s="759" t="s">
        <v>7252</v>
      </c>
      <c r="C5477" s="758" t="s">
        <v>0</v>
      </c>
      <c r="D5477" s="760">
        <v>28.64</v>
      </c>
    </row>
    <row r="5478" spans="1:4" ht="30">
      <c r="A5478" s="755">
        <v>87428</v>
      </c>
      <c r="B5478" s="756" t="s">
        <v>7253</v>
      </c>
      <c r="C5478" s="755" t="s">
        <v>0</v>
      </c>
      <c r="D5478" s="757">
        <v>29.47</v>
      </c>
    </row>
    <row r="5479" spans="1:4" ht="30">
      <c r="A5479" s="758">
        <v>87429</v>
      </c>
      <c r="B5479" s="759" t="s">
        <v>7254</v>
      </c>
      <c r="C5479" s="758" t="s">
        <v>0</v>
      </c>
      <c r="D5479" s="760">
        <v>13.6</v>
      </c>
    </row>
    <row r="5480" spans="1:4" ht="30">
      <c r="A5480" s="755">
        <v>87430</v>
      </c>
      <c r="B5480" s="756" t="s">
        <v>7255</v>
      </c>
      <c r="C5480" s="755" t="s">
        <v>0</v>
      </c>
      <c r="D5480" s="757">
        <v>13.95</v>
      </c>
    </row>
    <row r="5481" spans="1:4" ht="30">
      <c r="A5481" s="758">
        <v>87431</v>
      </c>
      <c r="B5481" s="759" t="s">
        <v>7256</v>
      </c>
      <c r="C5481" s="758" t="s">
        <v>0</v>
      </c>
      <c r="D5481" s="760">
        <v>14.12</v>
      </c>
    </row>
    <row r="5482" spans="1:4" ht="30">
      <c r="A5482" s="755">
        <v>87432</v>
      </c>
      <c r="B5482" s="756" t="s">
        <v>7257</v>
      </c>
      <c r="C5482" s="755" t="s">
        <v>0</v>
      </c>
      <c r="D5482" s="757">
        <v>19.75</v>
      </c>
    </row>
    <row r="5483" spans="1:4" ht="30">
      <c r="A5483" s="758">
        <v>87433</v>
      </c>
      <c r="B5483" s="759" t="s">
        <v>7258</v>
      </c>
      <c r="C5483" s="758" t="s">
        <v>0</v>
      </c>
      <c r="D5483" s="760">
        <v>20.45</v>
      </c>
    </row>
    <row r="5484" spans="1:4" ht="30">
      <c r="A5484" s="755">
        <v>87434</v>
      </c>
      <c r="B5484" s="756" t="s">
        <v>7259</v>
      </c>
      <c r="C5484" s="755" t="s">
        <v>0</v>
      </c>
      <c r="D5484" s="757">
        <v>20.94</v>
      </c>
    </row>
    <row r="5485" spans="1:4" ht="30">
      <c r="A5485" s="758">
        <v>87435</v>
      </c>
      <c r="B5485" s="759" t="s">
        <v>7260</v>
      </c>
      <c r="C5485" s="758" t="s">
        <v>0</v>
      </c>
      <c r="D5485" s="760">
        <v>21.94</v>
      </c>
    </row>
    <row r="5486" spans="1:4" ht="30">
      <c r="A5486" s="755">
        <v>87436</v>
      </c>
      <c r="B5486" s="756" t="s">
        <v>7261</v>
      </c>
      <c r="C5486" s="755" t="s">
        <v>0</v>
      </c>
      <c r="D5486" s="757">
        <v>23.12</v>
      </c>
    </row>
    <row r="5487" spans="1:4" ht="30">
      <c r="A5487" s="758">
        <v>87437</v>
      </c>
      <c r="B5487" s="759" t="s">
        <v>1710</v>
      </c>
      <c r="C5487" s="758" t="s">
        <v>0</v>
      </c>
      <c r="D5487" s="760">
        <v>23.96</v>
      </c>
    </row>
    <row r="5488" spans="1:4" ht="30">
      <c r="A5488" s="755">
        <v>87438</v>
      </c>
      <c r="B5488" s="756" t="s">
        <v>7262</v>
      </c>
      <c r="C5488" s="755" t="s">
        <v>0</v>
      </c>
      <c r="D5488" s="757">
        <v>27.14</v>
      </c>
    </row>
    <row r="5489" spans="1:4" ht="30">
      <c r="A5489" s="758">
        <v>87439</v>
      </c>
      <c r="B5489" s="759" t="s">
        <v>7263</v>
      </c>
      <c r="C5489" s="758" t="s">
        <v>0</v>
      </c>
      <c r="D5489" s="760">
        <v>28.64</v>
      </c>
    </row>
    <row r="5490" spans="1:4" ht="30">
      <c r="A5490" s="755">
        <v>87440</v>
      </c>
      <c r="B5490" s="756" t="s">
        <v>1711</v>
      </c>
      <c r="C5490" s="755" t="s">
        <v>0</v>
      </c>
      <c r="D5490" s="757">
        <v>29.34</v>
      </c>
    </row>
    <row r="5491" spans="1:4" ht="45">
      <c r="A5491" s="758">
        <v>87527</v>
      </c>
      <c r="B5491" s="759" t="s">
        <v>7264</v>
      </c>
      <c r="C5491" s="758" t="s">
        <v>0</v>
      </c>
      <c r="D5491" s="760">
        <v>25.76</v>
      </c>
    </row>
    <row r="5492" spans="1:4" ht="45">
      <c r="A5492" s="755">
        <v>87528</v>
      </c>
      <c r="B5492" s="756" t="s">
        <v>7265</v>
      </c>
      <c r="C5492" s="755" t="s">
        <v>0</v>
      </c>
      <c r="D5492" s="757">
        <v>29.13</v>
      </c>
    </row>
    <row r="5493" spans="1:4" ht="30">
      <c r="A5493" s="758">
        <v>87529</v>
      </c>
      <c r="B5493" s="759" t="s">
        <v>7266</v>
      </c>
      <c r="C5493" s="758" t="s">
        <v>0</v>
      </c>
      <c r="D5493" s="760">
        <v>23.28</v>
      </c>
    </row>
    <row r="5494" spans="1:4" ht="30">
      <c r="A5494" s="755">
        <v>87530</v>
      </c>
      <c r="B5494" s="756" t="s">
        <v>7267</v>
      </c>
      <c r="C5494" s="755" t="s">
        <v>0</v>
      </c>
      <c r="D5494" s="757">
        <v>26.65</v>
      </c>
    </row>
    <row r="5495" spans="1:4" ht="45">
      <c r="A5495" s="758">
        <v>87531</v>
      </c>
      <c r="B5495" s="759" t="s">
        <v>7268</v>
      </c>
      <c r="C5495" s="758" t="s">
        <v>0</v>
      </c>
      <c r="D5495" s="760">
        <v>22.39</v>
      </c>
    </row>
    <row r="5496" spans="1:4" ht="45">
      <c r="A5496" s="755">
        <v>87532</v>
      </c>
      <c r="B5496" s="756" t="s">
        <v>7269</v>
      </c>
      <c r="C5496" s="755" t="s">
        <v>0</v>
      </c>
      <c r="D5496" s="757">
        <v>25.76</v>
      </c>
    </row>
    <row r="5497" spans="1:4" ht="45">
      <c r="A5497" s="758">
        <v>87535</v>
      </c>
      <c r="B5497" s="759" t="s">
        <v>7270</v>
      </c>
      <c r="C5497" s="758" t="s">
        <v>0</v>
      </c>
      <c r="D5497" s="760">
        <v>19.91</v>
      </c>
    </row>
    <row r="5498" spans="1:4" ht="45">
      <c r="A5498" s="755">
        <v>87536</v>
      </c>
      <c r="B5498" s="756" t="s">
        <v>7271</v>
      </c>
      <c r="C5498" s="755" t="s">
        <v>0</v>
      </c>
      <c r="D5498" s="757">
        <v>23.28</v>
      </c>
    </row>
    <row r="5499" spans="1:4" ht="45">
      <c r="A5499" s="758">
        <v>87537</v>
      </c>
      <c r="B5499" s="759" t="s">
        <v>7272</v>
      </c>
      <c r="C5499" s="758" t="s">
        <v>0</v>
      </c>
      <c r="D5499" s="760">
        <v>44.74</v>
      </c>
    </row>
    <row r="5500" spans="1:4" ht="45">
      <c r="A5500" s="755">
        <v>87538</v>
      </c>
      <c r="B5500" s="756" t="s">
        <v>7273</v>
      </c>
      <c r="C5500" s="755" t="s">
        <v>0</v>
      </c>
      <c r="D5500" s="757">
        <v>42.63</v>
      </c>
    </row>
    <row r="5501" spans="1:4" ht="45">
      <c r="A5501" s="758">
        <v>87539</v>
      </c>
      <c r="B5501" s="759" t="s">
        <v>7274</v>
      </c>
      <c r="C5501" s="758" t="s">
        <v>0</v>
      </c>
      <c r="D5501" s="760">
        <v>41.87</v>
      </c>
    </row>
    <row r="5502" spans="1:4" ht="45">
      <c r="A5502" s="755">
        <v>87541</v>
      </c>
      <c r="B5502" s="756" t="s">
        <v>7275</v>
      </c>
      <c r="C5502" s="755" t="s">
        <v>0</v>
      </c>
      <c r="D5502" s="757">
        <v>39.75</v>
      </c>
    </row>
    <row r="5503" spans="1:4" ht="45">
      <c r="A5503" s="758">
        <v>87543</v>
      </c>
      <c r="B5503" s="759" t="s">
        <v>7276</v>
      </c>
      <c r="C5503" s="758" t="s">
        <v>0</v>
      </c>
      <c r="D5503" s="760">
        <v>14.17</v>
      </c>
    </row>
    <row r="5504" spans="1:4" ht="45">
      <c r="A5504" s="755">
        <v>87545</v>
      </c>
      <c r="B5504" s="756" t="s">
        <v>7277</v>
      </c>
      <c r="C5504" s="755" t="s">
        <v>0</v>
      </c>
      <c r="D5504" s="757">
        <v>17.55</v>
      </c>
    </row>
    <row r="5505" spans="1:4" ht="45">
      <c r="A5505" s="758">
        <v>87546</v>
      </c>
      <c r="B5505" s="759" t="s">
        <v>7278</v>
      </c>
      <c r="C5505" s="758" t="s">
        <v>0</v>
      </c>
      <c r="D5505" s="760">
        <v>19.46</v>
      </c>
    </row>
    <row r="5506" spans="1:4" ht="30">
      <c r="A5506" s="755">
        <v>87547</v>
      </c>
      <c r="B5506" s="756" t="s">
        <v>7279</v>
      </c>
      <c r="C5506" s="755" t="s">
        <v>0</v>
      </c>
      <c r="D5506" s="757">
        <v>15.08</v>
      </c>
    </row>
    <row r="5507" spans="1:4" ht="30">
      <c r="A5507" s="758">
        <v>87548</v>
      </c>
      <c r="B5507" s="759" t="s">
        <v>7280</v>
      </c>
      <c r="C5507" s="758" t="s">
        <v>0</v>
      </c>
      <c r="D5507" s="760">
        <v>16.989999999999998</v>
      </c>
    </row>
    <row r="5508" spans="1:4" ht="45">
      <c r="A5508" s="755">
        <v>87549</v>
      </c>
      <c r="B5508" s="756" t="s">
        <v>7281</v>
      </c>
      <c r="C5508" s="755" t="s">
        <v>0</v>
      </c>
      <c r="D5508" s="757">
        <v>14.18</v>
      </c>
    </row>
    <row r="5509" spans="1:4" ht="45">
      <c r="A5509" s="758">
        <v>87550</v>
      </c>
      <c r="B5509" s="759" t="s">
        <v>7282</v>
      </c>
      <c r="C5509" s="758" t="s">
        <v>0</v>
      </c>
      <c r="D5509" s="760">
        <v>16.09</v>
      </c>
    </row>
    <row r="5510" spans="1:4" ht="45">
      <c r="A5510" s="755">
        <v>87553</v>
      </c>
      <c r="B5510" s="756" t="s">
        <v>7283</v>
      </c>
      <c r="C5510" s="755" t="s">
        <v>0</v>
      </c>
      <c r="D5510" s="757">
        <v>11.7</v>
      </c>
    </row>
    <row r="5511" spans="1:4" ht="45">
      <c r="A5511" s="758">
        <v>87554</v>
      </c>
      <c r="B5511" s="759" t="s">
        <v>7284</v>
      </c>
      <c r="C5511" s="758" t="s">
        <v>0</v>
      </c>
      <c r="D5511" s="760">
        <v>13.61</v>
      </c>
    </row>
    <row r="5512" spans="1:4" ht="45">
      <c r="A5512" s="755">
        <v>87555</v>
      </c>
      <c r="B5512" s="756" t="s">
        <v>7285</v>
      </c>
      <c r="C5512" s="755" t="s">
        <v>0</v>
      </c>
      <c r="D5512" s="757">
        <v>27.53</v>
      </c>
    </row>
    <row r="5513" spans="1:4" ht="45">
      <c r="A5513" s="758">
        <v>87556</v>
      </c>
      <c r="B5513" s="759" t="s">
        <v>7286</v>
      </c>
      <c r="C5513" s="758" t="s">
        <v>0</v>
      </c>
      <c r="D5513" s="760">
        <v>25.43</v>
      </c>
    </row>
    <row r="5514" spans="1:4" ht="45">
      <c r="A5514" s="755">
        <v>87557</v>
      </c>
      <c r="B5514" s="756" t="s">
        <v>7287</v>
      </c>
      <c r="C5514" s="755" t="s">
        <v>0</v>
      </c>
      <c r="D5514" s="757">
        <v>24.67</v>
      </c>
    </row>
    <row r="5515" spans="1:4" ht="45">
      <c r="A5515" s="758">
        <v>87559</v>
      </c>
      <c r="B5515" s="759" t="s">
        <v>7288</v>
      </c>
      <c r="C5515" s="758" t="s">
        <v>0</v>
      </c>
      <c r="D5515" s="760">
        <v>22.55</v>
      </c>
    </row>
    <row r="5516" spans="1:4" ht="45">
      <c r="A5516" s="755">
        <v>87561</v>
      </c>
      <c r="B5516" s="756" t="s">
        <v>7289</v>
      </c>
      <c r="C5516" s="755" t="s">
        <v>0</v>
      </c>
      <c r="D5516" s="757">
        <v>24.85</v>
      </c>
    </row>
    <row r="5517" spans="1:4" ht="30">
      <c r="A5517" s="758">
        <v>87775</v>
      </c>
      <c r="B5517" s="759" t="s">
        <v>7290</v>
      </c>
      <c r="C5517" s="758" t="s">
        <v>0</v>
      </c>
      <c r="D5517" s="760">
        <v>36.57</v>
      </c>
    </row>
    <row r="5518" spans="1:4" ht="30">
      <c r="A5518" s="755">
        <v>87777</v>
      </c>
      <c r="B5518" s="756" t="s">
        <v>7291</v>
      </c>
      <c r="C5518" s="755" t="s">
        <v>0</v>
      </c>
      <c r="D5518" s="757">
        <v>39.369999999999997</v>
      </c>
    </row>
    <row r="5519" spans="1:4" ht="30">
      <c r="A5519" s="758">
        <v>87778</v>
      </c>
      <c r="B5519" s="759" t="s">
        <v>7292</v>
      </c>
      <c r="C5519" s="758" t="s">
        <v>0</v>
      </c>
      <c r="D5519" s="760">
        <v>50.59</v>
      </c>
    </row>
    <row r="5520" spans="1:4" ht="30">
      <c r="A5520" s="755">
        <v>87779</v>
      </c>
      <c r="B5520" s="756" t="s">
        <v>7293</v>
      </c>
      <c r="C5520" s="755" t="s">
        <v>0</v>
      </c>
      <c r="D5520" s="757">
        <v>42.69</v>
      </c>
    </row>
    <row r="5521" spans="1:4" ht="30">
      <c r="A5521" s="758">
        <v>87781</v>
      </c>
      <c r="B5521" s="759" t="s">
        <v>7294</v>
      </c>
      <c r="C5521" s="758" t="s">
        <v>0</v>
      </c>
      <c r="D5521" s="760">
        <v>46.46</v>
      </c>
    </row>
    <row r="5522" spans="1:4" ht="30">
      <c r="A5522" s="755">
        <v>87783</v>
      </c>
      <c r="B5522" s="756" t="s">
        <v>7295</v>
      </c>
      <c r="C5522" s="755" t="s">
        <v>0</v>
      </c>
      <c r="D5522" s="757">
        <v>62.9</v>
      </c>
    </row>
    <row r="5523" spans="1:4" ht="30">
      <c r="A5523" s="758">
        <v>87784</v>
      </c>
      <c r="B5523" s="759" t="s">
        <v>7296</v>
      </c>
      <c r="C5523" s="758" t="s">
        <v>0</v>
      </c>
      <c r="D5523" s="760">
        <v>48.84</v>
      </c>
    </row>
    <row r="5524" spans="1:4" ht="30">
      <c r="A5524" s="755">
        <v>87786</v>
      </c>
      <c r="B5524" s="756" t="s">
        <v>7297</v>
      </c>
      <c r="C5524" s="755" t="s">
        <v>0</v>
      </c>
      <c r="D5524" s="757">
        <v>53.56</v>
      </c>
    </row>
    <row r="5525" spans="1:4" ht="30">
      <c r="A5525" s="758">
        <v>87787</v>
      </c>
      <c r="B5525" s="759" t="s">
        <v>7298</v>
      </c>
      <c r="C5525" s="758" t="s">
        <v>0</v>
      </c>
      <c r="D5525" s="760">
        <v>75.22</v>
      </c>
    </row>
    <row r="5526" spans="1:4" ht="30">
      <c r="A5526" s="755">
        <v>87788</v>
      </c>
      <c r="B5526" s="756" t="s">
        <v>7299</v>
      </c>
      <c r="C5526" s="755" t="s">
        <v>0</v>
      </c>
      <c r="D5526" s="757">
        <v>62.94</v>
      </c>
    </row>
    <row r="5527" spans="1:4" ht="30">
      <c r="A5527" s="758">
        <v>87790</v>
      </c>
      <c r="B5527" s="759" t="s">
        <v>7300</v>
      </c>
      <c r="C5527" s="758" t="s">
        <v>0</v>
      </c>
      <c r="D5527" s="760">
        <v>68.14</v>
      </c>
    </row>
    <row r="5528" spans="1:4" ht="45">
      <c r="A5528" s="755">
        <v>87791</v>
      </c>
      <c r="B5528" s="756" t="s">
        <v>7301</v>
      </c>
      <c r="C5528" s="755" t="s">
        <v>0</v>
      </c>
      <c r="D5528" s="757">
        <v>89.54</v>
      </c>
    </row>
    <row r="5529" spans="1:4" ht="30">
      <c r="A5529" s="758">
        <v>87792</v>
      </c>
      <c r="B5529" s="759" t="s">
        <v>7302</v>
      </c>
      <c r="C5529" s="758" t="s">
        <v>0</v>
      </c>
      <c r="D5529" s="760">
        <v>24.03</v>
      </c>
    </row>
    <row r="5530" spans="1:4" ht="30">
      <c r="A5530" s="755">
        <v>87794</v>
      </c>
      <c r="B5530" s="756" t="s">
        <v>7303</v>
      </c>
      <c r="C5530" s="755" t="s">
        <v>0</v>
      </c>
      <c r="D5530" s="757">
        <v>26.65</v>
      </c>
    </row>
    <row r="5531" spans="1:4" ht="45">
      <c r="A5531" s="758">
        <v>87795</v>
      </c>
      <c r="B5531" s="759" t="s">
        <v>7304</v>
      </c>
      <c r="C5531" s="758" t="s">
        <v>0</v>
      </c>
      <c r="D5531" s="760">
        <v>36.840000000000003</v>
      </c>
    </row>
    <row r="5532" spans="1:4" ht="30">
      <c r="A5532" s="755">
        <v>87797</v>
      </c>
      <c r="B5532" s="756" t="s">
        <v>7305</v>
      </c>
      <c r="C5532" s="755" t="s">
        <v>0</v>
      </c>
      <c r="D5532" s="757">
        <v>29.92</v>
      </c>
    </row>
    <row r="5533" spans="1:4" ht="30">
      <c r="A5533" s="758">
        <v>87799</v>
      </c>
      <c r="B5533" s="759" t="s">
        <v>7306</v>
      </c>
      <c r="C5533" s="758" t="s">
        <v>0</v>
      </c>
      <c r="D5533" s="760">
        <v>33.43</v>
      </c>
    </row>
    <row r="5534" spans="1:4" ht="45">
      <c r="A5534" s="755">
        <v>87800</v>
      </c>
      <c r="B5534" s="756" t="s">
        <v>7307</v>
      </c>
      <c r="C5534" s="755" t="s">
        <v>0</v>
      </c>
      <c r="D5534" s="757">
        <v>48.51</v>
      </c>
    </row>
    <row r="5535" spans="1:4" ht="30">
      <c r="A5535" s="758">
        <v>87801</v>
      </c>
      <c r="B5535" s="759" t="s">
        <v>7308</v>
      </c>
      <c r="C5535" s="758" t="s">
        <v>0</v>
      </c>
      <c r="D5535" s="760">
        <v>35.82</v>
      </c>
    </row>
    <row r="5536" spans="1:4" ht="30">
      <c r="A5536" s="755">
        <v>87803</v>
      </c>
      <c r="B5536" s="756" t="s">
        <v>7309</v>
      </c>
      <c r="C5536" s="755" t="s">
        <v>0</v>
      </c>
      <c r="D5536" s="757">
        <v>40.229999999999997</v>
      </c>
    </row>
    <row r="5537" spans="1:4" ht="45">
      <c r="A5537" s="758">
        <v>87804</v>
      </c>
      <c r="B5537" s="759" t="s">
        <v>7310</v>
      </c>
      <c r="C5537" s="758" t="s">
        <v>0</v>
      </c>
      <c r="D5537" s="760">
        <v>60.19</v>
      </c>
    </row>
    <row r="5538" spans="1:4" ht="30">
      <c r="A5538" s="755">
        <v>87805</v>
      </c>
      <c r="B5538" s="756" t="s">
        <v>7311</v>
      </c>
      <c r="C5538" s="755" t="s">
        <v>0</v>
      </c>
      <c r="D5538" s="757">
        <v>41.29</v>
      </c>
    </row>
    <row r="5539" spans="1:4" ht="30">
      <c r="A5539" s="758">
        <v>87807</v>
      </c>
      <c r="B5539" s="759" t="s">
        <v>7312</v>
      </c>
      <c r="C5539" s="758" t="s">
        <v>0</v>
      </c>
      <c r="D5539" s="760">
        <v>46.15</v>
      </c>
    </row>
    <row r="5540" spans="1:4" ht="45">
      <c r="A5540" s="755">
        <v>87808</v>
      </c>
      <c r="B5540" s="756" t="s">
        <v>7313</v>
      </c>
      <c r="C5540" s="755" t="s">
        <v>0</v>
      </c>
      <c r="D5540" s="757">
        <v>65.709999999999994</v>
      </c>
    </row>
    <row r="5541" spans="1:4" ht="45">
      <c r="A5541" s="758">
        <v>87809</v>
      </c>
      <c r="B5541" s="759" t="s">
        <v>7314</v>
      </c>
      <c r="C5541" s="758" t="s">
        <v>0</v>
      </c>
      <c r="D5541" s="760">
        <v>58.85</v>
      </c>
    </row>
    <row r="5542" spans="1:4" ht="30">
      <c r="A5542" s="755">
        <v>87811</v>
      </c>
      <c r="B5542" s="756" t="s">
        <v>7315</v>
      </c>
      <c r="C5542" s="755" t="s">
        <v>0</v>
      </c>
      <c r="D5542" s="757">
        <v>61.47</v>
      </c>
    </row>
    <row r="5543" spans="1:4" ht="30">
      <c r="A5543" s="758">
        <v>87812</v>
      </c>
      <c r="B5543" s="759" t="s">
        <v>7316</v>
      </c>
      <c r="C5543" s="758" t="s">
        <v>0</v>
      </c>
      <c r="D5543" s="760">
        <v>71.349999999999994</v>
      </c>
    </row>
    <row r="5544" spans="1:4" ht="45">
      <c r="A5544" s="755">
        <v>87813</v>
      </c>
      <c r="B5544" s="756" t="s">
        <v>7317</v>
      </c>
      <c r="C5544" s="755" t="s">
        <v>0</v>
      </c>
      <c r="D5544" s="757">
        <v>64.760000000000005</v>
      </c>
    </row>
    <row r="5545" spans="1:4" ht="30">
      <c r="A5545" s="758">
        <v>87815</v>
      </c>
      <c r="B5545" s="759" t="s">
        <v>7318</v>
      </c>
      <c r="C5545" s="758" t="s">
        <v>0</v>
      </c>
      <c r="D5545" s="760">
        <v>68.27</v>
      </c>
    </row>
    <row r="5546" spans="1:4" ht="30">
      <c r="A5546" s="755">
        <v>87816</v>
      </c>
      <c r="B5546" s="756" t="s">
        <v>7319</v>
      </c>
      <c r="C5546" s="755" t="s">
        <v>0</v>
      </c>
      <c r="D5546" s="757">
        <v>83.03</v>
      </c>
    </row>
    <row r="5547" spans="1:4" ht="45">
      <c r="A5547" s="758">
        <v>87817</v>
      </c>
      <c r="B5547" s="759" t="s">
        <v>7320</v>
      </c>
      <c r="C5547" s="758" t="s">
        <v>0</v>
      </c>
      <c r="D5547" s="760">
        <v>70.34</v>
      </c>
    </row>
    <row r="5548" spans="1:4" ht="30">
      <c r="A5548" s="755">
        <v>87819</v>
      </c>
      <c r="B5548" s="756" t="s">
        <v>7321</v>
      </c>
      <c r="C5548" s="755" t="s">
        <v>0</v>
      </c>
      <c r="D5548" s="757">
        <v>74.75</v>
      </c>
    </row>
    <row r="5549" spans="1:4" ht="30">
      <c r="A5549" s="758">
        <v>87820</v>
      </c>
      <c r="B5549" s="759" t="s">
        <v>7322</v>
      </c>
      <c r="C5549" s="758" t="s">
        <v>0</v>
      </c>
      <c r="D5549" s="760">
        <v>94.71</v>
      </c>
    </row>
    <row r="5550" spans="1:4" ht="45">
      <c r="A5550" s="755">
        <v>87821</v>
      </c>
      <c r="B5550" s="756" t="s">
        <v>7323</v>
      </c>
      <c r="C5550" s="755" t="s">
        <v>0</v>
      </c>
      <c r="D5550" s="757">
        <v>101.42</v>
      </c>
    </row>
    <row r="5551" spans="1:4" ht="30">
      <c r="A5551" s="758">
        <v>87823</v>
      </c>
      <c r="B5551" s="759" t="s">
        <v>7324</v>
      </c>
      <c r="C5551" s="758" t="s">
        <v>0</v>
      </c>
      <c r="D5551" s="760">
        <v>106.28</v>
      </c>
    </row>
    <row r="5552" spans="1:4" ht="45">
      <c r="A5552" s="755">
        <v>87824</v>
      </c>
      <c r="B5552" s="756" t="s">
        <v>7325</v>
      </c>
      <c r="C5552" s="755" t="s">
        <v>0</v>
      </c>
      <c r="D5552" s="757">
        <v>125.52</v>
      </c>
    </row>
    <row r="5553" spans="1:4" ht="45">
      <c r="A5553" s="758">
        <v>87825</v>
      </c>
      <c r="B5553" s="759" t="s">
        <v>7326</v>
      </c>
      <c r="C5553" s="758" t="s">
        <v>0</v>
      </c>
      <c r="D5553" s="760">
        <v>46.54</v>
      </c>
    </row>
    <row r="5554" spans="1:4" ht="30">
      <c r="A5554" s="755">
        <v>87827</v>
      </c>
      <c r="B5554" s="756" t="s">
        <v>7327</v>
      </c>
      <c r="C5554" s="755" t="s">
        <v>0</v>
      </c>
      <c r="D5554" s="757">
        <v>49.75</v>
      </c>
    </row>
    <row r="5555" spans="1:4" ht="30">
      <c r="A5555" s="758">
        <v>87828</v>
      </c>
      <c r="B5555" s="759" t="s">
        <v>7328</v>
      </c>
      <c r="C5555" s="758" t="s">
        <v>0</v>
      </c>
      <c r="D5555" s="760">
        <v>63.17</v>
      </c>
    </row>
    <row r="5556" spans="1:4" ht="45">
      <c r="A5556" s="755">
        <v>87829</v>
      </c>
      <c r="B5556" s="756" t="s">
        <v>7329</v>
      </c>
      <c r="C5556" s="755" t="s">
        <v>0</v>
      </c>
      <c r="D5556" s="757">
        <v>53.17</v>
      </c>
    </row>
    <row r="5557" spans="1:4" ht="30">
      <c r="A5557" s="758">
        <v>87831</v>
      </c>
      <c r="B5557" s="759" t="s">
        <v>7330</v>
      </c>
      <c r="C5557" s="758" t="s">
        <v>0</v>
      </c>
      <c r="D5557" s="760">
        <v>57.47</v>
      </c>
    </row>
    <row r="5558" spans="1:4" ht="45">
      <c r="A5558" s="755">
        <v>87832</v>
      </c>
      <c r="B5558" s="756" t="s">
        <v>7331</v>
      </c>
      <c r="C5558" s="755" t="s">
        <v>0</v>
      </c>
      <c r="D5558" s="757">
        <v>76.849999999999994</v>
      </c>
    </row>
    <row r="5559" spans="1:4" ht="30">
      <c r="A5559" s="758">
        <v>87834</v>
      </c>
      <c r="B5559" s="759" t="s">
        <v>7332</v>
      </c>
      <c r="C5559" s="758" t="s">
        <v>0</v>
      </c>
      <c r="D5559" s="760">
        <v>127.23</v>
      </c>
    </row>
    <row r="5560" spans="1:4" ht="30">
      <c r="A5560" s="755">
        <v>87835</v>
      </c>
      <c r="B5560" s="756" t="s">
        <v>7333</v>
      </c>
      <c r="C5560" s="755" t="s">
        <v>0</v>
      </c>
      <c r="D5560" s="757">
        <v>86.62</v>
      </c>
    </row>
    <row r="5561" spans="1:4" ht="30">
      <c r="A5561" s="758">
        <v>87836</v>
      </c>
      <c r="B5561" s="759" t="s">
        <v>7334</v>
      </c>
      <c r="C5561" s="758" t="s">
        <v>0</v>
      </c>
      <c r="D5561" s="760">
        <v>121.21</v>
      </c>
    </row>
    <row r="5562" spans="1:4" ht="30">
      <c r="A5562" s="755">
        <v>87837</v>
      </c>
      <c r="B5562" s="756" t="s">
        <v>7335</v>
      </c>
      <c r="C5562" s="755" t="s">
        <v>0</v>
      </c>
      <c r="D5562" s="757">
        <v>81.39</v>
      </c>
    </row>
    <row r="5563" spans="1:4" ht="30">
      <c r="A5563" s="758">
        <v>87838</v>
      </c>
      <c r="B5563" s="759" t="s">
        <v>7336</v>
      </c>
      <c r="C5563" s="758" t="s">
        <v>0</v>
      </c>
      <c r="D5563" s="760">
        <v>133.38999999999999</v>
      </c>
    </row>
    <row r="5564" spans="1:4" ht="30">
      <c r="A5564" s="755">
        <v>87839</v>
      </c>
      <c r="B5564" s="756" t="s">
        <v>7337</v>
      </c>
      <c r="C5564" s="755" t="s">
        <v>0</v>
      </c>
      <c r="D5564" s="757">
        <v>90.67</v>
      </c>
    </row>
    <row r="5565" spans="1:4" ht="30">
      <c r="A5565" s="758">
        <v>87840</v>
      </c>
      <c r="B5565" s="759" t="s">
        <v>7338</v>
      </c>
      <c r="C5565" s="758" t="s">
        <v>0</v>
      </c>
      <c r="D5565" s="760">
        <v>126.07</v>
      </c>
    </row>
    <row r="5566" spans="1:4" ht="30">
      <c r="A5566" s="755">
        <v>87841</v>
      </c>
      <c r="B5566" s="756" t="s">
        <v>7339</v>
      </c>
      <c r="C5566" s="755" t="s">
        <v>0</v>
      </c>
      <c r="D5566" s="757">
        <v>84.13</v>
      </c>
    </row>
    <row r="5567" spans="1:4" ht="30">
      <c r="A5567" s="758">
        <v>87842</v>
      </c>
      <c r="B5567" s="759" t="s">
        <v>7340</v>
      </c>
      <c r="C5567" s="758" t="s">
        <v>0</v>
      </c>
      <c r="D5567" s="760">
        <v>130.34</v>
      </c>
    </row>
    <row r="5568" spans="1:4" ht="30">
      <c r="A5568" s="755">
        <v>87843</v>
      </c>
      <c r="B5568" s="756" t="s">
        <v>7341</v>
      </c>
      <c r="C5568" s="755" t="s">
        <v>0</v>
      </c>
      <c r="D5568" s="757">
        <v>96.47</v>
      </c>
    </row>
    <row r="5569" spans="1:4" ht="30">
      <c r="A5569" s="758">
        <v>87844</v>
      </c>
      <c r="B5569" s="759" t="s">
        <v>7342</v>
      </c>
      <c r="C5569" s="758" t="s">
        <v>0</v>
      </c>
      <c r="D5569" s="760">
        <v>119.57</v>
      </c>
    </row>
    <row r="5570" spans="1:4" ht="30">
      <c r="A5570" s="755">
        <v>87845</v>
      </c>
      <c r="B5570" s="756" t="s">
        <v>7343</v>
      </c>
      <c r="C5570" s="755" t="s">
        <v>0</v>
      </c>
      <c r="D5570" s="757">
        <v>86.52</v>
      </c>
    </row>
    <row r="5571" spans="1:4" ht="30">
      <c r="A5571" s="758">
        <v>87846</v>
      </c>
      <c r="B5571" s="759" t="s">
        <v>7344</v>
      </c>
      <c r="C5571" s="758" t="s">
        <v>0</v>
      </c>
      <c r="D5571" s="760">
        <v>137.75</v>
      </c>
    </row>
    <row r="5572" spans="1:4" ht="30">
      <c r="A5572" s="755">
        <v>87847</v>
      </c>
      <c r="B5572" s="756" t="s">
        <v>7345</v>
      </c>
      <c r="C5572" s="755" t="s">
        <v>0</v>
      </c>
      <c r="D5572" s="757">
        <v>97.13</v>
      </c>
    </row>
    <row r="5573" spans="1:4" ht="30">
      <c r="A5573" s="758">
        <v>87848</v>
      </c>
      <c r="B5573" s="759" t="s">
        <v>7346</v>
      </c>
      <c r="C5573" s="758" t="s">
        <v>0</v>
      </c>
      <c r="D5573" s="760">
        <v>130.72</v>
      </c>
    </row>
    <row r="5574" spans="1:4" ht="30">
      <c r="A5574" s="755">
        <v>87849</v>
      </c>
      <c r="B5574" s="756" t="s">
        <v>7347</v>
      </c>
      <c r="C5574" s="755" t="s">
        <v>0</v>
      </c>
      <c r="D5574" s="757">
        <v>90.9</v>
      </c>
    </row>
    <row r="5575" spans="1:4" ht="30">
      <c r="A5575" s="758">
        <v>87850</v>
      </c>
      <c r="B5575" s="759" t="s">
        <v>7348</v>
      </c>
      <c r="C5575" s="758" t="s">
        <v>0</v>
      </c>
      <c r="D5575" s="760">
        <v>143.93</v>
      </c>
    </row>
    <row r="5576" spans="1:4" ht="30">
      <c r="A5576" s="755">
        <v>87851</v>
      </c>
      <c r="B5576" s="756" t="s">
        <v>7349</v>
      </c>
      <c r="C5576" s="755" t="s">
        <v>0</v>
      </c>
      <c r="D5576" s="757">
        <v>101.2</v>
      </c>
    </row>
    <row r="5577" spans="1:4" ht="30">
      <c r="A5577" s="758">
        <v>87852</v>
      </c>
      <c r="B5577" s="759" t="s">
        <v>7350</v>
      </c>
      <c r="C5577" s="758" t="s">
        <v>0</v>
      </c>
      <c r="D5577" s="760">
        <v>135.57</v>
      </c>
    </row>
    <row r="5578" spans="1:4" ht="30">
      <c r="A5578" s="755">
        <v>87853</v>
      </c>
      <c r="B5578" s="756" t="s">
        <v>7351</v>
      </c>
      <c r="C5578" s="755" t="s">
        <v>0</v>
      </c>
      <c r="D5578" s="757">
        <v>93.62</v>
      </c>
    </row>
    <row r="5579" spans="1:4" ht="30">
      <c r="A5579" s="758">
        <v>87854</v>
      </c>
      <c r="B5579" s="759" t="s">
        <v>7352</v>
      </c>
      <c r="C5579" s="758" t="s">
        <v>0</v>
      </c>
      <c r="D5579" s="760">
        <v>140.86000000000001</v>
      </c>
    </row>
    <row r="5580" spans="1:4" ht="30">
      <c r="A5580" s="755">
        <v>87855</v>
      </c>
      <c r="B5580" s="756" t="s">
        <v>7353</v>
      </c>
      <c r="C5580" s="755" t="s">
        <v>0</v>
      </c>
      <c r="D5580" s="757">
        <v>107.01</v>
      </c>
    </row>
    <row r="5581" spans="1:4" ht="30">
      <c r="A5581" s="758">
        <v>87856</v>
      </c>
      <c r="B5581" s="759" t="s">
        <v>7354</v>
      </c>
      <c r="C5581" s="758" t="s">
        <v>0</v>
      </c>
      <c r="D5581" s="760">
        <v>129.09</v>
      </c>
    </row>
    <row r="5582" spans="1:4" ht="30">
      <c r="A5582" s="755">
        <v>87857</v>
      </c>
      <c r="B5582" s="756" t="s">
        <v>7355</v>
      </c>
      <c r="C5582" s="755" t="s">
        <v>0</v>
      </c>
      <c r="D5582" s="757">
        <v>96.01</v>
      </c>
    </row>
    <row r="5583" spans="1:4" ht="30">
      <c r="A5583" s="758">
        <v>87858</v>
      </c>
      <c r="B5583" s="759" t="s">
        <v>7356</v>
      </c>
      <c r="C5583" s="758" t="s">
        <v>0</v>
      </c>
      <c r="D5583" s="760">
        <v>93.16</v>
      </c>
    </row>
    <row r="5584" spans="1:4" ht="30">
      <c r="A5584" s="755">
        <v>87859</v>
      </c>
      <c r="B5584" s="756" t="s">
        <v>7357</v>
      </c>
      <c r="C5584" s="755" t="s">
        <v>0</v>
      </c>
      <c r="D5584" s="757">
        <v>107.8</v>
      </c>
    </row>
    <row r="5585" spans="1:4" ht="45">
      <c r="A5585" s="758">
        <v>89048</v>
      </c>
      <c r="B5585" s="759" t="s">
        <v>7358</v>
      </c>
      <c r="C5585" s="758" t="s">
        <v>0</v>
      </c>
      <c r="D5585" s="760">
        <v>23.8</v>
      </c>
    </row>
    <row r="5586" spans="1:4" ht="30">
      <c r="A5586" s="755">
        <v>89049</v>
      </c>
      <c r="B5586" s="756" t="s">
        <v>7359</v>
      </c>
      <c r="C5586" s="755" t="s">
        <v>0</v>
      </c>
      <c r="D5586" s="757">
        <v>15.63</v>
      </c>
    </row>
    <row r="5587" spans="1:4" ht="45">
      <c r="A5587" s="758">
        <v>89173</v>
      </c>
      <c r="B5587" s="759" t="s">
        <v>7360</v>
      </c>
      <c r="C5587" s="758" t="s">
        <v>0</v>
      </c>
      <c r="D5587" s="760">
        <v>23.4</v>
      </c>
    </row>
    <row r="5588" spans="1:4" ht="30">
      <c r="A5588" s="755">
        <v>90406</v>
      </c>
      <c r="B5588" s="756" t="s">
        <v>7361</v>
      </c>
      <c r="C5588" s="755" t="s">
        <v>0</v>
      </c>
      <c r="D5588" s="757">
        <v>30.53</v>
      </c>
    </row>
    <row r="5589" spans="1:4" ht="30">
      <c r="A5589" s="758">
        <v>90407</v>
      </c>
      <c r="B5589" s="759" t="s">
        <v>7362</v>
      </c>
      <c r="C5589" s="758" t="s">
        <v>0</v>
      </c>
      <c r="D5589" s="760">
        <v>33.9</v>
      </c>
    </row>
    <row r="5590" spans="1:4" ht="30">
      <c r="A5590" s="755">
        <v>90408</v>
      </c>
      <c r="B5590" s="756" t="s">
        <v>7363</v>
      </c>
      <c r="C5590" s="755" t="s">
        <v>0</v>
      </c>
      <c r="D5590" s="757">
        <v>22.12</v>
      </c>
    </row>
    <row r="5591" spans="1:4" ht="30">
      <c r="A5591" s="758">
        <v>90409</v>
      </c>
      <c r="B5591" s="759" t="s">
        <v>7364</v>
      </c>
      <c r="C5591" s="758" t="s">
        <v>0</v>
      </c>
      <c r="D5591" s="760">
        <v>24.03</v>
      </c>
    </row>
    <row r="5592" spans="1:4">
      <c r="A5592" s="755">
        <v>5998</v>
      </c>
      <c r="B5592" s="756" t="s">
        <v>831</v>
      </c>
      <c r="C5592" s="755" t="s">
        <v>0</v>
      </c>
      <c r="D5592" s="757">
        <v>0.77</v>
      </c>
    </row>
    <row r="5593" spans="1:4">
      <c r="A5593" s="758">
        <v>84084</v>
      </c>
      <c r="B5593" s="759" t="s">
        <v>1712</v>
      </c>
      <c r="C5593" s="758" t="s">
        <v>0</v>
      </c>
      <c r="D5593" s="760">
        <v>5.66</v>
      </c>
    </row>
    <row r="5594" spans="1:4" ht="30">
      <c r="A5594" s="755">
        <v>87242</v>
      </c>
      <c r="B5594" s="756" t="s">
        <v>1713</v>
      </c>
      <c r="C5594" s="755" t="s">
        <v>0</v>
      </c>
      <c r="D5594" s="757">
        <v>140.52000000000001</v>
      </c>
    </row>
    <row r="5595" spans="1:4" ht="30">
      <c r="A5595" s="758">
        <v>87243</v>
      </c>
      <c r="B5595" s="759" t="s">
        <v>1714</v>
      </c>
      <c r="C5595" s="758" t="s">
        <v>0</v>
      </c>
      <c r="D5595" s="760">
        <v>128.5</v>
      </c>
    </row>
    <row r="5596" spans="1:4" ht="30">
      <c r="A5596" s="755">
        <v>87244</v>
      </c>
      <c r="B5596" s="756" t="s">
        <v>7365</v>
      </c>
      <c r="C5596" s="755" t="s">
        <v>0</v>
      </c>
      <c r="D5596" s="757">
        <v>137.13</v>
      </c>
    </row>
    <row r="5597" spans="1:4" ht="30">
      <c r="A5597" s="758">
        <v>87245</v>
      </c>
      <c r="B5597" s="759" t="s">
        <v>7366</v>
      </c>
      <c r="C5597" s="758" t="s">
        <v>0</v>
      </c>
      <c r="D5597" s="760">
        <v>163.89</v>
      </c>
    </row>
    <row r="5598" spans="1:4" ht="30">
      <c r="A5598" s="755">
        <v>87264</v>
      </c>
      <c r="B5598" s="756" t="s">
        <v>7367</v>
      </c>
      <c r="C5598" s="755" t="s">
        <v>0</v>
      </c>
      <c r="D5598" s="757">
        <v>51.87</v>
      </c>
    </row>
    <row r="5599" spans="1:4" ht="30">
      <c r="A5599" s="758">
        <v>87265</v>
      </c>
      <c r="B5599" s="759" t="s">
        <v>7368</v>
      </c>
      <c r="C5599" s="758" t="s">
        <v>0</v>
      </c>
      <c r="D5599" s="760">
        <v>46.3</v>
      </c>
    </row>
    <row r="5600" spans="1:4" ht="30">
      <c r="A5600" s="755">
        <v>87266</v>
      </c>
      <c r="B5600" s="756" t="s">
        <v>7369</v>
      </c>
      <c r="C5600" s="755" t="s">
        <v>0</v>
      </c>
      <c r="D5600" s="757">
        <v>53.82</v>
      </c>
    </row>
    <row r="5601" spans="1:4" ht="30">
      <c r="A5601" s="758">
        <v>87267</v>
      </c>
      <c r="B5601" s="759" t="s">
        <v>7370</v>
      </c>
      <c r="C5601" s="758" t="s">
        <v>0</v>
      </c>
      <c r="D5601" s="760">
        <v>51.37</v>
      </c>
    </row>
    <row r="5602" spans="1:4" ht="30">
      <c r="A5602" s="755">
        <v>87268</v>
      </c>
      <c r="B5602" s="756" t="s">
        <v>7371</v>
      </c>
      <c r="C5602" s="755" t="s">
        <v>0</v>
      </c>
      <c r="D5602" s="757">
        <v>55.31</v>
      </c>
    </row>
    <row r="5603" spans="1:4" ht="30">
      <c r="A5603" s="758">
        <v>87269</v>
      </c>
      <c r="B5603" s="759" t="s">
        <v>7372</v>
      </c>
      <c r="C5603" s="758" t="s">
        <v>0</v>
      </c>
      <c r="D5603" s="760">
        <v>49.25</v>
      </c>
    </row>
    <row r="5604" spans="1:4" ht="30">
      <c r="A5604" s="755">
        <v>87270</v>
      </c>
      <c r="B5604" s="756" t="s">
        <v>7373</v>
      </c>
      <c r="C5604" s="755" t="s">
        <v>0</v>
      </c>
      <c r="D5604" s="757">
        <v>56.95</v>
      </c>
    </row>
    <row r="5605" spans="1:4" ht="30">
      <c r="A5605" s="758">
        <v>87271</v>
      </c>
      <c r="B5605" s="759" t="s">
        <v>7374</v>
      </c>
      <c r="C5605" s="758" t="s">
        <v>0</v>
      </c>
      <c r="D5605" s="760">
        <v>54.03</v>
      </c>
    </row>
    <row r="5606" spans="1:4" ht="30">
      <c r="A5606" s="755">
        <v>87272</v>
      </c>
      <c r="B5606" s="756" t="s">
        <v>7375</v>
      </c>
      <c r="C5606" s="755" t="s">
        <v>0</v>
      </c>
      <c r="D5606" s="757">
        <v>58.47</v>
      </c>
    </row>
    <row r="5607" spans="1:4" ht="30">
      <c r="A5607" s="758">
        <v>87273</v>
      </c>
      <c r="B5607" s="759" t="s">
        <v>7376</v>
      </c>
      <c r="C5607" s="758" t="s">
        <v>0</v>
      </c>
      <c r="D5607" s="760">
        <v>51.1</v>
      </c>
    </row>
    <row r="5608" spans="1:4" ht="30">
      <c r="A5608" s="755">
        <v>87274</v>
      </c>
      <c r="B5608" s="756" t="s">
        <v>7377</v>
      </c>
      <c r="C5608" s="755" t="s">
        <v>0</v>
      </c>
      <c r="D5608" s="757">
        <v>59.63</v>
      </c>
    </row>
    <row r="5609" spans="1:4" ht="30">
      <c r="A5609" s="758">
        <v>87275</v>
      </c>
      <c r="B5609" s="759" t="s">
        <v>7378</v>
      </c>
      <c r="C5609" s="758" t="s">
        <v>0</v>
      </c>
      <c r="D5609" s="760">
        <v>57.15</v>
      </c>
    </row>
    <row r="5610" spans="1:4" ht="30">
      <c r="A5610" s="755">
        <v>88786</v>
      </c>
      <c r="B5610" s="756" t="s">
        <v>7379</v>
      </c>
      <c r="C5610" s="755" t="s">
        <v>0</v>
      </c>
      <c r="D5610" s="757">
        <v>156.28</v>
      </c>
    </row>
    <row r="5611" spans="1:4" ht="30">
      <c r="A5611" s="758">
        <v>88787</v>
      </c>
      <c r="B5611" s="759" t="s">
        <v>7380</v>
      </c>
      <c r="C5611" s="758" t="s">
        <v>0</v>
      </c>
      <c r="D5611" s="760">
        <v>143.6</v>
      </c>
    </row>
    <row r="5612" spans="1:4" ht="30">
      <c r="A5612" s="755">
        <v>88788</v>
      </c>
      <c r="B5612" s="756" t="s">
        <v>7381</v>
      </c>
      <c r="C5612" s="755" t="s">
        <v>0</v>
      </c>
      <c r="D5612" s="757">
        <v>152.22999999999999</v>
      </c>
    </row>
    <row r="5613" spans="1:4" ht="30">
      <c r="A5613" s="758">
        <v>88789</v>
      </c>
      <c r="B5613" s="759" t="s">
        <v>7382</v>
      </c>
      <c r="C5613" s="758" t="s">
        <v>0</v>
      </c>
      <c r="D5613" s="760">
        <v>181.25</v>
      </c>
    </row>
    <row r="5614" spans="1:4" ht="45">
      <c r="A5614" s="755">
        <v>89045</v>
      </c>
      <c r="B5614" s="756" t="s">
        <v>7383</v>
      </c>
      <c r="C5614" s="755" t="s">
        <v>0</v>
      </c>
      <c r="D5614" s="757">
        <v>51.72</v>
      </c>
    </row>
    <row r="5615" spans="1:4" ht="45">
      <c r="A5615" s="758">
        <v>89170</v>
      </c>
      <c r="B5615" s="759" t="s">
        <v>7384</v>
      </c>
      <c r="C5615" s="758" t="s">
        <v>0</v>
      </c>
      <c r="D5615" s="760">
        <v>50.32</v>
      </c>
    </row>
    <row r="5616" spans="1:4" ht="30">
      <c r="A5616" s="755">
        <v>93392</v>
      </c>
      <c r="B5616" s="756" t="s">
        <v>7385</v>
      </c>
      <c r="C5616" s="755" t="s">
        <v>0</v>
      </c>
      <c r="D5616" s="757">
        <v>39.479999999999997</v>
      </c>
    </row>
    <row r="5617" spans="1:4" ht="30">
      <c r="A5617" s="758">
        <v>93393</v>
      </c>
      <c r="B5617" s="759" t="s">
        <v>7386</v>
      </c>
      <c r="C5617" s="758" t="s">
        <v>0</v>
      </c>
      <c r="D5617" s="760">
        <v>34.04</v>
      </c>
    </row>
    <row r="5618" spans="1:4" ht="30">
      <c r="A5618" s="755">
        <v>93394</v>
      </c>
      <c r="B5618" s="756" t="s">
        <v>7387</v>
      </c>
      <c r="C5618" s="755" t="s">
        <v>0</v>
      </c>
      <c r="D5618" s="757">
        <v>41.43</v>
      </c>
    </row>
    <row r="5619" spans="1:4" ht="30">
      <c r="A5619" s="758">
        <v>93395</v>
      </c>
      <c r="B5619" s="759" t="s">
        <v>7388</v>
      </c>
      <c r="C5619" s="758" t="s">
        <v>0</v>
      </c>
      <c r="D5619" s="760">
        <v>38.979999999999997</v>
      </c>
    </row>
    <row r="5620" spans="1:4" ht="30">
      <c r="A5620" s="755">
        <v>84088</v>
      </c>
      <c r="B5620" s="756" t="s">
        <v>7389</v>
      </c>
      <c r="C5620" s="755" t="s">
        <v>29</v>
      </c>
      <c r="D5620" s="757">
        <v>87.46</v>
      </c>
    </row>
    <row r="5621" spans="1:4" ht="30">
      <c r="A5621" s="758">
        <v>84089</v>
      </c>
      <c r="B5621" s="759" t="s">
        <v>7390</v>
      </c>
      <c r="C5621" s="758" t="s">
        <v>29</v>
      </c>
      <c r="D5621" s="760">
        <v>123.22</v>
      </c>
    </row>
    <row r="5622" spans="1:4">
      <c r="A5622" s="755">
        <v>40675</v>
      </c>
      <c r="B5622" s="756" t="s">
        <v>1715</v>
      </c>
      <c r="C5622" s="755" t="s">
        <v>29</v>
      </c>
      <c r="D5622" s="757">
        <v>3.71</v>
      </c>
    </row>
    <row r="5623" spans="1:4">
      <c r="A5623" s="758">
        <v>84093</v>
      </c>
      <c r="B5623" s="759" t="s">
        <v>7391</v>
      </c>
      <c r="C5623" s="758" t="s">
        <v>29</v>
      </c>
      <c r="D5623" s="760">
        <v>18.5</v>
      </c>
    </row>
    <row r="5624" spans="1:4">
      <c r="A5624" s="755">
        <v>96112</v>
      </c>
      <c r="B5624" s="756" t="s">
        <v>7392</v>
      </c>
      <c r="C5624" s="755" t="s">
        <v>0</v>
      </c>
      <c r="D5624" s="757">
        <v>74.27</v>
      </c>
    </row>
    <row r="5625" spans="1:4">
      <c r="A5625" s="758">
        <v>96117</v>
      </c>
      <c r="B5625" s="759" t="s">
        <v>7393</v>
      </c>
      <c r="C5625" s="758" t="s">
        <v>0</v>
      </c>
      <c r="D5625" s="760">
        <v>76.3</v>
      </c>
    </row>
    <row r="5626" spans="1:4">
      <c r="A5626" s="755">
        <v>96122</v>
      </c>
      <c r="B5626" s="756" t="s">
        <v>7394</v>
      </c>
      <c r="C5626" s="755" t="s">
        <v>29</v>
      </c>
      <c r="D5626" s="757">
        <v>16.28</v>
      </c>
    </row>
    <row r="5627" spans="1:4">
      <c r="A5627" s="758">
        <v>96109</v>
      </c>
      <c r="B5627" s="759" t="s">
        <v>7395</v>
      </c>
      <c r="C5627" s="758" t="s">
        <v>0</v>
      </c>
      <c r="D5627" s="760">
        <v>33.94</v>
      </c>
    </row>
    <row r="5628" spans="1:4">
      <c r="A5628" s="755">
        <v>96110</v>
      </c>
      <c r="B5628" s="756" t="s">
        <v>7396</v>
      </c>
      <c r="C5628" s="755" t="s">
        <v>0</v>
      </c>
      <c r="D5628" s="757">
        <v>51.67</v>
      </c>
    </row>
    <row r="5629" spans="1:4">
      <c r="A5629" s="758">
        <v>96113</v>
      </c>
      <c r="B5629" s="759" t="s">
        <v>7397</v>
      </c>
      <c r="C5629" s="758" t="s">
        <v>0</v>
      </c>
      <c r="D5629" s="760">
        <v>30.45</v>
      </c>
    </row>
    <row r="5630" spans="1:4">
      <c r="A5630" s="755">
        <v>96114</v>
      </c>
      <c r="B5630" s="756" t="s">
        <v>7398</v>
      </c>
      <c r="C5630" s="755" t="s">
        <v>0</v>
      </c>
      <c r="D5630" s="757">
        <v>53.17</v>
      </c>
    </row>
    <row r="5631" spans="1:4">
      <c r="A5631" s="758">
        <v>96120</v>
      </c>
      <c r="B5631" s="759" t="s">
        <v>7399</v>
      </c>
      <c r="C5631" s="758" t="s">
        <v>29</v>
      </c>
      <c r="D5631" s="760">
        <v>2.37</v>
      </c>
    </row>
    <row r="5632" spans="1:4">
      <c r="A5632" s="755">
        <v>96123</v>
      </c>
      <c r="B5632" s="756" t="s">
        <v>7400</v>
      </c>
      <c r="C5632" s="755" t="s">
        <v>29</v>
      </c>
      <c r="D5632" s="757">
        <v>21.73</v>
      </c>
    </row>
    <row r="5633" spans="1:4">
      <c r="A5633" s="758">
        <v>96124</v>
      </c>
      <c r="B5633" s="759" t="s">
        <v>7401</v>
      </c>
      <c r="C5633" s="758" t="s">
        <v>29</v>
      </c>
      <c r="D5633" s="760">
        <v>35.22</v>
      </c>
    </row>
    <row r="5634" spans="1:4">
      <c r="A5634" s="755">
        <v>96115</v>
      </c>
      <c r="B5634" s="756" t="s">
        <v>7402</v>
      </c>
      <c r="C5634" s="755" t="s">
        <v>0</v>
      </c>
      <c r="D5634" s="757">
        <v>67.290000000000006</v>
      </c>
    </row>
    <row r="5635" spans="1:4">
      <c r="A5635" s="758">
        <v>72200</v>
      </c>
      <c r="B5635" s="759" t="s">
        <v>7403</v>
      </c>
      <c r="C5635" s="758" t="s">
        <v>0</v>
      </c>
      <c r="D5635" s="760">
        <v>81.69</v>
      </c>
    </row>
    <row r="5636" spans="1:4">
      <c r="A5636" s="755" t="s">
        <v>832</v>
      </c>
      <c r="B5636" s="756" t="s">
        <v>833</v>
      </c>
      <c r="C5636" s="755" t="s">
        <v>29</v>
      </c>
      <c r="D5636" s="757">
        <v>82.95</v>
      </c>
    </row>
    <row r="5637" spans="1:4">
      <c r="A5637" s="758">
        <v>72201</v>
      </c>
      <c r="B5637" s="759" t="s">
        <v>7404</v>
      </c>
      <c r="C5637" s="758" t="s">
        <v>0</v>
      </c>
      <c r="D5637" s="760">
        <v>9.8000000000000007</v>
      </c>
    </row>
    <row r="5638" spans="1:4">
      <c r="A5638" s="755">
        <v>96111</v>
      </c>
      <c r="B5638" s="756" t="s">
        <v>7405</v>
      </c>
      <c r="C5638" s="755" t="s">
        <v>0</v>
      </c>
      <c r="D5638" s="757">
        <v>35.340000000000003</v>
      </c>
    </row>
    <row r="5639" spans="1:4">
      <c r="A5639" s="758">
        <v>96116</v>
      </c>
      <c r="B5639" s="759" t="s">
        <v>7406</v>
      </c>
      <c r="C5639" s="758" t="s">
        <v>0</v>
      </c>
      <c r="D5639" s="760">
        <v>38.83</v>
      </c>
    </row>
    <row r="5640" spans="1:4">
      <c r="A5640" s="755">
        <v>96121</v>
      </c>
      <c r="B5640" s="756" t="s">
        <v>7407</v>
      </c>
      <c r="C5640" s="755" t="s">
        <v>29</v>
      </c>
      <c r="D5640" s="757">
        <v>6.68</v>
      </c>
    </row>
    <row r="5641" spans="1:4">
      <c r="A5641" s="758">
        <v>96485</v>
      </c>
      <c r="B5641" s="759" t="s">
        <v>7408</v>
      </c>
      <c r="C5641" s="758" t="s">
        <v>0</v>
      </c>
      <c r="D5641" s="760">
        <v>41.18</v>
      </c>
    </row>
    <row r="5642" spans="1:4">
      <c r="A5642" s="755">
        <v>96486</v>
      </c>
      <c r="B5642" s="756" t="s">
        <v>7409</v>
      </c>
      <c r="C5642" s="755" t="s">
        <v>0</v>
      </c>
      <c r="D5642" s="757">
        <v>45.02</v>
      </c>
    </row>
    <row r="5643" spans="1:4" ht="30">
      <c r="A5643" s="758">
        <v>72198</v>
      </c>
      <c r="B5643" s="759" t="s">
        <v>7410</v>
      </c>
      <c r="C5643" s="758" t="s">
        <v>0</v>
      </c>
      <c r="D5643" s="760">
        <v>102.53</v>
      </c>
    </row>
    <row r="5644" spans="1:4">
      <c r="A5644" s="755" t="s">
        <v>834</v>
      </c>
      <c r="B5644" s="756" t="s">
        <v>1716</v>
      </c>
      <c r="C5644" s="755" t="s">
        <v>0</v>
      </c>
      <c r="D5644" s="757">
        <v>63.47</v>
      </c>
    </row>
    <row r="5645" spans="1:4">
      <c r="A5645" s="758">
        <v>83730</v>
      </c>
      <c r="B5645" s="759" t="s">
        <v>7411</v>
      </c>
      <c r="C5645" s="758" t="s">
        <v>0</v>
      </c>
      <c r="D5645" s="760">
        <v>181.15</v>
      </c>
    </row>
    <row r="5646" spans="1:4">
      <c r="A5646" s="755">
        <v>83736</v>
      </c>
      <c r="B5646" s="756" t="s">
        <v>1717</v>
      </c>
      <c r="C5646" s="755" t="s">
        <v>0</v>
      </c>
      <c r="D5646" s="757">
        <v>168.44</v>
      </c>
    </row>
    <row r="5647" spans="1:4" ht="30">
      <c r="A5647" s="758">
        <v>91514</v>
      </c>
      <c r="B5647" s="759" t="s">
        <v>7412</v>
      </c>
      <c r="C5647" s="758" t="s">
        <v>0</v>
      </c>
      <c r="D5647" s="760">
        <v>4.5999999999999996</v>
      </c>
    </row>
    <row r="5648" spans="1:4" ht="30">
      <c r="A5648" s="755">
        <v>91515</v>
      </c>
      <c r="B5648" s="756" t="s">
        <v>7413</v>
      </c>
      <c r="C5648" s="755" t="s">
        <v>0</v>
      </c>
      <c r="D5648" s="757">
        <v>6.08</v>
      </c>
    </row>
    <row r="5649" spans="1:4" ht="30">
      <c r="A5649" s="758">
        <v>91516</v>
      </c>
      <c r="B5649" s="759" t="s">
        <v>7414</v>
      </c>
      <c r="C5649" s="758" t="s">
        <v>0</v>
      </c>
      <c r="D5649" s="760">
        <v>8.8800000000000008</v>
      </c>
    </row>
    <row r="5650" spans="1:4" ht="30">
      <c r="A5650" s="755">
        <v>91517</v>
      </c>
      <c r="B5650" s="756" t="s">
        <v>7415</v>
      </c>
      <c r="C5650" s="755" t="s">
        <v>0</v>
      </c>
      <c r="D5650" s="757">
        <v>9.89</v>
      </c>
    </row>
    <row r="5651" spans="1:4" ht="30">
      <c r="A5651" s="758">
        <v>91519</v>
      </c>
      <c r="B5651" s="759" t="s">
        <v>7416</v>
      </c>
      <c r="C5651" s="758" t="s">
        <v>0</v>
      </c>
      <c r="D5651" s="760">
        <v>11.35</v>
      </c>
    </row>
    <row r="5652" spans="1:4">
      <c r="A5652" s="755">
        <v>91520</v>
      </c>
      <c r="B5652" s="756" t="s">
        <v>7417</v>
      </c>
      <c r="C5652" s="755" t="s">
        <v>0</v>
      </c>
      <c r="D5652" s="757">
        <v>1.67</v>
      </c>
    </row>
    <row r="5653" spans="1:4">
      <c r="A5653" s="758">
        <v>91522</v>
      </c>
      <c r="B5653" s="759" t="s">
        <v>1718</v>
      </c>
      <c r="C5653" s="758" t="s">
        <v>0</v>
      </c>
      <c r="D5653" s="760">
        <v>2</v>
      </c>
    </row>
    <row r="5654" spans="1:4">
      <c r="A5654" s="755">
        <v>91525</v>
      </c>
      <c r="B5654" s="756" t="s">
        <v>7418</v>
      </c>
      <c r="C5654" s="755" t="s">
        <v>0</v>
      </c>
      <c r="D5654" s="757">
        <v>3.69</v>
      </c>
    </row>
    <row r="5655" spans="1:4">
      <c r="A5655" s="758">
        <v>73548</v>
      </c>
      <c r="B5655" s="759" t="s">
        <v>835</v>
      </c>
      <c r="C5655" s="758" t="s">
        <v>25</v>
      </c>
      <c r="D5655" s="760">
        <v>481.54</v>
      </c>
    </row>
    <row r="5656" spans="1:4">
      <c r="A5656" s="755">
        <v>73549</v>
      </c>
      <c r="B5656" s="756" t="s">
        <v>836</v>
      </c>
      <c r="C5656" s="755" t="s">
        <v>25</v>
      </c>
      <c r="D5656" s="757">
        <v>457.77</v>
      </c>
    </row>
    <row r="5657" spans="1:4" ht="30">
      <c r="A5657" s="758">
        <v>87280</v>
      </c>
      <c r="B5657" s="759" t="s">
        <v>7419</v>
      </c>
      <c r="C5657" s="758" t="s">
        <v>25</v>
      </c>
      <c r="D5657" s="760">
        <v>268.98</v>
      </c>
    </row>
    <row r="5658" spans="1:4" ht="30">
      <c r="A5658" s="755">
        <v>87281</v>
      </c>
      <c r="B5658" s="756" t="s">
        <v>7420</v>
      </c>
      <c r="C5658" s="755" t="s">
        <v>25</v>
      </c>
      <c r="D5658" s="757">
        <v>268.2</v>
      </c>
    </row>
    <row r="5659" spans="1:4" ht="30">
      <c r="A5659" s="758">
        <v>87283</v>
      </c>
      <c r="B5659" s="759" t="s">
        <v>7421</v>
      </c>
      <c r="C5659" s="758" t="s">
        <v>25</v>
      </c>
      <c r="D5659" s="760">
        <v>290.18</v>
      </c>
    </row>
    <row r="5660" spans="1:4" ht="30">
      <c r="A5660" s="755">
        <v>87284</v>
      </c>
      <c r="B5660" s="756" t="s">
        <v>7422</v>
      </c>
      <c r="C5660" s="755" t="s">
        <v>25</v>
      </c>
      <c r="D5660" s="757">
        <v>277.69</v>
      </c>
    </row>
    <row r="5661" spans="1:4" ht="30">
      <c r="A5661" s="758">
        <v>87286</v>
      </c>
      <c r="B5661" s="759" t="s">
        <v>7423</v>
      </c>
      <c r="C5661" s="758" t="s">
        <v>25</v>
      </c>
      <c r="D5661" s="760">
        <v>284.22000000000003</v>
      </c>
    </row>
    <row r="5662" spans="1:4" ht="30">
      <c r="A5662" s="755">
        <v>87287</v>
      </c>
      <c r="B5662" s="756" t="s">
        <v>7424</v>
      </c>
      <c r="C5662" s="755" t="s">
        <v>25</v>
      </c>
      <c r="D5662" s="757">
        <v>338.22</v>
      </c>
    </row>
    <row r="5663" spans="1:4" ht="30">
      <c r="A5663" s="758">
        <v>87289</v>
      </c>
      <c r="B5663" s="759" t="s">
        <v>7425</v>
      </c>
      <c r="C5663" s="758" t="s">
        <v>25</v>
      </c>
      <c r="D5663" s="760">
        <v>323.89999999999998</v>
      </c>
    </row>
    <row r="5664" spans="1:4" ht="30">
      <c r="A5664" s="755">
        <v>87290</v>
      </c>
      <c r="B5664" s="756" t="s">
        <v>7426</v>
      </c>
      <c r="C5664" s="755" t="s">
        <v>25</v>
      </c>
      <c r="D5664" s="757">
        <v>322.67</v>
      </c>
    </row>
    <row r="5665" spans="1:4" ht="30">
      <c r="A5665" s="758">
        <v>87292</v>
      </c>
      <c r="B5665" s="759" t="s">
        <v>7427</v>
      </c>
      <c r="C5665" s="758" t="s">
        <v>25</v>
      </c>
      <c r="D5665" s="760">
        <v>336.96</v>
      </c>
    </row>
    <row r="5666" spans="1:4" ht="30">
      <c r="A5666" s="755">
        <v>87294</v>
      </c>
      <c r="B5666" s="756" t="s">
        <v>7428</v>
      </c>
      <c r="C5666" s="755" t="s">
        <v>25</v>
      </c>
      <c r="D5666" s="757">
        <v>321.8</v>
      </c>
    </row>
    <row r="5667" spans="1:4" ht="30">
      <c r="A5667" s="758">
        <v>87295</v>
      </c>
      <c r="B5667" s="759" t="s">
        <v>7429</v>
      </c>
      <c r="C5667" s="758" t="s">
        <v>25</v>
      </c>
      <c r="D5667" s="760">
        <v>323.19</v>
      </c>
    </row>
    <row r="5668" spans="1:4" ht="30">
      <c r="A5668" s="755">
        <v>87296</v>
      </c>
      <c r="B5668" s="756" t="s">
        <v>7430</v>
      </c>
      <c r="C5668" s="755" t="s">
        <v>25</v>
      </c>
      <c r="D5668" s="757">
        <v>310.83</v>
      </c>
    </row>
    <row r="5669" spans="1:4">
      <c r="A5669" s="758">
        <v>87298</v>
      </c>
      <c r="B5669" s="759" t="s">
        <v>7431</v>
      </c>
      <c r="C5669" s="758" t="s">
        <v>25</v>
      </c>
      <c r="D5669" s="760">
        <v>420.42</v>
      </c>
    </row>
    <row r="5670" spans="1:4">
      <c r="A5670" s="755">
        <v>87299</v>
      </c>
      <c r="B5670" s="756" t="s">
        <v>7432</v>
      </c>
      <c r="C5670" s="755" t="s">
        <v>25</v>
      </c>
      <c r="D5670" s="757">
        <v>411.69</v>
      </c>
    </row>
    <row r="5671" spans="1:4">
      <c r="A5671" s="758">
        <v>87301</v>
      </c>
      <c r="B5671" s="759" t="s">
        <v>7433</v>
      </c>
      <c r="C5671" s="758" t="s">
        <v>25</v>
      </c>
      <c r="D5671" s="760">
        <v>371.97</v>
      </c>
    </row>
    <row r="5672" spans="1:4">
      <c r="A5672" s="755">
        <v>87302</v>
      </c>
      <c r="B5672" s="756" t="s">
        <v>7434</v>
      </c>
      <c r="C5672" s="755" t="s">
        <v>25</v>
      </c>
      <c r="D5672" s="757">
        <v>365.25</v>
      </c>
    </row>
    <row r="5673" spans="1:4">
      <c r="A5673" s="758">
        <v>87304</v>
      </c>
      <c r="B5673" s="759" t="s">
        <v>7435</v>
      </c>
      <c r="C5673" s="758" t="s">
        <v>25</v>
      </c>
      <c r="D5673" s="760">
        <v>342.76</v>
      </c>
    </row>
    <row r="5674" spans="1:4">
      <c r="A5674" s="755">
        <v>87305</v>
      </c>
      <c r="B5674" s="756" t="s">
        <v>7436</v>
      </c>
      <c r="C5674" s="755" t="s">
        <v>25</v>
      </c>
      <c r="D5674" s="757">
        <v>336.07</v>
      </c>
    </row>
    <row r="5675" spans="1:4">
      <c r="A5675" s="758">
        <v>87307</v>
      </c>
      <c r="B5675" s="759" t="s">
        <v>7437</v>
      </c>
      <c r="C5675" s="758" t="s">
        <v>25</v>
      </c>
      <c r="D5675" s="760">
        <v>317.83999999999997</v>
      </c>
    </row>
    <row r="5676" spans="1:4">
      <c r="A5676" s="755">
        <v>87308</v>
      </c>
      <c r="B5676" s="756" t="s">
        <v>7438</v>
      </c>
      <c r="C5676" s="755" t="s">
        <v>25</v>
      </c>
      <c r="D5676" s="757">
        <v>312.2</v>
      </c>
    </row>
    <row r="5677" spans="1:4" ht="30">
      <c r="A5677" s="758">
        <v>87310</v>
      </c>
      <c r="B5677" s="759" t="s">
        <v>7439</v>
      </c>
      <c r="C5677" s="758" t="s">
        <v>25</v>
      </c>
      <c r="D5677" s="760">
        <v>258.97000000000003</v>
      </c>
    </row>
    <row r="5678" spans="1:4" ht="30">
      <c r="A5678" s="755">
        <v>87311</v>
      </c>
      <c r="B5678" s="756" t="s">
        <v>7440</v>
      </c>
      <c r="C5678" s="755" t="s">
        <v>25</v>
      </c>
      <c r="D5678" s="757">
        <v>255.45</v>
      </c>
    </row>
    <row r="5679" spans="1:4" ht="30">
      <c r="A5679" s="758">
        <v>87313</v>
      </c>
      <c r="B5679" s="759" t="s">
        <v>7441</v>
      </c>
      <c r="C5679" s="758" t="s">
        <v>25</v>
      </c>
      <c r="D5679" s="760">
        <v>317.25</v>
      </c>
    </row>
    <row r="5680" spans="1:4" ht="30">
      <c r="A5680" s="755">
        <v>87314</v>
      </c>
      <c r="B5680" s="756" t="s">
        <v>7442</v>
      </c>
      <c r="C5680" s="755" t="s">
        <v>25</v>
      </c>
      <c r="D5680" s="757">
        <v>314.69</v>
      </c>
    </row>
    <row r="5681" spans="1:4" ht="30">
      <c r="A5681" s="758">
        <v>87316</v>
      </c>
      <c r="B5681" s="759" t="s">
        <v>7443</v>
      </c>
      <c r="C5681" s="758" t="s">
        <v>25</v>
      </c>
      <c r="D5681" s="760">
        <v>285.89</v>
      </c>
    </row>
    <row r="5682" spans="1:4" ht="30">
      <c r="A5682" s="755">
        <v>87317</v>
      </c>
      <c r="B5682" s="756" t="s">
        <v>7444</v>
      </c>
      <c r="C5682" s="755" t="s">
        <v>25</v>
      </c>
      <c r="D5682" s="757">
        <v>279.73</v>
      </c>
    </row>
    <row r="5683" spans="1:4" ht="30">
      <c r="A5683" s="758">
        <v>87319</v>
      </c>
      <c r="B5683" s="759" t="s">
        <v>7445</v>
      </c>
      <c r="C5683" s="758" t="s">
        <v>25</v>
      </c>
      <c r="D5683" s="760">
        <v>2424.23</v>
      </c>
    </row>
    <row r="5684" spans="1:4" ht="30">
      <c r="A5684" s="755">
        <v>87320</v>
      </c>
      <c r="B5684" s="756" t="s">
        <v>7446</v>
      </c>
      <c r="C5684" s="755" t="s">
        <v>25</v>
      </c>
      <c r="D5684" s="757">
        <v>2430.3000000000002</v>
      </c>
    </row>
    <row r="5685" spans="1:4" ht="30">
      <c r="A5685" s="758">
        <v>87322</v>
      </c>
      <c r="B5685" s="759" t="s">
        <v>7447</v>
      </c>
      <c r="C5685" s="758" t="s">
        <v>25</v>
      </c>
      <c r="D5685" s="760">
        <v>2490.08</v>
      </c>
    </row>
    <row r="5686" spans="1:4" ht="30">
      <c r="A5686" s="755">
        <v>87323</v>
      </c>
      <c r="B5686" s="756" t="s">
        <v>7448</v>
      </c>
      <c r="C5686" s="755" t="s">
        <v>25</v>
      </c>
      <c r="D5686" s="757">
        <v>2479.83</v>
      </c>
    </row>
    <row r="5687" spans="1:4" ht="30">
      <c r="A5687" s="758">
        <v>87325</v>
      </c>
      <c r="B5687" s="759" t="s">
        <v>7449</v>
      </c>
      <c r="C5687" s="758" t="s">
        <v>25</v>
      </c>
      <c r="D5687" s="760">
        <v>2447.1799999999998</v>
      </c>
    </row>
    <row r="5688" spans="1:4" ht="30">
      <c r="A5688" s="755">
        <v>87326</v>
      </c>
      <c r="B5688" s="756" t="s">
        <v>7450</v>
      </c>
      <c r="C5688" s="755" t="s">
        <v>25</v>
      </c>
      <c r="D5688" s="757">
        <v>2446.44</v>
      </c>
    </row>
    <row r="5689" spans="1:4" ht="30">
      <c r="A5689" s="758">
        <v>87327</v>
      </c>
      <c r="B5689" s="759" t="s">
        <v>7451</v>
      </c>
      <c r="C5689" s="758" t="s">
        <v>25</v>
      </c>
      <c r="D5689" s="760">
        <v>283.27</v>
      </c>
    </row>
    <row r="5690" spans="1:4" ht="30">
      <c r="A5690" s="755">
        <v>87328</v>
      </c>
      <c r="B5690" s="756" t="s">
        <v>7452</v>
      </c>
      <c r="C5690" s="755" t="s">
        <v>25</v>
      </c>
      <c r="D5690" s="757">
        <v>256.10000000000002</v>
      </c>
    </row>
    <row r="5691" spans="1:4" ht="30">
      <c r="A5691" s="758">
        <v>87329</v>
      </c>
      <c r="B5691" s="759" t="s">
        <v>7453</v>
      </c>
      <c r="C5691" s="758" t="s">
        <v>25</v>
      </c>
      <c r="D5691" s="760">
        <v>305.52999999999997</v>
      </c>
    </row>
    <row r="5692" spans="1:4" ht="30">
      <c r="A5692" s="755">
        <v>87330</v>
      </c>
      <c r="B5692" s="756" t="s">
        <v>7454</v>
      </c>
      <c r="C5692" s="755" t="s">
        <v>25</v>
      </c>
      <c r="D5692" s="757">
        <v>276.14</v>
      </c>
    </row>
    <row r="5693" spans="1:4" ht="30">
      <c r="A5693" s="758">
        <v>87331</v>
      </c>
      <c r="B5693" s="759" t="s">
        <v>7455</v>
      </c>
      <c r="C5693" s="758" t="s">
        <v>25</v>
      </c>
      <c r="D5693" s="760">
        <v>352.32</v>
      </c>
    </row>
    <row r="5694" spans="1:4" ht="30">
      <c r="A5694" s="755">
        <v>87332</v>
      </c>
      <c r="B5694" s="756" t="s">
        <v>7456</v>
      </c>
      <c r="C5694" s="755" t="s">
        <v>25</v>
      </c>
      <c r="D5694" s="757">
        <v>323.24</v>
      </c>
    </row>
    <row r="5695" spans="1:4" ht="30">
      <c r="A5695" s="758">
        <v>87333</v>
      </c>
      <c r="B5695" s="759" t="s">
        <v>7457</v>
      </c>
      <c r="C5695" s="758" t="s">
        <v>25</v>
      </c>
      <c r="D5695" s="760">
        <v>328.11</v>
      </c>
    </row>
    <row r="5696" spans="1:4" ht="30">
      <c r="A5696" s="755">
        <v>87334</v>
      </c>
      <c r="B5696" s="756" t="s">
        <v>7458</v>
      </c>
      <c r="C5696" s="755" t="s">
        <v>25</v>
      </c>
      <c r="D5696" s="757">
        <v>307.14</v>
      </c>
    </row>
    <row r="5697" spans="1:4" ht="30">
      <c r="A5697" s="758">
        <v>87335</v>
      </c>
      <c r="B5697" s="759" t="s">
        <v>7459</v>
      </c>
      <c r="C5697" s="758" t="s">
        <v>25</v>
      </c>
      <c r="D5697" s="760">
        <v>333.42</v>
      </c>
    </row>
    <row r="5698" spans="1:4" ht="30">
      <c r="A5698" s="755">
        <v>87336</v>
      </c>
      <c r="B5698" s="756" t="s">
        <v>7460</v>
      </c>
      <c r="C5698" s="755" t="s">
        <v>25</v>
      </c>
      <c r="D5698" s="757">
        <v>318.39999999999998</v>
      </c>
    </row>
    <row r="5699" spans="1:4" ht="30">
      <c r="A5699" s="758">
        <v>87337</v>
      </c>
      <c r="B5699" s="759" t="s">
        <v>7461</v>
      </c>
      <c r="C5699" s="758" t="s">
        <v>25</v>
      </c>
      <c r="D5699" s="760">
        <v>317.20999999999998</v>
      </c>
    </row>
    <row r="5700" spans="1:4" ht="30">
      <c r="A5700" s="755">
        <v>87338</v>
      </c>
      <c r="B5700" s="756" t="s">
        <v>7462</v>
      </c>
      <c r="C5700" s="755" t="s">
        <v>25</v>
      </c>
      <c r="D5700" s="757">
        <v>306.63</v>
      </c>
    </row>
    <row r="5701" spans="1:4" ht="30">
      <c r="A5701" s="758">
        <v>87339</v>
      </c>
      <c r="B5701" s="759" t="s">
        <v>7463</v>
      </c>
      <c r="C5701" s="758" t="s">
        <v>25</v>
      </c>
      <c r="D5701" s="760">
        <v>478.58</v>
      </c>
    </row>
    <row r="5702" spans="1:4" ht="30">
      <c r="A5702" s="755">
        <v>87340</v>
      </c>
      <c r="B5702" s="756" t="s">
        <v>7464</v>
      </c>
      <c r="C5702" s="755" t="s">
        <v>25</v>
      </c>
      <c r="D5702" s="757">
        <v>410.56</v>
      </c>
    </row>
    <row r="5703" spans="1:4" ht="30">
      <c r="A5703" s="758">
        <v>87341</v>
      </c>
      <c r="B5703" s="759" t="s">
        <v>7465</v>
      </c>
      <c r="C5703" s="758" t="s">
        <v>25</v>
      </c>
      <c r="D5703" s="760">
        <v>399.09</v>
      </c>
    </row>
    <row r="5704" spans="1:4" ht="30">
      <c r="A5704" s="755">
        <v>87342</v>
      </c>
      <c r="B5704" s="756" t="s">
        <v>7466</v>
      </c>
      <c r="C5704" s="755" t="s">
        <v>25</v>
      </c>
      <c r="D5704" s="757">
        <v>413.37</v>
      </c>
    </row>
    <row r="5705" spans="1:4" ht="30">
      <c r="A5705" s="758">
        <v>87343</v>
      </c>
      <c r="B5705" s="759" t="s">
        <v>7467</v>
      </c>
      <c r="C5705" s="758" t="s">
        <v>25</v>
      </c>
      <c r="D5705" s="760">
        <v>369.42</v>
      </c>
    </row>
    <row r="5706" spans="1:4" ht="30">
      <c r="A5706" s="755">
        <v>87344</v>
      </c>
      <c r="B5706" s="756" t="s">
        <v>7468</v>
      </c>
      <c r="C5706" s="755" t="s">
        <v>25</v>
      </c>
      <c r="D5706" s="757">
        <v>352.77</v>
      </c>
    </row>
    <row r="5707" spans="1:4" ht="30">
      <c r="A5707" s="758">
        <v>87345</v>
      </c>
      <c r="B5707" s="759" t="s">
        <v>7469</v>
      </c>
      <c r="C5707" s="758" t="s">
        <v>25</v>
      </c>
      <c r="D5707" s="760">
        <v>363.27</v>
      </c>
    </row>
    <row r="5708" spans="1:4" ht="30">
      <c r="A5708" s="755">
        <v>87346</v>
      </c>
      <c r="B5708" s="756" t="s">
        <v>7470</v>
      </c>
      <c r="C5708" s="755" t="s">
        <v>25</v>
      </c>
      <c r="D5708" s="757">
        <v>333.29</v>
      </c>
    </row>
    <row r="5709" spans="1:4" ht="30">
      <c r="A5709" s="758">
        <v>87347</v>
      </c>
      <c r="B5709" s="759" t="s">
        <v>7471</v>
      </c>
      <c r="C5709" s="758" t="s">
        <v>25</v>
      </c>
      <c r="D5709" s="760">
        <v>324.61</v>
      </c>
    </row>
    <row r="5710" spans="1:4" ht="30">
      <c r="A5710" s="755">
        <v>87348</v>
      </c>
      <c r="B5710" s="756" t="s">
        <v>7472</v>
      </c>
      <c r="C5710" s="755" t="s">
        <v>25</v>
      </c>
      <c r="D5710" s="757">
        <v>336.96</v>
      </c>
    </row>
    <row r="5711" spans="1:4" ht="30">
      <c r="A5711" s="758">
        <v>87349</v>
      </c>
      <c r="B5711" s="759" t="s">
        <v>7473</v>
      </c>
      <c r="C5711" s="758" t="s">
        <v>25</v>
      </c>
      <c r="D5711" s="760">
        <v>299.66000000000003</v>
      </c>
    </row>
    <row r="5712" spans="1:4" ht="30">
      <c r="A5712" s="755">
        <v>87350</v>
      </c>
      <c r="B5712" s="756" t="s">
        <v>7474</v>
      </c>
      <c r="C5712" s="755" t="s">
        <v>25</v>
      </c>
      <c r="D5712" s="757">
        <v>281.99</v>
      </c>
    </row>
    <row r="5713" spans="1:4" ht="30">
      <c r="A5713" s="758">
        <v>87351</v>
      </c>
      <c r="B5713" s="759" t="s">
        <v>7475</v>
      </c>
      <c r="C5713" s="758" t="s">
        <v>25</v>
      </c>
      <c r="D5713" s="760">
        <v>254.57</v>
      </c>
    </row>
    <row r="5714" spans="1:4" ht="30">
      <c r="A5714" s="755">
        <v>87352</v>
      </c>
      <c r="B5714" s="756" t="s">
        <v>7476</v>
      </c>
      <c r="C5714" s="755" t="s">
        <v>25</v>
      </c>
      <c r="D5714" s="757">
        <v>360.26</v>
      </c>
    </row>
    <row r="5715" spans="1:4" ht="30">
      <c r="A5715" s="758">
        <v>87353</v>
      </c>
      <c r="B5715" s="759" t="s">
        <v>7477</v>
      </c>
      <c r="C5715" s="758" t="s">
        <v>25</v>
      </c>
      <c r="D5715" s="760">
        <v>320.52999999999997</v>
      </c>
    </row>
    <row r="5716" spans="1:4" ht="30">
      <c r="A5716" s="755">
        <v>87354</v>
      </c>
      <c r="B5716" s="756" t="s">
        <v>7478</v>
      </c>
      <c r="C5716" s="755" t="s">
        <v>25</v>
      </c>
      <c r="D5716" s="757">
        <v>303.39999999999998</v>
      </c>
    </row>
    <row r="5717" spans="1:4" ht="30">
      <c r="A5717" s="758">
        <v>87355</v>
      </c>
      <c r="B5717" s="759" t="s">
        <v>7479</v>
      </c>
      <c r="C5717" s="758" t="s">
        <v>25</v>
      </c>
      <c r="D5717" s="760">
        <v>310.73</v>
      </c>
    </row>
    <row r="5718" spans="1:4" ht="30">
      <c r="A5718" s="755">
        <v>87356</v>
      </c>
      <c r="B5718" s="756" t="s">
        <v>7480</v>
      </c>
      <c r="C5718" s="755" t="s">
        <v>25</v>
      </c>
      <c r="D5718" s="757">
        <v>278.55</v>
      </c>
    </row>
    <row r="5719" spans="1:4" ht="30">
      <c r="A5719" s="758">
        <v>87357</v>
      </c>
      <c r="B5719" s="759" t="s">
        <v>7481</v>
      </c>
      <c r="C5719" s="758" t="s">
        <v>25</v>
      </c>
      <c r="D5719" s="760">
        <v>272.20999999999998</v>
      </c>
    </row>
    <row r="5720" spans="1:4" ht="30">
      <c r="A5720" s="755">
        <v>87358</v>
      </c>
      <c r="B5720" s="756" t="s">
        <v>7482</v>
      </c>
      <c r="C5720" s="755" t="s">
        <v>25</v>
      </c>
      <c r="D5720" s="757">
        <v>2385.12</v>
      </c>
    </row>
    <row r="5721" spans="1:4" ht="30">
      <c r="A5721" s="758">
        <v>87359</v>
      </c>
      <c r="B5721" s="759" t="s">
        <v>7483</v>
      </c>
      <c r="C5721" s="758" t="s">
        <v>25</v>
      </c>
      <c r="D5721" s="760">
        <v>2376.5700000000002</v>
      </c>
    </row>
    <row r="5722" spans="1:4" ht="30">
      <c r="A5722" s="755">
        <v>87360</v>
      </c>
      <c r="B5722" s="756" t="s">
        <v>7484</v>
      </c>
      <c r="C5722" s="755" t="s">
        <v>25</v>
      </c>
      <c r="D5722" s="757">
        <v>2455.15</v>
      </c>
    </row>
    <row r="5723" spans="1:4" ht="30">
      <c r="A5723" s="758">
        <v>87361</v>
      </c>
      <c r="B5723" s="759" t="s">
        <v>7485</v>
      </c>
      <c r="C5723" s="758" t="s">
        <v>25</v>
      </c>
      <c r="D5723" s="760">
        <v>2438.5500000000002</v>
      </c>
    </row>
    <row r="5724" spans="1:4" ht="30">
      <c r="A5724" s="755">
        <v>87362</v>
      </c>
      <c r="B5724" s="756" t="s">
        <v>7486</v>
      </c>
      <c r="C5724" s="755" t="s">
        <v>25</v>
      </c>
      <c r="D5724" s="757">
        <v>2437.69</v>
      </c>
    </row>
    <row r="5725" spans="1:4" ht="30">
      <c r="A5725" s="758">
        <v>87363</v>
      </c>
      <c r="B5725" s="759" t="s">
        <v>7487</v>
      </c>
      <c r="C5725" s="758" t="s">
        <v>25</v>
      </c>
      <c r="D5725" s="760">
        <v>2424.1799999999998</v>
      </c>
    </row>
    <row r="5726" spans="1:4" ht="30">
      <c r="A5726" s="755">
        <v>87364</v>
      </c>
      <c r="B5726" s="756" t="s">
        <v>7488</v>
      </c>
      <c r="C5726" s="755" t="s">
        <v>25</v>
      </c>
      <c r="D5726" s="757">
        <v>2397.64</v>
      </c>
    </row>
    <row r="5727" spans="1:4" ht="30">
      <c r="A5727" s="758">
        <v>87365</v>
      </c>
      <c r="B5727" s="759" t="s">
        <v>7489</v>
      </c>
      <c r="C5727" s="758" t="s">
        <v>25</v>
      </c>
      <c r="D5727" s="760">
        <v>357.4</v>
      </c>
    </row>
    <row r="5728" spans="1:4" ht="30">
      <c r="A5728" s="755">
        <v>87366</v>
      </c>
      <c r="B5728" s="756" t="s">
        <v>7490</v>
      </c>
      <c r="C5728" s="755" t="s">
        <v>25</v>
      </c>
      <c r="D5728" s="757">
        <v>372.92</v>
      </c>
    </row>
    <row r="5729" spans="1:4" ht="30">
      <c r="A5729" s="758">
        <v>87367</v>
      </c>
      <c r="B5729" s="759" t="s">
        <v>7491</v>
      </c>
      <c r="C5729" s="758" t="s">
        <v>25</v>
      </c>
      <c r="D5729" s="760">
        <v>423.08</v>
      </c>
    </row>
    <row r="5730" spans="1:4" ht="30">
      <c r="A5730" s="755">
        <v>87368</v>
      </c>
      <c r="B5730" s="756" t="s">
        <v>7492</v>
      </c>
      <c r="C5730" s="755" t="s">
        <v>25</v>
      </c>
      <c r="D5730" s="757">
        <v>416.9</v>
      </c>
    </row>
    <row r="5731" spans="1:4" ht="30">
      <c r="A5731" s="758">
        <v>87369</v>
      </c>
      <c r="B5731" s="759" t="s">
        <v>7493</v>
      </c>
      <c r="C5731" s="758" t="s">
        <v>25</v>
      </c>
      <c r="D5731" s="760">
        <v>426.38</v>
      </c>
    </row>
    <row r="5732" spans="1:4" ht="30">
      <c r="A5732" s="755">
        <v>87370</v>
      </c>
      <c r="B5732" s="756" t="s">
        <v>7494</v>
      </c>
      <c r="C5732" s="755" t="s">
        <v>25</v>
      </c>
      <c r="D5732" s="757">
        <v>411.22</v>
      </c>
    </row>
    <row r="5733" spans="1:4" ht="30">
      <c r="A5733" s="758">
        <v>87371</v>
      </c>
      <c r="B5733" s="759" t="s">
        <v>1719</v>
      </c>
      <c r="C5733" s="758" t="s">
        <v>25</v>
      </c>
      <c r="D5733" s="760">
        <v>404.07</v>
      </c>
    </row>
    <row r="5734" spans="1:4">
      <c r="A5734" s="755">
        <v>87372</v>
      </c>
      <c r="B5734" s="756" t="s">
        <v>7495</v>
      </c>
      <c r="C5734" s="755" t="s">
        <v>25</v>
      </c>
      <c r="D5734" s="757">
        <v>507.51</v>
      </c>
    </row>
    <row r="5735" spans="1:4">
      <c r="A5735" s="758">
        <v>87373</v>
      </c>
      <c r="B5735" s="759" t="s">
        <v>7496</v>
      </c>
      <c r="C5735" s="758" t="s">
        <v>25</v>
      </c>
      <c r="D5735" s="760">
        <v>460.78</v>
      </c>
    </row>
    <row r="5736" spans="1:4">
      <c r="A5736" s="755">
        <v>87374</v>
      </c>
      <c r="B5736" s="756" t="s">
        <v>7497</v>
      </c>
      <c r="C5736" s="755" t="s">
        <v>25</v>
      </c>
      <c r="D5736" s="757">
        <v>429.39</v>
      </c>
    </row>
    <row r="5737" spans="1:4">
      <c r="A5737" s="758">
        <v>87375</v>
      </c>
      <c r="B5737" s="759" t="s">
        <v>7498</v>
      </c>
      <c r="C5737" s="758" t="s">
        <v>25</v>
      </c>
      <c r="D5737" s="760">
        <v>403</v>
      </c>
    </row>
    <row r="5738" spans="1:4">
      <c r="A5738" s="755">
        <v>87376</v>
      </c>
      <c r="B5738" s="756" t="s">
        <v>7499</v>
      </c>
      <c r="C5738" s="755" t="s">
        <v>25</v>
      </c>
      <c r="D5738" s="757">
        <v>353.82</v>
      </c>
    </row>
    <row r="5739" spans="1:4">
      <c r="A5739" s="758">
        <v>87377</v>
      </c>
      <c r="B5739" s="759" t="s">
        <v>7500</v>
      </c>
      <c r="C5739" s="758" t="s">
        <v>25</v>
      </c>
      <c r="D5739" s="760">
        <v>410.05</v>
      </c>
    </row>
    <row r="5740" spans="1:4">
      <c r="A5740" s="755">
        <v>87378</v>
      </c>
      <c r="B5740" s="756" t="s">
        <v>7501</v>
      </c>
      <c r="C5740" s="755" t="s">
        <v>25</v>
      </c>
      <c r="D5740" s="757">
        <v>376.31</v>
      </c>
    </row>
    <row r="5741" spans="1:4" ht="30">
      <c r="A5741" s="758">
        <v>87379</v>
      </c>
      <c r="B5741" s="759" t="s">
        <v>7502</v>
      </c>
      <c r="C5741" s="758" t="s">
        <v>25</v>
      </c>
      <c r="D5741" s="760">
        <v>2497.94</v>
      </c>
    </row>
    <row r="5742" spans="1:4" ht="30">
      <c r="A5742" s="755">
        <v>87380</v>
      </c>
      <c r="B5742" s="756" t="s">
        <v>7503</v>
      </c>
      <c r="C5742" s="755" t="s">
        <v>25</v>
      </c>
      <c r="D5742" s="757">
        <v>2557.81</v>
      </c>
    </row>
    <row r="5743" spans="1:4" ht="30">
      <c r="A5743" s="758">
        <v>87381</v>
      </c>
      <c r="B5743" s="759" t="s">
        <v>7504</v>
      </c>
      <c r="C5743" s="758" t="s">
        <v>25</v>
      </c>
      <c r="D5743" s="760">
        <v>2522.67</v>
      </c>
    </row>
    <row r="5744" spans="1:4" ht="30">
      <c r="A5744" s="755">
        <v>87382</v>
      </c>
      <c r="B5744" s="756" t="s">
        <v>7505</v>
      </c>
      <c r="C5744" s="755" t="s">
        <v>25</v>
      </c>
      <c r="D5744" s="757">
        <v>899.81</v>
      </c>
    </row>
    <row r="5745" spans="1:4" ht="30">
      <c r="A5745" s="758">
        <v>87383</v>
      </c>
      <c r="B5745" s="759" t="s">
        <v>7506</v>
      </c>
      <c r="C5745" s="758" t="s">
        <v>25</v>
      </c>
      <c r="D5745" s="760">
        <v>896.05</v>
      </c>
    </row>
    <row r="5746" spans="1:4" ht="30">
      <c r="A5746" s="755">
        <v>87384</v>
      </c>
      <c r="B5746" s="756" t="s">
        <v>7507</v>
      </c>
      <c r="C5746" s="755" t="s">
        <v>25</v>
      </c>
      <c r="D5746" s="757">
        <v>892.16</v>
      </c>
    </row>
    <row r="5747" spans="1:4">
      <c r="A5747" s="758">
        <v>87385</v>
      </c>
      <c r="B5747" s="759" t="s">
        <v>7508</v>
      </c>
      <c r="C5747" s="758" t="s">
        <v>25</v>
      </c>
      <c r="D5747" s="760">
        <v>1275.78</v>
      </c>
    </row>
    <row r="5748" spans="1:4">
      <c r="A5748" s="755">
        <v>87386</v>
      </c>
      <c r="B5748" s="756" t="s">
        <v>7509</v>
      </c>
      <c r="C5748" s="755" t="s">
        <v>25</v>
      </c>
      <c r="D5748" s="757">
        <v>1271.9000000000001</v>
      </c>
    </row>
    <row r="5749" spans="1:4">
      <c r="A5749" s="758">
        <v>87387</v>
      </c>
      <c r="B5749" s="759" t="s">
        <v>7510</v>
      </c>
      <c r="C5749" s="758" t="s">
        <v>25</v>
      </c>
      <c r="D5749" s="760">
        <v>1271.03</v>
      </c>
    </row>
    <row r="5750" spans="1:4" ht="30">
      <c r="A5750" s="755">
        <v>87388</v>
      </c>
      <c r="B5750" s="756" t="s">
        <v>1720</v>
      </c>
      <c r="C5750" s="755" t="s">
        <v>25</v>
      </c>
      <c r="D5750" s="757">
        <v>2997.95</v>
      </c>
    </row>
    <row r="5751" spans="1:4" ht="30">
      <c r="A5751" s="758">
        <v>87389</v>
      </c>
      <c r="B5751" s="759" t="s">
        <v>1721</v>
      </c>
      <c r="C5751" s="758" t="s">
        <v>25</v>
      </c>
      <c r="D5751" s="760">
        <v>3011.33</v>
      </c>
    </row>
    <row r="5752" spans="1:4" ht="30">
      <c r="A5752" s="755">
        <v>87390</v>
      </c>
      <c r="B5752" s="756" t="s">
        <v>1722</v>
      </c>
      <c r="C5752" s="755" t="s">
        <v>25</v>
      </c>
      <c r="D5752" s="757">
        <v>3020.17</v>
      </c>
    </row>
    <row r="5753" spans="1:4">
      <c r="A5753" s="758">
        <v>87391</v>
      </c>
      <c r="B5753" s="759" t="s">
        <v>1723</v>
      </c>
      <c r="C5753" s="758" t="s">
        <v>25</v>
      </c>
      <c r="D5753" s="760">
        <v>4352.53</v>
      </c>
    </row>
    <row r="5754" spans="1:4">
      <c r="A5754" s="755">
        <v>87393</v>
      </c>
      <c r="B5754" s="756" t="s">
        <v>1724</v>
      </c>
      <c r="C5754" s="755" t="s">
        <v>25</v>
      </c>
      <c r="D5754" s="757">
        <v>4404.51</v>
      </c>
    </row>
    <row r="5755" spans="1:4">
      <c r="A5755" s="142">
        <v>87394</v>
      </c>
      <c r="B5755" s="143" t="s">
        <v>1725</v>
      </c>
      <c r="C5755" s="142" t="s">
        <v>25</v>
      </c>
      <c r="D5755">
        <v>4427.18</v>
      </c>
    </row>
    <row r="5756" spans="1:4" ht="30">
      <c r="A5756" s="142">
        <v>87395</v>
      </c>
      <c r="B5756" s="143" t="s">
        <v>7511</v>
      </c>
      <c r="C5756" s="142" t="s">
        <v>25</v>
      </c>
      <c r="D5756">
        <v>3402.73</v>
      </c>
    </row>
    <row r="5757" spans="1:4" ht="30">
      <c r="A5757" s="142">
        <v>87396</v>
      </c>
      <c r="B5757" s="143" t="s">
        <v>7512</v>
      </c>
      <c r="C5757" s="142" t="s">
        <v>25</v>
      </c>
      <c r="D5757">
        <v>3441.38</v>
      </c>
    </row>
    <row r="5758" spans="1:4" ht="30">
      <c r="A5758" s="142">
        <v>87397</v>
      </c>
      <c r="B5758" s="143" t="s">
        <v>7513</v>
      </c>
      <c r="C5758" s="142" t="s">
        <v>25</v>
      </c>
      <c r="D5758">
        <v>3454.77</v>
      </c>
    </row>
    <row r="5759" spans="1:4" ht="30">
      <c r="A5759" s="142">
        <v>87398</v>
      </c>
      <c r="B5759" s="143" t="s">
        <v>7514</v>
      </c>
      <c r="C5759" s="142" t="s">
        <v>25</v>
      </c>
      <c r="D5759">
        <v>1043.6400000000001</v>
      </c>
    </row>
    <row r="5760" spans="1:4">
      <c r="A5760" s="142">
        <v>87399</v>
      </c>
      <c r="B5760" s="143" t="s">
        <v>837</v>
      </c>
      <c r="C5760" s="142" t="s">
        <v>25</v>
      </c>
      <c r="D5760">
        <v>1434</v>
      </c>
    </row>
    <row r="5761" spans="1:4">
      <c r="A5761" s="142">
        <v>87401</v>
      </c>
      <c r="B5761" s="143" t="s">
        <v>7515</v>
      </c>
      <c r="C5761" s="142" t="s">
        <v>25</v>
      </c>
      <c r="D5761">
        <v>4583.88</v>
      </c>
    </row>
    <row r="5762" spans="1:4">
      <c r="A5762" s="142">
        <v>87402</v>
      </c>
      <c r="B5762" s="143" t="s">
        <v>7516</v>
      </c>
      <c r="C5762" s="142" t="s">
        <v>25</v>
      </c>
      <c r="D5762">
        <v>3626.28</v>
      </c>
    </row>
    <row r="5763" spans="1:4" ht="30">
      <c r="A5763" s="142">
        <v>87404</v>
      </c>
      <c r="B5763" s="143" t="s">
        <v>1726</v>
      </c>
      <c r="C5763" s="142" t="s">
        <v>25</v>
      </c>
      <c r="D5763">
        <v>3105.29</v>
      </c>
    </row>
    <row r="5764" spans="1:4" ht="30">
      <c r="A5764" s="142">
        <v>87405</v>
      </c>
      <c r="B5764" s="143" t="s">
        <v>1727</v>
      </c>
      <c r="C5764" s="142" t="s">
        <v>25</v>
      </c>
      <c r="D5764">
        <v>3111.33</v>
      </c>
    </row>
    <row r="5765" spans="1:4">
      <c r="A5765" s="142">
        <v>87407</v>
      </c>
      <c r="B5765" s="143" t="s">
        <v>7517</v>
      </c>
      <c r="C5765" s="142" t="s">
        <v>25</v>
      </c>
      <c r="D5765">
        <v>914.62</v>
      </c>
    </row>
    <row r="5766" spans="1:4">
      <c r="A5766" s="142">
        <v>87408</v>
      </c>
      <c r="B5766" s="143" t="s">
        <v>1728</v>
      </c>
      <c r="C5766" s="142" t="s">
        <v>25</v>
      </c>
      <c r="D5766">
        <v>905.31</v>
      </c>
    </row>
    <row r="5767" spans="1:4">
      <c r="A5767" s="142">
        <v>87410</v>
      </c>
      <c r="B5767" s="143" t="s">
        <v>7518</v>
      </c>
      <c r="C5767" s="142" t="s">
        <v>25</v>
      </c>
      <c r="D5767">
        <v>710.42</v>
      </c>
    </row>
    <row r="5768" spans="1:4">
      <c r="A5768" s="142">
        <v>88626</v>
      </c>
      <c r="B5768" s="143" t="s">
        <v>7519</v>
      </c>
      <c r="C5768" s="142" t="s">
        <v>25</v>
      </c>
      <c r="D5768">
        <v>315.49</v>
      </c>
    </row>
    <row r="5769" spans="1:4">
      <c r="A5769" s="142">
        <v>88627</v>
      </c>
      <c r="B5769" s="143" t="s">
        <v>7520</v>
      </c>
      <c r="C5769" s="142" t="s">
        <v>25</v>
      </c>
      <c r="D5769">
        <v>385.87</v>
      </c>
    </row>
    <row r="5770" spans="1:4">
      <c r="A5770" s="142">
        <v>88628</v>
      </c>
      <c r="B5770" s="143" t="s">
        <v>7521</v>
      </c>
      <c r="C5770" s="142" t="s">
        <v>25</v>
      </c>
      <c r="D5770">
        <v>327.64999999999998</v>
      </c>
    </row>
    <row r="5771" spans="1:4">
      <c r="A5771" s="142">
        <v>88629</v>
      </c>
      <c r="B5771" s="143" t="s">
        <v>7522</v>
      </c>
      <c r="C5771" s="142" t="s">
        <v>25</v>
      </c>
      <c r="D5771">
        <v>401.08</v>
      </c>
    </row>
    <row r="5772" spans="1:4">
      <c r="A5772" s="142">
        <v>88630</v>
      </c>
      <c r="B5772" s="143" t="s">
        <v>7523</v>
      </c>
      <c r="C5772" s="142" t="s">
        <v>25</v>
      </c>
      <c r="D5772">
        <v>289.10000000000002</v>
      </c>
    </row>
    <row r="5773" spans="1:4">
      <c r="A5773" s="142">
        <v>88631</v>
      </c>
      <c r="B5773" s="143" t="s">
        <v>7524</v>
      </c>
      <c r="C5773" s="142" t="s">
        <v>25</v>
      </c>
      <c r="D5773">
        <v>364.77</v>
      </c>
    </row>
    <row r="5774" spans="1:4" ht="30">
      <c r="A5774" s="142">
        <v>88715</v>
      </c>
      <c r="B5774" s="143" t="s">
        <v>7525</v>
      </c>
      <c r="C5774" s="142" t="s">
        <v>25</v>
      </c>
      <c r="D5774">
        <v>319.27</v>
      </c>
    </row>
    <row r="5775" spans="1:4" ht="30">
      <c r="A5775" s="142">
        <v>95563</v>
      </c>
      <c r="B5775" s="143" t="s">
        <v>7526</v>
      </c>
      <c r="C5775" s="142" t="s">
        <v>25</v>
      </c>
      <c r="D5775">
        <v>523.53</v>
      </c>
    </row>
    <row r="5776" spans="1:4">
      <c r="A5776" s="142">
        <v>96920</v>
      </c>
      <c r="B5776" s="143" t="s">
        <v>7527</v>
      </c>
      <c r="C5776" s="142" t="s">
        <v>25</v>
      </c>
      <c r="D5776">
        <v>408.11</v>
      </c>
    </row>
    <row r="5777" spans="1:4">
      <c r="A5777" s="142">
        <v>88036</v>
      </c>
      <c r="B5777" s="143" t="s">
        <v>838</v>
      </c>
      <c r="C5777" s="142" t="s">
        <v>25</v>
      </c>
      <c r="D5777">
        <v>24.56</v>
      </c>
    </row>
    <row r="5778" spans="1:4">
      <c r="A5778" s="142">
        <v>88037</v>
      </c>
      <c r="B5778" s="143" t="s">
        <v>839</v>
      </c>
      <c r="C5778" s="142" t="s">
        <v>25</v>
      </c>
      <c r="D5778">
        <v>34.409999999999997</v>
      </c>
    </row>
    <row r="5779" spans="1:4">
      <c r="A5779" s="142">
        <v>88038</v>
      </c>
      <c r="B5779" s="143" t="s">
        <v>840</v>
      </c>
      <c r="C5779" s="142" t="s">
        <v>25</v>
      </c>
      <c r="D5779">
        <v>46.72</v>
      </c>
    </row>
    <row r="5780" spans="1:4">
      <c r="A5780" s="142">
        <v>88039</v>
      </c>
      <c r="B5780" s="143" t="s">
        <v>841</v>
      </c>
      <c r="C5780" s="142" t="s">
        <v>25</v>
      </c>
      <c r="D5780">
        <v>59.03</v>
      </c>
    </row>
    <row r="5781" spans="1:4">
      <c r="A5781" s="142">
        <v>88040</v>
      </c>
      <c r="B5781" s="143" t="s">
        <v>842</v>
      </c>
      <c r="C5781" s="142" t="s">
        <v>25</v>
      </c>
      <c r="D5781">
        <v>8.0299999999999994</v>
      </c>
    </row>
    <row r="5782" spans="1:4">
      <c r="A5782" s="142">
        <v>88041</v>
      </c>
      <c r="B5782" s="143" t="s">
        <v>843</v>
      </c>
      <c r="C5782" s="142" t="s">
        <v>25</v>
      </c>
      <c r="D5782">
        <v>12.45</v>
      </c>
    </row>
    <row r="5783" spans="1:4">
      <c r="A5783" s="142">
        <v>88042</v>
      </c>
      <c r="B5783" s="143" t="s">
        <v>844</v>
      </c>
      <c r="C5783" s="142" t="s">
        <v>25</v>
      </c>
      <c r="D5783">
        <v>17.96</v>
      </c>
    </row>
    <row r="5784" spans="1:4">
      <c r="A5784" s="142">
        <v>88043</v>
      </c>
      <c r="B5784" s="143" t="s">
        <v>7528</v>
      </c>
      <c r="C5784" s="142" t="s">
        <v>25</v>
      </c>
      <c r="D5784">
        <v>23.49</v>
      </c>
    </row>
    <row r="5785" spans="1:4">
      <c r="A5785" s="142">
        <v>88044</v>
      </c>
      <c r="B5785" s="143" t="s">
        <v>845</v>
      </c>
      <c r="C5785" s="142" t="s">
        <v>30</v>
      </c>
      <c r="D5785">
        <v>0.51</v>
      </c>
    </row>
    <row r="5786" spans="1:4">
      <c r="A5786" s="142">
        <v>88045</v>
      </c>
      <c r="B5786" s="143" t="s">
        <v>846</v>
      </c>
      <c r="C5786" s="142" t="s">
        <v>30</v>
      </c>
      <c r="D5786">
        <v>0.25</v>
      </c>
    </row>
    <row r="5787" spans="1:4" ht="30">
      <c r="A5787" s="142">
        <v>88046</v>
      </c>
      <c r="B5787" s="143" t="s">
        <v>847</v>
      </c>
      <c r="C5787" s="142" t="s">
        <v>30</v>
      </c>
      <c r="D5787">
        <v>0.22</v>
      </c>
    </row>
    <row r="5788" spans="1:4">
      <c r="A5788" s="142">
        <v>88047</v>
      </c>
      <c r="B5788" s="143" t="s">
        <v>848</v>
      </c>
      <c r="C5788" s="142" t="s">
        <v>30</v>
      </c>
      <c r="D5788">
        <v>0.08</v>
      </c>
    </row>
    <row r="5789" spans="1:4" ht="30">
      <c r="A5789" s="142">
        <v>88048</v>
      </c>
      <c r="B5789" s="143" t="s">
        <v>849</v>
      </c>
      <c r="C5789" s="142" t="s">
        <v>30</v>
      </c>
      <c r="D5789">
        <v>0.28999999999999998</v>
      </c>
    </row>
    <row r="5790" spans="1:4">
      <c r="A5790" s="142">
        <v>88049</v>
      </c>
      <c r="B5790" s="143" t="s">
        <v>850</v>
      </c>
      <c r="C5790" s="142" t="s">
        <v>30</v>
      </c>
      <c r="D5790">
        <v>0.1</v>
      </c>
    </row>
    <row r="5791" spans="1:4" ht="30">
      <c r="A5791" s="142">
        <v>88050</v>
      </c>
      <c r="B5791" s="143" t="s">
        <v>851</v>
      </c>
      <c r="C5791" s="142" t="s">
        <v>30</v>
      </c>
      <c r="D5791">
        <v>0.38</v>
      </c>
    </row>
    <row r="5792" spans="1:4">
      <c r="A5792" s="142">
        <v>88051</v>
      </c>
      <c r="B5792" s="143" t="s">
        <v>852</v>
      </c>
      <c r="C5792" s="142" t="s">
        <v>30</v>
      </c>
      <c r="D5792">
        <v>0.12</v>
      </c>
    </row>
    <row r="5793" spans="1:4" ht="30">
      <c r="A5793" s="142">
        <v>88052</v>
      </c>
      <c r="B5793" s="143" t="s">
        <v>853</v>
      </c>
      <c r="C5793" s="142" t="s">
        <v>30</v>
      </c>
      <c r="D5793">
        <v>0.47</v>
      </c>
    </row>
    <row r="5794" spans="1:4" ht="30">
      <c r="A5794" s="142">
        <v>88053</v>
      </c>
      <c r="B5794" s="143" t="s">
        <v>854</v>
      </c>
      <c r="C5794" s="142" t="s">
        <v>30</v>
      </c>
      <c r="D5794">
        <v>0.14000000000000001</v>
      </c>
    </row>
    <row r="5795" spans="1:4" ht="30">
      <c r="A5795" s="142">
        <v>88054</v>
      </c>
      <c r="B5795" s="143" t="s">
        <v>855</v>
      </c>
      <c r="C5795" s="142" t="s">
        <v>30</v>
      </c>
      <c r="D5795">
        <v>0.09</v>
      </c>
    </row>
    <row r="5796" spans="1:4" ht="30">
      <c r="A5796" s="142">
        <v>88055</v>
      </c>
      <c r="B5796" s="143" t="s">
        <v>856</v>
      </c>
      <c r="C5796" s="142" t="s">
        <v>30</v>
      </c>
      <c r="D5796">
        <v>0.02</v>
      </c>
    </row>
    <row r="5797" spans="1:4" ht="30">
      <c r="A5797" s="142">
        <v>88056</v>
      </c>
      <c r="B5797" s="143" t="s">
        <v>857</v>
      </c>
      <c r="C5797" s="142" t="s">
        <v>30</v>
      </c>
      <c r="D5797">
        <v>0.15</v>
      </c>
    </row>
    <row r="5798" spans="1:4" ht="30">
      <c r="A5798" s="142">
        <v>88057</v>
      </c>
      <c r="B5798" s="143" t="s">
        <v>858</v>
      </c>
      <c r="C5798" s="142" t="s">
        <v>30</v>
      </c>
      <c r="D5798">
        <v>0.03</v>
      </c>
    </row>
    <row r="5799" spans="1:4" ht="30">
      <c r="A5799" s="142">
        <v>88058</v>
      </c>
      <c r="B5799" s="143" t="s">
        <v>859</v>
      </c>
      <c r="C5799" s="142" t="s">
        <v>30</v>
      </c>
      <c r="D5799">
        <v>0.22</v>
      </c>
    </row>
    <row r="5800" spans="1:4" ht="30">
      <c r="A5800" s="142">
        <v>88059</v>
      </c>
      <c r="B5800" s="143" t="s">
        <v>860</v>
      </c>
      <c r="C5800" s="142" t="s">
        <v>30</v>
      </c>
      <c r="D5800">
        <v>0.05</v>
      </c>
    </row>
    <row r="5801" spans="1:4" ht="30">
      <c r="A5801" s="142">
        <v>88060</v>
      </c>
      <c r="B5801" s="143" t="s">
        <v>861</v>
      </c>
      <c r="C5801" s="142" t="s">
        <v>30</v>
      </c>
      <c r="D5801">
        <v>0.28999999999999998</v>
      </c>
    </row>
    <row r="5802" spans="1:4" ht="30">
      <c r="A5802" s="142">
        <v>88061</v>
      </c>
      <c r="B5802" s="143" t="s">
        <v>862</v>
      </c>
      <c r="C5802" s="142" t="s">
        <v>30</v>
      </c>
      <c r="D5802">
        <v>7.0000000000000007E-2</v>
      </c>
    </row>
    <row r="5803" spans="1:4">
      <c r="A5803" s="142">
        <v>88074</v>
      </c>
      <c r="B5803" s="143" t="s">
        <v>863</v>
      </c>
      <c r="C5803" s="142" t="s">
        <v>0</v>
      </c>
      <c r="D5803">
        <v>0.73</v>
      </c>
    </row>
    <row r="5804" spans="1:4">
      <c r="A5804" s="142">
        <v>88075</v>
      </c>
      <c r="B5804" s="143" t="s">
        <v>7529</v>
      </c>
      <c r="C5804" s="142" t="s">
        <v>0</v>
      </c>
      <c r="D5804">
        <v>0.49</v>
      </c>
    </row>
    <row r="5805" spans="1:4">
      <c r="A5805" s="142">
        <v>88076</v>
      </c>
      <c r="B5805" s="143" t="s">
        <v>7530</v>
      </c>
      <c r="C5805" s="142" t="s">
        <v>0</v>
      </c>
      <c r="D5805">
        <v>0.56999999999999995</v>
      </c>
    </row>
    <row r="5806" spans="1:4">
      <c r="A5806" s="142">
        <v>88077</v>
      </c>
      <c r="B5806" s="143" t="s">
        <v>7531</v>
      </c>
      <c r="C5806" s="142" t="s">
        <v>0</v>
      </c>
      <c r="D5806">
        <v>0.66</v>
      </c>
    </row>
    <row r="5807" spans="1:4">
      <c r="A5807" s="142">
        <v>88078</v>
      </c>
      <c r="B5807" s="143" t="s">
        <v>7532</v>
      </c>
      <c r="C5807" s="142" t="s">
        <v>0</v>
      </c>
      <c r="D5807">
        <v>0.75</v>
      </c>
    </row>
    <row r="5808" spans="1:4">
      <c r="A5808" s="142">
        <v>88079</v>
      </c>
      <c r="B5808" s="143" t="s">
        <v>7533</v>
      </c>
      <c r="C5808" s="142" t="s">
        <v>0</v>
      </c>
      <c r="D5808">
        <v>0.13</v>
      </c>
    </row>
    <row r="5809" spans="1:4">
      <c r="A5809" s="142">
        <v>88080</v>
      </c>
      <c r="B5809" s="143" t="s">
        <v>7534</v>
      </c>
      <c r="C5809" s="142" t="s">
        <v>0</v>
      </c>
      <c r="D5809">
        <v>0.21</v>
      </c>
    </row>
    <row r="5810" spans="1:4">
      <c r="A5810" s="142">
        <v>88081</v>
      </c>
      <c r="B5810" s="143" t="s">
        <v>7535</v>
      </c>
      <c r="C5810" s="142" t="s">
        <v>0</v>
      </c>
      <c r="D5810">
        <v>0.32</v>
      </c>
    </row>
    <row r="5811" spans="1:4">
      <c r="A5811" s="142">
        <v>88082</v>
      </c>
      <c r="B5811" s="143" t="s">
        <v>7536</v>
      </c>
      <c r="C5811" s="142" t="s">
        <v>0</v>
      </c>
      <c r="D5811">
        <v>0.42</v>
      </c>
    </row>
    <row r="5812" spans="1:4">
      <c r="A5812" s="142">
        <v>88083</v>
      </c>
      <c r="B5812" s="143" t="s">
        <v>864</v>
      </c>
      <c r="C5812" s="142" t="s">
        <v>0</v>
      </c>
      <c r="D5812">
        <v>0.06</v>
      </c>
    </row>
    <row r="5813" spans="1:4">
      <c r="A5813" s="142">
        <v>88084</v>
      </c>
      <c r="B5813" s="143" t="s">
        <v>865</v>
      </c>
      <c r="C5813" s="142" t="s">
        <v>0</v>
      </c>
      <c r="D5813">
        <v>0.09</v>
      </c>
    </row>
    <row r="5814" spans="1:4">
      <c r="A5814" s="142">
        <v>88085</v>
      </c>
      <c r="B5814" s="143" t="s">
        <v>866</v>
      </c>
      <c r="C5814" s="142" t="s">
        <v>0</v>
      </c>
      <c r="D5814">
        <v>0.14000000000000001</v>
      </c>
    </row>
    <row r="5815" spans="1:4">
      <c r="A5815" s="142">
        <v>88086</v>
      </c>
      <c r="B5815" s="143" t="s">
        <v>7537</v>
      </c>
      <c r="C5815" s="142" t="s">
        <v>0</v>
      </c>
      <c r="D5815">
        <v>0.19</v>
      </c>
    </row>
    <row r="5816" spans="1:4">
      <c r="A5816" s="142">
        <v>88087</v>
      </c>
      <c r="B5816" s="143" t="s">
        <v>867</v>
      </c>
      <c r="C5816" s="142" t="s">
        <v>868</v>
      </c>
      <c r="D5816">
        <v>0.05</v>
      </c>
    </row>
    <row r="5817" spans="1:4">
      <c r="A5817" s="142">
        <v>88099</v>
      </c>
      <c r="B5817" s="143" t="s">
        <v>7538</v>
      </c>
      <c r="C5817" s="142" t="s">
        <v>30</v>
      </c>
      <c r="D5817">
        <v>0.2</v>
      </c>
    </row>
    <row r="5818" spans="1:4">
      <c r="A5818" s="142">
        <v>88100</v>
      </c>
      <c r="B5818" s="143" t="s">
        <v>7539</v>
      </c>
      <c r="C5818" s="142" t="s">
        <v>30</v>
      </c>
      <c r="D5818">
        <v>0.1</v>
      </c>
    </row>
    <row r="5819" spans="1:4">
      <c r="A5819" s="142">
        <v>88101</v>
      </c>
      <c r="B5819" s="143" t="s">
        <v>869</v>
      </c>
      <c r="C5819" s="142" t="s">
        <v>0</v>
      </c>
      <c r="D5819">
        <v>0.32</v>
      </c>
    </row>
    <row r="5820" spans="1:4">
      <c r="A5820" s="142">
        <v>88102</v>
      </c>
      <c r="B5820" s="143" t="s">
        <v>870</v>
      </c>
      <c r="C5820" s="142" t="s">
        <v>868</v>
      </c>
      <c r="D5820">
        <v>0.02</v>
      </c>
    </row>
    <row r="5821" spans="1:4">
      <c r="A5821" s="142">
        <v>88103</v>
      </c>
      <c r="B5821" s="143" t="s">
        <v>7540</v>
      </c>
      <c r="C5821" s="142" t="s">
        <v>868</v>
      </c>
      <c r="D5821">
        <v>0.04</v>
      </c>
    </row>
    <row r="5822" spans="1:4">
      <c r="A5822" s="142">
        <v>89176</v>
      </c>
      <c r="B5822" s="143" t="s">
        <v>7541</v>
      </c>
      <c r="C5822" s="142" t="s">
        <v>668</v>
      </c>
      <c r="D5822">
        <v>7.08</v>
      </c>
    </row>
    <row r="5823" spans="1:4">
      <c r="A5823" s="142">
        <v>89177</v>
      </c>
      <c r="B5823" s="143" t="s">
        <v>7542</v>
      </c>
      <c r="C5823" s="142" t="s">
        <v>668</v>
      </c>
      <c r="D5823">
        <v>9.91</v>
      </c>
    </row>
    <row r="5824" spans="1:4">
      <c r="A5824" s="142">
        <v>89178</v>
      </c>
      <c r="B5824" s="143" t="s">
        <v>7543</v>
      </c>
      <c r="C5824" s="142" t="s">
        <v>668</v>
      </c>
      <c r="D5824">
        <v>11.32</v>
      </c>
    </row>
    <row r="5825" spans="1:4">
      <c r="A5825" s="142">
        <v>89179</v>
      </c>
      <c r="B5825" s="143" t="s">
        <v>7544</v>
      </c>
      <c r="C5825" s="142" t="s">
        <v>668</v>
      </c>
      <c r="D5825">
        <v>11.32</v>
      </c>
    </row>
    <row r="5826" spans="1:4">
      <c r="A5826" s="142">
        <v>89180</v>
      </c>
      <c r="B5826" s="143" t="s">
        <v>7545</v>
      </c>
      <c r="C5826" s="142" t="s">
        <v>668</v>
      </c>
      <c r="D5826">
        <v>12.74</v>
      </c>
    </row>
    <row r="5827" spans="1:4">
      <c r="A5827" s="142">
        <v>89181</v>
      </c>
      <c r="B5827" s="143" t="s">
        <v>7546</v>
      </c>
      <c r="C5827" s="142" t="s">
        <v>668</v>
      </c>
      <c r="D5827">
        <v>15.57</v>
      </c>
    </row>
    <row r="5828" spans="1:4">
      <c r="A5828" s="142">
        <v>89182</v>
      </c>
      <c r="B5828" s="143" t="s">
        <v>7547</v>
      </c>
      <c r="C5828" s="142" t="s">
        <v>668</v>
      </c>
      <c r="D5828">
        <v>15.57</v>
      </c>
    </row>
    <row r="5829" spans="1:4">
      <c r="A5829" s="142">
        <v>89183</v>
      </c>
      <c r="B5829" s="143" t="s">
        <v>7548</v>
      </c>
      <c r="C5829" s="142" t="s">
        <v>668</v>
      </c>
      <c r="D5829">
        <v>16.989999999999998</v>
      </c>
    </row>
    <row r="5830" spans="1:4">
      <c r="A5830" s="142">
        <v>89184</v>
      </c>
      <c r="B5830" s="143" t="s">
        <v>7549</v>
      </c>
      <c r="C5830" s="142" t="s">
        <v>668</v>
      </c>
      <c r="D5830">
        <v>19.82</v>
      </c>
    </row>
    <row r="5831" spans="1:4">
      <c r="A5831" s="142">
        <v>89185</v>
      </c>
      <c r="B5831" s="143" t="s">
        <v>7550</v>
      </c>
      <c r="C5831" s="142" t="s">
        <v>668</v>
      </c>
      <c r="D5831">
        <v>19.82</v>
      </c>
    </row>
    <row r="5832" spans="1:4">
      <c r="A5832" s="142">
        <v>89186</v>
      </c>
      <c r="B5832" s="143" t="s">
        <v>7551</v>
      </c>
      <c r="C5832" s="142" t="s">
        <v>668</v>
      </c>
      <c r="D5832">
        <v>21.24</v>
      </c>
    </row>
    <row r="5833" spans="1:4">
      <c r="A5833" s="142">
        <v>89187</v>
      </c>
      <c r="B5833" s="143" t="s">
        <v>7552</v>
      </c>
      <c r="C5833" s="142" t="s">
        <v>668</v>
      </c>
      <c r="D5833">
        <v>24.07</v>
      </c>
    </row>
    <row r="5834" spans="1:4">
      <c r="A5834" s="142">
        <v>89188</v>
      </c>
      <c r="B5834" s="143" t="s">
        <v>7553</v>
      </c>
      <c r="C5834" s="142" t="s">
        <v>871</v>
      </c>
      <c r="D5834">
        <v>0.35</v>
      </c>
    </row>
    <row r="5835" spans="1:4">
      <c r="A5835" s="142">
        <v>89189</v>
      </c>
      <c r="B5835" s="143" t="s">
        <v>7554</v>
      </c>
      <c r="C5835" s="142" t="s">
        <v>871</v>
      </c>
      <c r="D5835">
        <v>0.45</v>
      </c>
    </row>
    <row r="5836" spans="1:4">
      <c r="A5836" s="142">
        <v>89190</v>
      </c>
      <c r="B5836" s="143" t="s">
        <v>7555</v>
      </c>
      <c r="C5836" s="142" t="s">
        <v>871</v>
      </c>
      <c r="D5836">
        <v>0.61</v>
      </c>
    </row>
    <row r="5837" spans="1:4">
      <c r="A5837" s="142">
        <v>89191</v>
      </c>
      <c r="B5837" s="143" t="s">
        <v>7556</v>
      </c>
      <c r="C5837" s="142" t="s">
        <v>871</v>
      </c>
      <c r="D5837">
        <v>0.73</v>
      </c>
    </row>
    <row r="5838" spans="1:4">
      <c r="A5838" s="142">
        <v>89192</v>
      </c>
      <c r="B5838" s="143" t="s">
        <v>872</v>
      </c>
      <c r="C5838" s="142" t="s">
        <v>668</v>
      </c>
      <c r="D5838">
        <v>21.24</v>
      </c>
    </row>
    <row r="5839" spans="1:4">
      <c r="A5839" s="142">
        <v>89193</v>
      </c>
      <c r="B5839" s="143" t="s">
        <v>873</v>
      </c>
      <c r="C5839" s="142" t="s">
        <v>668</v>
      </c>
      <c r="D5839">
        <v>35.4</v>
      </c>
    </row>
    <row r="5840" spans="1:4">
      <c r="A5840" s="142">
        <v>89194</v>
      </c>
      <c r="B5840" s="143" t="s">
        <v>874</v>
      </c>
      <c r="C5840" s="142" t="s">
        <v>668</v>
      </c>
      <c r="D5840">
        <v>52.39</v>
      </c>
    </row>
    <row r="5841" spans="1:4">
      <c r="A5841" s="142">
        <v>89195</v>
      </c>
      <c r="B5841" s="143" t="s">
        <v>875</v>
      </c>
      <c r="C5841" s="142" t="s">
        <v>668</v>
      </c>
      <c r="D5841">
        <v>8.49</v>
      </c>
    </row>
    <row r="5842" spans="1:4">
      <c r="A5842" s="142">
        <v>89196</v>
      </c>
      <c r="B5842" s="143" t="s">
        <v>876</v>
      </c>
      <c r="C5842" s="142" t="s">
        <v>668</v>
      </c>
      <c r="D5842">
        <v>14.16</v>
      </c>
    </row>
    <row r="5843" spans="1:4">
      <c r="A5843" s="142">
        <v>89197</v>
      </c>
      <c r="B5843" s="143" t="s">
        <v>877</v>
      </c>
      <c r="C5843" s="142" t="s">
        <v>668</v>
      </c>
      <c r="D5843">
        <v>21.24</v>
      </c>
    </row>
    <row r="5844" spans="1:4">
      <c r="A5844" s="142">
        <v>91104</v>
      </c>
      <c r="B5844" s="143" t="s">
        <v>7557</v>
      </c>
      <c r="C5844" s="142" t="s">
        <v>29</v>
      </c>
      <c r="D5844">
        <v>0.05</v>
      </c>
    </row>
    <row r="5845" spans="1:4" ht="30">
      <c r="A5845" s="142">
        <v>91105</v>
      </c>
      <c r="B5845" s="143" t="s">
        <v>878</v>
      </c>
      <c r="C5845" s="142" t="s">
        <v>29</v>
      </c>
      <c r="D5845">
        <v>0.13</v>
      </c>
    </row>
    <row r="5846" spans="1:4" ht="30">
      <c r="A5846" s="142">
        <v>91106</v>
      </c>
      <c r="B5846" s="143" t="s">
        <v>1729</v>
      </c>
      <c r="C5846" s="142" t="s">
        <v>29</v>
      </c>
      <c r="D5846">
        <v>0.05</v>
      </c>
    </row>
    <row r="5847" spans="1:4" ht="30">
      <c r="A5847" s="142">
        <v>91107</v>
      </c>
      <c r="B5847" s="143" t="s">
        <v>7558</v>
      </c>
      <c r="C5847" s="142" t="s">
        <v>29</v>
      </c>
      <c r="D5847">
        <v>0.06</v>
      </c>
    </row>
    <row r="5848" spans="1:4" ht="30">
      <c r="A5848" s="142">
        <v>91108</v>
      </c>
      <c r="B5848" s="143" t="s">
        <v>7559</v>
      </c>
      <c r="C5848" s="142" t="s">
        <v>29</v>
      </c>
      <c r="D5848">
        <v>0.13</v>
      </c>
    </row>
    <row r="5849" spans="1:4">
      <c r="A5849" s="142">
        <v>91109</v>
      </c>
      <c r="B5849" s="143" t="s">
        <v>879</v>
      </c>
      <c r="C5849" s="142" t="s">
        <v>29</v>
      </c>
      <c r="D5849">
        <v>0.11</v>
      </c>
    </row>
    <row r="5850" spans="1:4" ht="30">
      <c r="A5850" s="142">
        <v>91110</v>
      </c>
      <c r="B5850" s="143" t="s">
        <v>7560</v>
      </c>
      <c r="C5850" s="142" t="s">
        <v>29</v>
      </c>
      <c r="D5850">
        <v>0.13</v>
      </c>
    </row>
    <row r="5851" spans="1:4" ht="30">
      <c r="A5851" s="142">
        <v>91111</v>
      </c>
      <c r="B5851" s="143" t="s">
        <v>7561</v>
      </c>
      <c r="C5851" s="142" t="s">
        <v>29</v>
      </c>
      <c r="D5851">
        <v>0.18</v>
      </c>
    </row>
    <row r="5852" spans="1:4">
      <c r="A5852" s="142">
        <v>91112</v>
      </c>
      <c r="B5852" s="143" t="s">
        <v>7562</v>
      </c>
      <c r="C5852" s="142" t="s">
        <v>29</v>
      </c>
      <c r="D5852">
        <v>0.1</v>
      </c>
    </row>
    <row r="5853" spans="1:4" ht="30">
      <c r="A5853" s="142">
        <v>91113</v>
      </c>
      <c r="B5853" s="143" t="s">
        <v>7563</v>
      </c>
      <c r="C5853" s="142" t="s">
        <v>29</v>
      </c>
      <c r="D5853">
        <v>0.2</v>
      </c>
    </row>
    <row r="5854" spans="1:4" ht="30">
      <c r="A5854" s="142">
        <v>91114</v>
      </c>
      <c r="B5854" s="143" t="s">
        <v>7564</v>
      </c>
      <c r="C5854" s="142" t="s">
        <v>29</v>
      </c>
      <c r="D5854">
        <v>0.39</v>
      </c>
    </row>
    <row r="5855" spans="1:4">
      <c r="A5855" s="142">
        <v>91115</v>
      </c>
      <c r="B5855" s="143" t="s">
        <v>7565</v>
      </c>
      <c r="C5855" s="142" t="s">
        <v>29</v>
      </c>
      <c r="D5855">
        <v>0.06</v>
      </c>
    </row>
    <row r="5856" spans="1:4" ht="30">
      <c r="A5856" s="142">
        <v>91116</v>
      </c>
      <c r="B5856" s="143" t="s">
        <v>7566</v>
      </c>
      <c r="C5856" s="142" t="s">
        <v>29</v>
      </c>
      <c r="D5856">
        <v>0.11</v>
      </c>
    </row>
    <row r="5857" spans="1:4" ht="30">
      <c r="A5857" s="142">
        <v>91117</v>
      </c>
      <c r="B5857" s="143" t="s">
        <v>7567</v>
      </c>
      <c r="C5857" s="142" t="s">
        <v>29</v>
      </c>
      <c r="D5857">
        <v>0.16</v>
      </c>
    </row>
    <row r="5858" spans="1:4" ht="30">
      <c r="A5858" s="142">
        <v>91118</v>
      </c>
      <c r="B5858" s="143" t="s">
        <v>7568</v>
      </c>
      <c r="C5858" s="142" t="s">
        <v>29</v>
      </c>
      <c r="D5858">
        <v>0.13</v>
      </c>
    </row>
    <row r="5859" spans="1:4" ht="30">
      <c r="A5859" s="142">
        <v>91119</v>
      </c>
      <c r="B5859" s="143" t="s">
        <v>7569</v>
      </c>
      <c r="C5859" s="142" t="s">
        <v>29</v>
      </c>
      <c r="D5859">
        <v>0.26</v>
      </c>
    </row>
    <row r="5860" spans="1:4" ht="30">
      <c r="A5860" s="142">
        <v>91120</v>
      </c>
      <c r="B5860" s="143" t="s">
        <v>7570</v>
      </c>
      <c r="C5860" s="142" t="s">
        <v>29</v>
      </c>
      <c r="D5860">
        <v>0.39</v>
      </c>
    </row>
    <row r="5861" spans="1:4" ht="30">
      <c r="A5861" s="142">
        <v>91121</v>
      </c>
      <c r="B5861" s="143" t="s">
        <v>7571</v>
      </c>
      <c r="C5861" s="142" t="s">
        <v>29</v>
      </c>
      <c r="D5861">
        <v>0.65</v>
      </c>
    </row>
    <row r="5862" spans="1:4" ht="30">
      <c r="A5862" s="142">
        <v>91122</v>
      </c>
      <c r="B5862" s="143" t="s">
        <v>7572</v>
      </c>
      <c r="C5862" s="142" t="s">
        <v>29</v>
      </c>
      <c r="D5862">
        <v>0.91</v>
      </c>
    </row>
    <row r="5863" spans="1:4" ht="30">
      <c r="A5863" s="142">
        <v>91123</v>
      </c>
      <c r="B5863" s="143" t="s">
        <v>7573</v>
      </c>
      <c r="C5863" s="142" t="s">
        <v>29</v>
      </c>
      <c r="D5863">
        <v>1.17</v>
      </c>
    </row>
    <row r="5864" spans="1:4">
      <c r="A5864" s="142">
        <v>91124</v>
      </c>
      <c r="B5864" s="143" t="s">
        <v>880</v>
      </c>
      <c r="C5864" s="142" t="s">
        <v>25</v>
      </c>
      <c r="D5864">
        <v>60.18</v>
      </c>
    </row>
    <row r="5865" spans="1:4">
      <c r="A5865" s="142">
        <v>91125</v>
      </c>
      <c r="B5865" s="143" t="s">
        <v>881</v>
      </c>
      <c r="C5865" s="142" t="s">
        <v>26</v>
      </c>
      <c r="D5865">
        <v>7.0000000000000007E-2</v>
      </c>
    </row>
    <row r="5866" spans="1:4">
      <c r="A5866" s="142">
        <v>91128</v>
      </c>
      <c r="B5866" s="143" t="s">
        <v>7574</v>
      </c>
      <c r="C5866" s="142" t="s">
        <v>871</v>
      </c>
      <c r="D5866">
        <v>0.12</v>
      </c>
    </row>
    <row r="5867" spans="1:4">
      <c r="A5867" s="142">
        <v>91129</v>
      </c>
      <c r="B5867" s="143" t="s">
        <v>7575</v>
      </c>
      <c r="C5867" s="142" t="s">
        <v>871</v>
      </c>
      <c r="D5867">
        <v>0.19</v>
      </c>
    </row>
    <row r="5868" spans="1:4">
      <c r="A5868" s="142">
        <v>91130</v>
      </c>
      <c r="B5868" s="143" t="s">
        <v>7576</v>
      </c>
      <c r="C5868" s="142" t="s">
        <v>871</v>
      </c>
      <c r="D5868">
        <v>0.26</v>
      </c>
    </row>
    <row r="5869" spans="1:4">
      <c r="A5869" s="142">
        <v>91132</v>
      </c>
      <c r="B5869" s="143" t="s">
        <v>7577</v>
      </c>
      <c r="C5869" s="142" t="s">
        <v>871</v>
      </c>
      <c r="D5869">
        <v>0.35</v>
      </c>
    </row>
    <row r="5870" spans="1:4">
      <c r="A5870" s="142">
        <v>91134</v>
      </c>
      <c r="B5870" s="143" t="s">
        <v>882</v>
      </c>
      <c r="C5870" s="142" t="s">
        <v>668</v>
      </c>
      <c r="D5870">
        <v>2.17</v>
      </c>
    </row>
    <row r="5871" spans="1:4">
      <c r="A5871" s="142">
        <v>91135</v>
      </c>
      <c r="B5871" s="143" t="s">
        <v>883</v>
      </c>
      <c r="C5871" s="142" t="s">
        <v>668</v>
      </c>
      <c r="D5871">
        <v>3.91</v>
      </c>
    </row>
    <row r="5872" spans="1:4">
      <c r="A5872" s="142">
        <v>91136</v>
      </c>
      <c r="B5872" s="143" t="s">
        <v>884</v>
      </c>
      <c r="C5872" s="142" t="s">
        <v>668</v>
      </c>
      <c r="D5872">
        <v>5.64</v>
      </c>
    </row>
    <row r="5873" spans="1:4">
      <c r="A5873" s="142">
        <v>91137</v>
      </c>
      <c r="B5873" s="143" t="s">
        <v>885</v>
      </c>
      <c r="C5873" s="142" t="s">
        <v>668</v>
      </c>
      <c r="D5873">
        <v>7.38</v>
      </c>
    </row>
    <row r="5874" spans="1:4">
      <c r="A5874" s="142">
        <v>91138</v>
      </c>
      <c r="B5874" s="143" t="s">
        <v>7578</v>
      </c>
      <c r="C5874" s="142" t="s">
        <v>886</v>
      </c>
      <c r="D5874">
        <v>73.95</v>
      </c>
    </row>
    <row r="5875" spans="1:4" ht="30">
      <c r="A5875" s="142">
        <v>91139</v>
      </c>
      <c r="B5875" s="143" t="s">
        <v>7579</v>
      </c>
      <c r="C5875" s="142" t="s">
        <v>886</v>
      </c>
      <c r="D5875">
        <v>39.19</v>
      </c>
    </row>
    <row r="5876" spans="1:4" ht="30">
      <c r="A5876" s="142">
        <v>91140</v>
      </c>
      <c r="B5876" s="143" t="s">
        <v>887</v>
      </c>
      <c r="C5876" s="142" t="s">
        <v>886</v>
      </c>
      <c r="D5876">
        <v>17.36</v>
      </c>
    </row>
    <row r="5877" spans="1:4">
      <c r="A5877" s="142">
        <v>91141</v>
      </c>
      <c r="B5877" s="143" t="s">
        <v>7580</v>
      </c>
      <c r="C5877" s="142" t="s">
        <v>886</v>
      </c>
      <c r="D5877">
        <v>113.15</v>
      </c>
    </row>
    <row r="5878" spans="1:4" ht="30">
      <c r="A5878" s="142">
        <v>91142</v>
      </c>
      <c r="B5878" s="143" t="s">
        <v>7581</v>
      </c>
      <c r="C5878" s="142" t="s">
        <v>886</v>
      </c>
      <c r="D5878">
        <v>73.95</v>
      </c>
    </row>
    <row r="5879" spans="1:4" ht="30">
      <c r="A5879" s="142">
        <v>91143</v>
      </c>
      <c r="B5879" s="143" t="s">
        <v>888</v>
      </c>
      <c r="C5879" s="142" t="s">
        <v>886</v>
      </c>
      <c r="D5879">
        <v>17.36</v>
      </c>
    </row>
    <row r="5880" spans="1:4">
      <c r="A5880" s="142">
        <v>91144</v>
      </c>
      <c r="B5880" s="143" t="s">
        <v>7582</v>
      </c>
      <c r="C5880" s="142" t="s">
        <v>886</v>
      </c>
      <c r="D5880">
        <v>152.34</v>
      </c>
    </row>
    <row r="5881" spans="1:4" ht="30">
      <c r="A5881" s="142">
        <v>91145</v>
      </c>
      <c r="B5881" s="143" t="s">
        <v>7583</v>
      </c>
      <c r="C5881" s="142" t="s">
        <v>886</v>
      </c>
      <c r="D5881">
        <v>113.15</v>
      </c>
    </row>
    <row r="5882" spans="1:4" ht="30">
      <c r="A5882" s="142">
        <v>91146</v>
      </c>
      <c r="B5882" s="143" t="s">
        <v>889</v>
      </c>
      <c r="C5882" s="142" t="s">
        <v>886</v>
      </c>
      <c r="D5882">
        <v>21.8</v>
      </c>
    </row>
    <row r="5883" spans="1:4">
      <c r="A5883" s="142">
        <v>91147</v>
      </c>
      <c r="B5883" s="143" t="s">
        <v>7584</v>
      </c>
      <c r="C5883" s="142" t="s">
        <v>886</v>
      </c>
      <c r="D5883">
        <v>208.93</v>
      </c>
    </row>
    <row r="5884" spans="1:4" ht="30">
      <c r="A5884" s="142">
        <v>91148</v>
      </c>
      <c r="B5884" s="143" t="s">
        <v>7585</v>
      </c>
      <c r="C5884" s="142" t="s">
        <v>886</v>
      </c>
      <c r="D5884">
        <v>134.97999999999999</v>
      </c>
    </row>
    <row r="5885" spans="1:4" ht="30">
      <c r="A5885" s="142">
        <v>91149</v>
      </c>
      <c r="B5885" s="143" t="s">
        <v>890</v>
      </c>
      <c r="C5885" s="142" t="s">
        <v>886</v>
      </c>
      <c r="D5885">
        <v>34.75</v>
      </c>
    </row>
    <row r="5886" spans="1:4">
      <c r="A5886" s="142">
        <v>92121</v>
      </c>
      <c r="B5886" s="143" t="s">
        <v>891</v>
      </c>
      <c r="C5886" s="142" t="s">
        <v>25</v>
      </c>
      <c r="D5886">
        <v>20.16</v>
      </c>
    </row>
    <row r="5887" spans="1:4">
      <c r="A5887" s="142">
        <v>92122</v>
      </c>
      <c r="B5887" s="143" t="s">
        <v>892</v>
      </c>
      <c r="C5887" s="142" t="s">
        <v>25</v>
      </c>
      <c r="D5887">
        <v>33.950000000000003</v>
      </c>
    </row>
    <row r="5888" spans="1:4">
      <c r="A5888" s="142">
        <v>92123</v>
      </c>
      <c r="B5888" s="143" t="s">
        <v>893</v>
      </c>
      <c r="C5888" s="142" t="s">
        <v>25</v>
      </c>
      <c r="D5888">
        <v>33.08</v>
      </c>
    </row>
    <row r="5889" spans="1:4">
      <c r="A5889" s="142">
        <v>94926</v>
      </c>
      <c r="B5889" s="143" t="s">
        <v>2231</v>
      </c>
      <c r="C5889" s="142" t="s">
        <v>0</v>
      </c>
      <c r="D5889">
        <v>1.02</v>
      </c>
    </row>
    <row r="5890" spans="1:4">
      <c r="A5890" s="142">
        <v>94927</v>
      </c>
      <c r="B5890" s="143" t="s">
        <v>2232</v>
      </c>
      <c r="C5890" s="142" t="s">
        <v>0</v>
      </c>
      <c r="D5890">
        <v>0.53</v>
      </c>
    </row>
    <row r="5891" spans="1:4" ht="30">
      <c r="A5891" s="142">
        <v>94928</v>
      </c>
      <c r="B5891" s="143" t="s">
        <v>7586</v>
      </c>
      <c r="C5891" s="142" t="s">
        <v>30</v>
      </c>
      <c r="D5891">
        <v>1.62</v>
      </c>
    </row>
    <row r="5892" spans="1:4" ht="30">
      <c r="A5892" s="142">
        <v>94929</v>
      </c>
      <c r="B5892" s="143" t="s">
        <v>2233</v>
      </c>
      <c r="C5892" s="142" t="s">
        <v>30</v>
      </c>
      <c r="D5892">
        <v>2.85</v>
      </c>
    </row>
    <row r="5893" spans="1:4" ht="30">
      <c r="A5893" s="142">
        <v>94930</v>
      </c>
      <c r="B5893" s="143" t="s">
        <v>7587</v>
      </c>
      <c r="C5893" s="142" t="s">
        <v>30</v>
      </c>
      <c r="D5893">
        <v>0.84</v>
      </c>
    </row>
    <row r="5894" spans="1:4" ht="30">
      <c r="A5894" s="142">
        <v>94931</v>
      </c>
      <c r="B5894" s="143" t="s">
        <v>7588</v>
      </c>
      <c r="C5894" s="142" t="s">
        <v>30</v>
      </c>
      <c r="D5894">
        <v>1.48</v>
      </c>
    </row>
    <row r="5895" spans="1:4" ht="30">
      <c r="A5895" s="142">
        <v>94932</v>
      </c>
      <c r="B5895" s="143" t="s">
        <v>7589</v>
      </c>
      <c r="C5895" s="142" t="s">
        <v>30</v>
      </c>
      <c r="D5895">
        <v>3.02</v>
      </c>
    </row>
    <row r="5896" spans="1:4" ht="30">
      <c r="A5896" s="142">
        <v>94934</v>
      </c>
      <c r="B5896" s="143" t="s">
        <v>7590</v>
      </c>
      <c r="C5896" s="142" t="s">
        <v>30</v>
      </c>
      <c r="D5896">
        <v>1.04</v>
      </c>
    </row>
    <row r="5897" spans="1:4" ht="30">
      <c r="A5897" s="142">
        <v>94935</v>
      </c>
      <c r="B5897" s="143" t="s">
        <v>7591</v>
      </c>
      <c r="C5897" s="142" t="s">
        <v>30</v>
      </c>
      <c r="D5897">
        <v>1.63</v>
      </c>
    </row>
    <row r="5898" spans="1:4" ht="30">
      <c r="A5898" s="142">
        <v>94936</v>
      </c>
      <c r="B5898" s="143" t="s">
        <v>7592</v>
      </c>
      <c r="C5898" s="142" t="s">
        <v>30</v>
      </c>
      <c r="D5898">
        <v>2.62</v>
      </c>
    </row>
    <row r="5899" spans="1:4" ht="30">
      <c r="A5899" s="142">
        <v>94937</v>
      </c>
      <c r="B5899" s="143" t="s">
        <v>7593</v>
      </c>
      <c r="C5899" s="142" t="s">
        <v>30</v>
      </c>
      <c r="D5899">
        <v>3.86</v>
      </c>
    </row>
    <row r="5900" spans="1:4" ht="30">
      <c r="A5900" s="142">
        <v>94938</v>
      </c>
      <c r="B5900" s="143" t="s">
        <v>7594</v>
      </c>
      <c r="C5900" s="142" t="s">
        <v>30</v>
      </c>
      <c r="D5900">
        <v>5.0999999999999996</v>
      </c>
    </row>
    <row r="5901" spans="1:4">
      <c r="A5901" s="142">
        <v>94939</v>
      </c>
      <c r="B5901" s="143" t="s">
        <v>2234</v>
      </c>
      <c r="C5901" s="142" t="s">
        <v>0</v>
      </c>
      <c r="D5901">
        <v>1.59</v>
      </c>
    </row>
    <row r="5902" spans="1:4">
      <c r="A5902" s="142">
        <v>94940</v>
      </c>
      <c r="B5902" s="143" t="s">
        <v>2235</v>
      </c>
      <c r="C5902" s="142" t="s">
        <v>0</v>
      </c>
      <c r="D5902">
        <v>0.82</v>
      </c>
    </row>
    <row r="5903" spans="1:4">
      <c r="A5903" s="142">
        <v>94941</v>
      </c>
      <c r="B5903" s="143" t="s">
        <v>2236</v>
      </c>
      <c r="C5903" s="142" t="s">
        <v>26</v>
      </c>
      <c r="D5903">
        <v>0.05</v>
      </c>
    </row>
    <row r="5904" spans="1:4">
      <c r="A5904" s="142">
        <v>94942</v>
      </c>
      <c r="B5904" s="143" t="s">
        <v>7595</v>
      </c>
      <c r="C5904" s="142" t="s">
        <v>0</v>
      </c>
      <c r="D5904">
        <v>0.64</v>
      </c>
    </row>
    <row r="5905" spans="1:4">
      <c r="A5905" s="142">
        <v>94943</v>
      </c>
      <c r="B5905" s="143" t="s">
        <v>2237</v>
      </c>
      <c r="C5905" s="142" t="s">
        <v>0</v>
      </c>
      <c r="D5905">
        <v>0.34</v>
      </c>
    </row>
    <row r="5906" spans="1:4" ht="30">
      <c r="A5906" s="142">
        <v>94944</v>
      </c>
      <c r="B5906" s="143" t="s">
        <v>7596</v>
      </c>
      <c r="C5906" s="142" t="s">
        <v>0</v>
      </c>
      <c r="D5906">
        <v>0.89</v>
      </c>
    </row>
    <row r="5907" spans="1:4" ht="30">
      <c r="A5907" s="142">
        <v>94945</v>
      </c>
      <c r="B5907" s="143" t="s">
        <v>7597</v>
      </c>
      <c r="C5907" s="142" t="s">
        <v>0</v>
      </c>
      <c r="D5907">
        <v>0.2</v>
      </c>
    </row>
    <row r="5908" spans="1:4">
      <c r="A5908" s="142">
        <v>94946</v>
      </c>
      <c r="B5908" s="143" t="s">
        <v>7598</v>
      </c>
      <c r="C5908" s="142" t="s">
        <v>30</v>
      </c>
      <c r="D5908">
        <v>0.9</v>
      </c>
    </row>
    <row r="5909" spans="1:4">
      <c r="A5909" s="142">
        <v>94947</v>
      </c>
      <c r="B5909" s="143" t="s">
        <v>7599</v>
      </c>
      <c r="C5909" s="142" t="s">
        <v>30</v>
      </c>
      <c r="D5909">
        <v>0.67</v>
      </c>
    </row>
    <row r="5910" spans="1:4" ht="30">
      <c r="A5910" s="142">
        <v>94948</v>
      </c>
      <c r="B5910" s="143" t="s">
        <v>7600</v>
      </c>
      <c r="C5910" s="142" t="s">
        <v>30</v>
      </c>
      <c r="D5910">
        <v>0.48</v>
      </c>
    </row>
    <row r="5911" spans="1:4" ht="30">
      <c r="A5911" s="142">
        <v>94949</v>
      </c>
      <c r="B5911" s="143" t="s">
        <v>7601</v>
      </c>
      <c r="C5911" s="142" t="s">
        <v>30</v>
      </c>
      <c r="D5911">
        <v>0.73</v>
      </c>
    </row>
    <row r="5912" spans="1:4" ht="30">
      <c r="A5912" s="142">
        <v>94950</v>
      </c>
      <c r="B5912" s="143" t="s">
        <v>7602</v>
      </c>
      <c r="C5912" s="142" t="s">
        <v>30</v>
      </c>
      <c r="D5912">
        <v>1.04</v>
      </c>
    </row>
    <row r="5913" spans="1:4" ht="30">
      <c r="A5913" s="142">
        <v>94951</v>
      </c>
      <c r="B5913" s="143" t="s">
        <v>7603</v>
      </c>
      <c r="C5913" s="142" t="s">
        <v>30</v>
      </c>
      <c r="D5913">
        <v>1.35</v>
      </c>
    </row>
    <row r="5914" spans="1:4" ht="30">
      <c r="A5914" s="142">
        <v>94952</v>
      </c>
      <c r="B5914" s="143" t="s">
        <v>7604</v>
      </c>
      <c r="C5914" s="142" t="s">
        <v>30</v>
      </c>
      <c r="D5914">
        <v>0.25</v>
      </c>
    </row>
    <row r="5915" spans="1:4">
      <c r="A5915" s="142">
        <v>94953</v>
      </c>
      <c r="B5915" s="143" t="s">
        <v>7605</v>
      </c>
      <c r="C5915" s="142" t="s">
        <v>0</v>
      </c>
      <c r="D5915">
        <v>4.1100000000000003</v>
      </c>
    </row>
    <row r="5916" spans="1:4">
      <c r="A5916" s="142">
        <v>94954</v>
      </c>
      <c r="B5916" s="143" t="s">
        <v>7606</v>
      </c>
      <c r="C5916" s="142" t="s">
        <v>0</v>
      </c>
      <c r="D5916">
        <v>0.66</v>
      </c>
    </row>
    <row r="5917" spans="1:4">
      <c r="A5917" s="142">
        <v>94955</v>
      </c>
      <c r="B5917" s="143" t="s">
        <v>7607</v>
      </c>
      <c r="C5917" s="142" t="s">
        <v>0</v>
      </c>
      <c r="D5917">
        <v>0.99</v>
      </c>
    </row>
    <row r="5918" spans="1:4">
      <c r="A5918" s="142">
        <v>94956</v>
      </c>
      <c r="B5918" s="143" t="s">
        <v>7608</v>
      </c>
      <c r="C5918" s="142" t="s">
        <v>0</v>
      </c>
      <c r="D5918">
        <v>1.41</v>
      </c>
    </row>
    <row r="5919" spans="1:4">
      <c r="A5919" s="142">
        <v>94957</v>
      </c>
      <c r="B5919" s="143" t="s">
        <v>7609</v>
      </c>
      <c r="C5919" s="142" t="s">
        <v>0</v>
      </c>
      <c r="D5919">
        <v>1.82</v>
      </c>
    </row>
    <row r="5920" spans="1:4">
      <c r="A5920" s="142">
        <v>94958</v>
      </c>
      <c r="B5920" s="143" t="s">
        <v>7610</v>
      </c>
      <c r="C5920" s="142" t="s">
        <v>0</v>
      </c>
      <c r="D5920">
        <v>0.46</v>
      </c>
    </row>
    <row r="5921" spans="1:4">
      <c r="A5921" s="142">
        <v>94959</v>
      </c>
      <c r="B5921" s="143" t="s">
        <v>7611</v>
      </c>
      <c r="C5921" s="142" t="s">
        <v>29</v>
      </c>
      <c r="D5921">
        <v>1.1299999999999999</v>
      </c>
    </row>
    <row r="5922" spans="1:4">
      <c r="A5922" s="142">
        <v>94960</v>
      </c>
      <c r="B5922" s="143" t="s">
        <v>2238</v>
      </c>
      <c r="C5922" s="142" t="s">
        <v>29</v>
      </c>
      <c r="D5922">
        <v>0.93</v>
      </c>
    </row>
    <row r="5923" spans="1:4">
      <c r="A5923" s="142">
        <v>94961</v>
      </c>
      <c r="B5923" s="143" t="s">
        <v>2239</v>
      </c>
      <c r="C5923" s="142" t="s">
        <v>29</v>
      </c>
      <c r="D5923">
        <v>0.42</v>
      </c>
    </row>
    <row r="5924" spans="1:4">
      <c r="A5924" s="142">
        <v>9537</v>
      </c>
      <c r="B5924" s="143" t="s">
        <v>1</v>
      </c>
      <c r="C5924" s="142" t="s">
        <v>0</v>
      </c>
      <c r="D5924">
        <v>2.14</v>
      </c>
    </row>
    <row r="5925" spans="1:4">
      <c r="A5925" s="142" t="s">
        <v>894</v>
      </c>
      <c r="B5925" s="143" t="s">
        <v>1730</v>
      </c>
      <c r="C5925" s="142" t="s">
        <v>0</v>
      </c>
      <c r="D5925">
        <v>1.48</v>
      </c>
    </row>
    <row r="5926" spans="1:4">
      <c r="A5926" s="142" t="s">
        <v>895</v>
      </c>
      <c r="B5926" s="143" t="s">
        <v>896</v>
      </c>
      <c r="C5926" s="142" t="s">
        <v>0</v>
      </c>
      <c r="D5926">
        <v>7.68</v>
      </c>
    </row>
    <row r="5927" spans="1:4">
      <c r="A5927" s="142" t="s">
        <v>897</v>
      </c>
      <c r="B5927" s="143" t="s">
        <v>898</v>
      </c>
      <c r="C5927" s="142" t="s">
        <v>0</v>
      </c>
      <c r="D5927">
        <v>5.84</v>
      </c>
    </row>
    <row r="5928" spans="1:4">
      <c r="A5928" s="142" t="s">
        <v>899</v>
      </c>
      <c r="B5928" s="143" t="s">
        <v>900</v>
      </c>
      <c r="C5928" s="142" t="s">
        <v>0</v>
      </c>
      <c r="D5928">
        <v>10.81</v>
      </c>
    </row>
    <row r="5929" spans="1:4">
      <c r="A5929" s="142" t="s">
        <v>901</v>
      </c>
      <c r="B5929" s="143" t="s">
        <v>902</v>
      </c>
      <c r="C5929" s="142" t="s">
        <v>0</v>
      </c>
      <c r="D5929">
        <v>21.84</v>
      </c>
    </row>
    <row r="5930" spans="1:4">
      <c r="A5930" s="142" t="s">
        <v>903</v>
      </c>
      <c r="B5930" s="143" t="s">
        <v>904</v>
      </c>
      <c r="C5930" s="142" t="s">
        <v>0</v>
      </c>
      <c r="D5930">
        <v>18.86</v>
      </c>
    </row>
    <row r="5931" spans="1:4">
      <c r="A5931" s="142" t="s">
        <v>905</v>
      </c>
      <c r="B5931" s="143" t="s">
        <v>906</v>
      </c>
      <c r="C5931" s="142" t="s">
        <v>0</v>
      </c>
      <c r="D5931">
        <v>12.79</v>
      </c>
    </row>
    <row r="5932" spans="1:4">
      <c r="A5932" s="142" t="s">
        <v>22</v>
      </c>
      <c r="B5932" s="143" t="s">
        <v>23</v>
      </c>
      <c r="C5932" s="142" t="s">
        <v>0</v>
      </c>
      <c r="D5932">
        <v>3.54</v>
      </c>
    </row>
    <row r="5933" spans="1:4">
      <c r="A5933" s="142" t="s">
        <v>907</v>
      </c>
      <c r="B5933" s="143" t="s">
        <v>908</v>
      </c>
      <c r="C5933" s="142" t="s">
        <v>30</v>
      </c>
      <c r="D5933">
        <v>23.55</v>
      </c>
    </row>
    <row r="5934" spans="1:4">
      <c r="A5934" s="142">
        <v>84117</v>
      </c>
      <c r="B5934" s="143" t="s">
        <v>909</v>
      </c>
      <c r="C5934" s="142" t="s">
        <v>0</v>
      </c>
      <c r="D5934">
        <v>17.02</v>
      </c>
    </row>
    <row r="5935" spans="1:4">
      <c r="A5935" s="142">
        <v>84120</v>
      </c>
      <c r="B5935" s="143" t="s">
        <v>910</v>
      </c>
      <c r="C5935" s="142" t="s">
        <v>0</v>
      </c>
      <c r="D5935">
        <v>14.34</v>
      </c>
    </row>
    <row r="5936" spans="1:4">
      <c r="A5936" s="142">
        <v>84123</v>
      </c>
      <c r="B5936" s="143" t="s">
        <v>911</v>
      </c>
      <c r="C5936" s="142" t="s">
        <v>0</v>
      </c>
      <c r="D5936">
        <v>5.04</v>
      </c>
    </row>
    <row r="5937" spans="1:4">
      <c r="A5937" s="142">
        <v>84125</v>
      </c>
      <c r="B5937" s="143" t="s">
        <v>1731</v>
      </c>
      <c r="C5937" s="142" t="s">
        <v>0</v>
      </c>
      <c r="D5937">
        <v>6.56</v>
      </c>
    </row>
    <row r="5938" spans="1:4">
      <c r="A5938" s="142" t="s">
        <v>912</v>
      </c>
      <c r="B5938" s="143" t="s">
        <v>913</v>
      </c>
      <c r="C5938" s="142" t="s">
        <v>29</v>
      </c>
      <c r="D5938">
        <v>38.35</v>
      </c>
    </row>
    <row r="5939" spans="1:4">
      <c r="A5939" s="142" t="s">
        <v>914</v>
      </c>
      <c r="B5939" s="143" t="s">
        <v>915</v>
      </c>
      <c r="C5939" s="142" t="s">
        <v>29</v>
      </c>
      <c r="D5939">
        <v>61.79</v>
      </c>
    </row>
    <row r="5940" spans="1:4">
      <c r="A5940" s="142">
        <v>84127</v>
      </c>
      <c r="B5940" s="143" t="s">
        <v>1732</v>
      </c>
      <c r="C5940" s="142" t="s">
        <v>29</v>
      </c>
      <c r="D5940">
        <v>265.23</v>
      </c>
    </row>
    <row r="5941" spans="1:4">
      <c r="A5941" s="142">
        <v>40841</v>
      </c>
      <c r="B5941" s="143" t="s">
        <v>916</v>
      </c>
      <c r="C5941" s="142" t="s">
        <v>30</v>
      </c>
      <c r="D5941">
        <v>98.61</v>
      </c>
    </row>
    <row r="5942" spans="1:4">
      <c r="A5942" s="142">
        <v>6391</v>
      </c>
      <c r="B5942" s="143" t="s">
        <v>917</v>
      </c>
      <c r="C5942" s="142" t="s">
        <v>29</v>
      </c>
      <c r="D5942">
        <v>118.75</v>
      </c>
    </row>
    <row r="5943" spans="1:4" ht="30">
      <c r="A5943" s="142">
        <v>84132</v>
      </c>
      <c r="B5943" s="143" t="s">
        <v>7612</v>
      </c>
      <c r="C5943" s="142" t="s">
        <v>29</v>
      </c>
      <c r="D5943">
        <v>176.68</v>
      </c>
    </row>
    <row r="5944" spans="1:4" ht="30">
      <c r="A5944" s="142">
        <v>84133</v>
      </c>
      <c r="B5944" s="143" t="s">
        <v>7613</v>
      </c>
      <c r="C5944" s="142" t="s">
        <v>29</v>
      </c>
      <c r="D5944">
        <v>267.57</v>
      </c>
    </row>
    <row r="5945" spans="1:4" ht="30">
      <c r="A5945" s="142">
        <v>71516</v>
      </c>
      <c r="B5945" s="143" t="s">
        <v>7614</v>
      </c>
      <c r="C5945" s="142" t="s">
        <v>30</v>
      </c>
      <c r="D5945">
        <v>543.28</v>
      </c>
    </row>
    <row r="5946" spans="1:4">
      <c r="A5946" s="142">
        <v>73361</v>
      </c>
      <c r="B5946" s="143" t="s">
        <v>918</v>
      </c>
      <c r="C5946" s="142" t="s">
        <v>25</v>
      </c>
      <c r="D5946">
        <v>343.65</v>
      </c>
    </row>
    <row r="5947" spans="1:4" ht="30">
      <c r="A5947" s="142">
        <v>73714</v>
      </c>
      <c r="B5947" s="143" t="s">
        <v>7615</v>
      </c>
      <c r="C5947" s="142" t="s">
        <v>30</v>
      </c>
      <c r="D5947">
        <v>1292.25</v>
      </c>
    </row>
    <row r="5948" spans="1:4">
      <c r="A5948" s="142">
        <v>86957</v>
      </c>
      <c r="B5948" s="143" t="s">
        <v>1733</v>
      </c>
      <c r="C5948" s="142" t="s">
        <v>30</v>
      </c>
      <c r="D5948">
        <v>31.37</v>
      </c>
    </row>
    <row r="5949" spans="1:4">
      <c r="A5949" s="142">
        <v>86958</v>
      </c>
      <c r="B5949" s="143" t="s">
        <v>1734</v>
      </c>
      <c r="C5949" s="142" t="s">
        <v>30</v>
      </c>
      <c r="D5949">
        <v>26.97</v>
      </c>
    </row>
    <row r="5950" spans="1:4" ht="30">
      <c r="A5950" s="142">
        <v>97010</v>
      </c>
      <c r="B5950" s="143" t="s">
        <v>7616</v>
      </c>
      <c r="C5950" s="142" t="s">
        <v>29</v>
      </c>
      <c r="D5950">
        <v>24.43</v>
      </c>
    </row>
    <row r="5951" spans="1:4" ht="30">
      <c r="A5951" s="142">
        <v>97011</v>
      </c>
      <c r="B5951" s="143" t="s">
        <v>7617</v>
      </c>
      <c r="C5951" s="142" t="s">
        <v>29</v>
      </c>
      <c r="D5951">
        <v>20.51</v>
      </c>
    </row>
    <row r="5952" spans="1:4" ht="30">
      <c r="A5952" s="142">
        <v>97012</v>
      </c>
      <c r="B5952" s="143" t="s">
        <v>7618</v>
      </c>
      <c r="C5952" s="142" t="s">
        <v>29</v>
      </c>
      <c r="D5952">
        <v>18.559999999999999</v>
      </c>
    </row>
    <row r="5953" spans="1:4" ht="30">
      <c r="A5953" s="142">
        <v>97013</v>
      </c>
      <c r="B5953" s="143" t="s">
        <v>7619</v>
      </c>
      <c r="C5953" s="142" t="s">
        <v>29</v>
      </c>
      <c r="D5953">
        <v>38.49</v>
      </c>
    </row>
    <row r="5954" spans="1:4" ht="30">
      <c r="A5954" s="142">
        <v>97014</v>
      </c>
      <c r="B5954" s="143" t="s">
        <v>7620</v>
      </c>
      <c r="C5954" s="142" t="s">
        <v>29</v>
      </c>
      <c r="D5954">
        <v>30.07</v>
      </c>
    </row>
    <row r="5955" spans="1:4" ht="30">
      <c r="A5955" s="142">
        <v>97015</v>
      </c>
      <c r="B5955" s="143" t="s">
        <v>7621</v>
      </c>
      <c r="C5955" s="142" t="s">
        <v>29</v>
      </c>
      <c r="D5955">
        <v>25.84</v>
      </c>
    </row>
    <row r="5956" spans="1:4" ht="30">
      <c r="A5956" s="142">
        <v>97016</v>
      </c>
      <c r="B5956" s="143" t="s">
        <v>7622</v>
      </c>
      <c r="C5956" s="142" t="s">
        <v>29</v>
      </c>
      <c r="D5956">
        <v>19.79</v>
      </c>
    </row>
    <row r="5957" spans="1:4" ht="30">
      <c r="A5957" s="142">
        <v>97017</v>
      </c>
      <c r="B5957" s="143" t="s">
        <v>7623</v>
      </c>
      <c r="C5957" s="142" t="s">
        <v>29</v>
      </c>
      <c r="D5957">
        <v>16.059999999999999</v>
      </c>
    </row>
    <row r="5958" spans="1:4" ht="30">
      <c r="A5958" s="142">
        <v>97018</v>
      </c>
      <c r="B5958" s="143" t="s">
        <v>7624</v>
      </c>
      <c r="C5958" s="142" t="s">
        <v>29</v>
      </c>
      <c r="D5958">
        <v>14.13</v>
      </c>
    </row>
    <row r="5959" spans="1:4" ht="45">
      <c r="A5959" s="142">
        <v>97031</v>
      </c>
      <c r="B5959" s="143" t="s">
        <v>7625</v>
      </c>
      <c r="C5959" s="142" t="s">
        <v>29</v>
      </c>
      <c r="D5959">
        <v>38.270000000000003</v>
      </c>
    </row>
    <row r="5960" spans="1:4" ht="45">
      <c r="A5960" s="142">
        <v>97032</v>
      </c>
      <c r="B5960" s="143" t="s">
        <v>7626</v>
      </c>
      <c r="C5960" s="142" t="s">
        <v>29</v>
      </c>
      <c r="D5960">
        <v>25.88</v>
      </c>
    </row>
    <row r="5961" spans="1:4" ht="45">
      <c r="A5961" s="142">
        <v>97033</v>
      </c>
      <c r="B5961" s="143" t="s">
        <v>8334</v>
      </c>
      <c r="C5961" s="142" t="s">
        <v>29</v>
      </c>
      <c r="D5961">
        <v>46.66</v>
      </c>
    </row>
    <row r="5962" spans="1:4" ht="45">
      <c r="A5962" s="142">
        <v>97034</v>
      </c>
      <c r="B5962" s="143" t="s">
        <v>8335</v>
      </c>
      <c r="C5962" s="142" t="s">
        <v>29</v>
      </c>
      <c r="D5962">
        <v>29.45</v>
      </c>
    </row>
    <row r="5963" spans="1:4">
      <c r="A5963" s="142">
        <v>97039</v>
      </c>
      <c r="B5963" s="143" t="s">
        <v>7627</v>
      </c>
      <c r="C5963" s="142" t="s">
        <v>0</v>
      </c>
      <c r="D5963">
        <v>26.13</v>
      </c>
    </row>
    <row r="5964" spans="1:4">
      <c r="A5964" s="142">
        <v>97040</v>
      </c>
      <c r="B5964" s="143" t="s">
        <v>7628</v>
      </c>
      <c r="C5964" s="142" t="s">
        <v>0</v>
      </c>
      <c r="D5964">
        <v>9.39</v>
      </c>
    </row>
    <row r="5965" spans="1:4">
      <c r="A5965" s="142">
        <v>97041</v>
      </c>
      <c r="B5965" s="143" t="s">
        <v>7629</v>
      </c>
      <c r="C5965" s="142" t="s">
        <v>0</v>
      </c>
      <c r="D5965">
        <v>65.16</v>
      </c>
    </row>
    <row r="5966" spans="1:4">
      <c r="A5966" s="142">
        <v>97046</v>
      </c>
      <c r="B5966" s="143" t="s">
        <v>8336</v>
      </c>
      <c r="C5966" s="142" t="s">
        <v>0</v>
      </c>
      <c r="D5966">
        <v>0.25</v>
      </c>
    </row>
    <row r="5967" spans="1:4">
      <c r="A5967" s="142">
        <v>97047</v>
      </c>
      <c r="B5967" s="143" t="s">
        <v>8337</v>
      </c>
      <c r="C5967" s="142" t="s">
        <v>0</v>
      </c>
      <c r="D5967">
        <v>0.09</v>
      </c>
    </row>
    <row r="5968" spans="1:4">
      <c r="A5968" s="142">
        <v>97048</v>
      </c>
      <c r="B5968" s="143" t="s">
        <v>8338</v>
      </c>
      <c r="C5968" s="142" t="s">
        <v>0</v>
      </c>
      <c r="D5968">
        <v>0.06</v>
      </c>
    </row>
    <row r="5969" spans="1:4">
      <c r="A5969" s="142">
        <v>97051</v>
      </c>
      <c r="B5969" s="143" t="s">
        <v>8339</v>
      </c>
      <c r="C5969" s="142" t="s">
        <v>29</v>
      </c>
      <c r="D5969">
        <v>0.48</v>
      </c>
    </row>
    <row r="5970" spans="1:4">
      <c r="A5970" s="142">
        <v>97053</v>
      </c>
      <c r="B5970" s="143" t="s">
        <v>8340</v>
      </c>
      <c r="C5970" s="142" t="s">
        <v>29</v>
      </c>
      <c r="D5970">
        <v>19.23</v>
      </c>
    </row>
    <row r="5971" spans="1:4">
      <c r="A5971" s="142">
        <v>97062</v>
      </c>
      <c r="B5971" s="143" t="s">
        <v>7630</v>
      </c>
      <c r="C5971" s="142" t="s">
        <v>0</v>
      </c>
      <c r="D5971">
        <v>4.9400000000000004</v>
      </c>
    </row>
    <row r="5972" spans="1:4" ht="30">
      <c r="A5972" s="142">
        <v>97063</v>
      </c>
      <c r="B5972" s="143" t="s">
        <v>7631</v>
      </c>
      <c r="C5972" s="142" t="s">
        <v>0</v>
      </c>
      <c r="D5972">
        <v>7.01</v>
      </c>
    </row>
    <row r="5973" spans="1:4">
      <c r="A5973" s="142">
        <v>97064</v>
      </c>
      <c r="B5973" s="143" t="s">
        <v>7632</v>
      </c>
      <c r="C5973" s="142" t="s">
        <v>29</v>
      </c>
      <c r="D5973">
        <v>13.44</v>
      </c>
    </row>
    <row r="5974" spans="1:4">
      <c r="A5974" s="142">
        <v>97065</v>
      </c>
      <c r="B5974" s="143" t="s">
        <v>7633</v>
      </c>
      <c r="C5974" s="142" t="s">
        <v>25</v>
      </c>
      <c r="D5974">
        <v>5.1100000000000003</v>
      </c>
    </row>
    <row r="5975" spans="1:4">
      <c r="A5975" s="142">
        <v>97066</v>
      </c>
      <c r="B5975" s="143" t="s">
        <v>7634</v>
      </c>
      <c r="C5975" s="142" t="s">
        <v>0</v>
      </c>
      <c r="D5975">
        <v>140.56</v>
      </c>
    </row>
    <row r="5976" spans="1:4" ht="30">
      <c r="A5976" s="142">
        <v>97067</v>
      </c>
      <c r="B5976" s="143" t="s">
        <v>7635</v>
      </c>
      <c r="C5976" s="142" t="s">
        <v>29</v>
      </c>
      <c r="D5976">
        <v>303.61</v>
      </c>
    </row>
    <row r="5977" spans="1:4">
      <c r="A5977" s="142" t="s">
        <v>919</v>
      </c>
      <c r="B5977" s="143" t="s">
        <v>920</v>
      </c>
      <c r="C5977" s="142" t="s">
        <v>30</v>
      </c>
      <c r="D5977">
        <v>138.46</v>
      </c>
    </row>
    <row r="5978" spans="1:4">
      <c r="A5978" s="142">
        <v>73672</v>
      </c>
      <c r="B5978" s="143" t="s">
        <v>7636</v>
      </c>
      <c r="C5978" s="142" t="s">
        <v>0</v>
      </c>
      <c r="D5978">
        <v>0.34</v>
      </c>
    </row>
    <row r="5979" spans="1:4">
      <c r="A5979" s="142" t="s">
        <v>921</v>
      </c>
      <c r="B5979" s="143" t="s">
        <v>7637</v>
      </c>
      <c r="C5979" s="142" t="s">
        <v>0</v>
      </c>
      <c r="D5979">
        <v>0.48</v>
      </c>
    </row>
    <row r="5980" spans="1:4">
      <c r="A5980" s="142" t="s">
        <v>922</v>
      </c>
      <c r="B5980" s="143" t="s">
        <v>7638</v>
      </c>
      <c r="C5980" s="142" t="s">
        <v>0</v>
      </c>
      <c r="D5980">
        <v>0.12</v>
      </c>
    </row>
    <row r="5981" spans="1:4">
      <c r="A5981" s="142" t="s">
        <v>923</v>
      </c>
      <c r="B5981" s="143" t="s">
        <v>924</v>
      </c>
      <c r="C5981" s="142" t="s">
        <v>0</v>
      </c>
      <c r="D5981">
        <v>1.1299999999999999</v>
      </c>
    </row>
    <row r="5982" spans="1:4">
      <c r="A5982" s="142">
        <v>85331</v>
      </c>
      <c r="B5982" s="143" t="s">
        <v>925</v>
      </c>
      <c r="C5982" s="142" t="s">
        <v>0</v>
      </c>
      <c r="D5982">
        <v>1.0900000000000001</v>
      </c>
    </row>
    <row r="5983" spans="1:4">
      <c r="A5983" s="142">
        <v>85422</v>
      </c>
      <c r="B5983" s="143" t="s">
        <v>926</v>
      </c>
      <c r="C5983" s="142" t="s">
        <v>0</v>
      </c>
      <c r="D5983">
        <v>5.66</v>
      </c>
    </row>
    <row r="5984" spans="1:4">
      <c r="A5984" s="142" t="s">
        <v>927</v>
      </c>
      <c r="B5984" s="143" t="s">
        <v>7639</v>
      </c>
      <c r="C5984" s="142" t="s">
        <v>0</v>
      </c>
      <c r="D5984">
        <v>46.77</v>
      </c>
    </row>
    <row r="5985" spans="1:4">
      <c r="A5985" s="142" t="s">
        <v>928</v>
      </c>
      <c r="B5985" s="143" t="s">
        <v>929</v>
      </c>
      <c r="C5985" s="142" t="s">
        <v>29</v>
      </c>
      <c r="D5985">
        <v>2.21</v>
      </c>
    </row>
    <row r="5986" spans="1:4">
      <c r="A5986" s="142" t="s">
        <v>930</v>
      </c>
      <c r="B5986" s="143" t="s">
        <v>931</v>
      </c>
      <c r="C5986" s="142" t="s">
        <v>0</v>
      </c>
      <c r="D5986">
        <v>44.27</v>
      </c>
    </row>
    <row r="5987" spans="1:4">
      <c r="A5987" s="142" t="s">
        <v>932</v>
      </c>
      <c r="B5987" s="143" t="s">
        <v>933</v>
      </c>
      <c r="C5987" s="142" t="s">
        <v>0</v>
      </c>
      <c r="D5987">
        <v>40.19</v>
      </c>
    </row>
    <row r="5988" spans="1:4">
      <c r="A5988" s="142">
        <v>84126</v>
      </c>
      <c r="B5988" s="143" t="s">
        <v>7640</v>
      </c>
      <c r="C5988" s="142" t="s">
        <v>0</v>
      </c>
      <c r="D5988">
        <v>32.06</v>
      </c>
    </row>
    <row r="5989" spans="1:4">
      <c r="A5989" s="142">
        <v>85421</v>
      </c>
      <c r="B5989" s="143" t="s">
        <v>934</v>
      </c>
      <c r="C5989" s="142" t="s">
        <v>0</v>
      </c>
      <c r="D5989">
        <v>11.24</v>
      </c>
    </row>
    <row r="5990" spans="1:4">
      <c r="A5990" s="142">
        <v>97621</v>
      </c>
      <c r="B5990" s="143" t="s">
        <v>7641</v>
      </c>
      <c r="C5990" s="142" t="s">
        <v>25</v>
      </c>
      <c r="D5990">
        <v>75.58</v>
      </c>
    </row>
    <row r="5991" spans="1:4">
      <c r="A5991" s="142">
        <v>97622</v>
      </c>
      <c r="B5991" s="143" t="s">
        <v>7642</v>
      </c>
      <c r="C5991" s="142" t="s">
        <v>25</v>
      </c>
      <c r="D5991">
        <v>36.83</v>
      </c>
    </row>
    <row r="5992" spans="1:4">
      <c r="A5992" s="142">
        <v>97623</v>
      </c>
      <c r="B5992" s="143" t="s">
        <v>7643</v>
      </c>
      <c r="C5992" s="142" t="s">
        <v>25</v>
      </c>
      <c r="D5992">
        <v>112.85</v>
      </c>
    </row>
    <row r="5993" spans="1:4">
      <c r="A5993" s="142">
        <v>97624</v>
      </c>
      <c r="B5993" s="143" t="s">
        <v>7644</v>
      </c>
      <c r="C5993" s="142" t="s">
        <v>25</v>
      </c>
      <c r="D5993">
        <v>69.260000000000005</v>
      </c>
    </row>
    <row r="5994" spans="1:4">
      <c r="A5994" s="142">
        <v>97625</v>
      </c>
      <c r="B5994" s="143" t="s">
        <v>7645</v>
      </c>
      <c r="C5994" s="142" t="s">
        <v>25</v>
      </c>
      <c r="D5994">
        <v>32.93</v>
      </c>
    </row>
    <row r="5995" spans="1:4">
      <c r="A5995" s="142">
        <v>97626</v>
      </c>
      <c r="B5995" s="143" t="s">
        <v>7646</v>
      </c>
      <c r="C5995" s="142" t="s">
        <v>25</v>
      </c>
      <c r="D5995">
        <v>382.83</v>
      </c>
    </row>
    <row r="5996" spans="1:4" ht="30">
      <c r="A5996" s="142">
        <v>97627</v>
      </c>
      <c r="B5996" s="143" t="s">
        <v>7647</v>
      </c>
      <c r="C5996" s="142" t="s">
        <v>25</v>
      </c>
      <c r="D5996">
        <v>167.35</v>
      </c>
    </row>
    <row r="5997" spans="1:4">
      <c r="A5997" s="142">
        <v>97628</v>
      </c>
      <c r="B5997" s="143" t="s">
        <v>7648</v>
      </c>
      <c r="C5997" s="142" t="s">
        <v>25</v>
      </c>
      <c r="D5997">
        <v>182.07</v>
      </c>
    </row>
    <row r="5998" spans="1:4">
      <c r="A5998" s="142">
        <v>97629</v>
      </c>
      <c r="B5998" s="143" t="s">
        <v>7649</v>
      </c>
      <c r="C5998" s="142" t="s">
        <v>25</v>
      </c>
      <c r="D5998">
        <v>78.78</v>
      </c>
    </row>
    <row r="5999" spans="1:4">
      <c r="A5999" s="142">
        <v>97631</v>
      </c>
      <c r="B5999" s="143" t="s">
        <v>7650</v>
      </c>
      <c r="C5999" s="142" t="s">
        <v>0</v>
      </c>
      <c r="D5999">
        <v>2.14</v>
      </c>
    </row>
    <row r="6000" spans="1:4">
      <c r="A6000" s="142">
        <v>97632</v>
      </c>
      <c r="B6000" s="143" t="s">
        <v>7651</v>
      </c>
      <c r="C6000" s="142" t="s">
        <v>29</v>
      </c>
      <c r="D6000">
        <v>1.66</v>
      </c>
    </row>
    <row r="6001" spans="1:4">
      <c r="A6001" s="142">
        <v>97633</v>
      </c>
      <c r="B6001" s="143" t="s">
        <v>7652</v>
      </c>
      <c r="C6001" s="142" t="s">
        <v>0</v>
      </c>
      <c r="D6001">
        <v>14.61</v>
      </c>
    </row>
    <row r="6002" spans="1:4">
      <c r="A6002" s="142">
        <v>97634</v>
      </c>
      <c r="B6002" s="143" t="s">
        <v>7653</v>
      </c>
      <c r="C6002" s="142" t="s">
        <v>0</v>
      </c>
      <c r="D6002">
        <v>7.69</v>
      </c>
    </row>
    <row r="6003" spans="1:4">
      <c r="A6003" s="142">
        <v>97635</v>
      </c>
      <c r="B6003" s="143" t="s">
        <v>7654</v>
      </c>
      <c r="C6003" s="142" t="s">
        <v>0</v>
      </c>
      <c r="D6003">
        <v>10.130000000000001</v>
      </c>
    </row>
    <row r="6004" spans="1:4">
      <c r="A6004" s="142">
        <v>97636</v>
      </c>
      <c r="B6004" s="143" t="s">
        <v>7655</v>
      </c>
      <c r="C6004" s="142" t="s">
        <v>0</v>
      </c>
      <c r="D6004">
        <v>9.06</v>
      </c>
    </row>
    <row r="6005" spans="1:4">
      <c r="A6005" s="142">
        <v>97637</v>
      </c>
      <c r="B6005" s="143" t="s">
        <v>7656</v>
      </c>
      <c r="C6005" s="142" t="s">
        <v>0</v>
      </c>
      <c r="D6005">
        <v>1.68</v>
      </c>
    </row>
    <row r="6006" spans="1:4">
      <c r="A6006" s="142">
        <v>97638</v>
      </c>
      <c r="B6006" s="143" t="s">
        <v>7657</v>
      </c>
      <c r="C6006" s="142" t="s">
        <v>0</v>
      </c>
      <c r="D6006">
        <v>4.9000000000000004</v>
      </c>
    </row>
    <row r="6007" spans="1:4">
      <c r="A6007" s="142">
        <v>97639</v>
      </c>
      <c r="B6007" s="143" t="s">
        <v>7658</v>
      </c>
      <c r="C6007" s="142" t="s">
        <v>0</v>
      </c>
      <c r="D6007">
        <v>12.86</v>
      </c>
    </row>
    <row r="6008" spans="1:4">
      <c r="A6008" s="142">
        <v>97640</v>
      </c>
      <c r="B6008" s="143" t="s">
        <v>7659</v>
      </c>
      <c r="C6008" s="142" t="s">
        <v>0</v>
      </c>
      <c r="D6008">
        <v>1.06</v>
      </c>
    </row>
    <row r="6009" spans="1:4">
      <c r="A6009" s="142">
        <v>97641</v>
      </c>
      <c r="B6009" s="143" t="s">
        <v>7660</v>
      </c>
      <c r="C6009" s="142" t="s">
        <v>0</v>
      </c>
      <c r="D6009">
        <v>3.21</v>
      </c>
    </row>
    <row r="6010" spans="1:4">
      <c r="A6010" s="142">
        <v>97642</v>
      </c>
      <c r="B6010" s="143" t="s">
        <v>7661</v>
      </c>
      <c r="C6010" s="142" t="s">
        <v>0</v>
      </c>
      <c r="D6010">
        <v>1.9</v>
      </c>
    </row>
    <row r="6011" spans="1:4">
      <c r="A6011" s="142">
        <v>97643</v>
      </c>
      <c r="B6011" s="143" t="s">
        <v>7662</v>
      </c>
      <c r="C6011" s="142" t="s">
        <v>0</v>
      </c>
      <c r="D6011">
        <v>15.81</v>
      </c>
    </row>
    <row r="6012" spans="1:4">
      <c r="A6012" s="142">
        <v>97644</v>
      </c>
      <c r="B6012" s="143" t="s">
        <v>7663</v>
      </c>
      <c r="C6012" s="142" t="s">
        <v>0</v>
      </c>
      <c r="D6012">
        <v>5.94</v>
      </c>
    </row>
    <row r="6013" spans="1:4">
      <c r="A6013" s="142">
        <v>97645</v>
      </c>
      <c r="B6013" s="143" t="s">
        <v>7664</v>
      </c>
      <c r="C6013" s="142" t="s">
        <v>0</v>
      </c>
      <c r="D6013">
        <v>17.5</v>
      </c>
    </row>
    <row r="6014" spans="1:4">
      <c r="A6014" s="142">
        <v>97647</v>
      </c>
      <c r="B6014" s="143" t="s">
        <v>7665</v>
      </c>
      <c r="C6014" s="142" t="s">
        <v>0</v>
      </c>
      <c r="D6014">
        <v>2.2799999999999998</v>
      </c>
    </row>
    <row r="6015" spans="1:4">
      <c r="A6015" s="142">
        <v>97648</v>
      </c>
      <c r="B6015" s="143" t="s">
        <v>7666</v>
      </c>
      <c r="C6015" s="142" t="s">
        <v>0</v>
      </c>
      <c r="D6015">
        <v>1.31</v>
      </c>
    </row>
    <row r="6016" spans="1:4" ht="30">
      <c r="A6016" s="142">
        <v>97649</v>
      </c>
      <c r="B6016" s="143" t="s">
        <v>7667</v>
      </c>
      <c r="C6016" s="142" t="s">
        <v>0</v>
      </c>
      <c r="D6016">
        <v>2.8</v>
      </c>
    </row>
    <row r="6017" spans="1:4">
      <c r="A6017" s="142">
        <v>97650</v>
      </c>
      <c r="B6017" s="143" t="s">
        <v>7668</v>
      </c>
      <c r="C6017" s="142" t="s">
        <v>0</v>
      </c>
      <c r="D6017">
        <v>4.91</v>
      </c>
    </row>
    <row r="6018" spans="1:4">
      <c r="A6018" s="142">
        <v>97651</v>
      </c>
      <c r="B6018" s="143" t="s">
        <v>7669</v>
      </c>
      <c r="C6018" s="142" t="s">
        <v>30</v>
      </c>
      <c r="D6018">
        <v>54.39</v>
      </c>
    </row>
    <row r="6019" spans="1:4" ht="30">
      <c r="A6019" s="142">
        <v>97652</v>
      </c>
      <c r="B6019" s="143" t="s">
        <v>7670</v>
      </c>
      <c r="C6019" s="142" t="s">
        <v>30</v>
      </c>
      <c r="D6019">
        <v>123.32</v>
      </c>
    </row>
    <row r="6020" spans="1:4">
      <c r="A6020" s="142">
        <v>97653</v>
      </c>
      <c r="B6020" s="143" t="s">
        <v>7671</v>
      </c>
      <c r="C6020" s="142" t="s">
        <v>30</v>
      </c>
      <c r="D6020">
        <v>74.63</v>
      </c>
    </row>
    <row r="6021" spans="1:4" ht="30">
      <c r="A6021" s="142">
        <v>97654</v>
      </c>
      <c r="B6021" s="143" t="s">
        <v>7672</v>
      </c>
      <c r="C6021" s="142" t="s">
        <v>30</v>
      </c>
      <c r="D6021">
        <v>93.5</v>
      </c>
    </row>
    <row r="6022" spans="1:4">
      <c r="A6022" s="142">
        <v>97655</v>
      </c>
      <c r="B6022" s="143" t="s">
        <v>7673</v>
      </c>
      <c r="C6022" s="142" t="s">
        <v>0</v>
      </c>
      <c r="D6022">
        <v>15.25</v>
      </c>
    </row>
    <row r="6023" spans="1:4">
      <c r="A6023" s="142">
        <v>97656</v>
      </c>
      <c r="B6023" s="143" t="s">
        <v>7674</v>
      </c>
      <c r="C6023" s="142" t="s">
        <v>30</v>
      </c>
      <c r="D6023">
        <v>150.53</v>
      </c>
    </row>
    <row r="6024" spans="1:4">
      <c r="A6024" s="142">
        <v>97657</v>
      </c>
      <c r="B6024" s="143" t="s">
        <v>7675</v>
      </c>
      <c r="C6024" s="142" t="s">
        <v>30</v>
      </c>
      <c r="D6024">
        <v>298.37</v>
      </c>
    </row>
    <row r="6025" spans="1:4">
      <c r="A6025" s="142">
        <v>97658</v>
      </c>
      <c r="B6025" s="143" t="s">
        <v>7676</v>
      </c>
      <c r="C6025" s="142" t="s">
        <v>30</v>
      </c>
      <c r="D6025">
        <v>111.22</v>
      </c>
    </row>
    <row r="6026" spans="1:4" ht="30">
      <c r="A6026" s="142">
        <v>97659</v>
      </c>
      <c r="B6026" s="143" t="s">
        <v>7677</v>
      </c>
      <c r="C6026" s="142" t="s">
        <v>30</v>
      </c>
      <c r="D6026">
        <v>153.01</v>
      </c>
    </row>
    <row r="6027" spans="1:4">
      <c r="A6027" s="142">
        <v>97660</v>
      </c>
      <c r="B6027" s="143" t="s">
        <v>7678</v>
      </c>
      <c r="C6027" s="142" t="s">
        <v>30</v>
      </c>
      <c r="D6027">
        <v>0.43</v>
      </c>
    </row>
    <row r="6028" spans="1:4">
      <c r="A6028" s="142">
        <v>97661</v>
      </c>
      <c r="B6028" s="143" t="s">
        <v>7679</v>
      </c>
      <c r="C6028" s="142" t="s">
        <v>29</v>
      </c>
      <c r="D6028">
        <v>0.43</v>
      </c>
    </row>
    <row r="6029" spans="1:4">
      <c r="A6029" s="142">
        <v>97662</v>
      </c>
      <c r="B6029" s="143" t="s">
        <v>7680</v>
      </c>
      <c r="C6029" s="142" t="s">
        <v>29</v>
      </c>
      <c r="D6029">
        <v>0.31</v>
      </c>
    </row>
    <row r="6030" spans="1:4">
      <c r="A6030" s="142">
        <v>97663</v>
      </c>
      <c r="B6030" s="143" t="s">
        <v>7681</v>
      </c>
      <c r="C6030" s="142" t="s">
        <v>30</v>
      </c>
      <c r="D6030">
        <v>8.01</v>
      </c>
    </row>
    <row r="6031" spans="1:4">
      <c r="A6031" s="142">
        <v>97664</v>
      </c>
      <c r="B6031" s="143" t="s">
        <v>7682</v>
      </c>
      <c r="C6031" s="142" t="s">
        <v>30</v>
      </c>
      <c r="D6031">
        <v>1</v>
      </c>
    </row>
    <row r="6032" spans="1:4">
      <c r="A6032" s="142">
        <v>97665</v>
      </c>
      <c r="B6032" s="143" t="s">
        <v>7683</v>
      </c>
      <c r="C6032" s="142" t="s">
        <v>30</v>
      </c>
      <c r="D6032" s="1311">
        <v>0.83</v>
      </c>
    </row>
    <row r="6033" spans="1:4">
      <c r="A6033" s="142">
        <v>97666</v>
      </c>
      <c r="B6033" s="143" t="s">
        <v>7684</v>
      </c>
      <c r="C6033" s="142" t="s">
        <v>30</v>
      </c>
      <c r="D6033" s="1311">
        <v>5.83</v>
      </c>
    </row>
    <row r="6034" spans="1:4">
      <c r="A6034" s="142">
        <v>85423</v>
      </c>
      <c r="B6034" s="143" t="s">
        <v>1735</v>
      </c>
      <c r="C6034" s="142" t="s">
        <v>0</v>
      </c>
      <c r="D6034" s="1311">
        <v>6.52</v>
      </c>
    </row>
    <row r="6035" spans="1:4">
      <c r="A6035" s="142">
        <v>85424</v>
      </c>
      <c r="B6035" s="143" t="s">
        <v>7685</v>
      </c>
      <c r="C6035" s="142" t="s">
        <v>0</v>
      </c>
      <c r="D6035" s="1311">
        <v>19.39</v>
      </c>
    </row>
    <row r="6036" spans="1:4">
      <c r="A6036" s="142">
        <v>72742</v>
      </c>
      <c r="B6036" s="143" t="s">
        <v>1736</v>
      </c>
      <c r="C6036" s="142" t="s">
        <v>30</v>
      </c>
      <c r="D6036" s="1311">
        <v>536.55999999999995</v>
      </c>
    </row>
    <row r="6037" spans="1:4">
      <c r="A6037" s="142">
        <v>72743</v>
      </c>
      <c r="B6037" s="143" t="s">
        <v>1737</v>
      </c>
      <c r="C6037" s="142" t="s">
        <v>30</v>
      </c>
      <c r="D6037" s="1311">
        <v>268.27999999999997</v>
      </c>
    </row>
    <row r="6038" spans="1:4">
      <c r="A6038" s="142" t="s">
        <v>935</v>
      </c>
      <c r="B6038" s="143" t="s">
        <v>936</v>
      </c>
      <c r="C6038" s="142" t="s">
        <v>668</v>
      </c>
      <c r="D6038" s="1311">
        <v>30.22</v>
      </c>
    </row>
    <row r="6039" spans="1:4">
      <c r="A6039" s="142" t="s">
        <v>937</v>
      </c>
      <c r="B6039" s="143" t="s">
        <v>938</v>
      </c>
      <c r="C6039" s="142" t="s">
        <v>668</v>
      </c>
      <c r="D6039" s="1311">
        <v>42.03</v>
      </c>
    </row>
    <row r="6040" spans="1:4">
      <c r="A6040" s="142" t="s">
        <v>939</v>
      </c>
      <c r="B6040" s="143" t="s">
        <v>1738</v>
      </c>
      <c r="C6040" s="142" t="s">
        <v>25</v>
      </c>
      <c r="D6040" s="1311">
        <v>19.899999999999999</v>
      </c>
    </row>
    <row r="6041" spans="1:4">
      <c r="A6041" s="142" t="s">
        <v>940</v>
      </c>
      <c r="B6041" s="143" t="s">
        <v>1739</v>
      </c>
      <c r="C6041" s="142" t="s">
        <v>25</v>
      </c>
      <c r="D6041" s="1311">
        <v>18.309999999999999</v>
      </c>
    </row>
    <row r="6042" spans="1:4">
      <c r="A6042" s="142" t="s">
        <v>941</v>
      </c>
      <c r="B6042" s="143" t="s">
        <v>942</v>
      </c>
      <c r="C6042" s="142" t="s">
        <v>25</v>
      </c>
      <c r="D6042" s="1311">
        <v>1.57</v>
      </c>
    </row>
    <row r="6043" spans="1:4">
      <c r="A6043" s="142" t="s">
        <v>943</v>
      </c>
      <c r="B6043" s="143" t="s">
        <v>944</v>
      </c>
      <c r="C6043" s="142" t="s">
        <v>0</v>
      </c>
      <c r="D6043" s="1311">
        <v>0.72</v>
      </c>
    </row>
    <row r="6044" spans="1:4">
      <c r="A6044" s="142" t="s">
        <v>945</v>
      </c>
      <c r="B6044" s="143" t="s">
        <v>946</v>
      </c>
      <c r="C6044" s="142" t="s">
        <v>25</v>
      </c>
      <c r="D6044" s="1311">
        <v>1.32</v>
      </c>
    </row>
    <row r="6045" spans="1:4">
      <c r="A6045" s="142" t="s">
        <v>947</v>
      </c>
      <c r="B6045" s="143" t="s">
        <v>1740</v>
      </c>
      <c r="C6045" s="142" t="s">
        <v>25</v>
      </c>
      <c r="D6045" s="1311">
        <v>1.32</v>
      </c>
    </row>
    <row r="6046" spans="1:4">
      <c r="A6046" s="142" t="s">
        <v>948</v>
      </c>
      <c r="B6046" s="143" t="s">
        <v>949</v>
      </c>
      <c r="C6046" s="142" t="s">
        <v>25</v>
      </c>
      <c r="D6046" s="1311">
        <v>1.42</v>
      </c>
    </row>
    <row r="6047" spans="1:4">
      <c r="A6047" s="142" t="s">
        <v>950</v>
      </c>
      <c r="B6047" s="143" t="s">
        <v>1741</v>
      </c>
      <c r="C6047" s="142" t="s">
        <v>25</v>
      </c>
      <c r="D6047" s="1311">
        <v>1.32</v>
      </c>
    </row>
    <row r="6048" spans="1:4">
      <c r="A6048" s="142" t="s">
        <v>951</v>
      </c>
      <c r="B6048" s="143" t="s">
        <v>1742</v>
      </c>
      <c r="C6048" s="142" t="s">
        <v>25</v>
      </c>
      <c r="D6048" s="1311">
        <v>1.44</v>
      </c>
    </row>
    <row r="6049" spans="1:4">
      <c r="A6049" s="142" t="s">
        <v>952</v>
      </c>
      <c r="B6049" s="143" t="s">
        <v>953</v>
      </c>
      <c r="C6049" s="142" t="s">
        <v>30</v>
      </c>
      <c r="D6049">
        <v>114.01</v>
      </c>
    </row>
    <row r="6050" spans="1:4">
      <c r="A6050" s="142" t="s">
        <v>954</v>
      </c>
      <c r="B6050" s="143" t="s">
        <v>1743</v>
      </c>
      <c r="C6050" s="142" t="s">
        <v>30</v>
      </c>
      <c r="D6050">
        <v>147.54</v>
      </c>
    </row>
    <row r="6051" spans="1:4">
      <c r="A6051" s="142" t="s">
        <v>955</v>
      </c>
      <c r="B6051" s="143" t="s">
        <v>956</v>
      </c>
      <c r="C6051" s="142" t="s">
        <v>30</v>
      </c>
      <c r="D6051">
        <v>134.13999999999999</v>
      </c>
    </row>
    <row r="6052" spans="1:4">
      <c r="A6052" s="142" t="s">
        <v>957</v>
      </c>
      <c r="B6052" s="143" t="s">
        <v>958</v>
      </c>
      <c r="C6052" s="142" t="s">
        <v>30</v>
      </c>
      <c r="D6052">
        <v>147.54</v>
      </c>
    </row>
    <row r="6053" spans="1:4">
      <c r="A6053" s="142" t="s">
        <v>959</v>
      </c>
      <c r="B6053" s="143" t="s">
        <v>7686</v>
      </c>
      <c r="C6053" s="142" t="s">
        <v>30</v>
      </c>
      <c r="D6053">
        <v>117.36</v>
      </c>
    </row>
    <row r="6054" spans="1:4">
      <c r="A6054" s="142" t="s">
        <v>960</v>
      </c>
      <c r="B6054" s="143" t="s">
        <v>961</v>
      </c>
      <c r="C6054" s="142" t="s">
        <v>30</v>
      </c>
      <c r="D6054">
        <v>107.3</v>
      </c>
    </row>
    <row r="6055" spans="1:4">
      <c r="A6055" s="142" t="s">
        <v>962</v>
      </c>
      <c r="B6055" s="143" t="s">
        <v>963</v>
      </c>
      <c r="C6055" s="142" t="s">
        <v>30</v>
      </c>
      <c r="D6055">
        <v>127.42</v>
      </c>
    </row>
    <row r="6056" spans="1:4">
      <c r="A6056" s="142" t="s">
        <v>964</v>
      </c>
      <c r="B6056" s="143" t="s">
        <v>1744</v>
      </c>
      <c r="C6056" s="142" t="s">
        <v>30</v>
      </c>
      <c r="D6056">
        <v>67.069999999999993</v>
      </c>
    </row>
    <row r="6057" spans="1:4">
      <c r="A6057" s="142" t="s">
        <v>965</v>
      </c>
      <c r="B6057" s="143" t="s">
        <v>1745</v>
      </c>
      <c r="C6057" s="142" t="s">
        <v>30</v>
      </c>
      <c r="D6057">
        <v>60.35</v>
      </c>
    </row>
    <row r="6058" spans="1:4">
      <c r="A6058" s="142" t="s">
        <v>966</v>
      </c>
      <c r="B6058" s="143" t="s">
        <v>7687</v>
      </c>
      <c r="C6058" s="142" t="s">
        <v>30</v>
      </c>
      <c r="D6058">
        <v>127.42</v>
      </c>
    </row>
    <row r="6059" spans="1:4">
      <c r="A6059" s="142" t="s">
        <v>967</v>
      </c>
      <c r="B6059" s="143" t="s">
        <v>7688</v>
      </c>
      <c r="C6059" s="142" t="s">
        <v>30</v>
      </c>
      <c r="D6059">
        <v>194.49</v>
      </c>
    </row>
    <row r="6060" spans="1:4">
      <c r="A6060" s="142" t="s">
        <v>968</v>
      </c>
      <c r="B6060" s="143" t="s">
        <v>1746</v>
      </c>
      <c r="C6060" s="142" t="s">
        <v>30</v>
      </c>
      <c r="D6060">
        <v>254.86</v>
      </c>
    </row>
    <row r="6061" spans="1:4">
      <c r="A6061" s="142" t="s">
        <v>969</v>
      </c>
      <c r="B6061" s="143" t="s">
        <v>1747</v>
      </c>
      <c r="C6061" s="142" t="s">
        <v>30</v>
      </c>
      <c r="D6061">
        <v>134.13999999999999</v>
      </c>
    </row>
    <row r="6062" spans="1:4">
      <c r="A6062" s="142" t="s">
        <v>970</v>
      </c>
      <c r="B6062" s="143" t="s">
        <v>1748</v>
      </c>
      <c r="C6062" s="142" t="s">
        <v>30</v>
      </c>
      <c r="D6062">
        <v>46.94</v>
      </c>
    </row>
    <row r="6063" spans="1:4">
      <c r="A6063" s="142" t="s">
        <v>971</v>
      </c>
      <c r="B6063" s="143" t="s">
        <v>7689</v>
      </c>
      <c r="C6063" s="142" t="s">
        <v>30</v>
      </c>
      <c r="D6063">
        <v>53.65</v>
      </c>
    </row>
    <row r="6064" spans="1:4">
      <c r="A6064" s="142" t="s">
        <v>972</v>
      </c>
      <c r="B6064" s="143" t="s">
        <v>973</v>
      </c>
      <c r="C6064" s="142" t="s">
        <v>30</v>
      </c>
      <c r="D6064">
        <v>60.35</v>
      </c>
    </row>
    <row r="6065" spans="1:4">
      <c r="A6065" s="142" t="s">
        <v>974</v>
      </c>
      <c r="B6065" s="143" t="s">
        <v>975</v>
      </c>
      <c r="C6065" s="142" t="s">
        <v>30</v>
      </c>
      <c r="D6065">
        <v>281.68</v>
      </c>
    </row>
    <row r="6066" spans="1:4">
      <c r="A6066" s="142" t="s">
        <v>976</v>
      </c>
      <c r="B6066" s="143" t="s">
        <v>1749</v>
      </c>
      <c r="C6066" s="142" t="s">
        <v>30</v>
      </c>
      <c r="D6066">
        <v>73.77</v>
      </c>
    </row>
    <row r="6067" spans="1:4">
      <c r="A6067" s="142" t="s">
        <v>977</v>
      </c>
      <c r="B6067" s="143" t="s">
        <v>7690</v>
      </c>
      <c r="C6067" s="142" t="s">
        <v>30</v>
      </c>
      <c r="D6067">
        <v>154.25</v>
      </c>
    </row>
    <row r="6068" spans="1:4">
      <c r="A6068" s="142" t="s">
        <v>978</v>
      </c>
      <c r="B6068" s="143" t="s">
        <v>7691</v>
      </c>
      <c r="C6068" s="142" t="s">
        <v>30</v>
      </c>
      <c r="D6068">
        <v>174.37</v>
      </c>
    </row>
    <row r="6069" spans="1:4">
      <c r="A6069" s="142" t="s">
        <v>979</v>
      </c>
      <c r="B6069" s="143" t="s">
        <v>7692</v>
      </c>
      <c r="C6069" s="142" t="s">
        <v>30</v>
      </c>
      <c r="D6069">
        <v>187.79</v>
      </c>
    </row>
    <row r="6070" spans="1:4">
      <c r="A6070" s="142" t="s">
        <v>980</v>
      </c>
      <c r="B6070" s="143" t="s">
        <v>1750</v>
      </c>
      <c r="C6070" s="142" t="s">
        <v>30</v>
      </c>
      <c r="D6070">
        <v>40.229999999999997</v>
      </c>
    </row>
    <row r="6071" spans="1:4">
      <c r="A6071" s="142" t="s">
        <v>981</v>
      </c>
      <c r="B6071" s="143" t="s">
        <v>1751</v>
      </c>
      <c r="C6071" s="142" t="s">
        <v>30</v>
      </c>
      <c r="D6071">
        <v>40.229999999999997</v>
      </c>
    </row>
    <row r="6072" spans="1:4">
      <c r="A6072" s="142" t="s">
        <v>982</v>
      </c>
      <c r="B6072" s="143" t="s">
        <v>1752</v>
      </c>
      <c r="C6072" s="142" t="s">
        <v>30</v>
      </c>
      <c r="D6072">
        <v>53.65</v>
      </c>
    </row>
    <row r="6073" spans="1:4">
      <c r="A6073" s="142" t="s">
        <v>983</v>
      </c>
      <c r="B6073" s="143" t="s">
        <v>1753</v>
      </c>
      <c r="C6073" s="142" t="s">
        <v>30</v>
      </c>
      <c r="D6073">
        <v>107.3</v>
      </c>
    </row>
    <row r="6074" spans="1:4">
      <c r="A6074" s="142" t="s">
        <v>984</v>
      </c>
      <c r="B6074" s="143" t="s">
        <v>985</v>
      </c>
      <c r="C6074" s="142" t="s">
        <v>30</v>
      </c>
      <c r="D6074">
        <v>174.37</v>
      </c>
    </row>
    <row r="6075" spans="1:4">
      <c r="A6075" s="142" t="s">
        <v>986</v>
      </c>
      <c r="B6075" s="143" t="s">
        <v>1754</v>
      </c>
      <c r="C6075" s="142" t="s">
        <v>30</v>
      </c>
      <c r="D6075">
        <v>46.94</v>
      </c>
    </row>
    <row r="6076" spans="1:4">
      <c r="A6076" s="142" t="s">
        <v>987</v>
      </c>
      <c r="B6076" s="143" t="s">
        <v>7693</v>
      </c>
      <c r="C6076" s="142" t="s">
        <v>30</v>
      </c>
      <c r="D6076">
        <v>167.67</v>
      </c>
    </row>
    <row r="6077" spans="1:4">
      <c r="A6077" s="142" t="s">
        <v>988</v>
      </c>
      <c r="B6077" s="143" t="s">
        <v>989</v>
      </c>
      <c r="C6077" s="142" t="s">
        <v>30</v>
      </c>
      <c r="D6077">
        <v>120.72</v>
      </c>
    </row>
    <row r="6078" spans="1:4">
      <c r="A6078" s="142" t="s">
        <v>990</v>
      </c>
      <c r="B6078" s="143" t="s">
        <v>991</v>
      </c>
      <c r="C6078" s="142" t="s">
        <v>30</v>
      </c>
      <c r="D6078">
        <v>120.72</v>
      </c>
    </row>
    <row r="6079" spans="1:4">
      <c r="A6079" s="142" t="s">
        <v>992</v>
      </c>
      <c r="B6079" s="143" t="s">
        <v>993</v>
      </c>
      <c r="C6079" s="142" t="s">
        <v>30</v>
      </c>
      <c r="D6079">
        <v>120.72</v>
      </c>
    </row>
    <row r="6080" spans="1:4">
      <c r="A6080" s="142" t="s">
        <v>994</v>
      </c>
      <c r="B6080" s="143" t="s">
        <v>1755</v>
      </c>
      <c r="C6080" s="142" t="s">
        <v>30</v>
      </c>
      <c r="D6080">
        <v>134.13999999999999</v>
      </c>
    </row>
    <row r="6081" spans="1:4">
      <c r="A6081" s="142" t="s">
        <v>995</v>
      </c>
      <c r="B6081" s="143" t="s">
        <v>996</v>
      </c>
      <c r="C6081" s="142" t="s">
        <v>30</v>
      </c>
      <c r="D6081">
        <v>865.19</v>
      </c>
    </row>
    <row r="6082" spans="1:4">
      <c r="A6082" s="142" t="s">
        <v>997</v>
      </c>
      <c r="B6082" s="143" t="s">
        <v>998</v>
      </c>
      <c r="C6082" s="142" t="s">
        <v>30</v>
      </c>
      <c r="D6082">
        <v>181.08</v>
      </c>
    </row>
    <row r="6083" spans="1:4">
      <c r="A6083" s="142" t="s">
        <v>999</v>
      </c>
      <c r="B6083" s="143" t="s">
        <v>1756</v>
      </c>
      <c r="C6083" s="142" t="s">
        <v>30</v>
      </c>
      <c r="D6083">
        <v>100.6</v>
      </c>
    </row>
    <row r="6084" spans="1:4">
      <c r="A6084" s="142" t="s">
        <v>1000</v>
      </c>
      <c r="B6084" s="143" t="s">
        <v>1757</v>
      </c>
      <c r="C6084" s="142" t="s">
        <v>30</v>
      </c>
      <c r="D6084">
        <v>80.47</v>
      </c>
    </row>
    <row r="6085" spans="1:4">
      <c r="A6085" s="142" t="s">
        <v>1001</v>
      </c>
      <c r="B6085" s="143" t="s">
        <v>1002</v>
      </c>
      <c r="C6085" s="142" t="s">
        <v>30</v>
      </c>
      <c r="D6085">
        <v>67.069999999999993</v>
      </c>
    </row>
    <row r="6086" spans="1:4">
      <c r="A6086" s="142" t="s">
        <v>1003</v>
      </c>
      <c r="B6086" s="143" t="s">
        <v>1004</v>
      </c>
      <c r="C6086" s="142" t="s">
        <v>30</v>
      </c>
      <c r="D6086">
        <v>97.24</v>
      </c>
    </row>
    <row r="6087" spans="1:4">
      <c r="A6087" s="142" t="s">
        <v>1005</v>
      </c>
      <c r="B6087" s="143" t="s">
        <v>1758</v>
      </c>
      <c r="C6087" s="142" t="s">
        <v>30</v>
      </c>
      <c r="D6087">
        <v>73.77</v>
      </c>
    </row>
    <row r="6088" spans="1:4">
      <c r="A6088" s="142" t="s">
        <v>1006</v>
      </c>
      <c r="B6088" s="143" t="s">
        <v>1007</v>
      </c>
      <c r="C6088" s="142" t="s">
        <v>30</v>
      </c>
      <c r="D6088">
        <v>234.74</v>
      </c>
    </row>
    <row r="6089" spans="1:4">
      <c r="A6089" s="142" t="s">
        <v>1008</v>
      </c>
      <c r="B6089" s="143" t="s">
        <v>1759</v>
      </c>
      <c r="C6089" s="142" t="s">
        <v>30</v>
      </c>
      <c r="D6089">
        <v>67.069999999999993</v>
      </c>
    </row>
    <row r="6090" spans="1:4">
      <c r="A6090" s="142" t="s">
        <v>1009</v>
      </c>
      <c r="B6090" s="143" t="s">
        <v>1010</v>
      </c>
      <c r="C6090" s="142" t="s">
        <v>30</v>
      </c>
      <c r="D6090">
        <v>60.35</v>
      </c>
    </row>
    <row r="6091" spans="1:4">
      <c r="A6091" s="142" t="s">
        <v>1011</v>
      </c>
      <c r="B6091" s="143" t="s">
        <v>1760</v>
      </c>
      <c r="C6091" s="142" t="s">
        <v>30</v>
      </c>
      <c r="D6091">
        <v>67.069999999999993</v>
      </c>
    </row>
    <row r="6092" spans="1:4">
      <c r="A6092" s="142" t="s">
        <v>1012</v>
      </c>
      <c r="B6092" s="143" t="s">
        <v>1761</v>
      </c>
      <c r="C6092" s="142" t="s">
        <v>30</v>
      </c>
      <c r="D6092">
        <v>53.65</v>
      </c>
    </row>
    <row r="6093" spans="1:4">
      <c r="A6093" s="142" t="s">
        <v>1013</v>
      </c>
      <c r="B6093" s="143" t="s">
        <v>1014</v>
      </c>
      <c r="C6093" s="142" t="s">
        <v>30</v>
      </c>
      <c r="D6093">
        <v>134.13999999999999</v>
      </c>
    </row>
    <row r="6094" spans="1:4">
      <c r="A6094" s="142" t="s">
        <v>1015</v>
      </c>
      <c r="B6094" s="143" t="s">
        <v>1016</v>
      </c>
      <c r="C6094" s="142" t="s">
        <v>30</v>
      </c>
      <c r="D6094">
        <v>67.069999999999993</v>
      </c>
    </row>
    <row r="6095" spans="1:4">
      <c r="A6095" s="142" t="s">
        <v>1017</v>
      </c>
      <c r="B6095" s="143" t="s">
        <v>1018</v>
      </c>
      <c r="C6095" s="142" t="s">
        <v>30</v>
      </c>
      <c r="D6095">
        <v>50.29</v>
      </c>
    </row>
    <row r="6096" spans="1:4">
      <c r="A6096" s="142" t="s">
        <v>1019</v>
      </c>
      <c r="B6096" s="143" t="s">
        <v>1020</v>
      </c>
      <c r="C6096" s="142" t="s">
        <v>30</v>
      </c>
      <c r="D6096">
        <v>134.13999999999999</v>
      </c>
    </row>
    <row r="6097" spans="1:4">
      <c r="A6097" s="142" t="s">
        <v>1021</v>
      </c>
      <c r="B6097" s="143" t="s">
        <v>1762</v>
      </c>
      <c r="C6097" s="142" t="s">
        <v>30</v>
      </c>
      <c r="D6097">
        <v>33.53</v>
      </c>
    </row>
    <row r="6098" spans="1:4">
      <c r="A6098" s="142" t="s">
        <v>1022</v>
      </c>
      <c r="B6098" s="143" t="s">
        <v>1023</v>
      </c>
      <c r="C6098" s="142" t="s">
        <v>30</v>
      </c>
      <c r="D6098">
        <v>73.77</v>
      </c>
    </row>
    <row r="6099" spans="1:4">
      <c r="A6099" s="142" t="s">
        <v>1024</v>
      </c>
      <c r="B6099" s="143" t="s">
        <v>1025</v>
      </c>
      <c r="C6099" s="142" t="s">
        <v>30</v>
      </c>
      <c r="D6099">
        <v>67.069999999999993</v>
      </c>
    </row>
    <row r="6100" spans="1:4">
      <c r="A6100" s="142" t="s">
        <v>1026</v>
      </c>
      <c r="B6100" s="143" t="s">
        <v>1763</v>
      </c>
      <c r="C6100" s="142" t="s">
        <v>30</v>
      </c>
      <c r="D6100">
        <v>60.35</v>
      </c>
    </row>
    <row r="6101" spans="1:4">
      <c r="A6101" s="142" t="s">
        <v>1027</v>
      </c>
      <c r="B6101" s="143" t="s">
        <v>1028</v>
      </c>
      <c r="C6101" s="142" t="s">
        <v>30</v>
      </c>
      <c r="D6101">
        <v>60.35</v>
      </c>
    </row>
    <row r="6102" spans="1:4">
      <c r="A6102" s="142" t="s">
        <v>1029</v>
      </c>
      <c r="B6102" s="143" t="s">
        <v>1030</v>
      </c>
      <c r="C6102" s="142" t="s">
        <v>30</v>
      </c>
      <c r="D6102">
        <v>167.67</v>
      </c>
    </row>
    <row r="6103" spans="1:4">
      <c r="A6103" s="142" t="s">
        <v>1031</v>
      </c>
      <c r="B6103" s="143" t="s">
        <v>1032</v>
      </c>
      <c r="C6103" s="142" t="s">
        <v>30</v>
      </c>
      <c r="D6103">
        <v>45</v>
      </c>
    </row>
    <row r="6104" spans="1:4">
      <c r="A6104" s="142" t="s">
        <v>1033</v>
      </c>
      <c r="B6104" s="143" t="s">
        <v>1034</v>
      </c>
      <c r="C6104" s="142" t="s">
        <v>30</v>
      </c>
      <c r="D6104">
        <v>45</v>
      </c>
    </row>
    <row r="6105" spans="1:4">
      <c r="A6105" s="142" t="s">
        <v>1035</v>
      </c>
      <c r="B6105" s="143" t="s">
        <v>1764</v>
      </c>
      <c r="C6105" s="142" t="s">
        <v>30</v>
      </c>
      <c r="D6105">
        <v>45</v>
      </c>
    </row>
    <row r="6106" spans="1:4" ht="30">
      <c r="A6106" s="142">
        <v>95967</v>
      </c>
      <c r="B6106" s="143" t="s">
        <v>7694</v>
      </c>
      <c r="C6106" s="142" t="s">
        <v>114</v>
      </c>
      <c r="D6106">
        <v>112.31</v>
      </c>
    </row>
    <row r="6107" spans="1:4">
      <c r="A6107" s="142">
        <v>72733</v>
      </c>
      <c r="B6107" s="143" t="s">
        <v>7695</v>
      </c>
      <c r="C6107" s="142" t="s">
        <v>30</v>
      </c>
      <c r="D6107">
        <v>652.21</v>
      </c>
    </row>
    <row r="6108" spans="1:4">
      <c r="A6108" s="142">
        <v>72871</v>
      </c>
      <c r="B6108" s="143" t="s">
        <v>1765</v>
      </c>
      <c r="C6108" s="142" t="s">
        <v>30</v>
      </c>
      <c r="D6108">
        <v>283.87</v>
      </c>
    </row>
    <row r="6109" spans="1:4">
      <c r="A6109" s="142">
        <v>72872</v>
      </c>
      <c r="B6109" s="143" t="s">
        <v>7696</v>
      </c>
      <c r="C6109" s="142" t="s">
        <v>30</v>
      </c>
      <c r="D6109">
        <v>468.04</v>
      </c>
    </row>
    <row r="6110" spans="1:4">
      <c r="A6110" s="142">
        <v>73610</v>
      </c>
      <c r="B6110" s="143" t="s">
        <v>1766</v>
      </c>
      <c r="C6110" s="142" t="s">
        <v>29</v>
      </c>
      <c r="D6110">
        <v>0.84</v>
      </c>
    </row>
    <row r="6111" spans="1:4">
      <c r="A6111" s="142">
        <v>73679</v>
      </c>
      <c r="B6111" s="143" t="s">
        <v>1036</v>
      </c>
      <c r="C6111" s="142" t="s">
        <v>29</v>
      </c>
      <c r="D6111">
        <v>1.98</v>
      </c>
    </row>
    <row r="6112" spans="1:4">
      <c r="A6112" s="142">
        <v>73686</v>
      </c>
      <c r="B6112" s="143" t="s">
        <v>7697</v>
      </c>
      <c r="C6112" s="142" t="s">
        <v>0</v>
      </c>
      <c r="D6112">
        <v>13.68</v>
      </c>
    </row>
    <row r="6113" spans="1:4" ht="30">
      <c r="A6113" s="142" t="s">
        <v>1037</v>
      </c>
      <c r="B6113" s="143" t="s">
        <v>7698</v>
      </c>
      <c r="C6113" s="142" t="s">
        <v>0</v>
      </c>
      <c r="D6113">
        <v>7.13</v>
      </c>
    </row>
    <row r="6114" spans="1:4" ht="30">
      <c r="A6114" s="142" t="s">
        <v>1038</v>
      </c>
      <c r="B6114" s="143" t="s">
        <v>7699</v>
      </c>
      <c r="C6114" s="142" t="s">
        <v>0</v>
      </c>
      <c r="D6114">
        <v>3.66</v>
      </c>
    </row>
    <row r="6115" spans="1:4" ht="30">
      <c r="A6115" s="142" t="s">
        <v>47</v>
      </c>
      <c r="B6115" s="143" t="s">
        <v>7700</v>
      </c>
      <c r="C6115" s="142" t="s">
        <v>0</v>
      </c>
      <c r="D6115">
        <v>4.29</v>
      </c>
    </row>
    <row r="6116" spans="1:4">
      <c r="A6116" s="142">
        <v>85323</v>
      </c>
      <c r="B6116" s="143" t="s">
        <v>7701</v>
      </c>
      <c r="C6116" s="142" t="s">
        <v>29</v>
      </c>
      <c r="D6116">
        <v>1.17</v>
      </c>
    </row>
    <row r="6117" spans="1:4" ht="30">
      <c r="A6117" s="142" t="s">
        <v>1039</v>
      </c>
      <c r="B6117" s="143" t="s">
        <v>7702</v>
      </c>
      <c r="C6117" s="142" t="s">
        <v>29</v>
      </c>
      <c r="D6117">
        <v>1.25</v>
      </c>
    </row>
    <row r="6118" spans="1:4">
      <c r="A6118" s="142">
        <v>78472</v>
      </c>
      <c r="B6118" s="143" t="s">
        <v>7703</v>
      </c>
      <c r="C6118" s="142" t="s">
        <v>0</v>
      </c>
      <c r="D6118">
        <v>0.27</v>
      </c>
    </row>
    <row r="6119" spans="1:4">
      <c r="A6119" s="142">
        <v>93588</v>
      </c>
      <c r="B6119" s="143" t="s">
        <v>7704</v>
      </c>
      <c r="C6119" s="142" t="s">
        <v>671</v>
      </c>
      <c r="D6119">
        <v>1.56</v>
      </c>
    </row>
    <row r="6120" spans="1:4" ht="30">
      <c r="A6120" s="142">
        <v>93589</v>
      </c>
      <c r="B6120" s="143" t="s">
        <v>7705</v>
      </c>
      <c r="C6120" s="142" t="s">
        <v>671</v>
      </c>
      <c r="D6120">
        <v>1.2</v>
      </c>
    </row>
    <row r="6121" spans="1:4" ht="30">
      <c r="A6121" s="142">
        <v>93590</v>
      </c>
      <c r="B6121" s="143" t="s">
        <v>7706</v>
      </c>
      <c r="C6121" s="142" t="s">
        <v>671</v>
      </c>
      <c r="D6121">
        <v>0.79</v>
      </c>
    </row>
    <row r="6122" spans="1:4">
      <c r="A6122" s="142">
        <v>93591</v>
      </c>
      <c r="B6122" s="143" t="s">
        <v>7707</v>
      </c>
      <c r="C6122" s="142" t="s">
        <v>671</v>
      </c>
      <c r="D6122">
        <v>1.42</v>
      </c>
    </row>
    <row r="6123" spans="1:4" ht="30">
      <c r="A6123" s="142">
        <v>93592</v>
      </c>
      <c r="B6123" s="143" t="s">
        <v>7708</v>
      </c>
      <c r="C6123" s="142" t="s">
        <v>671</v>
      </c>
      <c r="D6123">
        <v>1.08</v>
      </c>
    </row>
    <row r="6124" spans="1:4" ht="30">
      <c r="A6124" s="142">
        <v>93593</v>
      </c>
      <c r="B6124" s="143" t="s">
        <v>7709</v>
      </c>
      <c r="C6124" s="142" t="s">
        <v>671</v>
      </c>
      <c r="D6124">
        <v>0.72</v>
      </c>
    </row>
    <row r="6125" spans="1:4">
      <c r="A6125" s="142">
        <v>93594</v>
      </c>
      <c r="B6125" s="143" t="s">
        <v>7710</v>
      </c>
      <c r="C6125" s="142" t="s">
        <v>665</v>
      </c>
      <c r="D6125">
        <v>1.04</v>
      </c>
    </row>
    <row r="6126" spans="1:4">
      <c r="A6126" s="142">
        <v>93595</v>
      </c>
      <c r="B6126" s="143" t="s">
        <v>7711</v>
      </c>
      <c r="C6126" s="142" t="s">
        <v>665</v>
      </c>
      <c r="D6126">
        <v>0.79</v>
      </c>
    </row>
    <row r="6127" spans="1:4" ht="30">
      <c r="A6127" s="142">
        <v>93596</v>
      </c>
      <c r="B6127" s="143" t="s">
        <v>7712</v>
      </c>
      <c r="C6127" s="142" t="s">
        <v>665</v>
      </c>
      <c r="D6127">
        <v>0.53</v>
      </c>
    </row>
    <row r="6128" spans="1:4">
      <c r="A6128" s="142">
        <v>93597</v>
      </c>
      <c r="B6128" s="143" t="s">
        <v>7713</v>
      </c>
      <c r="C6128" s="142" t="s">
        <v>665</v>
      </c>
      <c r="D6128">
        <v>0.95</v>
      </c>
    </row>
    <row r="6129" spans="1:4">
      <c r="A6129" s="142">
        <v>93598</v>
      </c>
      <c r="B6129" s="143" t="s">
        <v>7714</v>
      </c>
      <c r="C6129" s="142" t="s">
        <v>665</v>
      </c>
      <c r="D6129">
        <v>0.72</v>
      </c>
    </row>
    <row r="6130" spans="1:4" ht="30">
      <c r="A6130" s="142">
        <v>93599</v>
      </c>
      <c r="B6130" s="143" t="s">
        <v>7715</v>
      </c>
      <c r="C6130" s="142" t="s">
        <v>665</v>
      </c>
      <c r="D6130">
        <v>0.48</v>
      </c>
    </row>
    <row r="6131" spans="1:4">
      <c r="A6131" s="142">
        <v>95425</v>
      </c>
      <c r="B6131" s="143" t="s">
        <v>7716</v>
      </c>
      <c r="C6131" s="142" t="s">
        <v>671</v>
      </c>
      <c r="D6131">
        <v>1.22</v>
      </c>
    </row>
    <row r="6132" spans="1:4" ht="30">
      <c r="A6132" s="142">
        <v>95426</v>
      </c>
      <c r="B6132" s="143" t="s">
        <v>7717</v>
      </c>
      <c r="C6132" s="142" t="s">
        <v>671</v>
      </c>
      <c r="D6132">
        <v>0.93</v>
      </c>
    </row>
    <row r="6133" spans="1:4" ht="30">
      <c r="A6133" s="142">
        <v>95427</v>
      </c>
      <c r="B6133" s="143" t="s">
        <v>7718</v>
      </c>
      <c r="C6133" s="142" t="s">
        <v>671</v>
      </c>
      <c r="D6133">
        <v>0.62</v>
      </c>
    </row>
    <row r="6134" spans="1:4">
      <c r="A6134" s="142">
        <v>95428</v>
      </c>
      <c r="B6134" s="143" t="s">
        <v>7719</v>
      </c>
      <c r="C6134" s="142" t="s">
        <v>665</v>
      </c>
      <c r="D6134">
        <v>0.82</v>
      </c>
    </row>
    <row r="6135" spans="1:4">
      <c r="A6135" s="142">
        <v>95429</v>
      </c>
      <c r="B6135" s="143" t="s">
        <v>7720</v>
      </c>
      <c r="C6135" s="142" t="s">
        <v>665</v>
      </c>
      <c r="D6135">
        <v>0.62</v>
      </c>
    </row>
    <row r="6136" spans="1:4" ht="30">
      <c r="A6136" s="142">
        <v>95430</v>
      </c>
      <c r="B6136" s="143" t="s">
        <v>7721</v>
      </c>
      <c r="C6136" s="142" t="s">
        <v>665</v>
      </c>
      <c r="D6136">
        <v>0.41</v>
      </c>
    </row>
    <row r="6137" spans="1:4" ht="30">
      <c r="A6137" s="142">
        <v>95875</v>
      </c>
      <c r="B6137" s="143" t="s">
        <v>7722</v>
      </c>
      <c r="C6137" s="142" t="s">
        <v>671</v>
      </c>
      <c r="D6137">
        <v>1.1200000000000001</v>
      </c>
    </row>
    <row r="6138" spans="1:4" ht="30">
      <c r="A6138" s="142">
        <v>95876</v>
      </c>
      <c r="B6138" s="143" t="s">
        <v>7723</v>
      </c>
      <c r="C6138" s="142" t="s">
        <v>671</v>
      </c>
      <c r="D6138">
        <v>1.02</v>
      </c>
    </row>
    <row r="6139" spans="1:4" ht="30">
      <c r="A6139" s="142">
        <v>95877</v>
      </c>
      <c r="B6139" s="143" t="s">
        <v>7724</v>
      </c>
      <c r="C6139" s="142" t="s">
        <v>671</v>
      </c>
      <c r="D6139">
        <v>0.88</v>
      </c>
    </row>
    <row r="6140" spans="1:4" ht="30">
      <c r="A6140" s="142">
        <v>95878</v>
      </c>
      <c r="B6140" s="143" t="s">
        <v>7725</v>
      </c>
      <c r="C6140" s="142" t="s">
        <v>665</v>
      </c>
      <c r="D6140">
        <v>0.75</v>
      </c>
    </row>
    <row r="6141" spans="1:4" ht="30">
      <c r="A6141" s="142">
        <v>95879</v>
      </c>
      <c r="B6141" s="143" t="s">
        <v>7726</v>
      </c>
      <c r="C6141" s="142" t="s">
        <v>665</v>
      </c>
      <c r="D6141">
        <v>0.67</v>
      </c>
    </row>
    <row r="6142" spans="1:4" ht="30">
      <c r="A6142" s="142">
        <v>95880</v>
      </c>
      <c r="B6142" s="143" t="s">
        <v>7727</v>
      </c>
      <c r="C6142" s="142" t="s">
        <v>665</v>
      </c>
      <c r="D6142">
        <v>0.57999999999999996</v>
      </c>
    </row>
    <row r="6143" spans="1:4" ht="30">
      <c r="A6143" s="142">
        <v>93176</v>
      </c>
      <c r="B6143" s="143" t="s">
        <v>7728</v>
      </c>
      <c r="C6143" s="142" t="s">
        <v>665</v>
      </c>
      <c r="D6143">
        <v>0.47</v>
      </c>
    </row>
    <row r="6144" spans="1:4" ht="30">
      <c r="A6144" s="142">
        <v>93177</v>
      </c>
      <c r="B6144" s="143" t="s">
        <v>7729</v>
      </c>
      <c r="C6144" s="142" t="s">
        <v>665</v>
      </c>
      <c r="D6144">
        <v>1.67</v>
      </c>
    </row>
    <row r="6145" spans="1:4" ht="30">
      <c r="A6145" s="142">
        <v>93178</v>
      </c>
      <c r="B6145" s="143" t="s">
        <v>7730</v>
      </c>
      <c r="C6145" s="142" t="s">
        <v>665</v>
      </c>
      <c r="D6145">
        <v>0.54</v>
      </c>
    </row>
    <row r="6146" spans="1:4" ht="30">
      <c r="A6146" s="142">
        <v>93179</v>
      </c>
      <c r="B6146" s="143" t="s">
        <v>7731</v>
      </c>
      <c r="C6146" s="142" t="s">
        <v>665</v>
      </c>
      <c r="D6146">
        <v>1.85</v>
      </c>
    </row>
    <row r="6147" spans="1:4" ht="30">
      <c r="A6147" s="142" t="s">
        <v>1040</v>
      </c>
      <c r="B6147" s="143" t="s">
        <v>7732</v>
      </c>
      <c r="C6147" s="142" t="s">
        <v>29</v>
      </c>
      <c r="D6147">
        <v>25.93</v>
      </c>
    </row>
    <row r="6148" spans="1:4" ht="30">
      <c r="A6148" s="142" t="s">
        <v>1041</v>
      </c>
      <c r="B6148" s="143" t="s">
        <v>1767</v>
      </c>
      <c r="C6148" s="142" t="s">
        <v>29</v>
      </c>
      <c r="D6148">
        <v>25.93</v>
      </c>
    </row>
    <row r="6149" spans="1:4">
      <c r="A6149" s="142" t="s">
        <v>1042</v>
      </c>
      <c r="B6149" s="143" t="s">
        <v>1768</v>
      </c>
      <c r="C6149" s="142" t="s">
        <v>29</v>
      </c>
      <c r="D6149">
        <v>285.57</v>
      </c>
    </row>
    <row r="6150" spans="1:4" ht="30">
      <c r="A6150" s="142" t="s">
        <v>1043</v>
      </c>
      <c r="B6150" s="143" t="s">
        <v>1769</v>
      </c>
      <c r="C6150" s="142" t="s">
        <v>29</v>
      </c>
      <c r="D6150">
        <v>42.28</v>
      </c>
    </row>
    <row r="6151" spans="1:4" ht="30">
      <c r="A6151" s="142" t="s">
        <v>1044</v>
      </c>
      <c r="B6151" s="143" t="s">
        <v>7733</v>
      </c>
      <c r="C6151" s="142" t="s">
        <v>29</v>
      </c>
      <c r="D6151">
        <v>17</v>
      </c>
    </row>
    <row r="6152" spans="1:4" ht="30">
      <c r="A6152" s="142" t="s">
        <v>1045</v>
      </c>
      <c r="B6152" s="143" t="s">
        <v>7734</v>
      </c>
      <c r="C6152" s="142" t="s">
        <v>29</v>
      </c>
      <c r="D6152">
        <v>27.84</v>
      </c>
    </row>
    <row r="6153" spans="1:4" ht="30">
      <c r="A6153" s="142" t="s">
        <v>1046</v>
      </c>
      <c r="B6153" s="143" t="s">
        <v>7735</v>
      </c>
      <c r="C6153" s="142" t="s">
        <v>29</v>
      </c>
      <c r="D6153">
        <v>53.54</v>
      </c>
    </row>
    <row r="6154" spans="1:4" ht="30">
      <c r="A6154" s="142" t="s">
        <v>1047</v>
      </c>
      <c r="B6154" s="143" t="s">
        <v>7736</v>
      </c>
      <c r="C6154" s="142" t="s">
        <v>29</v>
      </c>
      <c r="D6154">
        <v>51.81</v>
      </c>
    </row>
    <row r="6155" spans="1:4" ht="30">
      <c r="A6155" s="142" t="s">
        <v>1048</v>
      </c>
      <c r="B6155" s="143" t="s">
        <v>7737</v>
      </c>
      <c r="C6155" s="142" t="s">
        <v>29</v>
      </c>
      <c r="D6155">
        <v>49.38</v>
      </c>
    </row>
    <row r="6156" spans="1:4">
      <c r="A6156" s="142">
        <v>85171</v>
      </c>
      <c r="B6156" s="143" t="s">
        <v>7738</v>
      </c>
      <c r="C6156" s="142" t="s">
        <v>29</v>
      </c>
      <c r="D6156">
        <v>3.67</v>
      </c>
    </row>
    <row r="6157" spans="1:4" ht="30">
      <c r="A6157" s="142" t="s">
        <v>1049</v>
      </c>
      <c r="B6157" s="143" t="s">
        <v>7739</v>
      </c>
      <c r="C6157" s="142" t="s">
        <v>0</v>
      </c>
      <c r="D6157">
        <v>179.57</v>
      </c>
    </row>
    <row r="6158" spans="1:4" ht="30">
      <c r="A6158" s="142" t="s">
        <v>1050</v>
      </c>
      <c r="B6158" s="143" t="s">
        <v>7740</v>
      </c>
      <c r="C6158" s="142" t="s">
        <v>0</v>
      </c>
      <c r="D6158">
        <v>108.42</v>
      </c>
    </row>
    <row r="6159" spans="1:4" ht="30">
      <c r="A6159" s="142">
        <v>85172</v>
      </c>
      <c r="B6159" s="143" t="s">
        <v>7741</v>
      </c>
      <c r="C6159" s="142" t="s">
        <v>29</v>
      </c>
      <c r="D6159">
        <v>100.61</v>
      </c>
    </row>
    <row r="6160" spans="1:4">
      <c r="A6160" s="142" t="s">
        <v>1051</v>
      </c>
      <c r="B6160" s="143" t="s">
        <v>1770</v>
      </c>
      <c r="C6160" s="142" t="s">
        <v>30</v>
      </c>
      <c r="D6160">
        <v>92.67</v>
      </c>
    </row>
    <row r="6161" spans="1:4">
      <c r="A6161" s="142" t="s">
        <v>1052</v>
      </c>
      <c r="B6161" s="143" t="s">
        <v>1943</v>
      </c>
      <c r="C6161" s="142" t="s">
        <v>30</v>
      </c>
      <c r="D6161">
        <v>105.64</v>
      </c>
    </row>
    <row r="6162" spans="1:4">
      <c r="A6162" s="142" t="s">
        <v>36</v>
      </c>
      <c r="B6162" s="143" t="s">
        <v>7742</v>
      </c>
      <c r="C6162" s="142" t="s">
        <v>30</v>
      </c>
      <c r="D6162">
        <v>157.19</v>
      </c>
    </row>
    <row r="6163" spans="1:4">
      <c r="A6163" s="142" t="s">
        <v>1053</v>
      </c>
      <c r="B6163" s="143" t="s">
        <v>1054</v>
      </c>
      <c r="C6163" s="142" t="s">
        <v>30</v>
      </c>
      <c r="D6163">
        <v>0.36</v>
      </c>
    </row>
    <row r="6164" spans="1:4">
      <c r="A6164" s="142">
        <v>85178</v>
      </c>
      <c r="B6164" s="143" t="s">
        <v>1771</v>
      </c>
      <c r="C6164" s="142" t="s">
        <v>30</v>
      </c>
      <c r="D6164">
        <v>78.349999999999994</v>
      </c>
    </row>
    <row r="6165" spans="1:4">
      <c r="A6165" s="142">
        <v>98509</v>
      </c>
      <c r="B6165" s="143" t="s">
        <v>8341</v>
      </c>
      <c r="C6165" s="142" t="s">
        <v>30</v>
      </c>
      <c r="D6165">
        <v>42.84</v>
      </c>
    </row>
    <row r="6166" spans="1:4">
      <c r="A6166" s="142">
        <v>98510</v>
      </c>
      <c r="B6166" s="143" t="s">
        <v>8342</v>
      </c>
      <c r="C6166" s="142" t="s">
        <v>30</v>
      </c>
      <c r="D6166">
        <v>62.25</v>
      </c>
    </row>
    <row r="6167" spans="1:4">
      <c r="A6167" s="142">
        <v>98511</v>
      </c>
      <c r="B6167" s="143" t="s">
        <v>8343</v>
      </c>
      <c r="C6167" s="142" t="s">
        <v>30</v>
      </c>
      <c r="D6167">
        <v>119.55</v>
      </c>
    </row>
    <row r="6168" spans="1:4">
      <c r="A6168" s="142">
        <v>98516</v>
      </c>
      <c r="B6168" s="143" t="s">
        <v>8344</v>
      </c>
      <c r="C6168" s="142" t="s">
        <v>30</v>
      </c>
      <c r="D6168">
        <v>250.39</v>
      </c>
    </row>
    <row r="6169" spans="1:4">
      <c r="A6169" s="142">
        <v>98519</v>
      </c>
      <c r="B6169" s="143" t="s">
        <v>8345</v>
      </c>
      <c r="C6169" s="142" t="s">
        <v>0</v>
      </c>
      <c r="D6169">
        <v>1.39</v>
      </c>
    </row>
    <row r="6170" spans="1:4">
      <c r="A6170" s="142">
        <v>98520</v>
      </c>
      <c r="B6170" s="143" t="s">
        <v>8346</v>
      </c>
      <c r="C6170" s="142" t="s">
        <v>0</v>
      </c>
      <c r="D6170">
        <v>2.86</v>
      </c>
    </row>
    <row r="6171" spans="1:4">
      <c r="A6171" s="142">
        <v>98521</v>
      </c>
      <c r="B6171" s="143" t="s">
        <v>8347</v>
      </c>
      <c r="C6171" s="142" t="s">
        <v>0</v>
      </c>
      <c r="D6171">
        <v>0.24</v>
      </c>
    </row>
    <row r="6172" spans="1:4">
      <c r="A6172" s="142">
        <v>98522</v>
      </c>
      <c r="B6172" s="143" t="s">
        <v>8348</v>
      </c>
      <c r="C6172" s="142" t="s">
        <v>29</v>
      </c>
      <c r="D6172">
        <v>116.82</v>
      </c>
    </row>
    <row r="6173" spans="1:4">
      <c r="A6173" s="142">
        <v>98524</v>
      </c>
      <c r="B6173" s="143" t="s">
        <v>8349</v>
      </c>
      <c r="C6173" s="142" t="s">
        <v>0</v>
      </c>
      <c r="D6173">
        <v>2.2200000000000002</v>
      </c>
    </row>
    <row r="6174" spans="1:4">
      <c r="A6174" s="142" t="s">
        <v>35</v>
      </c>
      <c r="B6174" s="143" t="s">
        <v>1055</v>
      </c>
      <c r="C6174" s="142" t="s">
        <v>0</v>
      </c>
      <c r="D6174">
        <v>10.48</v>
      </c>
    </row>
    <row r="6175" spans="1:4">
      <c r="A6175" s="142">
        <v>85179</v>
      </c>
      <c r="B6175" s="143" t="s">
        <v>1056</v>
      </c>
      <c r="C6175" s="142" t="s">
        <v>0</v>
      </c>
      <c r="D6175">
        <v>12.63</v>
      </c>
    </row>
    <row r="6176" spans="1:4">
      <c r="A6176" s="142">
        <v>85180</v>
      </c>
      <c r="B6176" s="143" t="s">
        <v>1057</v>
      </c>
      <c r="C6176" s="142" t="s">
        <v>0</v>
      </c>
      <c r="D6176">
        <v>12.63</v>
      </c>
    </row>
    <row r="6177" spans="1:4">
      <c r="A6177" s="142">
        <v>98503</v>
      </c>
      <c r="B6177" s="143" t="s">
        <v>8350</v>
      </c>
      <c r="C6177" s="142" t="s">
        <v>0</v>
      </c>
      <c r="D6177">
        <v>11.74</v>
      </c>
    </row>
    <row r="6178" spans="1:4">
      <c r="A6178" s="142">
        <v>98504</v>
      </c>
      <c r="B6178" s="143" t="s">
        <v>8351</v>
      </c>
      <c r="C6178" s="142" t="s">
        <v>0</v>
      </c>
      <c r="D6178">
        <v>8.2200000000000006</v>
      </c>
    </row>
    <row r="6179" spans="1:4">
      <c r="A6179" s="142">
        <v>98505</v>
      </c>
      <c r="B6179" s="143" t="s">
        <v>8352</v>
      </c>
      <c r="C6179" s="142" t="s">
        <v>0</v>
      </c>
      <c r="D6179">
        <v>61.37</v>
      </c>
    </row>
    <row r="6180" spans="1:4">
      <c r="A6180" s="142">
        <v>85182</v>
      </c>
      <c r="B6180" s="143" t="s">
        <v>7743</v>
      </c>
      <c r="C6180" s="142" t="s">
        <v>0</v>
      </c>
      <c r="D6180">
        <v>2.2599999999999998</v>
      </c>
    </row>
    <row r="6181" spans="1:4">
      <c r="A6181" s="142">
        <v>85183</v>
      </c>
      <c r="B6181" s="143" t="s">
        <v>1058</v>
      </c>
      <c r="C6181" s="142" t="s">
        <v>0</v>
      </c>
      <c r="D6181">
        <v>2.12</v>
      </c>
    </row>
    <row r="6182" spans="1:4">
      <c r="A6182" s="142">
        <v>85184</v>
      </c>
      <c r="B6182" s="143" t="s">
        <v>1059</v>
      </c>
      <c r="C6182" s="142" t="s">
        <v>0</v>
      </c>
      <c r="D6182">
        <v>3.54</v>
      </c>
    </row>
    <row r="6183" spans="1:4">
      <c r="A6183" s="142">
        <v>85185</v>
      </c>
      <c r="B6183" s="143" t="s">
        <v>1060</v>
      </c>
      <c r="C6183" s="142" t="s">
        <v>0</v>
      </c>
      <c r="D6183">
        <v>4.22</v>
      </c>
    </row>
    <row r="6184" spans="1:4">
      <c r="A6184" s="142">
        <v>85186</v>
      </c>
      <c r="B6184" s="143" t="s">
        <v>1772</v>
      </c>
      <c r="C6184" s="142" t="s">
        <v>30</v>
      </c>
      <c r="D6184">
        <v>88.56</v>
      </c>
    </row>
    <row r="6185" spans="1:4" ht="30">
      <c r="A6185" s="142">
        <v>98525</v>
      </c>
      <c r="B6185" s="143" t="s">
        <v>8353</v>
      </c>
      <c r="C6185" s="142" t="s">
        <v>0</v>
      </c>
      <c r="D6185">
        <v>0.25</v>
      </c>
    </row>
    <row r="6186" spans="1:4" ht="30">
      <c r="A6186" s="142">
        <v>98526</v>
      </c>
      <c r="B6186" s="143" t="s">
        <v>8354</v>
      </c>
      <c r="C6186" s="142" t="s">
        <v>30</v>
      </c>
      <c r="D6186">
        <v>51.8</v>
      </c>
    </row>
    <row r="6187" spans="1:4" ht="30">
      <c r="A6187" s="142">
        <v>98527</v>
      </c>
      <c r="B6187" s="143" t="s">
        <v>8355</v>
      </c>
      <c r="C6187" s="142" t="s">
        <v>30</v>
      </c>
      <c r="D6187">
        <v>111.51</v>
      </c>
    </row>
    <row r="6188" spans="1:4">
      <c r="A6188" s="142">
        <v>98528</v>
      </c>
      <c r="B6188" s="143" t="s">
        <v>8356</v>
      </c>
      <c r="C6188" s="142" t="s">
        <v>30</v>
      </c>
      <c r="D6188">
        <v>163.07</v>
      </c>
    </row>
    <row r="6189" spans="1:4">
      <c r="A6189" s="142">
        <v>98529</v>
      </c>
      <c r="B6189" s="143" t="s">
        <v>8357</v>
      </c>
      <c r="C6189" s="142" t="s">
        <v>30</v>
      </c>
      <c r="D6189">
        <v>47.92</v>
      </c>
    </row>
    <row r="6190" spans="1:4">
      <c r="A6190" s="142">
        <v>98530</v>
      </c>
      <c r="B6190" s="143" t="s">
        <v>8358</v>
      </c>
      <c r="C6190" s="142" t="s">
        <v>30</v>
      </c>
      <c r="D6190">
        <v>85.38</v>
      </c>
    </row>
    <row r="6191" spans="1:4">
      <c r="A6191" s="142">
        <v>98531</v>
      </c>
      <c r="B6191" s="143" t="s">
        <v>8359</v>
      </c>
      <c r="C6191" s="142" t="s">
        <v>30</v>
      </c>
      <c r="D6191">
        <v>181.27</v>
      </c>
    </row>
    <row r="6192" spans="1:4">
      <c r="A6192" s="142">
        <v>98532</v>
      </c>
      <c r="B6192" s="143" t="s">
        <v>8360</v>
      </c>
      <c r="C6192" s="142" t="s">
        <v>30</v>
      </c>
      <c r="D6192">
        <v>64.430000000000007</v>
      </c>
    </row>
    <row r="6193" spans="1:4">
      <c r="A6193" s="142">
        <v>98533</v>
      </c>
      <c r="B6193" s="143" t="s">
        <v>8361</v>
      </c>
      <c r="C6193" s="142" t="s">
        <v>30</v>
      </c>
      <c r="D6193">
        <v>174.98</v>
      </c>
    </row>
    <row r="6194" spans="1:4">
      <c r="A6194" s="142">
        <v>98534</v>
      </c>
      <c r="B6194" s="143" t="s">
        <v>8362</v>
      </c>
      <c r="C6194" s="142" t="s">
        <v>30</v>
      </c>
      <c r="D6194">
        <v>450.04</v>
      </c>
    </row>
    <row r="6195" spans="1:4">
      <c r="A6195" s="142">
        <v>98535</v>
      </c>
      <c r="B6195" s="143" t="s">
        <v>8363</v>
      </c>
      <c r="C6195" s="142" t="s">
        <v>30</v>
      </c>
      <c r="D6195">
        <v>709.32</v>
      </c>
    </row>
    <row r="6196" spans="1:4">
      <c r="A6196" s="142">
        <v>88236</v>
      </c>
      <c r="B6196" s="143" t="s">
        <v>1962</v>
      </c>
      <c r="C6196" s="142" t="s">
        <v>114</v>
      </c>
      <c r="D6196">
        <v>0.44</v>
      </c>
    </row>
    <row r="6197" spans="1:4">
      <c r="A6197" s="142">
        <v>88237</v>
      </c>
      <c r="B6197" s="143" t="s">
        <v>1963</v>
      </c>
      <c r="C6197" s="142" t="s">
        <v>114</v>
      </c>
      <c r="D6197">
        <v>0.98</v>
      </c>
    </row>
    <row r="6198" spans="1:4">
      <c r="A6198" s="142">
        <v>88238</v>
      </c>
      <c r="B6198" s="143" t="s">
        <v>1061</v>
      </c>
      <c r="C6198" s="142" t="s">
        <v>114</v>
      </c>
      <c r="D6198">
        <v>13.47</v>
      </c>
    </row>
    <row r="6199" spans="1:4">
      <c r="A6199" s="142">
        <v>88239</v>
      </c>
      <c r="B6199" s="143" t="s">
        <v>1062</v>
      </c>
      <c r="C6199" s="142" t="s">
        <v>114</v>
      </c>
      <c r="D6199">
        <v>16.57</v>
      </c>
    </row>
    <row r="6200" spans="1:4">
      <c r="A6200" s="142">
        <v>88240</v>
      </c>
      <c r="B6200" s="143" t="s">
        <v>1063</v>
      </c>
      <c r="C6200" s="142" t="s">
        <v>114</v>
      </c>
      <c r="D6200">
        <v>11.39</v>
      </c>
    </row>
    <row r="6201" spans="1:4">
      <c r="A6201" s="142">
        <v>88241</v>
      </c>
      <c r="B6201" s="143" t="s">
        <v>1064</v>
      </c>
      <c r="C6201" s="142" t="s">
        <v>114</v>
      </c>
      <c r="D6201">
        <v>13.79</v>
      </c>
    </row>
    <row r="6202" spans="1:4">
      <c r="A6202" s="142">
        <v>88242</v>
      </c>
      <c r="B6202" s="143" t="s">
        <v>1065</v>
      </c>
      <c r="C6202" s="142" t="s">
        <v>114</v>
      </c>
      <c r="D6202">
        <v>14.09</v>
      </c>
    </row>
    <row r="6203" spans="1:4">
      <c r="A6203" s="142">
        <v>88243</v>
      </c>
      <c r="B6203" s="143" t="s">
        <v>1066</v>
      </c>
      <c r="C6203" s="142" t="s">
        <v>114</v>
      </c>
      <c r="D6203">
        <v>21.17</v>
      </c>
    </row>
    <row r="6204" spans="1:4">
      <c r="A6204" s="142">
        <v>88245</v>
      </c>
      <c r="B6204" s="143" t="s">
        <v>1067</v>
      </c>
      <c r="C6204" s="142" t="s">
        <v>114</v>
      </c>
      <c r="D6204">
        <v>17.350000000000001</v>
      </c>
    </row>
    <row r="6205" spans="1:4">
      <c r="A6205" s="142">
        <v>88246</v>
      </c>
      <c r="B6205" s="143" t="s">
        <v>1068</v>
      </c>
      <c r="C6205" s="142" t="s">
        <v>114</v>
      </c>
      <c r="D6205">
        <v>15.69</v>
      </c>
    </row>
    <row r="6206" spans="1:4">
      <c r="A6206" s="142">
        <v>88247</v>
      </c>
      <c r="B6206" s="143" t="s">
        <v>1069</v>
      </c>
      <c r="C6206" s="142" t="s">
        <v>114</v>
      </c>
      <c r="D6206">
        <v>14.04</v>
      </c>
    </row>
    <row r="6207" spans="1:4">
      <c r="A6207" s="142">
        <v>88248</v>
      </c>
      <c r="B6207" s="143" t="s">
        <v>7744</v>
      </c>
      <c r="C6207" s="142" t="s">
        <v>114</v>
      </c>
      <c r="D6207">
        <v>13.97</v>
      </c>
    </row>
    <row r="6208" spans="1:4">
      <c r="A6208" s="142">
        <v>88249</v>
      </c>
      <c r="B6208" s="143" t="s">
        <v>1070</v>
      </c>
      <c r="C6208" s="142" t="s">
        <v>114</v>
      </c>
      <c r="D6208">
        <v>22.07</v>
      </c>
    </row>
    <row r="6209" spans="1:4">
      <c r="A6209" s="142">
        <v>88250</v>
      </c>
      <c r="B6209" s="143" t="s">
        <v>1071</v>
      </c>
      <c r="C6209" s="142" t="s">
        <v>114</v>
      </c>
      <c r="D6209">
        <v>12.84</v>
      </c>
    </row>
    <row r="6210" spans="1:4">
      <c r="A6210" s="142">
        <v>88251</v>
      </c>
      <c r="B6210" s="143" t="s">
        <v>1072</v>
      </c>
      <c r="C6210" s="142" t="s">
        <v>114</v>
      </c>
      <c r="D6210">
        <v>14.11</v>
      </c>
    </row>
    <row r="6211" spans="1:4">
      <c r="A6211" s="142">
        <v>88252</v>
      </c>
      <c r="B6211" s="143" t="s">
        <v>1073</v>
      </c>
      <c r="C6211" s="142" t="s">
        <v>114</v>
      </c>
      <c r="D6211">
        <v>18.329999999999998</v>
      </c>
    </row>
    <row r="6212" spans="1:4">
      <c r="A6212" s="142">
        <v>88253</v>
      </c>
      <c r="B6212" s="143" t="s">
        <v>1074</v>
      </c>
      <c r="C6212" s="142" t="s">
        <v>114</v>
      </c>
      <c r="D6212">
        <v>9.76</v>
      </c>
    </row>
    <row r="6213" spans="1:4">
      <c r="A6213" s="142">
        <v>88255</v>
      </c>
      <c r="B6213" s="143" t="s">
        <v>1075</v>
      </c>
      <c r="C6213" s="142" t="s">
        <v>114</v>
      </c>
      <c r="D6213">
        <v>25.19</v>
      </c>
    </row>
    <row r="6214" spans="1:4">
      <c r="A6214" s="142">
        <v>88256</v>
      </c>
      <c r="B6214" s="143" t="s">
        <v>1076</v>
      </c>
      <c r="C6214" s="142" t="s">
        <v>114</v>
      </c>
      <c r="D6214">
        <v>17.39</v>
      </c>
    </row>
    <row r="6215" spans="1:4">
      <c r="A6215" s="142">
        <v>88257</v>
      </c>
      <c r="B6215" s="143" t="s">
        <v>1077</v>
      </c>
      <c r="C6215" s="142" t="s">
        <v>114</v>
      </c>
      <c r="D6215">
        <v>13.71</v>
      </c>
    </row>
    <row r="6216" spans="1:4">
      <c r="A6216" s="142">
        <v>88258</v>
      </c>
      <c r="B6216" s="143" t="s">
        <v>7745</v>
      </c>
      <c r="C6216" s="142" t="s">
        <v>114</v>
      </c>
      <c r="D6216">
        <v>12.55</v>
      </c>
    </row>
    <row r="6217" spans="1:4">
      <c r="A6217" s="142">
        <v>88259</v>
      </c>
      <c r="B6217" s="143" t="s">
        <v>1078</v>
      </c>
      <c r="C6217" s="142" t="s">
        <v>114</v>
      </c>
      <c r="D6217">
        <v>20.18</v>
      </c>
    </row>
    <row r="6218" spans="1:4">
      <c r="A6218" s="142">
        <v>88260</v>
      </c>
      <c r="B6218" s="143" t="s">
        <v>1079</v>
      </c>
      <c r="C6218" s="142" t="s">
        <v>114</v>
      </c>
      <c r="D6218">
        <v>17.2</v>
      </c>
    </row>
    <row r="6219" spans="1:4">
      <c r="A6219" s="142">
        <v>88261</v>
      </c>
      <c r="B6219" s="143" t="s">
        <v>1080</v>
      </c>
      <c r="C6219" s="142" t="s">
        <v>114</v>
      </c>
      <c r="D6219">
        <v>18.55</v>
      </c>
    </row>
    <row r="6220" spans="1:4">
      <c r="A6220" s="142">
        <v>88262</v>
      </c>
      <c r="B6220" s="143" t="s">
        <v>1081</v>
      </c>
      <c r="C6220" s="142" t="s">
        <v>114</v>
      </c>
      <c r="D6220">
        <v>17.350000000000001</v>
      </c>
    </row>
    <row r="6221" spans="1:4">
      <c r="A6221" s="142">
        <v>88263</v>
      </c>
      <c r="B6221" s="143" t="s">
        <v>7746</v>
      </c>
      <c r="C6221" s="142" t="s">
        <v>114</v>
      </c>
      <c r="D6221">
        <v>12.42</v>
      </c>
    </row>
    <row r="6222" spans="1:4">
      <c r="A6222" s="142">
        <v>88264</v>
      </c>
      <c r="B6222" s="143" t="s">
        <v>1082</v>
      </c>
      <c r="C6222" s="142" t="s">
        <v>114</v>
      </c>
      <c r="D6222">
        <v>18.07</v>
      </c>
    </row>
    <row r="6223" spans="1:4">
      <c r="A6223" s="142">
        <v>88265</v>
      </c>
      <c r="B6223" s="143" t="s">
        <v>1083</v>
      </c>
      <c r="C6223" s="142" t="s">
        <v>114</v>
      </c>
      <c r="D6223">
        <v>18.07</v>
      </c>
    </row>
    <row r="6224" spans="1:4">
      <c r="A6224" s="142">
        <v>88266</v>
      </c>
      <c r="B6224" s="143" t="s">
        <v>1084</v>
      </c>
      <c r="C6224" s="142" t="s">
        <v>114</v>
      </c>
      <c r="D6224">
        <v>18.13</v>
      </c>
    </row>
    <row r="6225" spans="1:4">
      <c r="A6225" s="142">
        <v>88267</v>
      </c>
      <c r="B6225" s="143" t="s">
        <v>1085</v>
      </c>
      <c r="C6225" s="142" t="s">
        <v>114</v>
      </c>
      <c r="D6225">
        <v>17.87</v>
      </c>
    </row>
    <row r="6226" spans="1:4">
      <c r="A6226" s="142">
        <v>88268</v>
      </c>
      <c r="B6226" s="143" t="s">
        <v>1086</v>
      </c>
      <c r="C6226" s="142" t="s">
        <v>114</v>
      </c>
      <c r="D6226">
        <v>17.989999999999998</v>
      </c>
    </row>
    <row r="6227" spans="1:4">
      <c r="A6227" s="142">
        <v>88269</v>
      </c>
      <c r="B6227" s="143" t="s">
        <v>1087</v>
      </c>
      <c r="C6227" s="142" t="s">
        <v>114</v>
      </c>
      <c r="D6227">
        <v>17.350000000000001</v>
      </c>
    </row>
    <row r="6228" spans="1:4">
      <c r="A6228" s="142">
        <v>88270</v>
      </c>
      <c r="B6228" s="143" t="s">
        <v>1088</v>
      </c>
      <c r="C6228" s="142" t="s">
        <v>114</v>
      </c>
      <c r="D6228">
        <v>18.22</v>
      </c>
    </row>
    <row r="6229" spans="1:4">
      <c r="A6229" s="142">
        <v>88272</v>
      </c>
      <c r="B6229" s="143" t="s">
        <v>1089</v>
      </c>
      <c r="C6229" s="142" t="s">
        <v>114</v>
      </c>
      <c r="D6229">
        <v>17.57</v>
      </c>
    </row>
    <row r="6230" spans="1:4">
      <c r="A6230" s="142">
        <v>88273</v>
      </c>
      <c r="B6230" s="143" t="s">
        <v>1090</v>
      </c>
      <c r="C6230" s="142" t="s">
        <v>114</v>
      </c>
      <c r="D6230">
        <v>17.39</v>
      </c>
    </row>
    <row r="6231" spans="1:4">
      <c r="A6231" s="142">
        <v>88274</v>
      </c>
      <c r="B6231" s="143" t="s">
        <v>1091</v>
      </c>
      <c r="C6231" s="142" t="s">
        <v>114</v>
      </c>
      <c r="D6231">
        <v>17.68</v>
      </c>
    </row>
    <row r="6232" spans="1:4">
      <c r="A6232" s="142">
        <v>88275</v>
      </c>
      <c r="B6232" s="143" t="s">
        <v>1092</v>
      </c>
      <c r="C6232" s="142" t="s">
        <v>114</v>
      </c>
      <c r="D6232">
        <v>19.010000000000002</v>
      </c>
    </row>
    <row r="6233" spans="1:4">
      <c r="A6233" s="142">
        <v>88277</v>
      </c>
      <c r="B6233" s="143" t="s">
        <v>1093</v>
      </c>
      <c r="C6233" s="142" t="s">
        <v>114</v>
      </c>
      <c r="D6233">
        <v>14.41</v>
      </c>
    </row>
    <row r="6234" spans="1:4">
      <c r="A6234" s="142">
        <v>88278</v>
      </c>
      <c r="B6234" s="143" t="s">
        <v>1094</v>
      </c>
      <c r="C6234" s="142" t="s">
        <v>114</v>
      </c>
      <c r="D6234">
        <v>13.62</v>
      </c>
    </row>
    <row r="6235" spans="1:4">
      <c r="A6235" s="142">
        <v>88279</v>
      </c>
      <c r="B6235" s="143" t="s">
        <v>1095</v>
      </c>
      <c r="C6235" s="142" t="s">
        <v>114</v>
      </c>
      <c r="D6235">
        <v>19.18</v>
      </c>
    </row>
    <row r="6236" spans="1:4">
      <c r="A6236" s="142">
        <v>88281</v>
      </c>
      <c r="B6236" s="143" t="s">
        <v>1096</v>
      </c>
      <c r="C6236" s="142" t="s">
        <v>114</v>
      </c>
      <c r="D6236">
        <v>13.01</v>
      </c>
    </row>
    <row r="6237" spans="1:4">
      <c r="A6237" s="142">
        <v>88282</v>
      </c>
      <c r="B6237" s="143" t="s">
        <v>1097</v>
      </c>
      <c r="C6237" s="142" t="s">
        <v>114</v>
      </c>
      <c r="D6237">
        <v>13.6</v>
      </c>
    </row>
    <row r="6238" spans="1:4">
      <c r="A6238" s="142">
        <v>88283</v>
      </c>
      <c r="B6238" s="143" t="s">
        <v>1098</v>
      </c>
      <c r="C6238" s="142" t="s">
        <v>114</v>
      </c>
      <c r="D6238">
        <v>17.12</v>
      </c>
    </row>
    <row r="6239" spans="1:4">
      <c r="A6239" s="142">
        <v>88284</v>
      </c>
      <c r="B6239" s="143" t="s">
        <v>1099</v>
      </c>
      <c r="C6239" s="142" t="s">
        <v>114</v>
      </c>
      <c r="D6239">
        <v>12.83</v>
      </c>
    </row>
    <row r="6240" spans="1:4">
      <c r="A6240" s="142">
        <v>88285</v>
      </c>
      <c r="B6240" s="143" t="s">
        <v>1100</v>
      </c>
      <c r="C6240" s="142" t="s">
        <v>114</v>
      </c>
      <c r="D6240">
        <v>14.56</v>
      </c>
    </row>
    <row r="6241" spans="1:4">
      <c r="A6241" s="142">
        <v>88286</v>
      </c>
      <c r="B6241" s="143" t="s">
        <v>1101</v>
      </c>
      <c r="C6241" s="142" t="s">
        <v>114</v>
      </c>
      <c r="D6241">
        <v>15.51</v>
      </c>
    </row>
    <row r="6242" spans="1:4">
      <c r="A6242" s="142">
        <v>88288</v>
      </c>
      <c r="B6242" s="143" t="s">
        <v>1102</v>
      </c>
      <c r="C6242" s="142" t="s">
        <v>114</v>
      </c>
      <c r="D6242">
        <v>11.11</v>
      </c>
    </row>
    <row r="6243" spans="1:4">
      <c r="A6243" s="142">
        <v>88291</v>
      </c>
      <c r="B6243" s="143" t="s">
        <v>1103</v>
      </c>
      <c r="C6243" s="142" t="s">
        <v>114</v>
      </c>
      <c r="D6243">
        <v>13.58</v>
      </c>
    </row>
    <row r="6244" spans="1:4">
      <c r="A6244" s="142">
        <v>88292</v>
      </c>
      <c r="B6244" s="143" t="s">
        <v>1104</v>
      </c>
      <c r="C6244" s="142" t="s">
        <v>114</v>
      </c>
      <c r="D6244">
        <v>14.07</v>
      </c>
    </row>
    <row r="6245" spans="1:4">
      <c r="A6245" s="142">
        <v>88293</v>
      </c>
      <c r="B6245" s="143" t="s">
        <v>1773</v>
      </c>
      <c r="C6245" s="142" t="s">
        <v>114</v>
      </c>
      <c r="D6245">
        <v>15.76</v>
      </c>
    </row>
    <row r="6246" spans="1:4">
      <c r="A6246" s="142">
        <v>88294</v>
      </c>
      <c r="B6246" s="143" t="s">
        <v>1105</v>
      </c>
      <c r="C6246" s="142" t="s">
        <v>114</v>
      </c>
      <c r="D6246">
        <v>16.91</v>
      </c>
    </row>
    <row r="6247" spans="1:4">
      <c r="A6247" s="142">
        <v>88295</v>
      </c>
      <c r="B6247" s="143" t="s">
        <v>1106</v>
      </c>
      <c r="C6247" s="142" t="s">
        <v>114</v>
      </c>
      <c r="D6247">
        <v>13.35</v>
      </c>
    </row>
    <row r="6248" spans="1:4">
      <c r="A6248" s="142">
        <v>88296</v>
      </c>
      <c r="B6248" s="143" t="s">
        <v>1107</v>
      </c>
      <c r="C6248" s="142" t="s">
        <v>114</v>
      </c>
      <c r="D6248">
        <v>13.98</v>
      </c>
    </row>
    <row r="6249" spans="1:4">
      <c r="A6249" s="142">
        <v>88297</v>
      </c>
      <c r="B6249" s="143" t="s">
        <v>1108</v>
      </c>
      <c r="C6249" s="142" t="s">
        <v>114</v>
      </c>
      <c r="D6249">
        <v>13.86</v>
      </c>
    </row>
    <row r="6250" spans="1:4">
      <c r="A6250" s="142">
        <v>88298</v>
      </c>
      <c r="B6250" s="143" t="s">
        <v>1109</v>
      </c>
      <c r="C6250" s="142" t="s">
        <v>114</v>
      </c>
      <c r="D6250">
        <v>11.77</v>
      </c>
    </row>
    <row r="6251" spans="1:4">
      <c r="A6251" s="142">
        <v>88299</v>
      </c>
      <c r="B6251" s="143" t="s">
        <v>1110</v>
      </c>
      <c r="C6251" s="142" t="s">
        <v>114</v>
      </c>
      <c r="D6251">
        <v>15.95</v>
      </c>
    </row>
    <row r="6252" spans="1:4">
      <c r="A6252" s="142">
        <v>88300</v>
      </c>
      <c r="B6252" s="143" t="s">
        <v>1111</v>
      </c>
      <c r="C6252" s="142" t="s">
        <v>114</v>
      </c>
      <c r="D6252">
        <v>18.649999999999999</v>
      </c>
    </row>
    <row r="6253" spans="1:4">
      <c r="A6253" s="142">
        <v>88301</v>
      </c>
      <c r="B6253" s="143" t="s">
        <v>1112</v>
      </c>
      <c r="C6253" s="142" t="s">
        <v>114</v>
      </c>
      <c r="D6253">
        <v>14.72</v>
      </c>
    </row>
    <row r="6254" spans="1:4">
      <c r="A6254" s="142">
        <v>88302</v>
      </c>
      <c r="B6254" s="143" t="s">
        <v>1113</v>
      </c>
      <c r="C6254" s="142" t="s">
        <v>114</v>
      </c>
      <c r="D6254">
        <v>16.350000000000001</v>
      </c>
    </row>
    <row r="6255" spans="1:4">
      <c r="A6255" s="142">
        <v>88303</v>
      </c>
      <c r="B6255" s="143" t="s">
        <v>1114</v>
      </c>
      <c r="C6255" s="142" t="s">
        <v>114</v>
      </c>
      <c r="D6255">
        <v>13.84</v>
      </c>
    </row>
    <row r="6256" spans="1:4">
      <c r="A6256" s="142">
        <v>88304</v>
      </c>
      <c r="B6256" s="143" t="s">
        <v>7747</v>
      </c>
      <c r="C6256" s="142" t="s">
        <v>114</v>
      </c>
      <c r="D6256">
        <v>14.62</v>
      </c>
    </row>
    <row r="6257" spans="1:4">
      <c r="A6257" s="142">
        <v>88306</v>
      </c>
      <c r="B6257" s="143" t="s">
        <v>1115</v>
      </c>
      <c r="C6257" s="142" t="s">
        <v>114</v>
      </c>
      <c r="D6257">
        <v>18.13</v>
      </c>
    </row>
    <row r="6258" spans="1:4">
      <c r="A6258" s="142">
        <v>88307</v>
      </c>
      <c r="B6258" s="143" t="s">
        <v>1116</v>
      </c>
      <c r="C6258" s="142" t="s">
        <v>114</v>
      </c>
      <c r="D6258">
        <v>15.15</v>
      </c>
    </row>
    <row r="6259" spans="1:4">
      <c r="A6259" s="142">
        <v>88308</v>
      </c>
      <c r="B6259" s="143" t="s">
        <v>1117</v>
      </c>
      <c r="C6259" s="142" t="s">
        <v>114</v>
      </c>
      <c r="D6259">
        <v>19.510000000000002</v>
      </c>
    </row>
    <row r="6260" spans="1:4">
      <c r="A6260" s="142">
        <v>88309</v>
      </c>
      <c r="B6260" s="143" t="s">
        <v>1118</v>
      </c>
      <c r="C6260" s="142" t="s">
        <v>114</v>
      </c>
      <c r="D6260">
        <v>17.45</v>
      </c>
    </row>
    <row r="6261" spans="1:4">
      <c r="A6261" s="142">
        <v>88310</v>
      </c>
      <c r="B6261" s="143" t="s">
        <v>1119</v>
      </c>
      <c r="C6261" s="142" t="s">
        <v>114</v>
      </c>
      <c r="D6261">
        <v>17.39</v>
      </c>
    </row>
    <row r="6262" spans="1:4">
      <c r="A6262" s="142">
        <v>88311</v>
      </c>
      <c r="B6262" s="143" t="s">
        <v>1120</v>
      </c>
      <c r="C6262" s="142" t="s">
        <v>114</v>
      </c>
      <c r="D6262">
        <v>19.34</v>
      </c>
    </row>
    <row r="6263" spans="1:4">
      <c r="A6263" s="142">
        <v>88312</v>
      </c>
      <c r="B6263" s="143" t="s">
        <v>1121</v>
      </c>
      <c r="C6263" s="142" t="s">
        <v>114</v>
      </c>
      <c r="D6263">
        <v>18.350000000000001</v>
      </c>
    </row>
    <row r="6264" spans="1:4">
      <c r="A6264" s="142">
        <v>88313</v>
      </c>
      <c r="B6264" s="143" t="s">
        <v>1122</v>
      </c>
      <c r="C6264" s="142" t="s">
        <v>114</v>
      </c>
      <c r="D6264">
        <v>13.82</v>
      </c>
    </row>
    <row r="6265" spans="1:4">
      <c r="A6265" s="142">
        <v>88314</v>
      </c>
      <c r="B6265" s="143" t="s">
        <v>1123</v>
      </c>
      <c r="C6265" s="142" t="s">
        <v>114</v>
      </c>
      <c r="D6265">
        <v>12.8</v>
      </c>
    </row>
    <row r="6266" spans="1:4">
      <c r="A6266" s="142">
        <v>88315</v>
      </c>
      <c r="B6266" s="143" t="s">
        <v>1124</v>
      </c>
      <c r="C6266" s="142" t="s">
        <v>114</v>
      </c>
      <c r="D6266">
        <v>17.350000000000001</v>
      </c>
    </row>
    <row r="6267" spans="1:4">
      <c r="A6267" s="142">
        <v>88316</v>
      </c>
      <c r="B6267" s="143" t="s">
        <v>1125</v>
      </c>
      <c r="C6267" s="142" t="s">
        <v>114</v>
      </c>
      <c r="D6267">
        <v>14.16</v>
      </c>
    </row>
    <row r="6268" spans="1:4">
      <c r="A6268" s="142">
        <v>88317</v>
      </c>
      <c r="B6268" s="143" t="s">
        <v>1126</v>
      </c>
      <c r="C6268" s="142" t="s">
        <v>114</v>
      </c>
      <c r="D6268">
        <v>17.350000000000001</v>
      </c>
    </row>
    <row r="6269" spans="1:4">
      <c r="A6269" s="142">
        <v>88318</v>
      </c>
      <c r="B6269" s="143" t="s">
        <v>7748</v>
      </c>
      <c r="C6269" s="142" t="s">
        <v>114</v>
      </c>
      <c r="D6269">
        <v>21.7</v>
      </c>
    </row>
    <row r="6270" spans="1:4">
      <c r="A6270" s="142">
        <v>88320</v>
      </c>
      <c r="B6270" s="143" t="s">
        <v>1127</v>
      </c>
      <c r="C6270" s="142" t="s">
        <v>114</v>
      </c>
      <c r="D6270">
        <v>20.25</v>
      </c>
    </row>
    <row r="6271" spans="1:4">
      <c r="A6271" s="142">
        <v>88321</v>
      </c>
      <c r="B6271" s="143" t="s">
        <v>1128</v>
      </c>
      <c r="C6271" s="142" t="s">
        <v>114</v>
      </c>
      <c r="D6271">
        <v>22.93</v>
      </c>
    </row>
    <row r="6272" spans="1:4">
      <c r="A6272" s="142">
        <v>88322</v>
      </c>
      <c r="B6272" s="143" t="s">
        <v>1129</v>
      </c>
      <c r="C6272" s="142" t="s">
        <v>114</v>
      </c>
      <c r="D6272">
        <v>21.53</v>
      </c>
    </row>
    <row r="6273" spans="1:4">
      <c r="A6273" s="142">
        <v>88323</v>
      </c>
      <c r="B6273" s="143" t="s">
        <v>1130</v>
      </c>
      <c r="C6273" s="142" t="s">
        <v>114</v>
      </c>
      <c r="D6273">
        <v>18.510000000000002</v>
      </c>
    </row>
    <row r="6274" spans="1:4">
      <c r="A6274" s="142">
        <v>88324</v>
      </c>
      <c r="B6274" s="143" t="s">
        <v>1131</v>
      </c>
      <c r="C6274" s="142" t="s">
        <v>114</v>
      </c>
      <c r="D6274">
        <v>14.39</v>
      </c>
    </row>
    <row r="6275" spans="1:4">
      <c r="A6275" s="142">
        <v>88325</v>
      </c>
      <c r="B6275" s="143" t="s">
        <v>1132</v>
      </c>
      <c r="C6275" s="142" t="s">
        <v>114</v>
      </c>
      <c r="D6275">
        <v>16.829999999999998</v>
      </c>
    </row>
    <row r="6276" spans="1:4">
      <c r="A6276" s="142">
        <v>88326</v>
      </c>
      <c r="B6276" s="143" t="s">
        <v>1133</v>
      </c>
      <c r="C6276" s="142" t="s">
        <v>114</v>
      </c>
      <c r="D6276">
        <v>15.3</v>
      </c>
    </row>
    <row r="6277" spans="1:4">
      <c r="A6277" s="142">
        <v>88377</v>
      </c>
      <c r="B6277" s="143" t="s">
        <v>7749</v>
      </c>
      <c r="C6277" s="142" t="s">
        <v>114</v>
      </c>
      <c r="D6277">
        <v>13.24</v>
      </c>
    </row>
    <row r="6278" spans="1:4">
      <c r="A6278" s="142">
        <v>88441</v>
      </c>
      <c r="B6278" s="143" t="s">
        <v>1134</v>
      </c>
      <c r="C6278" s="142" t="s">
        <v>114</v>
      </c>
      <c r="D6278">
        <v>16.88</v>
      </c>
    </row>
    <row r="6279" spans="1:4">
      <c r="A6279" s="142">
        <v>88597</v>
      </c>
      <c r="B6279" s="143" t="s">
        <v>1135</v>
      </c>
      <c r="C6279" s="142" t="s">
        <v>114</v>
      </c>
      <c r="D6279">
        <v>22.94</v>
      </c>
    </row>
    <row r="6280" spans="1:4">
      <c r="A6280" s="142">
        <v>90766</v>
      </c>
      <c r="B6280" s="143" t="s">
        <v>1136</v>
      </c>
      <c r="C6280" s="142" t="s">
        <v>114</v>
      </c>
      <c r="D6280">
        <v>15.91</v>
      </c>
    </row>
    <row r="6281" spans="1:4">
      <c r="A6281" s="142">
        <v>90767</v>
      </c>
      <c r="B6281" s="143" t="s">
        <v>1137</v>
      </c>
      <c r="C6281" s="142" t="s">
        <v>114</v>
      </c>
      <c r="D6281">
        <v>15.57</v>
      </c>
    </row>
    <row r="6282" spans="1:4">
      <c r="A6282" s="142">
        <v>90768</v>
      </c>
      <c r="B6282" s="143" t="s">
        <v>1138</v>
      </c>
      <c r="C6282" s="142" t="s">
        <v>114</v>
      </c>
      <c r="D6282">
        <v>59.32</v>
      </c>
    </row>
    <row r="6283" spans="1:4">
      <c r="A6283" s="142">
        <v>90769</v>
      </c>
      <c r="B6283" s="143" t="s">
        <v>1139</v>
      </c>
      <c r="C6283" s="142" t="s">
        <v>114</v>
      </c>
      <c r="D6283">
        <v>84.08</v>
      </c>
    </row>
    <row r="6284" spans="1:4">
      <c r="A6284" s="142">
        <v>90770</v>
      </c>
      <c r="B6284" s="143" t="s">
        <v>1140</v>
      </c>
      <c r="C6284" s="142" t="s">
        <v>114</v>
      </c>
      <c r="D6284">
        <v>111.04</v>
      </c>
    </row>
    <row r="6285" spans="1:4">
      <c r="A6285" s="142">
        <v>90771</v>
      </c>
      <c r="B6285" s="143" t="s">
        <v>1141</v>
      </c>
      <c r="C6285" s="142" t="s">
        <v>114</v>
      </c>
      <c r="D6285">
        <v>18.96</v>
      </c>
    </row>
    <row r="6286" spans="1:4">
      <c r="A6286" s="142">
        <v>90772</v>
      </c>
      <c r="B6286" s="143" t="s">
        <v>1142</v>
      </c>
      <c r="C6286" s="142" t="s">
        <v>114</v>
      </c>
      <c r="D6286">
        <v>13.39</v>
      </c>
    </row>
    <row r="6287" spans="1:4">
      <c r="A6287" s="142">
        <v>90773</v>
      </c>
      <c r="B6287" s="143" t="s">
        <v>1143</v>
      </c>
      <c r="C6287" s="142" t="s">
        <v>114</v>
      </c>
      <c r="D6287">
        <v>18.07</v>
      </c>
    </row>
    <row r="6288" spans="1:4">
      <c r="A6288" s="142">
        <v>90775</v>
      </c>
      <c r="B6288" s="143" t="s">
        <v>1144</v>
      </c>
      <c r="C6288" s="142" t="s">
        <v>114</v>
      </c>
      <c r="D6288">
        <v>16.21</v>
      </c>
    </row>
    <row r="6289" spans="1:4">
      <c r="A6289" s="142">
        <v>90776</v>
      </c>
      <c r="B6289" s="143" t="s">
        <v>1145</v>
      </c>
      <c r="C6289" s="142" t="s">
        <v>114</v>
      </c>
      <c r="D6289">
        <v>20.46</v>
      </c>
    </row>
    <row r="6290" spans="1:4">
      <c r="A6290" s="142">
        <v>90777</v>
      </c>
      <c r="B6290" s="143" t="s">
        <v>1146</v>
      </c>
      <c r="C6290" s="142" t="s">
        <v>114</v>
      </c>
      <c r="D6290">
        <v>80.760000000000005</v>
      </c>
    </row>
    <row r="6291" spans="1:4">
      <c r="A6291" s="142">
        <v>90778</v>
      </c>
      <c r="B6291" s="143" t="s">
        <v>1147</v>
      </c>
      <c r="C6291" s="142" t="s">
        <v>114</v>
      </c>
      <c r="D6291">
        <v>91.85</v>
      </c>
    </row>
    <row r="6292" spans="1:4">
      <c r="A6292" s="142">
        <v>90779</v>
      </c>
      <c r="B6292" s="143" t="s">
        <v>1148</v>
      </c>
      <c r="C6292" s="142" t="s">
        <v>114</v>
      </c>
      <c r="D6292">
        <v>125.4</v>
      </c>
    </row>
    <row r="6293" spans="1:4">
      <c r="A6293" s="142">
        <v>90780</v>
      </c>
      <c r="B6293" s="143" t="s">
        <v>1149</v>
      </c>
      <c r="C6293" s="142" t="s">
        <v>114</v>
      </c>
      <c r="D6293">
        <v>26.64</v>
      </c>
    </row>
    <row r="6294" spans="1:4">
      <c r="A6294" s="142">
        <v>90781</v>
      </c>
      <c r="B6294" s="143" t="s">
        <v>1150</v>
      </c>
      <c r="C6294" s="142" t="s">
        <v>114</v>
      </c>
      <c r="D6294">
        <v>15.94</v>
      </c>
    </row>
    <row r="6295" spans="1:4">
      <c r="A6295" s="142">
        <v>91677</v>
      </c>
      <c r="B6295" s="143" t="s">
        <v>1151</v>
      </c>
      <c r="C6295" s="142" t="s">
        <v>114</v>
      </c>
      <c r="D6295">
        <v>31.78</v>
      </c>
    </row>
    <row r="6296" spans="1:4">
      <c r="A6296" s="142">
        <v>91678</v>
      </c>
      <c r="B6296" s="143" t="s">
        <v>1152</v>
      </c>
      <c r="C6296" s="142" t="s">
        <v>114</v>
      </c>
      <c r="D6296">
        <v>75.400000000000006</v>
      </c>
    </row>
    <row r="6297" spans="1:4">
      <c r="A6297" s="142">
        <v>93556</v>
      </c>
      <c r="B6297" s="143" t="s">
        <v>1964</v>
      </c>
      <c r="C6297" s="142" t="s">
        <v>110</v>
      </c>
      <c r="D6297">
        <v>94.13</v>
      </c>
    </row>
    <row r="6298" spans="1:4">
      <c r="A6298" s="142">
        <v>93557</v>
      </c>
      <c r="B6298" s="143" t="s">
        <v>1965</v>
      </c>
      <c r="C6298" s="142" t="s">
        <v>110</v>
      </c>
      <c r="D6298">
        <v>190.68</v>
      </c>
    </row>
    <row r="6299" spans="1:4">
      <c r="A6299" s="142">
        <v>93558</v>
      </c>
      <c r="B6299" s="143" t="s">
        <v>1966</v>
      </c>
      <c r="C6299" s="142" t="s">
        <v>110</v>
      </c>
      <c r="D6299">
        <v>2438.06</v>
      </c>
    </row>
    <row r="6300" spans="1:4">
      <c r="A6300" s="142">
        <v>93559</v>
      </c>
      <c r="B6300" s="143" t="s">
        <v>1135</v>
      </c>
      <c r="C6300" s="142" t="s">
        <v>110</v>
      </c>
      <c r="D6300">
        <v>4083.42</v>
      </c>
    </row>
    <row r="6301" spans="1:4">
      <c r="A6301" s="142">
        <v>93560</v>
      </c>
      <c r="B6301" s="143" t="s">
        <v>1143</v>
      </c>
      <c r="C6301" s="142" t="s">
        <v>110</v>
      </c>
      <c r="D6301">
        <v>3225.71</v>
      </c>
    </row>
    <row r="6302" spans="1:4">
      <c r="A6302" s="142">
        <v>93561</v>
      </c>
      <c r="B6302" s="143" t="s">
        <v>1144</v>
      </c>
      <c r="C6302" s="142" t="s">
        <v>110</v>
      </c>
      <c r="D6302">
        <v>3269.48</v>
      </c>
    </row>
    <row r="6303" spans="1:4">
      <c r="A6303" s="142">
        <v>93562</v>
      </c>
      <c r="B6303" s="143" t="s">
        <v>1141</v>
      </c>
      <c r="C6303" s="142" t="s">
        <v>110</v>
      </c>
      <c r="D6303">
        <v>3382.15</v>
      </c>
    </row>
    <row r="6304" spans="1:4">
      <c r="A6304" s="142">
        <v>93563</v>
      </c>
      <c r="B6304" s="143" t="s">
        <v>1136</v>
      </c>
      <c r="C6304" s="142" t="s">
        <v>110</v>
      </c>
      <c r="D6304">
        <v>2845.55</v>
      </c>
    </row>
    <row r="6305" spans="1:4">
      <c r="A6305" s="142">
        <v>93564</v>
      </c>
      <c r="B6305" s="143" t="s">
        <v>1137</v>
      </c>
      <c r="C6305" s="142" t="s">
        <v>110</v>
      </c>
      <c r="D6305">
        <v>2781.96</v>
      </c>
    </row>
    <row r="6306" spans="1:4">
      <c r="A6306" s="142">
        <v>93565</v>
      </c>
      <c r="B6306" s="143" t="s">
        <v>1146</v>
      </c>
      <c r="C6306" s="142" t="s">
        <v>110</v>
      </c>
      <c r="D6306">
        <v>14204.97</v>
      </c>
    </row>
    <row r="6307" spans="1:4">
      <c r="A6307" s="142">
        <v>93566</v>
      </c>
      <c r="B6307" s="143" t="s">
        <v>1142</v>
      </c>
      <c r="C6307" s="142" t="s">
        <v>110</v>
      </c>
      <c r="D6307">
        <v>2401.37</v>
      </c>
    </row>
    <row r="6308" spans="1:4">
      <c r="A6308" s="142">
        <v>93567</v>
      </c>
      <c r="B6308" s="143" t="s">
        <v>1147</v>
      </c>
      <c r="C6308" s="142" t="s">
        <v>110</v>
      </c>
      <c r="D6308">
        <v>16156.74</v>
      </c>
    </row>
    <row r="6309" spans="1:4">
      <c r="A6309" s="142">
        <v>93568</v>
      </c>
      <c r="B6309" s="143" t="s">
        <v>1148</v>
      </c>
      <c r="C6309" s="142" t="s">
        <v>110</v>
      </c>
      <c r="D6309">
        <v>22055.48</v>
      </c>
    </row>
    <row r="6310" spans="1:4">
      <c r="A6310" s="142">
        <v>93569</v>
      </c>
      <c r="B6310" s="143" t="s">
        <v>1967</v>
      </c>
      <c r="C6310" s="142" t="s">
        <v>110</v>
      </c>
      <c r="D6310">
        <v>10450.950000000001</v>
      </c>
    </row>
    <row r="6311" spans="1:4">
      <c r="A6311" s="142">
        <v>93570</v>
      </c>
      <c r="B6311" s="143" t="s">
        <v>1968</v>
      </c>
      <c r="C6311" s="142" t="s">
        <v>110</v>
      </c>
      <c r="D6311">
        <v>14809.95</v>
      </c>
    </row>
    <row r="6312" spans="1:4">
      <c r="A6312" s="142">
        <v>93571</v>
      </c>
      <c r="B6312" s="143" t="s">
        <v>1969</v>
      </c>
      <c r="C6312" s="142" t="s">
        <v>110</v>
      </c>
      <c r="D6312">
        <v>19553.439999999999</v>
      </c>
    </row>
    <row r="6313" spans="1:4">
      <c r="A6313" s="142">
        <v>93572</v>
      </c>
      <c r="B6313" s="143" t="s">
        <v>1970</v>
      </c>
      <c r="C6313" s="142" t="s">
        <v>110</v>
      </c>
      <c r="D6313">
        <v>3636.37</v>
      </c>
    </row>
    <row r="6314" spans="1:4">
      <c r="A6314" s="142">
        <v>94295</v>
      </c>
      <c r="B6314" s="143" t="s">
        <v>1149</v>
      </c>
      <c r="C6314" s="142" t="s">
        <v>110</v>
      </c>
      <c r="D6314">
        <v>4687.9799999999996</v>
      </c>
    </row>
    <row r="6315" spans="1:4">
      <c r="A6315" s="142">
        <v>94296</v>
      </c>
      <c r="B6315" s="143" t="s">
        <v>1150</v>
      </c>
      <c r="C6315" s="142" t="s">
        <v>110</v>
      </c>
      <c r="D6315">
        <v>2850.02</v>
      </c>
    </row>
    <row r="6316" spans="1:4">
      <c r="A6316" s="142">
        <v>95308</v>
      </c>
      <c r="B6316" s="143" t="s">
        <v>7750</v>
      </c>
      <c r="C6316" s="142" t="s">
        <v>114</v>
      </c>
      <c r="D6316">
        <v>0.08</v>
      </c>
    </row>
    <row r="6317" spans="1:4">
      <c r="A6317" s="142">
        <v>95309</v>
      </c>
      <c r="B6317" s="143" t="s">
        <v>7751</v>
      </c>
      <c r="C6317" s="142" t="s">
        <v>114</v>
      </c>
      <c r="D6317">
        <v>0.14000000000000001</v>
      </c>
    </row>
    <row r="6318" spans="1:4">
      <c r="A6318" s="142">
        <v>95310</v>
      </c>
      <c r="B6318" s="143" t="s">
        <v>7752</v>
      </c>
      <c r="C6318" s="142" t="s">
        <v>114</v>
      </c>
      <c r="D6318">
        <v>0.06</v>
      </c>
    </row>
    <row r="6319" spans="1:4">
      <c r="A6319" s="142">
        <v>95311</v>
      </c>
      <c r="B6319" s="143" t="s">
        <v>7753</v>
      </c>
      <c r="C6319" s="142" t="s">
        <v>114</v>
      </c>
      <c r="D6319">
        <v>0.08</v>
      </c>
    </row>
    <row r="6320" spans="1:4">
      <c r="A6320" s="142">
        <v>95312</v>
      </c>
      <c r="B6320" s="143" t="s">
        <v>7754</v>
      </c>
      <c r="C6320" s="142" t="s">
        <v>114</v>
      </c>
      <c r="D6320">
        <v>0.11</v>
      </c>
    </row>
    <row r="6321" spans="1:4">
      <c r="A6321" s="142">
        <v>95313</v>
      </c>
      <c r="B6321" s="143" t="s">
        <v>7755</v>
      </c>
      <c r="C6321" s="142" t="s">
        <v>114</v>
      </c>
      <c r="D6321">
        <v>0.15</v>
      </c>
    </row>
    <row r="6322" spans="1:4">
      <c r="A6322" s="142">
        <v>95314</v>
      </c>
      <c r="B6322" s="143" t="s">
        <v>7756</v>
      </c>
      <c r="C6322" s="142" t="s">
        <v>114</v>
      </c>
      <c r="D6322">
        <v>0.11</v>
      </c>
    </row>
    <row r="6323" spans="1:4">
      <c r="A6323" s="142">
        <v>95315</v>
      </c>
      <c r="B6323" s="143" t="s">
        <v>7757</v>
      </c>
      <c r="C6323" s="142" t="s">
        <v>114</v>
      </c>
      <c r="D6323">
        <v>0.13</v>
      </c>
    </row>
    <row r="6324" spans="1:4">
      <c r="A6324" s="142">
        <v>95316</v>
      </c>
      <c r="B6324" s="143" t="s">
        <v>7758</v>
      </c>
      <c r="C6324" s="142" t="s">
        <v>114</v>
      </c>
      <c r="D6324">
        <v>0.27</v>
      </c>
    </row>
    <row r="6325" spans="1:4">
      <c r="A6325" s="142">
        <v>95317</v>
      </c>
      <c r="B6325" s="143" t="s">
        <v>7759</v>
      </c>
      <c r="C6325" s="142" t="s">
        <v>114</v>
      </c>
      <c r="D6325">
        <v>0.13</v>
      </c>
    </row>
    <row r="6326" spans="1:4">
      <c r="A6326" s="142">
        <v>95318</v>
      </c>
      <c r="B6326" s="143" t="s">
        <v>7760</v>
      </c>
      <c r="C6326" s="142" t="s">
        <v>114</v>
      </c>
      <c r="D6326">
        <v>0.11</v>
      </c>
    </row>
    <row r="6327" spans="1:4">
      <c r="A6327" s="142">
        <v>95319</v>
      </c>
      <c r="B6327" s="143" t="s">
        <v>7761</v>
      </c>
      <c r="C6327" s="142" t="s">
        <v>114</v>
      </c>
      <c r="D6327">
        <v>7.0000000000000007E-2</v>
      </c>
    </row>
    <row r="6328" spans="1:4">
      <c r="A6328" s="142">
        <v>95320</v>
      </c>
      <c r="B6328" s="143" t="s">
        <v>7762</v>
      </c>
      <c r="C6328" s="142" t="s">
        <v>114</v>
      </c>
      <c r="D6328">
        <v>0.08</v>
      </c>
    </row>
    <row r="6329" spans="1:4">
      <c r="A6329" s="142">
        <v>95321</v>
      </c>
      <c r="B6329" s="143" t="s">
        <v>7763</v>
      </c>
      <c r="C6329" s="142" t="s">
        <v>114</v>
      </c>
      <c r="D6329">
        <v>0.12</v>
      </c>
    </row>
    <row r="6330" spans="1:4">
      <c r="A6330" s="142">
        <v>95322</v>
      </c>
      <c r="B6330" s="143" t="s">
        <v>7764</v>
      </c>
      <c r="C6330" s="142" t="s">
        <v>114</v>
      </c>
      <c r="D6330">
        <v>0.03</v>
      </c>
    </row>
    <row r="6331" spans="1:4">
      <c r="A6331" s="142">
        <v>95323</v>
      </c>
      <c r="B6331" s="143" t="s">
        <v>7765</v>
      </c>
      <c r="C6331" s="142" t="s">
        <v>114</v>
      </c>
      <c r="D6331">
        <v>0.13</v>
      </c>
    </row>
    <row r="6332" spans="1:4">
      <c r="A6332" s="142">
        <v>95324</v>
      </c>
      <c r="B6332" s="143" t="s">
        <v>7766</v>
      </c>
      <c r="C6332" s="142" t="s">
        <v>114</v>
      </c>
      <c r="D6332">
        <v>0.15</v>
      </c>
    </row>
    <row r="6333" spans="1:4">
      <c r="A6333" s="142">
        <v>95325</v>
      </c>
      <c r="B6333" s="143" t="s">
        <v>7767</v>
      </c>
      <c r="C6333" s="142" t="s">
        <v>114</v>
      </c>
      <c r="D6333">
        <v>0.13</v>
      </c>
    </row>
    <row r="6334" spans="1:4">
      <c r="A6334" s="142">
        <v>95326</v>
      </c>
      <c r="B6334" s="143" t="s">
        <v>7768</v>
      </c>
      <c r="C6334" s="142" t="s">
        <v>114</v>
      </c>
      <c r="D6334">
        <v>0.03</v>
      </c>
    </row>
    <row r="6335" spans="1:4">
      <c r="A6335" s="142">
        <v>95327</v>
      </c>
      <c r="B6335" s="143" t="s">
        <v>7769</v>
      </c>
      <c r="C6335" s="142" t="s">
        <v>114</v>
      </c>
      <c r="D6335">
        <v>0.18</v>
      </c>
    </row>
    <row r="6336" spans="1:4">
      <c r="A6336" s="142">
        <v>95328</v>
      </c>
      <c r="B6336" s="143" t="s">
        <v>7770</v>
      </c>
      <c r="C6336" s="142" t="s">
        <v>114</v>
      </c>
      <c r="D6336">
        <v>0.11</v>
      </c>
    </row>
    <row r="6337" spans="1:4">
      <c r="A6337" s="142">
        <v>95329</v>
      </c>
      <c r="B6337" s="143" t="s">
        <v>7771</v>
      </c>
      <c r="C6337" s="142" t="s">
        <v>114</v>
      </c>
      <c r="D6337">
        <v>0.16</v>
      </c>
    </row>
    <row r="6338" spans="1:4">
      <c r="A6338" s="142">
        <v>95330</v>
      </c>
      <c r="B6338" s="143" t="s">
        <v>7772</v>
      </c>
      <c r="C6338" s="142" t="s">
        <v>114</v>
      </c>
      <c r="D6338">
        <v>0.11</v>
      </c>
    </row>
    <row r="6339" spans="1:4">
      <c r="A6339" s="142">
        <v>95331</v>
      </c>
      <c r="B6339" s="143" t="s">
        <v>7773</v>
      </c>
      <c r="C6339" s="142" t="s">
        <v>114</v>
      </c>
      <c r="D6339">
        <v>7.0000000000000007E-2</v>
      </c>
    </row>
    <row r="6340" spans="1:4">
      <c r="A6340" s="142">
        <v>95332</v>
      </c>
      <c r="B6340" s="143" t="s">
        <v>7774</v>
      </c>
      <c r="C6340" s="142" t="s">
        <v>114</v>
      </c>
      <c r="D6340">
        <v>0.39</v>
      </c>
    </row>
    <row r="6341" spans="1:4">
      <c r="A6341" s="142">
        <v>95333</v>
      </c>
      <c r="B6341" s="143" t="s">
        <v>7775</v>
      </c>
      <c r="C6341" s="142" t="s">
        <v>114</v>
      </c>
      <c r="D6341">
        <v>0.39</v>
      </c>
    </row>
    <row r="6342" spans="1:4">
      <c r="A6342" s="142">
        <v>95334</v>
      </c>
      <c r="B6342" s="143" t="s">
        <v>7776</v>
      </c>
      <c r="C6342" s="142" t="s">
        <v>114</v>
      </c>
      <c r="D6342">
        <v>0.32</v>
      </c>
    </row>
    <row r="6343" spans="1:4">
      <c r="A6343" s="142">
        <v>95335</v>
      </c>
      <c r="B6343" s="143" t="s">
        <v>7777</v>
      </c>
      <c r="C6343" s="142" t="s">
        <v>114</v>
      </c>
      <c r="D6343">
        <v>0.19</v>
      </c>
    </row>
    <row r="6344" spans="1:4">
      <c r="A6344" s="142">
        <v>95336</v>
      </c>
      <c r="B6344" s="143" t="s">
        <v>7778</v>
      </c>
      <c r="C6344" s="142" t="s">
        <v>114</v>
      </c>
      <c r="D6344">
        <v>0.12</v>
      </c>
    </row>
    <row r="6345" spans="1:4">
      <c r="A6345" s="142">
        <v>95337</v>
      </c>
      <c r="B6345" s="143" t="s">
        <v>7779</v>
      </c>
      <c r="C6345" s="142" t="s">
        <v>114</v>
      </c>
      <c r="D6345">
        <v>0.11</v>
      </c>
    </row>
    <row r="6346" spans="1:4">
      <c r="A6346" s="142">
        <v>95338</v>
      </c>
      <c r="B6346" s="143" t="s">
        <v>7780</v>
      </c>
      <c r="C6346" s="142" t="s">
        <v>114</v>
      </c>
      <c r="D6346">
        <v>0.22</v>
      </c>
    </row>
    <row r="6347" spans="1:4">
      <c r="A6347" s="142">
        <v>95339</v>
      </c>
      <c r="B6347" s="143" t="s">
        <v>7781</v>
      </c>
      <c r="C6347" s="142" t="s">
        <v>114</v>
      </c>
      <c r="D6347">
        <v>0.18</v>
      </c>
    </row>
    <row r="6348" spans="1:4">
      <c r="A6348" s="142">
        <v>95340</v>
      </c>
      <c r="B6348" s="143" t="s">
        <v>7782</v>
      </c>
      <c r="C6348" s="142" t="s">
        <v>114</v>
      </c>
      <c r="D6348">
        <v>0.15</v>
      </c>
    </row>
    <row r="6349" spans="1:4">
      <c r="A6349" s="142">
        <v>95341</v>
      </c>
      <c r="B6349" s="143" t="s">
        <v>7783</v>
      </c>
      <c r="C6349" s="142" t="s">
        <v>114</v>
      </c>
      <c r="D6349">
        <v>0.15</v>
      </c>
    </row>
    <row r="6350" spans="1:4">
      <c r="A6350" s="142">
        <v>95342</v>
      </c>
      <c r="B6350" s="143" t="s">
        <v>7784</v>
      </c>
      <c r="C6350" s="142" t="s">
        <v>114</v>
      </c>
      <c r="D6350">
        <v>0.09</v>
      </c>
    </row>
    <row r="6351" spans="1:4">
      <c r="A6351" s="142">
        <v>95343</v>
      </c>
      <c r="B6351" s="143" t="s">
        <v>7785</v>
      </c>
      <c r="C6351" s="142" t="s">
        <v>114</v>
      </c>
      <c r="D6351">
        <v>0.11</v>
      </c>
    </row>
    <row r="6352" spans="1:4">
      <c r="A6352" s="142">
        <v>95344</v>
      </c>
      <c r="B6352" s="143" t="s">
        <v>7786</v>
      </c>
      <c r="C6352" s="142" t="s">
        <v>114</v>
      </c>
      <c r="D6352">
        <v>0.08</v>
      </c>
    </row>
    <row r="6353" spans="1:4">
      <c r="A6353" s="142">
        <v>95345</v>
      </c>
      <c r="B6353" s="143" t="s">
        <v>7787</v>
      </c>
      <c r="C6353" s="142" t="s">
        <v>114</v>
      </c>
      <c r="D6353">
        <v>0.35</v>
      </c>
    </row>
    <row r="6354" spans="1:4">
      <c r="A6354" s="142">
        <v>95346</v>
      </c>
      <c r="B6354" s="143" t="s">
        <v>7788</v>
      </c>
      <c r="C6354" s="142" t="s">
        <v>114</v>
      </c>
      <c r="D6354">
        <v>0.04</v>
      </c>
    </row>
    <row r="6355" spans="1:4">
      <c r="A6355" s="142">
        <v>95347</v>
      </c>
      <c r="B6355" s="143" t="s">
        <v>7789</v>
      </c>
      <c r="C6355" s="142" t="s">
        <v>114</v>
      </c>
      <c r="D6355">
        <v>0.04</v>
      </c>
    </row>
    <row r="6356" spans="1:4">
      <c r="A6356" s="142">
        <v>95348</v>
      </c>
      <c r="B6356" s="143" t="s">
        <v>7790</v>
      </c>
      <c r="C6356" s="142" t="s">
        <v>114</v>
      </c>
      <c r="D6356">
        <v>0.05</v>
      </c>
    </row>
    <row r="6357" spans="1:4">
      <c r="A6357" s="142">
        <v>95349</v>
      </c>
      <c r="B6357" s="143" t="s">
        <v>7791</v>
      </c>
      <c r="C6357" s="142" t="s">
        <v>114</v>
      </c>
      <c r="D6357">
        <v>0.03</v>
      </c>
    </row>
    <row r="6358" spans="1:4">
      <c r="A6358" s="142">
        <v>95350</v>
      </c>
      <c r="B6358" s="143" t="s">
        <v>7792</v>
      </c>
      <c r="C6358" s="142" t="s">
        <v>114</v>
      </c>
      <c r="D6358">
        <v>0.04</v>
      </c>
    </row>
    <row r="6359" spans="1:4">
      <c r="A6359" s="142">
        <v>95351</v>
      </c>
      <c r="B6359" s="143" t="s">
        <v>7793</v>
      </c>
      <c r="C6359" s="142" t="s">
        <v>114</v>
      </c>
      <c r="D6359">
        <v>0.16</v>
      </c>
    </row>
    <row r="6360" spans="1:4">
      <c r="A6360" s="142">
        <v>95352</v>
      </c>
      <c r="B6360" s="143" t="s">
        <v>7794</v>
      </c>
      <c r="C6360" s="142" t="s">
        <v>114</v>
      </c>
      <c r="D6360">
        <v>0.04</v>
      </c>
    </row>
    <row r="6361" spans="1:4">
      <c r="A6361" s="142">
        <v>95354</v>
      </c>
      <c r="B6361" s="143" t="s">
        <v>7795</v>
      </c>
      <c r="C6361" s="142" t="s">
        <v>114</v>
      </c>
      <c r="D6361">
        <v>0.06</v>
      </c>
    </row>
    <row r="6362" spans="1:4">
      <c r="A6362" s="142">
        <v>95355</v>
      </c>
      <c r="B6362" s="143" t="s">
        <v>7796</v>
      </c>
      <c r="C6362" s="142" t="s">
        <v>114</v>
      </c>
      <c r="D6362">
        <v>0.06</v>
      </c>
    </row>
    <row r="6363" spans="1:4">
      <c r="A6363" s="142">
        <v>95356</v>
      </c>
      <c r="B6363" s="143" t="s">
        <v>7797</v>
      </c>
      <c r="C6363" s="142" t="s">
        <v>114</v>
      </c>
      <c r="D6363">
        <v>7.0000000000000007E-2</v>
      </c>
    </row>
    <row r="6364" spans="1:4">
      <c r="A6364" s="142">
        <v>95357</v>
      </c>
      <c r="B6364" s="143" t="s">
        <v>7798</v>
      </c>
      <c r="C6364" s="142" t="s">
        <v>114</v>
      </c>
      <c r="D6364">
        <v>0.11</v>
      </c>
    </row>
    <row r="6365" spans="1:4">
      <c r="A6365" s="142">
        <v>95358</v>
      </c>
      <c r="B6365" s="143" t="s">
        <v>7799</v>
      </c>
      <c r="C6365" s="142" t="s">
        <v>114</v>
      </c>
      <c r="D6365">
        <v>0.12</v>
      </c>
    </row>
    <row r="6366" spans="1:4">
      <c r="A6366" s="142">
        <v>95359</v>
      </c>
      <c r="B6366" s="143" t="s">
        <v>7800</v>
      </c>
      <c r="C6366" s="142" t="s">
        <v>114</v>
      </c>
      <c r="D6366">
        <v>0.12</v>
      </c>
    </row>
    <row r="6367" spans="1:4">
      <c r="A6367" s="142">
        <v>95360</v>
      </c>
      <c r="B6367" s="143" t="s">
        <v>7801</v>
      </c>
      <c r="C6367" s="142" t="s">
        <v>114</v>
      </c>
      <c r="D6367">
        <v>0.08</v>
      </c>
    </row>
    <row r="6368" spans="1:4">
      <c r="A6368" s="142">
        <v>95361</v>
      </c>
      <c r="B6368" s="143" t="s">
        <v>7802</v>
      </c>
      <c r="C6368" s="142" t="s">
        <v>114</v>
      </c>
      <c r="D6368">
        <v>0.05</v>
      </c>
    </row>
    <row r="6369" spans="1:4">
      <c r="A6369" s="142">
        <v>95362</v>
      </c>
      <c r="B6369" s="143" t="s">
        <v>7803</v>
      </c>
      <c r="C6369" s="142" t="s">
        <v>114</v>
      </c>
      <c r="D6369">
        <v>7.0000000000000007E-2</v>
      </c>
    </row>
    <row r="6370" spans="1:4">
      <c r="A6370" s="142">
        <v>95363</v>
      </c>
      <c r="B6370" s="143" t="s">
        <v>7804</v>
      </c>
      <c r="C6370" s="142" t="s">
        <v>114</v>
      </c>
      <c r="D6370">
        <v>0.09</v>
      </c>
    </row>
    <row r="6371" spans="1:4">
      <c r="A6371" s="142">
        <v>95364</v>
      </c>
      <c r="B6371" s="143" t="s">
        <v>7805</v>
      </c>
      <c r="C6371" s="142" t="s">
        <v>114</v>
      </c>
      <c r="D6371">
        <v>7.0000000000000007E-2</v>
      </c>
    </row>
    <row r="6372" spans="1:4">
      <c r="A6372" s="142">
        <v>95365</v>
      </c>
      <c r="B6372" s="143" t="s">
        <v>7806</v>
      </c>
      <c r="C6372" s="142" t="s">
        <v>114</v>
      </c>
      <c r="D6372">
        <v>0.08</v>
      </c>
    </row>
    <row r="6373" spans="1:4">
      <c r="A6373" s="142">
        <v>95366</v>
      </c>
      <c r="B6373" s="143" t="s">
        <v>7807</v>
      </c>
      <c r="C6373" s="142" t="s">
        <v>114</v>
      </c>
      <c r="D6373">
        <v>0.06</v>
      </c>
    </row>
    <row r="6374" spans="1:4" ht="30">
      <c r="A6374" s="142">
        <v>95367</v>
      </c>
      <c r="B6374" s="143" t="s">
        <v>7808</v>
      </c>
      <c r="C6374" s="142" t="s">
        <v>114</v>
      </c>
      <c r="D6374">
        <v>0.06</v>
      </c>
    </row>
    <row r="6375" spans="1:4">
      <c r="A6375" s="142">
        <v>95368</v>
      </c>
      <c r="B6375" s="143" t="s">
        <v>7809</v>
      </c>
      <c r="C6375" s="142" t="s">
        <v>114</v>
      </c>
      <c r="D6375">
        <v>0.12</v>
      </c>
    </row>
    <row r="6376" spans="1:4">
      <c r="A6376" s="142">
        <v>95369</v>
      </c>
      <c r="B6376" s="143" t="s">
        <v>7810</v>
      </c>
      <c r="C6376" s="142" t="s">
        <v>114</v>
      </c>
      <c r="D6376">
        <v>7.0000000000000007E-2</v>
      </c>
    </row>
    <row r="6377" spans="1:4">
      <c r="A6377" s="142">
        <v>95370</v>
      </c>
      <c r="B6377" s="143" t="s">
        <v>7811</v>
      </c>
      <c r="C6377" s="142" t="s">
        <v>114</v>
      </c>
      <c r="D6377">
        <v>0.17</v>
      </c>
    </row>
    <row r="6378" spans="1:4">
      <c r="A6378" s="142">
        <v>95371</v>
      </c>
      <c r="B6378" s="143" t="s">
        <v>7812</v>
      </c>
      <c r="C6378" s="142" t="s">
        <v>114</v>
      </c>
      <c r="D6378">
        <v>0.21</v>
      </c>
    </row>
    <row r="6379" spans="1:4">
      <c r="A6379" s="142">
        <v>95372</v>
      </c>
      <c r="B6379" s="143" t="s">
        <v>7813</v>
      </c>
      <c r="C6379" s="142" t="s">
        <v>114</v>
      </c>
      <c r="D6379">
        <v>0.15</v>
      </c>
    </row>
    <row r="6380" spans="1:4">
      <c r="A6380" s="142">
        <v>95373</v>
      </c>
      <c r="B6380" s="143" t="s">
        <v>7814</v>
      </c>
      <c r="C6380" s="142" t="s">
        <v>114</v>
      </c>
      <c r="D6380">
        <v>0.17</v>
      </c>
    </row>
    <row r="6381" spans="1:4">
      <c r="A6381" s="142">
        <v>95374</v>
      </c>
      <c r="B6381" s="143" t="s">
        <v>7815</v>
      </c>
      <c r="C6381" s="142" t="s">
        <v>114</v>
      </c>
      <c r="D6381">
        <v>0.16</v>
      </c>
    </row>
    <row r="6382" spans="1:4">
      <c r="A6382" s="142">
        <v>95375</v>
      </c>
      <c r="B6382" s="143" t="s">
        <v>7816</v>
      </c>
      <c r="C6382" s="142" t="s">
        <v>114</v>
      </c>
      <c r="D6382">
        <v>0.15</v>
      </c>
    </row>
    <row r="6383" spans="1:4">
      <c r="A6383" s="142">
        <v>95376</v>
      </c>
      <c r="B6383" s="143" t="s">
        <v>7817</v>
      </c>
      <c r="C6383" s="142" t="s">
        <v>114</v>
      </c>
      <c r="D6383">
        <v>0.03</v>
      </c>
    </row>
    <row r="6384" spans="1:4">
      <c r="A6384" s="142">
        <v>95377</v>
      </c>
      <c r="B6384" s="143" t="s">
        <v>7818</v>
      </c>
      <c r="C6384" s="142" t="s">
        <v>114</v>
      </c>
      <c r="D6384">
        <v>0.11</v>
      </c>
    </row>
    <row r="6385" spans="1:4">
      <c r="A6385" s="142">
        <v>95378</v>
      </c>
      <c r="B6385" s="143" t="s">
        <v>7819</v>
      </c>
      <c r="C6385" s="142" t="s">
        <v>114</v>
      </c>
      <c r="D6385">
        <v>0.16</v>
      </c>
    </row>
    <row r="6386" spans="1:4">
      <c r="A6386" s="142">
        <v>95379</v>
      </c>
      <c r="B6386" s="143" t="s">
        <v>7820</v>
      </c>
      <c r="C6386" s="142" t="s">
        <v>114</v>
      </c>
      <c r="D6386">
        <v>0.11</v>
      </c>
    </row>
    <row r="6387" spans="1:4" ht="30">
      <c r="A6387" s="142">
        <v>95380</v>
      </c>
      <c r="B6387" s="143" t="s">
        <v>7821</v>
      </c>
      <c r="C6387" s="142" t="s">
        <v>114</v>
      </c>
      <c r="D6387">
        <v>0.15</v>
      </c>
    </row>
    <row r="6388" spans="1:4">
      <c r="A6388" s="142">
        <v>95381</v>
      </c>
      <c r="B6388" s="143" t="s">
        <v>7822</v>
      </c>
      <c r="C6388" s="142" t="s">
        <v>114</v>
      </c>
      <c r="D6388">
        <v>0.15</v>
      </c>
    </row>
    <row r="6389" spans="1:4">
      <c r="A6389" s="142">
        <v>95382</v>
      </c>
      <c r="B6389" s="143" t="s">
        <v>7823</v>
      </c>
      <c r="C6389" s="142" t="s">
        <v>114</v>
      </c>
      <c r="D6389">
        <v>0.14000000000000001</v>
      </c>
    </row>
    <row r="6390" spans="1:4">
      <c r="A6390" s="142">
        <v>95383</v>
      </c>
      <c r="B6390" s="143" t="s">
        <v>7824</v>
      </c>
      <c r="C6390" s="142" t="s">
        <v>114</v>
      </c>
      <c r="D6390">
        <v>0.12</v>
      </c>
    </row>
    <row r="6391" spans="1:4">
      <c r="A6391" s="142">
        <v>95384</v>
      </c>
      <c r="B6391" s="143" t="s">
        <v>7825</v>
      </c>
      <c r="C6391" s="142" t="s">
        <v>114</v>
      </c>
      <c r="D6391">
        <v>0.15</v>
      </c>
    </row>
    <row r="6392" spans="1:4">
      <c r="A6392" s="142">
        <v>95385</v>
      </c>
      <c r="B6392" s="143" t="s">
        <v>7826</v>
      </c>
      <c r="C6392" s="142" t="s">
        <v>114</v>
      </c>
      <c r="D6392">
        <v>0.12</v>
      </c>
    </row>
    <row r="6393" spans="1:4">
      <c r="A6393" s="142">
        <v>95386</v>
      </c>
      <c r="B6393" s="143" t="s">
        <v>7827</v>
      </c>
      <c r="C6393" s="142" t="s">
        <v>114</v>
      </c>
      <c r="D6393">
        <v>0.09</v>
      </c>
    </row>
    <row r="6394" spans="1:4">
      <c r="A6394" s="142">
        <v>95387</v>
      </c>
      <c r="B6394" s="143" t="s">
        <v>7828</v>
      </c>
      <c r="C6394" s="142" t="s">
        <v>114</v>
      </c>
      <c r="D6394">
        <v>0.14000000000000001</v>
      </c>
    </row>
    <row r="6395" spans="1:4">
      <c r="A6395" s="142">
        <v>95388</v>
      </c>
      <c r="B6395" s="143" t="s">
        <v>7829</v>
      </c>
      <c r="C6395" s="142" t="s">
        <v>114</v>
      </c>
      <c r="D6395">
        <v>0.04</v>
      </c>
    </row>
    <row r="6396" spans="1:4">
      <c r="A6396" s="142">
        <v>95389</v>
      </c>
      <c r="B6396" s="143" t="s">
        <v>7830</v>
      </c>
      <c r="C6396" s="142" t="s">
        <v>114</v>
      </c>
      <c r="D6396">
        <v>0.06</v>
      </c>
    </row>
    <row r="6397" spans="1:4">
      <c r="A6397" s="142">
        <v>95390</v>
      </c>
      <c r="B6397" s="143" t="s">
        <v>7831</v>
      </c>
      <c r="C6397" s="142" t="s">
        <v>114</v>
      </c>
      <c r="D6397">
        <v>0.05</v>
      </c>
    </row>
    <row r="6398" spans="1:4">
      <c r="A6398" s="142">
        <v>95391</v>
      </c>
      <c r="B6398" s="143" t="s">
        <v>7832</v>
      </c>
      <c r="C6398" s="142" t="s">
        <v>114</v>
      </c>
      <c r="D6398">
        <v>0.08</v>
      </c>
    </row>
    <row r="6399" spans="1:4">
      <c r="A6399" s="142">
        <v>95392</v>
      </c>
      <c r="B6399" s="143" t="s">
        <v>7833</v>
      </c>
      <c r="C6399" s="142" t="s">
        <v>114</v>
      </c>
      <c r="D6399">
        <v>0.05</v>
      </c>
    </row>
    <row r="6400" spans="1:4">
      <c r="A6400" s="142">
        <v>95393</v>
      </c>
      <c r="B6400" s="143" t="s">
        <v>7834</v>
      </c>
      <c r="C6400" s="142" t="s">
        <v>114</v>
      </c>
      <c r="D6400">
        <v>0.2</v>
      </c>
    </row>
    <row r="6401" spans="1:4">
      <c r="A6401" s="142">
        <v>95394</v>
      </c>
      <c r="B6401" s="143" t="s">
        <v>7835</v>
      </c>
      <c r="C6401" s="142" t="s">
        <v>114</v>
      </c>
      <c r="D6401">
        <v>0.39</v>
      </c>
    </row>
    <row r="6402" spans="1:4">
      <c r="A6402" s="142">
        <v>95395</v>
      </c>
      <c r="B6402" s="143" t="s">
        <v>7836</v>
      </c>
      <c r="C6402" s="142" t="s">
        <v>114</v>
      </c>
      <c r="D6402">
        <v>0.55000000000000004</v>
      </c>
    </row>
    <row r="6403" spans="1:4">
      <c r="A6403" s="142">
        <v>95396</v>
      </c>
      <c r="B6403" s="143" t="s">
        <v>7837</v>
      </c>
      <c r="C6403" s="142" t="s">
        <v>114</v>
      </c>
      <c r="D6403">
        <v>0.73</v>
      </c>
    </row>
    <row r="6404" spans="1:4">
      <c r="A6404" s="142">
        <v>95397</v>
      </c>
      <c r="B6404" s="143" t="s">
        <v>7838</v>
      </c>
      <c r="C6404" s="142" t="s">
        <v>114</v>
      </c>
      <c r="D6404">
        <v>0.06</v>
      </c>
    </row>
    <row r="6405" spans="1:4">
      <c r="A6405" s="142">
        <v>95398</v>
      </c>
      <c r="B6405" s="143" t="s">
        <v>7839</v>
      </c>
      <c r="C6405" s="142" t="s">
        <v>114</v>
      </c>
      <c r="D6405">
        <v>0.04</v>
      </c>
    </row>
    <row r="6406" spans="1:4">
      <c r="A6406" s="142">
        <v>95399</v>
      </c>
      <c r="B6406" s="143" t="s">
        <v>7840</v>
      </c>
      <c r="C6406" s="142" t="s">
        <v>114</v>
      </c>
      <c r="D6406">
        <v>0.06</v>
      </c>
    </row>
    <row r="6407" spans="1:4">
      <c r="A6407" s="142">
        <v>95400</v>
      </c>
      <c r="B6407" s="143" t="s">
        <v>7841</v>
      </c>
      <c r="C6407" s="142" t="s">
        <v>114</v>
      </c>
      <c r="D6407">
        <v>0.06</v>
      </c>
    </row>
    <row r="6408" spans="1:4">
      <c r="A6408" s="142">
        <v>95401</v>
      </c>
      <c r="B6408" s="143" t="s">
        <v>7842</v>
      </c>
      <c r="C6408" s="142" t="s">
        <v>114</v>
      </c>
      <c r="D6408">
        <v>0.28999999999999998</v>
      </c>
    </row>
    <row r="6409" spans="1:4">
      <c r="A6409" s="142">
        <v>95402</v>
      </c>
      <c r="B6409" s="143" t="s">
        <v>7843</v>
      </c>
      <c r="C6409" s="142" t="s">
        <v>114</v>
      </c>
      <c r="D6409">
        <v>0.94</v>
      </c>
    </row>
    <row r="6410" spans="1:4">
      <c r="A6410" s="142">
        <v>95403</v>
      </c>
      <c r="B6410" s="143" t="s">
        <v>7844</v>
      </c>
      <c r="C6410" s="142" t="s">
        <v>114</v>
      </c>
      <c r="D6410">
        <v>1.07</v>
      </c>
    </row>
    <row r="6411" spans="1:4">
      <c r="A6411" s="142">
        <v>95404</v>
      </c>
      <c r="B6411" s="143" t="s">
        <v>7845</v>
      </c>
      <c r="C6411" s="142" t="s">
        <v>114</v>
      </c>
      <c r="D6411">
        <v>1.46</v>
      </c>
    </row>
    <row r="6412" spans="1:4">
      <c r="A6412" s="142">
        <v>95405</v>
      </c>
      <c r="B6412" s="143" t="s">
        <v>7846</v>
      </c>
      <c r="C6412" s="142" t="s">
        <v>114</v>
      </c>
      <c r="D6412">
        <v>0.44</v>
      </c>
    </row>
    <row r="6413" spans="1:4">
      <c r="A6413" s="142">
        <v>95406</v>
      </c>
      <c r="B6413" s="143" t="s">
        <v>7847</v>
      </c>
      <c r="C6413" s="142" t="s">
        <v>114</v>
      </c>
      <c r="D6413">
        <v>0.08</v>
      </c>
    </row>
    <row r="6414" spans="1:4">
      <c r="A6414" s="142">
        <v>95407</v>
      </c>
      <c r="B6414" s="143" t="s">
        <v>7848</v>
      </c>
      <c r="C6414" s="142" t="s">
        <v>114</v>
      </c>
      <c r="D6414">
        <v>0.83</v>
      </c>
    </row>
    <row r="6415" spans="1:4">
      <c r="A6415" s="142">
        <v>95408</v>
      </c>
      <c r="B6415" s="143" t="s">
        <v>7849</v>
      </c>
      <c r="C6415" s="142" t="s">
        <v>110</v>
      </c>
      <c r="D6415">
        <v>5.7</v>
      </c>
    </row>
    <row r="6416" spans="1:4">
      <c r="A6416" s="142">
        <v>95409</v>
      </c>
      <c r="B6416" s="143" t="s">
        <v>7850</v>
      </c>
      <c r="C6416" s="142" t="s">
        <v>110</v>
      </c>
      <c r="D6416">
        <v>10.78</v>
      </c>
    </row>
    <row r="6417" spans="1:4">
      <c r="A6417" s="142">
        <v>95410</v>
      </c>
      <c r="B6417" s="143" t="s">
        <v>7851</v>
      </c>
      <c r="C6417" s="142" t="s">
        <v>110</v>
      </c>
      <c r="D6417">
        <v>8.1300000000000008</v>
      </c>
    </row>
    <row r="6418" spans="1:4">
      <c r="A6418" s="142">
        <v>95411</v>
      </c>
      <c r="B6418" s="143" t="s">
        <v>7852</v>
      </c>
      <c r="C6418" s="142" t="s">
        <v>110</v>
      </c>
      <c r="D6418">
        <v>8.6199999999999992</v>
      </c>
    </row>
    <row r="6419" spans="1:4">
      <c r="A6419" s="142">
        <v>95412</v>
      </c>
      <c r="B6419" s="143" t="s">
        <v>7853</v>
      </c>
      <c r="C6419" s="142" t="s">
        <v>110</v>
      </c>
      <c r="D6419">
        <v>8.6199999999999992</v>
      </c>
    </row>
    <row r="6420" spans="1:4">
      <c r="A6420" s="142">
        <v>95413</v>
      </c>
      <c r="B6420" s="143" t="s">
        <v>7854</v>
      </c>
      <c r="C6420" s="142" t="s">
        <v>110</v>
      </c>
      <c r="D6420">
        <v>6.93</v>
      </c>
    </row>
    <row r="6421" spans="1:4">
      <c r="A6421" s="142">
        <v>95414</v>
      </c>
      <c r="B6421" s="143" t="s">
        <v>7855</v>
      </c>
      <c r="C6421" s="142" t="s">
        <v>110</v>
      </c>
      <c r="D6421">
        <v>27.97</v>
      </c>
    </row>
    <row r="6422" spans="1:4">
      <c r="A6422" s="142">
        <v>95415</v>
      </c>
      <c r="B6422" s="143" t="s">
        <v>7856</v>
      </c>
      <c r="C6422" s="142" t="s">
        <v>110</v>
      </c>
      <c r="D6422">
        <v>127.35</v>
      </c>
    </row>
    <row r="6423" spans="1:4">
      <c r="A6423" s="142">
        <v>95416</v>
      </c>
      <c r="B6423" s="143" t="s">
        <v>7857</v>
      </c>
      <c r="C6423" s="142" t="s">
        <v>110</v>
      </c>
      <c r="D6423">
        <v>5.58</v>
      </c>
    </row>
    <row r="6424" spans="1:4">
      <c r="A6424" s="142">
        <v>95417</v>
      </c>
      <c r="B6424" s="143" t="s">
        <v>7858</v>
      </c>
      <c r="C6424" s="142" t="s">
        <v>110</v>
      </c>
      <c r="D6424">
        <v>144.94999999999999</v>
      </c>
    </row>
    <row r="6425" spans="1:4">
      <c r="A6425" s="142">
        <v>95418</v>
      </c>
      <c r="B6425" s="143" t="s">
        <v>7859</v>
      </c>
      <c r="C6425" s="142" t="s">
        <v>110</v>
      </c>
      <c r="D6425">
        <v>198.14</v>
      </c>
    </row>
    <row r="6426" spans="1:4">
      <c r="A6426" s="142">
        <v>95419</v>
      </c>
      <c r="B6426" s="143" t="s">
        <v>7860</v>
      </c>
      <c r="C6426" s="142" t="s">
        <v>110</v>
      </c>
      <c r="D6426">
        <v>52.6</v>
      </c>
    </row>
    <row r="6427" spans="1:4">
      <c r="A6427" s="142">
        <v>95420</v>
      </c>
      <c r="B6427" s="143" t="s">
        <v>7861</v>
      </c>
      <c r="C6427" s="142" t="s">
        <v>110</v>
      </c>
      <c r="D6427">
        <v>74.72</v>
      </c>
    </row>
    <row r="6428" spans="1:4">
      <c r="A6428" s="142">
        <v>95421</v>
      </c>
      <c r="B6428" s="143" t="s">
        <v>7862</v>
      </c>
      <c r="C6428" s="142" t="s">
        <v>110</v>
      </c>
      <c r="D6428">
        <v>98.79</v>
      </c>
    </row>
    <row r="6429" spans="1:4">
      <c r="A6429" s="142">
        <v>95422</v>
      </c>
      <c r="B6429" s="143" t="s">
        <v>7863</v>
      </c>
      <c r="C6429" s="142" t="s">
        <v>110</v>
      </c>
      <c r="D6429">
        <v>38.93</v>
      </c>
    </row>
    <row r="6430" spans="1:4">
      <c r="A6430" s="142">
        <v>95423</v>
      </c>
      <c r="B6430" s="143" t="s">
        <v>7864</v>
      </c>
      <c r="C6430" s="142" t="s">
        <v>110</v>
      </c>
      <c r="D6430">
        <v>59.1</v>
      </c>
    </row>
    <row r="6431" spans="1:4">
      <c r="A6431" s="142">
        <v>95424</v>
      </c>
      <c r="B6431" s="143" t="s">
        <v>7865</v>
      </c>
      <c r="C6431" s="142" t="s">
        <v>110</v>
      </c>
      <c r="D6431">
        <v>11.4</v>
      </c>
    </row>
    <row r="9482" spans="1:4" ht="15.75" thickBot="1"/>
    <row r="9483" spans="1:4" ht="16.5" thickBot="1">
      <c r="A9483" s="169" t="s">
        <v>1843</v>
      </c>
      <c r="B9483" s="170" t="s">
        <v>1842</v>
      </c>
      <c r="C9483" s="164" t="s">
        <v>50</v>
      </c>
      <c r="D9483" s="164" t="s">
        <v>51</v>
      </c>
    </row>
    <row r="9484" spans="1:4">
      <c r="A9484" s="165" t="e">
        <f>#REF!</f>
        <v>#REF!</v>
      </c>
      <c r="B9484" s="166" t="e">
        <f>#REF!</f>
        <v>#REF!</v>
      </c>
      <c r="C9484" s="165" t="e">
        <f>#REF!</f>
        <v>#REF!</v>
      </c>
      <c r="D9484" s="167" t="e">
        <f>#REF!</f>
        <v>#REF!</v>
      </c>
    </row>
    <row r="9485" spans="1:4">
      <c r="A9485" s="161" t="e">
        <f>#REF!</f>
        <v>#REF!</v>
      </c>
      <c r="B9485" s="162" t="e">
        <f>#REF!</f>
        <v>#REF!</v>
      </c>
      <c r="C9485" s="161" t="e">
        <f>#REF!</f>
        <v>#REF!</v>
      </c>
      <c r="D9485" s="163" t="e">
        <f>#REF!</f>
        <v>#REF!</v>
      </c>
    </row>
    <row r="9486" spans="1:4">
      <c r="A9486" s="161" t="e">
        <f>#REF!</f>
        <v>#REF!</v>
      </c>
      <c r="B9486" s="162" t="e">
        <f>#REF!</f>
        <v>#REF!</v>
      </c>
      <c r="C9486" s="161" t="e">
        <f>#REF!</f>
        <v>#REF!</v>
      </c>
      <c r="D9486" s="163" t="e">
        <f>#REF!</f>
        <v>#REF!</v>
      </c>
    </row>
    <row r="9487" spans="1:4">
      <c r="A9487" s="161" t="e">
        <f>#REF!</f>
        <v>#REF!</v>
      </c>
      <c r="B9487" s="162" t="e">
        <f>#REF!</f>
        <v>#REF!</v>
      </c>
      <c r="C9487" s="161" t="e">
        <f>#REF!</f>
        <v>#REF!</v>
      </c>
      <c r="D9487" s="163" t="e">
        <f>#REF!</f>
        <v>#REF!</v>
      </c>
    </row>
    <row r="9488" spans="1:4">
      <c r="A9488" s="161" t="e">
        <f>#REF!</f>
        <v>#REF!</v>
      </c>
      <c r="B9488" s="162" t="e">
        <f>#REF!</f>
        <v>#REF!</v>
      </c>
      <c r="C9488" s="161" t="e">
        <f>#REF!</f>
        <v>#REF!</v>
      </c>
      <c r="D9488" s="163" t="e">
        <f>#REF!</f>
        <v>#REF!</v>
      </c>
    </row>
    <row r="9489" spans="1:4" ht="15.75" thickBot="1"/>
    <row r="9490" spans="1:4" ht="16.5" thickBot="1">
      <c r="A9490" s="169" t="s">
        <v>1844</v>
      </c>
      <c r="B9490" s="170" t="s">
        <v>1841</v>
      </c>
      <c r="C9490" s="164" t="s">
        <v>50</v>
      </c>
      <c r="D9490" s="164" t="s">
        <v>51</v>
      </c>
    </row>
    <row r="9491" spans="1:4">
      <c r="A9491" s="165" t="str">
        <f>'COMPOSIÇÃO CIVIL'!B16</f>
        <v>AMM CIV 001</v>
      </c>
      <c r="B9491" s="166" t="str">
        <f>'COMPOSIÇÃO CIVIL'!C16</f>
        <v>LIGAÇÃO PROVISÓRIA DE ÁGUA PARA OBRA E INSTALAÇÃO SANITÁRIA PROVISÓRIA, PEQUENAS OBRAS - INSTALAÇÃO MÍNIMA</v>
      </c>
      <c r="C9491" s="165" t="str">
        <f>'COMPOSIÇÃO CIVIL'!G16</f>
        <v>UN</v>
      </c>
      <c r="D9491" s="163">
        <f>'COMPOSIÇÃO CIVIL'!G35</f>
        <v>2017.87</v>
      </c>
    </row>
    <row r="9492" spans="1:4">
      <c r="A9492" s="161" t="str">
        <f>'COMPOSIÇÃO CIVIL'!B37</f>
        <v>AMM CIV 002</v>
      </c>
      <c r="B9492" s="162" t="str">
        <f>'COMPOSIÇÃO CIVIL'!C37</f>
        <v>ADMINISTRAÇÃO LOCAL</v>
      </c>
      <c r="C9492" s="161" t="str">
        <f>'COMPOSIÇÃO CIVIL'!G37</f>
        <v>UN</v>
      </c>
      <c r="D9492" s="163">
        <f>'COMPOSIÇÃO CIVIL'!G42</f>
        <v>37203.840000000004</v>
      </c>
    </row>
    <row r="9493" spans="1:4" ht="45">
      <c r="A9493" s="161" t="str">
        <f>'COMPOSIÇÃO CIVIL'!B46</f>
        <v>AMM CIV 003</v>
      </c>
      <c r="B9493" s="162" t="str">
        <f>'COMPOSIÇÃO CIVIL'!C46</f>
        <v>KIT DE PORTA DE MADEIRA PARA PINTURA, SEMI-OCA (LEVE OU MÉDIA), PADRÃO POPULAR, 100X210CM, ESPESSURA DE 3,5CM, ITENS INCLUSOS: DOBRADIÇAS, MONTAGEM E INSTALAÇÃO DO BATENTE, FECHADURA COM EXECUÇÃO DO FURO - FORNECIMENTO E INSTALAÇÃO. AF_08/2015</v>
      </c>
      <c r="C9493" s="161" t="str">
        <f>'COMPOSIÇÃO CIVIL'!G46</f>
        <v>UN</v>
      </c>
      <c r="D9493" s="163">
        <f>'COMPOSIÇÃO CIVIL'!G54</f>
        <v>653.53</v>
      </c>
    </row>
    <row r="9494" spans="1:4">
      <c r="A9494" s="161" t="str">
        <f>'COMPOSIÇÃO CIVIL'!B56</f>
        <v>AMM CIV 004</v>
      </c>
      <c r="B9494" s="162" t="str">
        <f>'COMPOSIÇÃO CIVIL'!C56</f>
        <v>ADUELA / MARCO / BATENTE PARA PORTA DE 100X210CM, FIXAÇÃO COM ARGAMASSA - SOMENTE INSTALAÇÃO. AF_08/2015_P</v>
      </c>
      <c r="C9494" s="161" t="str">
        <f>'COMPOSIÇÃO CIVIL'!G56</f>
        <v>UN</v>
      </c>
      <c r="D9494" s="163">
        <f>'COMPOSIÇÃO CIVIL'!G65</f>
        <v>74.900000000000006</v>
      </c>
    </row>
    <row r="9495" spans="1:4" ht="30">
      <c r="A9495" s="161" t="str">
        <f>'COMPOSIÇÃO CIVIL'!B79</f>
        <v>AMM CIV 005</v>
      </c>
      <c r="B9495" s="162" t="str">
        <f>'COMPOSIÇÃO CIVIL'!C79</f>
        <v>PORTA DE MADEIRA PARA PINTURA, SEMI-OCA (LEVE OU MÉDIA), 100X210CM, ESPESSURA DE 3,5CM, INCLUSO DOBRADIÇAS - FORNECIMENTO E INSTALAÇÃO. AF_08/2015</v>
      </c>
      <c r="C9495" s="161" t="str">
        <f>'COMPOSIÇÃO CIVIL'!G79</f>
        <v>UN</v>
      </c>
      <c r="D9495" s="163">
        <f>'COMPOSIÇÃO CIVIL'!G88</f>
        <v>306.72000000000003</v>
      </c>
    </row>
    <row r="9496" spans="1:4">
      <c r="A9496" s="161" t="str">
        <f>'COMPOSIÇÃO CIVIL'!B98</f>
        <v>AMM CIV 006</v>
      </c>
      <c r="B9496" s="162" t="str">
        <f>'COMPOSIÇÃO CIVIL'!C98</f>
        <v>ADUELA / MARCO / BATENTE PARA PORTA DE 100X210CM, PADRÃO POPULAR - FORNECIMENTO E MONTAGEM. AF_08/2015</v>
      </c>
      <c r="C9496" s="161" t="str">
        <f>'COMPOSIÇÃO CIVIL'!G98</f>
        <v>UN</v>
      </c>
      <c r="D9496" s="163">
        <f>'COMPOSIÇÃO CIVIL'!G107</f>
        <v>150.91</v>
      </c>
    </row>
    <row r="9497" spans="1:4" ht="30">
      <c r="A9497" s="161" t="str">
        <f>'COMPOSIÇÃO CIVIL'!B117</f>
        <v>AMM CIV 007</v>
      </c>
      <c r="B9497" s="162" t="str">
        <f>'COMPOSIÇÃO CIVIL'!C117</f>
        <v>ALIZAR / GUARNIÇÃO DE 5X1,5CM PARA PORTA DE 100X210CM FIXADO COM PREGOS, PADRÃO POPULAR - FORNECIMENTO E INSTALAÇÃO. AF_08/2015_P</v>
      </c>
      <c r="C9497" s="161" t="str">
        <f>'COMPOSIÇÃO CIVIL'!G117</f>
        <v>UN</v>
      </c>
      <c r="D9497" s="163">
        <f>'COMPOSIÇÃO CIVIL'!G125</f>
        <v>25.41</v>
      </c>
    </row>
    <row r="9498" spans="1:4">
      <c r="A9498" s="161" t="str">
        <f>'COMPOSIÇÃO CIVIL'!B295</f>
        <v>AMM CIV 014</v>
      </c>
      <c r="B9498" s="162" t="str">
        <f>'COMPOSIÇÃO CIVIL'!C295</f>
        <v>COBERTURA EM POLICARBONATO, INCLUSIVE FIXAÇÃO</v>
      </c>
      <c r="C9498" s="161" t="str">
        <f>'COMPOSIÇÃO CIVIL'!G295</f>
        <v>M2</v>
      </c>
      <c r="D9498" s="163">
        <f>'COMPOSIÇÃO CIVIL'!G304</f>
        <v>185.88</v>
      </c>
    </row>
    <row r="9499" spans="1:4">
      <c r="A9499" s="161" t="str">
        <f>'COMPOSIÇÃO CIVIL'!B313</f>
        <v>AMM CIV 015</v>
      </c>
      <c r="B9499" s="162" t="str">
        <f>'COMPOSIÇÃO CIVIL'!C313</f>
        <v xml:space="preserve">FORNECIMENTO E INSTALAÇÃO DE PISO ANTIDERRAPANTE 45X45 CM </v>
      </c>
      <c r="C9499" s="161" t="str">
        <f>'COMPOSIÇÃO CIVIL'!G313</f>
        <v>M2</v>
      </c>
      <c r="D9499" s="163">
        <f>'COMPOSIÇÃO CIVIL'!G322</f>
        <v>27.16</v>
      </c>
    </row>
    <row r="9500" spans="1:4">
      <c r="A9500" s="161" t="str">
        <f>'COMPOSIÇÃO CIVIL'!B331</f>
        <v>AMM CIV 016</v>
      </c>
      <c r="B9500" s="162" t="str">
        <f>'COMPOSIÇÃO CIVIL'!C331</f>
        <v>BARRA DE APOIO PARA PORTADORES DE NECESSIDADES ESPECIAIS - LARGURA 80CM</v>
      </c>
      <c r="C9500" s="161" t="str">
        <f>'COMPOSIÇÃO CIVIL'!G331</f>
        <v>UN</v>
      </c>
      <c r="D9500" s="163">
        <f>'COMPOSIÇÃO CIVIL'!G339</f>
        <v>241.06</v>
      </c>
    </row>
    <row r="9501" spans="1:4" ht="30">
      <c r="A9501" s="161" t="str">
        <f>'COMPOSIÇÃO CIVIL'!B395</f>
        <v>AMM CIV 017</v>
      </c>
      <c r="B9501" s="162" t="str">
        <f>'COMPOSIÇÃO CIVIL'!C395</f>
        <v>PISO COM PLACA CIMENTÍCIA DE ALTA RESISTÊNCIA, PODOTÁTIL, 25X25 CM, ESP=3,5, ASSENTADO COM ARGAMASSA DE CIMENTO E AREIA PENEIRADA TRAÇO 1:3</v>
      </c>
      <c r="C9501" s="161" t="str">
        <f>'COMPOSIÇÃO CIVIL'!G395</f>
        <v>M2</v>
      </c>
      <c r="D9501" s="163">
        <f>'COMPOSIÇÃO CIVIL'!G404</f>
        <v>114.24</v>
      </c>
    </row>
    <row r="9502" spans="1:4">
      <c r="A9502" s="161" t="str">
        <f>'COMPOSIÇÃO CIVIL'!B420</f>
        <v>AMM CIV 018</v>
      </c>
      <c r="B9502" s="162" t="str">
        <f>'COMPOSIÇÃO CIVIL'!C420</f>
        <v>PISO TÁTIL ALERTA DE BORRACHA 25 X25 CM, ASSENTADO COM COLA</v>
      </c>
      <c r="C9502" s="161" t="str">
        <f>'COMPOSIÇÃO CIVIL'!G420</f>
        <v>M2</v>
      </c>
      <c r="D9502" s="163">
        <f>'COMPOSIÇÃO CIVIL'!G429</f>
        <v>187.26</v>
      </c>
    </row>
    <row r="9503" spans="1:4">
      <c r="A9503" s="161" t="str">
        <f>'COMPOSIÇÃO CIVIL'!B431</f>
        <v>AMM CIV 019</v>
      </c>
      <c r="B9503" s="162" t="str">
        <f>'COMPOSIÇÃO CIVIL'!C431</f>
        <v>PISO TÁTIL DIRECIONAL DE BORRACHA 25X25 CM, ASSENTADO COM COLA</v>
      </c>
      <c r="C9503" s="161" t="str">
        <f>'COMPOSIÇÃO CIVIL'!G431</f>
        <v>M2</v>
      </c>
      <c r="D9503" s="163">
        <f>'COMPOSIÇÃO CIVIL'!G440</f>
        <v>187.26</v>
      </c>
    </row>
    <row r="9504" spans="1:4" s="712" customFormat="1">
      <c r="A9504" s="161" t="str">
        <f>'COMPOSIÇÃO CIVIL'!B442</f>
        <v>AMM CIV 020</v>
      </c>
      <c r="B9504" s="754" t="str">
        <f>'COMPOSIÇÃO CIVIL'!C442</f>
        <v>BANCO ARTICULADO PARA BANHO, EM ACO INOX POLIDO, 70* CM X 45* CM</v>
      </c>
      <c r="C9504" s="161" t="str">
        <f>'COMPOSIÇÃO CIVIL'!G442</f>
        <v>UN</v>
      </c>
      <c r="D9504" s="163">
        <f>'COMPOSIÇÃO CIVIL'!G449</f>
        <v>913.62</v>
      </c>
    </row>
    <row r="9505" spans="1:4" s="712" customFormat="1">
      <c r="A9505" s="161" t="str">
        <f>'COMPOSIÇÃO CIVIL'!B469</f>
        <v>AMM CIV 023</v>
      </c>
      <c r="B9505" s="973" t="str">
        <f>'COMPOSIÇÃO CIVIL'!C469</f>
        <v>LASTRO DE TERRA VEGETAL</v>
      </c>
      <c r="C9505" s="161" t="str">
        <f>'COMPOSIÇÃO CIVIL'!G469</f>
        <v>M3</v>
      </c>
      <c r="D9505" s="163">
        <f>'COMPOSIÇÃO CIVIL'!G475</f>
        <v>117.03</v>
      </c>
    </row>
    <row r="9506" spans="1:4" s="712" customFormat="1">
      <c r="A9506" s="161" t="e">
        <f>'COMPOSIÇÃO CIVIL'!#REF!</f>
        <v>#REF!</v>
      </c>
      <c r="B9506" s="754" t="e">
        <f>'COMPOSIÇÃO CIVIL'!#REF!</f>
        <v>#REF!</v>
      </c>
      <c r="C9506" s="161" t="e">
        <f>'COMPOSIÇÃO CIVIL'!#REF!</f>
        <v>#REF!</v>
      </c>
      <c r="D9506" s="163" t="e">
        <f>'COMPOSIÇÃO CIVIL'!#REF!</f>
        <v>#REF!</v>
      </c>
    </row>
    <row r="9507" spans="1:4" s="712" customFormat="1">
      <c r="A9507" s="161" t="e">
        <f>'COMPOSIÇÃO CIVIL'!#REF!</f>
        <v>#REF!</v>
      </c>
      <c r="B9507" s="754" t="e">
        <f>'COMPOSIÇÃO CIVIL'!#REF!</f>
        <v>#REF!</v>
      </c>
      <c r="C9507" s="161" t="e">
        <f>'COMPOSIÇÃO CIVIL'!#REF!</f>
        <v>#REF!</v>
      </c>
      <c r="D9507" s="163" t="e">
        <f>'COMPOSIÇÃO CIVIL'!#REF!</f>
        <v>#REF!</v>
      </c>
    </row>
    <row r="9508" spans="1:4" s="712" customFormat="1">
      <c r="A9508" s="161" t="e">
        <f>'COMPOSIÇÃO CIVIL'!#REF!</f>
        <v>#REF!</v>
      </c>
      <c r="B9508" s="754" t="e">
        <f>'COMPOSIÇÃO CIVIL'!#REF!</f>
        <v>#REF!</v>
      </c>
      <c r="C9508" s="161" t="e">
        <f>'COMPOSIÇÃO CIVIL'!#REF!</f>
        <v>#REF!</v>
      </c>
      <c r="D9508" s="163" t="e">
        <f>'COMPOSIÇÃO CIVIL'!#REF!</f>
        <v>#REF!</v>
      </c>
    </row>
    <row r="9509" spans="1:4" s="712" customFormat="1">
      <c r="A9509" s="161" t="e">
        <f>'COMPOSIÇÃO CIVIL'!#REF!</f>
        <v>#REF!</v>
      </c>
      <c r="B9509" s="162" t="e">
        <f>'COMPOSIÇÃO CIVIL'!#REF!</f>
        <v>#REF!</v>
      </c>
      <c r="C9509" s="161" t="e">
        <f>'COMPOSIÇÃO CIVIL'!#REF!</f>
        <v>#REF!</v>
      </c>
      <c r="D9509" s="163" t="e">
        <f>'COMPOSIÇÃO CIVIL'!#REF!</f>
        <v>#REF!</v>
      </c>
    </row>
    <row r="9510" spans="1:4" s="712" customFormat="1">
      <c r="A9510" s="161" t="e">
        <f>'COMPOSIÇÃO CIVIL'!#REF!</f>
        <v>#REF!</v>
      </c>
      <c r="B9510" s="162" t="e">
        <f>'COMPOSIÇÃO CIVIL'!#REF!</f>
        <v>#REF!</v>
      </c>
      <c r="C9510" s="161" t="e">
        <f>'COMPOSIÇÃO CIVIL'!#REF!</f>
        <v>#REF!</v>
      </c>
      <c r="D9510" s="163" t="e">
        <f>'COMPOSIÇÃO CIVIL'!#REF!</f>
        <v>#REF!</v>
      </c>
    </row>
    <row r="9511" spans="1:4" s="712" customFormat="1">
      <c r="A9511" s="161" t="e">
        <f>'COMPOSIÇÃO CIVIL'!#REF!</f>
        <v>#REF!</v>
      </c>
      <c r="B9511" s="162" t="e">
        <f>'COMPOSIÇÃO CIVIL'!#REF!</f>
        <v>#REF!</v>
      </c>
      <c r="C9511" s="161" t="e">
        <f>'COMPOSIÇÃO CIVIL'!#REF!</f>
        <v>#REF!</v>
      </c>
      <c r="D9511" s="163" t="e">
        <f>'COMPOSIÇÃO CIVIL'!#REF!</f>
        <v>#REF!</v>
      </c>
    </row>
    <row r="9512" spans="1:4" s="712" customFormat="1">
      <c r="A9512" s="161" t="str">
        <f>'COMPOSIÇÃO CIVIL'!B136</f>
        <v>AMM CIV 008</v>
      </c>
      <c r="B9512" s="918" t="str">
        <f>'COMPOSIÇÃO CIVIL'!C136</f>
        <v>PORTA DE MADEIRA DE CORRER , COM ADUELA E ALIZAR DE 1A, TRILHO E RODIZIOS - PORTA DE 0,90X2,10 M  COM FECHADURA</v>
      </c>
      <c r="C9512" s="161" t="str">
        <f>'COMPOSIÇÃO CIVIL'!G136</f>
        <v>UN</v>
      </c>
      <c r="D9512" s="163">
        <f>'COMPOSIÇÃO CIVIL'!G153</f>
        <v>557.92000000000007</v>
      </c>
    </row>
    <row r="9513" spans="1:4" s="712" customFormat="1">
      <c r="A9513" s="161" t="str">
        <f>'COMPOSIÇÃO CIVIL'!B191</f>
        <v>AMM CIV 009</v>
      </c>
      <c r="B9513" s="918" t="str">
        <f>'COMPOSIÇÃO CIVIL'!C191</f>
        <v>PORTA DE MADEIRA DE CORRER , COM ADUELA E ALIZAR DE 1A, TRILHO E RODIZIOS - PORTA DE 1,20 X2,10 M  COM FECHADURA</v>
      </c>
      <c r="C9513" s="161" t="s">
        <v>30</v>
      </c>
      <c r="D9513" s="163">
        <f>'COMPOSIÇÃO CIVIL'!G208</f>
        <v>821.52999999999986</v>
      </c>
    </row>
    <row r="9514" spans="1:4" s="712" customFormat="1">
      <c r="A9514" s="161" t="str">
        <f>'COMPOSIÇÃO CIVIL'!B250</f>
        <v>AMM CIV 010</v>
      </c>
      <c r="B9514" s="918" t="str">
        <f>'COMPOSIÇÃO CIVIL'!C250</f>
        <v>FORNECIMENTO E INSTALAÇÃO DE PORTA DE VIDRO TEMPERADO 1,60X2,10 M, ESPESSURA 10 MM, INCLUSIVE ACESSÓRIOS</v>
      </c>
      <c r="C9514" s="161" t="s">
        <v>30</v>
      </c>
      <c r="D9514" s="163">
        <f>'COMPOSIÇÃO CIVIL'!G259</f>
        <v>3789.38</v>
      </c>
    </row>
    <row r="9515" spans="1:4" s="712" customFormat="1">
      <c r="A9515" s="161" t="str">
        <f>'COMPOSIÇÃO CIVIL'!B261</f>
        <v>AMM CIV 011</v>
      </c>
      <c r="B9515" s="918" t="str">
        <f>'COMPOSIÇÃO CIVIL'!C261</f>
        <v>FORNECIMENTO E INSTALAÇÃO DE PORTA DE VIDRO TEMPERADO 1,90X2,10 M, ESPESSURA 10 MM, INCLUSIVE ACESSÓRIOS</v>
      </c>
      <c r="C9515" s="161" t="s">
        <v>30</v>
      </c>
      <c r="D9515" s="163">
        <f>'COMPOSIÇÃO CIVIL'!G270</f>
        <v>3932.07</v>
      </c>
    </row>
    <row r="9516" spans="1:4" s="712" customFormat="1">
      <c r="A9516" s="161" t="str">
        <f>'COMPOSIÇÃO CIVIL'!B272</f>
        <v>AMM CIV 012</v>
      </c>
      <c r="B9516" s="918" t="str">
        <f>'COMPOSIÇÃO CIVIL'!C272</f>
        <v>FORNECIMENTO E INSTALAÇÃO DE VENEZIANA DE VENTILAÇAO EM ALUMÍNIO - FIXO</v>
      </c>
      <c r="C9516" s="161" t="s">
        <v>0</v>
      </c>
      <c r="D9516" s="163">
        <f>'COMPOSIÇÃO CIVIL'!G281</f>
        <v>547.86</v>
      </c>
    </row>
    <row r="9517" spans="1:4" s="712" customFormat="1">
      <c r="A9517" s="161" t="str">
        <f>'COMPOSIÇÃO CIVIL'!B283</f>
        <v>AMM CIV 013</v>
      </c>
      <c r="B9517" s="918" t="str">
        <f>'COMPOSIÇÃO CIVIL'!C283</f>
        <v>FORNECIMENTO E INSTALAÇÃO DE GUICHÊ EM ALUMINIO</v>
      </c>
      <c r="C9517" s="161" t="s">
        <v>0</v>
      </c>
      <c r="D9517" s="163">
        <f>'COMPOSIÇÃO CIVIL'!G293</f>
        <v>640.75</v>
      </c>
    </row>
    <row r="9518" spans="1:4" s="712" customFormat="1" ht="30">
      <c r="A9518" s="161" t="str">
        <f>'COMP ESTRUTURAL'!B13</f>
        <v>AMM MET 001</v>
      </c>
      <c r="B9518" s="1118" t="str">
        <f>'COMP ESTRUTURAL'!C13</f>
        <v>COMPOSIÇÃO DESTINADA AS ESTRUTURAS DAS MARQUISES METÁLICAS, FRONTAL E DOS FUNDOS, PARA A UBS, INCLUSO FORNECIMENTO E INSTALAÇÃO E ANCORAGEM/FIXAÇÃO</v>
      </c>
      <c r="C9518" s="161" t="s">
        <v>30</v>
      </c>
      <c r="D9518" s="163">
        <f>'COMP ESTRUTURAL'!G23</f>
        <v>2357.59</v>
      </c>
    </row>
    <row r="9519" spans="1:4" s="712" customFormat="1">
      <c r="A9519" s="161" t="str">
        <f>'COMPOSIÇÃO CIVIL'!B451</f>
        <v>AMM CIV 021</v>
      </c>
      <c r="B9519" s="973" t="str">
        <f>'COMPOSIÇÃO CIVIL'!C451</f>
        <v>PLACA DE INAUGURAÇÃO EM ALUMÍNIO 0,40 X 0,60 M - FORNCIMENTO E COLOCAÇÃO</v>
      </c>
      <c r="C9519" s="161" t="s">
        <v>30</v>
      </c>
      <c r="D9519" s="163">
        <f>'COMPOSIÇÃO CIVIL'!G457</f>
        <v>1232.18</v>
      </c>
    </row>
    <row r="9520" spans="1:4" s="712" customFormat="1">
      <c r="A9520" s="161" t="e">
        <f>'COMP ESTRUTURAL'!#REF!</f>
        <v>#REF!</v>
      </c>
      <c r="B9520" s="973" t="e">
        <f>'COMP ESTRUTURAL'!#REF!</f>
        <v>#REF!</v>
      </c>
      <c r="C9520" s="161" t="s">
        <v>29</v>
      </c>
      <c r="D9520" s="163" t="e">
        <f>'COMP ESTRUTURAL'!#REF!</f>
        <v>#REF!</v>
      </c>
    </row>
    <row r="9521" spans="1:4" s="712" customFormat="1">
      <c r="A9521" s="161" t="str">
        <f>'COMPOSIÇÃO CIVIL'!B459</f>
        <v>AMM CIV 022</v>
      </c>
      <c r="B9521" s="973" t="str">
        <f>'COMPOSIÇÃO CIVIL'!C459</f>
        <v>TELA DE NYLON TIPO MOSQUITEIRO COM MOLDURA EM ALUMINIO</v>
      </c>
      <c r="C9521" s="161" t="s">
        <v>0</v>
      </c>
      <c r="D9521" s="163">
        <f>'COMPOSIÇÃO CIVIL'!G467</f>
        <v>101.9</v>
      </c>
    </row>
    <row r="9522" spans="1:4" s="712" customFormat="1">
      <c r="A9522" s="161" t="str">
        <f>'COMPOSIÇÃO CIVIL'!B341</f>
        <v>AMM CIV 080</v>
      </c>
      <c r="B9522" s="973" t="str">
        <f>'COMPOSIÇÃO CIVIL'!C341</f>
        <v>BARRA DE APOIO PARA PORTADORES DE NECESSIDADES ESPECIAIS - LARGURA 70 CM</v>
      </c>
      <c r="C9522" s="161" t="s">
        <v>30</v>
      </c>
      <c r="D9522" s="163">
        <f>'COMPOSIÇÃO CIVIL'!G349</f>
        <v>228.2</v>
      </c>
    </row>
    <row r="9523" spans="1:4" s="712" customFormat="1">
      <c r="A9523" s="161" t="str">
        <f>'COMPOSIÇÃO CIVIL'!B361</f>
        <v>AMM CIV 085</v>
      </c>
      <c r="B9523" s="973" t="str">
        <f>'COMPOSIÇÃO CIVIL'!C361</f>
        <v>FORNECIMENTO E INSTALAÇÃO DE KIT DE BARRA DE APOIO PARA LAVATÓRIO NO CANTO</v>
      </c>
      <c r="C9523" s="161" t="s">
        <v>30</v>
      </c>
      <c r="D9523" s="163">
        <f>'COMPOSIÇÃO CIVIL'!G369</f>
        <v>275.49</v>
      </c>
    </row>
    <row r="9524" spans="1:4" s="712" customFormat="1">
      <c r="A9524" s="161" t="str">
        <f>'COMPOSIÇÃO CIVIL'!B351</f>
        <v>AMM CIV 084</v>
      </c>
      <c r="B9524" s="973" t="str">
        <f>'COMPOSIÇÃO CIVIL'!C351</f>
        <v>BARRA DE APOIO EM "L" PARA PORTADORES DE NECESSIDADES ESPECIAIS - FORNECIMENTO E INSTALAÇÃO</v>
      </c>
      <c r="C9524" s="161" t="s">
        <v>30</v>
      </c>
      <c r="D9524" s="163">
        <f>'COMPOSIÇÃO CIVIL'!G359</f>
        <v>489.71999999999997</v>
      </c>
    </row>
    <row r="9525" spans="1:4" s="712" customFormat="1">
      <c r="A9525" s="161" t="str">
        <f>'COMPOSIÇÃO CIVIL'!B378</f>
        <v>AMM CIV 086</v>
      </c>
      <c r="B9525" s="973" t="str">
        <f>'COMPOSIÇÃO CIVIL'!C378</f>
        <v>FORNECIMENTO E INSTALAÇÃO DE KIT DE BARRA DE APOIO CENTRALIZADO PARA LAVATÓRIO</v>
      </c>
      <c r="C9525" s="161" t="s">
        <v>30</v>
      </c>
      <c r="D9525" s="163">
        <f>'COMPOSIÇÃO CIVIL'!G386</f>
        <v>237.44</v>
      </c>
    </row>
    <row r="9526" spans="1:4" s="712" customFormat="1">
      <c r="A9526" s="161"/>
      <c r="B9526" s="162"/>
      <c r="C9526" s="161"/>
      <c r="D9526" s="163"/>
    </row>
    <row r="9527" spans="1:4" s="712" customFormat="1">
      <c r="A9527" s="161"/>
      <c r="B9527" s="162"/>
      <c r="C9527" s="161"/>
      <c r="D9527" s="163"/>
    </row>
    <row r="9528" spans="1:4" ht="15.75" thickBot="1">
      <c r="A9528" s="713"/>
    </row>
    <row r="9529" spans="1:4" ht="16.5" thickBot="1">
      <c r="A9529" s="169" t="s">
        <v>1846</v>
      </c>
      <c r="B9529" s="170" t="s">
        <v>1845</v>
      </c>
      <c r="C9529" s="172" t="s">
        <v>50</v>
      </c>
      <c r="D9529" s="173" t="s">
        <v>51</v>
      </c>
    </row>
    <row r="9530" spans="1:4">
      <c r="A9530" s="165" t="str">
        <f>'COMP. HIDRO'!B16</f>
        <v>AMM HID 001</v>
      </c>
      <c r="B9530" s="166" t="str">
        <f>'COMP. HIDRO'!C16</f>
        <v>EXECUÇÃO DE BERÇO DE AREIA</v>
      </c>
      <c r="C9530" s="171" t="str">
        <f>'COMP. HIDRO'!G16</f>
        <v>M3</v>
      </c>
      <c r="D9530" s="167">
        <f>'COMP. HIDRO'!G22</f>
        <v>70.34</v>
      </c>
    </row>
    <row r="9531" spans="1:4" s="712" customFormat="1">
      <c r="A9531" s="161" t="str">
        <f>'COMP. HIDRO'!B24</f>
        <v>AMM HID 002</v>
      </c>
      <c r="B9531" s="162" t="str">
        <f>'COMP. HIDRO'!C24</f>
        <v>BUCHA DE REDUCAO DE PVC, SOLDAVEL, CURTA, COM 50 X 40 MM, PARA AGUA FRIA PREDIAL - FORNECIMENTO E INSTALAÇÃO</v>
      </c>
      <c r="C9531" s="168" t="str">
        <f>'COMP. HIDRO'!G24</f>
        <v>UN</v>
      </c>
      <c r="D9531" s="163">
        <f>'COMP. HIDRO'!G33</f>
        <v>9.66</v>
      </c>
    </row>
    <row r="9532" spans="1:4" s="712" customFormat="1">
      <c r="A9532" s="161" t="str">
        <f>'COMP. HIDRO'!B38</f>
        <v>AMM HID 003</v>
      </c>
      <c r="B9532" s="162" t="str">
        <f>'COMP. HIDRO'!C38</f>
        <v>BUCHA DE REDUCAO DE PVC, SOLDAVEL, CURTA, COM 75 X 60 MM, PARA AGUA FRIA PREDIAL - FORNECIMENTO E INSTALAÇÃO</v>
      </c>
      <c r="C9532" s="168" t="str">
        <f>'COMP. HIDRO'!G38</f>
        <v>UN</v>
      </c>
      <c r="D9532" s="163">
        <f>'COMP. HIDRO'!G47</f>
        <v>22.55</v>
      </c>
    </row>
    <row r="9533" spans="1:4" s="712" customFormat="1">
      <c r="A9533" s="161" t="str">
        <f>'COMP. HIDRO'!B52</f>
        <v>AMM HID 004</v>
      </c>
      <c r="B9533" s="162" t="str">
        <f>'COMP. HIDRO'!C52</f>
        <v>BUCHA DE REDUCAO DE PVC, SOLDAVEL, CURTA, COM 85 X 75 MM, PARA AGUA FRIA PREDIAL - FORNECIMENTO E INSTALAÇÃO</v>
      </c>
      <c r="C9533" s="168" t="str">
        <f>'COMP. HIDRO'!G52</f>
        <v>UN</v>
      </c>
      <c r="D9533" s="163">
        <f>'COMP. HIDRO'!G61</f>
        <v>21.080000000000002</v>
      </c>
    </row>
    <row r="9534" spans="1:4" s="712" customFormat="1">
      <c r="A9534" s="161" t="str">
        <f>'COMP. HIDRO'!B66</f>
        <v>AMM HID 005</v>
      </c>
      <c r="B9534" s="162" t="str">
        <f>'COMP. HIDRO'!C66</f>
        <v>BUCHA DE REDUCAO DE PVC, SOLDAVEL, LONGA, COM 40 X 25 MM, PARA AGUA FRIA PREDIAL - FORNECIMENTO E INSTALAÇÃO</v>
      </c>
      <c r="C9534" s="168" t="str">
        <f>'COMP. HIDRO'!G66</f>
        <v>UN</v>
      </c>
      <c r="D9534" s="163">
        <f>'COMP. HIDRO'!G75</f>
        <v>8.14</v>
      </c>
    </row>
    <row r="9535" spans="1:4" s="712" customFormat="1">
      <c r="A9535" s="161" t="str">
        <f>'COMP. HIDRO'!B80</f>
        <v>AMM HID 006</v>
      </c>
      <c r="B9535" s="162" t="str">
        <f>'COMP. HIDRO'!C80</f>
        <v>BUCHA DE REDUCAO DE PVC, SOLDAVEL, LONGA, COM 50 X 25 MM, PARA AGUA FRIA PREDIAL - FORNECIMENTO E INSTALAÇÃO</v>
      </c>
      <c r="C9535" s="168" t="str">
        <f>'COMP. HIDRO'!G80</f>
        <v>UN</v>
      </c>
      <c r="D9535" s="163">
        <f>'COMP. HIDRO'!G89</f>
        <v>9.3000000000000007</v>
      </c>
    </row>
    <row r="9536" spans="1:4" s="712" customFormat="1">
      <c r="A9536" s="161" t="str">
        <f>'COMP. HIDRO'!B94</f>
        <v>AMM HID 007</v>
      </c>
      <c r="B9536" s="162" t="str">
        <f>'COMP. HIDRO'!C94</f>
        <v>BUCHA DE REDUCAO DE PVC, SOLDAVEL, LONGA, COM 50 X 32 MM, PARA AGUA FRIA PREDIAL - FORNECIMENTO E INSTALAÇÃO</v>
      </c>
      <c r="C9536" s="168" t="str">
        <f>'COMP. HIDRO'!G94</f>
        <v>UN</v>
      </c>
      <c r="D9536" s="163">
        <f>'COMP. HIDRO'!G103</f>
        <v>9.77</v>
      </c>
    </row>
    <row r="9537" spans="1:4" s="712" customFormat="1">
      <c r="A9537" s="161" t="str">
        <f>'COMP. HIDRO'!B108</f>
        <v>AMM HID 008</v>
      </c>
      <c r="B9537" s="162" t="str">
        <f>'COMP. HIDRO'!C108</f>
        <v>BUCHA DE REDUCAO DE PVC, SOLDAVEL, LONGA, COM 60 X 25 MM, PARA AGUA FRIA PREDIAL - FORNECIMENTO E INSTALAÇÃO</v>
      </c>
      <c r="C9537" s="168" t="str">
        <f>'COMP. HIDRO'!G108</f>
        <v>UN</v>
      </c>
      <c r="D9537" s="163">
        <f>'COMP. HIDRO'!G117</f>
        <v>12.83</v>
      </c>
    </row>
    <row r="9538" spans="1:4" s="712" customFormat="1">
      <c r="A9538" s="161" t="str">
        <f>'COMP. HIDRO'!B122</f>
        <v>AMM HID 009</v>
      </c>
      <c r="B9538" s="162" t="str">
        <f>'COMP. HIDRO'!C122</f>
        <v>BUCHA DE REDUCAO DE PVC, SOLDAVEL, LONGA, COM 60 X 32 MM, PARA AGUA FRIA PREDIAL - FORNECIMENTO E INSTALAÇÃO</v>
      </c>
      <c r="C9538" s="168" t="str">
        <f>'COMP. HIDRO'!G122</f>
        <v>UN</v>
      </c>
      <c r="D9538" s="163">
        <f>'COMP. HIDRO'!G131</f>
        <v>14.719999999999999</v>
      </c>
    </row>
    <row r="9539" spans="1:4" s="712" customFormat="1">
      <c r="A9539" s="161" t="str">
        <f>'COMP. HIDRO'!B136</f>
        <v>AMM HID 010</v>
      </c>
      <c r="B9539" s="162" t="str">
        <f>'COMP. HIDRO'!C136</f>
        <v>BUCHA DE REDUCAO DE PVC, SOLDAVEL, LONGA, COM 60 X 40 MM, PARA AGUA FRIA PREDIAL - FORNECIMENTO E INSTALAÇÃO</v>
      </c>
      <c r="C9539" s="168" t="str">
        <f>'COMP. HIDRO'!G136</f>
        <v>UN</v>
      </c>
      <c r="D9539" s="163">
        <f>'COMP. HIDRO'!G145</f>
        <v>14.999999999999998</v>
      </c>
    </row>
    <row r="9540" spans="1:4" s="712" customFormat="1">
      <c r="A9540" s="161" t="str">
        <f>'COMP. HIDRO'!B150</f>
        <v>AMM HID 011</v>
      </c>
      <c r="B9540" s="162" t="str">
        <f>'COMP. HIDRO'!C150</f>
        <v>BUCHA DE REDUCAO DE PVC, SOLDAVEL, LONGA, COM 75 X 50 MM, PARA AGUA FRIA PREDIAL - FORNECIMENTO E INSTALAÇÃO</v>
      </c>
      <c r="C9540" s="168" t="str">
        <f>'COMP. HIDRO'!G150</f>
        <v>UN</v>
      </c>
      <c r="D9540" s="163">
        <f>'COMP. HIDRO'!G159</f>
        <v>20.99</v>
      </c>
    </row>
    <row r="9541" spans="1:4" s="712" customFormat="1">
      <c r="A9541" s="161" t="str">
        <f>'COMP. HIDRO'!B164</f>
        <v>AMM HID 012</v>
      </c>
      <c r="B9541" s="162" t="str">
        <f>'COMP. HIDRO'!C164</f>
        <v>BUCHA DE REDUCAO DE PVC, SOLDAVEL, LONGA, COM 85 X 60 MM, PARA AGUA FRIA PREDIAL - FORNECIMENTO E INSTALAÇÃO</v>
      </c>
      <c r="C9541" s="168" t="str">
        <f>'COMP. HIDRO'!G164</f>
        <v>UN</v>
      </c>
      <c r="D9541" s="163">
        <f>'COMP. HIDRO'!G173</f>
        <v>21.639999999999997</v>
      </c>
    </row>
    <row r="9542" spans="1:4" s="712" customFormat="1" ht="30">
      <c r="A9542" s="161" t="str">
        <f>'COMP. HIDRO'!B178</f>
        <v>AMM HID 013</v>
      </c>
      <c r="B9542" s="162" t="str">
        <f>'COMP. HIDRO'!C178</f>
        <v>RESERVATÓRIO EM AÇO DO TIPO TAÇA COM COLUNA SECA (ALTURA DA COLUNA: 6,00M) - VOLUME: 5.000L - FORNECIMENTO E INSTALAÇÃO (FUNDAÇÃO NÃO INCLUSA)</v>
      </c>
      <c r="C9542" s="168" t="str">
        <f>'COMP. HIDRO'!G178</f>
        <v>UN</v>
      </c>
      <c r="D9542" s="163">
        <f>'COMP. HIDRO'!G182</f>
        <v>11500</v>
      </c>
    </row>
    <row r="9543" spans="1:4" s="712" customFormat="1" ht="30">
      <c r="A9543" s="161" t="str">
        <f>'COMP. HIDRO'!B191</f>
        <v>AMM HID 014</v>
      </c>
      <c r="B9543" s="162" t="str">
        <f>'COMP. HIDRO'!C191</f>
        <v>RESERVATÓRIO EM AÇO DO TIPO TAÇA COM COLUNA SECA (ALTURA DA COLUNA: 6,00M) - VOLUME: 10.000L - FORNECIMENTO E INSTALAÇÃO (FUNDAÇÃO NÃO INCLUSA)</v>
      </c>
      <c r="C9543" s="168" t="str">
        <f>'COMP. HIDRO'!G191</f>
        <v>UN</v>
      </c>
      <c r="D9543" s="163">
        <f>'COMP. HIDRO'!G195</f>
        <v>13380</v>
      </c>
    </row>
    <row r="9544" spans="1:4" s="712" customFormat="1" ht="30">
      <c r="A9544" s="161" t="str">
        <f>'COMP. HIDRO'!B204</f>
        <v>AMM HID 015</v>
      </c>
      <c r="B9544" s="162" t="str">
        <f>'COMP. HIDRO'!C204</f>
        <v>RESERVATÓRIO EM AÇO DO TIPO TAÇA COM COLUNA SECA (ALTURA DA COLUNA: 6,00M) - VOLUME: 15.000L - FORNECIMENTO E INSTALAÇÃO (FUNDAÇÃO NÃO INCLUSA)</v>
      </c>
      <c r="C9544" s="168" t="str">
        <f>'COMP. HIDRO'!G204</f>
        <v>UN</v>
      </c>
      <c r="D9544" s="163">
        <f>'COMP. HIDRO'!G208</f>
        <v>15195</v>
      </c>
    </row>
    <row r="9545" spans="1:4" s="712" customFormat="1" ht="30">
      <c r="A9545" s="161" t="str">
        <f>'COMP. HIDRO'!B217</f>
        <v>AMM HID 016</v>
      </c>
      <c r="B9545" s="162" t="str">
        <f>'COMP. HIDRO'!C217</f>
        <v>RESERVATÓRIO EM AÇO DO TIPO TAÇA COM COLUNA SECA (ALTURA DA COLUNA: 6,00M) - VOLUME: 20.000L - FORNECIMENTO E INSTALAÇÃO (FUNDAÇÃO NÃO INCLUSA)</v>
      </c>
      <c r="C9545" s="168" t="str">
        <f>'COMP. HIDRO'!G217</f>
        <v>UN</v>
      </c>
      <c r="D9545" s="163">
        <f>'COMP. HIDRO'!G221</f>
        <v>25840</v>
      </c>
    </row>
    <row r="9546" spans="1:4" s="712" customFormat="1" ht="30">
      <c r="A9546" s="161" t="str">
        <f>'COMP. HIDRO'!B230</f>
        <v>AMM HID 017</v>
      </c>
      <c r="B9546" s="162" t="str">
        <f>'COMP. HIDRO'!C230</f>
        <v>RESERVATÓRIO EM AÇO DO TIPO TAÇA COM COLUNA SECA (ALTURA DA COLUNA: 6,00M) - VOLUME: 25.000L - FORNECIMENTO E INSTALAÇÃO (FUNDAÇÃO NÃO INCLUSA)</v>
      </c>
      <c r="C9546" s="168" t="str">
        <f>'COMP. HIDRO'!G230</f>
        <v>UN</v>
      </c>
      <c r="D9546" s="163">
        <f>'COMP. HIDRO'!G234</f>
        <v>15195</v>
      </c>
    </row>
    <row r="9547" spans="1:4" s="712" customFormat="1">
      <c r="A9547" s="161" t="str">
        <f>'COMP. HIDRO'!B243</f>
        <v>AMM HID 018</v>
      </c>
      <c r="B9547" s="162" t="str">
        <f>'COMP. HIDRO'!C243</f>
        <v>CAIXA D'AGUA EM POLIETILENO 1.000 LITROS, COM TAMPA - FORNECIMENTO E LOCAÇÃO EM OBRA</v>
      </c>
      <c r="C9547" s="168" t="str">
        <f>'COMP. HIDRO'!G243</f>
        <v>UN</v>
      </c>
      <c r="D9547" s="163">
        <f>'COMP. HIDRO'!G249</f>
        <v>290.95000000000005</v>
      </c>
    </row>
    <row r="9548" spans="1:4" s="712" customFormat="1">
      <c r="A9548" s="161" t="str">
        <f>'COMP. HIDRO'!B251</f>
        <v>AMM HID 019</v>
      </c>
      <c r="B9548" s="162" t="str">
        <f>'COMP. HIDRO'!C251</f>
        <v>CAIXA D'AGUA EM POLIETILENO 1.500 LITROS, COM TAMPA - FORNECIMENTO E LOCAÇÃO EM OBRA</v>
      </c>
      <c r="C9548" s="168" t="str">
        <f>'COMP. HIDRO'!G251</f>
        <v>UN</v>
      </c>
      <c r="D9548" s="163">
        <f>'COMP. HIDRO'!G257</f>
        <v>580.69999999999993</v>
      </c>
    </row>
    <row r="9549" spans="1:4" s="712" customFormat="1">
      <c r="A9549" s="161" t="str">
        <f>'COMP. HIDRO'!B259</f>
        <v>AMM HID 020</v>
      </c>
      <c r="B9549" s="162" t="str">
        <f>'COMP. HIDRO'!C259</f>
        <v>CAIXA D'AGUA EM POLIETILENO 2.000 LITROS, COM TAMPA - FORNECIMENTO E LOCAÇÃO EM OBRA</v>
      </c>
      <c r="C9549" s="168" t="str">
        <f>'COMP. HIDRO'!G259</f>
        <v>UN</v>
      </c>
      <c r="D9549" s="163">
        <f>'COMP. HIDRO'!G265</f>
        <v>651.04999999999995</v>
      </c>
    </row>
    <row r="9550" spans="1:4" s="712" customFormat="1">
      <c r="A9550" s="161" t="e">
        <f>'COMP. HIDRO'!#REF!</f>
        <v>#REF!</v>
      </c>
      <c r="B9550" s="162" t="e">
        <f>'COMP. HIDRO'!#REF!</f>
        <v>#REF!</v>
      </c>
      <c r="C9550" s="168" t="e">
        <f>'COMP. HIDRO'!#REF!</f>
        <v>#REF!</v>
      </c>
      <c r="D9550" s="163" t="e">
        <f>'COMP. HIDRO'!#REF!</f>
        <v>#REF!</v>
      </c>
    </row>
    <row r="9551" spans="1:4" s="712" customFormat="1">
      <c r="A9551" s="161" t="e">
        <f>'COMP. HIDRO'!#REF!</f>
        <v>#REF!</v>
      </c>
      <c r="B9551" s="162" t="e">
        <f>'COMP. HIDRO'!#REF!</f>
        <v>#REF!</v>
      </c>
      <c r="C9551" s="168" t="e">
        <f>'COMP. HIDRO'!#REF!</f>
        <v>#REF!</v>
      </c>
      <c r="D9551" s="163" t="e">
        <f>'COMP. HIDRO'!#REF!</f>
        <v>#REF!</v>
      </c>
    </row>
    <row r="9552" spans="1:4" s="712" customFormat="1">
      <c r="A9552" s="161" t="str">
        <f>'COMP. HIDRO'!B267</f>
        <v>AMM HID 023</v>
      </c>
      <c r="B9552" s="162" t="str">
        <f>'COMP. HIDRO'!C267</f>
        <v>ASSENTO SANITARIO DE PLASTICO, TIPO CONVENCIONAL - FORNECIMENTO E INSTALAÇÃO</v>
      </c>
      <c r="C9552" s="168" t="str">
        <f>'COMP. HIDRO'!G267</f>
        <v>UN</v>
      </c>
      <c r="D9552" s="163">
        <f>'COMP. HIDRO'!G273</f>
        <v>23.66</v>
      </c>
    </row>
    <row r="9553" spans="1:4" s="712" customFormat="1">
      <c r="A9553" s="161" t="e">
        <f>'COMP. HIDRO'!#REF!</f>
        <v>#REF!</v>
      </c>
      <c r="B9553" s="162" t="e">
        <f>'COMP. HIDRO'!#REF!</f>
        <v>#REF!</v>
      </c>
      <c r="C9553" s="168" t="e">
        <f>'COMP. HIDRO'!#REF!</f>
        <v>#REF!</v>
      </c>
      <c r="D9553" s="163" t="e">
        <f>'COMP. HIDRO'!#REF!</f>
        <v>#REF!</v>
      </c>
    </row>
    <row r="9554" spans="1:4" s="712" customFormat="1">
      <c r="A9554" s="161" t="str">
        <f>'COMP. HIDRO'!B275</f>
        <v>AMM HID 025</v>
      </c>
      <c r="B9554" s="162" t="str">
        <f>'COMP. HIDRO'!C275</f>
        <v>GRANITO CINZA POLIDO P/BANCADA E=2,5 CM (MÃO FRANCESA NÃO INCLUSA) - FORNECIMENTO E INSTALAÇÃO</v>
      </c>
      <c r="C9554" s="168" t="str">
        <f>'COMP. HIDRO'!G275</f>
        <v>M2</v>
      </c>
      <c r="D9554" s="163">
        <f>'COMP. HIDRO'!G284</f>
        <v>513.34</v>
      </c>
    </row>
    <row r="9555" spans="1:4" s="712" customFormat="1">
      <c r="A9555" s="161" t="e">
        <f>'COMP. HIDRO'!#REF!</f>
        <v>#REF!</v>
      </c>
      <c r="B9555" s="162" t="e">
        <f>'COMP. HIDRO'!#REF!</f>
        <v>#REF!</v>
      </c>
      <c r="C9555" s="168" t="e">
        <f>'COMP. HIDRO'!#REF!</f>
        <v>#REF!</v>
      </c>
      <c r="D9555" s="163" t="e">
        <f>'COMP. HIDRO'!#REF!</f>
        <v>#REF!</v>
      </c>
    </row>
    <row r="9556" spans="1:4" s="712" customFormat="1">
      <c r="A9556" s="161" t="e">
        <f>'COMP. HIDRO'!#REF!</f>
        <v>#REF!</v>
      </c>
      <c r="B9556" s="162" t="e">
        <f>'COMP. HIDRO'!#REF!</f>
        <v>#REF!</v>
      </c>
      <c r="C9556" s="168" t="e">
        <f>'COMP. HIDRO'!#REF!</f>
        <v>#REF!</v>
      </c>
      <c r="D9556" s="163" t="e">
        <f>'COMP. HIDRO'!#REF!</f>
        <v>#REF!</v>
      </c>
    </row>
    <row r="9557" spans="1:4" s="712" customFormat="1">
      <c r="A9557" s="161" t="str">
        <f>'COMP. HIDRO'!B286</f>
        <v>AMM HID 028</v>
      </c>
      <c r="B9557" s="162" t="str">
        <f>'COMP. HIDRO'!C286</f>
        <v>TORNEIRA CROMADA DE MESA PARA LAVATORIO TEMPORIZADA PRESSAO BICA BAIXA - FORNECIMENTO E INSTALAÇÃO</v>
      </c>
      <c r="C9557" s="168" t="str">
        <f>'COMP. HIDRO'!G286</f>
        <v>UN</v>
      </c>
      <c r="D9557" s="163">
        <f>'COMP. HIDRO'!G294</f>
        <v>201.79000000000002</v>
      </c>
    </row>
    <row r="9558" spans="1:4" s="712" customFormat="1">
      <c r="A9558" s="161" t="str">
        <f>'COMP. HIDRO'!B298</f>
        <v>AMM HID 029</v>
      </c>
      <c r="B9558" s="162" t="str">
        <f>'COMP. HIDRO'!C298</f>
        <v>TERMINAL DE VENTILAÇÃO - DN 50 MM - FORNECIMENTO E INSTALAÇÃO</v>
      </c>
      <c r="C9558" s="168" t="str">
        <f>'COMP. HIDRO'!G298</f>
        <v>UN</v>
      </c>
      <c r="D9558" s="163">
        <f>'COMP. HIDRO'!G307</f>
        <v>6.88</v>
      </c>
    </row>
    <row r="9559" spans="1:4" s="712" customFormat="1">
      <c r="A9559" s="161" t="e">
        <f>'COMP. HIDRO'!#REF!</f>
        <v>#REF!</v>
      </c>
      <c r="B9559" s="162" t="e">
        <f>'COMP. HIDRO'!#REF!</f>
        <v>#REF!</v>
      </c>
      <c r="C9559" s="168" t="e">
        <f>'COMP. HIDRO'!#REF!</f>
        <v>#REF!</v>
      </c>
      <c r="D9559" s="163" t="e">
        <f>'COMP. HIDRO'!#REF!</f>
        <v>#REF!</v>
      </c>
    </row>
    <row r="9560" spans="1:4" s="712" customFormat="1">
      <c r="A9560" s="161" t="e">
        <f>'COMP. HIDRO'!#REF!</f>
        <v>#REF!</v>
      </c>
      <c r="B9560" s="162" t="e">
        <f>'COMP. HIDRO'!#REF!</f>
        <v>#REF!</v>
      </c>
      <c r="C9560" s="168" t="e">
        <f>'COMP. HIDRO'!#REF!</f>
        <v>#REF!</v>
      </c>
      <c r="D9560" s="163" t="e">
        <f>'COMP. HIDRO'!#REF!</f>
        <v>#REF!</v>
      </c>
    </row>
    <row r="9561" spans="1:4" s="712" customFormat="1" ht="30">
      <c r="A9561" s="161" t="str">
        <f>'COMP. HIDRO'!B311</f>
        <v>AMM HID 032</v>
      </c>
      <c r="B9561" s="162" t="str">
        <f>'COMP. HIDRO'!C311</f>
        <v>JOELHO 90 GRAUS COM BOLSA PARA ANEL, EM PVC RÍGIDO C/ ANÉIS PARA ESGOTO SECUNDÁRIO - DN 40MM - FORNECIMENTO E INSTALAÇÃO</v>
      </c>
      <c r="C9561" s="168" t="str">
        <f>'COMP. HIDRO'!G311</f>
        <v>UN</v>
      </c>
      <c r="D9561" s="163">
        <f>'COMP. HIDRO'!G320</f>
        <v>12.11</v>
      </c>
    </row>
    <row r="9562" spans="1:4" s="712" customFormat="1">
      <c r="A9562" s="161" t="e">
        <f>'COMP. HIDRO'!#REF!</f>
        <v>#REF!</v>
      </c>
      <c r="B9562" s="162" t="e">
        <f>'COMP. HIDRO'!#REF!</f>
        <v>#REF!</v>
      </c>
      <c r="C9562" s="168" t="e">
        <f>'COMP. HIDRO'!#REF!</f>
        <v>#REF!</v>
      </c>
      <c r="D9562" s="163" t="e">
        <f>'COMP. HIDRO'!#REF!</f>
        <v>#REF!</v>
      </c>
    </row>
    <row r="9563" spans="1:4" s="712" customFormat="1">
      <c r="A9563" s="161" t="str">
        <f>'COMP. HIDRO'!B324</f>
        <v>AMM HID 034</v>
      </c>
      <c r="B9563" s="162" t="str">
        <f>'COMP. HIDRO'!C324</f>
        <v>JUNCAO SIMPLES PVC P/ ESG PREDIAL DN 100X50MM - FORNECIMENTO E INSTALAÇÃO</v>
      </c>
      <c r="C9563" s="168" t="str">
        <f>'COMP. HIDRO'!G324</f>
        <v>UN</v>
      </c>
      <c r="D9563" s="163">
        <f>'COMP. HIDRO'!G334</f>
        <v>30.629999999999995</v>
      </c>
    </row>
    <row r="9564" spans="1:4" s="712" customFormat="1">
      <c r="A9564" s="161" t="e">
        <f>'COMP. HIDRO'!#REF!</f>
        <v>#REF!</v>
      </c>
      <c r="B9564" s="162" t="e">
        <f>'COMP. HIDRO'!#REF!</f>
        <v>#REF!</v>
      </c>
      <c r="C9564" s="168" t="e">
        <f>'COMP. HIDRO'!#REF!</f>
        <v>#REF!</v>
      </c>
      <c r="D9564" s="163" t="e">
        <f>'COMP. HIDRO'!#REF!</f>
        <v>#REF!</v>
      </c>
    </row>
    <row r="9565" spans="1:4" s="712" customFormat="1">
      <c r="A9565" s="161" t="e">
        <f>'COMP. HIDRO'!#REF!</f>
        <v>#REF!</v>
      </c>
      <c r="B9565" s="162" t="e">
        <f>'COMP. HIDRO'!#REF!</f>
        <v>#REF!</v>
      </c>
      <c r="C9565" s="168" t="e">
        <f>'COMP. HIDRO'!#REF!</f>
        <v>#REF!</v>
      </c>
      <c r="D9565" s="163" t="e">
        <f>'COMP. HIDRO'!#REF!</f>
        <v>#REF!</v>
      </c>
    </row>
    <row r="9566" spans="1:4" s="712" customFormat="1">
      <c r="A9566" s="161" t="e">
        <f>'COMP. HIDRO'!#REF!</f>
        <v>#REF!</v>
      </c>
      <c r="B9566" s="162" t="e">
        <f>'COMP. HIDRO'!#REF!</f>
        <v>#REF!</v>
      </c>
      <c r="C9566" s="168" t="e">
        <f>'COMP. HIDRO'!#REF!</f>
        <v>#REF!</v>
      </c>
      <c r="D9566" s="163" t="e">
        <f>'COMP. HIDRO'!#REF!</f>
        <v>#REF!</v>
      </c>
    </row>
    <row r="9567" spans="1:4" s="712" customFormat="1">
      <c r="A9567" s="161" t="e">
        <f>'COMP. HIDRO'!#REF!</f>
        <v>#REF!</v>
      </c>
      <c r="B9567" s="162" t="e">
        <f>'COMP. HIDRO'!#REF!</f>
        <v>#REF!</v>
      </c>
      <c r="C9567" s="168" t="e">
        <f>'COMP. HIDRO'!#REF!</f>
        <v>#REF!</v>
      </c>
      <c r="D9567" s="163" t="e">
        <f>'COMP. HIDRO'!#REF!</f>
        <v>#REF!</v>
      </c>
    </row>
    <row r="9568" spans="1:4" s="712" customFormat="1">
      <c r="A9568" s="161" t="str">
        <f>'COMP. HIDRO'!B338</f>
        <v>AMM HID 039</v>
      </c>
      <c r="B9568" s="162" t="str">
        <f>'COMP. HIDRO'!C338</f>
        <v xml:space="preserve">CAIXA SIFONADA PVC, 150 X 150 X 50 MM, COM GRELHA REDONDA BRANCA (NBR 5688) - FORNECIMENTO E INSTALAÇÃO </v>
      </c>
      <c r="C9568" s="168" t="str">
        <f>'COMP. HIDRO'!G338</f>
        <v>UN</v>
      </c>
      <c r="D9568" s="163">
        <f>'COMP. HIDRO'!G345</f>
        <v>37.43</v>
      </c>
    </row>
    <row r="9569" spans="1:4" s="712" customFormat="1">
      <c r="A9569" s="161" t="e">
        <f>'COMP. HIDRO'!#REF!</f>
        <v>#REF!</v>
      </c>
      <c r="B9569" s="162" t="e">
        <f>'COMP. HIDRO'!#REF!</f>
        <v>#REF!</v>
      </c>
      <c r="C9569" s="168" t="e">
        <f>'COMP. HIDRO'!#REF!</f>
        <v>#REF!</v>
      </c>
      <c r="D9569" s="163" t="e">
        <f>'COMP. HIDRO'!#REF!</f>
        <v>#REF!</v>
      </c>
    </row>
    <row r="9570" spans="1:4" s="712" customFormat="1">
      <c r="A9570" s="161" t="e">
        <f>'COMP. HIDRO'!#REF!</f>
        <v>#REF!</v>
      </c>
      <c r="B9570" s="162" t="e">
        <f>'COMP. HIDRO'!#REF!</f>
        <v>#REF!</v>
      </c>
      <c r="C9570" s="168" t="e">
        <f>'COMP. HIDRO'!#REF!</f>
        <v>#REF!</v>
      </c>
      <c r="D9570" s="163" t="e">
        <f>'COMP. HIDRO'!#REF!</f>
        <v>#REF!</v>
      </c>
    </row>
    <row r="9571" spans="1:4" s="712" customFormat="1">
      <c r="A9571" s="161" t="e">
        <f>'COMP. HIDRO'!#REF!</f>
        <v>#REF!</v>
      </c>
      <c r="B9571" s="162" t="e">
        <f>'COMP. HIDRO'!#REF!</f>
        <v>#REF!</v>
      </c>
      <c r="C9571" s="168" t="e">
        <f>'COMP. HIDRO'!#REF!</f>
        <v>#REF!</v>
      </c>
      <c r="D9571" s="163" t="e">
        <f>'COMP. HIDRO'!#REF!</f>
        <v>#REF!</v>
      </c>
    </row>
    <row r="9572" spans="1:4" s="712" customFormat="1">
      <c r="A9572" s="161" t="e">
        <f>'COMP. HIDRO'!#REF!</f>
        <v>#REF!</v>
      </c>
      <c r="B9572" s="162" t="e">
        <f>'COMP. HIDRO'!#REF!</f>
        <v>#REF!</v>
      </c>
      <c r="C9572" s="168" t="e">
        <f>'COMP. HIDRO'!#REF!</f>
        <v>#REF!</v>
      </c>
      <c r="D9572" s="163" t="e">
        <f>'COMP. HIDRO'!#REF!</f>
        <v>#REF!</v>
      </c>
    </row>
    <row r="9573" spans="1:4" s="712" customFormat="1">
      <c r="A9573" s="161" t="e">
        <f>'COMP. HIDRO'!#REF!</f>
        <v>#REF!</v>
      </c>
      <c r="B9573" s="162" t="e">
        <f>'COMP. HIDRO'!#REF!</f>
        <v>#REF!</v>
      </c>
      <c r="C9573" s="168" t="e">
        <f>'COMP. HIDRO'!#REF!</f>
        <v>#REF!</v>
      </c>
      <c r="D9573" s="806" t="e">
        <f>'COMP. HIDRO'!#REF!</f>
        <v>#REF!</v>
      </c>
    </row>
    <row r="9574" spans="1:4" s="712" customFormat="1">
      <c r="A9574" s="161" t="e">
        <f>'COMP. HIDRO'!#REF!</f>
        <v>#REF!</v>
      </c>
      <c r="B9574" s="162" t="e">
        <f>'COMP. HIDRO'!#REF!</f>
        <v>#REF!</v>
      </c>
      <c r="C9574" s="168" t="e">
        <f>'COMP. HIDRO'!#REF!</f>
        <v>#REF!</v>
      </c>
      <c r="D9574" s="163" t="e">
        <f>'COMP. HIDRO'!#REF!</f>
        <v>#REF!</v>
      </c>
    </row>
    <row r="9575" spans="1:4" s="712" customFormat="1">
      <c r="A9575" s="161" t="e">
        <f>'COMP. HIDRO'!#REF!</f>
        <v>#REF!</v>
      </c>
      <c r="B9575" s="162" t="e">
        <f>'COMP. HIDRO'!#REF!</f>
        <v>#REF!</v>
      </c>
      <c r="C9575" s="168" t="e">
        <f>'COMP. HIDRO'!#REF!</f>
        <v>#REF!</v>
      </c>
      <c r="D9575" s="163" t="e">
        <f>'COMP. HIDRO'!#REF!</f>
        <v>#REF!</v>
      </c>
    </row>
    <row r="9576" spans="1:4" s="712" customFormat="1">
      <c r="A9576" s="161" t="e">
        <f>'COMP. HIDRO'!#REF!</f>
        <v>#REF!</v>
      </c>
      <c r="B9576" s="162" t="e">
        <f>'COMP. HIDRO'!#REF!</f>
        <v>#REF!</v>
      </c>
      <c r="C9576" s="168" t="e">
        <f>'COMP. HIDRO'!#REF!</f>
        <v>#REF!</v>
      </c>
      <c r="D9576" s="163" t="e">
        <f>'COMP. HIDRO'!#REF!</f>
        <v>#REF!</v>
      </c>
    </row>
    <row r="9577" spans="1:4" s="712" customFormat="1">
      <c r="A9577" s="161" t="e">
        <f>'COMP. HIDRO'!#REF!</f>
        <v>#REF!</v>
      </c>
      <c r="B9577" s="162" t="e">
        <f>'COMP. HIDRO'!#REF!</f>
        <v>#REF!</v>
      </c>
      <c r="C9577" s="168" t="e">
        <f>'COMP. HIDRO'!#REF!</f>
        <v>#REF!</v>
      </c>
      <c r="D9577" s="163" t="e">
        <f>'COMP. HIDRO'!#REF!</f>
        <v>#REF!</v>
      </c>
    </row>
    <row r="9578" spans="1:4" s="712" customFormat="1">
      <c r="A9578" s="161" t="e">
        <f>'COMP. HIDRO'!#REF!</f>
        <v>#REF!</v>
      </c>
      <c r="B9578" s="162" t="e">
        <f>'COMP. HIDRO'!#REF!</f>
        <v>#REF!</v>
      </c>
      <c r="C9578" s="168" t="e">
        <f>'COMP. HIDRO'!#REF!</f>
        <v>#REF!</v>
      </c>
      <c r="D9578" s="163" t="e">
        <f>'COMP. HIDRO'!#REF!</f>
        <v>#REF!</v>
      </c>
    </row>
    <row r="9579" spans="1:4" s="712" customFormat="1">
      <c r="A9579" s="161" t="str">
        <f>'COMP. HIDRO'!B347</f>
        <v>AMM HID 050</v>
      </c>
      <c r="B9579" s="162" t="str">
        <f>'COMP. HIDRO'!C347</f>
        <v>PIA DE DESPEJO / EXPURGO - ACIONAMENTO VÁLVULA DESCARGA (NÃO INCLUSA) - FORNECIMENTO E INSTALAÇÃO</v>
      </c>
      <c r="C9579" s="168" t="str">
        <f>'COMP. HIDRO'!G347</f>
        <v>UN</v>
      </c>
      <c r="D9579" s="163">
        <f>'COMP. HIDRO'!G354</f>
        <v>1021.84</v>
      </c>
    </row>
    <row r="9580" spans="1:4" s="712" customFormat="1">
      <c r="A9580" s="161" t="str">
        <f>'COMP. HIDRO'!B363</f>
        <v>AMM HID 051</v>
      </c>
      <c r="B9580" s="162" t="str">
        <f>'COMP. HIDRO'!C363</f>
        <v>TORNEIRA CROMADA COM BICO PARA JARDIM/TANQUE 1/2 " OU 3/4 " - FORNECIMENTO E INSTALAÇÃO</v>
      </c>
      <c r="C9580" s="168" t="str">
        <f>'COMP. HIDRO'!G363</f>
        <v>UN</v>
      </c>
      <c r="D9580" s="163">
        <f>'COMP. HIDRO'!G371</f>
        <v>70.819999999999993</v>
      </c>
    </row>
    <row r="9581" spans="1:4" s="712" customFormat="1">
      <c r="A9581" s="161" t="str">
        <f>'COMP. HIDRO'!B374</f>
        <v>AMM HID 052</v>
      </c>
      <c r="B9581" s="162" t="str">
        <f>'COMP. HIDRO'!C374</f>
        <v>CAIXA SIFONADA EM CONCRETO PRÉ MOLDADO - DN:40CM - FORNECIMENTO E INSTALAÇÃO</v>
      </c>
      <c r="C9581" s="168" t="str">
        <f>'COMP. HIDRO'!G374</f>
        <v>UN</v>
      </c>
      <c r="D9581" s="163">
        <f>'COMP. HIDRO'!G382</f>
        <v>110.71000000000001</v>
      </c>
    </row>
    <row r="9582" spans="1:4" s="712" customFormat="1">
      <c r="A9582" s="161" t="str">
        <f>'COMP. HIDRO'!B385</f>
        <v>AMM HID 053</v>
      </c>
      <c r="B9582" s="973" t="str">
        <f>'COMP. HIDRO'!C385</f>
        <v>CAIXA SIFONADA EM CONCRETO PRÉ MOLDADO, CIRCULAR, COM TAMPA, D=60CM - FORNECIMENTO E INSTALAÇÃO</v>
      </c>
      <c r="C9582" s="168" t="s">
        <v>30</v>
      </c>
      <c r="D9582" s="163">
        <f>'COMP. HIDRO'!G393</f>
        <v>164.35</v>
      </c>
    </row>
    <row r="9583" spans="1:4" s="712" customFormat="1">
      <c r="A9583" s="161" t="str">
        <f>'COMP. HIDRO'!B396</f>
        <v>AMM HID 054</v>
      </c>
      <c r="B9583" s="973" t="str">
        <f>'COMP. HIDRO'!C396</f>
        <v>COMPLEMENTO DE PILAR PARA PROTEÇÃO DE TUBULAÇÃO, COM ARGAMASSA E TELA - FORNECIMENTO E INSTALAÇÃO</v>
      </c>
      <c r="C9583" s="168" t="s">
        <v>30</v>
      </c>
      <c r="D9583" s="163">
        <f>'COMP. HIDRO'!G404</f>
        <v>38.11</v>
      </c>
    </row>
    <row r="9584" spans="1:4" s="712" customFormat="1" ht="30">
      <c r="A9584" s="161" t="str">
        <f>'COMP. HIDRO'!B407</f>
        <v>AMM HID 055</v>
      </c>
      <c r="B9584" s="1118" t="str">
        <f>'COMP. HIDRO'!C407</f>
        <v xml:space="preserve">CAIXA SIFONADA PVC, 150 X 150 X 50 MM, COM GRELHA QUADRADA BRANCA (NBR 5688) TIPO ABRE E FECHA - FORNECIMENTO E INSTALAÇÃO </v>
      </c>
      <c r="C9584" s="168" t="s">
        <v>30</v>
      </c>
      <c r="D9584" s="163">
        <f>'COMP. HIDRO'!G415</f>
        <v>66.13</v>
      </c>
    </row>
    <row r="9585" spans="1:4" s="712" customFormat="1" ht="30">
      <c r="A9585" s="161" t="str">
        <f>'COMP. HIDRO'!B432</f>
        <v>AMM HID 056</v>
      </c>
      <c r="B9585" s="1118" t="str">
        <f>'COMP. HIDRO'!C432</f>
        <v>BANCADA EM ACO INOX (AISI 304), LISO, PARA CUBAS 80x50x40 LARGURA 60 CM, COM RODABANCA 10 CM (NAO INCLUI PES DE APOIO) - FORNECIMENTO E INSTALAÇÃO</v>
      </c>
      <c r="C9585" s="168" t="s">
        <v>30</v>
      </c>
      <c r="D9585" s="163">
        <f>'COMP. HIDRO'!G442</f>
        <v>715.07999999999993</v>
      </c>
    </row>
    <row r="9586" spans="1:4" s="712" customFormat="1">
      <c r="A9586" s="161" t="str">
        <f>'COMP. HIDRO'!B444</f>
        <v>AMM HID 057</v>
      </c>
      <c r="B9586" s="973" t="str">
        <f>'COMP. HIDRO'!C444</f>
        <v>LAVATORIO COLETIVO DE INOX - 1,50M - FORNECIMENTO E INSTALAÇÃO</v>
      </c>
      <c r="C9586" s="168" t="s">
        <v>30</v>
      </c>
      <c r="D9586" s="806">
        <f>'COMP. HIDRO'!G455</f>
        <v>824.18000000000006</v>
      </c>
    </row>
    <row r="9587" spans="1:4" s="712" customFormat="1">
      <c r="A9587" s="161" t="str">
        <f>'COMP. HIDRO'!B464</f>
        <v>AMM HID 060</v>
      </c>
      <c r="B9587" s="973" t="str">
        <f>'COMP. HIDRO'!C464</f>
        <v>ESTACA A TRADO(BROCA) D=25CM C/CONCRETO FCK=15MPA+20KG ACO/M3  MOLD.IN-LOCO</v>
      </c>
      <c r="C9587" s="168" t="s">
        <v>29</v>
      </c>
      <c r="D9587" s="163">
        <f>'COMP. HIDRO'!G474</f>
        <v>53.390000000000008</v>
      </c>
    </row>
    <row r="9588" spans="1:4" s="712" customFormat="1" ht="30">
      <c r="A9588" s="161" t="str">
        <f>'COMP. HIDRO'!B476</f>
        <v>AMM HID 061</v>
      </c>
      <c r="B9588" s="1118" t="str">
        <f>'COMP. HIDRO'!C476</f>
        <v>FILTRO WISY MODELO FS 0303 AUTO LIMPANTE / AÇO INOX / DN 100 PARA APROVEITAMENTO DE ÁGUAS PLUVIAIS - FORNECIMENTO E INSTALAÇÃO</v>
      </c>
      <c r="C9588" s="168" t="s">
        <v>30</v>
      </c>
      <c r="D9588" s="163">
        <f>'COMP. HIDRO'!G483</f>
        <v>1271.9100000000001</v>
      </c>
    </row>
    <row r="9589" spans="1:4" s="712" customFormat="1">
      <c r="A9589" s="161" t="str">
        <f>'COMP. HIDRO'!B491</f>
        <v>AMM HID 062</v>
      </c>
      <c r="B9589" s="973" t="str">
        <f>'COMP. HIDRO'!C491</f>
        <v>MOTO BOMBA COM PRESSOSTATO ACOPLADO Q=4,32M³/H E Hm=12mca - FORNECIMENTO E INSTALAÇÃO</v>
      </c>
      <c r="C9589" s="168" t="s">
        <v>30</v>
      </c>
      <c r="D9589" s="163">
        <f>'COMP. HIDRO'!G498</f>
        <v>1391.06</v>
      </c>
    </row>
    <row r="9590" spans="1:4" s="1597" customFormat="1" ht="45">
      <c r="A9590" s="973" t="str">
        <f>'COMP. HIDRO'!B507</f>
        <v>AMM HID 063</v>
      </c>
      <c r="B9590" s="1118" t="str">
        <f>'COMP. HIDRO'!C507</f>
        <v>CAIXA DE INSPEÇÃO EM ALVENARIA DE TIJOLO MACIÇO 60X60X60CM, REVESTIDA INTERNAMENTO COM BARRA LISA (CIMENTO E AREIA, TRAÇO 1:4) E=2,0CM, COM TAMPA PRÉ-MOLDADA DE CONCRETO E FUNDO DE CONCRETO 15MPA TIPO C - ESCAVAÇÃO E CONFECÇÃO</v>
      </c>
      <c r="C9590" s="168" t="str">
        <f>'COMP. HIDRO'!G507</f>
        <v>UN</v>
      </c>
      <c r="D9590" s="975">
        <f>'COMP. HIDRO'!G520</f>
        <v>132.55000000000001</v>
      </c>
    </row>
    <row r="9591" spans="1:4" s="1597" customFormat="1">
      <c r="A9591" s="973" t="str">
        <f>'COMP. HIDRO'!B522</f>
        <v>AMM HID 064</v>
      </c>
      <c r="B9591" s="973" t="str">
        <f>'COMP. HIDRO'!C522</f>
        <v>TORNEIRA CROMADA COM BICO PARA JARDIM/TANQUE 1/2 " OU 3/4 " - FORNECIMENTO E INSTALAÇÃO</v>
      </c>
      <c r="C9591" s="168" t="str">
        <f>'COMP. HIDRO'!G522</f>
        <v>UN</v>
      </c>
      <c r="D9591" s="975">
        <f>'COMP. HIDRO'!G530</f>
        <v>70.819999999999993</v>
      </c>
    </row>
    <row r="9592" spans="1:4" s="1702" customFormat="1" ht="15.75" thickBot="1">
      <c r="A9592" s="973" t="str">
        <f>'COMP. HIDRO'!B534</f>
        <v>AMM HID 065</v>
      </c>
      <c r="B9592" s="973" t="str">
        <f>'COMP. HIDRO'!C534</f>
        <v>RALO FOFO SEMIESFERICO, 100 MM, PARA LAJES/ CALHAS - FORNECIMENTO E INSTALAÇÃO</v>
      </c>
      <c r="C9592" s="168" t="str">
        <f>'COMP. HIDRO'!G534</f>
        <v>UN</v>
      </c>
      <c r="D9592" s="975">
        <f>'COMP. HIDRO'!G541</f>
        <v>30.71</v>
      </c>
    </row>
    <row r="9593" spans="1:4" ht="15.75">
      <c r="A9593" s="676" t="s">
        <v>1848</v>
      </c>
      <c r="B9593" s="677" t="s">
        <v>1847</v>
      </c>
      <c r="C9593" s="678" t="s">
        <v>50</v>
      </c>
      <c r="D9593" s="679" t="s">
        <v>51</v>
      </c>
    </row>
    <row r="9594" spans="1:4">
      <c r="A9594" s="161" t="str">
        <f>'COMP. ELETRICO '!B14</f>
        <v>AMM ELE 02</v>
      </c>
      <c r="B9594" s="973" t="str">
        <f>'COMP. ELETRICO '!C14</f>
        <v>FORNECIMENTO E INSTALAÇÃO DE PLACA DE SINALIZAÇÃO DE ENERGIA (23X16CM)</v>
      </c>
      <c r="C9594" s="161" t="s">
        <v>30</v>
      </c>
      <c r="D9594" s="163">
        <f>'COMP. ELETRICO '!G20</f>
        <v>32.36</v>
      </c>
    </row>
    <row r="9595" spans="1:4">
      <c r="A9595" s="161" t="str">
        <f>'COMP. ELETRICO '!B23</f>
        <v>AMM ELE 03</v>
      </c>
      <c r="B9595" s="1118" t="str">
        <f>'COMP. ELETRICO '!C23</f>
        <v>FORNECIMENTO E INSTALAÇÃO DE INTERRUPTOR DIFERENCIAL RESIDUAL, 2 POLOS, SENSIBILIDADE 30 MA, CORRENTE DE 25 A</v>
      </c>
      <c r="C9595" s="161" t="s">
        <v>30</v>
      </c>
      <c r="D9595" s="163">
        <f>'COMP. ELETRICO '!G30</f>
        <v>120.98</v>
      </c>
    </row>
    <row r="9596" spans="1:4" ht="30">
      <c r="A9596" s="161" t="str">
        <f>'COMP. ELETRICO '!B32</f>
        <v>AMM ELE 04</v>
      </c>
      <c r="B9596" s="1118" t="str">
        <f>'COMP. ELETRICO '!C32</f>
        <v>FORNECIMENTO E INSTALAÇÃO DE ELETRODUTODUTO PEAD FLEXIVEL PAREDE SIMPLES, CORRUGACAO HELICOIDAL, COR PRETA, SEM ROSCA, DE 1 1/2",  PARA CABEAMENTO SUBTERRANEO (NBR 15715)</v>
      </c>
      <c r="C9596" s="161" t="s">
        <v>29</v>
      </c>
      <c r="D9596" s="163">
        <f>'COMP. ELETRICO '!G38</f>
        <v>9.08</v>
      </c>
    </row>
    <row r="9597" spans="1:4">
      <c r="A9597" s="161" t="str">
        <f>'COMP. ELETRICO '!B40</f>
        <v>AMM ELE 05</v>
      </c>
      <c r="B9597" s="973" t="str">
        <f>'COMP. ELETRICO '!C40</f>
        <v>FORNECIMENTO E INSTALAÇÃO DE LÂMPADA DE VAPOR METÁLICO DE 70W</v>
      </c>
      <c r="C9597" s="161" t="s">
        <v>30</v>
      </c>
      <c r="D9597" s="163">
        <f>'COMP. ELETRICO '!G47</f>
        <v>45.82</v>
      </c>
    </row>
    <row r="9598" spans="1:4">
      <c r="A9598" s="161" t="str">
        <f>'COMP. ELETRICO '!B56</f>
        <v>AMM ELE 06</v>
      </c>
      <c r="B9598" s="973" t="str">
        <f>'COMP. ELETRICO '!C56</f>
        <v>FORNECIMENTO E INSTALAÇÃO DE REATOR PARA LÂMPADA DE VAPOR METÁLICO DE 70W</v>
      </c>
      <c r="C9598" s="161" t="s">
        <v>30</v>
      </c>
      <c r="D9598" s="163">
        <f>'COMP. ELETRICO '!G63</f>
        <v>78.03</v>
      </c>
    </row>
    <row r="9599" spans="1:4">
      <c r="A9599" s="161" t="str">
        <f>'COMP. ELETRICO '!B72</f>
        <v>AMM ELE 14</v>
      </c>
      <c r="B9599" s="973" t="str">
        <f>'COMP. ELETRICO '!C72</f>
        <v>FORNECIMENTO E INSTALAÇÃO DE CAMPAINHA ALTA POTENCIA 110V / 220V, DIAMETRO 150 MM</v>
      </c>
      <c r="C9599" s="161" t="s">
        <v>30</v>
      </c>
      <c r="D9599" s="163">
        <f>'COMP. ELETRICO '!G79</f>
        <v>95.800000000000011</v>
      </c>
    </row>
    <row r="9600" spans="1:4" ht="30">
      <c r="A9600" s="161" t="str">
        <f>'COMP. ELETRICO '!B81</f>
        <v>AMM ELE 15</v>
      </c>
      <c r="B9600" s="1118" t="str">
        <f>'COMP. ELETRICO '!C81</f>
        <v>FORNECIMENTO E INSTALAÇÃO DE POSTE DECORATIVO PARA JARDIM EM AÇO, H=2,5M, PARA INSTALAÇÃO DE DUAS LUMINÁRIAS TIPO GLOBO (EXCETO LUMIÁRIA E LÂMPADA)</v>
      </c>
      <c r="C9600" s="161" t="s">
        <v>30</v>
      </c>
      <c r="D9600" s="163">
        <f>'COMP. ELETRICO '!G92</f>
        <v>325.61</v>
      </c>
    </row>
    <row r="9601" spans="1:4">
      <c r="A9601" s="161" t="e">
        <f>'COMP. ELETRICO '!#REF!</f>
        <v>#REF!</v>
      </c>
      <c r="B9601" s="973" t="e">
        <f>'COMP. ELETRICO '!#REF!</f>
        <v>#REF!</v>
      </c>
      <c r="C9601" s="161" t="s">
        <v>30</v>
      </c>
      <c r="D9601" s="163" t="e">
        <f>'COMP. ELETRICO '!#REF!</f>
        <v>#REF!</v>
      </c>
    </row>
    <row r="9602" spans="1:4">
      <c r="A9602" s="161" t="str">
        <f>'COMP. ELETRICO '!B94</f>
        <v>AMM ELE 35</v>
      </c>
      <c r="B9602" s="973" t="str">
        <f>'COMP. ELETRICO '!C94</f>
        <v>FORNECIMENTO E INSTALAÇÃO DE CABO FLEX HEPR 1 KV 95,0 MM2 PT</v>
      </c>
      <c r="C9602" s="168" t="str">
        <f>'COMP. ELETRICO '!G94</f>
        <v>M</v>
      </c>
      <c r="D9602" s="163">
        <f>'COMP. ELETRICO '!G102</f>
        <v>51.98</v>
      </c>
    </row>
    <row r="9603" spans="1:4">
      <c r="A9603" s="161" t="str">
        <f>'COMP. ELETRICO '!B111</f>
        <v>AMM ELE 39</v>
      </c>
      <c r="B9603" s="973" t="str">
        <f>'COMP. ELETRICO '!C111</f>
        <v>FORNECIMENTO E INSTALAÇAO DE PADRÃO DE ENTRADA ED ENERGIA  T6</v>
      </c>
      <c r="C9603" s="161" t="s">
        <v>30</v>
      </c>
      <c r="D9603" s="163">
        <f>'COMP. ELETRICO '!G119</f>
        <v>4170.8600000000006</v>
      </c>
    </row>
    <row r="9604" spans="1:4" ht="30">
      <c r="A9604" s="161" t="str">
        <f>'COMP. ELETRICO '!B128</f>
        <v>AMM ELE 40</v>
      </c>
      <c r="B9604" s="1118" t="str">
        <f>'COMP. ELETRICO '!C128</f>
        <v>FORNECIMENTO E INSTALAÇÃO DE LUMINARIA PLAFONIER SOBREPOR ARO/BASE METALICA C/ GLOBO ESFERICO VIDRO LEITOSO BOCA 10CM DIAM 20CM P/ 1 LAMP INCAND, INCL SOQUETE PORCELANA</v>
      </c>
      <c r="C9604" s="161" t="s">
        <v>30</v>
      </c>
      <c r="D9604" s="163">
        <f>'COMP. ELETRICO '!G135</f>
        <v>24.27</v>
      </c>
    </row>
    <row r="9605" spans="1:4" ht="30">
      <c r="A9605" s="161" t="str">
        <f>'COMP. ELETRICO '!B138</f>
        <v>AMM ELE 45</v>
      </c>
      <c r="B9605" s="1118" t="str">
        <f>'COMP. ELETRICO '!C138</f>
        <v>FORNECIMENTO E INSTALAÇÃO DE DISPOSITIVO DPS CLASSE II, 1 POLO, TENSAO MAXIMA DE 175 V, CORRENTE MAXIMA DE *45* KA (TIPO AC)</v>
      </c>
      <c r="C9605" s="161" t="s">
        <v>30</v>
      </c>
      <c r="D9605" s="163">
        <f>'COMP. ELETRICO '!G145</f>
        <v>80.739999999999995</v>
      </c>
    </row>
    <row r="9606" spans="1:4">
      <c r="A9606" s="161" t="e">
        <f>'COMP. ELETRICO '!#REF!</f>
        <v>#REF!</v>
      </c>
      <c r="B9606" s="973" t="e">
        <f>'COMP. ELETRICO '!#REF!</f>
        <v>#REF!</v>
      </c>
      <c r="C9606" s="161" t="e">
        <f>'COMP. ELETRICO '!#REF!</f>
        <v>#REF!</v>
      </c>
      <c r="D9606" s="163" t="e">
        <f>'COMP. ELETRICO '!#REF!</f>
        <v>#REF!</v>
      </c>
    </row>
    <row r="9607" spans="1:4" ht="30">
      <c r="A9607" s="161" t="str">
        <f>'COMP. ELETRICO '!B148</f>
        <v>AMM ELE 49</v>
      </c>
      <c r="B9607" s="1118" t="str">
        <f>'COMP. ELETRICO '!C148</f>
        <v>FORNECIMENTO E INSTALAÇÃO DE ELETRODUTO FLEXÍVEL CORRUGADO, REFORÇADO, COR LARANJA, PVC, DN 25 MM (3/4"), PARA CIRCUITOS TERMINAIS, INSTALADO EM LAJE</v>
      </c>
      <c r="C9607" s="161" t="str">
        <f>'COMP. ELETRICO '!G148</f>
        <v xml:space="preserve">M     </v>
      </c>
      <c r="D9607" s="163">
        <f>'COMP. ELETRICO '!G156</f>
        <v>4.62</v>
      </c>
    </row>
    <row r="9608" spans="1:4" ht="30">
      <c r="A9608" s="161" t="str">
        <f>'COMP. ELETRICO '!B158</f>
        <v>AMM ELE 50</v>
      </c>
      <c r="B9608" s="1118" t="str">
        <f>'COMP. ELETRICO '!C158</f>
        <v>FORNECIMENTO E INSTALAÇÃO DE ELETRODUTO FLEXÍVEL CORRUGADO, REFORÇADO, COR LARANJA, PVC, DN 32 MM (1"), PARA CIRCUITOS TERMINAIS, INSTALADO EM LAJE</v>
      </c>
      <c r="C9608" s="161" t="str">
        <f>'COMP. ELETRICO '!G158</f>
        <v xml:space="preserve">M     </v>
      </c>
      <c r="D9608" s="163">
        <f>'COMP. ELETRICO '!G166</f>
        <v>7.1</v>
      </c>
    </row>
    <row r="9609" spans="1:4" ht="30">
      <c r="A9609" s="161" t="str">
        <f>'COMP. ELETRICO '!B168</f>
        <v>AMM ELE 51</v>
      </c>
      <c r="B9609" s="1118" t="str">
        <f>'COMP. ELETRICO '!C168</f>
        <v>FORNECIMENTO E INSTALAÇÃO DE PROJETOR RETANGULAR FECHADO, CABECEIRAS EM ALUMÍNIO FUNDIDO, CORPO EM ALUMÍNIO ANODIZADO, PARA LÃMPADA E-40, FECHAMENTO EM VIDRO TEMPERADO, COM LÂMPADA DE VAPOR METÁLICO DE 250W E REATOR</v>
      </c>
      <c r="C9609" s="161" t="s">
        <v>30</v>
      </c>
      <c r="D9609" s="163">
        <f>'COMP. ELETRICO '!G177</f>
        <v>218.82999999999998</v>
      </c>
    </row>
    <row r="9610" spans="1:4">
      <c r="A9610" s="161" t="str">
        <f>'COMP. ELETRICO '!B193</f>
        <v>AMM ELE 52</v>
      </c>
      <c r="B9610" s="973" t="str">
        <f>'COMP. ELETRICO '!C193</f>
        <v>FORNECIMENTO E INSTALAÇÃO DE TOMADA DE PISO 2P+T COM CAIXA 4X2" E TAMPA</v>
      </c>
      <c r="C9610" s="161" t="s">
        <v>30</v>
      </c>
      <c r="D9610" s="163">
        <f>'COMP. ELETRICO '!G201</f>
        <v>10.14</v>
      </c>
    </row>
    <row r="9611" spans="1:4">
      <c r="A9611" s="161" t="str">
        <f>'COMP. ELETRICO '!B210</f>
        <v>AMM ELE 53</v>
      </c>
      <c r="B9611" s="973" t="str">
        <f>'COMP. ELETRICO '!C210</f>
        <v>CAIXA DE PASSAGEM 40X40X50 FUNDO BRITA COM TAMPA</v>
      </c>
      <c r="C9611" s="161" t="str">
        <f>'COMP. ELETRICO '!G210</f>
        <v>UN</v>
      </c>
      <c r="D9611" s="163">
        <f>'COMP. ELETRICO '!G225</f>
        <v>150.28</v>
      </c>
    </row>
    <row r="9612" spans="1:4">
      <c r="A9612" s="161" t="str">
        <f>'COMP. ELETRICO '!B227</f>
        <v>AMM ELE 54</v>
      </c>
      <c r="B9612" s="973" t="str">
        <f>'COMP. ELETRICO '!C227</f>
        <v>CAIXA DE PASSAGEM 20X20X25 FUNDO BRITA COM TAMPA</v>
      </c>
      <c r="C9612" s="161" t="str">
        <f>'COMP. ELETRICO '!G227</f>
        <v>UN</v>
      </c>
      <c r="D9612" s="163">
        <f>'COMP. ELETRICO '!G242</f>
        <v>42.71</v>
      </c>
    </row>
    <row r="9613" spans="1:4">
      <c r="A9613" s="161" t="str">
        <f>'COMP. ELETRICO '!B244</f>
        <v>AMM ELE 55</v>
      </c>
      <c r="B9613" s="973" t="str">
        <f>'COMP. ELETRICO '!C244</f>
        <v>CAIXA DE PASSAGEM 60X60X70 FUNDO BRITA COM TAMPA</v>
      </c>
      <c r="C9613" s="161" t="str">
        <f>'COMP. ELETRICO '!G244</f>
        <v>UN</v>
      </c>
      <c r="D9613" s="163">
        <f>'COMP. ELETRICO '!G259</f>
        <v>320.38</v>
      </c>
    </row>
    <row r="9614" spans="1:4">
      <c r="A9614" s="161"/>
      <c r="B9614" s="162"/>
      <c r="C9614" s="161"/>
      <c r="D9614" s="163"/>
    </row>
    <row r="9615" spans="1:4">
      <c r="A9615" s="161"/>
      <c r="B9615" s="162"/>
      <c r="C9615" s="161"/>
      <c r="D9615" s="163"/>
    </row>
    <row r="9616" spans="1:4">
      <c r="A9616" s="161"/>
      <c r="B9616" s="162"/>
      <c r="C9616" s="161"/>
      <c r="D9616" s="163"/>
    </row>
    <row r="9617" spans="1:4">
      <c r="A9617" s="161"/>
      <c r="B9617" s="162"/>
      <c r="C9617" s="161"/>
      <c r="D9617" s="163"/>
    </row>
    <row r="9618" spans="1:4">
      <c r="A9618" s="161"/>
      <c r="B9618" s="162"/>
      <c r="C9618" s="161"/>
      <c r="D9618" s="163"/>
    </row>
    <row r="9619" spans="1:4">
      <c r="A9619" s="161"/>
      <c r="B9619" s="162"/>
      <c r="C9619" s="161"/>
      <c r="D9619" s="163"/>
    </row>
    <row r="9620" spans="1:4">
      <c r="A9620" s="161"/>
      <c r="B9620" s="162"/>
      <c r="C9620" s="161"/>
      <c r="D9620" s="163"/>
    </row>
    <row r="9621" spans="1:4">
      <c r="A9621" s="161"/>
      <c r="B9621" s="162"/>
      <c r="C9621" s="161"/>
      <c r="D9621" s="163"/>
    </row>
    <row r="9622" spans="1:4">
      <c r="A9622" s="161"/>
      <c r="B9622" s="162"/>
      <c r="C9622" s="161"/>
      <c r="D9622" s="163"/>
    </row>
    <row r="9623" spans="1:4">
      <c r="A9623" s="161"/>
      <c r="B9623" s="162"/>
      <c r="C9623" s="161"/>
      <c r="D9623" s="163"/>
    </row>
    <row r="9624" spans="1:4">
      <c r="A9624" s="161"/>
      <c r="B9624" s="162"/>
      <c r="C9624" s="161"/>
      <c r="D9624" s="163"/>
    </row>
    <row r="9625" spans="1:4">
      <c r="A9625" s="161"/>
      <c r="B9625" s="162"/>
      <c r="C9625" s="161"/>
      <c r="D9625" s="163"/>
    </row>
    <row r="9626" spans="1:4">
      <c r="A9626" s="161"/>
      <c r="B9626" s="162"/>
      <c r="C9626" s="161"/>
      <c r="D9626" s="163"/>
    </row>
    <row r="9627" spans="1:4">
      <c r="A9627" s="161"/>
      <c r="B9627" s="162"/>
      <c r="C9627" s="161"/>
      <c r="D9627" s="163"/>
    </row>
    <row r="9628" spans="1:4">
      <c r="A9628" s="161"/>
      <c r="B9628" s="162"/>
      <c r="C9628" s="161"/>
      <c r="D9628" s="163"/>
    </row>
    <row r="9629" spans="1:4">
      <c r="A9629" s="161"/>
      <c r="B9629" s="162"/>
      <c r="C9629" s="161"/>
      <c r="D9629" s="163"/>
    </row>
    <row r="9630" spans="1:4">
      <c r="A9630" s="161"/>
      <c r="B9630" s="162"/>
      <c r="C9630" s="161"/>
      <c r="D9630" s="163"/>
    </row>
    <row r="9631" spans="1:4" s="712" customFormat="1">
      <c r="A9631" s="161"/>
      <c r="B9631" s="162"/>
      <c r="C9631" s="161"/>
      <c r="D9631" s="163"/>
    </row>
    <row r="9632" spans="1:4" s="972" customFormat="1">
      <c r="A9632" s="973"/>
      <c r="B9632" s="974"/>
      <c r="C9632" s="973"/>
      <c r="D9632" s="975"/>
    </row>
    <row r="9633" spans="1:4" s="967" customFormat="1">
      <c r="A9633" s="973"/>
      <c r="B9633" s="974"/>
      <c r="C9633" s="973"/>
      <c r="D9633" s="975"/>
    </row>
    <row r="9634" spans="1:4" ht="15.75" thickBot="1"/>
    <row r="9635" spans="1:4" ht="16.5" thickBot="1">
      <c r="A9635" s="169" t="s">
        <v>1850</v>
      </c>
      <c r="B9635" s="170" t="s">
        <v>1849</v>
      </c>
      <c r="C9635" s="172" t="s">
        <v>50</v>
      </c>
      <c r="D9635" s="173" t="s">
        <v>51</v>
      </c>
    </row>
    <row r="9636" spans="1:4">
      <c r="A9636" s="165" t="str">
        <f>'COMP. SPDA '!B17</f>
        <v>AMM SPDA 01</v>
      </c>
      <c r="B9636" s="166" t="str">
        <f>VLOOKUP($A9636,'COMP. SPDA '!$B$14:$G$215,2,FALSE)</f>
        <v>FORNECIMENTO E INSTALAÇÃO DE CAIXA DE EQUALIZAÇÃO DE EMBUTIR, COM BARRAMENTO E 9 TERMINAIS, APROX. 26X26X10 CM</v>
      </c>
      <c r="C9636" s="165" t="str">
        <f>VLOOKUP($A9636,'COMP. SPDA '!$B$14:$G$215,6,FALSE)</f>
        <v>UN</v>
      </c>
      <c r="D9636" s="167">
        <f>VLOOKUP($A9636,'COMP. SPDA '!$B$14:$H$215,7,FALSE)</f>
        <v>301.49</v>
      </c>
    </row>
    <row r="9637" spans="1:4">
      <c r="A9637" s="161" t="str">
        <f>'COMP. SPDA '!B32</f>
        <v>AMM SPDA 02</v>
      </c>
      <c r="B9637" s="166" t="str">
        <f>VLOOKUP($A9637,'COMP. SPDA '!$B$14:$G$215,2,FALSE)</f>
        <v>FORNECIMENTO E INSTALAÇÃO DE CONECTOR DE MEDIÇÃO C/ 2 PARAFUSOS</v>
      </c>
      <c r="C9637" s="165" t="str">
        <f>VLOOKUP($A9637,'COMP. SPDA '!$B$14:$G$215,6,FALSE)</f>
        <v>UN</v>
      </c>
      <c r="D9637" s="167">
        <f>VLOOKUP($A9637,'COMP. SPDA '!$B$14:$H$215,7,FALSE)</f>
        <v>19.11</v>
      </c>
    </row>
    <row r="9638" spans="1:4">
      <c r="A9638" s="161" t="str">
        <f>'COMP. SPDA '!B48</f>
        <v>AMM SPDA 03</v>
      </c>
      <c r="B9638" s="166" t="str">
        <f>VLOOKUP($A9638,'COMP. SPDA '!$B$14:$G$215,2,FALSE)</f>
        <v xml:space="preserve">FORNECIMENTO E INSTALAÇÃO DE SOLDA EXOTÉRMICA CABO-HASTE COM CARTUCHO Nº 90 E MOLDE CABO 35mm²- HASTE 5/8" </v>
      </c>
      <c r="C9638" s="165" t="str">
        <f>VLOOKUP($A9638,'COMP. SPDA '!$B$14:$G$215,6,FALSE)</f>
        <v>UN</v>
      </c>
      <c r="D9638" s="167">
        <f>VLOOKUP($A9638,'COMP. SPDA '!$B$14:$H$215,7,FALSE)</f>
        <v>12.629999999999999</v>
      </c>
    </row>
    <row r="9639" spans="1:4">
      <c r="A9639" s="161" t="str">
        <f>'COMP. SPDA '!B80</f>
        <v>AMM SPDA 04</v>
      </c>
      <c r="B9639" s="166" t="str">
        <f>VLOOKUP($A9639,'COMP. SPDA '!$B$14:$G$215,2,FALSE)</f>
        <v xml:space="preserve">FORNECIMENTO E INSTALAÇÃO DE SOLDA EXOTÉRMICA CABO-HASTE COM CARTUCHO Nº115 E MOLDE CABO 50mm²-  HASTE 5/8" </v>
      </c>
      <c r="C9639" s="165" t="str">
        <f>VLOOKUP($A9639,'COMP. SPDA '!$B$14:$G$215,6,FALSE)</f>
        <v>UN</v>
      </c>
      <c r="D9639" s="167">
        <f>VLOOKUP($A9639,'COMP. SPDA '!$B$14:$H$215,7,FALSE)</f>
        <v>18.27</v>
      </c>
    </row>
    <row r="9640" spans="1:4" ht="30">
      <c r="A9640" s="161" t="str">
        <f>'COMP. SPDA '!B112</f>
        <v>AMM SPDA 05</v>
      </c>
      <c r="B9640" s="166" t="str">
        <f>VLOOKUP($A9640,'COMP. SPDA '!$B$14:$G$215,2,FALSE)</f>
        <v>FORNECIMENTO E INSTALAÇÃO DE SOLDA EXOTÉRMICA CABO-CABO COM CARTUCHO Nº 32 E MOLDE TIPO "T" CABO 35mm²- CABO 35mm²</v>
      </c>
      <c r="C9640" s="165" t="str">
        <f>VLOOKUP($A9640,'COMP. SPDA '!$B$14:$G$215,6,FALSE)</f>
        <v>UN</v>
      </c>
      <c r="D9640" s="167">
        <f>VLOOKUP($A9640,'COMP. SPDA '!$B$14:$H$215,7,FALSE)</f>
        <v>14.82</v>
      </c>
    </row>
    <row r="9641" spans="1:4">
      <c r="A9641" s="161" t="str">
        <f>'COMP. SPDA '!B144</f>
        <v>AMM SPDA 06</v>
      </c>
      <c r="B9641" s="166" t="str">
        <f>VLOOKUP($A9641,'COMP. SPDA '!$B$14:$G$215,2,FALSE)</f>
        <v>FORNECIMENTO E INSTALAÇÃO DE SUPORTE ISOLADOR PARA CANTO 90° REFORCADO ROSCA SOBERBA EM FG C ISOLADOR</v>
      </c>
      <c r="C9641" s="165" t="str">
        <f>VLOOKUP($A9641,'COMP. SPDA '!$B$14:$G$215,6,FALSE)</f>
        <v>UN</v>
      </c>
      <c r="D9641" s="167">
        <f>VLOOKUP($A9641,'COMP. SPDA '!$B$14:$H$215,7,FALSE)</f>
        <v>21.220000000000002</v>
      </c>
    </row>
    <row r="9642" spans="1:4">
      <c r="A9642" s="161" t="str">
        <f>'COMP. SPDA '!B166</f>
        <v>AMM SDPA 08</v>
      </c>
      <c r="B9642" s="166" t="str">
        <f>VLOOKUP($A9642,'COMP. SPDA '!$B$14:$G$215,2,FALSE)</f>
        <v>FORNECIMENTO E INSTALAÇÃO DE CAIXA INSPECAO, CONCRETO PRE MOLDADO, CIRCULAR, COM TAMPA, D = 40* CM</v>
      </c>
      <c r="C9642" s="165" t="str">
        <f>VLOOKUP($A9642,'COMP. SPDA '!$B$14:$G$215,6,FALSE)</f>
        <v>UN</v>
      </c>
      <c r="D9642" s="167">
        <f>VLOOKUP($A9642,'COMP. SPDA '!$B$14:$H$215,7,FALSE)</f>
        <v>77.02</v>
      </c>
    </row>
    <row r="9643" spans="1:4">
      <c r="A9643" s="161" t="str">
        <f>'COMP. SPDA '!B178</f>
        <v>AMM SPDA 10</v>
      </c>
      <c r="B9643" s="166" t="str">
        <f>VLOOKUP($A9643,'COMP. SPDA '!$B$14:$G$215,2,FALSE)</f>
        <v>FORNECIMENTO E INSTALAÇÃO DE SUPORTE ISOLADOR SIMPLES DIAMETRO NOMINAL 5/16", COM ROSCA SOBERBA E BUCHA</v>
      </c>
      <c r="C9643" s="165" t="str">
        <f>VLOOKUP($A9643,'COMP. SPDA '!$B$14:$G$215,6,FALSE)</f>
        <v>UN</v>
      </c>
      <c r="D9643" s="167">
        <f>VLOOKUP($A9643,'COMP. SPDA '!$B$14:$H$215,7,FALSE)</f>
        <v>12.9</v>
      </c>
    </row>
    <row r="9644" spans="1:4">
      <c r="A9644" s="161" t="str">
        <f>'COMP. SPDA '!B193</f>
        <v>AMM SDPA 11</v>
      </c>
      <c r="B9644" s="166" t="str">
        <f>VLOOKUP($A9644,'COMP. SPDA '!$B$14:$G$215,2,FALSE)</f>
        <v>FORNECIMENTO E INSTALAÇÃO DE SUPORTE ISOLADOR REFORCADO DIAMETRO NOMINAL 5/16", COM ROSCA SOBERBA E BUCHA</v>
      </c>
      <c r="C9644" s="165" t="str">
        <f>VLOOKUP($A9644,'COMP. SPDA '!$B$14:$G$215,6,FALSE)</f>
        <v>UN</v>
      </c>
      <c r="D9644" s="167">
        <f>VLOOKUP($A9644,'COMP. SPDA '!$B$14:$H$215,7,FALSE)</f>
        <v>15.12</v>
      </c>
    </row>
    <row r="9645" spans="1:4">
      <c r="A9645" s="161" t="e">
        <f>'COMP. SPDA '!#REF!</f>
        <v>#REF!</v>
      </c>
      <c r="B9645" s="166" t="e">
        <f>VLOOKUP($A9645,'COMP. SPDA '!$B$14:$G$215,2,FALSE)</f>
        <v>#REF!</v>
      </c>
      <c r="C9645" s="165" t="e">
        <f>VLOOKUP($A9645,'COMP. SPDA '!$B$14:$G$215,6,FALSE)</f>
        <v>#REF!</v>
      </c>
      <c r="D9645" s="167" t="e">
        <f>VLOOKUP($A9645,'COMP. SPDA '!$B$14:$H$215,7,FALSE)</f>
        <v>#REF!</v>
      </c>
    </row>
    <row r="9646" spans="1:4">
      <c r="A9646" s="161" t="e">
        <f>'COMP. SPDA '!#REF!</f>
        <v>#REF!</v>
      </c>
      <c r="B9646" s="166" t="e">
        <f>VLOOKUP($A9646,'COMP. SPDA '!$B$14:$G$215,2,FALSE)</f>
        <v>#REF!</v>
      </c>
      <c r="C9646" s="165" t="e">
        <f>VLOOKUP($A9646,'COMP. SPDA '!$B$14:$G$215,6,FALSE)</f>
        <v>#REF!</v>
      </c>
      <c r="D9646" s="167" t="e">
        <f>VLOOKUP($A9646,'COMP. SPDA '!$B$14:$H$215,7,FALSE)</f>
        <v>#REF!</v>
      </c>
    </row>
    <row r="9647" spans="1:4" ht="30">
      <c r="A9647" s="161" t="str">
        <f>'COMP. SPDA '!B208</f>
        <v>AMM SPDA 12</v>
      </c>
      <c r="B9647" s="166" t="str">
        <f>VLOOKUP($A9647,'COMP. SPDA '!$B$14:$G$215,2,FALSE)</f>
        <v>FORNECIMENTO E INSTALAÇÃO DE ABRACADEIRA EM ACO PARA AMARRACAO DE ELETRODUTOS, TIPO D, COM 1" E PARAFUSO DE FIXACAO</v>
      </c>
      <c r="C9647" s="165" t="str">
        <f>VLOOKUP($A9647,'COMP. SPDA '!$B$14:$G$215,6,FALSE)</f>
        <v>UN</v>
      </c>
      <c r="D9647" s="167">
        <f>VLOOKUP($A9647,'COMP. SPDA '!$B$14:$H$215,7,FALSE)</f>
        <v>5.46</v>
      </c>
    </row>
    <row r="9648" spans="1:4" ht="30">
      <c r="A9648" s="161" t="str">
        <f>'COMP. SPDA '!B217</f>
        <v>AMM SPDA 20</v>
      </c>
      <c r="B9648" s="1118" t="str">
        <f>'COMP. SPDA '!C217</f>
        <v>FORNECIMENTO E INSTALAÇÃO DE TERMINAL AÉREO EM AÇO GALVANIZADO COM BASE DE FIXAÇÃO H=30CM (INSTALAÇÃO EM PLATIBANDA)</v>
      </c>
      <c r="C9648" s="165" t="s">
        <v>30</v>
      </c>
      <c r="D9648" s="167">
        <f>'COMP. SPDA '!G227</f>
        <v>29.629999999999995</v>
      </c>
    </row>
    <row r="9649" spans="1:4">
      <c r="A9649" s="161" t="e">
        <f>'COMP. SPDA '!#REF!</f>
        <v>#REF!</v>
      </c>
      <c r="B9649" s="166" t="e">
        <f>VLOOKUP($A9649,'COMP. SPDA '!$B$14:$G$215,2,FALSE)</f>
        <v>#REF!</v>
      </c>
      <c r="C9649" s="165" t="e">
        <f>VLOOKUP($A9649,'COMP. SPDA '!$B$14:$G$215,6,FALSE)</f>
        <v>#REF!</v>
      </c>
      <c r="D9649" s="167" t="e">
        <f>VLOOKUP($A9649,'COMP. SPDA '!$B$14:$H$215,7,FALSE)</f>
        <v>#REF!</v>
      </c>
    </row>
    <row r="9650" spans="1:4">
      <c r="A9650" s="161" t="e">
        <f>'COMP. SPDA '!#REF!</f>
        <v>#REF!</v>
      </c>
      <c r="B9650" s="166" t="e">
        <f>VLOOKUP($A9650,'COMP. SPDA '!$B$14:$G$215,2,FALSE)</f>
        <v>#REF!</v>
      </c>
      <c r="C9650" s="165" t="e">
        <f>VLOOKUP($A9650,'COMP. SPDA '!$B$14:$G$215,6,FALSE)</f>
        <v>#REF!</v>
      </c>
      <c r="D9650" s="167" t="e">
        <f>VLOOKUP($A9650,'COMP. SPDA '!$B$14:$H$215,7,FALSE)</f>
        <v>#REF!</v>
      </c>
    </row>
    <row r="9651" spans="1:4">
      <c r="A9651" s="161" t="e">
        <f>'COMP. SPDA '!#REF!</f>
        <v>#REF!</v>
      </c>
      <c r="B9651" s="166" t="e">
        <f>VLOOKUP($A9651,'COMP. SPDA '!$B$14:$G$215,2,FALSE)</f>
        <v>#REF!</v>
      </c>
      <c r="C9651" s="165" t="e">
        <f>VLOOKUP($A9651,'COMP. SPDA '!$B$14:$G$215,6,FALSE)</f>
        <v>#REF!</v>
      </c>
      <c r="D9651" s="167" t="e">
        <f>VLOOKUP($A9651,'COMP. SPDA '!$B$14:$H$215,7,FALSE)</f>
        <v>#REF!</v>
      </c>
    </row>
    <row r="9652" spans="1:4">
      <c r="A9652" s="161" t="e">
        <f>'COMP. SPDA '!#REF!</f>
        <v>#REF!</v>
      </c>
      <c r="B9652" s="166" t="e">
        <f>VLOOKUP($A9652,'COMP. SPDA '!$B$14:$G$215,2,FALSE)</f>
        <v>#REF!</v>
      </c>
      <c r="C9652" s="165" t="e">
        <f>VLOOKUP($A9652,'COMP. SPDA '!$B$14:$G$215,6,FALSE)</f>
        <v>#REF!</v>
      </c>
      <c r="D9652" s="167" t="e">
        <f>VLOOKUP($A9652,'COMP. SPDA '!$B$14:$H$215,7,FALSE)</f>
        <v>#REF!</v>
      </c>
    </row>
    <row r="9653" spans="1:4">
      <c r="A9653" s="161" t="e">
        <f>'COMP. SPDA '!#REF!</f>
        <v>#REF!</v>
      </c>
      <c r="B9653" s="166" t="e">
        <f>VLOOKUP($A9653,'COMP. SPDA '!$B$14:$G$215,2,FALSE)</f>
        <v>#REF!</v>
      </c>
      <c r="C9653" s="165" t="e">
        <f>VLOOKUP($A9653,'COMP. SPDA '!$B$14:$G$215,6,FALSE)</f>
        <v>#REF!</v>
      </c>
      <c r="D9653" s="167" t="e">
        <f>VLOOKUP($A9653,'COMP. SPDA '!$B$14:$H$215,7,FALSE)</f>
        <v>#REF!</v>
      </c>
    </row>
    <row r="9654" spans="1:4">
      <c r="A9654" s="161" t="e">
        <f>'COMP. SPDA '!#REF!</f>
        <v>#REF!</v>
      </c>
      <c r="B9654" s="166" t="e">
        <f>VLOOKUP($A9654,'COMP. SPDA '!$B$14:$G$215,2,FALSE)</f>
        <v>#REF!</v>
      </c>
      <c r="C9654" s="165" t="e">
        <f>VLOOKUP($A9654,'COMP. SPDA '!$B$14:$G$215,6,FALSE)</f>
        <v>#REF!</v>
      </c>
      <c r="D9654" s="167" t="e">
        <f>VLOOKUP($A9654,'COMP. SPDA '!$B$14:$H$215,7,FALSE)</f>
        <v>#REF!</v>
      </c>
    </row>
    <row r="9655" spans="1:4">
      <c r="A9655" s="161" t="e">
        <f>'COMP. SPDA '!#REF!</f>
        <v>#REF!</v>
      </c>
      <c r="B9655" s="166" t="e">
        <f>VLOOKUP($A9655,'COMP. SPDA '!$B$14:$G$215,2,FALSE)</f>
        <v>#REF!</v>
      </c>
      <c r="C9655" s="165" t="e">
        <f>VLOOKUP($A9655,'COMP. SPDA '!$B$14:$G$215,6,FALSE)</f>
        <v>#REF!</v>
      </c>
      <c r="D9655" s="167" t="e">
        <f>VLOOKUP($A9655,'COMP. SPDA '!$B$14:$H$215,7,FALSE)</f>
        <v>#REF!</v>
      </c>
    </row>
    <row r="9656" spans="1:4" ht="15.75" thickBot="1"/>
    <row r="9657" spans="1:4" ht="15.75">
      <c r="A9657" s="676" t="s">
        <v>1852</v>
      </c>
      <c r="B9657" s="677" t="s">
        <v>1851</v>
      </c>
      <c r="C9657" s="678" t="s">
        <v>50</v>
      </c>
      <c r="D9657" s="679" t="s">
        <v>51</v>
      </c>
    </row>
    <row r="9658" spans="1:4" ht="30">
      <c r="A9658" s="161" t="str">
        <f>'COMP. INC'!B17</f>
        <v>AMM INC 01</v>
      </c>
      <c r="B9658" s="162" t="str">
        <f>'COMP. INC'!C17</f>
        <v>FORNECIMENTO E INSTALAÇÃO DE PLACA DE SINALIZACAO DE SEGURANCA CONTRA INCENDIO, FOTOLUMINESCENTE, RETANGULAR, *13 X 26* CM, EM PVC *2* MM ANTI-CHAMAS (SIMBOLOS, CORES E PICTOGRAMAS CONFORME NBR 13434)</v>
      </c>
      <c r="C9658" s="161" t="str">
        <f>'COMP. INC'!G17</f>
        <v>UN</v>
      </c>
      <c r="D9658" s="163">
        <f>'COMP. INC'!G23</f>
        <v>17.829999999999998</v>
      </c>
    </row>
    <row r="9659" spans="1:4" ht="30">
      <c r="A9659" s="161" t="str">
        <f>'COMP. INC'!B25</f>
        <v>AMM INC 02</v>
      </c>
      <c r="B9659" s="162" t="str">
        <f>'COMP. INC'!C25</f>
        <v>FORNECIMENTO E INSTALAÇÃO DE PLACA DE SINALIZACAO DE SEGURANCA CONTRA INCENDIO, FOTOLUMINESCENTE, QUADRADA, *20 X 20* CM, EM PVC *2* MM ANTI-CHAMAS (SIMBOLOS, CORES E PICTOGRAMAS CONFORME NBR 13434)</v>
      </c>
      <c r="C9659" s="161" t="str">
        <f>'COMP. INC'!G25</f>
        <v>UN</v>
      </c>
      <c r="D9659" s="163">
        <f>'COMP. INC'!G31</f>
        <v>20.18</v>
      </c>
    </row>
    <row r="9660" spans="1:4">
      <c r="A9660" s="161" t="str">
        <f>'COMP. INC'!B33</f>
        <v>AMM INC 03</v>
      </c>
      <c r="B9660" s="162" t="str">
        <f>'COMP. INC'!C33</f>
        <v>FORNECIMENTO E INSTALAÇÃO DE LUMINARIA DE EMERGENCIA 30 LEDS, POTENCIA 2 W, BATERIA DE LITIO, AUTONOMIA DE 6 HORAS</v>
      </c>
      <c r="C9660" s="161" t="str">
        <f>'COMP. INC'!G33</f>
        <v>UN</v>
      </c>
      <c r="D9660" s="163">
        <f>'COMP. INC'!G40</f>
        <v>46.84</v>
      </c>
    </row>
    <row r="9661" spans="1:4">
      <c r="A9661" s="161" t="str">
        <f>'COMP. INC'!B42</f>
        <v>AMM INC 04</v>
      </c>
      <c r="B9661" s="162" t="str">
        <f>'COMP. INC'!C42</f>
        <v>FORNECIMENTO E INSTALAÇÃO DE BARRA ANTIPANICO DUPLA, PARA PORTA DE VIDRO, COR CINZA</v>
      </c>
      <c r="C9661" s="161" t="str">
        <f>'COMP. INC'!G42</f>
        <v>UN</v>
      </c>
      <c r="D9661" s="163">
        <f>'COMP. INC'!G48</f>
        <v>1246.3000000000002</v>
      </c>
    </row>
    <row r="9662" spans="1:4">
      <c r="A9662" s="161" t="str">
        <f>'COMP. INC'!B50</f>
        <v>AMM INC 05</v>
      </c>
      <c r="B9662" s="162" t="str">
        <f>'COMP. INC'!C50</f>
        <v>FORNECIMENTO E INSTALAÇÃO DE ILUMINAÇAO EMERGENCIA E SAIDA LED BIVOLT SEGURIMAX 24149 </v>
      </c>
      <c r="C9662" s="161" t="str">
        <f>'COMP. INC'!G50</f>
        <v>UN</v>
      </c>
      <c r="D9662" s="163">
        <f>'COMP. INC'!G57</f>
        <v>53.92</v>
      </c>
    </row>
    <row r="9663" spans="1:4">
      <c r="A9663" s="161" t="str">
        <f>'COMP. INC'!B66</f>
        <v>AMM INC 06</v>
      </c>
      <c r="B9663" s="162" t="str">
        <f>'COMP. INC'!C66</f>
        <v>FORNECIMENTO E INSTALAÇÃO DE SIRENE ELETRONICA BITONAL 24 V DANI 4024</v>
      </c>
      <c r="C9663" s="161" t="str">
        <f>'COMP. INC'!G66</f>
        <v>UN</v>
      </c>
      <c r="D9663" s="163">
        <f>'COMP. INC'!G73</f>
        <v>86.829999999999984</v>
      </c>
    </row>
    <row r="9664" spans="1:4">
      <c r="A9664" s="161" t="str">
        <f>'COMP. INC'!B82</f>
        <v>AMM INC 07</v>
      </c>
      <c r="B9664" s="162" t="str">
        <f>'COMP. INC'!C82</f>
        <v>FORNECIMENTO E INSTALAÇÃO DE PLACA SAIDA FOTOLUMINESCENTE 20 X 30CM SINALIZE 250BM </v>
      </c>
      <c r="C9664" s="161" t="str">
        <f>'COMP. INC'!G82</f>
        <v>UN</v>
      </c>
      <c r="D9664" s="163">
        <f>'COMP. INC'!G88</f>
        <v>17.829999999999998</v>
      </c>
    </row>
    <row r="9665" spans="1:4">
      <c r="A9665" s="161" t="str">
        <f>'COMP. INC'!B97</f>
        <v>AMM INC 08</v>
      </c>
      <c r="B9665" s="162" t="str">
        <f>'COMP. INC'!C97</f>
        <v>FORNECIMENTO E INSTALAÇÃO DE BOMBA P/ COMBATE A INCENDIO TRIFASICA VERMELHA 3,0 CV THEBE</v>
      </c>
      <c r="C9665" s="161" t="str">
        <f>'COMP. INC'!G97</f>
        <v>UN</v>
      </c>
      <c r="D9665" s="163">
        <f>'COMP. INC'!G104</f>
        <v>1520.8700000000001</v>
      </c>
    </row>
    <row r="9666" spans="1:4">
      <c r="A9666" s="161" t="str">
        <f>'COMP. INC'!B113</f>
        <v>AMM INC 09</v>
      </c>
      <c r="B9666" s="162" t="str">
        <f>'COMP. INC'!C113</f>
        <v>FORNECIMENTO E INSTALAÇÃO DE INC BATERIA SELADA P/ CENTRAL DE ALARME E DETECÇÃO 12V/1,3A</v>
      </c>
      <c r="C9666" s="161" t="str">
        <f>'COMP. INC'!G113</f>
        <v>UN</v>
      </c>
      <c r="D9666" s="163">
        <f>'COMP. INC'!G119</f>
        <v>188.49</v>
      </c>
    </row>
    <row r="9667" spans="1:4">
      <c r="A9667" s="161" t="str">
        <f>'COMP. INC'!B128</f>
        <v>AMM INC 10</v>
      </c>
      <c r="B9667" s="162" t="str">
        <f>'COMP. INC'!C128</f>
        <v>FORNECIMENTO E INSTALAÇÃO DE PLACA P/ EXTINTOR FOTOLUMINESCENTE 20 X 30CM SINALIZE 250AE 250BR </v>
      </c>
      <c r="C9667" s="161" t="str">
        <f>'COMP. INC'!G128</f>
        <v>UN</v>
      </c>
      <c r="D9667" s="163">
        <f>'COMP. INC'!G134</f>
        <v>28.130000000000003</v>
      </c>
    </row>
    <row r="9668" spans="1:4">
      <c r="A9668" s="161" t="str">
        <f>'COMP. INC'!B143</f>
        <v>AMM INC 11</v>
      </c>
      <c r="B9668" s="162" t="str">
        <f>'COMP. INC'!C143</f>
        <v>FORNECIMENTO E INSTALAÇÃO DE SUPORTE ISOLADOR SIMPLES DIAMETRO NOMINAL 5/16", COM ROSCA SOBERBA E BUCHA</v>
      </c>
      <c r="C9668" s="161" t="str">
        <f>'COMP. INC'!G143</f>
        <v>UN</v>
      </c>
      <c r="D9668" s="163">
        <f>'COMP. INC'!G150</f>
        <v>8.6</v>
      </c>
    </row>
    <row r="9669" spans="1:4">
      <c r="A9669" s="161" t="str">
        <f>'COMP. INC'!B153</f>
        <v>AMM INC 12</v>
      </c>
      <c r="B9669" s="162" t="str">
        <f>'COMP. INC'!C153</f>
        <v>FORNECIMENTO E INSTALAÇÃO DE MARTELO COM SUPORTE C/ CORRENTE ILUMAC 2070</v>
      </c>
      <c r="C9669" s="161" t="str">
        <f>'COMP. INC'!G153</f>
        <v>UN</v>
      </c>
      <c r="D9669" s="163">
        <f>'COMP. INC'!G160</f>
        <v>28.009999999999998</v>
      </c>
    </row>
    <row r="9670" spans="1:4">
      <c r="A9670" s="161" t="str">
        <f>'COMP. INC'!B169</f>
        <v>AMM INC 13</v>
      </c>
      <c r="B9670" s="162" t="str">
        <f>'COMP. INC'!C169</f>
        <v>FORNECIMENTO E INSTALAÇÃO DE CHAVE DE PARTIDA TRIFASICA P/ BOMBA 2 CV 220V (5,6 - 8,0) WEG PDW02-2V25</v>
      </c>
      <c r="C9670" s="161" t="str">
        <f>'COMP. INC'!G169</f>
        <v>UN</v>
      </c>
      <c r="D9670" s="163">
        <f>'COMP. INC'!G176</f>
        <v>211.63</v>
      </c>
    </row>
    <row r="9671" spans="1:4">
      <c r="A9671" s="161" t="str">
        <f>'COMP. INC'!B185</f>
        <v>AMM INC 14</v>
      </c>
      <c r="B9671" s="162" t="str">
        <f>'COMP. INC'!C185</f>
        <v>FORNECIMENTO E INSTALAÇÃO DE CENTRAL DE ALARME ENDERECAVEL 80 END.</v>
      </c>
      <c r="C9671" s="161" t="str">
        <f>'COMP. INC'!G185</f>
        <v>UN</v>
      </c>
      <c r="D9671" s="163">
        <f>'COMP. INC'!G192</f>
        <v>1584.12</v>
      </c>
    </row>
    <row r="9672" spans="1:4">
      <c r="A9672" s="161" t="str">
        <f>'COMP. INC'!B201</f>
        <v>AMM INC 15</v>
      </c>
      <c r="B9672" s="162" t="str">
        <f>'COMP. INC'!C201</f>
        <v>FORNECIMENTO E INSTALAÇÃO DE LUMINÁRIA DE EMERGENCIA TIPO INDUSTRIAL BLOCO AUTÔNOMO</v>
      </c>
      <c r="C9672" s="161" t="str">
        <f>'COMP. INC'!G201</f>
        <v>UN</v>
      </c>
      <c r="D9672" s="163">
        <f>'COMP. INC'!G208</f>
        <v>262.11</v>
      </c>
    </row>
  </sheetData>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dimension ref="A1:D5374"/>
  <sheetViews>
    <sheetView workbookViewId="0">
      <selection activeCell="D49" sqref="D49"/>
    </sheetView>
  </sheetViews>
  <sheetFormatPr defaultRowHeight="15"/>
  <cols>
    <col min="1" max="1" width="10.7109375" style="755" customWidth="1"/>
    <col min="2" max="2" width="120.7109375" style="756" customWidth="1"/>
    <col min="3" max="3" width="10.7109375" style="755" customWidth="1"/>
    <col min="4" max="4" width="10.7109375" style="972" customWidth="1"/>
    <col min="5" max="16384" width="9.140625" style="972"/>
  </cols>
  <sheetData>
    <row r="1" spans="1:4" ht="16.5" thickBot="1">
      <c r="A1" s="1363" t="s">
        <v>48</v>
      </c>
      <c r="B1" s="1362" t="s">
        <v>49</v>
      </c>
      <c r="C1" s="1363" t="s">
        <v>50</v>
      </c>
      <c r="D1" s="1363" t="s">
        <v>51</v>
      </c>
    </row>
    <row r="2" spans="1:4">
      <c r="A2" s="1336">
        <v>13532</v>
      </c>
      <c r="B2" s="1337" t="s">
        <v>8364</v>
      </c>
      <c r="C2" s="1336" t="s">
        <v>7867</v>
      </c>
      <c r="D2" s="1364">
        <v>50972.49</v>
      </c>
    </row>
    <row r="3" spans="1:4" ht="30">
      <c r="A3" s="1365">
        <v>12075</v>
      </c>
      <c r="B3" s="1366" t="s">
        <v>8365</v>
      </c>
      <c r="C3" s="1365" t="s">
        <v>7867</v>
      </c>
      <c r="D3" s="1367">
        <v>557.54999999999995</v>
      </c>
    </row>
    <row r="4" spans="1:4" ht="30">
      <c r="A4" s="1336">
        <v>13617</v>
      </c>
      <c r="B4" s="1337" t="s">
        <v>8366</v>
      </c>
      <c r="C4" s="1336" t="s">
        <v>7867</v>
      </c>
      <c r="D4" s="1364">
        <v>46516.36</v>
      </c>
    </row>
    <row r="5" spans="1:4">
      <c r="A5" s="1365">
        <v>1159</v>
      </c>
      <c r="B5" s="1366" t="s">
        <v>8367</v>
      </c>
      <c r="C5" s="1365" t="s">
        <v>7867</v>
      </c>
      <c r="D5" s="1367">
        <v>152529.47</v>
      </c>
    </row>
    <row r="6" spans="1:4" ht="30">
      <c r="A6" s="1336">
        <v>2404</v>
      </c>
      <c r="B6" s="1337" t="s">
        <v>8368</v>
      </c>
      <c r="C6" s="1336" t="s">
        <v>7868</v>
      </c>
      <c r="D6" s="1364">
        <v>80</v>
      </c>
    </row>
    <row r="7" spans="1:4">
      <c r="A7" s="1365">
        <v>2720</v>
      </c>
      <c r="B7" s="1366" t="s">
        <v>8369</v>
      </c>
      <c r="C7" s="1365" t="s">
        <v>7866</v>
      </c>
      <c r="D7" s="1367">
        <v>154.02000000000001</v>
      </c>
    </row>
    <row r="8" spans="1:4" ht="30">
      <c r="A8" s="1336">
        <v>2719</v>
      </c>
      <c r="B8" s="1337" t="s">
        <v>8370</v>
      </c>
      <c r="C8" s="1336" t="s">
        <v>7866</v>
      </c>
      <c r="D8" s="1364">
        <v>130.5</v>
      </c>
    </row>
    <row r="9" spans="1:4" ht="30">
      <c r="A9" s="1365">
        <v>13382</v>
      </c>
      <c r="B9" s="1366" t="s">
        <v>8371</v>
      </c>
      <c r="C9" s="1365" t="s">
        <v>7867</v>
      </c>
      <c r="D9" s="1367">
        <v>181.5</v>
      </c>
    </row>
    <row r="10" spans="1:4" ht="30">
      <c r="A10" s="1336">
        <v>20198</v>
      </c>
      <c r="B10" s="1337" t="s">
        <v>8372</v>
      </c>
      <c r="C10" s="1336" t="s">
        <v>7869</v>
      </c>
      <c r="D10" s="1364">
        <v>1447.33</v>
      </c>
    </row>
    <row r="11" spans="1:4" ht="30">
      <c r="A11" s="1365">
        <v>4126</v>
      </c>
      <c r="B11" s="1366" t="s">
        <v>8373</v>
      </c>
      <c r="C11" s="1365" t="s">
        <v>7867</v>
      </c>
      <c r="D11" s="1367">
        <v>167.11</v>
      </c>
    </row>
    <row r="12" spans="1:4">
      <c r="A12" s="1336">
        <v>10615</v>
      </c>
      <c r="B12" s="1337" t="s">
        <v>8374</v>
      </c>
      <c r="C12" s="1336" t="s">
        <v>7867</v>
      </c>
      <c r="D12" s="1364">
        <v>43290</v>
      </c>
    </row>
    <row r="13" spans="1:4">
      <c r="A13" s="1365">
        <v>13860</v>
      </c>
      <c r="B13" s="1366" t="s">
        <v>8375</v>
      </c>
      <c r="C13" s="1365" t="s">
        <v>7867</v>
      </c>
      <c r="D13" s="1367">
        <v>46868.71</v>
      </c>
    </row>
    <row r="14" spans="1:4">
      <c r="A14" s="1336">
        <v>38605</v>
      </c>
      <c r="B14" s="1337" t="s">
        <v>8376</v>
      </c>
      <c r="C14" s="1336" t="s">
        <v>7867</v>
      </c>
      <c r="D14" s="1364">
        <v>103.06</v>
      </c>
    </row>
    <row r="15" spans="1:4">
      <c r="A15" s="1365">
        <v>11270</v>
      </c>
      <c r="B15" s="1366" t="s">
        <v>8377</v>
      </c>
      <c r="C15" s="1365" t="s">
        <v>7867</v>
      </c>
      <c r="D15" s="1367">
        <v>1.38</v>
      </c>
    </row>
    <row r="16" spans="1:4">
      <c r="A16" s="1336">
        <v>412</v>
      </c>
      <c r="B16" s="1337" t="s">
        <v>8378</v>
      </c>
      <c r="C16" s="1336" t="s">
        <v>7867</v>
      </c>
      <c r="D16" s="1364">
        <v>1.02</v>
      </c>
    </row>
    <row r="17" spans="1:4">
      <c r="A17" s="1365">
        <v>414</v>
      </c>
      <c r="B17" s="1366" t="s">
        <v>8379</v>
      </c>
      <c r="C17" s="1365" t="s">
        <v>7867</v>
      </c>
      <c r="D17" s="1367">
        <v>0.06</v>
      </c>
    </row>
    <row r="18" spans="1:4">
      <c r="A18" s="1336">
        <v>410</v>
      </c>
      <c r="B18" s="1337" t="s">
        <v>8380</v>
      </c>
      <c r="C18" s="1336" t="s">
        <v>7867</v>
      </c>
      <c r="D18" s="1364">
        <v>0.15</v>
      </c>
    </row>
    <row r="19" spans="1:4">
      <c r="A19" s="1365">
        <v>411</v>
      </c>
      <c r="B19" s="1366" t="s">
        <v>8381</v>
      </c>
      <c r="C19" s="1365" t="s">
        <v>7867</v>
      </c>
      <c r="D19" s="1367">
        <v>0.2</v>
      </c>
    </row>
    <row r="20" spans="1:4">
      <c r="A20" s="1336">
        <v>408</v>
      </c>
      <c r="B20" s="1337" t="s">
        <v>8382</v>
      </c>
      <c r="C20" s="1336" t="s">
        <v>7867</v>
      </c>
      <c r="D20" s="1364">
        <v>0.99</v>
      </c>
    </row>
    <row r="21" spans="1:4">
      <c r="A21" s="1365">
        <v>39131</v>
      </c>
      <c r="B21" s="1366" t="s">
        <v>8383</v>
      </c>
      <c r="C21" s="1365" t="s">
        <v>7867</v>
      </c>
      <c r="D21" s="1367">
        <v>2.12</v>
      </c>
    </row>
    <row r="22" spans="1:4">
      <c r="A22" s="1336">
        <v>394</v>
      </c>
      <c r="B22" s="1337" t="s">
        <v>8384</v>
      </c>
      <c r="C22" s="1336" t="s">
        <v>7867</v>
      </c>
      <c r="D22" s="1364">
        <v>2.15</v>
      </c>
    </row>
    <row r="23" spans="1:4">
      <c r="A23" s="1365">
        <v>39130</v>
      </c>
      <c r="B23" s="1366" t="s">
        <v>8385</v>
      </c>
      <c r="C23" s="1365" t="s">
        <v>7867</v>
      </c>
      <c r="D23" s="1367">
        <v>1.94</v>
      </c>
    </row>
    <row r="24" spans="1:4">
      <c r="A24" s="1336">
        <v>395</v>
      </c>
      <c r="B24" s="1337" t="s">
        <v>8386</v>
      </c>
      <c r="C24" s="1336" t="s">
        <v>7867</v>
      </c>
      <c r="D24" s="1364">
        <v>1.94</v>
      </c>
    </row>
    <row r="25" spans="1:4">
      <c r="A25" s="1365">
        <v>39127</v>
      </c>
      <c r="B25" s="1366" t="s">
        <v>8387</v>
      </c>
      <c r="C25" s="1365" t="s">
        <v>7867</v>
      </c>
      <c r="D25" s="1367">
        <v>1.02</v>
      </c>
    </row>
    <row r="26" spans="1:4">
      <c r="A26" s="1336">
        <v>392</v>
      </c>
      <c r="B26" s="1337" t="s">
        <v>8388</v>
      </c>
      <c r="C26" s="1336" t="s">
        <v>7867</v>
      </c>
      <c r="D26" s="1364">
        <v>1.05</v>
      </c>
    </row>
    <row r="27" spans="1:4">
      <c r="A27" s="1365">
        <v>39129</v>
      </c>
      <c r="B27" s="1366" t="s">
        <v>8389</v>
      </c>
      <c r="C27" s="1365" t="s">
        <v>7867</v>
      </c>
      <c r="D27" s="1367">
        <v>1.19</v>
      </c>
    </row>
    <row r="28" spans="1:4">
      <c r="A28" s="1336">
        <v>393</v>
      </c>
      <c r="B28" s="1337" t="s">
        <v>8390</v>
      </c>
      <c r="C28" s="1336" t="s">
        <v>7867</v>
      </c>
      <c r="D28" s="1364">
        <v>1.25</v>
      </c>
    </row>
    <row r="29" spans="1:4">
      <c r="A29" s="1365">
        <v>39133</v>
      </c>
      <c r="B29" s="1366" t="s">
        <v>8391</v>
      </c>
      <c r="C29" s="1365" t="s">
        <v>7867</v>
      </c>
      <c r="D29" s="1367">
        <v>2.79</v>
      </c>
    </row>
    <row r="30" spans="1:4">
      <c r="A30" s="1336">
        <v>397</v>
      </c>
      <c r="B30" s="1337" t="s">
        <v>8392</v>
      </c>
      <c r="C30" s="1336" t="s">
        <v>7867</v>
      </c>
      <c r="D30" s="1364">
        <v>3.08</v>
      </c>
    </row>
    <row r="31" spans="1:4">
      <c r="A31" s="1365">
        <v>39132</v>
      </c>
      <c r="B31" s="1366" t="s">
        <v>8393</v>
      </c>
      <c r="C31" s="1365" t="s">
        <v>7867</v>
      </c>
      <c r="D31" s="1367">
        <v>2.23</v>
      </c>
    </row>
    <row r="32" spans="1:4">
      <c r="A32" s="1336">
        <v>396</v>
      </c>
      <c r="B32" s="1337" t="s">
        <v>8394</v>
      </c>
      <c r="C32" s="1336" t="s">
        <v>7867</v>
      </c>
      <c r="D32" s="1364">
        <v>2.39</v>
      </c>
    </row>
    <row r="33" spans="1:4">
      <c r="A33" s="1365">
        <v>39135</v>
      </c>
      <c r="B33" s="1366" t="s">
        <v>8395</v>
      </c>
      <c r="C33" s="1365" t="s">
        <v>7867</v>
      </c>
      <c r="D33" s="1367">
        <v>4.46</v>
      </c>
    </row>
    <row r="34" spans="1:4">
      <c r="A34" s="1336">
        <v>39128</v>
      </c>
      <c r="B34" s="1337" t="s">
        <v>8396</v>
      </c>
      <c r="C34" s="1336" t="s">
        <v>7867</v>
      </c>
      <c r="D34" s="1364">
        <v>1.1100000000000001</v>
      </c>
    </row>
    <row r="35" spans="1:4">
      <c r="A35" s="1365">
        <v>400</v>
      </c>
      <c r="B35" s="1366" t="s">
        <v>8397</v>
      </c>
      <c r="C35" s="1365" t="s">
        <v>7867</v>
      </c>
      <c r="D35" s="1367">
        <v>1.0900000000000001</v>
      </c>
    </row>
    <row r="36" spans="1:4">
      <c r="A36" s="1336">
        <v>39125</v>
      </c>
      <c r="B36" s="1337" t="s">
        <v>8398</v>
      </c>
      <c r="C36" s="1336" t="s">
        <v>7867</v>
      </c>
      <c r="D36" s="1364">
        <v>1.1100000000000001</v>
      </c>
    </row>
    <row r="37" spans="1:4">
      <c r="A37" s="1365">
        <v>39134</v>
      </c>
      <c r="B37" s="1366" t="s">
        <v>8399</v>
      </c>
      <c r="C37" s="1365" t="s">
        <v>7867</v>
      </c>
      <c r="D37" s="1367">
        <v>3.72</v>
      </c>
    </row>
    <row r="38" spans="1:4">
      <c r="A38" s="1336">
        <v>398</v>
      </c>
      <c r="B38" s="1337" t="s">
        <v>8400</v>
      </c>
      <c r="C38" s="1336" t="s">
        <v>7867</v>
      </c>
      <c r="D38" s="1364">
        <v>3.43</v>
      </c>
    </row>
    <row r="39" spans="1:4">
      <c r="A39" s="1365">
        <v>39126</v>
      </c>
      <c r="B39" s="1366" t="s">
        <v>8401</v>
      </c>
      <c r="C39" s="1365" t="s">
        <v>7867</v>
      </c>
      <c r="D39" s="1367">
        <v>5.0199999999999996</v>
      </c>
    </row>
    <row r="40" spans="1:4">
      <c r="A40" s="1336">
        <v>399</v>
      </c>
      <c r="B40" s="1337" t="s">
        <v>8402</v>
      </c>
      <c r="C40" s="1336" t="s">
        <v>7867</v>
      </c>
      <c r="D40" s="1364">
        <v>4.42</v>
      </c>
    </row>
    <row r="41" spans="1:4">
      <c r="A41" s="1365">
        <v>39158</v>
      </c>
      <c r="B41" s="1366" t="s">
        <v>8403</v>
      </c>
      <c r="C41" s="1365" t="s">
        <v>7867</v>
      </c>
      <c r="D41" s="1367">
        <v>11.88</v>
      </c>
    </row>
    <row r="42" spans="1:4">
      <c r="A42" s="1336">
        <v>39141</v>
      </c>
      <c r="B42" s="1337" t="s">
        <v>8404</v>
      </c>
      <c r="C42" s="1336" t="s">
        <v>7867</v>
      </c>
      <c r="D42" s="1364">
        <v>0.86</v>
      </c>
    </row>
    <row r="43" spans="1:4">
      <c r="A43" s="1365">
        <v>39140</v>
      </c>
      <c r="B43" s="1366" t="s">
        <v>8405</v>
      </c>
      <c r="C43" s="1365" t="s">
        <v>7867</v>
      </c>
      <c r="D43" s="1367">
        <v>0.78</v>
      </c>
    </row>
    <row r="44" spans="1:4">
      <c r="A44" s="1336">
        <v>39137</v>
      </c>
      <c r="B44" s="1337" t="s">
        <v>8406</v>
      </c>
      <c r="C44" s="1336" t="s">
        <v>7867</v>
      </c>
      <c r="D44" s="1364">
        <v>0.45</v>
      </c>
    </row>
    <row r="45" spans="1:4">
      <c r="A45" s="1365">
        <v>39139</v>
      </c>
      <c r="B45" s="1366" t="s">
        <v>8407</v>
      </c>
      <c r="C45" s="1365" t="s">
        <v>7867</v>
      </c>
      <c r="D45" s="1367">
        <v>0.65</v>
      </c>
    </row>
    <row r="46" spans="1:4">
      <c r="A46" s="1336">
        <v>39143</v>
      </c>
      <c r="B46" s="1337" t="s">
        <v>8408</v>
      </c>
      <c r="C46" s="1336" t="s">
        <v>7867</v>
      </c>
      <c r="D46" s="1364">
        <v>1.78</v>
      </c>
    </row>
    <row r="47" spans="1:4">
      <c r="A47" s="1365">
        <v>39142</v>
      </c>
      <c r="B47" s="1366" t="s">
        <v>8409</v>
      </c>
      <c r="C47" s="1365" t="s">
        <v>7867</v>
      </c>
      <c r="D47" s="1367">
        <v>1.27</v>
      </c>
    </row>
    <row r="48" spans="1:4">
      <c r="A48" s="1336">
        <v>39138</v>
      </c>
      <c r="B48" s="1337" t="s">
        <v>8410</v>
      </c>
      <c r="C48" s="1336" t="s">
        <v>7867</v>
      </c>
      <c r="D48" s="1364">
        <v>0.47</v>
      </c>
    </row>
    <row r="49" spans="1:4">
      <c r="A49" s="1365">
        <v>39136</v>
      </c>
      <c r="B49" s="1366" t="s">
        <v>8411</v>
      </c>
      <c r="C49" s="1365" t="s">
        <v>7867</v>
      </c>
      <c r="D49" s="1367">
        <v>0.31</v>
      </c>
    </row>
    <row r="50" spans="1:4">
      <c r="A50" s="1336">
        <v>39144</v>
      </c>
      <c r="B50" s="1337" t="s">
        <v>8412</v>
      </c>
      <c r="C50" s="1336" t="s">
        <v>7867</v>
      </c>
      <c r="D50" s="1364">
        <v>2.0699999999999998</v>
      </c>
    </row>
    <row r="51" spans="1:4">
      <c r="A51" s="1365">
        <v>39145</v>
      </c>
      <c r="B51" s="1366" t="s">
        <v>8413</v>
      </c>
      <c r="C51" s="1365" t="s">
        <v>7867</v>
      </c>
      <c r="D51" s="1367">
        <v>3.41</v>
      </c>
    </row>
    <row r="52" spans="1:4">
      <c r="A52" s="1336">
        <v>12615</v>
      </c>
      <c r="B52" s="1337" t="s">
        <v>8414</v>
      </c>
      <c r="C52" s="1336" t="s">
        <v>7867</v>
      </c>
      <c r="D52" s="1364">
        <v>3.36</v>
      </c>
    </row>
    <row r="53" spans="1:4">
      <c r="A53" s="1365">
        <v>11927</v>
      </c>
      <c r="B53" s="1366" t="s">
        <v>8415</v>
      </c>
      <c r="C53" s="1365" t="s">
        <v>7867</v>
      </c>
      <c r="D53" s="1367">
        <v>4.12</v>
      </c>
    </row>
    <row r="54" spans="1:4">
      <c r="A54" s="1336">
        <v>11928</v>
      </c>
      <c r="B54" s="1337" t="s">
        <v>8416</v>
      </c>
      <c r="C54" s="1336" t="s">
        <v>7867</v>
      </c>
      <c r="D54" s="1364">
        <v>4.71</v>
      </c>
    </row>
    <row r="55" spans="1:4">
      <c r="A55" s="1365">
        <v>11929</v>
      </c>
      <c r="B55" s="1366" t="s">
        <v>8417</v>
      </c>
      <c r="C55" s="1365" t="s">
        <v>7867</v>
      </c>
      <c r="D55" s="1367">
        <v>7.3</v>
      </c>
    </row>
    <row r="56" spans="1:4">
      <c r="A56" s="1336">
        <v>36801</v>
      </c>
      <c r="B56" s="1337" t="s">
        <v>8418</v>
      </c>
      <c r="C56" s="1336" t="s">
        <v>7867</v>
      </c>
      <c r="D56" s="1364">
        <v>20.77</v>
      </c>
    </row>
    <row r="57" spans="1:4">
      <c r="A57" s="1365">
        <v>36246</v>
      </c>
      <c r="B57" s="1366" t="s">
        <v>8419</v>
      </c>
      <c r="C57" s="1365" t="s">
        <v>7870</v>
      </c>
      <c r="D57" s="1367">
        <v>2.41</v>
      </c>
    </row>
    <row r="58" spans="1:4">
      <c r="A58" s="1336">
        <v>37600</v>
      </c>
      <c r="B58" s="1337" t="s">
        <v>8420</v>
      </c>
      <c r="C58" s="1336" t="s">
        <v>7867</v>
      </c>
      <c r="D58" s="1364">
        <v>47.99</v>
      </c>
    </row>
    <row r="59" spans="1:4">
      <c r="A59" s="1365">
        <v>37599</v>
      </c>
      <c r="B59" s="1366" t="s">
        <v>8421</v>
      </c>
      <c r="C59" s="1365" t="s">
        <v>7867</v>
      </c>
      <c r="D59" s="1367">
        <v>44.66</v>
      </c>
    </row>
    <row r="60" spans="1:4">
      <c r="A60" s="1336">
        <v>1</v>
      </c>
      <c r="B60" s="1337" t="s">
        <v>8422</v>
      </c>
      <c r="C60" s="1336" t="s">
        <v>7871</v>
      </c>
      <c r="D60" s="1364">
        <v>55</v>
      </c>
    </row>
    <row r="61" spans="1:4">
      <c r="A61" s="1365">
        <v>3</v>
      </c>
      <c r="B61" s="1366" t="s">
        <v>8423</v>
      </c>
      <c r="C61" s="1365" t="s">
        <v>7872</v>
      </c>
      <c r="D61" s="1367">
        <v>3.26</v>
      </c>
    </row>
    <row r="62" spans="1:4">
      <c r="A62" s="1336">
        <v>26</v>
      </c>
      <c r="B62" s="1337" t="s">
        <v>8424</v>
      </c>
      <c r="C62" s="1336" t="s">
        <v>7871</v>
      </c>
      <c r="D62" s="1364">
        <v>4.0199999999999996</v>
      </c>
    </row>
    <row r="63" spans="1:4">
      <c r="A63" s="1365">
        <v>20</v>
      </c>
      <c r="B63" s="1366" t="s">
        <v>8425</v>
      </c>
      <c r="C63" s="1365" t="s">
        <v>7871</v>
      </c>
      <c r="D63" s="1367">
        <v>4.05</v>
      </c>
    </row>
    <row r="64" spans="1:4">
      <c r="A64" s="1336">
        <v>21</v>
      </c>
      <c r="B64" s="1337" t="s">
        <v>8426</v>
      </c>
      <c r="C64" s="1336" t="s">
        <v>7871</v>
      </c>
      <c r="D64" s="1364">
        <v>4.05</v>
      </c>
    </row>
    <row r="65" spans="1:4">
      <c r="A65" s="1365">
        <v>24</v>
      </c>
      <c r="B65" s="1366" t="s">
        <v>8427</v>
      </c>
      <c r="C65" s="1365" t="s">
        <v>7871</v>
      </c>
      <c r="D65" s="1367">
        <v>4.05</v>
      </c>
    </row>
    <row r="66" spans="1:4">
      <c r="A66" s="1336">
        <v>25</v>
      </c>
      <c r="B66" s="1337" t="s">
        <v>8428</v>
      </c>
      <c r="C66" s="1336" t="s">
        <v>7871</v>
      </c>
      <c r="D66" s="1364">
        <v>4.05</v>
      </c>
    </row>
    <row r="67" spans="1:4">
      <c r="A67" s="1365">
        <v>34341</v>
      </c>
      <c r="B67" s="1366" t="s">
        <v>8429</v>
      </c>
      <c r="C67" s="1365" t="s">
        <v>7871</v>
      </c>
      <c r="D67" s="1367">
        <v>3.81</v>
      </c>
    </row>
    <row r="68" spans="1:4">
      <c r="A68" s="1336">
        <v>22</v>
      </c>
      <c r="B68" s="1337" t="s">
        <v>8430</v>
      </c>
      <c r="C68" s="1336" t="s">
        <v>7871</v>
      </c>
      <c r="D68" s="1364">
        <v>4.33</v>
      </c>
    </row>
    <row r="69" spans="1:4">
      <c r="A69" s="1365">
        <v>23</v>
      </c>
      <c r="B69" s="1366" t="s">
        <v>8431</v>
      </c>
      <c r="C69" s="1365" t="s">
        <v>7871</v>
      </c>
      <c r="D69" s="1367">
        <v>4.29</v>
      </c>
    </row>
    <row r="70" spans="1:4">
      <c r="A70" s="1336">
        <v>34439</v>
      </c>
      <c r="B70" s="1337" t="s">
        <v>8432</v>
      </c>
      <c r="C70" s="1336" t="s">
        <v>7871</v>
      </c>
      <c r="D70" s="1364">
        <v>4.8</v>
      </c>
    </row>
    <row r="71" spans="1:4">
      <c r="A71" s="1365">
        <v>34</v>
      </c>
      <c r="B71" s="1366" t="s">
        <v>8433</v>
      </c>
      <c r="C71" s="1365" t="s">
        <v>7871</v>
      </c>
      <c r="D71" s="1367">
        <v>4.2699999999999996</v>
      </c>
    </row>
    <row r="72" spans="1:4">
      <c r="A72" s="1336">
        <v>34441</v>
      </c>
      <c r="B72" s="1337" t="s">
        <v>8434</v>
      </c>
      <c r="C72" s="1336" t="s">
        <v>7871</v>
      </c>
      <c r="D72" s="1364">
        <v>4.55</v>
      </c>
    </row>
    <row r="73" spans="1:4">
      <c r="A73" s="1365">
        <v>31</v>
      </c>
      <c r="B73" s="1366" t="s">
        <v>8435</v>
      </c>
      <c r="C73" s="1365" t="s">
        <v>7871</v>
      </c>
      <c r="D73" s="1367">
        <v>4.0599999999999996</v>
      </c>
    </row>
    <row r="74" spans="1:4">
      <c r="A74" s="1336">
        <v>34443</v>
      </c>
      <c r="B74" s="1337" t="s">
        <v>8436</v>
      </c>
      <c r="C74" s="1336" t="s">
        <v>7871</v>
      </c>
      <c r="D74" s="1364">
        <v>4.55</v>
      </c>
    </row>
    <row r="75" spans="1:4">
      <c r="A75" s="1365">
        <v>27</v>
      </c>
      <c r="B75" s="1366" t="s">
        <v>8437</v>
      </c>
      <c r="C75" s="1365" t="s">
        <v>7871</v>
      </c>
      <c r="D75" s="1367">
        <v>4.0599999999999996</v>
      </c>
    </row>
    <row r="76" spans="1:4">
      <c r="A76" s="1336">
        <v>34446</v>
      </c>
      <c r="B76" s="1337" t="s">
        <v>8438</v>
      </c>
      <c r="C76" s="1336" t="s">
        <v>7871</v>
      </c>
      <c r="D76" s="1364">
        <v>4.55</v>
      </c>
    </row>
    <row r="77" spans="1:4">
      <c r="A77" s="1365">
        <v>29</v>
      </c>
      <c r="B77" s="1366" t="s">
        <v>8439</v>
      </c>
      <c r="C77" s="1365" t="s">
        <v>7871</v>
      </c>
      <c r="D77" s="1367">
        <v>3.79</v>
      </c>
    </row>
    <row r="78" spans="1:4">
      <c r="A78" s="1336">
        <v>28</v>
      </c>
      <c r="B78" s="1337" t="s">
        <v>8440</v>
      </c>
      <c r="C78" s="1336" t="s">
        <v>7871</v>
      </c>
      <c r="D78" s="1364">
        <v>4.3899999999999997</v>
      </c>
    </row>
    <row r="79" spans="1:4">
      <c r="A79" s="1365">
        <v>34449</v>
      </c>
      <c r="B79" s="1366" t="s">
        <v>8441</v>
      </c>
      <c r="C79" s="1365" t="s">
        <v>7871</v>
      </c>
      <c r="D79" s="1367">
        <v>5.01</v>
      </c>
    </row>
    <row r="80" spans="1:4">
      <c r="A80" s="1336">
        <v>32</v>
      </c>
      <c r="B80" s="1337" t="s">
        <v>8442</v>
      </c>
      <c r="C80" s="1336" t="s">
        <v>7871</v>
      </c>
      <c r="D80" s="1364">
        <v>4.47</v>
      </c>
    </row>
    <row r="81" spans="1:4">
      <c r="A81" s="1365">
        <v>33</v>
      </c>
      <c r="B81" s="1366" t="s">
        <v>8443</v>
      </c>
      <c r="C81" s="1365" t="s">
        <v>7871</v>
      </c>
      <c r="D81" s="1367">
        <v>5.0199999999999996</v>
      </c>
    </row>
    <row r="82" spans="1:4">
      <c r="A82" s="1336">
        <v>34343</v>
      </c>
      <c r="B82" s="1337" t="s">
        <v>8444</v>
      </c>
      <c r="C82" s="1336" t="s">
        <v>7871</v>
      </c>
      <c r="D82" s="1364">
        <v>4.82</v>
      </c>
    </row>
    <row r="83" spans="1:4">
      <c r="A83" s="1365">
        <v>34452</v>
      </c>
      <c r="B83" s="1366" t="s">
        <v>8445</v>
      </c>
      <c r="C83" s="1365" t="s">
        <v>7871</v>
      </c>
      <c r="D83" s="1367">
        <v>4.4400000000000004</v>
      </c>
    </row>
    <row r="84" spans="1:4">
      <c r="A84" s="1336">
        <v>36</v>
      </c>
      <c r="B84" s="1337" t="s">
        <v>8446</v>
      </c>
      <c r="C84" s="1336" t="s">
        <v>7871</v>
      </c>
      <c r="D84" s="1364">
        <v>4.2300000000000004</v>
      </c>
    </row>
    <row r="85" spans="1:4">
      <c r="A85" s="1365">
        <v>34456</v>
      </c>
      <c r="B85" s="1366" t="s">
        <v>8447</v>
      </c>
      <c r="C85" s="1365" t="s">
        <v>7871</v>
      </c>
      <c r="D85" s="1367">
        <v>4.4400000000000004</v>
      </c>
    </row>
    <row r="86" spans="1:4">
      <c r="A86" s="1336">
        <v>39</v>
      </c>
      <c r="B86" s="1337" t="s">
        <v>8448</v>
      </c>
      <c r="C86" s="1336" t="s">
        <v>7871</v>
      </c>
      <c r="D86" s="1364">
        <v>4.2300000000000004</v>
      </c>
    </row>
    <row r="87" spans="1:4">
      <c r="A87" s="1365">
        <v>34457</v>
      </c>
      <c r="B87" s="1366" t="s">
        <v>8449</v>
      </c>
      <c r="C87" s="1365" t="s">
        <v>7871</v>
      </c>
      <c r="D87" s="1367">
        <v>4.76</v>
      </c>
    </row>
    <row r="88" spans="1:4">
      <c r="A88" s="1336">
        <v>40</v>
      </c>
      <c r="B88" s="1337" t="s">
        <v>8450</v>
      </c>
      <c r="C88" s="1336" t="s">
        <v>7871</v>
      </c>
      <c r="D88" s="1364">
        <v>4.32</v>
      </c>
    </row>
    <row r="89" spans="1:4">
      <c r="A89" s="1365">
        <v>34460</v>
      </c>
      <c r="B89" s="1366" t="s">
        <v>8451</v>
      </c>
      <c r="C89" s="1365" t="s">
        <v>7871</v>
      </c>
      <c r="D89" s="1367">
        <v>4.8600000000000003</v>
      </c>
    </row>
    <row r="90" spans="1:4">
      <c r="A90" s="1336">
        <v>42</v>
      </c>
      <c r="B90" s="1337" t="s">
        <v>8452</v>
      </c>
      <c r="C90" s="1336" t="s">
        <v>7871</v>
      </c>
      <c r="D90" s="1364">
        <v>4.3899999999999997</v>
      </c>
    </row>
    <row r="91" spans="1:4">
      <c r="A91" s="1365">
        <v>38</v>
      </c>
      <c r="B91" s="1366" t="s">
        <v>8453</v>
      </c>
      <c r="C91" s="1365" t="s">
        <v>7871</v>
      </c>
      <c r="D91" s="1367">
        <v>4.8899999999999997</v>
      </c>
    </row>
    <row r="92" spans="1:4">
      <c r="A92" s="1336">
        <v>34344</v>
      </c>
      <c r="B92" s="1337" t="s">
        <v>8454</v>
      </c>
      <c r="C92" s="1336" t="s">
        <v>7871</v>
      </c>
      <c r="D92" s="1364">
        <v>6.64</v>
      </c>
    </row>
    <row r="93" spans="1:4">
      <c r="A93" s="1365">
        <v>20063</v>
      </c>
      <c r="B93" s="1366" t="s">
        <v>8455</v>
      </c>
      <c r="C93" s="1365" t="s">
        <v>7867</v>
      </c>
      <c r="D93" s="1367">
        <v>3.35</v>
      </c>
    </row>
    <row r="94" spans="1:4">
      <c r="A94" s="1336">
        <v>40410</v>
      </c>
      <c r="B94" s="1337" t="s">
        <v>8456</v>
      </c>
      <c r="C94" s="1336" t="s">
        <v>7867</v>
      </c>
      <c r="D94" s="1364">
        <v>16.170000000000002</v>
      </c>
    </row>
    <row r="95" spans="1:4">
      <c r="A95" s="1365">
        <v>40411</v>
      </c>
      <c r="B95" s="1366" t="s">
        <v>8457</v>
      </c>
      <c r="C95" s="1365" t="s">
        <v>7867</v>
      </c>
      <c r="D95" s="1367">
        <v>17.55</v>
      </c>
    </row>
    <row r="96" spans="1:4">
      <c r="A96" s="1336">
        <v>40412</v>
      </c>
      <c r="B96" s="1337" t="s">
        <v>8458</v>
      </c>
      <c r="C96" s="1336" t="s">
        <v>7867</v>
      </c>
      <c r="D96" s="1364">
        <v>19.690000000000001</v>
      </c>
    </row>
    <row r="97" spans="1:4">
      <c r="A97" s="1365">
        <v>38838</v>
      </c>
      <c r="B97" s="1366" t="s">
        <v>8459</v>
      </c>
      <c r="C97" s="1365" t="s">
        <v>7867</v>
      </c>
      <c r="D97" s="1367">
        <v>6.34</v>
      </c>
    </row>
    <row r="98" spans="1:4">
      <c r="A98" s="1336">
        <v>38839</v>
      </c>
      <c r="B98" s="1337" t="s">
        <v>8460</v>
      </c>
      <c r="C98" s="1336" t="s">
        <v>7867</v>
      </c>
      <c r="D98" s="1364">
        <v>7.46</v>
      </c>
    </row>
    <row r="99" spans="1:4" ht="30">
      <c r="A99" s="1365">
        <v>55</v>
      </c>
      <c r="B99" s="1366" t="s">
        <v>8461</v>
      </c>
      <c r="C99" s="1365" t="s">
        <v>7867</v>
      </c>
      <c r="D99" s="1367">
        <v>3.12</v>
      </c>
    </row>
    <row r="100" spans="1:4" ht="30">
      <c r="A100" s="1336">
        <v>61</v>
      </c>
      <c r="B100" s="1337" t="s">
        <v>8462</v>
      </c>
      <c r="C100" s="1336" t="s">
        <v>7867</v>
      </c>
      <c r="D100" s="1364">
        <v>2.95</v>
      </c>
    </row>
    <row r="101" spans="1:4" ht="30">
      <c r="A101" s="1365">
        <v>62</v>
      </c>
      <c r="B101" s="1366" t="s">
        <v>8463</v>
      </c>
      <c r="C101" s="1365" t="s">
        <v>7867</v>
      </c>
      <c r="D101" s="1367">
        <v>6.11</v>
      </c>
    </row>
    <row r="102" spans="1:4">
      <c r="A102" s="1336">
        <v>77</v>
      </c>
      <c r="B102" s="1337" t="s">
        <v>8464</v>
      </c>
      <c r="C102" s="1336" t="s">
        <v>7867</v>
      </c>
      <c r="D102" s="1364">
        <v>4.0199999999999996</v>
      </c>
    </row>
    <row r="103" spans="1:4">
      <c r="A103" s="1365">
        <v>76</v>
      </c>
      <c r="B103" s="1366" t="s">
        <v>8465</v>
      </c>
      <c r="C103" s="1365" t="s">
        <v>7867</v>
      </c>
      <c r="D103" s="1367">
        <v>0.78</v>
      </c>
    </row>
    <row r="104" spans="1:4">
      <c r="A104" s="1336">
        <v>67</v>
      </c>
      <c r="B104" s="1337" t="s">
        <v>8466</v>
      </c>
      <c r="C104" s="1336" t="s">
        <v>7867</v>
      </c>
      <c r="D104" s="1364">
        <v>8.75</v>
      </c>
    </row>
    <row r="105" spans="1:4">
      <c r="A105" s="1365">
        <v>71</v>
      </c>
      <c r="B105" s="1366" t="s">
        <v>8467</v>
      </c>
      <c r="C105" s="1365" t="s">
        <v>7867</v>
      </c>
      <c r="D105" s="1367">
        <v>15.39</v>
      </c>
    </row>
    <row r="106" spans="1:4">
      <c r="A106" s="1336">
        <v>73</v>
      </c>
      <c r="B106" s="1337" t="s">
        <v>8468</v>
      </c>
      <c r="C106" s="1336" t="s">
        <v>7867</v>
      </c>
      <c r="D106" s="1364">
        <v>11.07</v>
      </c>
    </row>
    <row r="107" spans="1:4">
      <c r="A107" s="1365">
        <v>103</v>
      </c>
      <c r="B107" s="1366" t="s">
        <v>8469</v>
      </c>
      <c r="C107" s="1365" t="s">
        <v>7867</v>
      </c>
      <c r="D107" s="1367">
        <v>38.270000000000003</v>
      </c>
    </row>
    <row r="108" spans="1:4">
      <c r="A108" s="1336">
        <v>107</v>
      </c>
      <c r="B108" s="1337" t="s">
        <v>8470</v>
      </c>
      <c r="C108" s="1336" t="s">
        <v>7867</v>
      </c>
      <c r="D108" s="1364">
        <v>0.73</v>
      </c>
    </row>
    <row r="109" spans="1:4">
      <c r="A109" s="1365">
        <v>65</v>
      </c>
      <c r="B109" s="1366" t="s">
        <v>8471</v>
      </c>
      <c r="C109" s="1365" t="s">
        <v>7867</v>
      </c>
      <c r="D109" s="1367">
        <v>0.82</v>
      </c>
    </row>
    <row r="110" spans="1:4">
      <c r="A110" s="1336">
        <v>108</v>
      </c>
      <c r="B110" s="1337" t="s">
        <v>8472</v>
      </c>
      <c r="C110" s="1336" t="s">
        <v>7867</v>
      </c>
      <c r="D110" s="1364">
        <v>1.62</v>
      </c>
    </row>
    <row r="111" spans="1:4">
      <c r="A111" s="1365">
        <v>110</v>
      </c>
      <c r="B111" s="1366" t="s">
        <v>8473</v>
      </c>
      <c r="C111" s="1365" t="s">
        <v>7867</v>
      </c>
      <c r="D111" s="1367">
        <v>3.83</v>
      </c>
    </row>
    <row r="112" spans="1:4">
      <c r="A112" s="1336">
        <v>109</v>
      </c>
      <c r="B112" s="1337" t="s">
        <v>8474</v>
      </c>
      <c r="C112" s="1336" t="s">
        <v>7867</v>
      </c>
      <c r="D112" s="1364">
        <v>2.92</v>
      </c>
    </row>
    <row r="113" spans="1:4">
      <c r="A113" s="1365">
        <v>111</v>
      </c>
      <c r="B113" s="1366" t="s">
        <v>8475</v>
      </c>
      <c r="C113" s="1365" t="s">
        <v>7867</v>
      </c>
      <c r="D113" s="1367">
        <v>6.65</v>
      </c>
    </row>
    <row r="114" spans="1:4">
      <c r="A114" s="1336">
        <v>112</v>
      </c>
      <c r="B114" s="1337" t="s">
        <v>8476</v>
      </c>
      <c r="C114" s="1336" t="s">
        <v>7867</v>
      </c>
      <c r="D114" s="1364">
        <v>3.6</v>
      </c>
    </row>
    <row r="115" spans="1:4">
      <c r="A115" s="1365">
        <v>113</v>
      </c>
      <c r="B115" s="1366" t="s">
        <v>8477</v>
      </c>
      <c r="C115" s="1365" t="s">
        <v>7867</v>
      </c>
      <c r="D115" s="1367">
        <v>9.16</v>
      </c>
    </row>
    <row r="116" spans="1:4">
      <c r="A116" s="1336">
        <v>104</v>
      </c>
      <c r="B116" s="1337" t="s">
        <v>8478</v>
      </c>
      <c r="C116" s="1336" t="s">
        <v>7867</v>
      </c>
      <c r="D116" s="1364">
        <v>15.81</v>
      </c>
    </row>
    <row r="117" spans="1:4">
      <c r="A117" s="1365">
        <v>102</v>
      </c>
      <c r="B117" s="1366" t="s">
        <v>8479</v>
      </c>
      <c r="C117" s="1365" t="s">
        <v>7867</v>
      </c>
      <c r="D117" s="1367">
        <v>23.76</v>
      </c>
    </row>
    <row r="118" spans="1:4">
      <c r="A118" s="1336">
        <v>95</v>
      </c>
      <c r="B118" s="1337" t="s">
        <v>8480</v>
      </c>
      <c r="C118" s="1336" t="s">
        <v>7867</v>
      </c>
      <c r="D118" s="1364">
        <v>10.039999999999999</v>
      </c>
    </row>
    <row r="119" spans="1:4">
      <c r="A119" s="1365">
        <v>96</v>
      </c>
      <c r="B119" s="1366" t="s">
        <v>8481</v>
      </c>
      <c r="C119" s="1365" t="s">
        <v>7867</v>
      </c>
      <c r="D119" s="1367">
        <v>13</v>
      </c>
    </row>
    <row r="120" spans="1:4">
      <c r="A120" s="1336">
        <v>97</v>
      </c>
      <c r="B120" s="1337" t="s">
        <v>8482</v>
      </c>
      <c r="C120" s="1336" t="s">
        <v>7867</v>
      </c>
      <c r="D120" s="1364">
        <v>16.37</v>
      </c>
    </row>
    <row r="121" spans="1:4">
      <c r="A121" s="1365">
        <v>98</v>
      </c>
      <c r="B121" s="1366" t="s">
        <v>8483</v>
      </c>
      <c r="C121" s="1365" t="s">
        <v>7867</v>
      </c>
      <c r="D121" s="1367">
        <v>26.55</v>
      </c>
    </row>
    <row r="122" spans="1:4">
      <c r="A122" s="1336">
        <v>99</v>
      </c>
      <c r="B122" s="1337" t="s">
        <v>8484</v>
      </c>
      <c r="C122" s="1336" t="s">
        <v>7867</v>
      </c>
      <c r="D122" s="1364">
        <v>30.62</v>
      </c>
    </row>
    <row r="123" spans="1:4">
      <c r="A123" s="1365">
        <v>100</v>
      </c>
      <c r="B123" s="1366" t="s">
        <v>8485</v>
      </c>
      <c r="C123" s="1365" t="s">
        <v>7867</v>
      </c>
      <c r="D123" s="1367">
        <v>37.229999999999997</v>
      </c>
    </row>
    <row r="124" spans="1:4">
      <c r="A124" s="1336">
        <v>75</v>
      </c>
      <c r="B124" s="1337" t="s">
        <v>8486</v>
      </c>
      <c r="C124" s="1336" t="s">
        <v>7867</v>
      </c>
      <c r="D124" s="1364">
        <v>279.26</v>
      </c>
    </row>
    <row r="125" spans="1:4">
      <c r="A125" s="1365">
        <v>114</v>
      </c>
      <c r="B125" s="1366" t="s">
        <v>8487</v>
      </c>
      <c r="C125" s="1365" t="s">
        <v>7867</v>
      </c>
      <c r="D125" s="1367">
        <v>11.02</v>
      </c>
    </row>
    <row r="126" spans="1:4">
      <c r="A126" s="1336">
        <v>68</v>
      </c>
      <c r="B126" s="1337" t="s">
        <v>8488</v>
      </c>
      <c r="C126" s="1336" t="s">
        <v>7867</v>
      </c>
      <c r="D126" s="1364">
        <v>14.77</v>
      </c>
    </row>
    <row r="127" spans="1:4">
      <c r="A127" s="1365">
        <v>86</v>
      </c>
      <c r="B127" s="1366" t="s">
        <v>8489</v>
      </c>
      <c r="C127" s="1365" t="s">
        <v>7867</v>
      </c>
      <c r="D127" s="1367">
        <v>21.88</v>
      </c>
    </row>
    <row r="128" spans="1:4">
      <c r="A128" s="1336">
        <v>66</v>
      </c>
      <c r="B128" s="1337" t="s">
        <v>8490</v>
      </c>
      <c r="C128" s="1336" t="s">
        <v>7867</v>
      </c>
      <c r="D128" s="1364">
        <v>25.1</v>
      </c>
    </row>
    <row r="129" spans="1:4">
      <c r="A129" s="1365">
        <v>69</v>
      </c>
      <c r="B129" s="1366" t="s">
        <v>8491</v>
      </c>
      <c r="C129" s="1365" t="s">
        <v>7867</v>
      </c>
      <c r="D129" s="1367">
        <v>37.229999999999997</v>
      </c>
    </row>
    <row r="130" spans="1:4">
      <c r="A130" s="1336">
        <v>83</v>
      </c>
      <c r="B130" s="1337" t="s">
        <v>8492</v>
      </c>
      <c r="C130" s="1336" t="s">
        <v>7867</v>
      </c>
      <c r="D130" s="1364">
        <v>144.86000000000001</v>
      </c>
    </row>
    <row r="131" spans="1:4">
      <c r="A131" s="1365">
        <v>74</v>
      </c>
      <c r="B131" s="1366" t="s">
        <v>8493</v>
      </c>
      <c r="C131" s="1365" t="s">
        <v>7867</v>
      </c>
      <c r="D131" s="1367">
        <v>195.14</v>
      </c>
    </row>
    <row r="132" spans="1:4">
      <c r="A132" s="1336">
        <v>106</v>
      </c>
      <c r="B132" s="1337" t="s">
        <v>8494</v>
      </c>
      <c r="C132" s="1336" t="s">
        <v>7867</v>
      </c>
      <c r="D132" s="1364">
        <v>398.93</v>
      </c>
    </row>
    <row r="133" spans="1:4">
      <c r="A133" s="1365">
        <v>87</v>
      </c>
      <c r="B133" s="1366" t="s">
        <v>8495</v>
      </c>
      <c r="C133" s="1365" t="s">
        <v>7867</v>
      </c>
      <c r="D133" s="1367">
        <v>16.510000000000002</v>
      </c>
    </row>
    <row r="134" spans="1:4">
      <c r="A134" s="1336">
        <v>88</v>
      </c>
      <c r="B134" s="1337" t="s">
        <v>8496</v>
      </c>
      <c r="C134" s="1336" t="s">
        <v>7867</v>
      </c>
      <c r="D134" s="1364">
        <v>19.86</v>
      </c>
    </row>
    <row r="135" spans="1:4">
      <c r="A135" s="1365">
        <v>89</v>
      </c>
      <c r="B135" s="1366" t="s">
        <v>8497</v>
      </c>
      <c r="C135" s="1365" t="s">
        <v>7867</v>
      </c>
      <c r="D135" s="1367">
        <v>29.32</v>
      </c>
    </row>
    <row r="136" spans="1:4">
      <c r="A136" s="1336">
        <v>90</v>
      </c>
      <c r="B136" s="1337" t="s">
        <v>8498</v>
      </c>
      <c r="C136" s="1336" t="s">
        <v>7867</v>
      </c>
      <c r="D136" s="1364">
        <v>33.619999999999997</v>
      </c>
    </row>
    <row r="137" spans="1:4">
      <c r="A137" s="1365">
        <v>81</v>
      </c>
      <c r="B137" s="1366" t="s">
        <v>8499</v>
      </c>
      <c r="C137" s="1365" t="s">
        <v>7867</v>
      </c>
      <c r="D137" s="1367">
        <v>49.9</v>
      </c>
    </row>
    <row r="138" spans="1:4">
      <c r="A138" s="1336">
        <v>82</v>
      </c>
      <c r="B138" s="1337" t="s">
        <v>8500</v>
      </c>
      <c r="C138" s="1336" t="s">
        <v>7867</v>
      </c>
      <c r="D138" s="1364">
        <v>194.18</v>
      </c>
    </row>
    <row r="139" spans="1:4">
      <c r="A139" s="1365">
        <v>105</v>
      </c>
      <c r="B139" s="1366" t="s">
        <v>8501</v>
      </c>
      <c r="C139" s="1365" t="s">
        <v>7867</v>
      </c>
      <c r="D139" s="1367">
        <v>261.56</v>
      </c>
    </row>
    <row r="140" spans="1:4">
      <c r="A140" s="1336">
        <v>60</v>
      </c>
      <c r="B140" s="1337" t="s">
        <v>8502</v>
      </c>
      <c r="C140" s="1336" t="s">
        <v>7867</v>
      </c>
      <c r="D140" s="1364">
        <v>4.05</v>
      </c>
    </row>
    <row r="141" spans="1:4">
      <c r="A141" s="1365">
        <v>72</v>
      </c>
      <c r="B141" s="1366" t="s">
        <v>8503</v>
      </c>
      <c r="C141" s="1365" t="s">
        <v>7867</v>
      </c>
      <c r="D141" s="1367">
        <v>25.89</v>
      </c>
    </row>
    <row r="142" spans="1:4">
      <c r="A142" s="1336">
        <v>70</v>
      </c>
      <c r="B142" s="1337" t="s">
        <v>8504</v>
      </c>
      <c r="C142" s="1336" t="s">
        <v>7867</v>
      </c>
      <c r="D142" s="1364">
        <v>26.24</v>
      </c>
    </row>
    <row r="143" spans="1:4">
      <c r="A143" s="1365">
        <v>85</v>
      </c>
      <c r="B143" s="1366" t="s">
        <v>8505</v>
      </c>
      <c r="C143" s="1365" t="s">
        <v>7867</v>
      </c>
      <c r="D143" s="1367">
        <v>37.72</v>
      </c>
    </row>
    <row r="144" spans="1:4">
      <c r="A144" s="1336">
        <v>84</v>
      </c>
      <c r="B144" s="1337" t="s">
        <v>8506</v>
      </c>
      <c r="C144" s="1336" t="s">
        <v>7867</v>
      </c>
      <c r="D144" s="1364">
        <v>1.43</v>
      </c>
    </row>
    <row r="145" spans="1:4">
      <c r="A145" s="1365">
        <v>37997</v>
      </c>
      <c r="B145" s="1366" t="s">
        <v>8507</v>
      </c>
      <c r="C145" s="1365" t="s">
        <v>7867</v>
      </c>
      <c r="D145" s="1367">
        <v>5.6</v>
      </c>
    </row>
    <row r="146" spans="1:4">
      <c r="A146" s="1336">
        <v>37998</v>
      </c>
      <c r="B146" s="1337" t="s">
        <v>8508</v>
      </c>
      <c r="C146" s="1336" t="s">
        <v>7867</v>
      </c>
      <c r="D146" s="1364">
        <v>5.81</v>
      </c>
    </row>
    <row r="147" spans="1:4" ht="30">
      <c r="A147" s="1365">
        <v>10899</v>
      </c>
      <c r="B147" s="1366" t="s">
        <v>8509</v>
      </c>
      <c r="C147" s="1365" t="s">
        <v>7867</v>
      </c>
      <c r="D147" s="1367">
        <v>55.39</v>
      </c>
    </row>
    <row r="148" spans="1:4" ht="30">
      <c r="A148" s="1336">
        <v>10900</v>
      </c>
      <c r="B148" s="1337" t="s">
        <v>8510</v>
      </c>
      <c r="C148" s="1336" t="s">
        <v>7867</v>
      </c>
      <c r="D148" s="1364">
        <v>43.35</v>
      </c>
    </row>
    <row r="149" spans="1:4">
      <c r="A149" s="1365">
        <v>46</v>
      </c>
      <c r="B149" s="1366" t="s">
        <v>8511</v>
      </c>
      <c r="C149" s="1365" t="s">
        <v>7867</v>
      </c>
      <c r="D149" s="1367">
        <v>18.38</v>
      </c>
    </row>
    <row r="150" spans="1:4">
      <c r="A150" s="1336">
        <v>51</v>
      </c>
      <c r="B150" s="1337" t="s">
        <v>8512</v>
      </c>
      <c r="C150" s="1336" t="s">
        <v>7867</v>
      </c>
      <c r="D150" s="1364">
        <v>41.76</v>
      </c>
    </row>
    <row r="151" spans="1:4">
      <c r="A151" s="1365">
        <v>12863</v>
      </c>
      <c r="B151" s="1366" t="s">
        <v>8513</v>
      </c>
      <c r="C151" s="1365" t="s">
        <v>7867</v>
      </c>
      <c r="D151" s="1367">
        <v>12.02</v>
      </c>
    </row>
    <row r="152" spans="1:4">
      <c r="A152" s="1336">
        <v>50</v>
      </c>
      <c r="B152" s="1337" t="s">
        <v>8514</v>
      </c>
      <c r="C152" s="1336" t="s">
        <v>7867</v>
      </c>
      <c r="D152" s="1364">
        <v>26.45</v>
      </c>
    </row>
    <row r="153" spans="1:4">
      <c r="A153" s="1365">
        <v>47</v>
      </c>
      <c r="B153" s="1366" t="s">
        <v>8515</v>
      </c>
      <c r="C153" s="1365" t="s">
        <v>7867</v>
      </c>
      <c r="D153" s="1367">
        <v>21.98</v>
      </c>
    </row>
    <row r="154" spans="1:4">
      <c r="A154" s="1336">
        <v>48</v>
      </c>
      <c r="B154" s="1337" t="s">
        <v>8516</v>
      </c>
      <c r="C154" s="1336" t="s">
        <v>7867</v>
      </c>
      <c r="D154" s="1364">
        <v>8.58</v>
      </c>
    </row>
    <row r="155" spans="1:4">
      <c r="A155" s="1365">
        <v>52</v>
      </c>
      <c r="B155" s="1366" t="s">
        <v>8517</v>
      </c>
      <c r="C155" s="1365" t="s">
        <v>7867</v>
      </c>
      <c r="D155" s="1367">
        <v>4.28</v>
      </c>
    </row>
    <row r="156" spans="1:4">
      <c r="A156" s="1336">
        <v>43</v>
      </c>
      <c r="B156" s="1337" t="s">
        <v>8518</v>
      </c>
      <c r="C156" s="1336" t="s">
        <v>7867</v>
      </c>
      <c r="D156" s="1364">
        <v>11.27</v>
      </c>
    </row>
    <row r="157" spans="1:4">
      <c r="A157" s="1365">
        <v>4791</v>
      </c>
      <c r="B157" s="1366" t="s">
        <v>8519</v>
      </c>
      <c r="C157" s="1365" t="s">
        <v>7871</v>
      </c>
      <c r="D157" s="1367">
        <v>14</v>
      </c>
    </row>
    <row r="158" spans="1:4">
      <c r="A158" s="1336">
        <v>157</v>
      </c>
      <c r="B158" s="1337" t="s">
        <v>8520</v>
      </c>
      <c r="C158" s="1336" t="s">
        <v>7871</v>
      </c>
      <c r="D158" s="1364">
        <v>90.36</v>
      </c>
    </row>
    <row r="159" spans="1:4">
      <c r="A159" s="1365">
        <v>156</v>
      </c>
      <c r="B159" s="1366" t="s">
        <v>8521</v>
      </c>
      <c r="C159" s="1365" t="s">
        <v>7871</v>
      </c>
      <c r="D159" s="1367">
        <v>40.33</v>
      </c>
    </row>
    <row r="160" spans="1:4">
      <c r="A160" s="1336">
        <v>131</v>
      </c>
      <c r="B160" s="1337" t="s">
        <v>8522</v>
      </c>
      <c r="C160" s="1336" t="s">
        <v>7871</v>
      </c>
      <c r="D160" s="1364">
        <v>38.72</v>
      </c>
    </row>
    <row r="161" spans="1:4">
      <c r="A161" s="1365">
        <v>39719</v>
      </c>
      <c r="B161" s="1366" t="s">
        <v>8523</v>
      </c>
      <c r="C161" s="1365" t="s">
        <v>7872</v>
      </c>
      <c r="D161" s="1367">
        <v>65.06</v>
      </c>
    </row>
    <row r="162" spans="1:4">
      <c r="A162" s="1336">
        <v>21114</v>
      </c>
      <c r="B162" s="1337" t="s">
        <v>8524</v>
      </c>
      <c r="C162" s="1336" t="s">
        <v>7867</v>
      </c>
      <c r="D162" s="1364">
        <v>13.94</v>
      </c>
    </row>
    <row r="163" spans="1:4">
      <c r="A163" s="1365">
        <v>119</v>
      </c>
      <c r="B163" s="1366" t="s">
        <v>8525</v>
      </c>
      <c r="C163" s="1365" t="s">
        <v>7867</v>
      </c>
      <c r="D163" s="1367">
        <v>5.5</v>
      </c>
    </row>
    <row r="164" spans="1:4">
      <c r="A164" s="1336">
        <v>20080</v>
      </c>
      <c r="B164" s="1337" t="s">
        <v>8526</v>
      </c>
      <c r="C164" s="1336" t="s">
        <v>7867</v>
      </c>
      <c r="D164" s="1364">
        <v>15.77</v>
      </c>
    </row>
    <row r="165" spans="1:4">
      <c r="A165" s="1365">
        <v>122</v>
      </c>
      <c r="B165" s="1366" t="s">
        <v>8527</v>
      </c>
      <c r="C165" s="1365" t="s">
        <v>7867</v>
      </c>
      <c r="D165" s="1367">
        <v>49.68</v>
      </c>
    </row>
    <row r="166" spans="1:4">
      <c r="A166" s="1336">
        <v>3410</v>
      </c>
      <c r="B166" s="1337" t="s">
        <v>8528</v>
      </c>
      <c r="C166" s="1336" t="s">
        <v>7871</v>
      </c>
      <c r="D166" s="1364">
        <v>23.01</v>
      </c>
    </row>
    <row r="167" spans="1:4">
      <c r="A167" s="1365">
        <v>124</v>
      </c>
      <c r="B167" s="1366" t="s">
        <v>8529</v>
      </c>
      <c r="C167" s="1365" t="s">
        <v>7872</v>
      </c>
      <c r="D167" s="1367">
        <v>10.06</v>
      </c>
    </row>
    <row r="168" spans="1:4">
      <c r="A168" s="1336">
        <v>7334</v>
      </c>
      <c r="B168" s="1337" t="s">
        <v>8530</v>
      </c>
      <c r="C168" s="1336" t="s">
        <v>7872</v>
      </c>
      <c r="D168" s="1364">
        <v>11.83</v>
      </c>
    </row>
    <row r="169" spans="1:4">
      <c r="A169" s="1365">
        <v>7325</v>
      </c>
      <c r="B169" s="1366" t="s">
        <v>8531</v>
      </c>
      <c r="C169" s="1365" t="s">
        <v>7871</v>
      </c>
      <c r="D169" s="1367">
        <v>4.6500000000000004</v>
      </c>
    </row>
    <row r="170" spans="1:4">
      <c r="A170" s="1336">
        <v>123</v>
      </c>
      <c r="B170" s="1337" t="s">
        <v>8532</v>
      </c>
      <c r="C170" s="1336" t="s">
        <v>7872</v>
      </c>
      <c r="D170" s="1364">
        <v>4.47</v>
      </c>
    </row>
    <row r="171" spans="1:4">
      <c r="A171" s="1365">
        <v>127</v>
      </c>
      <c r="B171" s="1366" t="s">
        <v>8533</v>
      </c>
      <c r="C171" s="1365" t="s">
        <v>7872</v>
      </c>
      <c r="D171" s="1367">
        <v>10.5</v>
      </c>
    </row>
    <row r="172" spans="1:4">
      <c r="A172" s="1336">
        <v>133</v>
      </c>
      <c r="B172" s="1337" t="s">
        <v>8534</v>
      </c>
      <c r="C172" s="1336" t="s">
        <v>7872</v>
      </c>
      <c r="D172" s="1364">
        <v>4.5</v>
      </c>
    </row>
    <row r="173" spans="1:4">
      <c r="A173" s="1365">
        <v>37538</v>
      </c>
      <c r="B173" s="1366" t="s">
        <v>8535</v>
      </c>
      <c r="C173" s="1365" t="s">
        <v>7873</v>
      </c>
      <c r="D173" s="1367">
        <v>111.91</v>
      </c>
    </row>
    <row r="174" spans="1:4">
      <c r="A174" s="1336">
        <v>132</v>
      </c>
      <c r="B174" s="1337" t="s">
        <v>8536</v>
      </c>
      <c r="C174" s="1336" t="s">
        <v>7872</v>
      </c>
      <c r="D174" s="1364">
        <v>4.96</v>
      </c>
    </row>
    <row r="175" spans="1:4">
      <c r="A175" s="1365">
        <v>13408</v>
      </c>
      <c r="B175" s="1366" t="s">
        <v>8537</v>
      </c>
      <c r="C175" s="1365" t="s">
        <v>7874</v>
      </c>
      <c r="D175" s="1367">
        <v>1763.04</v>
      </c>
    </row>
    <row r="176" spans="1:4">
      <c r="A176" s="1336">
        <v>37476</v>
      </c>
      <c r="B176" s="1337" t="s">
        <v>8538</v>
      </c>
      <c r="C176" s="1336" t="s">
        <v>7867</v>
      </c>
      <c r="D176" s="1364">
        <v>1266.1099999999999</v>
      </c>
    </row>
    <row r="177" spans="1:4">
      <c r="A177" s="1365">
        <v>37478</v>
      </c>
      <c r="B177" s="1366" t="s">
        <v>8539</v>
      </c>
      <c r="C177" s="1365" t="s">
        <v>7867</v>
      </c>
      <c r="D177" s="1367">
        <v>1791.21</v>
      </c>
    </row>
    <row r="178" spans="1:4">
      <c r="A178" s="1336">
        <v>37477</v>
      </c>
      <c r="B178" s="1337" t="s">
        <v>8540</v>
      </c>
      <c r="C178" s="1336" t="s">
        <v>7867</v>
      </c>
      <c r="D178" s="1364">
        <v>2191.8000000000002</v>
      </c>
    </row>
    <row r="179" spans="1:4">
      <c r="A179" s="1365">
        <v>37479</v>
      </c>
      <c r="B179" s="1366" t="s">
        <v>8541</v>
      </c>
      <c r="C179" s="1365" t="s">
        <v>7867</v>
      </c>
      <c r="D179" s="1367">
        <v>2740.6</v>
      </c>
    </row>
    <row r="180" spans="1:4">
      <c r="A180" s="1336">
        <v>4319</v>
      </c>
      <c r="B180" s="1337" t="s">
        <v>8542</v>
      </c>
      <c r="C180" s="1336" t="s">
        <v>7867</v>
      </c>
      <c r="D180" s="1364">
        <v>1.01</v>
      </c>
    </row>
    <row r="181" spans="1:4">
      <c r="A181" s="1365">
        <v>40553</v>
      </c>
      <c r="B181" s="1366" t="s">
        <v>8543</v>
      </c>
      <c r="C181" s="1365" t="s">
        <v>7869</v>
      </c>
      <c r="D181" s="1367">
        <v>36.25</v>
      </c>
    </row>
    <row r="182" spans="1:4">
      <c r="A182" s="1336">
        <v>13003</v>
      </c>
      <c r="B182" s="1337" t="s">
        <v>8544</v>
      </c>
      <c r="C182" s="1336" t="s">
        <v>7872</v>
      </c>
      <c r="D182" s="1364">
        <v>1.61</v>
      </c>
    </row>
    <row r="183" spans="1:4">
      <c r="A183" s="1365">
        <v>6114</v>
      </c>
      <c r="B183" s="1366" t="s">
        <v>8545</v>
      </c>
      <c r="C183" s="1365" t="s">
        <v>7866</v>
      </c>
      <c r="D183" s="1367">
        <v>8.83</v>
      </c>
    </row>
    <row r="184" spans="1:4">
      <c r="A184" s="1336">
        <v>40912</v>
      </c>
      <c r="B184" s="1337" t="s">
        <v>8546</v>
      </c>
      <c r="C184" s="1336" t="s">
        <v>7875</v>
      </c>
      <c r="D184" s="1364">
        <v>1560.13</v>
      </c>
    </row>
    <row r="185" spans="1:4">
      <c r="A185" s="1365">
        <v>247</v>
      </c>
      <c r="B185" s="1366" t="s">
        <v>8547</v>
      </c>
      <c r="C185" s="1365" t="s">
        <v>7866</v>
      </c>
      <c r="D185" s="1367">
        <v>9.2100000000000009</v>
      </c>
    </row>
    <row r="186" spans="1:4">
      <c r="A186" s="1336">
        <v>40919</v>
      </c>
      <c r="B186" s="1337" t="s">
        <v>8548</v>
      </c>
      <c r="C186" s="1336" t="s">
        <v>7875</v>
      </c>
      <c r="D186" s="1364">
        <v>1627.12</v>
      </c>
    </row>
    <row r="187" spans="1:4">
      <c r="A187" s="1365">
        <v>25958</v>
      </c>
      <c r="B187" s="1366" t="s">
        <v>8549</v>
      </c>
      <c r="C187" s="1365" t="s">
        <v>7866</v>
      </c>
      <c r="D187" s="1367">
        <v>6.77</v>
      </c>
    </row>
    <row r="188" spans="1:4">
      <c r="A188" s="1336">
        <v>40984</v>
      </c>
      <c r="B188" s="1337" t="s">
        <v>8550</v>
      </c>
      <c r="C188" s="1336" t="s">
        <v>7875</v>
      </c>
      <c r="D188" s="1364">
        <v>1195.3499999999999</v>
      </c>
    </row>
    <row r="189" spans="1:4">
      <c r="A189" s="1365">
        <v>248</v>
      </c>
      <c r="B189" s="1366" t="s">
        <v>8551</v>
      </c>
      <c r="C189" s="1365" t="s">
        <v>7866</v>
      </c>
      <c r="D189" s="1367">
        <v>9.15</v>
      </c>
    </row>
    <row r="190" spans="1:4">
      <c r="A190" s="1336">
        <v>41086</v>
      </c>
      <c r="B190" s="1337" t="s">
        <v>8552</v>
      </c>
      <c r="C190" s="1336" t="s">
        <v>7875</v>
      </c>
      <c r="D190" s="1364">
        <v>1614.36</v>
      </c>
    </row>
    <row r="191" spans="1:4">
      <c r="A191" s="1365">
        <v>6127</v>
      </c>
      <c r="B191" s="1366" t="s">
        <v>8553</v>
      </c>
      <c r="C191" s="1365" t="s">
        <v>7866</v>
      </c>
      <c r="D191" s="1367">
        <v>9.42</v>
      </c>
    </row>
    <row r="192" spans="1:4">
      <c r="A192" s="1336">
        <v>34466</v>
      </c>
      <c r="B192" s="1337" t="s">
        <v>8554</v>
      </c>
      <c r="C192" s="1336" t="s">
        <v>7866</v>
      </c>
      <c r="D192" s="1364">
        <v>9.15</v>
      </c>
    </row>
    <row r="193" spans="1:4">
      <c r="A193" s="1365">
        <v>41083</v>
      </c>
      <c r="B193" s="1366" t="s">
        <v>8555</v>
      </c>
      <c r="C193" s="1365" t="s">
        <v>7875</v>
      </c>
      <c r="D193" s="1367">
        <v>1614.36</v>
      </c>
    </row>
    <row r="194" spans="1:4">
      <c r="A194" s="1336">
        <v>252</v>
      </c>
      <c r="B194" s="1337" t="s">
        <v>8556</v>
      </c>
      <c r="C194" s="1336" t="s">
        <v>7866</v>
      </c>
      <c r="D194" s="1364">
        <v>9.4700000000000006</v>
      </c>
    </row>
    <row r="195" spans="1:4">
      <c r="A195" s="1365">
        <v>40909</v>
      </c>
      <c r="B195" s="1366" t="s">
        <v>8557</v>
      </c>
      <c r="C195" s="1365" t="s">
        <v>7875</v>
      </c>
      <c r="D195" s="1367">
        <v>1673.39</v>
      </c>
    </row>
    <row r="196" spans="1:4">
      <c r="A196" s="1336">
        <v>242</v>
      </c>
      <c r="B196" s="1337" t="s">
        <v>8558</v>
      </c>
      <c r="C196" s="1336" t="s">
        <v>7866</v>
      </c>
      <c r="D196" s="1364">
        <v>16.46</v>
      </c>
    </row>
    <row r="197" spans="1:4">
      <c r="A197" s="1365">
        <v>41085</v>
      </c>
      <c r="B197" s="1366" t="s">
        <v>8559</v>
      </c>
      <c r="C197" s="1365" t="s">
        <v>7875</v>
      </c>
      <c r="D197" s="1367">
        <v>2902.71</v>
      </c>
    </row>
    <row r="198" spans="1:4">
      <c r="A198" s="1336">
        <v>427</v>
      </c>
      <c r="B198" s="1337" t="s">
        <v>8560</v>
      </c>
      <c r="C198" s="1336" t="s">
        <v>7867</v>
      </c>
      <c r="D198" s="1364">
        <v>4.66</v>
      </c>
    </row>
    <row r="199" spans="1:4">
      <c r="A199" s="1365">
        <v>417</v>
      </c>
      <c r="B199" s="1366" t="s">
        <v>8561</v>
      </c>
      <c r="C199" s="1365" t="s">
        <v>7867</v>
      </c>
      <c r="D199" s="1367">
        <v>2.2000000000000002</v>
      </c>
    </row>
    <row r="200" spans="1:4">
      <c r="A200" s="1336">
        <v>11273</v>
      </c>
      <c r="B200" s="1337" t="s">
        <v>8562</v>
      </c>
      <c r="C200" s="1336" t="s">
        <v>7867</v>
      </c>
      <c r="D200" s="1364">
        <v>6.82</v>
      </c>
    </row>
    <row r="201" spans="1:4">
      <c r="A201" s="1365">
        <v>11272</v>
      </c>
      <c r="B201" s="1366" t="s">
        <v>8563</v>
      </c>
      <c r="C201" s="1365" t="s">
        <v>7867</v>
      </c>
      <c r="D201" s="1367">
        <v>4.1100000000000003</v>
      </c>
    </row>
    <row r="202" spans="1:4">
      <c r="A202" s="1336">
        <v>11275</v>
      </c>
      <c r="B202" s="1337" t="s">
        <v>8564</v>
      </c>
      <c r="C202" s="1336" t="s">
        <v>7867</v>
      </c>
      <c r="D202" s="1364">
        <v>1.65</v>
      </c>
    </row>
    <row r="203" spans="1:4">
      <c r="A203" s="1365">
        <v>11274</v>
      </c>
      <c r="B203" s="1366" t="s">
        <v>8565</v>
      </c>
      <c r="C203" s="1365" t="s">
        <v>7867</v>
      </c>
      <c r="D203" s="1367">
        <v>1.26</v>
      </c>
    </row>
    <row r="204" spans="1:4">
      <c r="A204" s="1336">
        <v>38470</v>
      </c>
      <c r="B204" s="1337" t="s">
        <v>8566</v>
      </c>
      <c r="C204" s="1336" t="s">
        <v>7867</v>
      </c>
      <c r="D204" s="1364">
        <v>31.2</v>
      </c>
    </row>
    <row r="205" spans="1:4">
      <c r="A205" s="1365">
        <v>38547</v>
      </c>
      <c r="B205" s="1366" t="s">
        <v>8567</v>
      </c>
      <c r="C205" s="1365" t="s">
        <v>7867</v>
      </c>
      <c r="D205" s="1367">
        <v>85.14</v>
      </c>
    </row>
    <row r="206" spans="1:4">
      <c r="A206" s="1336">
        <v>38469</v>
      </c>
      <c r="B206" s="1337" t="s">
        <v>8568</v>
      </c>
      <c r="C206" s="1336" t="s">
        <v>7867</v>
      </c>
      <c r="D206" s="1364">
        <v>91.54</v>
      </c>
    </row>
    <row r="207" spans="1:4">
      <c r="A207" s="1365">
        <v>38467</v>
      </c>
      <c r="B207" s="1366" t="s">
        <v>8569</v>
      </c>
      <c r="C207" s="1365" t="s">
        <v>7867</v>
      </c>
      <c r="D207" s="1367">
        <v>51.51</v>
      </c>
    </row>
    <row r="208" spans="1:4">
      <c r="A208" s="1336">
        <v>38468</v>
      </c>
      <c r="B208" s="1337" t="s">
        <v>8570</v>
      </c>
      <c r="C208" s="1336" t="s">
        <v>7867</v>
      </c>
      <c r="D208" s="1364">
        <v>56.68</v>
      </c>
    </row>
    <row r="209" spans="1:4">
      <c r="A209" s="1365">
        <v>38471</v>
      </c>
      <c r="B209" s="1366" t="s">
        <v>8571</v>
      </c>
      <c r="C209" s="1365" t="s">
        <v>7867</v>
      </c>
      <c r="D209" s="1367">
        <v>73.61</v>
      </c>
    </row>
    <row r="210" spans="1:4">
      <c r="A210" s="1336">
        <v>37370</v>
      </c>
      <c r="B210" s="1337" t="s">
        <v>8572</v>
      </c>
      <c r="C210" s="1336" t="s">
        <v>7866</v>
      </c>
      <c r="D210" s="1364">
        <v>2.15</v>
      </c>
    </row>
    <row r="211" spans="1:4">
      <c r="A211" s="1365">
        <v>40862</v>
      </c>
      <c r="B211" s="1366" t="s">
        <v>8573</v>
      </c>
      <c r="C211" s="1365" t="s">
        <v>7875</v>
      </c>
      <c r="D211" s="1367">
        <v>405.95</v>
      </c>
    </row>
    <row r="212" spans="1:4">
      <c r="A212" s="1336">
        <v>10658</v>
      </c>
      <c r="B212" s="1337" t="s">
        <v>8574</v>
      </c>
      <c r="C212" s="1336" t="s">
        <v>7867</v>
      </c>
      <c r="D212" s="1364">
        <v>6900</v>
      </c>
    </row>
    <row r="213" spans="1:4">
      <c r="A213" s="1365">
        <v>253</v>
      </c>
      <c r="B213" s="1366" t="s">
        <v>8575</v>
      </c>
      <c r="C213" s="1365" t="s">
        <v>7866</v>
      </c>
      <c r="D213" s="1367">
        <v>12.68</v>
      </c>
    </row>
    <row r="214" spans="1:4">
      <c r="A214" s="1336">
        <v>40809</v>
      </c>
      <c r="B214" s="1337" t="s">
        <v>8576</v>
      </c>
      <c r="C214" s="1336" t="s">
        <v>7875</v>
      </c>
      <c r="D214" s="1364">
        <v>2236.52</v>
      </c>
    </row>
    <row r="215" spans="1:4" ht="30">
      <c r="A215" s="1365">
        <v>42457</v>
      </c>
      <c r="B215" s="1366" t="s">
        <v>8577</v>
      </c>
      <c r="C215" s="1365" t="s">
        <v>7867</v>
      </c>
      <c r="D215" s="1367">
        <v>1585.1</v>
      </c>
    </row>
    <row r="216" spans="1:4">
      <c r="A216" s="1336">
        <v>583</v>
      </c>
      <c r="B216" s="1337" t="s">
        <v>8578</v>
      </c>
      <c r="C216" s="1336" t="s">
        <v>7871</v>
      </c>
      <c r="D216" s="1364">
        <v>21.59</v>
      </c>
    </row>
    <row r="217" spans="1:4">
      <c r="A217" s="1365">
        <v>299</v>
      </c>
      <c r="B217" s="1366" t="s">
        <v>8579</v>
      </c>
      <c r="C217" s="1365" t="s">
        <v>7867</v>
      </c>
      <c r="D217" s="1367">
        <v>1.54</v>
      </c>
    </row>
    <row r="218" spans="1:4">
      <c r="A218" s="1336">
        <v>298</v>
      </c>
      <c r="B218" s="1337" t="s">
        <v>8580</v>
      </c>
      <c r="C218" s="1336" t="s">
        <v>7867</v>
      </c>
      <c r="D218" s="1364">
        <v>1.55</v>
      </c>
    </row>
    <row r="219" spans="1:4">
      <c r="A219" s="1365">
        <v>295</v>
      </c>
      <c r="B219" s="1366" t="s">
        <v>8581</v>
      </c>
      <c r="C219" s="1365" t="s">
        <v>7867</v>
      </c>
      <c r="D219" s="1367">
        <v>0.92</v>
      </c>
    </row>
    <row r="220" spans="1:4">
      <c r="A220" s="1336">
        <v>296</v>
      </c>
      <c r="B220" s="1337" t="s">
        <v>8582</v>
      </c>
      <c r="C220" s="1336" t="s">
        <v>7867</v>
      </c>
      <c r="D220" s="1364">
        <v>0.96</v>
      </c>
    </row>
    <row r="221" spans="1:4">
      <c r="A221" s="1365">
        <v>297</v>
      </c>
      <c r="B221" s="1366" t="s">
        <v>8583</v>
      </c>
      <c r="C221" s="1365" t="s">
        <v>7867</v>
      </c>
      <c r="D221" s="1367">
        <v>1.35</v>
      </c>
    </row>
    <row r="222" spans="1:4">
      <c r="A222" s="1336">
        <v>301</v>
      </c>
      <c r="B222" s="1337" t="s">
        <v>8584</v>
      </c>
      <c r="C222" s="1336" t="s">
        <v>7867</v>
      </c>
      <c r="D222" s="1364">
        <v>1.7</v>
      </c>
    </row>
    <row r="223" spans="1:4">
      <c r="A223" s="1365">
        <v>300</v>
      </c>
      <c r="B223" s="1366" t="s">
        <v>8585</v>
      </c>
      <c r="C223" s="1365" t="s">
        <v>7867</v>
      </c>
      <c r="D223" s="1367">
        <v>7.14</v>
      </c>
    </row>
    <row r="224" spans="1:4">
      <c r="A224" s="1336">
        <v>20084</v>
      </c>
      <c r="B224" s="1337" t="s">
        <v>8586</v>
      </c>
      <c r="C224" s="1336" t="s">
        <v>7867</v>
      </c>
      <c r="D224" s="1364">
        <v>0.92</v>
      </c>
    </row>
    <row r="225" spans="1:4">
      <c r="A225" s="1365">
        <v>20085</v>
      </c>
      <c r="B225" s="1366" t="s">
        <v>8587</v>
      </c>
      <c r="C225" s="1365" t="s">
        <v>7867</v>
      </c>
      <c r="D225" s="1367">
        <v>0.85</v>
      </c>
    </row>
    <row r="226" spans="1:4">
      <c r="A226" s="1336">
        <v>311</v>
      </c>
      <c r="B226" s="1337" t="s">
        <v>8588</v>
      </c>
      <c r="C226" s="1336" t="s">
        <v>7867</v>
      </c>
      <c r="D226" s="1364">
        <v>5.52</v>
      </c>
    </row>
    <row r="227" spans="1:4">
      <c r="A227" s="1365">
        <v>318</v>
      </c>
      <c r="B227" s="1366" t="s">
        <v>8589</v>
      </c>
      <c r="C227" s="1365" t="s">
        <v>7867</v>
      </c>
      <c r="D227" s="1367">
        <v>9.68</v>
      </c>
    </row>
    <row r="228" spans="1:4">
      <c r="A228" s="1336">
        <v>319</v>
      </c>
      <c r="B228" s="1337" t="s">
        <v>8590</v>
      </c>
      <c r="C228" s="1336" t="s">
        <v>7867</v>
      </c>
      <c r="D228" s="1364">
        <v>18.28</v>
      </c>
    </row>
    <row r="229" spans="1:4">
      <c r="A229" s="1365">
        <v>320</v>
      </c>
      <c r="B229" s="1366" t="s">
        <v>8591</v>
      </c>
      <c r="C229" s="1365" t="s">
        <v>7867</v>
      </c>
      <c r="D229" s="1367">
        <v>58.13</v>
      </c>
    </row>
    <row r="230" spans="1:4">
      <c r="A230" s="1336">
        <v>314</v>
      </c>
      <c r="B230" s="1337" t="s">
        <v>8592</v>
      </c>
      <c r="C230" s="1336" t="s">
        <v>7867</v>
      </c>
      <c r="D230" s="1364">
        <v>89.29</v>
      </c>
    </row>
    <row r="231" spans="1:4">
      <c r="A231" s="1365">
        <v>303</v>
      </c>
      <c r="B231" s="1366" t="s">
        <v>8593</v>
      </c>
      <c r="C231" s="1365" t="s">
        <v>7867</v>
      </c>
      <c r="D231" s="1367">
        <v>2.31</v>
      </c>
    </row>
    <row r="232" spans="1:4">
      <c r="A232" s="1336">
        <v>304</v>
      </c>
      <c r="B232" s="1337" t="s">
        <v>8594</v>
      </c>
      <c r="C232" s="1336" t="s">
        <v>7867</v>
      </c>
      <c r="D232" s="1364">
        <v>3.53</v>
      </c>
    </row>
    <row r="233" spans="1:4">
      <c r="A233" s="1365">
        <v>305</v>
      </c>
      <c r="B233" s="1366" t="s">
        <v>8595</v>
      </c>
      <c r="C233" s="1365" t="s">
        <v>7867</v>
      </c>
      <c r="D233" s="1367">
        <v>6.04</v>
      </c>
    </row>
    <row r="234" spans="1:4">
      <c r="A234" s="1336">
        <v>306</v>
      </c>
      <c r="B234" s="1337" t="s">
        <v>8596</v>
      </c>
      <c r="C234" s="1336" t="s">
        <v>7867</v>
      </c>
      <c r="D234" s="1364">
        <v>7.26</v>
      </c>
    </row>
    <row r="235" spans="1:4">
      <c r="A235" s="1365">
        <v>307</v>
      </c>
      <c r="B235" s="1366" t="s">
        <v>8597</v>
      </c>
      <c r="C235" s="1365" t="s">
        <v>7867</v>
      </c>
      <c r="D235" s="1367">
        <v>14.33</v>
      </c>
    </row>
    <row r="236" spans="1:4">
      <c r="A236" s="1336">
        <v>309</v>
      </c>
      <c r="B236" s="1337" t="s">
        <v>8598</v>
      </c>
      <c r="C236" s="1336" t="s">
        <v>7867</v>
      </c>
      <c r="D236" s="1364">
        <v>29.38</v>
      </c>
    </row>
    <row r="237" spans="1:4">
      <c r="A237" s="1365">
        <v>310</v>
      </c>
      <c r="B237" s="1366" t="s">
        <v>8599</v>
      </c>
      <c r="C237" s="1365" t="s">
        <v>7867</v>
      </c>
      <c r="D237" s="1367">
        <v>37.26</v>
      </c>
    </row>
    <row r="238" spans="1:4">
      <c r="A238" s="1336">
        <v>328</v>
      </c>
      <c r="B238" s="1337" t="s">
        <v>8600</v>
      </c>
      <c r="C238" s="1336" t="s">
        <v>7867</v>
      </c>
      <c r="D238" s="1364">
        <v>4.4400000000000004</v>
      </c>
    </row>
    <row r="239" spans="1:4">
      <c r="A239" s="1365">
        <v>325</v>
      </c>
      <c r="B239" s="1366" t="s">
        <v>8601</v>
      </c>
      <c r="C239" s="1365" t="s">
        <v>7867</v>
      </c>
      <c r="D239" s="1367">
        <v>1.72</v>
      </c>
    </row>
    <row r="240" spans="1:4">
      <c r="A240" s="1336">
        <v>20326</v>
      </c>
      <c r="B240" s="1337" t="s">
        <v>8602</v>
      </c>
      <c r="C240" s="1336" t="s">
        <v>7867</v>
      </c>
      <c r="D240" s="1364">
        <v>4.6100000000000003</v>
      </c>
    </row>
    <row r="241" spans="1:4">
      <c r="A241" s="1365">
        <v>329</v>
      </c>
      <c r="B241" s="1366" t="s">
        <v>8603</v>
      </c>
      <c r="C241" s="1365" t="s">
        <v>7867</v>
      </c>
      <c r="D241" s="1367">
        <v>5.68</v>
      </c>
    </row>
    <row r="242" spans="1:4">
      <c r="A242" s="1336">
        <v>308</v>
      </c>
      <c r="B242" s="1337" t="s">
        <v>8604</v>
      </c>
      <c r="C242" s="1336" t="s">
        <v>7867</v>
      </c>
      <c r="D242" s="1364">
        <v>19.14</v>
      </c>
    </row>
    <row r="243" spans="1:4">
      <c r="A243" s="1365">
        <v>39642</v>
      </c>
      <c r="B243" s="1366" t="s">
        <v>8605</v>
      </c>
      <c r="C243" s="1365" t="s">
        <v>7867</v>
      </c>
      <c r="D243" s="1367">
        <v>1.1599999999999999</v>
      </c>
    </row>
    <row r="244" spans="1:4">
      <c r="A244" s="1336">
        <v>39641</v>
      </c>
      <c r="B244" s="1337" t="s">
        <v>8606</v>
      </c>
      <c r="C244" s="1336" t="s">
        <v>7867</v>
      </c>
      <c r="D244" s="1364">
        <v>0.81</v>
      </c>
    </row>
    <row r="245" spans="1:4">
      <c r="A245" s="1365">
        <v>39643</v>
      </c>
      <c r="B245" s="1366" t="s">
        <v>8607</v>
      </c>
      <c r="C245" s="1365" t="s">
        <v>7867</v>
      </c>
      <c r="D245" s="1367">
        <v>3.23</v>
      </c>
    </row>
    <row r="246" spans="1:4">
      <c r="A246" s="1336">
        <v>39644</v>
      </c>
      <c r="B246" s="1337" t="s">
        <v>8608</v>
      </c>
      <c r="C246" s="1336" t="s">
        <v>7867</v>
      </c>
      <c r="D246" s="1364">
        <v>4.17</v>
      </c>
    </row>
    <row r="247" spans="1:4">
      <c r="A247" s="1365">
        <v>39645</v>
      </c>
      <c r="B247" s="1366" t="s">
        <v>8609</v>
      </c>
      <c r="C247" s="1365" t="s">
        <v>7867</v>
      </c>
      <c r="D247" s="1367">
        <v>5.38</v>
      </c>
    </row>
    <row r="248" spans="1:4">
      <c r="A248" s="1336">
        <v>12548</v>
      </c>
      <c r="B248" s="1337" t="s">
        <v>8610</v>
      </c>
      <c r="C248" s="1336" t="s">
        <v>7867</v>
      </c>
      <c r="D248" s="1364">
        <v>63.32</v>
      </c>
    </row>
    <row r="249" spans="1:4">
      <c r="A249" s="1365">
        <v>13113</v>
      </c>
      <c r="B249" s="1366" t="s">
        <v>8611</v>
      </c>
      <c r="C249" s="1365" t="s">
        <v>7867</v>
      </c>
      <c r="D249" s="1367">
        <v>25.95</v>
      </c>
    </row>
    <row r="250" spans="1:4">
      <c r="A250" s="1336">
        <v>13114</v>
      </c>
      <c r="B250" s="1337" t="s">
        <v>8612</v>
      </c>
      <c r="C250" s="1336" t="s">
        <v>7867</v>
      </c>
      <c r="D250" s="1364">
        <v>31.59</v>
      </c>
    </row>
    <row r="251" spans="1:4">
      <c r="A251" s="1365">
        <v>12530</v>
      </c>
      <c r="B251" s="1366" t="s">
        <v>8613</v>
      </c>
      <c r="C251" s="1365" t="s">
        <v>7867</v>
      </c>
      <c r="D251" s="1367">
        <v>38.49</v>
      </c>
    </row>
    <row r="252" spans="1:4">
      <c r="A252" s="1336">
        <v>12531</v>
      </c>
      <c r="B252" s="1337" t="s">
        <v>8614</v>
      </c>
      <c r="C252" s="1336" t="s">
        <v>7867</v>
      </c>
      <c r="D252" s="1364">
        <v>43.06</v>
      </c>
    </row>
    <row r="253" spans="1:4">
      <c r="A253" s="1365">
        <v>12532</v>
      </c>
      <c r="B253" s="1366" t="s">
        <v>8615</v>
      </c>
      <c r="C253" s="1365" t="s">
        <v>7867</v>
      </c>
      <c r="D253" s="1367">
        <v>52.66</v>
      </c>
    </row>
    <row r="254" spans="1:4">
      <c r="A254" s="1336">
        <v>12533</v>
      </c>
      <c r="B254" s="1337" t="s">
        <v>8616</v>
      </c>
      <c r="C254" s="1336" t="s">
        <v>7867</v>
      </c>
      <c r="D254" s="1364">
        <v>62.81</v>
      </c>
    </row>
    <row r="255" spans="1:4">
      <c r="A255" s="1365">
        <v>12544</v>
      </c>
      <c r="B255" s="1366" t="s">
        <v>8617</v>
      </c>
      <c r="C255" s="1365" t="s">
        <v>7867</v>
      </c>
      <c r="D255" s="1367">
        <v>76.73</v>
      </c>
    </row>
    <row r="256" spans="1:4">
      <c r="A256" s="1336">
        <v>12546</v>
      </c>
      <c r="B256" s="1337" t="s">
        <v>8618</v>
      </c>
      <c r="C256" s="1336" t="s">
        <v>7867</v>
      </c>
      <c r="D256" s="1364">
        <v>79.430000000000007</v>
      </c>
    </row>
    <row r="257" spans="1:4">
      <c r="A257" s="1365">
        <v>12547</v>
      </c>
      <c r="B257" s="1366" t="s">
        <v>8619</v>
      </c>
      <c r="C257" s="1365" t="s">
        <v>7867</v>
      </c>
      <c r="D257" s="1367">
        <v>92.37</v>
      </c>
    </row>
    <row r="258" spans="1:4">
      <c r="A258" s="1336">
        <v>12551</v>
      </c>
      <c r="B258" s="1337" t="s">
        <v>8620</v>
      </c>
      <c r="C258" s="1336" t="s">
        <v>7867</v>
      </c>
      <c r="D258" s="1364">
        <v>100.58</v>
      </c>
    </row>
    <row r="259" spans="1:4">
      <c r="A259" s="1365">
        <v>12563</v>
      </c>
      <c r="B259" s="1366" t="s">
        <v>8621</v>
      </c>
      <c r="C259" s="1365" t="s">
        <v>7867</v>
      </c>
      <c r="D259" s="1367">
        <v>157.97999999999999</v>
      </c>
    </row>
    <row r="260" spans="1:4">
      <c r="A260" s="1336">
        <v>12565</v>
      </c>
      <c r="B260" s="1337" t="s">
        <v>8622</v>
      </c>
      <c r="C260" s="1336" t="s">
        <v>7867</v>
      </c>
      <c r="D260" s="1364">
        <v>248.6</v>
      </c>
    </row>
    <row r="261" spans="1:4">
      <c r="A261" s="1365">
        <v>12567</v>
      </c>
      <c r="B261" s="1366" t="s">
        <v>8623</v>
      </c>
      <c r="C261" s="1365" t="s">
        <v>7867</v>
      </c>
      <c r="D261" s="1367">
        <v>323.48</v>
      </c>
    </row>
    <row r="262" spans="1:4">
      <c r="A262" s="1336">
        <v>12568</v>
      </c>
      <c r="B262" s="1337" t="s">
        <v>8624</v>
      </c>
      <c r="C262" s="1336" t="s">
        <v>7867</v>
      </c>
      <c r="D262" s="1364">
        <v>534.12</v>
      </c>
    </row>
    <row r="263" spans="1:4">
      <c r="A263" s="1365">
        <v>11789</v>
      </c>
      <c r="B263" s="1366" t="s">
        <v>8625</v>
      </c>
      <c r="C263" s="1365" t="s">
        <v>7867</v>
      </c>
      <c r="D263" s="1367">
        <v>0.62</v>
      </c>
    </row>
    <row r="264" spans="1:4">
      <c r="A264" s="1336">
        <v>20975</v>
      </c>
      <c r="B264" s="1337" t="s">
        <v>8626</v>
      </c>
      <c r="C264" s="1336" t="s">
        <v>7867</v>
      </c>
      <c r="D264" s="1364">
        <v>8.68</v>
      </c>
    </row>
    <row r="265" spans="1:4">
      <c r="A265" s="1365">
        <v>20976</v>
      </c>
      <c r="B265" s="1366" t="s">
        <v>8627</v>
      </c>
      <c r="C265" s="1365" t="s">
        <v>7867</v>
      </c>
      <c r="D265" s="1367">
        <v>13.12</v>
      </c>
    </row>
    <row r="266" spans="1:4">
      <c r="A266" s="1336">
        <v>40340</v>
      </c>
      <c r="B266" s="1337" t="s">
        <v>8628</v>
      </c>
      <c r="C266" s="1336" t="s">
        <v>7867</v>
      </c>
      <c r="D266" s="1364">
        <v>45.02</v>
      </c>
    </row>
    <row r="267" spans="1:4">
      <c r="A267" s="1365">
        <v>40341</v>
      </c>
      <c r="B267" s="1366" t="s">
        <v>8629</v>
      </c>
      <c r="C267" s="1365" t="s">
        <v>7867</v>
      </c>
      <c r="D267" s="1367">
        <v>53.3</v>
      </c>
    </row>
    <row r="268" spans="1:4">
      <c r="A268" s="1336">
        <v>40342</v>
      </c>
      <c r="B268" s="1337" t="s">
        <v>8630</v>
      </c>
      <c r="C268" s="1336" t="s">
        <v>7867</v>
      </c>
      <c r="D268" s="1364">
        <v>67.58</v>
      </c>
    </row>
    <row r="269" spans="1:4">
      <c r="A269" s="1365">
        <v>40343</v>
      </c>
      <c r="B269" s="1366" t="s">
        <v>8631</v>
      </c>
      <c r="C269" s="1365" t="s">
        <v>7867</v>
      </c>
      <c r="D269" s="1367">
        <v>82.91</v>
      </c>
    </row>
    <row r="270" spans="1:4">
      <c r="A270" s="1336">
        <v>40344</v>
      </c>
      <c r="B270" s="1337" t="s">
        <v>8632</v>
      </c>
      <c r="C270" s="1336" t="s">
        <v>7867</v>
      </c>
      <c r="D270" s="1364">
        <v>87.66</v>
      </c>
    </row>
    <row r="271" spans="1:4">
      <c r="A271" s="1365">
        <v>40345</v>
      </c>
      <c r="B271" s="1366" t="s">
        <v>8633</v>
      </c>
      <c r="C271" s="1365" t="s">
        <v>7867</v>
      </c>
      <c r="D271" s="1367">
        <v>109.45</v>
      </c>
    </row>
    <row r="272" spans="1:4">
      <c r="A272" s="1336">
        <v>40346</v>
      </c>
      <c r="B272" s="1337" t="s">
        <v>8634</v>
      </c>
      <c r="C272" s="1336" t="s">
        <v>7867</v>
      </c>
      <c r="D272" s="1364">
        <v>102.96</v>
      </c>
    </row>
    <row r="273" spans="1:4">
      <c r="A273" s="1365">
        <v>40347</v>
      </c>
      <c r="B273" s="1366" t="s">
        <v>8635</v>
      </c>
      <c r="C273" s="1365" t="s">
        <v>7867</v>
      </c>
      <c r="D273" s="1367">
        <v>127.3</v>
      </c>
    </row>
    <row r="274" spans="1:4">
      <c r="A274" s="1336">
        <v>38840</v>
      </c>
      <c r="B274" s="1337" t="s">
        <v>8636</v>
      </c>
      <c r="C274" s="1336" t="s">
        <v>7867</v>
      </c>
      <c r="D274" s="1364">
        <v>1.77</v>
      </c>
    </row>
    <row r="275" spans="1:4">
      <c r="A275" s="1365">
        <v>38841</v>
      </c>
      <c r="B275" s="1366" t="s">
        <v>8637</v>
      </c>
      <c r="C275" s="1365" t="s">
        <v>7867</v>
      </c>
      <c r="D275" s="1367">
        <v>1.97</v>
      </c>
    </row>
    <row r="276" spans="1:4">
      <c r="A276" s="1336">
        <v>38842</v>
      </c>
      <c r="B276" s="1337" t="s">
        <v>8638</v>
      </c>
      <c r="C276" s="1336" t="s">
        <v>7867</v>
      </c>
      <c r="D276" s="1364">
        <v>3.89</v>
      </c>
    </row>
    <row r="277" spans="1:4">
      <c r="A277" s="1365">
        <v>38843</v>
      </c>
      <c r="B277" s="1366" t="s">
        <v>8639</v>
      </c>
      <c r="C277" s="1365" t="s">
        <v>7867</v>
      </c>
      <c r="D277" s="1367">
        <v>6.08</v>
      </c>
    </row>
    <row r="278" spans="1:4" ht="30">
      <c r="A278" s="1336">
        <v>13761</v>
      </c>
      <c r="B278" s="1337" t="s">
        <v>8640</v>
      </c>
      <c r="C278" s="1336" t="s">
        <v>7867</v>
      </c>
      <c r="D278" s="1364">
        <v>2631.26</v>
      </c>
    </row>
    <row r="279" spans="1:4" ht="30">
      <c r="A279" s="1365">
        <v>12888</v>
      </c>
      <c r="B279" s="1366" t="s">
        <v>8641</v>
      </c>
      <c r="C279" s="1365" t="s">
        <v>7876</v>
      </c>
      <c r="D279" s="1367">
        <v>100.24</v>
      </c>
    </row>
    <row r="280" spans="1:4">
      <c r="A280" s="1336">
        <v>12889</v>
      </c>
      <c r="B280" s="1337" t="s">
        <v>8642</v>
      </c>
      <c r="C280" s="1336" t="s">
        <v>7876</v>
      </c>
      <c r="D280" s="1364">
        <v>65.459999999999994</v>
      </c>
    </row>
    <row r="281" spans="1:4" ht="30">
      <c r="A281" s="1365">
        <v>4814</v>
      </c>
      <c r="B281" s="1366" t="s">
        <v>8643</v>
      </c>
      <c r="C281" s="1365" t="s">
        <v>7867</v>
      </c>
      <c r="D281" s="1367">
        <v>116.51</v>
      </c>
    </row>
    <row r="282" spans="1:4">
      <c r="A282" s="1336">
        <v>25967</v>
      </c>
      <c r="B282" s="1337" t="s">
        <v>8644</v>
      </c>
      <c r="C282" s="1336" t="s">
        <v>7867</v>
      </c>
      <c r="D282" s="1364">
        <v>1131.73</v>
      </c>
    </row>
    <row r="283" spans="1:4">
      <c r="A283" s="1365">
        <v>6122</v>
      </c>
      <c r="B283" s="1366" t="s">
        <v>8645</v>
      </c>
      <c r="C283" s="1365" t="s">
        <v>7866</v>
      </c>
      <c r="D283" s="1367">
        <v>12.19</v>
      </c>
    </row>
    <row r="284" spans="1:4">
      <c r="A284" s="1336">
        <v>40810</v>
      </c>
      <c r="B284" s="1337" t="s">
        <v>8646</v>
      </c>
      <c r="C284" s="1336" t="s">
        <v>7875</v>
      </c>
      <c r="D284" s="1364">
        <v>2151.89</v>
      </c>
    </row>
    <row r="285" spans="1:4">
      <c r="A285" s="1365">
        <v>21100</v>
      </c>
      <c r="B285" s="1366" t="s">
        <v>8647</v>
      </c>
      <c r="C285" s="1365" t="s">
        <v>7867</v>
      </c>
      <c r="D285" s="1367">
        <v>2579.0300000000002</v>
      </c>
    </row>
    <row r="286" spans="1:4" ht="30">
      <c r="A286" s="1336">
        <v>11816</v>
      </c>
      <c r="B286" s="1337" t="s">
        <v>8648</v>
      </c>
      <c r="C286" s="1336" t="s">
        <v>7867</v>
      </c>
      <c r="D286" s="1364">
        <v>2750</v>
      </c>
    </row>
    <row r="287" spans="1:4" ht="30">
      <c r="A287" s="1365">
        <v>11814</v>
      </c>
      <c r="B287" s="1366" t="s">
        <v>8649</v>
      </c>
      <c r="C287" s="1365" t="s">
        <v>7867</v>
      </c>
      <c r="D287" s="1367">
        <v>5986.06</v>
      </c>
    </row>
    <row r="288" spans="1:4" ht="30">
      <c r="A288" s="1336">
        <v>14186</v>
      </c>
      <c r="B288" s="1337" t="s">
        <v>8650</v>
      </c>
      <c r="C288" s="1336" t="s">
        <v>7867</v>
      </c>
      <c r="D288" s="1364">
        <v>7516.3</v>
      </c>
    </row>
    <row r="289" spans="1:4" ht="30">
      <c r="A289" s="1365">
        <v>14185</v>
      </c>
      <c r="B289" s="1366" t="s">
        <v>8651</v>
      </c>
      <c r="C289" s="1365" t="s">
        <v>7867</v>
      </c>
      <c r="D289" s="1367">
        <v>9736.5400000000009</v>
      </c>
    </row>
    <row r="290" spans="1:4" ht="30">
      <c r="A290" s="1336">
        <v>11811</v>
      </c>
      <c r="B290" s="1337" t="s">
        <v>8652</v>
      </c>
      <c r="C290" s="1336" t="s">
        <v>7867</v>
      </c>
      <c r="D290" s="1364">
        <v>3722.88</v>
      </c>
    </row>
    <row r="291" spans="1:4">
      <c r="A291" s="1365">
        <v>26038</v>
      </c>
      <c r="B291" s="1366" t="s">
        <v>8653</v>
      </c>
      <c r="C291" s="1365" t="s">
        <v>7867</v>
      </c>
      <c r="D291" s="1367">
        <v>178304.23</v>
      </c>
    </row>
    <row r="292" spans="1:4">
      <c r="A292" s="1336">
        <v>34482</v>
      </c>
      <c r="B292" s="1337" t="s">
        <v>8654</v>
      </c>
      <c r="C292" s="1336" t="s">
        <v>7867</v>
      </c>
      <c r="D292" s="1364">
        <v>4937.75</v>
      </c>
    </row>
    <row r="293" spans="1:4">
      <c r="A293" s="1365">
        <v>34469</v>
      </c>
      <c r="B293" s="1366" t="s">
        <v>8655</v>
      </c>
      <c r="C293" s="1365" t="s">
        <v>7867</v>
      </c>
      <c r="D293" s="1367">
        <v>7638.09</v>
      </c>
    </row>
    <row r="294" spans="1:4">
      <c r="A294" s="1336">
        <v>34472</v>
      </c>
      <c r="B294" s="1337" t="s">
        <v>8656</v>
      </c>
      <c r="C294" s="1336" t="s">
        <v>7867</v>
      </c>
      <c r="D294" s="1364">
        <v>2350</v>
      </c>
    </row>
    <row r="295" spans="1:4">
      <c r="A295" s="1365">
        <v>34476</v>
      </c>
      <c r="B295" s="1366" t="s">
        <v>8657</v>
      </c>
      <c r="C295" s="1365" t="s">
        <v>7867</v>
      </c>
      <c r="D295" s="1367">
        <v>3983.58</v>
      </c>
    </row>
    <row r="296" spans="1:4">
      <c r="A296" s="1336">
        <v>34477</v>
      </c>
      <c r="B296" s="1337" t="s">
        <v>8658</v>
      </c>
      <c r="C296" s="1336" t="s">
        <v>7867</v>
      </c>
      <c r="D296" s="1364">
        <v>5286.98</v>
      </c>
    </row>
    <row r="297" spans="1:4">
      <c r="A297" s="1365">
        <v>39847</v>
      </c>
      <c r="B297" s="1366" t="s">
        <v>8659</v>
      </c>
      <c r="C297" s="1365" t="s">
        <v>7867</v>
      </c>
      <c r="D297" s="1367">
        <v>1450.06</v>
      </c>
    </row>
    <row r="298" spans="1:4">
      <c r="A298" s="1336">
        <v>39844</v>
      </c>
      <c r="B298" s="1337" t="s">
        <v>8660</v>
      </c>
      <c r="C298" s="1336" t="s">
        <v>7867</v>
      </c>
      <c r="D298" s="1364">
        <v>2140</v>
      </c>
    </row>
    <row r="299" spans="1:4">
      <c r="A299" s="1365">
        <v>39845</v>
      </c>
      <c r="B299" s="1366" t="s">
        <v>8661</v>
      </c>
      <c r="C299" s="1365" t="s">
        <v>7867</v>
      </c>
      <c r="D299" s="1367">
        <v>1238.5999999999999</v>
      </c>
    </row>
    <row r="300" spans="1:4">
      <c r="A300" s="1336">
        <v>39846</v>
      </c>
      <c r="B300" s="1337" t="s">
        <v>8662</v>
      </c>
      <c r="C300" s="1336" t="s">
        <v>7867</v>
      </c>
      <c r="D300" s="1364">
        <v>1307.49</v>
      </c>
    </row>
    <row r="301" spans="1:4">
      <c r="A301" s="1365">
        <v>39838</v>
      </c>
      <c r="B301" s="1366" t="s">
        <v>8663</v>
      </c>
      <c r="C301" s="1365" t="s">
        <v>7867</v>
      </c>
      <c r="D301" s="1367">
        <v>3623.93</v>
      </c>
    </row>
    <row r="302" spans="1:4">
      <c r="A302" s="1336">
        <v>39839</v>
      </c>
      <c r="B302" s="1337" t="s">
        <v>8664</v>
      </c>
      <c r="C302" s="1336" t="s">
        <v>7867</v>
      </c>
      <c r="D302" s="1364">
        <v>3786.19</v>
      </c>
    </row>
    <row r="303" spans="1:4">
      <c r="A303" s="1365">
        <v>39840</v>
      </c>
      <c r="B303" s="1366" t="s">
        <v>8665</v>
      </c>
      <c r="C303" s="1365" t="s">
        <v>7867</v>
      </c>
      <c r="D303" s="1367">
        <v>4824.97</v>
      </c>
    </row>
    <row r="304" spans="1:4">
      <c r="A304" s="1336">
        <v>39841</v>
      </c>
      <c r="B304" s="1337" t="s">
        <v>8666</v>
      </c>
      <c r="C304" s="1336" t="s">
        <v>7867</v>
      </c>
      <c r="D304" s="1364">
        <v>5130.4799999999996</v>
      </c>
    </row>
    <row r="305" spans="1:4">
      <c r="A305" s="1365">
        <v>39842</v>
      </c>
      <c r="B305" s="1366" t="s">
        <v>8667</v>
      </c>
      <c r="C305" s="1365" t="s">
        <v>7867</v>
      </c>
      <c r="D305" s="1367">
        <v>6517.63</v>
      </c>
    </row>
    <row r="306" spans="1:4">
      <c r="A306" s="1336">
        <v>39843</v>
      </c>
      <c r="B306" s="1337" t="s">
        <v>8668</v>
      </c>
      <c r="C306" s="1336" t="s">
        <v>7867</v>
      </c>
      <c r="D306" s="1364">
        <v>7194.73</v>
      </c>
    </row>
    <row r="307" spans="1:4">
      <c r="A307" s="1365">
        <v>39580</v>
      </c>
      <c r="B307" s="1366" t="s">
        <v>8669</v>
      </c>
      <c r="C307" s="1365" t="s">
        <v>7867</v>
      </c>
      <c r="D307" s="1367">
        <v>62209.33</v>
      </c>
    </row>
    <row r="308" spans="1:4">
      <c r="A308" s="1336">
        <v>39577</v>
      </c>
      <c r="B308" s="1337" t="s">
        <v>8670</v>
      </c>
      <c r="C308" s="1336" t="s">
        <v>7867</v>
      </c>
      <c r="D308" s="1364">
        <v>26773.55</v>
      </c>
    </row>
    <row r="309" spans="1:4">
      <c r="A309" s="1365">
        <v>39578</v>
      </c>
      <c r="B309" s="1366" t="s">
        <v>8671</v>
      </c>
      <c r="C309" s="1365" t="s">
        <v>7867</v>
      </c>
      <c r="D309" s="1367">
        <v>32371.91</v>
      </c>
    </row>
    <row r="310" spans="1:4">
      <c r="A310" s="1336">
        <v>39579</v>
      </c>
      <c r="B310" s="1337" t="s">
        <v>8672</v>
      </c>
      <c r="C310" s="1336" t="s">
        <v>7867</v>
      </c>
      <c r="D310" s="1364">
        <v>40240.35</v>
      </c>
    </row>
    <row r="311" spans="1:4">
      <c r="A311" s="1365">
        <v>39557</v>
      </c>
      <c r="B311" s="1366" t="s">
        <v>8673</v>
      </c>
      <c r="C311" s="1365" t="s">
        <v>7867</v>
      </c>
      <c r="D311" s="1367">
        <v>5778.21</v>
      </c>
    </row>
    <row r="312" spans="1:4">
      <c r="A312" s="1336">
        <v>39558</v>
      </c>
      <c r="B312" s="1337" t="s">
        <v>8674</v>
      </c>
      <c r="C312" s="1336" t="s">
        <v>7867</v>
      </c>
      <c r="D312" s="1364">
        <v>5815.74</v>
      </c>
    </row>
    <row r="313" spans="1:4">
      <c r="A313" s="1365">
        <v>39559</v>
      </c>
      <c r="B313" s="1366" t="s">
        <v>8675</v>
      </c>
      <c r="C313" s="1365" t="s">
        <v>7867</v>
      </c>
      <c r="D313" s="1367">
        <v>6035.17</v>
      </c>
    </row>
    <row r="314" spans="1:4">
      <c r="A314" s="1336">
        <v>39560</v>
      </c>
      <c r="B314" s="1337" t="s">
        <v>8676</v>
      </c>
      <c r="C314" s="1336" t="s">
        <v>7867</v>
      </c>
      <c r="D314" s="1364">
        <v>6940.15</v>
      </c>
    </row>
    <row r="315" spans="1:4">
      <c r="A315" s="1365">
        <v>39561</v>
      </c>
      <c r="B315" s="1366" t="s">
        <v>8677</v>
      </c>
      <c r="C315" s="1365" t="s">
        <v>7867</v>
      </c>
      <c r="D315" s="1367">
        <v>8060.04</v>
      </c>
    </row>
    <row r="316" spans="1:4">
      <c r="A316" s="1336">
        <v>39556</v>
      </c>
      <c r="B316" s="1337" t="s">
        <v>8678</v>
      </c>
      <c r="C316" s="1336" t="s">
        <v>7867</v>
      </c>
      <c r="D316" s="1364">
        <v>5322.7</v>
      </c>
    </row>
    <row r="317" spans="1:4">
      <c r="A317" s="1365">
        <v>39555</v>
      </c>
      <c r="B317" s="1366" t="s">
        <v>8679</v>
      </c>
      <c r="C317" s="1365" t="s">
        <v>7867</v>
      </c>
      <c r="D317" s="1367">
        <v>1668.96</v>
      </c>
    </row>
    <row r="318" spans="1:4">
      <c r="A318" s="1336">
        <v>39548</v>
      </c>
      <c r="B318" s="1337" t="s">
        <v>8680</v>
      </c>
      <c r="C318" s="1336" t="s">
        <v>7867</v>
      </c>
      <c r="D318" s="1364">
        <v>2414.0500000000002</v>
      </c>
    </row>
    <row r="319" spans="1:4">
      <c r="A319" s="1365">
        <v>39554</v>
      </c>
      <c r="B319" s="1366" t="s">
        <v>8681</v>
      </c>
      <c r="C319" s="1365" t="s">
        <v>7867</v>
      </c>
      <c r="D319" s="1367">
        <v>2996.42</v>
      </c>
    </row>
    <row r="320" spans="1:4">
      <c r="A320" s="1336">
        <v>39550</v>
      </c>
      <c r="B320" s="1337" t="s">
        <v>8682</v>
      </c>
      <c r="C320" s="1336" t="s">
        <v>7867</v>
      </c>
      <c r="D320" s="1364">
        <v>1168.54</v>
      </c>
    </row>
    <row r="321" spans="1:4">
      <c r="A321" s="1365">
        <v>39551</v>
      </c>
      <c r="B321" s="1366" t="s">
        <v>8683</v>
      </c>
      <c r="C321" s="1365" t="s">
        <v>7867</v>
      </c>
      <c r="D321" s="1367">
        <v>1463.31</v>
      </c>
    </row>
    <row r="322" spans="1:4">
      <c r="A322" s="1336">
        <v>39826</v>
      </c>
      <c r="B322" s="1337" t="s">
        <v>8684</v>
      </c>
      <c r="C322" s="1336" t="s">
        <v>7867</v>
      </c>
      <c r="D322" s="1364">
        <v>3959.9</v>
      </c>
    </row>
    <row r="323" spans="1:4">
      <c r="A323" s="1365">
        <v>10700</v>
      </c>
      <c r="B323" s="1366" t="s">
        <v>8685</v>
      </c>
      <c r="C323" s="1365" t="s">
        <v>7867</v>
      </c>
      <c r="D323" s="1367">
        <v>10370.280000000001</v>
      </c>
    </row>
    <row r="324" spans="1:4">
      <c r="A324" s="1336">
        <v>346</v>
      </c>
      <c r="B324" s="1337" t="s">
        <v>8686</v>
      </c>
      <c r="C324" s="1336" t="s">
        <v>7871</v>
      </c>
      <c r="D324" s="1364">
        <v>14.6</v>
      </c>
    </row>
    <row r="325" spans="1:4">
      <c r="A325" s="1365">
        <v>3312</v>
      </c>
      <c r="B325" s="1366" t="s">
        <v>8687</v>
      </c>
      <c r="C325" s="1365" t="s">
        <v>7871</v>
      </c>
      <c r="D325" s="1367">
        <v>17.170000000000002</v>
      </c>
    </row>
    <row r="326" spans="1:4">
      <c r="A326" s="1336">
        <v>339</v>
      </c>
      <c r="B326" s="1337" t="s">
        <v>8688</v>
      </c>
      <c r="C326" s="1336" t="s">
        <v>7870</v>
      </c>
      <c r="D326" s="1364">
        <v>0.71</v>
      </c>
    </row>
    <row r="327" spans="1:4">
      <c r="A327" s="1365">
        <v>340</v>
      </c>
      <c r="B327" s="1366" t="s">
        <v>8689</v>
      </c>
      <c r="C327" s="1365" t="s">
        <v>7870</v>
      </c>
      <c r="D327" s="1367">
        <v>0.97</v>
      </c>
    </row>
    <row r="328" spans="1:4">
      <c r="A328" s="1336">
        <v>338</v>
      </c>
      <c r="B328" s="1337" t="s">
        <v>8690</v>
      </c>
      <c r="C328" s="1336" t="s">
        <v>7871</v>
      </c>
      <c r="D328" s="1364">
        <v>18.38</v>
      </c>
    </row>
    <row r="329" spans="1:4">
      <c r="A329" s="1365">
        <v>334</v>
      </c>
      <c r="B329" s="1366" t="s">
        <v>8691</v>
      </c>
      <c r="C329" s="1365" t="s">
        <v>7871</v>
      </c>
      <c r="D329" s="1367">
        <v>13.21</v>
      </c>
    </row>
    <row r="330" spans="1:4">
      <c r="A330" s="1336">
        <v>335</v>
      </c>
      <c r="B330" s="1337" t="s">
        <v>8692</v>
      </c>
      <c r="C330" s="1336" t="s">
        <v>7871</v>
      </c>
      <c r="D330" s="1364">
        <v>12.1</v>
      </c>
    </row>
    <row r="331" spans="1:4">
      <c r="A331" s="1365">
        <v>342</v>
      </c>
      <c r="B331" s="1366" t="s">
        <v>8693</v>
      </c>
      <c r="C331" s="1365" t="s">
        <v>7871</v>
      </c>
      <c r="D331" s="1367">
        <v>13.68</v>
      </c>
    </row>
    <row r="332" spans="1:4">
      <c r="A332" s="1336">
        <v>333</v>
      </c>
      <c r="B332" s="1337" t="s">
        <v>8694</v>
      </c>
      <c r="C332" s="1336" t="s">
        <v>7871</v>
      </c>
      <c r="D332" s="1364">
        <v>14</v>
      </c>
    </row>
    <row r="333" spans="1:4">
      <c r="A333" s="1365">
        <v>343</v>
      </c>
      <c r="B333" s="1366" t="s">
        <v>8695</v>
      </c>
      <c r="C333" s="1365" t="s">
        <v>7870</v>
      </c>
      <c r="D333" s="1367">
        <v>0.37</v>
      </c>
    </row>
    <row r="334" spans="1:4">
      <c r="A334" s="1336">
        <v>344</v>
      </c>
      <c r="B334" s="1337" t="s">
        <v>8696</v>
      </c>
      <c r="C334" s="1336" t="s">
        <v>7871</v>
      </c>
      <c r="D334" s="1364">
        <v>15.14</v>
      </c>
    </row>
    <row r="335" spans="1:4">
      <c r="A335" s="1365">
        <v>345</v>
      </c>
      <c r="B335" s="1366" t="s">
        <v>8697</v>
      </c>
      <c r="C335" s="1365" t="s">
        <v>7871</v>
      </c>
      <c r="D335" s="1367">
        <v>18.5</v>
      </c>
    </row>
    <row r="336" spans="1:4">
      <c r="A336" s="1336">
        <v>341</v>
      </c>
      <c r="B336" s="1337" t="s">
        <v>8697</v>
      </c>
      <c r="C336" s="1336" t="s">
        <v>7870</v>
      </c>
      <c r="D336" s="1364">
        <v>0.18</v>
      </c>
    </row>
    <row r="337" spans="1:4">
      <c r="A337" s="1365">
        <v>11107</v>
      </c>
      <c r="B337" s="1366" t="s">
        <v>8698</v>
      </c>
      <c r="C337" s="1365" t="s">
        <v>7871</v>
      </c>
      <c r="D337" s="1367">
        <v>12.02</v>
      </c>
    </row>
    <row r="338" spans="1:4">
      <c r="A338" s="1336">
        <v>3313</v>
      </c>
      <c r="B338" s="1337" t="s">
        <v>8699</v>
      </c>
      <c r="C338" s="1336" t="s">
        <v>7871</v>
      </c>
      <c r="D338" s="1364">
        <v>22.1</v>
      </c>
    </row>
    <row r="339" spans="1:4">
      <c r="A339" s="1365">
        <v>34562</v>
      </c>
      <c r="B339" s="1366" t="s">
        <v>8700</v>
      </c>
      <c r="C339" s="1365" t="s">
        <v>7871</v>
      </c>
      <c r="D339" s="1367">
        <v>8.92</v>
      </c>
    </row>
    <row r="340" spans="1:4">
      <c r="A340" s="1336">
        <v>337</v>
      </c>
      <c r="B340" s="1337" t="s">
        <v>8701</v>
      </c>
      <c r="C340" s="1336" t="s">
        <v>7871</v>
      </c>
      <c r="D340" s="1364">
        <v>8.6199999999999992</v>
      </c>
    </row>
    <row r="341" spans="1:4">
      <c r="A341" s="1365">
        <v>369</v>
      </c>
      <c r="B341" s="1366" t="s">
        <v>8702</v>
      </c>
      <c r="C341" s="1365" t="s">
        <v>7869</v>
      </c>
      <c r="D341" s="1367">
        <v>66.05</v>
      </c>
    </row>
    <row r="342" spans="1:4">
      <c r="A342" s="1336">
        <v>366</v>
      </c>
      <c r="B342" s="1337" t="s">
        <v>8703</v>
      </c>
      <c r="C342" s="1336" t="s">
        <v>7869</v>
      </c>
      <c r="D342" s="1364">
        <v>55</v>
      </c>
    </row>
    <row r="343" spans="1:4">
      <c r="A343" s="1365">
        <v>367</v>
      </c>
      <c r="B343" s="1366" t="s">
        <v>8704</v>
      </c>
      <c r="C343" s="1365" t="s">
        <v>7869</v>
      </c>
      <c r="D343" s="1367">
        <v>56.5</v>
      </c>
    </row>
    <row r="344" spans="1:4">
      <c r="A344" s="1336">
        <v>370</v>
      </c>
      <c r="B344" s="1337" t="s">
        <v>8705</v>
      </c>
      <c r="C344" s="1336" t="s">
        <v>7869</v>
      </c>
      <c r="D344" s="1364">
        <v>56.25</v>
      </c>
    </row>
    <row r="345" spans="1:4">
      <c r="A345" s="1365">
        <v>368</v>
      </c>
      <c r="B345" s="1366" t="s">
        <v>8706</v>
      </c>
      <c r="C345" s="1365" t="s">
        <v>7869</v>
      </c>
      <c r="D345" s="1367">
        <v>42.37</v>
      </c>
    </row>
    <row r="346" spans="1:4">
      <c r="A346" s="1336">
        <v>11075</v>
      </c>
      <c r="B346" s="1337" t="s">
        <v>8707</v>
      </c>
      <c r="C346" s="1336" t="s">
        <v>7869</v>
      </c>
      <c r="D346" s="1364">
        <v>925.18</v>
      </c>
    </row>
    <row r="347" spans="1:4">
      <c r="A347" s="1365">
        <v>11076</v>
      </c>
      <c r="B347" s="1366" t="s">
        <v>8708</v>
      </c>
      <c r="C347" s="1365" t="s">
        <v>7869</v>
      </c>
      <c r="D347" s="1367">
        <v>70.62</v>
      </c>
    </row>
    <row r="348" spans="1:4">
      <c r="A348" s="1336">
        <v>1381</v>
      </c>
      <c r="B348" s="1337" t="s">
        <v>8709</v>
      </c>
      <c r="C348" s="1336" t="s">
        <v>7871</v>
      </c>
      <c r="D348" s="1364">
        <v>0.5</v>
      </c>
    </row>
    <row r="349" spans="1:4">
      <c r="A349" s="1365">
        <v>34353</v>
      </c>
      <c r="B349" s="1366" t="s">
        <v>8710</v>
      </c>
      <c r="C349" s="1365" t="s">
        <v>7871</v>
      </c>
      <c r="D349" s="1367">
        <v>1</v>
      </c>
    </row>
    <row r="350" spans="1:4">
      <c r="A350" s="1336">
        <v>37595</v>
      </c>
      <c r="B350" s="1337" t="s">
        <v>8711</v>
      </c>
      <c r="C350" s="1336" t="s">
        <v>7871</v>
      </c>
      <c r="D350" s="1364">
        <v>1.52</v>
      </c>
    </row>
    <row r="351" spans="1:4">
      <c r="A351" s="1365">
        <v>37596</v>
      </c>
      <c r="B351" s="1366" t="s">
        <v>8712</v>
      </c>
      <c r="C351" s="1365" t="s">
        <v>7871</v>
      </c>
      <c r="D351" s="1367">
        <v>2.2599999999999998</v>
      </c>
    </row>
    <row r="352" spans="1:4">
      <c r="A352" s="1336">
        <v>371</v>
      </c>
      <c r="B352" s="1337" t="s">
        <v>8713</v>
      </c>
      <c r="C352" s="1336" t="s">
        <v>7871</v>
      </c>
      <c r="D352" s="1364">
        <v>0.45</v>
      </c>
    </row>
    <row r="353" spans="1:4">
      <c r="A353" s="1365">
        <v>37553</v>
      </c>
      <c r="B353" s="1366" t="s">
        <v>8714</v>
      </c>
      <c r="C353" s="1365" t="s">
        <v>7871</v>
      </c>
      <c r="D353" s="1367">
        <v>1.69</v>
      </c>
    </row>
    <row r="354" spans="1:4">
      <c r="A354" s="1336">
        <v>37552</v>
      </c>
      <c r="B354" s="1337" t="s">
        <v>8715</v>
      </c>
      <c r="C354" s="1336" t="s">
        <v>7871</v>
      </c>
      <c r="D354" s="1364">
        <v>2.17</v>
      </c>
    </row>
    <row r="355" spans="1:4">
      <c r="A355" s="1365">
        <v>36880</v>
      </c>
      <c r="B355" s="1366" t="s">
        <v>8716</v>
      </c>
      <c r="C355" s="1365" t="s">
        <v>7871</v>
      </c>
      <c r="D355" s="1367">
        <v>1.68</v>
      </c>
    </row>
    <row r="356" spans="1:4">
      <c r="A356" s="1336">
        <v>34355</v>
      </c>
      <c r="B356" s="1337" t="s">
        <v>8717</v>
      </c>
      <c r="C356" s="1336" t="s">
        <v>7871</v>
      </c>
      <c r="D356" s="1364">
        <v>1.38</v>
      </c>
    </row>
    <row r="357" spans="1:4">
      <c r="A357" s="1365">
        <v>130</v>
      </c>
      <c r="B357" s="1366" t="s">
        <v>8718</v>
      </c>
      <c r="C357" s="1365" t="s">
        <v>7871</v>
      </c>
      <c r="D357" s="1367">
        <v>3.61</v>
      </c>
    </row>
    <row r="358" spans="1:4">
      <c r="A358" s="1336">
        <v>135</v>
      </c>
      <c r="B358" s="1337" t="s">
        <v>8719</v>
      </c>
      <c r="C358" s="1336" t="s">
        <v>7871</v>
      </c>
      <c r="D358" s="1364">
        <v>4.6500000000000004</v>
      </c>
    </row>
    <row r="359" spans="1:4">
      <c r="A359" s="1365">
        <v>36886</v>
      </c>
      <c r="B359" s="1366" t="s">
        <v>8720</v>
      </c>
      <c r="C359" s="1365" t="s">
        <v>7871</v>
      </c>
      <c r="D359" s="1367">
        <v>0.53</v>
      </c>
    </row>
    <row r="360" spans="1:4">
      <c r="A360" s="1336">
        <v>374</v>
      </c>
      <c r="B360" s="1337" t="s">
        <v>8721</v>
      </c>
      <c r="C360" s="1336" t="s">
        <v>7871</v>
      </c>
      <c r="D360" s="1364">
        <v>0.38</v>
      </c>
    </row>
    <row r="361" spans="1:4">
      <c r="A361" s="1365">
        <v>38546</v>
      </c>
      <c r="B361" s="1366" t="s">
        <v>8722</v>
      </c>
      <c r="C361" s="1365" t="s">
        <v>7869</v>
      </c>
      <c r="D361" s="1367">
        <v>390.1</v>
      </c>
    </row>
    <row r="362" spans="1:4">
      <c r="A362" s="1336">
        <v>34549</v>
      </c>
      <c r="B362" s="1337" t="s">
        <v>8723</v>
      </c>
      <c r="C362" s="1336" t="s">
        <v>7869</v>
      </c>
      <c r="D362" s="1364">
        <v>198.15</v>
      </c>
    </row>
    <row r="363" spans="1:4">
      <c r="A363" s="1365">
        <v>6081</v>
      </c>
      <c r="B363" s="1366" t="s">
        <v>8724</v>
      </c>
      <c r="C363" s="1365" t="s">
        <v>7869</v>
      </c>
      <c r="D363" s="1367">
        <v>28.07</v>
      </c>
    </row>
    <row r="364" spans="1:4">
      <c r="A364" s="1336">
        <v>6077</v>
      </c>
      <c r="B364" s="1337" t="s">
        <v>8725</v>
      </c>
      <c r="C364" s="1336" t="s">
        <v>7869</v>
      </c>
      <c r="D364" s="1364">
        <v>16.18</v>
      </c>
    </row>
    <row r="365" spans="1:4">
      <c r="A365" s="1365">
        <v>6079</v>
      </c>
      <c r="B365" s="1366" t="s">
        <v>8726</v>
      </c>
      <c r="C365" s="1365" t="s">
        <v>7869</v>
      </c>
      <c r="D365" s="1367">
        <v>9.24</v>
      </c>
    </row>
    <row r="366" spans="1:4">
      <c r="A366" s="1336">
        <v>1091</v>
      </c>
      <c r="B366" s="1337" t="s">
        <v>8727</v>
      </c>
      <c r="C366" s="1336" t="s">
        <v>7867</v>
      </c>
      <c r="D366" s="1364">
        <v>18.579999999999998</v>
      </c>
    </row>
    <row r="367" spans="1:4">
      <c r="A367" s="1365">
        <v>1094</v>
      </c>
      <c r="B367" s="1366" t="s">
        <v>8728</v>
      </c>
      <c r="C367" s="1365" t="s">
        <v>7867</v>
      </c>
      <c r="D367" s="1367">
        <v>12.99</v>
      </c>
    </row>
    <row r="368" spans="1:4">
      <c r="A368" s="1336">
        <v>1095</v>
      </c>
      <c r="B368" s="1337" t="s">
        <v>8729</v>
      </c>
      <c r="C368" s="1336" t="s">
        <v>7867</v>
      </c>
      <c r="D368" s="1364">
        <v>27.61</v>
      </c>
    </row>
    <row r="369" spans="1:4">
      <c r="A369" s="1365">
        <v>1092</v>
      </c>
      <c r="B369" s="1366" t="s">
        <v>8730</v>
      </c>
      <c r="C369" s="1365" t="s">
        <v>7867</v>
      </c>
      <c r="D369" s="1367">
        <v>21.37</v>
      </c>
    </row>
    <row r="370" spans="1:4">
      <c r="A370" s="1336">
        <v>1093</v>
      </c>
      <c r="B370" s="1337" t="s">
        <v>8731</v>
      </c>
      <c r="C370" s="1336" t="s">
        <v>7867</v>
      </c>
      <c r="D370" s="1364">
        <v>49.9</v>
      </c>
    </row>
    <row r="371" spans="1:4">
      <c r="A371" s="1365">
        <v>1090</v>
      </c>
      <c r="B371" s="1366" t="s">
        <v>8732</v>
      </c>
      <c r="C371" s="1365" t="s">
        <v>7867</v>
      </c>
      <c r="D371" s="1367">
        <v>35.729999999999997</v>
      </c>
    </row>
    <row r="372" spans="1:4">
      <c r="A372" s="1336">
        <v>1096</v>
      </c>
      <c r="B372" s="1337" t="s">
        <v>8733</v>
      </c>
      <c r="C372" s="1336" t="s">
        <v>7867</v>
      </c>
      <c r="D372" s="1364">
        <v>64.3</v>
      </c>
    </row>
    <row r="373" spans="1:4">
      <c r="A373" s="1365">
        <v>1097</v>
      </c>
      <c r="B373" s="1366" t="s">
        <v>8734</v>
      </c>
      <c r="C373" s="1365" t="s">
        <v>7867</v>
      </c>
      <c r="D373" s="1367">
        <v>54.58</v>
      </c>
    </row>
    <row r="374" spans="1:4">
      <c r="A374" s="1336">
        <v>378</v>
      </c>
      <c r="B374" s="1337" t="s">
        <v>8735</v>
      </c>
      <c r="C374" s="1336" t="s">
        <v>7866</v>
      </c>
      <c r="D374" s="1364">
        <v>12.68</v>
      </c>
    </row>
    <row r="375" spans="1:4">
      <c r="A375" s="1365">
        <v>40911</v>
      </c>
      <c r="B375" s="1366" t="s">
        <v>8736</v>
      </c>
      <c r="C375" s="1365" t="s">
        <v>7875</v>
      </c>
      <c r="D375" s="1367">
        <v>2236.52</v>
      </c>
    </row>
    <row r="376" spans="1:4">
      <c r="A376" s="1336">
        <v>33939</v>
      </c>
      <c r="B376" s="1337" t="s">
        <v>8737</v>
      </c>
      <c r="C376" s="1336" t="s">
        <v>7866</v>
      </c>
      <c r="D376" s="1364">
        <v>58.5</v>
      </c>
    </row>
    <row r="377" spans="1:4">
      <c r="A377" s="1365">
        <v>40815</v>
      </c>
      <c r="B377" s="1366" t="s">
        <v>8738</v>
      </c>
      <c r="C377" s="1365" t="s">
        <v>7875</v>
      </c>
      <c r="D377" s="1367">
        <v>10315.64</v>
      </c>
    </row>
    <row r="378" spans="1:4">
      <c r="A378" s="1336">
        <v>34760</v>
      </c>
      <c r="B378" s="1337" t="s">
        <v>8739</v>
      </c>
      <c r="C378" s="1336" t="s">
        <v>7866</v>
      </c>
      <c r="D378" s="1364">
        <v>55.24</v>
      </c>
    </row>
    <row r="379" spans="1:4">
      <c r="A379" s="1365">
        <v>40935</v>
      </c>
      <c r="B379" s="1366" t="s">
        <v>8740</v>
      </c>
      <c r="C379" s="1365" t="s">
        <v>7875</v>
      </c>
      <c r="D379" s="1367">
        <v>9740.48</v>
      </c>
    </row>
    <row r="380" spans="1:4">
      <c r="A380" s="1336">
        <v>33952</v>
      </c>
      <c r="B380" s="1337" t="s">
        <v>8741</v>
      </c>
      <c r="C380" s="1336" t="s">
        <v>7866</v>
      </c>
      <c r="D380" s="1364">
        <v>83.1</v>
      </c>
    </row>
    <row r="381" spans="1:4">
      <c r="A381" s="1365">
        <v>40816</v>
      </c>
      <c r="B381" s="1366" t="s">
        <v>8742</v>
      </c>
      <c r="C381" s="1365" t="s">
        <v>7875</v>
      </c>
      <c r="D381" s="1367">
        <v>14652.52</v>
      </c>
    </row>
    <row r="382" spans="1:4">
      <c r="A382" s="1336">
        <v>33953</v>
      </c>
      <c r="B382" s="1337" t="s">
        <v>8743</v>
      </c>
      <c r="C382" s="1336" t="s">
        <v>7866</v>
      </c>
      <c r="D382" s="1364">
        <v>109.88</v>
      </c>
    </row>
    <row r="383" spans="1:4">
      <c r="A383" s="1365">
        <v>40817</v>
      </c>
      <c r="B383" s="1366" t="s">
        <v>8744</v>
      </c>
      <c r="C383" s="1365" t="s">
        <v>7875</v>
      </c>
      <c r="D383" s="1367">
        <v>19371.939999999999</v>
      </c>
    </row>
    <row r="384" spans="1:4">
      <c r="A384" s="1336">
        <v>13348</v>
      </c>
      <c r="B384" s="1337" t="s">
        <v>8745</v>
      </c>
      <c r="C384" s="1336" t="s">
        <v>7867</v>
      </c>
      <c r="D384" s="1364">
        <v>0.6</v>
      </c>
    </row>
    <row r="385" spans="1:4">
      <c r="A385" s="1365">
        <v>39211</v>
      </c>
      <c r="B385" s="1366" t="s">
        <v>8746</v>
      </c>
      <c r="C385" s="1365" t="s">
        <v>7867</v>
      </c>
      <c r="D385" s="1367">
        <v>0.86</v>
      </c>
    </row>
    <row r="386" spans="1:4">
      <c r="A386" s="1336">
        <v>39212</v>
      </c>
      <c r="B386" s="1337" t="s">
        <v>8747</v>
      </c>
      <c r="C386" s="1336" t="s">
        <v>7867</v>
      </c>
      <c r="D386" s="1364">
        <v>0.96</v>
      </c>
    </row>
    <row r="387" spans="1:4">
      <c r="A387" s="1365">
        <v>39208</v>
      </c>
      <c r="B387" s="1366" t="s">
        <v>8748</v>
      </c>
      <c r="C387" s="1365" t="s">
        <v>7867</v>
      </c>
      <c r="D387" s="1367">
        <v>0.26</v>
      </c>
    </row>
    <row r="388" spans="1:4">
      <c r="A388" s="1336">
        <v>39210</v>
      </c>
      <c r="B388" s="1337" t="s">
        <v>8749</v>
      </c>
      <c r="C388" s="1336" t="s">
        <v>7867</v>
      </c>
      <c r="D388" s="1364">
        <v>0.48</v>
      </c>
    </row>
    <row r="389" spans="1:4">
      <c r="A389" s="1365">
        <v>39214</v>
      </c>
      <c r="B389" s="1366" t="s">
        <v>8750</v>
      </c>
      <c r="C389" s="1365" t="s">
        <v>7867</v>
      </c>
      <c r="D389" s="1367">
        <v>1.79</v>
      </c>
    </row>
    <row r="390" spans="1:4">
      <c r="A390" s="1336">
        <v>39213</v>
      </c>
      <c r="B390" s="1337" t="s">
        <v>8751</v>
      </c>
      <c r="C390" s="1336" t="s">
        <v>7867</v>
      </c>
      <c r="D390" s="1364">
        <v>1.26</v>
      </c>
    </row>
    <row r="391" spans="1:4">
      <c r="A391" s="1365">
        <v>39209</v>
      </c>
      <c r="B391" s="1366" t="s">
        <v>8752</v>
      </c>
      <c r="C391" s="1365" t="s">
        <v>7867</v>
      </c>
      <c r="D391" s="1367">
        <v>0.31</v>
      </c>
    </row>
    <row r="392" spans="1:4">
      <c r="A392" s="1336">
        <v>39207</v>
      </c>
      <c r="B392" s="1337" t="s">
        <v>8753</v>
      </c>
      <c r="C392" s="1336" t="s">
        <v>7867</v>
      </c>
      <c r="D392" s="1364">
        <v>0.48</v>
      </c>
    </row>
    <row r="393" spans="1:4">
      <c r="A393" s="1365">
        <v>39215</v>
      </c>
      <c r="B393" s="1366" t="s">
        <v>8754</v>
      </c>
      <c r="C393" s="1365" t="s">
        <v>7867</v>
      </c>
      <c r="D393" s="1367">
        <v>3.26</v>
      </c>
    </row>
    <row r="394" spans="1:4">
      <c r="A394" s="1336">
        <v>39216</v>
      </c>
      <c r="B394" s="1337" t="s">
        <v>8755</v>
      </c>
      <c r="C394" s="1336" t="s">
        <v>7867</v>
      </c>
      <c r="D394" s="1364">
        <v>4.55</v>
      </c>
    </row>
    <row r="395" spans="1:4">
      <c r="A395" s="1365">
        <v>379</v>
      </c>
      <c r="B395" s="1366" t="s">
        <v>8756</v>
      </c>
      <c r="C395" s="1365" t="s">
        <v>7867</v>
      </c>
      <c r="D395" s="1367">
        <v>0.52</v>
      </c>
    </row>
    <row r="396" spans="1:4">
      <c r="A396" s="1336">
        <v>11267</v>
      </c>
      <c r="B396" s="1337" t="s">
        <v>8757</v>
      </c>
      <c r="C396" s="1336" t="s">
        <v>7867</v>
      </c>
      <c r="D396" s="1364">
        <v>5.26</v>
      </c>
    </row>
    <row r="397" spans="1:4">
      <c r="A397" s="1365">
        <v>41901</v>
      </c>
      <c r="B397" s="1366" t="s">
        <v>8758</v>
      </c>
      <c r="C397" s="1365" t="s">
        <v>7871</v>
      </c>
      <c r="D397" s="1367">
        <v>3.63</v>
      </c>
    </row>
    <row r="398" spans="1:4">
      <c r="A398" s="1336">
        <v>510</v>
      </c>
      <c r="B398" s="1337" t="s">
        <v>8759</v>
      </c>
      <c r="C398" s="1336" t="s">
        <v>7871</v>
      </c>
      <c r="D398" s="1364">
        <v>8.32</v>
      </c>
    </row>
    <row r="399" spans="1:4">
      <c r="A399" s="1365">
        <v>516</v>
      </c>
      <c r="B399" s="1366" t="s">
        <v>8760</v>
      </c>
      <c r="C399" s="1365" t="s">
        <v>7871</v>
      </c>
      <c r="D399" s="1367">
        <v>8.8699999999999992</v>
      </c>
    </row>
    <row r="400" spans="1:4">
      <c r="A400" s="1336">
        <v>509</v>
      </c>
      <c r="B400" s="1337" t="s">
        <v>8761</v>
      </c>
      <c r="C400" s="1336" t="s">
        <v>7871</v>
      </c>
      <c r="D400" s="1364">
        <v>9.06</v>
      </c>
    </row>
    <row r="401" spans="1:4">
      <c r="A401" s="1365">
        <v>40331</v>
      </c>
      <c r="B401" s="1366" t="s">
        <v>8762</v>
      </c>
      <c r="C401" s="1365" t="s">
        <v>7866</v>
      </c>
      <c r="D401" s="1367">
        <v>11</v>
      </c>
    </row>
    <row r="402" spans="1:4">
      <c r="A402" s="1336">
        <v>40930</v>
      </c>
      <c r="B402" s="1337" t="s">
        <v>8763</v>
      </c>
      <c r="C402" s="1336" t="s">
        <v>7875</v>
      </c>
      <c r="D402" s="1364">
        <v>1942.45</v>
      </c>
    </row>
    <row r="403" spans="1:4">
      <c r="A403" s="1365">
        <v>11761</v>
      </c>
      <c r="B403" s="1366" t="s">
        <v>8764</v>
      </c>
      <c r="C403" s="1365" t="s">
        <v>7867</v>
      </c>
      <c r="D403" s="1367">
        <v>47.35</v>
      </c>
    </row>
    <row r="404" spans="1:4">
      <c r="A404" s="1336">
        <v>377</v>
      </c>
      <c r="B404" s="1337" t="s">
        <v>8765</v>
      </c>
      <c r="C404" s="1336" t="s">
        <v>7867</v>
      </c>
      <c r="D404" s="1364">
        <v>22.25</v>
      </c>
    </row>
    <row r="405" spans="1:4">
      <c r="A405" s="1365">
        <v>7588</v>
      </c>
      <c r="B405" s="1366" t="s">
        <v>8766</v>
      </c>
      <c r="C405" s="1365" t="s">
        <v>7867</v>
      </c>
      <c r="D405" s="1367">
        <v>35.9</v>
      </c>
    </row>
    <row r="406" spans="1:4">
      <c r="A406" s="1336">
        <v>34392</v>
      </c>
      <c r="B406" s="1337" t="s">
        <v>8767</v>
      </c>
      <c r="C406" s="1336" t="s">
        <v>7866</v>
      </c>
      <c r="D406" s="1364">
        <v>9.6999999999999993</v>
      </c>
    </row>
    <row r="407" spans="1:4">
      <c r="A407" s="1365">
        <v>40908</v>
      </c>
      <c r="B407" s="1366" t="s">
        <v>8768</v>
      </c>
      <c r="C407" s="1365" t="s">
        <v>7875</v>
      </c>
      <c r="D407" s="1367">
        <v>1713.73</v>
      </c>
    </row>
    <row r="408" spans="1:4">
      <c r="A408" s="1336">
        <v>34551</v>
      </c>
      <c r="B408" s="1337" t="s">
        <v>8769</v>
      </c>
      <c r="C408" s="1336" t="s">
        <v>7866</v>
      </c>
      <c r="D408" s="1364">
        <v>9.23</v>
      </c>
    </row>
    <row r="409" spans="1:4">
      <c r="A409" s="1365">
        <v>41078</v>
      </c>
      <c r="B409" s="1366" t="s">
        <v>8770</v>
      </c>
      <c r="C409" s="1365" t="s">
        <v>7875</v>
      </c>
      <c r="D409" s="1367">
        <v>1630.32</v>
      </c>
    </row>
    <row r="410" spans="1:4">
      <c r="A410" s="1336">
        <v>246</v>
      </c>
      <c r="B410" s="1337" t="s">
        <v>8771</v>
      </c>
      <c r="C410" s="1336" t="s">
        <v>7866</v>
      </c>
      <c r="D410" s="1364">
        <v>9.2799999999999994</v>
      </c>
    </row>
    <row r="411" spans="1:4">
      <c r="A411" s="1365">
        <v>40927</v>
      </c>
      <c r="B411" s="1366" t="s">
        <v>8772</v>
      </c>
      <c r="C411" s="1365" t="s">
        <v>7875</v>
      </c>
      <c r="D411" s="1367">
        <v>1639.93</v>
      </c>
    </row>
    <row r="412" spans="1:4">
      <c r="A412" s="1336">
        <v>2350</v>
      </c>
      <c r="B412" s="1337" t="s">
        <v>8773</v>
      </c>
      <c r="C412" s="1336" t="s">
        <v>7866</v>
      </c>
      <c r="D412" s="1364">
        <v>10.210000000000001</v>
      </c>
    </row>
    <row r="413" spans="1:4">
      <c r="A413" s="1365">
        <v>40812</v>
      </c>
      <c r="B413" s="1366" t="s">
        <v>8774</v>
      </c>
      <c r="C413" s="1365" t="s">
        <v>7875</v>
      </c>
      <c r="D413" s="1367">
        <v>1803.22</v>
      </c>
    </row>
    <row r="414" spans="1:4">
      <c r="A414" s="1336">
        <v>245</v>
      </c>
      <c r="B414" s="1337" t="s">
        <v>8775</v>
      </c>
      <c r="C414" s="1336" t="s">
        <v>7866</v>
      </c>
      <c r="D414" s="1364">
        <v>17.399999999999999</v>
      </c>
    </row>
    <row r="415" spans="1:4">
      <c r="A415" s="1365">
        <v>41090</v>
      </c>
      <c r="B415" s="1366" t="s">
        <v>8776</v>
      </c>
      <c r="C415" s="1365" t="s">
        <v>7875</v>
      </c>
      <c r="D415" s="1367">
        <v>3068.68</v>
      </c>
    </row>
    <row r="416" spans="1:4">
      <c r="A416" s="1336">
        <v>251</v>
      </c>
      <c r="B416" s="1337" t="s">
        <v>8777</v>
      </c>
      <c r="C416" s="1336" t="s">
        <v>7866</v>
      </c>
      <c r="D416" s="1364">
        <v>8.2100000000000009</v>
      </c>
    </row>
    <row r="417" spans="1:4">
      <c r="A417" s="1365">
        <v>40975</v>
      </c>
      <c r="B417" s="1366" t="s">
        <v>8778</v>
      </c>
      <c r="C417" s="1365" t="s">
        <v>7875</v>
      </c>
      <c r="D417" s="1367">
        <v>1450.01</v>
      </c>
    </row>
    <row r="418" spans="1:4">
      <c r="A418" s="1336">
        <v>41072</v>
      </c>
      <c r="B418" s="1337" t="s">
        <v>8779</v>
      </c>
      <c r="C418" s="1336" t="s">
        <v>7875</v>
      </c>
      <c r="D418" s="1364">
        <v>1661.81</v>
      </c>
    </row>
    <row r="419" spans="1:4">
      <c r="A419" s="1365">
        <v>6121</v>
      </c>
      <c r="B419" s="1366" t="s">
        <v>8780</v>
      </c>
      <c r="C419" s="1365" t="s">
        <v>7866</v>
      </c>
      <c r="D419" s="1367">
        <v>13.65</v>
      </c>
    </row>
    <row r="420" spans="1:4">
      <c r="A420" s="1336">
        <v>41071</v>
      </c>
      <c r="B420" s="1337" t="s">
        <v>8781</v>
      </c>
      <c r="C420" s="1336" t="s">
        <v>7875</v>
      </c>
      <c r="D420" s="1364">
        <v>2407.81</v>
      </c>
    </row>
    <row r="421" spans="1:4">
      <c r="A421" s="1365">
        <v>244</v>
      </c>
      <c r="B421" s="1366" t="s">
        <v>8782</v>
      </c>
      <c r="C421" s="1365" t="s">
        <v>7866</v>
      </c>
      <c r="D421" s="1367">
        <v>5.17</v>
      </c>
    </row>
    <row r="422" spans="1:4">
      <c r="A422" s="1336">
        <v>41093</v>
      </c>
      <c r="B422" s="1337" t="s">
        <v>8783</v>
      </c>
      <c r="C422" s="1336" t="s">
        <v>7875</v>
      </c>
      <c r="D422" s="1364">
        <v>913.57</v>
      </c>
    </row>
    <row r="423" spans="1:4">
      <c r="A423" s="1365">
        <v>532</v>
      </c>
      <c r="B423" s="1366" t="s">
        <v>8784</v>
      </c>
      <c r="C423" s="1365" t="s">
        <v>7866</v>
      </c>
      <c r="D423" s="1367">
        <v>20.5</v>
      </c>
    </row>
    <row r="424" spans="1:4">
      <c r="A424" s="1336">
        <v>40931</v>
      </c>
      <c r="B424" s="1337" t="s">
        <v>8785</v>
      </c>
      <c r="C424" s="1336" t="s">
        <v>7875</v>
      </c>
      <c r="D424" s="1364">
        <v>3615.57</v>
      </c>
    </row>
    <row r="425" spans="1:4">
      <c r="A425" s="1365">
        <v>36150</v>
      </c>
      <c r="B425" s="1366" t="s">
        <v>8786</v>
      </c>
      <c r="C425" s="1365" t="s">
        <v>7867</v>
      </c>
      <c r="D425" s="1367">
        <v>35.64</v>
      </c>
    </row>
    <row r="426" spans="1:4">
      <c r="A426" s="1336">
        <v>41069</v>
      </c>
      <c r="B426" s="1337" t="s">
        <v>8787</v>
      </c>
      <c r="C426" s="1336" t="s">
        <v>7875</v>
      </c>
      <c r="D426" s="1364">
        <v>2236.52</v>
      </c>
    </row>
    <row r="427" spans="1:4">
      <c r="A427" s="1365">
        <v>4760</v>
      </c>
      <c r="B427" s="1366" t="s">
        <v>8788</v>
      </c>
      <c r="C427" s="1365" t="s">
        <v>7866</v>
      </c>
      <c r="D427" s="1367">
        <v>12.68</v>
      </c>
    </row>
    <row r="428" spans="1:4">
      <c r="A428" s="1336">
        <v>10422</v>
      </c>
      <c r="B428" s="1337" t="s">
        <v>8789</v>
      </c>
      <c r="C428" s="1336" t="s">
        <v>7867</v>
      </c>
      <c r="D428" s="1364">
        <v>293.29000000000002</v>
      </c>
    </row>
    <row r="429" spans="1:4">
      <c r="A429" s="1365">
        <v>10420</v>
      </c>
      <c r="B429" s="1366" t="s">
        <v>8790</v>
      </c>
      <c r="C429" s="1365" t="s">
        <v>7867</v>
      </c>
      <c r="D429" s="1367">
        <v>110</v>
      </c>
    </row>
    <row r="430" spans="1:4">
      <c r="A430" s="1336">
        <v>10421</v>
      </c>
      <c r="B430" s="1337" t="s">
        <v>8791</v>
      </c>
      <c r="C430" s="1336" t="s">
        <v>7867</v>
      </c>
      <c r="D430" s="1364">
        <v>147.21</v>
      </c>
    </row>
    <row r="431" spans="1:4">
      <c r="A431" s="1365">
        <v>36520</v>
      </c>
      <c r="B431" s="1366" t="s">
        <v>8792</v>
      </c>
      <c r="C431" s="1365" t="s">
        <v>7867</v>
      </c>
      <c r="D431" s="1367">
        <v>548.03</v>
      </c>
    </row>
    <row r="432" spans="1:4" ht="30">
      <c r="A432" s="1336">
        <v>36519</v>
      </c>
      <c r="B432" s="1337" t="s">
        <v>8793</v>
      </c>
      <c r="C432" s="1336" t="s">
        <v>7867</v>
      </c>
      <c r="D432" s="1364">
        <v>765.15</v>
      </c>
    </row>
    <row r="433" spans="1:4">
      <c r="A433" s="1365">
        <v>11784</v>
      </c>
      <c r="B433" s="1366" t="s">
        <v>8794</v>
      </c>
      <c r="C433" s="1365" t="s">
        <v>7867</v>
      </c>
      <c r="D433" s="1367">
        <v>411.6</v>
      </c>
    </row>
    <row r="434" spans="1:4">
      <c r="A434" s="1336">
        <v>10</v>
      </c>
      <c r="B434" s="1337" t="s">
        <v>8795</v>
      </c>
      <c r="C434" s="1336" t="s">
        <v>7867</v>
      </c>
      <c r="D434" s="1364">
        <v>10.62</v>
      </c>
    </row>
    <row r="435" spans="1:4">
      <c r="A435" s="1365">
        <v>4815</v>
      </c>
      <c r="B435" s="1366" t="s">
        <v>8796</v>
      </c>
      <c r="C435" s="1365" t="s">
        <v>7867</v>
      </c>
      <c r="D435" s="1367">
        <v>5.04</v>
      </c>
    </row>
    <row r="436" spans="1:4">
      <c r="A436" s="1336">
        <v>541</v>
      </c>
      <c r="B436" s="1337" t="s">
        <v>8797</v>
      </c>
      <c r="C436" s="1336" t="s">
        <v>7867</v>
      </c>
      <c r="D436" s="1364">
        <v>116.68</v>
      </c>
    </row>
    <row r="437" spans="1:4">
      <c r="A437" s="1365">
        <v>542</v>
      </c>
      <c r="B437" s="1366" t="s">
        <v>8798</v>
      </c>
      <c r="C437" s="1365" t="s">
        <v>7867</v>
      </c>
      <c r="D437" s="1367">
        <v>146.26</v>
      </c>
    </row>
    <row r="438" spans="1:4">
      <c r="A438" s="1336">
        <v>540</v>
      </c>
      <c r="B438" s="1337" t="s">
        <v>8799</v>
      </c>
      <c r="C438" s="1336" t="s">
        <v>7867</v>
      </c>
      <c r="D438" s="1364">
        <v>329.59</v>
      </c>
    </row>
    <row r="439" spans="1:4" ht="30">
      <c r="A439" s="1365">
        <v>38364</v>
      </c>
      <c r="B439" s="1366" t="s">
        <v>8800</v>
      </c>
      <c r="C439" s="1365" t="s">
        <v>7867</v>
      </c>
      <c r="D439" s="1367">
        <v>670.85</v>
      </c>
    </row>
    <row r="440" spans="1:4">
      <c r="A440" s="1336">
        <v>11692</v>
      </c>
      <c r="B440" s="1337" t="s">
        <v>8801</v>
      </c>
      <c r="C440" s="1336" t="s">
        <v>7868</v>
      </c>
      <c r="D440" s="1364">
        <v>348.82</v>
      </c>
    </row>
    <row r="441" spans="1:4" ht="30">
      <c r="A441" s="1365">
        <v>1746</v>
      </c>
      <c r="B441" s="1366" t="s">
        <v>8802</v>
      </c>
      <c r="C441" s="1365" t="s">
        <v>7867</v>
      </c>
      <c r="D441" s="1367">
        <v>147.80000000000001</v>
      </c>
    </row>
    <row r="442" spans="1:4" ht="30">
      <c r="A442" s="1336">
        <v>1748</v>
      </c>
      <c r="B442" s="1337" t="s">
        <v>8803</v>
      </c>
      <c r="C442" s="1336" t="s">
        <v>7867</v>
      </c>
      <c r="D442" s="1364">
        <v>196.53</v>
      </c>
    </row>
    <row r="443" spans="1:4" ht="30">
      <c r="A443" s="1365">
        <v>1749</v>
      </c>
      <c r="B443" s="1366" t="s">
        <v>8804</v>
      </c>
      <c r="C443" s="1365" t="s">
        <v>7867</v>
      </c>
      <c r="D443" s="1367">
        <v>284.75</v>
      </c>
    </row>
    <row r="444" spans="1:4" ht="30">
      <c r="A444" s="1336">
        <v>37412</v>
      </c>
      <c r="B444" s="1337" t="s">
        <v>8805</v>
      </c>
      <c r="C444" s="1336" t="s">
        <v>7867</v>
      </c>
      <c r="D444" s="1364">
        <v>144.47</v>
      </c>
    </row>
    <row r="445" spans="1:4">
      <c r="A445" s="1365">
        <v>1745</v>
      </c>
      <c r="B445" s="1366" t="s">
        <v>8806</v>
      </c>
      <c r="C445" s="1365" t="s">
        <v>7867</v>
      </c>
      <c r="D445" s="1367">
        <v>171.79</v>
      </c>
    </row>
    <row r="446" spans="1:4">
      <c r="A446" s="1336">
        <v>1750</v>
      </c>
      <c r="B446" s="1337" t="s">
        <v>8807</v>
      </c>
      <c r="C446" s="1336" t="s">
        <v>7867</v>
      </c>
      <c r="D446" s="1364">
        <v>401.47</v>
      </c>
    </row>
    <row r="447" spans="1:4">
      <c r="A447" s="1365">
        <v>11687</v>
      </c>
      <c r="B447" s="1366" t="s">
        <v>8808</v>
      </c>
      <c r="C447" s="1365" t="s">
        <v>7870</v>
      </c>
      <c r="D447" s="1367">
        <v>639.66</v>
      </c>
    </row>
    <row r="448" spans="1:4">
      <c r="A448" s="1336">
        <v>11689</v>
      </c>
      <c r="B448" s="1337" t="s">
        <v>8809</v>
      </c>
      <c r="C448" s="1336" t="s">
        <v>7870</v>
      </c>
      <c r="D448" s="1364">
        <v>801.46</v>
      </c>
    </row>
    <row r="449" spans="1:4">
      <c r="A449" s="1365">
        <v>11693</v>
      </c>
      <c r="B449" s="1366" t="s">
        <v>8810</v>
      </c>
      <c r="C449" s="1365" t="s">
        <v>7868</v>
      </c>
      <c r="D449" s="1367">
        <v>129.37</v>
      </c>
    </row>
    <row r="450" spans="1:4">
      <c r="A450" s="1336">
        <v>36215</v>
      </c>
      <c r="B450" s="1337" t="s">
        <v>1774</v>
      </c>
      <c r="C450" s="1336" t="s">
        <v>7867</v>
      </c>
      <c r="D450" s="1364">
        <v>896.36</v>
      </c>
    </row>
    <row r="451" spans="1:4">
      <c r="A451" s="1365">
        <v>38381</v>
      </c>
      <c r="B451" s="1366" t="s">
        <v>8811</v>
      </c>
      <c r="C451" s="1365" t="s">
        <v>7867</v>
      </c>
      <c r="D451" s="1367">
        <v>7.5</v>
      </c>
    </row>
    <row r="452" spans="1:4">
      <c r="A452" s="1336">
        <v>39621</v>
      </c>
      <c r="B452" s="1337" t="s">
        <v>8812</v>
      </c>
      <c r="C452" s="1336" t="s">
        <v>7877</v>
      </c>
      <c r="D452" s="1364">
        <v>1221.31</v>
      </c>
    </row>
    <row r="453" spans="1:4">
      <c r="A453" s="1365">
        <v>39624</v>
      </c>
      <c r="B453" s="1366" t="s">
        <v>8813</v>
      </c>
      <c r="C453" s="1365" t="s">
        <v>7877</v>
      </c>
      <c r="D453" s="1367">
        <v>1235.8900000000001</v>
      </c>
    </row>
    <row r="454" spans="1:4">
      <c r="A454" s="1336">
        <v>39615</v>
      </c>
      <c r="B454" s="1337" t="s">
        <v>8814</v>
      </c>
      <c r="C454" s="1336" t="s">
        <v>7867</v>
      </c>
      <c r="D454" s="1364">
        <v>426.08</v>
      </c>
    </row>
    <row r="455" spans="1:4">
      <c r="A455" s="1365">
        <v>39620</v>
      </c>
      <c r="B455" s="1366" t="s">
        <v>8815</v>
      </c>
      <c r="C455" s="1365" t="s">
        <v>7867</v>
      </c>
      <c r="D455" s="1367">
        <v>651.36</v>
      </c>
    </row>
    <row r="456" spans="1:4">
      <c r="A456" s="1336">
        <v>39623</v>
      </c>
      <c r="B456" s="1337" t="s">
        <v>8816</v>
      </c>
      <c r="C456" s="1336" t="s">
        <v>7867</v>
      </c>
      <c r="D456" s="1364">
        <v>630.73</v>
      </c>
    </row>
    <row r="457" spans="1:4">
      <c r="A457" s="1365">
        <v>36214</v>
      </c>
      <c r="B457" s="1366" t="s">
        <v>8817</v>
      </c>
      <c r="C457" s="1365" t="s">
        <v>7867</v>
      </c>
      <c r="D457" s="1367">
        <v>288.82</v>
      </c>
    </row>
    <row r="458" spans="1:4">
      <c r="A458" s="1336">
        <v>36207</v>
      </c>
      <c r="B458" s="1337" t="s">
        <v>8818</v>
      </c>
      <c r="C458" s="1336" t="s">
        <v>7867</v>
      </c>
      <c r="D458" s="1364">
        <v>397.02</v>
      </c>
    </row>
    <row r="459" spans="1:4">
      <c r="A459" s="1365">
        <v>36209</v>
      </c>
      <c r="B459" s="1366" t="s">
        <v>8819</v>
      </c>
      <c r="C459" s="1365" t="s">
        <v>7867</v>
      </c>
      <c r="D459" s="1367">
        <v>455.65</v>
      </c>
    </row>
    <row r="460" spans="1:4">
      <c r="A460" s="1336">
        <v>36210</v>
      </c>
      <c r="B460" s="1337" t="s">
        <v>8820</v>
      </c>
      <c r="C460" s="1336" t="s">
        <v>7867</v>
      </c>
      <c r="D460" s="1364">
        <v>492.99</v>
      </c>
    </row>
    <row r="461" spans="1:4">
      <c r="A461" s="1365">
        <v>36212</v>
      </c>
      <c r="B461" s="1366" t="s">
        <v>8821</v>
      </c>
      <c r="C461" s="1365" t="s">
        <v>7867</v>
      </c>
      <c r="D461" s="1367">
        <v>486.02</v>
      </c>
    </row>
    <row r="462" spans="1:4">
      <c r="A462" s="1336">
        <v>36211</v>
      </c>
      <c r="B462" s="1337" t="s">
        <v>8822</v>
      </c>
      <c r="C462" s="1336" t="s">
        <v>7867</v>
      </c>
      <c r="D462" s="1364">
        <v>457.14</v>
      </c>
    </row>
    <row r="463" spans="1:4">
      <c r="A463" s="1365">
        <v>36204</v>
      </c>
      <c r="B463" s="1366" t="s">
        <v>8823</v>
      </c>
      <c r="C463" s="1365" t="s">
        <v>7867</v>
      </c>
      <c r="D463" s="1367">
        <v>174.8</v>
      </c>
    </row>
    <row r="464" spans="1:4">
      <c r="A464" s="1336">
        <v>36205</v>
      </c>
      <c r="B464" s="1337" t="s">
        <v>8824</v>
      </c>
      <c r="C464" s="1336" t="s">
        <v>7867</v>
      </c>
      <c r="D464" s="1364">
        <v>194.13</v>
      </c>
    </row>
    <row r="465" spans="1:4">
      <c r="A465" s="1365">
        <v>36081</v>
      </c>
      <c r="B465" s="1366" t="s">
        <v>8825</v>
      </c>
      <c r="C465" s="1365" t="s">
        <v>7867</v>
      </c>
      <c r="D465" s="1367">
        <v>206.99</v>
      </c>
    </row>
    <row r="466" spans="1:4">
      <c r="A466" s="1336">
        <v>36206</v>
      </c>
      <c r="B466" s="1337" t="s">
        <v>8826</v>
      </c>
      <c r="C466" s="1336" t="s">
        <v>7867</v>
      </c>
      <c r="D466" s="1364">
        <v>216.85</v>
      </c>
    </row>
    <row r="467" spans="1:4">
      <c r="A467" s="1365">
        <v>36218</v>
      </c>
      <c r="B467" s="1366" t="s">
        <v>8827</v>
      </c>
      <c r="C467" s="1365" t="s">
        <v>7867</v>
      </c>
      <c r="D467" s="1367">
        <v>112.79</v>
      </c>
    </row>
    <row r="468" spans="1:4">
      <c r="A468" s="1336">
        <v>36220</v>
      </c>
      <c r="B468" s="1337" t="s">
        <v>8828</v>
      </c>
      <c r="C468" s="1336" t="s">
        <v>7867</v>
      </c>
      <c r="D468" s="1364">
        <v>129.34</v>
      </c>
    </row>
    <row r="469" spans="1:4">
      <c r="A469" s="1365">
        <v>36080</v>
      </c>
      <c r="B469" s="1366" t="s">
        <v>8829</v>
      </c>
      <c r="C469" s="1365" t="s">
        <v>7867</v>
      </c>
      <c r="D469" s="1367">
        <v>139.9</v>
      </c>
    </row>
    <row r="470" spans="1:4">
      <c r="A470" s="1336">
        <v>36223</v>
      </c>
      <c r="B470" s="1337" t="s">
        <v>8830</v>
      </c>
      <c r="C470" s="1336" t="s">
        <v>7867</v>
      </c>
      <c r="D470" s="1364">
        <v>146.49</v>
      </c>
    </row>
    <row r="471" spans="1:4">
      <c r="A471" s="1365">
        <v>546</v>
      </c>
      <c r="B471" s="1366" t="s">
        <v>8831</v>
      </c>
      <c r="C471" s="1365" t="s">
        <v>7871</v>
      </c>
      <c r="D471" s="1367">
        <v>6.22</v>
      </c>
    </row>
    <row r="472" spans="1:4">
      <c r="A472" s="1336">
        <v>557</v>
      </c>
      <c r="B472" s="1337" t="s">
        <v>8832</v>
      </c>
      <c r="C472" s="1336" t="s">
        <v>7870</v>
      </c>
      <c r="D472" s="1364">
        <v>23.87</v>
      </c>
    </row>
    <row r="473" spans="1:4">
      <c r="A473" s="1365">
        <v>552</v>
      </c>
      <c r="B473" s="1366" t="s">
        <v>8833</v>
      </c>
      <c r="C473" s="1365" t="s">
        <v>7870</v>
      </c>
      <c r="D473" s="1367">
        <v>11.75</v>
      </c>
    </row>
    <row r="474" spans="1:4">
      <c r="A474" s="1336">
        <v>555</v>
      </c>
      <c r="B474" s="1337" t="s">
        <v>8834</v>
      </c>
      <c r="C474" s="1336" t="s">
        <v>7870</v>
      </c>
      <c r="D474" s="1364">
        <v>7.2</v>
      </c>
    </row>
    <row r="475" spans="1:4">
      <c r="A475" s="1365">
        <v>565</v>
      </c>
      <c r="B475" s="1366" t="s">
        <v>8835</v>
      </c>
      <c r="C475" s="1365" t="s">
        <v>7870</v>
      </c>
      <c r="D475" s="1367">
        <v>11</v>
      </c>
    </row>
    <row r="476" spans="1:4">
      <c r="A476" s="1336">
        <v>549</v>
      </c>
      <c r="B476" s="1337" t="s">
        <v>8836</v>
      </c>
      <c r="C476" s="1336" t="s">
        <v>7870</v>
      </c>
      <c r="D476" s="1364">
        <v>31.47</v>
      </c>
    </row>
    <row r="477" spans="1:4">
      <c r="A477" s="1365">
        <v>559</v>
      </c>
      <c r="B477" s="1366" t="s">
        <v>8837</v>
      </c>
      <c r="C477" s="1365" t="s">
        <v>7870</v>
      </c>
      <c r="D477" s="1367">
        <v>15.73</v>
      </c>
    </row>
    <row r="478" spans="1:4">
      <c r="A478" s="1336">
        <v>551</v>
      </c>
      <c r="B478" s="1337" t="s">
        <v>8838</v>
      </c>
      <c r="C478" s="1336" t="s">
        <v>7870</v>
      </c>
      <c r="D478" s="1364">
        <v>61.49</v>
      </c>
    </row>
    <row r="479" spans="1:4">
      <c r="A479" s="1365">
        <v>547</v>
      </c>
      <c r="B479" s="1366" t="s">
        <v>8839</v>
      </c>
      <c r="C479" s="1365" t="s">
        <v>7870</v>
      </c>
      <c r="D479" s="1367">
        <v>23.57</v>
      </c>
    </row>
    <row r="480" spans="1:4">
      <c r="A480" s="1336">
        <v>560</v>
      </c>
      <c r="B480" s="1337" t="s">
        <v>8840</v>
      </c>
      <c r="C480" s="1336" t="s">
        <v>7870</v>
      </c>
      <c r="D480" s="1364">
        <v>19.91</v>
      </c>
    </row>
    <row r="481" spans="1:4">
      <c r="A481" s="1365">
        <v>566</v>
      </c>
      <c r="B481" s="1366" t="s">
        <v>8841</v>
      </c>
      <c r="C481" s="1365" t="s">
        <v>7870</v>
      </c>
      <c r="D481" s="1367">
        <v>3.2</v>
      </c>
    </row>
    <row r="482" spans="1:4">
      <c r="A482" s="1336">
        <v>563</v>
      </c>
      <c r="B482" s="1337" t="s">
        <v>8842</v>
      </c>
      <c r="C482" s="1336" t="s">
        <v>7870</v>
      </c>
      <c r="D482" s="1364">
        <v>17.89</v>
      </c>
    </row>
    <row r="483" spans="1:4">
      <c r="A483" s="1365">
        <v>38127</v>
      </c>
      <c r="B483" s="1366" t="s">
        <v>8843</v>
      </c>
      <c r="C483" s="1365" t="s">
        <v>7867</v>
      </c>
      <c r="D483" s="1367">
        <v>363.85</v>
      </c>
    </row>
    <row r="484" spans="1:4">
      <c r="A484" s="1336">
        <v>38060</v>
      </c>
      <c r="B484" s="1337" t="s">
        <v>8844</v>
      </c>
      <c r="C484" s="1336" t="s">
        <v>7867</v>
      </c>
      <c r="D484" s="1364">
        <v>58.87</v>
      </c>
    </row>
    <row r="485" spans="1:4">
      <c r="A485" s="1365">
        <v>10956</v>
      </c>
      <c r="B485" s="1366" t="s">
        <v>8845</v>
      </c>
      <c r="C485" s="1365" t="s">
        <v>7867</v>
      </c>
      <c r="D485" s="1367">
        <v>61.16</v>
      </c>
    </row>
    <row r="486" spans="1:4">
      <c r="A486" s="1336">
        <v>39380</v>
      </c>
      <c r="B486" s="1337" t="s">
        <v>8846</v>
      </c>
      <c r="C486" s="1336" t="s">
        <v>7867</v>
      </c>
      <c r="D486" s="1364">
        <v>9.44</v>
      </c>
    </row>
    <row r="487" spans="1:4">
      <c r="A487" s="1365">
        <v>13374</v>
      </c>
      <c r="B487" s="1366" t="s">
        <v>8847</v>
      </c>
      <c r="C487" s="1365" t="s">
        <v>7867</v>
      </c>
      <c r="D487" s="1367">
        <v>79.41</v>
      </c>
    </row>
    <row r="488" spans="1:4">
      <c r="A488" s="1336">
        <v>37597</v>
      </c>
      <c r="B488" s="1337" t="s">
        <v>8848</v>
      </c>
      <c r="C488" s="1336" t="s">
        <v>7867</v>
      </c>
      <c r="D488" s="1364">
        <v>299062.5</v>
      </c>
    </row>
    <row r="489" spans="1:4" ht="30">
      <c r="A489" s="1365">
        <v>183</v>
      </c>
      <c r="B489" s="1366" t="s">
        <v>8849</v>
      </c>
      <c r="C489" s="1365" t="s">
        <v>7878</v>
      </c>
      <c r="D489" s="1367">
        <v>89</v>
      </c>
    </row>
    <row r="490" spans="1:4" ht="30">
      <c r="A490" s="1336">
        <v>184</v>
      </c>
      <c r="B490" s="1337" t="s">
        <v>8850</v>
      </c>
      <c r="C490" s="1336" t="s">
        <v>7878</v>
      </c>
      <c r="D490" s="1364">
        <v>58.82</v>
      </c>
    </row>
    <row r="491" spans="1:4" ht="30">
      <c r="A491" s="1365">
        <v>195</v>
      </c>
      <c r="B491" s="1366" t="s">
        <v>8851</v>
      </c>
      <c r="C491" s="1365" t="s">
        <v>7878</v>
      </c>
      <c r="D491" s="1367">
        <v>72.3</v>
      </c>
    </row>
    <row r="492" spans="1:4" ht="30">
      <c r="A492" s="1336">
        <v>194</v>
      </c>
      <c r="B492" s="1337" t="s">
        <v>8852</v>
      </c>
      <c r="C492" s="1336" t="s">
        <v>7878</v>
      </c>
      <c r="D492" s="1364">
        <v>39.299999999999997</v>
      </c>
    </row>
    <row r="493" spans="1:4" ht="30">
      <c r="A493" s="1365">
        <v>20001</v>
      </c>
      <c r="B493" s="1366" t="s">
        <v>8853</v>
      </c>
      <c r="C493" s="1365" t="s">
        <v>7878</v>
      </c>
      <c r="D493" s="1367">
        <v>72.040000000000006</v>
      </c>
    </row>
    <row r="494" spans="1:4" ht="30">
      <c r="A494" s="1336">
        <v>181</v>
      </c>
      <c r="B494" s="1337" t="s">
        <v>8854</v>
      </c>
      <c r="C494" s="1336" t="s">
        <v>7878</v>
      </c>
      <c r="D494" s="1364">
        <v>97.47</v>
      </c>
    </row>
    <row r="495" spans="1:4" ht="30">
      <c r="A495" s="1365">
        <v>39837</v>
      </c>
      <c r="B495" s="1366" t="s">
        <v>8855</v>
      </c>
      <c r="C495" s="1365" t="s">
        <v>7878</v>
      </c>
      <c r="D495" s="1367">
        <v>145.5</v>
      </c>
    </row>
    <row r="496" spans="1:4" ht="30">
      <c r="A496" s="1336">
        <v>10535</v>
      </c>
      <c r="B496" s="1337" t="s">
        <v>8856</v>
      </c>
      <c r="C496" s="1336" t="s">
        <v>7867</v>
      </c>
      <c r="D496" s="1364">
        <v>3451.74</v>
      </c>
    </row>
    <row r="497" spans="1:4">
      <c r="A497" s="1365">
        <v>10537</v>
      </c>
      <c r="B497" s="1366" t="s">
        <v>8857</v>
      </c>
      <c r="C497" s="1365" t="s">
        <v>7867</v>
      </c>
      <c r="D497" s="1367">
        <v>4707.2299999999996</v>
      </c>
    </row>
    <row r="498" spans="1:4">
      <c r="A498" s="1336">
        <v>13891</v>
      </c>
      <c r="B498" s="1337" t="s">
        <v>8858</v>
      </c>
      <c r="C498" s="1336" t="s">
        <v>7867</v>
      </c>
      <c r="D498" s="1364">
        <v>4317.6000000000004</v>
      </c>
    </row>
    <row r="499" spans="1:4">
      <c r="A499" s="1365">
        <v>25975</v>
      </c>
      <c r="B499" s="1366" t="s">
        <v>8859</v>
      </c>
      <c r="C499" s="1365" t="s">
        <v>7867</v>
      </c>
      <c r="D499" s="1367">
        <v>18779.8</v>
      </c>
    </row>
    <row r="500" spans="1:4" ht="30">
      <c r="A500" s="1336">
        <v>36396</v>
      </c>
      <c r="B500" s="1337" t="s">
        <v>8860</v>
      </c>
      <c r="C500" s="1336" t="s">
        <v>7867</v>
      </c>
      <c r="D500" s="1364">
        <v>3949.02</v>
      </c>
    </row>
    <row r="501" spans="1:4" ht="30">
      <c r="A501" s="1365">
        <v>36397</v>
      </c>
      <c r="B501" s="1366" t="s">
        <v>8861</v>
      </c>
      <c r="C501" s="1365" t="s">
        <v>7867</v>
      </c>
      <c r="D501" s="1367">
        <v>14040.97</v>
      </c>
    </row>
    <row r="502" spans="1:4">
      <c r="A502" s="1336">
        <v>36398</v>
      </c>
      <c r="B502" s="1337" t="s">
        <v>8862</v>
      </c>
      <c r="C502" s="1336" t="s">
        <v>7867</v>
      </c>
      <c r="D502" s="1364">
        <v>17065.63</v>
      </c>
    </row>
    <row r="503" spans="1:4">
      <c r="A503" s="1365">
        <v>647</v>
      </c>
      <c r="B503" s="1366" t="s">
        <v>8863</v>
      </c>
      <c r="C503" s="1365" t="s">
        <v>7866</v>
      </c>
      <c r="D503" s="1367">
        <v>9.02</v>
      </c>
    </row>
    <row r="504" spans="1:4">
      <c r="A504" s="1336">
        <v>40920</v>
      </c>
      <c r="B504" s="1337" t="s">
        <v>8864</v>
      </c>
      <c r="C504" s="1336" t="s">
        <v>7875</v>
      </c>
      <c r="D504" s="1364">
        <v>1590.89</v>
      </c>
    </row>
    <row r="505" spans="1:4">
      <c r="A505" s="1365">
        <v>7266</v>
      </c>
      <c r="B505" s="1366" t="s">
        <v>8865</v>
      </c>
      <c r="C505" s="1365" t="s">
        <v>7879</v>
      </c>
      <c r="D505" s="1367">
        <v>530</v>
      </c>
    </row>
    <row r="506" spans="1:4">
      <c r="A506" s="1336">
        <v>7270</v>
      </c>
      <c r="B506" s="1337" t="s">
        <v>8866</v>
      </c>
      <c r="C506" s="1336" t="s">
        <v>7867</v>
      </c>
      <c r="D506" s="1364">
        <v>0.5</v>
      </c>
    </row>
    <row r="507" spans="1:4">
      <c r="A507" s="1365">
        <v>7269</v>
      </c>
      <c r="B507" s="1366" t="s">
        <v>8867</v>
      </c>
      <c r="C507" s="1365" t="s">
        <v>7867</v>
      </c>
      <c r="D507" s="1367">
        <v>0.36</v>
      </c>
    </row>
    <row r="508" spans="1:4">
      <c r="A508" s="1336">
        <v>7271</v>
      </c>
      <c r="B508" s="1337" t="s">
        <v>8868</v>
      </c>
      <c r="C508" s="1336" t="s">
        <v>7867</v>
      </c>
      <c r="D508" s="1364">
        <v>0.53</v>
      </c>
    </row>
    <row r="509" spans="1:4">
      <c r="A509" s="1365">
        <v>7268</v>
      </c>
      <c r="B509" s="1366" t="s">
        <v>8869</v>
      </c>
      <c r="C509" s="1365" t="s">
        <v>7867</v>
      </c>
      <c r="D509" s="1367">
        <v>0.75</v>
      </c>
    </row>
    <row r="510" spans="1:4">
      <c r="A510" s="1336">
        <v>7267</v>
      </c>
      <c r="B510" s="1337" t="s">
        <v>8870</v>
      </c>
      <c r="C510" s="1336" t="s">
        <v>7867</v>
      </c>
      <c r="D510" s="1364">
        <v>0.36</v>
      </c>
    </row>
    <row r="511" spans="1:4">
      <c r="A511" s="1365">
        <v>38783</v>
      </c>
      <c r="B511" s="1366" t="s">
        <v>8871</v>
      </c>
      <c r="C511" s="1365" t="s">
        <v>7867</v>
      </c>
      <c r="D511" s="1367">
        <v>0.66</v>
      </c>
    </row>
    <row r="512" spans="1:4">
      <c r="A512" s="1336">
        <v>37593</v>
      </c>
      <c r="B512" s="1337" t="s">
        <v>8872</v>
      </c>
      <c r="C512" s="1336" t="s">
        <v>7867</v>
      </c>
      <c r="D512" s="1364">
        <v>1.73</v>
      </c>
    </row>
    <row r="513" spans="1:4">
      <c r="A513" s="1365">
        <v>37594</v>
      </c>
      <c r="B513" s="1366" t="s">
        <v>8873</v>
      </c>
      <c r="C513" s="1365" t="s">
        <v>7867</v>
      </c>
      <c r="D513" s="1367">
        <v>2.12</v>
      </c>
    </row>
    <row r="514" spans="1:4">
      <c r="A514" s="1336">
        <v>37592</v>
      </c>
      <c r="B514" s="1337" t="s">
        <v>8874</v>
      </c>
      <c r="C514" s="1336" t="s">
        <v>7867</v>
      </c>
      <c r="D514" s="1364">
        <v>1.29</v>
      </c>
    </row>
    <row r="515" spans="1:4">
      <c r="A515" s="1365">
        <v>34556</v>
      </c>
      <c r="B515" s="1366" t="s">
        <v>8875</v>
      </c>
      <c r="C515" s="1365" t="s">
        <v>7867</v>
      </c>
      <c r="D515" s="1367">
        <v>2.63</v>
      </c>
    </row>
    <row r="516" spans="1:4">
      <c r="A516" s="1336">
        <v>37873</v>
      </c>
      <c r="B516" s="1337" t="s">
        <v>8876</v>
      </c>
      <c r="C516" s="1336" t="s">
        <v>7867</v>
      </c>
      <c r="D516" s="1364">
        <v>2.86</v>
      </c>
    </row>
    <row r="517" spans="1:4">
      <c r="A517" s="1365">
        <v>34564</v>
      </c>
      <c r="B517" s="1366" t="s">
        <v>8877</v>
      </c>
      <c r="C517" s="1365" t="s">
        <v>7867</v>
      </c>
      <c r="D517" s="1367">
        <v>3.28</v>
      </c>
    </row>
    <row r="518" spans="1:4">
      <c r="A518" s="1336">
        <v>34565</v>
      </c>
      <c r="B518" s="1337" t="s">
        <v>8878</v>
      </c>
      <c r="C518" s="1336" t="s">
        <v>7867</v>
      </c>
      <c r="D518" s="1364">
        <v>3.79</v>
      </c>
    </row>
    <row r="519" spans="1:4">
      <c r="A519" s="1365">
        <v>38590</v>
      </c>
      <c r="B519" s="1366" t="s">
        <v>8879</v>
      </c>
      <c r="C519" s="1365" t="s">
        <v>7867</v>
      </c>
      <c r="D519" s="1367">
        <v>2.2000000000000002</v>
      </c>
    </row>
    <row r="520" spans="1:4">
      <c r="A520" s="1336">
        <v>34566</v>
      </c>
      <c r="B520" s="1337" t="s">
        <v>8880</v>
      </c>
      <c r="C520" s="1336" t="s">
        <v>7867</v>
      </c>
      <c r="D520" s="1364">
        <v>2.0499999999999998</v>
      </c>
    </row>
    <row r="521" spans="1:4">
      <c r="A521" s="1365">
        <v>34567</v>
      </c>
      <c r="B521" s="1366" t="s">
        <v>8881</v>
      </c>
      <c r="C521" s="1365" t="s">
        <v>7867</v>
      </c>
      <c r="D521" s="1367">
        <v>2.2999999999999998</v>
      </c>
    </row>
    <row r="522" spans="1:4">
      <c r="A522" s="1336">
        <v>38591</v>
      </c>
      <c r="B522" s="1337" t="s">
        <v>8882</v>
      </c>
      <c r="C522" s="1336" t="s">
        <v>7867</v>
      </c>
      <c r="D522" s="1364">
        <v>2.4900000000000002</v>
      </c>
    </row>
    <row r="523" spans="1:4">
      <c r="A523" s="1365">
        <v>34568</v>
      </c>
      <c r="B523" s="1366" t="s">
        <v>8883</v>
      </c>
      <c r="C523" s="1365" t="s">
        <v>7867</v>
      </c>
      <c r="D523" s="1367">
        <v>3.01</v>
      </c>
    </row>
    <row r="524" spans="1:4">
      <c r="A524" s="1336">
        <v>34569</v>
      </c>
      <c r="B524" s="1337" t="s">
        <v>8884</v>
      </c>
      <c r="C524" s="1336" t="s">
        <v>7867</v>
      </c>
      <c r="D524" s="1364">
        <v>3.08</v>
      </c>
    </row>
    <row r="525" spans="1:4">
      <c r="A525" s="1365">
        <v>34570</v>
      </c>
      <c r="B525" s="1366" t="s">
        <v>8885</v>
      </c>
      <c r="C525" s="1365" t="s">
        <v>7867</v>
      </c>
      <c r="D525" s="1367">
        <v>3.29</v>
      </c>
    </row>
    <row r="526" spans="1:4">
      <c r="A526" s="1336">
        <v>25070</v>
      </c>
      <c r="B526" s="1337" t="s">
        <v>8886</v>
      </c>
      <c r="C526" s="1336" t="s">
        <v>7867</v>
      </c>
      <c r="D526" s="1364">
        <v>2.52</v>
      </c>
    </row>
    <row r="527" spans="1:4">
      <c r="A527" s="1365">
        <v>34571</v>
      </c>
      <c r="B527" s="1366" t="s">
        <v>8887</v>
      </c>
      <c r="C527" s="1365" t="s">
        <v>7867</v>
      </c>
      <c r="D527" s="1367">
        <v>2.57</v>
      </c>
    </row>
    <row r="528" spans="1:4">
      <c r="A528" s="1336">
        <v>34573</v>
      </c>
      <c r="B528" s="1337" t="s">
        <v>8888</v>
      </c>
      <c r="C528" s="1336" t="s">
        <v>7867</v>
      </c>
      <c r="D528" s="1364">
        <v>2.71</v>
      </c>
    </row>
    <row r="529" spans="1:4">
      <c r="A529" s="1365">
        <v>37107</v>
      </c>
      <c r="B529" s="1366" t="s">
        <v>8889</v>
      </c>
      <c r="C529" s="1365" t="s">
        <v>7867</v>
      </c>
      <c r="D529" s="1367">
        <v>4</v>
      </c>
    </row>
    <row r="530" spans="1:4">
      <c r="A530" s="1336">
        <v>34576</v>
      </c>
      <c r="B530" s="1337" t="s">
        <v>8890</v>
      </c>
      <c r="C530" s="1336" t="s">
        <v>7867</v>
      </c>
      <c r="D530" s="1364">
        <v>3.75</v>
      </c>
    </row>
    <row r="531" spans="1:4">
      <c r="A531" s="1365">
        <v>34577</v>
      </c>
      <c r="B531" s="1366" t="s">
        <v>8891</v>
      </c>
      <c r="C531" s="1365" t="s">
        <v>7867</v>
      </c>
      <c r="D531" s="1367">
        <v>4</v>
      </c>
    </row>
    <row r="532" spans="1:4">
      <c r="A532" s="1336">
        <v>34578</v>
      </c>
      <c r="B532" s="1337" t="s">
        <v>8892</v>
      </c>
      <c r="C532" s="1336" t="s">
        <v>7867</v>
      </c>
      <c r="D532" s="1364">
        <v>4.4400000000000004</v>
      </c>
    </row>
    <row r="533" spans="1:4">
      <c r="A533" s="1365">
        <v>34579</v>
      </c>
      <c r="B533" s="1366" t="s">
        <v>8893</v>
      </c>
      <c r="C533" s="1365" t="s">
        <v>7867</v>
      </c>
      <c r="D533" s="1367">
        <v>5.68</v>
      </c>
    </row>
    <row r="534" spans="1:4">
      <c r="A534" s="1336">
        <v>25067</v>
      </c>
      <c r="B534" s="1337" t="s">
        <v>8894</v>
      </c>
      <c r="C534" s="1336" t="s">
        <v>7867</v>
      </c>
      <c r="D534" s="1364">
        <v>3.28</v>
      </c>
    </row>
    <row r="535" spans="1:4">
      <c r="A535" s="1365">
        <v>34580</v>
      </c>
      <c r="B535" s="1366" t="s">
        <v>8895</v>
      </c>
      <c r="C535" s="1365" t="s">
        <v>7867</v>
      </c>
      <c r="D535" s="1367">
        <v>3.57</v>
      </c>
    </row>
    <row r="536" spans="1:4">
      <c r="A536" s="1336">
        <v>25071</v>
      </c>
      <c r="B536" s="1337" t="s">
        <v>8896</v>
      </c>
      <c r="C536" s="1336" t="s">
        <v>7867</v>
      </c>
      <c r="D536" s="1364">
        <v>1.72</v>
      </c>
    </row>
    <row r="537" spans="1:4">
      <c r="A537" s="1365">
        <v>38395</v>
      </c>
      <c r="B537" s="1366" t="s">
        <v>8897</v>
      </c>
      <c r="C537" s="1365" t="s">
        <v>7867</v>
      </c>
      <c r="D537" s="1367">
        <v>6.27</v>
      </c>
    </row>
    <row r="538" spans="1:4">
      <c r="A538" s="1336">
        <v>34583</v>
      </c>
      <c r="B538" s="1337" t="s">
        <v>8898</v>
      </c>
      <c r="C538" s="1336" t="s">
        <v>7868</v>
      </c>
      <c r="D538" s="1364">
        <v>62.52</v>
      </c>
    </row>
    <row r="539" spans="1:4">
      <c r="A539" s="1365">
        <v>34584</v>
      </c>
      <c r="B539" s="1366" t="s">
        <v>8899</v>
      </c>
      <c r="C539" s="1365" t="s">
        <v>7868</v>
      </c>
      <c r="D539" s="1367">
        <v>35</v>
      </c>
    </row>
    <row r="540" spans="1:4" ht="30">
      <c r="A540" s="1336">
        <v>709</v>
      </c>
      <c r="B540" s="1337" t="s">
        <v>8900</v>
      </c>
      <c r="C540" s="1336" t="s">
        <v>7868</v>
      </c>
      <c r="D540" s="1364">
        <v>467.23</v>
      </c>
    </row>
    <row r="541" spans="1:4">
      <c r="A541" s="1365">
        <v>716</v>
      </c>
      <c r="B541" s="1366" t="s">
        <v>8901</v>
      </c>
      <c r="C541" s="1365" t="s">
        <v>7867</v>
      </c>
      <c r="D541" s="1367">
        <v>14.31</v>
      </c>
    </row>
    <row r="542" spans="1:4">
      <c r="A542" s="1336">
        <v>715</v>
      </c>
      <c r="B542" s="1337" t="s">
        <v>8902</v>
      </c>
      <c r="C542" s="1336" t="s">
        <v>7867</v>
      </c>
      <c r="D542" s="1364">
        <v>14.16</v>
      </c>
    </row>
    <row r="543" spans="1:4">
      <c r="A543" s="1365">
        <v>718</v>
      </c>
      <c r="B543" s="1366" t="s">
        <v>8903</v>
      </c>
      <c r="C543" s="1365" t="s">
        <v>7867</v>
      </c>
      <c r="D543" s="1367">
        <v>21.1</v>
      </c>
    </row>
    <row r="544" spans="1:4">
      <c r="A544" s="1336">
        <v>11981</v>
      </c>
      <c r="B544" s="1337" t="s">
        <v>8904</v>
      </c>
      <c r="C544" s="1336" t="s">
        <v>7867</v>
      </c>
      <c r="D544" s="1364">
        <v>14.46</v>
      </c>
    </row>
    <row r="545" spans="1:4">
      <c r="A545" s="1365">
        <v>10610</v>
      </c>
      <c r="B545" s="1366" t="s">
        <v>8905</v>
      </c>
      <c r="C545" s="1365" t="s">
        <v>7867</v>
      </c>
      <c r="D545" s="1367">
        <v>1.43</v>
      </c>
    </row>
    <row r="546" spans="1:4">
      <c r="A546" s="1336">
        <v>34585</v>
      </c>
      <c r="B546" s="1337" t="s">
        <v>8906</v>
      </c>
      <c r="C546" s="1336" t="s">
        <v>7867</v>
      </c>
      <c r="D546" s="1364">
        <v>1.45</v>
      </c>
    </row>
    <row r="547" spans="1:4">
      <c r="A547" s="1365">
        <v>34586</v>
      </c>
      <c r="B547" s="1366" t="s">
        <v>8907</v>
      </c>
      <c r="C547" s="1365" t="s">
        <v>7867</v>
      </c>
      <c r="D547" s="1367">
        <v>1.47</v>
      </c>
    </row>
    <row r="548" spans="1:4">
      <c r="A548" s="1336">
        <v>38603</v>
      </c>
      <c r="B548" s="1337" t="s">
        <v>8908</v>
      </c>
      <c r="C548" s="1336" t="s">
        <v>7867</v>
      </c>
      <c r="D548" s="1364">
        <v>1.7</v>
      </c>
    </row>
    <row r="549" spans="1:4">
      <c r="A549" s="1365">
        <v>34588</v>
      </c>
      <c r="B549" s="1366" t="s">
        <v>8909</v>
      </c>
      <c r="C549" s="1365" t="s">
        <v>7867</v>
      </c>
      <c r="D549" s="1367">
        <v>1.89</v>
      </c>
    </row>
    <row r="550" spans="1:4">
      <c r="A550" s="1336">
        <v>34590</v>
      </c>
      <c r="B550" s="1337" t="s">
        <v>8910</v>
      </c>
      <c r="C550" s="1336" t="s">
        <v>7867</v>
      </c>
      <c r="D550" s="1364">
        <v>2.04</v>
      </c>
    </row>
    <row r="551" spans="1:4">
      <c r="A551" s="1365">
        <v>34591</v>
      </c>
      <c r="B551" s="1366" t="s">
        <v>8911</v>
      </c>
      <c r="C551" s="1365" t="s">
        <v>7867</v>
      </c>
      <c r="D551" s="1367">
        <v>2.5499999999999998</v>
      </c>
    </row>
    <row r="552" spans="1:4">
      <c r="A552" s="1336">
        <v>37103</v>
      </c>
      <c r="B552" s="1337" t="s">
        <v>8912</v>
      </c>
      <c r="C552" s="1336" t="s">
        <v>7867</v>
      </c>
      <c r="D552" s="1364">
        <v>2.14</v>
      </c>
    </row>
    <row r="553" spans="1:4">
      <c r="A553" s="1365">
        <v>34555</v>
      </c>
      <c r="B553" s="1366" t="s">
        <v>8913</v>
      </c>
      <c r="C553" s="1365" t="s">
        <v>7867</v>
      </c>
      <c r="D553" s="1367">
        <v>2.69</v>
      </c>
    </row>
    <row r="554" spans="1:4">
      <c r="A554" s="1336">
        <v>34599</v>
      </c>
      <c r="B554" s="1337" t="s">
        <v>8914</v>
      </c>
      <c r="C554" s="1336" t="s">
        <v>7867</v>
      </c>
      <c r="D554" s="1364">
        <v>1.92</v>
      </c>
    </row>
    <row r="555" spans="1:4">
      <c r="A555" s="1365">
        <v>674</v>
      </c>
      <c r="B555" s="1366" t="s">
        <v>8915</v>
      </c>
      <c r="C555" s="1365" t="s">
        <v>7868</v>
      </c>
      <c r="D555" s="1367">
        <v>43.66</v>
      </c>
    </row>
    <row r="556" spans="1:4">
      <c r="A556" s="1336">
        <v>34600</v>
      </c>
      <c r="B556" s="1337" t="s">
        <v>8916</v>
      </c>
      <c r="C556" s="1336" t="s">
        <v>7868</v>
      </c>
      <c r="D556" s="1364">
        <v>70.95</v>
      </c>
    </row>
    <row r="557" spans="1:4">
      <c r="A557" s="1365">
        <v>652</v>
      </c>
      <c r="B557" s="1366" t="s">
        <v>8917</v>
      </c>
      <c r="C557" s="1365" t="s">
        <v>7868</v>
      </c>
      <c r="D557" s="1367">
        <v>90.36</v>
      </c>
    </row>
    <row r="558" spans="1:4">
      <c r="A558" s="1336">
        <v>34592</v>
      </c>
      <c r="B558" s="1337" t="s">
        <v>8918</v>
      </c>
      <c r="C558" s="1336" t="s">
        <v>7867</v>
      </c>
      <c r="D558" s="1364">
        <v>1.83</v>
      </c>
    </row>
    <row r="559" spans="1:4">
      <c r="A559" s="1365">
        <v>651</v>
      </c>
      <c r="B559" s="1366" t="s">
        <v>8919</v>
      </c>
      <c r="C559" s="1365" t="s">
        <v>7867</v>
      </c>
      <c r="D559" s="1367">
        <v>2.09</v>
      </c>
    </row>
    <row r="560" spans="1:4">
      <c r="A560" s="1336">
        <v>654</v>
      </c>
      <c r="B560" s="1337" t="s">
        <v>8920</v>
      </c>
      <c r="C560" s="1336" t="s">
        <v>7867</v>
      </c>
      <c r="D560" s="1364">
        <v>2.7</v>
      </c>
    </row>
    <row r="561" spans="1:4">
      <c r="A561" s="1365">
        <v>650</v>
      </c>
      <c r="B561" s="1366" t="s">
        <v>8921</v>
      </c>
      <c r="C561" s="1365" t="s">
        <v>7867</v>
      </c>
      <c r="D561" s="1367">
        <v>1.78</v>
      </c>
    </row>
    <row r="562" spans="1:4" ht="30">
      <c r="A562" s="1336">
        <v>40517</v>
      </c>
      <c r="B562" s="1337" t="s">
        <v>8922</v>
      </c>
      <c r="C562" s="1336" t="s">
        <v>7868</v>
      </c>
      <c r="D562" s="1364">
        <v>50.93</v>
      </c>
    </row>
    <row r="563" spans="1:4" ht="30">
      <c r="A563" s="1365">
        <v>40520</v>
      </c>
      <c r="B563" s="1366" t="s">
        <v>8923</v>
      </c>
      <c r="C563" s="1365" t="s">
        <v>7868</v>
      </c>
      <c r="D563" s="1367">
        <v>53.35</v>
      </c>
    </row>
    <row r="564" spans="1:4" ht="30">
      <c r="A564" s="1336">
        <v>40515</v>
      </c>
      <c r="B564" s="1337" t="s">
        <v>8924</v>
      </c>
      <c r="C564" s="1336" t="s">
        <v>7868</v>
      </c>
      <c r="D564" s="1364">
        <v>64.41</v>
      </c>
    </row>
    <row r="565" spans="1:4" ht="30">
      <c r="A565" s="1365">
        <v>40516</v>
      </c>
      <c r="B565" s="1366" t="s">
        <v>8925</v>
      </c>
      <c r="C565" s="1365" t="s">
        <v>7868</v>
      </c>
      <c r="D565" s="1367">
        <v>76.709999999999994</v>
      </c>
    </row>
    <row r="566" spans="1:4" ht="30">
      <c r="A566" s="1336">
        <v>40525</v>
      </c>
      <c r="B566" s="1337" t="s">
        <v>8926</v>
      </c>
      <c r="C566" s="1336" t="s">
        <v>7868</v>
      </c>
      <c r="D566" s="1364">
        <v>54.57</v>
      </c>
    </row>
    <row r="567" spans="1:4" ht="30">
      <c r="A567" s="1365">
        <v>40529</v>
      </c>
      <c r="B567" s="1366" t="s">
        <v>8927</v>
      </c>
      <c r="C567" s="1365" t="s">
        <v>7868</v>
      </c>
      <c r="D567" s="1367">
        <v>59.9</v>
      </c>
    </row>
    <row r="568" spans="1:4" ht="30">
      <c r="A568" s="1336">
        <v>695</v>
      </c>
      <c r="B568" s="1337" t="s">
        <v>8928</v>
      </c>
      <c r="C568" s="1336" t="s">
        <v>7868</v>
      </c>
      <c r="D568" s="1364">
        <v>41.14</v>
      </c>
    </row>
    <row r="569" spans="1:4" ht="30">
      <c r="A569" s="1365">
        <v>40524</v>
      </c>
      <c r="B569" s="1366" t="s">
        <v>8929</v>
      </c>
      <c r="C569" s="1365" t="s">
        <v>7868</v>
      </c>
      <c r="D569" s="1367">
        <v>54.57</v>
      </c>
    </row>
    <row r="570" spans="1:4" ht="30">
      <c r="A570" s="1336">
        <v>36156</v>
      </c>
      <c r="B570" s="1337" t="s">
        <v>8930</v>
      </c>
      <c r="C570" s="1336" t="s">
        <v>7868</v>
      </c>
      <c r="D570" s="1364">
        <v>47.29</v>
      </c>
    </row>
    <row r="571" spans="1:4" ht="30">
      <c r="A571" s="1365">
        <v>36155</v>
      </c>
      <c r="B571" s="1366" t="s">
        <v>8931</v>
      </c>
      <c r="C571" s="1365" t="s">
        <v>7868</v>
      </c>
      <c r="D571" s="1367">
        <v>41.89</v>
      </c>
    </row>
    <row r="572" spans="1:4" ht="30">
      <c r="A572" s="1336">
        <v>36154</v>
      </c>
      <c r="B572" s="1337" t="s">
        <v>8932</v>
      </c>
      <c r="C572" s="1336" t="s">
        <v>7868</v>
      </c>
      <c r="D572" s="1364">
        <v>55.66</v>
      </c>
    </row>
    <row r="573" spans="1:4" ht="30">
      <c r="A573" s="1365">
        <v>36196</v>
      </c>
      <c r="B573" s="1366" t="s">
        <v>8933</v>
      </c>
      <c r="C573" s="1365" t="s">
        <v>7868</v>
      </c>
      <c r="D573" s="1367">
        <v>47.29</v>
      </c>
    </row>
    <row r="574" spans="1:4" ht="30">
      <c r="A574" s="1336">
        <v>679</v>
      </c>
      <c r="B574" s="1337" t="s">
        <v>8934</v>
      </c>
      <c r="C574" s="1336" t="s">
        <v>7868</v>
      </c>
      <c r="D574" s="1364">
        <v>56.39</v>
      </c>
    </row>
    <row r="575" spans="1:4" ht="30">
      <c r="A575" s="1365">
        <v>711</v>
      </c>
      <c r="B575" s="1366" t="s">
        <v>8935</v>
      </c>
      <c r="C575" s="1365" t="s">
        <v>7868</v>
      </c>
      <c r="D575" s="1367">
        <v>43.05</v>
      </c>
    </row>
    <row r="576" spans="1:4" ht="30">
      <c r="A576" s="1336">
        <v>712</v>
      </c>
      <c r="B576" s="1337" t="s">
        <v>8936</v>
      </c>
      <c r="C576" s="1336" t="s">
        <v>7868</v>
      </c>
      <c r="D576" s="1364">
        <v>44.87</v>
      </c>
    </row>
    <row r="577" spans="1:4" ht="30">
      <c r="A577" s="1365">
        <v>36191</v>
      </c>
      <c r="B577" s="1366" t="s">
        <v>8936</v>
      </c>
      <c r="C577" s="1365" t="s">
        <v>7867</v>
      </c>
      <c r="D577" s="1367">
        <v>3.13</v>
      </c>
    </row>
    <row r="578" spans="1:4" ht="30">
      <c r="A578" s="1336">
        <v>36169</v>
      </c>
      <c r="B578" s="1337" t="s">
        <v>8937</v>
      </c>
      <c r="C578" s="1336" t="s">
        <v>7868</v>
      </c>
      <c r="D578" s="1364">
        <v>45.84</v>
      </c>
    </row>
    <row r="579" spans="1:4" ht="30">
      <c r="A579" s="1365">
        <v>36172</v>
      </c>
      <c r="B579" s="1366" t="s">
        <v>8938</v>
      </c>
      <c r="C579" s="1365" t="s">
        <v>7868</v>
      </c>
      <c r="D579" s="1367">
        <v>40.01</v>
      </c>
    </row>
    <row r="580" spans="1:4" ht="30">
      <c r="A580" s="1336">
        <v>36174</v>
      </c>
      <c r="B580" s="1337" t="s">
        <v>8939</v>
      </c>
      <c r="C580" s="1336" t="s">
        <v>7868</v>
      </c>
      <c r="D580" s="1364">
        <v>52.54</v>
      </c>
    </row>
    <row r="581" spans="1:4" ht="30">
      <c r="A581" s="1365">
        <v>36170</v>
      </c>
      <c r="B581" s="1366" t="s">
        <v>8940</v>
      </c>
      <c r="C581" s="1365" t="s">
        <v>7868</v>
      </c>
      <c r="D581" s="1367">
        <v>44.87</v>
      </c>
    </row>
    <row r="582" spans="1:4">
      <c r="A582" s="1336">
        <v>12614</v>
      </c>
      <c r="B582" s="1337" t="s">
        <v>8941</v>
      </c>
      <c r="C582" s="1336" t="s">
        <v>7867</v>
      </c>
      <c r="D582" s="1364">
        <v>15.65</v>
      </c>
    </row>
    <row r="583" spans="1:4">
      <c r="A583" s="1365">
        <v>6140</v>
      </c>
      <c r="B583" s="1366" t="s">
        <v>8942</v>
      </c>
      <c r="C583" s="1365" t="s">
        <v>7867</v>
      </c>
      <c r="D583" s="1367">
        <v>2.42</v>
      </c>
    </row>
    <row r="584" spans="1:4">
      <c r="A584" s="1336">
        <v>38399</v>
      </c>
      <c r="B584" s="1337" t="s">
        <v>8943</v>
      </c>
      <c r="C584" s="1336" t="s">
        <v>7867</v>
      </c>
      <c r="D584" s="1364">
        <v>127.63</v>
      </c>
    </row>
    <row r="585" spans="1:4" ht="30">
      <c r="A585" s="1365">
        <v>735</v>
      </c>
      <c r="B585" s="1366" t="s">
        <v>8944</v>
      </c>
      <c r="C585" s="1365" t="s">
        <v>7867</v>
      </c>
      <c r="D585" s="1367">
        <v>1789.03</v>
      </c>
    </row>
    <row r="586" spans="1:4" ht="30">
      <c r="A586" s="1336">
        <v>736</v>
      </c>
      <c r="B586" s="1337" t="s">
        <v>8945</v>
      </c>
      <c r="C586" s="1336" t="s">
        <v>7867</v>
      </c>
      <c r="D586" s="1364">
        <v>1504.25</v>
      </c>
    </row>
    <row r="587" spans="1:4" ht="30">
      <c r="A587" s="1365">
        <v>729</v>
      </c>
      <c r="B587" s="1366" t="s">
        <v>8946</v>
      </c>
      <c r="C587" s="1365" t="s">
        <v>7867</v>
      </c>
      <c r="D587" s="1367">
        <v>613</v>
      </c>
    </row>
    <row r="588" spans="1:4" ht="30">
      <c r="A588" s="1336">
        <v>39925</v>
      </c>
      <c r="B588" s="1337" t="s">
        <v>8947</v>
      </c>
      <c r="C588" s="1336" t="s">
        <v>7867</v>
      </c>
      <c r="D588" s="1364">
        <v>8857.7900000000009</v>
      </c>
    </row>
    <row r="589" spans="1:4" ht="30">
      <c r="A589" s="1365">
        <v>731</v>
      </c>
      <c r="B589" s="1366" t="s">
        <v>8948</v>
      </c>
      <c r="C589" s="1365" t="s">
        <v>7867</v>
      </c>
      <c r="D589" s="1367">
        <v>596.6</v>
      </c>
    </row>
    <row r="590" spans="1:4" ht="30">
      <c r="A590" s="1336">
        <v>10575</v>
      </c>
      <c r="B590" s="1337" t="s">
        <v>8949</v>
      </c>
      <c r="C590" s="1336" t="s">
        <v>7867</v>
      </c>
      <c r="D590" s="1364">
        <v>931.04</v>
      </c>
    </row>
    <row r="591" spans="1:4" ht="30">
      <c r="A591" s="1365">
        <v>733</v>
      </c>
      <c r="B591" s="1366" t="s">
        <v>8950</v>
      </c>
      <c r="C591" s="1365" t="s">
        <v>7867</v>
      </c>
      <c r="D591" s="1367">
        <v>1019.37</v>
      </c>
    </row>
    <row r="592" spans="1:4" ht="30">
      <c r="A592" s="1336">
        <v>732</v>
      </c>
      <c r="B592" s="1337" t="s">
        <v>8951</v>
      </c>
      <c r="C592" s="1336" t="s">
        <v>7867</v>
      </c>
      <c r="D592" s="1364">
        <v>1005.67</v>
      </c>
    </row>
    <row r="593" spans="1:4" ht="30">
      <c r="A593" s="1365">
        <v>737</v>
      </c>
      <c r="B593" s="1366" t="s">
        <v>8952</v>
      </c>
      <c r="C593" s="1365" t="s">
        <v>7867</v>
      </c>
      <c r="D593" s="1367">
        <v>5639.5</v>
      </c>
    </row>
    <row r="594" spans="1:4" ht="30">
      <c r="A594" s="1336">
        <v>738</v>
      </c>
      <c r="B594" s="1337" t="s">
        <v>8953</v>
      </c>
      <c r="C594" s="1336" t="s">
        <v>7867</v>
      </c>
      <c r="D594" s="1364">
        <v>2614.9899999999998</v>
      </c>
    </row>
    <row r="595" spans="1:4" ht="30">
      <c r="A595" s="1365">
        <v>740</v>
      </c>
      <c r="B595" s="1366" t="s">
        <v>8954</v>
      </c>
      <c r="C595" s="1365" t="s">
        <v>7867</v>
      </c>
      <c r="D595" s="1367">
        <v>5305.28</v>
      </c>
    </row>
    <row r="596" spans="1:4" ht="30">
      <c r="A596" s="1336">
        <v>734</v>
      </c>
      <c r="B596" s="1337" t="s">
        <v>8955</v>
      </c>
      <c r="C596" s="1336" t="s">
        <v>7867</v>
      </c>
      <c r="D596" s="1364">
        <v>1078.07</v>
      </c>
    </row>
    <row r="597" spans="1:4">
      <c r="A597" s="1365">
        <v>39008</v>
      </c>
      <c r="B597" s="1366" t="s">
        <v>8956</v>
      </c>
      <c r="C597" s="1365" t="s">
        <v>7867</v>
      </c>
      <c r="D597" s="1367">
        <v>42077.760000000002</v>
      </c>
    </row>
    <row r="598" spans="1:4">
      <c r="A598" s="1336">
        <v>39009</v>
      </c>
      <c r="B598" s="1337" t="s">
        <v>8957</v>
      </c>
      <c r="C598" s="1336" t="s">
        <v>7867</v>
      </c>
      <c r="D598" s="1364">
        <v>45081.11</v>
      </c>
    </row>
    <row r="599" spans="1:4" ht="30">
      <c r="A599" s="1365">
        <v>10587</v>
      </c>
      <c r="B599" s="1366" t="s">
        <v>8958</v>
      </c>
      <c r="C599" s="1365" t="s">
        <v>7867</v>
      </c>
      <c r="D599" s="1367">
        <v>2384.7199999999998</v>
      </c>
    </row>
    <row r="600" spans="1:4" ht="30">
      <c r="A600" s="1336">
        <v>759</v>
      </c>
      <c r="B600" s="1337" t="s">
        <v>8959</v>
      </c>
      <c r="C600" s="1336" t="s">
        <v>7867</v>
      </c>
      <c r="D600" s="1364">
        <v>3428.76</v>
      </c>
    </row>
    <row r="601" spans="1:4" ht="30">
      <c r="A601" s="1365">
        <v>761</v>
      </c>
      <c r="B601" s="1366" t="s">
        <v>8960</v>
      </c>
      <c r="C601" s="1365" t="s">
        <v>7867</v>
      </c>
      <c r="D601" s="1367">
        <v>5812.03</v>
      </c>
    </row>
    <row r="602" spans="1:4" ht="30">
      <c r="A602" s="1336">
        <v>750</v>
      </c>
      <c r="B602" s="1337" t="s">
        <v>8961</v>
      </c>
      <c r="C602" s="1336" t="s">
        <v>7867</v>
      </c>
      <c r="D602" s="1364">
        <v>5518.06</v>
      </c>
    </row>
    <row r="603" spans="1:4" ht="30">
      <c r="A603" s="1365">
        <v>755</v>
      </c>
      <c r="B603" s="1366" t="s">
        <v>8962</v>
      </c>
      <c r="C603" s="1365" t="s">
        <v>7867</v>
      </c>
      <c r="D603" s="1367">
        <v>22643.46</v>
      </c>
    </row>
    <row r="604" spans="1:4" ht="30">
      <c r="A604" s="1336">
        <v>749</v>
      </c>
      <c r="B604" s="1337" t="s">
        <v>8963</v>
      </c>
      <c r="C604" s="1336" t="s">
        <v>7867</v>
      </c>
      <c r="D604" s="1364">
        <v>8327.84</v>
      </c>
    </row>
    <row r="605" spans="1:4" ht="30">
      <c r="A605" s="1365">
        <v>756</v>
      </c>
      <c r="B605" s="1366" t="s">
        <v>8964</v>
      </c>
      <c r="C605" s="1365" t="s">
        <v>7867</v>
      </c>
      <c r="D605" s="1367">
        <v>24695.72</v>
      </c>
    </row>
    <row r="606" spans="1:4" ht="30">
      <c r="A606" s="1336">
        <v>757</v>
      </c>
      <c r="B606" s="1337" t="s">
        <v>8965</v>
      </c>
      <c r="C606" s="1336" t="s">
        <v>7867</v>
      </c>
      <c r="D606" s="1364">
        <v>11213.43</v>
      </c>
    </row>
    <row r="607" spans="1:4" ht="30">
      <c r="A607" s="1365">
        <v>10588</v>
      </c>
      <c r="B607" s="1366" t="s">
        <v>8966</v>
      </c>
      <c r="C607" s="1365" t="s">
        <v>7867</v>
      </c>
      <c r="D607" s="1367">
        <v>2475.64</v>
      </c>
    </row>
    <row r="608" spans="1:4" ht="30">
      <c r="A608" s="1336">
        <v>10592</v>
      </c>
      <c r="B608" s="1337" t="s">
        <v>8967</v>
      </c>
      <c r="C608" s="1336" t="s">
        <v>7867</v>
      </c>
      <c r="D608" s="1364">
        <v>2990.25</v>
      </c>
    </row>
    <row r="609" spans="1:4" ht="30">
      <c r="A609" s="1365">
        <v>10589</v>
      </c>
      <c r="B609" s="1366" t="s">
        <v>8968</v>
      </c>
      <c r="C609" s="1365" t="s">
        <v>7867</v>
      </c>
      <c r="D609" s="1367">
        <v>4017.21</v>
      </c>
    </row>
    <row r="610" spans="1:4" ht="30">
      <c r="A610" s="1336">
        <v>760</v>
      </c>
      <c r="B610" s="1337" t="s">
        <v>8969</v>
      </c>
      <c r="C610" s="1336" t="s">
        <v>7867</v>
      </c>
      <c r="D610" s="1364">
        <v>22426.87</v>
      </c>
    </row>
    <row r="611" spans="1:4" ht="30">
      <c r="A611" s="1365">
        <v>751</v>
      </c>
      <c r="B611" s="1366" t="s">
        <v>8970</v>
      </c>
      <c r="C611" s="1365" t="s">
        <v>7867</v>
      </c>
      <c r="D611" s="1367">
        <v>3532.23</v>
      </c>
    </row>
    <row r="612" spans="1:4" ht="30">
      <c r="A612" s="1336">
        <v>754</v>
      </c>
      <c r="B612" s="1337" t="s">
        <v>8971</v>
      </c>
      <c r="C612" s="1336" t="s">
        <v>7867</v>
      </c>
      <c r="D612" s="1364">
        <v>5606.71</v>
      </c>
    </row>
    <row r="613" spans="1:4">
      <c r="A613" s="1365">
        <v>14013</v>
      </c>
      <c r="B613" s="1366" t="s">
        <v>8972</v>
      </c>
      <c r="C613" s="1365" t="s">
        <v>7867</v>
      </c>
      <c r="D613" s="1367">
        <v>152391.51999999999</v>
      </c>
    </row>
    <row r="614" spans="1:4" ht="30">
      <c r="A614" s="1336">
        <v>39917</v>
      </c>
      <c r="B614" s="1337" t="s">
        <v>8973</v>
      </c>
      <c r="C614" s="1336" t="s">
        <v>7867</v>
      </c>
      <c r="D614" s="1364">
        <v>64634.48</v>
      </c>
    </row>
    <row r="615" spans="1:4">
      <c r="A615" s="1365">
        <v>5081</v>
      </c>
      <c r="B615" s="1366" t="s">
        <v>8974</v>
      </c>
      <c r="C615" s="1365" t="s">
        <v>7877</v>
      </c>
      <c r="D615" s="1367">
        <v>19.420000000000002</v>
      </c>
    </row>
    <row r="616" spans="1:4">
      <c r="A616" s="1336">
        <v>38167</v>
      </c>
      <c r="B616" s="1337" t="s">
        <v>8975</v>
      </c>
      <c r="C616" s="1336" t="s">
        <v>7877</v>
      </c>
      <c r="D616" s="1364">
        <v>16.739999999999998</v>
      </c>
    </row>
    <row r="617" spans="1:4">
      <c r="A617" s="1365">
        <v>36145</v>
      </c>
      <c r="B617" s="1366" t="s">
        <v>8976</v>
      </c>
      <c r="C617" s="1365" t="s">
        <v>7877</v>
      </c>
      <c r="D617" s="1367">
        <v>34.56</v>
      </c>
    </row>
    <row r="618" spans="1:4">
      <c r="A618" s="1336">
        <v>12893</v>
      </c>
      <c r="B618" s="1337" t="s">
        <v>8977</v>
      </c>
      <c r="C618" s="1336" t="s">
        <v>7877</v>
      </c>
      <c r="D618" s="1364">
        <v>57.6</v>
      </c>
    </row>
    <row r="619" spans="1:4">
      <c r="A619" s="1365">
        <v>11685</v>
      </c>
      <c r="B619" s="1366" t="s">
        <v>8978</v>
      </c>
      <c r="C619" s="1365" t="s">
        <v>7867</v>
      </c>
      <c r="D619" s="1367">
        <v>21.18</v>
      </c>
    </row>
    <row r="620" spans="1:4">
      <c r="A620" s="1336">
        <v>11679</v>
      </c>
      <c r="B620" s="1337" t="s">
        <v>8979</v>
      </c>
      <c r="C620" s="1336" t="s">
        <v>7867</v>
      </c>
      <c r="D620" s="1364">
        <v>5.52</v>
      </c>
    </row>
    <row r="621" spans="1:4">
      <c r="A621" s="1365">
        <v>11680</v>
      </c>
      <c r="B621" s="1366" t="s">
        <v>8980</v>
      </c>
      <c r="C621" s="1365" t="s">
        <v>7867</v>
      </c>
      <c r="D621" s="1367">
        <v>4.54</v>
      </c>
    </row>
    <row r="622" spans="1:4">
      <c r="A622" s="1336">
        <v>2512</v>
      </c>
      <c r="B622" s="1337" t="s">
        <v>8981</v>
      </c>
      <c r="C622" s="1336" t="s">
        <v>7867</v>
      </c>
      <c r="D622" s="1364">
        <v>18.149999999999999</v>
      </c>
    </row>
    <row r="623" spans="1:4">
      <c r="A623" s="1365">
        <v>4374</v>
      </c>
      <c r="B623" s="1366" t="s">
        <v>8982</v>
      </c>
      <c r="C623" s="1365" t="s">
        <v>7867</v>
      </c>
      <c r="D623" s="1367">
        <v>0.37</v>
      </c>
    </row>
    <row r="624" spans="1:4" ht="30">
      <c r="A624" s="1336">
        <v>7568</v>
      </c>
      <c r="B624" s="1337" t="s">
        <v>8983</v>
      </c>
      <c r="C624" s="1336" t="s">
        <v>7867</v>
      </c>
      <c r="D624" s="1364">
        <v>0.61</v>
      </c>
    </row>
    <row r="625" spans="1:4">
      <c r="A625" s="1365">
        <v>7584</v>
      </c>
      <c r="B625" s="1366" t="s">
        <v>8984</v>
      </c>
      <c r="C625" s="1365" t="s">
        <v>7867</v>
      </c>
      <c r="D625" s="1367">
        <v>0.93</v>
      </c>
    </row>
    <row r="626" spans="1:4">
      <c r="A626" s="1336">
        <v>11945</v>
      </c>
      <c r="B626" s="1337" t="s">
        <v>8985</v>
      </c>
      <c r="C626" s="1336" t="s">
        <v>7867</v>
      </c>
      <c r="D626" s="1364">
        <v>0.06</v>
      </c>
    </row>
    <row r="627" spans="1:4">
      <c r="A627" s="1365">
        <v>11946</v>
      </c>
      <c r="B627" s="1366" t="s">
        <v>8986</v>
      </c>
      <c r="C627" s="1365" t="s">
        <v>7867</v>
      </c>
      <c r="D627" s="1367">
        <v>0.06</v>
      </c>
    </row>
    <row r="628" spans="1:4">
      <c r="A628" s="1336">
        <v>4375</v>
      </c>
      <c r="B628" s="1337" t="s">
        <v>8987</v>
      </c>
      <c r="C628" s="1336" t="s">
        <v>7867</v>
      </c>
      <c r="D628" s="1364">
        <v>0.1</v>
      </c>
    </row>
    <row r="629" spans="1:4" ht="30">
      <c r="A629" s="1365">
        <v>11950</v>
      </c>
      <c r="B629" s="1366" t="s">
        <v>8988</v>
      </c>
      <c r="C629" s="1365" t="s">
        <v>7867</v>
      </c>
      <c r="D629" s="1367">
        <v>0.2</v>
      </c>
    </row>
    <row r="630" spans="1:4">
      <c r="A630" s="1336">
        <v>4376</v>
      </c>
      <c r="B630" s="1337" t="s">
        <v>8989</v>
      </c>
      <c r="C630" s="1336" t="s">
        <v>7867</v>
      </c>
      <c r="D630" s="1364">
        <v>0.19</v>
      </c>
    </row>
    <row r="631" spans="1:4" ht="30">
      <c r="A631" s="1365">
        <v>7583</v>
      </c>
      <c r="B631" s="1366" t="s">
        <v>8990</v>
      </c>
      <c r="C631" s="1365" t="s">
        <v>7867</v>
      </c>
      <c r="D631" s="1367">
        <v>0.41</v>
      </c>
    </row>
    <row r="632" spans="1:4" ht="30">
      <c r="A632" s="1336">
        <v>4350</v>
      </c>
      <c r="B632" s="1337" t="s">
        <v>8991</v>
      </c>
      <c r="C632" s="1336" t="s">
        <v>7867</v>
      </c>
      <c r="D632" s="1364">
        <v>0.34</v>
      </c>
    </row>
    <row r="633" spans="1:4">
      <c r="A633" s="1365">
        <v>39886</v>
      </c>
      <c r="B633" s="1366" t="s">
        <v>8992</v>
      </c>
      <c r="C633" s="1365" t="s">
        <v>7867</v>
      </c>
      <c r="D633" s="1367">
        <v>2.33</v>
      </c>
    </row>
    <row r="634" spans="1:4">
      <c r="A634" s="1336">
        <v>39887</v>
      </c>
      <c r="B634" s="1337" t="s">
        <v>8993</v>
      </c>
      <c r="C634" s="1336" t="s">
        <v>7867</v>
      </c>
      <c r="D634" s="1364">
        <v>3.49</v>
      </c>
    </row>
    <row r="635" spans="1:4">
      <c r="A635" s="1365">
        <v>39888</v>
      </c>
      <c r="B635" s="1366" t="s">
        <v>8994</v>
      </c>
      <c r="C635" s="1365" t="s">
        <v>7867</v>
      </c>
      <c r="D635" s="1367">
        <v>7.99</v>
      </c>
    </row>
    <row r="636" spans="1:4">
      <c r="A636" s="1336">
        <v>39890</v>
      </c>
      <c r="B636" s="1337" t="s">
        <v>8995</v>
      </c>
      <c r="C636" s="1336" t="s">
        <v>7867</v>
      </c>
      <c r="D636" s="1364">
        <v>13.64</v>
      </c>
    </row>
    <row r="637" spans="1:4">
      <c r="A637" s="1365">
        <v>39891</v>
      </c>
      <c r="B637" s="1366" t="s">
        <v>8996</v>
      </c>
      <c r="C637" s="1365" t="s">
        <v>7867</v>
      </c>
      <c r="D637" s="1367">
        <v>19.23</v>
      </c>
    </row>
    <row r="638" spans="1:4">
      <c r="A638" s="1336">
        <v>39892</v>
      </c>
      <c r="B638" s="1337" t="s">
        <v>8997</v>
      </c>
      <c r="C638" s="1336" t="s">
        <v>7867</v>
      </c>
      <c r="D638" s="1364">
        <v>59.96</v>
      </c>
    </row>
    <row r="639" spans="1:4">
      <c r="A639" s="1365">
        <v>790</v>
      </c>
      <c r="B639" s="1366" t="s">
        <v>8998</v>
      </c>
      <c r="C639" s="1365" t="s">
        <v>7867</v>
      </c>
      <c r="D639" s="1367">
        <v>10.47</v>
      </c>
    </row>
    <row r="640" spans="1:4">
      <c r="A640" s="1336">
        <v>766</v>
      </c>
      <c r="B640" s="1337" t="s">
        <v>8999</v>
      </c>
      <c r="C640" s="1336" t="s">
        <v>7867</v>
      </c>
      <c r="D640" s="1364">
        <v>10.47</v>
      </c>
    </row>
    <row r="641" spans="1:4">
      <c r="A641" s="1365">
        <v>791</v>
      </c>
      <c r="B641" s="1366" t="s">
        <v>9000</v>
      </c>
      <c r="C641" s="1365" t="s">
        <v>7867</v>
      </c>
      <c r="D641" s="1367">
        <v>10.47</v>
      </c>
    </row>
    <row r="642" spans="1:4">
      <c r="A642" s="1336">
        <v>767</v>
      </c>
      <c r="B642" s="1337" t="s">
        <v>9001</v>
      </c>
      <c r="C642" s="1336" t="s">
        <v>7867</v>
      </c>
      <c r="D642" s="1364">
        <v>10.47</v>
      </c>
    </row>
    <row r="643" spans="1:4">
      <c r="A643" s="1365">
        <v>768</v>
      </c>
      <c r="B643" s="1366" t="s">
        <v>9002</v>
      </c>
      <c r="C643" s="1365" t="s">
        <v>7867</v>
      </c>
      <c r="D643" s="1367">
        <v>8.2200000000000006</v>
      </c>
    </row>
    <row r="644" spans="1:4">
      <c r="A644" s="1336">
        <v>789</v>
      </c>
      <c r="B644" s="1337" t="s">
        <v>9003</v>
      </c>
      <c r="C644" s="1336" t="s">
        <v>7867</v>
      </c>
      <c r="D644" s="1364">
        <v>8.0399999999999991</v>
      </c>
    </row>
    <row r="645" spans="1:4">
      <c r="A645" s="1365">
        <v>769</v>
      </c>
      <c r="B645" s="1366" t="s">
        <v>9004</v>
      </c>
      <c r="C645" s="1365" t="s">
        <v>7867</v>
      </c>
      <c r="D645" s="1367">
        <v>8.2200000000000006</v>
      </c>
    </row>
    <row r="646" spans="1:4">
      <c r="A646" s="1336">
        <v>770</v>
      </c>
      <c r="B646" s="1337" t="s">
        <v>9005</v>
      </c>
      <c r="C646" s="1336" t="s">
        <v>7867</v>
      </c>
      <c r="D646" s="1364">
        <v>2.9</v>
      </c>
    </row>
    <row r="647" spans="1:4">
      <c r="A647" s="1365">
        <v>12394</v>
      </c>
      <c r="B647" s="1366" t="s">
        <v>9006</v>
      </c>
      <c r="C647" s="1365" t="s">
        <v>7867</v>
      </c>
      <c r="D647" s="1367">
        <v>2.9</v>
      </c>
    </row>
    <row r="648" spans="1:4">
      <c r="A648" s="1336">
        <v>764</v>
      </c>
      <c r="B648" s="1337" t="s">
        <v>9007</v>
      </c>
      <c r="C648" s="1336" t="s">
        <v>7867</v>
      </c>
      <c r="D648" s="1364">
        <v>5.0599999999999996</v>
      </c>
    </row>
    <row r="649" spans="1:4">
      <c r="A649" s="1365">
        <v>765</v>
      </c>
      <c r="B649" s="1366" t="s">
        <v>9008</v>
      </c>
      <c r="C649" s="1365" t="s">
        <v>7867</v>
      </c>
      <c r="D649" s="1367">
        <v>5.0599999999999996</v>
      </c>
    </row>
    <row r="650" spans="1:4">
      <c r="A650" s="1336">
        <v>787</v>
      </c>
      <c r="B650" s="1337" t="s">
        <v>9009</v>
      </c>
      <c r="C650" s="1336" t="s">
        <v>7867</v>
      </c>
      <c r="D650" s="1364">
        <v>22.6</v>
      </c>
    </row>
    <row r="651" spans="1:4">
      <c r="A651" s="1365">
        <v>774</v>
      </c>
      <c r="B651" s="1366" t="s">
        <v>9010</v>
      </c>
      <c r="C651" s="1365" t="s">
        <v>7867</v>
      </c>
      <c r="D651" s="1367">
        <v>22.6</v>
      </c>
    </row>
    <row r="652" spans="1:4">
      <c r="A652" s="1336">
        <v>773</v>
      </c>
      <c r="B652" s="1337" t="s">
        <v>9011</v>
      </c>
      <c r="C652" s="1336" t="s">
        <v>7867</v>
      </c>
      <c r="D652" s="1364">
        <v>22.6</v>
      </c>
    </row>
    <row r="653" spans="1:4">
      <c r="A653" s="1365">
        <v>775</v>
      </c>
      <c r="B653" s="1366" t="s">
        <v>9012</v>
      </c>
      <c r="C653" s="1365" t="s">
        <v>7867</v>
      </c>
      <c r="D653" s="1367">
        <v>22.6</v>
      </c>
    </row>
    <row r="654" spans="1:4">
      <c r="A654" s="1336">
        <v>788</v>
      </c>
      <c r="B654" s="1337" t="s">
        <v>9013</v>
      </c>
      <c r="C654" s="1336" t="s">
        <v>7867</v>
      </c>
      <c r="D654" s="1364">
        <v>14.04</v>
      </c>
    </row>
    <row r="655" spans="1:4">
      <c r="A655" s="1365">
        <v>772</v>
      </c>
      <c r="B655" s="1366" t="s">
        <v>9014</v>
      </c>
      <c r="C655" s="1365" t="s">
        <v>7867</v>
      </c>
      <c r="D655" s="1367">
        <v>14.04</v>
      </c>
    </row>
    <row r="656" spans="1:4">
      <c r="A656" s="1336">
        <v>771</v>
      </c>
      <c r="B656" s="1337" t="s">
        <v>9015</v>
      </c>
      <c r="C656" s="1336" t="s">
        <v>7867</v>
      </c>
      <c r="D656" s="1364">
        <v>14.04</v>
      </c>
    </row>
    <row r="657" spans="1:4">
      <c r="A657" s="1365">
        <v>779</v>
      </c>
      <c r="B657" s="1366" t="s">
        <v>9016</v>
      </c>
      <c r="C657" s="1365" t="s">
        <v>7867</v>
      </c>
      <c r="D657" s="1367">
        <v>3.49</v>
      </c>
    </row>
    <row r="658" spans="1:4">
      <c r="A658" s="1336">
        <v>776</v>
      </c>
      <c r="B658" s="1337" t="s">
        <v>9017</v>
      </c>
      <c r="C658" s="1336" t="s">
        <v>7867</v>
      </c>
      <c r="D658" s="1364">
        <v>33.32</v>
      </c>
    </row>
    <row r="659" spans="1:4">
      <c r="A659" s="1365">
        <v>777</v>
      </c>
      <c r="B659" s="1366" t="s">
        <v>9018</v>
      </c>
      <c r="C659" s="1365" t="s">
        <v>7867</v>
      </c>
      <c r="D659" s="1367">
        <v>32.39</v>
      </c>
    </row>
    <row r="660" spans="1:4">
      <c r="A660" s="1336">
        <v>780</v>
      </c>
      <c r="B660" s="1337" t="s">
        <v>9019</v>
      </c>
      <c r="C660" s="1336" t="s">
        <v>7867</v>
      </c>
      <c r="D660" s="1364">
        <v>32.549999999999997</v>
      </c>
    </row>
    <row r="661" spans="1:4">
      <c r="A661" s="1365">
        <v>778</v>
      </c>
      <c r="B661" s="1366" t="s">
        <v>9020</v>
      </c>
      <c r="C661" s="1365" t="s">
        <v>7867</v>
      </c>
      <c r="D661" s="1367">
        <v>33.32</v>
      </c>
    </row>
    <row r="662" spans="1:4">
      <c r="A662" s="1336">
        <v>781</v>
      </c>
      <c r="B662" s="1337" t="s">
        <v>9021</v>
      </c>
      <c r="C662" s="1336" t="s">
        <v>7867</v>
      </c>
      <c r="D662" s="1364">
        <v>61.56</v>
      </c>
    </row>
    <row r="663" spans="1:4">
      <c r="A663" s="1365">
        <v>786</v>
      </c>
      <c r="B663" s="1366" t="s">
        <v>9022</v>
      </c>
      <c r="C663" s="1365" t="s">
        <v>7867</v>
      </c>
      <c r="D663" s="1367">
        <v>61.56</v>
      </c>
    </row>
    <row r="664" spans="1:4">
      <c r="A664" s="1336">
        <v>782</v>
      </c>
      <c r="B664" s="1337" t="s">
        <v>9023</v>
      </c>
      <c r="C664" s="1336" t="s">
        <v>7867</v>
      </c>
      <c r="D664" s="1364">
        <v>61.56</v>
      </c>
    </row>
    <row r="665" spans="1:4">
      <c r="A665" s="1365">
        <v>783</v>
      </c>
      <c r="B665" s="1366" t="s">
        <v>9024</v>
      </c>
      <c r="C665" s="1365" t="s">
        <v>7867</v>
      </c>
      <c r="D665" s="1367">
        <v>168.49</v>
      </c>
    </row>
    <row r="666" spans="1:4">
      <c r="A666" s="1336">
        <v>785</v>
      </c>
      <c r="B666" s="1337" t="s">
        <v>9025</v>
      </c>
      <c r="C666" s="1336" t="s">
        <v>7867</v>
      </c>
      <c r="D666" s="1364">
        <v>178.02</v>
      </c>
    </row>
    <row r="667" spans="1:4">
      <c r="A667" s="1365">
        <v>784</v>
      </c>
      <c r="B667" s="1366" t="s">
        <v>9026</v>
      </c>
      <c r="C667" s="1365" t="s">
        <v>7867</v>
      </c>
      <c r="D667" s="1367">
        <v>190.98</v>
      </c>
    </row>
    <row r="668" spans="1:4">
      <c r="A668" s="1336">
        <v>831</v>
      </c>
      <c r="B668" s="1337" t="s">
        <v>9027</v>
      </c>
      <c r="C668" s="1336" t="s">
        <v>7867</v>
      </c>
      <c r="D668" s="1364">
        <v>55.49</v>
      </c>
    </row>
    <row r="669" spans="1:4">
      <c r="A669" s="1365">
        <v>828</v>
      </c>
      <c r="B669" s="1366" t="s">
        <v>9028</v>
      </c>
      <c r="C669" s="1365" t="s">
        <v>7867</v>
      </c>
      <c r="D669" s="1367">
        <v>0.4</v>
      </c>
    </row>
    <row r="670" spans="1:4">
      <c r="A670" s="1336">
        <v>829</v>
      </c>
      <c r="B670" s="1337" t="s">
        <v>9029</v>
      </c>
      <c r="C670" s="1336" t="s">
        <v>7867</v>
      </c>
      <c r="D670" s="1364">
        <v>0.78</v>
      </c>
    </row>
    <row r="671" spans="1:4">
      <c r="A671" s="1365">
        <v>812</v>
      </c>
      <c r="B671" s="1366" t="s">
        <v>9030</v>
      </c>
      <c r="C671" s="1365" t="s">
        <v>7867</v>
      </c>
      <c r="D671" s="1367">
        <v>1.65</v>
      </c>
    </row>
    <row r="672" spans="1:4">
      <c r="A672" s="1336">
        <v>819</v>
      </c>
      <c r="B672" s="1337" t="s">
        <v>9031</v>
      </c>
      <c r="C672" s="1336" t="s">
        <v>7867</v>
      </c>
      <c r="D672" s="1364">
        <v>2.92</v>
      </c>
    </row>
    <row r="673" spans="1:4">
      <c r="A673" s="1365">
        <v>818</v>
      </c>
      <c r="B673" s="1366" t="s">
        <v>9032</v>
      </c>
      <c r="C673" s="1365" t="s">
        <v>7867</v>
      </c>
      <c r="D673" s="1367">
        <v>5.47</v>
      </c>
    </row>
    <row r="674" spans="1:4">
      <c r="A674" s="1336">
        <v>823</v>
      </c>
      <c r="B674" s="1337" t="s">
        <v>9033</v>
      </c>
      <c r="C674" s="1336" t="s">
        <v>7867</v>
      </c>
      <c r="D674" s="1364">
        <v>13.52</v>
      </c>
    </row>
    <row r="675" spans="1:4">
      <c r="A675" s="1365">
        <v>830</v>
      </c>
      <c r="B675" s="1366" t="s">
        <v>9034</v>
      </c>
      <c r="C675" s="1365" t="s">
        <v>7867</v>
      </c>
      <c r="D675" s="1367">
        <v>10.91</v>
      </c>
    </row>
    <row r="676" spans="1:4">
      <c r="A676" s="1336">
        <v>826</v>
      </c>
      <c r="B676" s="1337" t="s">
        <v>9035</v>
      </c>
      <c r="C676" s="1336" t="s">
        <v>7867</v>
      </c>
      <c r="D676" s="1364">
        <v>32.49</v>
      </c>
    </row>
    <row r="677" spans="1:4">
      <c r="A677" s="1365">
        <v>827</v>
      </c>
      <c r="B677" s="1366" t="s">
        <v>9036</v>
      </c>
      <c r="C677" s="1365" t="s">
        <v>7867</v>
      </c>
      <c r="D677" s="1367">
        <v>27.39</v>
      </c>
    </row>
    <row r="678" spans="1:4">
      <c r="A678" s="1336">
        <v>832</v>
      </c>
      <c r="B678" s="1337" t="s">
        <v>9037</v>
      </c>
      <c r="C678" s="1336" t="s">
        <v>7867</v>
      </c>
      <c r="D678" s="1364">
        <v>1.75</v>
      </c>
    </row>
    <row r="679" spans="1:4">
      <c r="A679" s="1365">
        <v>833</v>
      </c>
      <c r="B679" s="1366" t="s">
        <v>9038</v>
      </c>
      <c r="C679" s="1365" t="s">
        <v>7867</v>
      </c>
      <c r="D679" s="1367">
        <v>2.56</v>
      </c>
    </row>
    <row r="680" spans="1:4">
      <c r="A680" s="1336">
        <v>834</v>
      </c>
      <c r="B680" s="1337" t="s">
        <v>9039</v>
      </c>
      <c r="C680" s="1336" t="s">
        <v>7867</v>
      </c>
      <c r="D680" s="1364">
        <v>2.83</v>
      </c>
    </row>
    <row r="681" spans="1:4">
      <c r="A681" s="1365">
        <v>825</v>
      </c>
      <c r="B681" s="1366" t="s">
        <v>9040</v>
      </c>
      <c r="C681" s="1365" t="s">
        <v>7867</v>
      </c>
      <c r="D681" s="1367">
        <v>3.03</v>
      </c>
    </row>
    <row r="682" spans="1:4">
      <c r="A682" s="1336">
        <v>813</v>
      </c>
      <c r="B682" s="1337" t="s">
        <v>9041</v>
      </c>
      <c r="C682" s="1336" t="s">
        <v>7867</v>
      </c>
      <c r="D682" s="1364">
        <v>3.7</v>
      </c>
    </row>
    <row r="683" spans="1:4">
      <c r="A683" s="1365">
        <v>820</v>
      </c>
      <c r="B683" s="1366" t="s">
        <v>9042</v>
      </c>
      <c r="C683" s="1365" t="s">
        <v>7867</v>
      </c>
      <c r="D683" s="1367">
        <v>4.05</v>
      </c>
    </row>
    <row r="684" spans="1:4">
      <c r="A684" s="1336">
        <v>816</v>
      </c>
      <c r="B684" s="1337" t="s">
        <v>9043</v>
      </c>
      <c r="C684" s="1336" t="s">
        <v>7867</v>
      </c>
      <c r="D684" s="1364">
        <v>6.93</v>
      </c>
    </row>
    <row r="685" spans="1:4">
      <c r="A685" s="1365">
        <v>814</v>
      </c>
      <c r="B685" s="1366" t="s">
        <v>9044</v>
      </c>
      <c r="C685" s="1365" t="s">
        <v>7867</v>
      </c>
      <c r="D685" s="1367">
        <v>8.64</v>
      </c>
    </row>
    <row r="686" spans="1:4">
      <c r="A686" s="1336">
        <v>815</v>
      </c>
      <c r="B686" s="1337" t="s">
        <v>9045</v>
      </c>
      <c r="C686" s="1336" t="s">
        <v>7867</v>
      </c>
      <c r="D686" s="1364">
        <v>8.8699999999999992</v>
      </c>
    </row>
    <row r="687" spans="1:4">
      <c r="A687" s="1365">
        <v>822</v>
      </c>
      <c r="B687" s="1366" t="s">
        <v>9046</v>
      </c>
      <c r="C687" s="1365" t="s">
        <v>7867</v>
      </c>
      <c r="D687" s="1367">
        <v>10.26</v>
      </c>
    </row>
    <row r="688" spans="1:4">
      <c r="A688" s="1336">
        <v>821</v>
      </c>
      <c r="B688" s="1337" t="s">
        <v>9047</v>
      </c>
      <c r="C688" s="1336" t="s">
        <v>7867</v>
      </c>
      <c r="D688" s="1364">
        <v>12.28</v>
      </c>
    </row>
    <row r="689" spans="1:4">
      <c r="A689" s="1365">
        <v>817</v>
      </c>
      <c r="B689" s="1366" t="s">
        <v>9048</v>
      </c>
      <c r="C689" s="1365" t="s">
        <v>7867</v>
      </c>
      <c r="D689" s="1367">
        <v>16.78</v>
      </c>
    </row>
    <row r="690" spans="1:4">
      <c r="A690" s="1336">
        <v>20086</v>
      </c>
      <c r="B690" s="1337" t="s">
        <v>9049</v>
      </c>
      <c r="C690" s="1336" t="s">
        <v>7867</v>
      </c>
      <c r="D690" s="1364">
        <v>2.31</v>
      </c>
    </row>
    <row r="691" spans="1:4">
      <c r="A691" s="1365">
        <v>39191</v>
      </c>
      <c r="B691" s="1366" t="s">
        <v>9050</v>
      </c>
      <c r="C691" s="1365" t="s">
        <v>7867</v>
      </c>
      <c r="D691" s="1367">
        <v>10.16</v>
      </c>
    </row>
    <row r="692" spans="1:4">
      <c r="A692" s="1336">
        <v>39190</v>
      </c>
      <c r="B692" s="1337" t="s">
        <v>9051</v>
      </c>
      <c r="C692" s="1336" t="s">
        <v>7867</v>
      </c>
      <c r="D692" s="1364">
        <v>10.61</v>
      </c>
    </row>
    <row r="693" spans="1:4">
      <c r="A693" s="1365">
        <v>39189</v>
      </c>
      <c r="B693" s="1366" t="s">
        <v>9052</v>
      </c>
      <c r="C693" s="1365" t="s">
        <v>7867</v>
      </c>
      <c r="D693" s="1367">
        <v>11.23</v>
      </c>
    </row>
    <row r="694" spans="1:4">
      <c r="A694" s="1336">
        <v>39186</v>
      </c>
      <c r="B694" s="1337" t="s">
        <v>9053</v>
      </c>
      <c r="C694" s="1336" t="s">
        <v>7867</v>
      </c>
      <c r="D694" s="1364">
        <v>10.050000000000001</v>
      </c>
    </row>
    <row r="695" spans="1:4">
      <c r="A695" s="1365">
        <v>39188</v>
      </c>
      <c r="B695" s="1366" t="s">
        <v>9054</v>
      </c>
      <c r="C695" s="1365" t="s">
        <v>7867</v>
      </c>
      <c r="D695" s="1367">
        <v>8.27</v>
      </c>
    </row>
    <row r="696" spans="1:4">
      <c r="A696" s="1336">
        <v>39187</v>
      </c>
      <c r="B696" s="1337" t="s">
        <v>9055</v>
      </c>
      <c r="C696" s="1336" t="s">
        <v>7867</v>
      </c>
      <c r="D696" s="1364">
        <v>8.66</v>
      </c>
    </row>
    <row r="697" spans="1:4">
      <c r="A697" s="1365">
        <v>39184</v>
      </c>
      <c r="B697" s="1366" t="s">
        <v>9056</v>
      </c>
      <c r="C697" s="1365" t="s">
        <v>7867</v>
      </c>
      <c r="D697" s="1367">
        <v>3.26</v>
      </c>
    </row>
    <row r="698" spans="1:4">
      <c r="A698" s="1336">
        <v>39185</v>
      </c>
      <c r="B698" s="1337" t="s">
        <v>9057</v>
      </c>
      <c r="C698" s="1336" t="s">
        <v>7867</v>
      </c>
      <c r="D698" s="1364">
        <v>2.97</v>
      </c>
    </row>
    <row r="699" spans="1:4">
      <c r="A699" s="1365">
        <v>39198</v>
      </c>
      <c r="B699" s="1366" t="s">
        <v>9058</v>
      </c>
      <c r="C699" s="1365" t="s">
        <v>7867</v>
      </c>
      <c r="D699" s="1367">
        <v>33.33</v>
      </c>
    </row>
    <row r="700" spans="1:4">
      <c r="A700" s="1336">
        <v>39197</v>
      </c>
      <c r="B700" s="1337" t="s">
        <v>9059</v>
      </c>
      <c r="C700" s="1336" t="s">
        <v>7867</v>
      </c>
      <c r="D700" s="1364">
        <v>34.82</v>
      </c>
    </row>
    <row r="701" spans="1:4">
      <c r="A701" s="1365">
        <v>39196</v>
      </c>
      <c r="B701" s="1366" t="s">
        <v>9060</v>
      </c>
      <c r="C701" s="1365" t="s">
        <v>7867</v>
      </c>
      <c r="D701" s="1367">
        <v>35.909999999999997</v>
      </c>
    </row>
    <row r="702" spans="1:4">
      <c r="A702" s="1336">
        <v>39199</v>
      </c>
      <c r="B702" s="1337" t="s">
        <v>9061</v>
      </c>
      <c r="C702" s="1336" t="s">
        <v>7867</v>
      </c>
      <c r="D702" s="1364">
        <v>32.08</v>
      </c>
    </row>
    <row r="703" spans="1:4">
      <c r="A703" s="1365">
        <v>39195</v>
      </c>
      <c r="B703" s="1366" t="s">
        <v>9062</v>
      </c>
      <c r="C703" s="1365" t="s">
        <v>7867</v>
      </c>
      <c r="D703" s="1367">
        <v>18.510000000000002</v>
      </c>
    </row>
    <row r="704" spans="1:4">
      <c r="A704" s="1336">
        <v>39194</v>
      </c>
      <c r="B704" s="1337" t="s">
        <v>9063</v>
      </c>
      <c r="C704" s="1336" t="s">
        <v>7867</v>
      </c>
      <c r="D704" s="1364">
        <v>19.809999999999999</v>
      </c>
    </row>
    <row r="705" spans="1:4">
      <c r="A705" s="1365">
        <v>39193</v>
      </c>
      <c r="B705" s="1366" t="s">
        <v>9064</v>
      </c>
      <c r="C705" s="1365" t="s">
        <v>7867</v>
      </c>
      <c r="D705" s="1367">
        <v>21.71</v>
      </c>
    </row>
    <row r="706" spans="1:4">
      <c r="A706" s="1336">
        <v>39192</v>
      </c>
      <c r="B706" s="1337" t="s">
        <v>9065</v>
      </c>
      <c r="C706" s="1336" t="s">
        <v>7867</v>
      </c>
      <c r="D706" s="1364">
        <v>22.59</v>
      </c>
    </row>
    <row r="707" spans="1:4">
      <c r="A707" s="1365">
        <v>39920</v>
      </c>
      <c r="B707" s="1366" t="s">
        <v>9066</v>
      </c>
      <c r="C707" s="1365" t="s">
        <v>7867</v>
      </c>
      <c r="D707" s="1367">
        <v>2.73</v>
      </c>
    </row>
    <row r="708" spans="1:4">
      <c r="A708" s="1336">
        <v>39201</v>
      </c>
      <c r="B708" s="1337" t="s">
        <v>9067</v>
      </c>
      <c r="C708" s="1336" t="s">
        <v>7867</v>
      </c>
      <c r="D708" s="1364">
        <v>39.85</v>
      </c>
    </row>
    <row r="709" spans="1:4">
      <c r="A709" s="1365">
        <v>39200</v>
      </c>
      <c r="B709" s="1366" t="s">
        <v>9068</v>
      </c>
      <c r="C709" s="1365" t="s">
        <v>7867</v>
      </c>
      <c r="D709" s="1367">
        <v>40.17</v>
      </c>
    </row>
    <row r="710" spans="1:4">
      <c r="A710" s="1336">
        <v>39203</v>
      </c>
      <c r="B710" s="1337" t="s">
        <v>9069</v>
      </c>
      <c r="C710" s="1336" t="s">
        <v>7867</v>
      </c>
      <c r="D710" s="1364">
        <v>32.43</v>
      </c>
    </row>
    <row r="711" spans="1:4">
      <c r="A711" s="1365">
        <v>39202</v>
      </c>
      <c r="B711" s="1366" t="s">
        <v>9070</v>
      </c>
      <c r="C711" s="1365" t="s">
        <v>7867</v>
      </c>
      <c r="D711" s="1367">
        <v>38.1</v>
      </c>
    </row>
    <row r="712" spans="1:4">
      <c r="A712" s="1336">
        <v>39205</v>
      </c>
      <c r="B712" s="1337" t="s">
        <v>9071</v>
      </c>
      <c r="C712" s="1336" t="s">
        <v>7867</v>
      </c>
      <c r="D712" s="1364">
        <v>63.57</v>
      </c>
    </row>
    <row r="713" spans="1:4">
      <c r="A713" s="1365">
        <v>39204</v>
      </c>
      <c r="B713" s="1366" t="s">
        <v>9072</v>
      </c>
      <c r="C713" s="1365" t="s">
        <v>7867</v>
      </c>
      <c r="D713" s="1367">
        <v>65.11</v>
      </c>
    </row>
    <row r="714" spans="1:4">
      <c r="A714" s="1336">
        <v>39206</v>
      </c>
      <c r="B714" s="1337" t="s">
        <v>9073</v>
      </c>
      <c r="C714" s="1336" t="s">
        <v>7867</v>
      </c>
      <c r="D714" s="1364">
        <v>61.77</v>
      </c>
    </row>
    <row r="715" spans="1:4">
      <c r="A715" s="1365">
        <v>797</v>
      </c>
      <c r="B715" s="1366" t="s">
        <v>9074</v>
      </c>
      <c r="C715" s="1365" t="s">
        <v>7867</v>
      </c>
      <c r="D715" s="1367">
        <v>5.31</v>
      </c>
    </row>
    <row r="716" spans="1:4">
      <c r="A716" s="1336">
        <v>798</v>
      </c>
      <c r="B716" s="1337" t="s">
        <v>9075</v>
      </c>
      <c r="C716" s="1336" t="s">
        <v>7867</v>
      </c>
      <c r="D716" s="1364">
        <v>0.78</v>
      </c>
    </row>
    <row r="717" spans="1:4">
      <c r="A717" s="1365">
        <v>796</v>
      </c>
      <c r="B717" s="1366" t="s">
        <v>9076</v>
      </c>
      <c r="C717" s="1365" t="s">
        <v>7867</v>
      </c>
      <c r="D717" s="1367">
        <v>5.23</v>
      </c>
    </row>
    <row r="718" spans="1:4">
      <c r="A718" s="1336">
        <v>799</v>
      </c>
      <c r="B718" s="1337" t="s">
        <v>9077</v>
      </c>
      <c r="C718" s="1336" t="s">
        <v>7867</v>
      </c>
      <c r="D718" s="1364">
        <v>2.4</v>
      </c>
    </row>
    <row r="719" spans="1:4">
      <c r="A719" s="1365">
        <v>792</v>
      </c>
      <c r="B719" s="1366" t="s">
        <v>9078</v>
      </c>
      <c r="C719" s="1365" t="s">
        <v>7867</v>
      </c>
      <c r="D719" s="1367">
        <v>2.2799999999999998</v>
      </c>
    </row>
    <row r="720" spans="1:4">
      <c r="A720" s="1336">
        <v>804</v>
      </c>
      <c r="B720" s="1337" t="s">
        <v>9079</v>
      </c>
      <c r="C720" s="1336" t="s">
        <v>7867</v>
      </c>
      <c r="D720" s="1364">
        <v>7.47</v>
      </c>
    </row>
    <row r="721" spans="1:4">
      <c r="A721" s="1365">
        <v>793</v>
      </c>
      <c r="B721" s="1366" t="s">
        <v>9080</v>
      </c>
      <c r="C721" s="1365" t="s">
        <v>7867</v>
      </c>
      <c r="D721" s="1367">
        <v>3.69</v>
      </c>
    </row>
    <row r="722" spans="1:4">
      <c r="A722" s="1336">
        <v>801</v>
      </c>
      <c r="B722" s="1337" t="s">
        <v>9081</v>
      </c>
      <c r="C722" s="1336" t="s">
        <v>7867</v>
      </c>
      <c r="D722" s="1364">
        <v>2.5</v>
      </c>
    </row>
    <row r="723" spans="1:4">
      <c r="A723" s="1365">
        <v>794</v>
      </c>
      <c r="B723" s="1366" t="s">
        <v>9082</v>
      </c>
      <c r="C723" s="1365" t="s">
        <v>7867</v>
      </c>
      <c r="D723" s="1367">
        <v>2.61</v>
      </c>
    </row>
    <row r="724" spans="1:4">
      <c r="A724" s="1336">
        <v>802</v>
      </c>
      <c r="B724" s="1337" t="s">
        <v>9083</v>
      </c>
      <c r="C724" s="1336" t="s">
        <v>7867</v>
      </c>
      <c r="D724" s="1364">
        <v>7.88</v>
      </c>
    </row>
    <row r="725" spans="1:4">
      <c r="A725" s="1365">
        <v>803</v>
      </c>
      <c r="B725" s="1366" t="s">
        <v>9084</v>
      </c>
      <c r="C725" s="1365" t="s">
        <v>7867</v>
      </c>
      <c r="D725" s="1367">
        <v>8.2100000000000009</v>
      </c>
    </row>
    <row r="726" spans="1:4">
      <c r="A726" s="1336">
        <v>38001</v>
      </c>
      <c r="B726" s="1337" t="s">
        <v>9085</v>
      </c>
      <c r="C726" s="1336" t="s">
        <v>7867</v>
      </c>
      <c r="D726" s="1364">
        <v>0.92</v>
      </c>
    </row>
    <row r="727" spans="1:4">
      <c r="A727" s="1365">
        <v>38002</v>
      </c>
      <c r="B727" s="1366" t="s">
        <v>9086</v>
      </c>
      <c r="C727" s="1365" t="s">
        <v>7867</v>
      </c>
      <c r="D727" s="1367">
        <v>1.71</v>
      </c>
    </row>
    <row r="728" spans="1:4">
      <c r="A728" s="1336">
        <v>38003</v>
      </c>
      <c r="B728" s="1337" t="s">
        <v>9087</v>
      </c>
      <c r="C728" s="1336" t="s">
        <v>7867</v>
      </c>
      <c r="D728" s="1364">
        <v>20.51</v>
      </c>
    </row>
    <row r="729" spans="1:4">
      <c r="A729" s="1365">
        <v>38004</v>
      </c>
      <c r="B729" s="1366" t="s">
        <v>9088</v>
      </c>
      <c r="C729" s="1365" t="s">
        <v>7867</v>
      </c>
      <c r="D729" s="1367">
        <v>27.43</v>
      </c>
    </row>
    <row r="730" spans="1:4">
      <c r="A730" s="1336">
        <v>36327</v>
      </c>
      <c r="B730" s="1337" t="s">
        <v>9089</v>
      </c>
      <c r="C730" s="1336" t="s">
        <v>7867</v>
      </c>
      <c r="D730" s="1364">
        <v>1.46</v>
      </c>
    </row>
    <row r="731" spans="1:4">
      <c r="A731" s="1365">
        <v>38992</v>
      </c>
      <c r="B731" s="1366" t="s">
        <v>9090</v>
      </c>
      <c r="C731" s="1365" t="s">
        <v>7867</v>
      </c>
      <c r="D731" s="1367">
        <v>2.34</v>
      </c>
    </row>
    <row r="732" spans="1:4">
      <c r="A732" s="1336">
        <v>38993</v>
      </c>
      <c r="B732" s="1337" t="s">
        <v>9091</v>
      </c>
      <c r="C732" s="1336" t="s">
        <v>7867</v>
      </c>
      <c r="D732" s="1364">
        <v>6.67</v>
      </c>
    </row>
    <row r="733" spans="1:4">
      <c r="A733" s="1365">
        <v>38418</v>
      </c>
      <c r="B733" s="1366" t="s">
        <v>9092</v>
      </c>
      <c r="C733" s="1365" t="s">
        <v>7867</v>
      </c>
      <c r="D733" s="1367">
        <v>3.07</v>
      </c>
    </row>
    <row r="734" spans="1:4">
      <c r="A734" s="1336">
        <v>39178</v>
      </c>
      <c r="B734" s="1337" t="s">
        <v>9093</v>
      </c>
      <c r="C734" s="1336" t="s">
        <v>7867</v>
      </c>
      <c r="D734" s="1364">
        <v>1.1000000000000001</v>
      </c>
    </row>
    <row r="735" spans="1:4">
      <c r="A735" s="1365">
        <v>39177</v>
      </c>
      <c r="B735" s="1366" t="s">
        <v>9094</v>
      </c>
      <c r="C735" s="1365" t="s">
        <v>7867</v>
      </c>
      <c r="D735" s="1367">
        <v>0.99</v>
      </c>
    </row>
    <row r="736" spans="1:4">
      <c r="A736" s="1336">
        <v>39174</v>
      </c>
      <c r="B736" s="1337" t="s">
        <v>9095</v>
      </c>
      <c r="C736" s="1336" t="s">
        <v>7867</v>
      </c>
      <c r="D736" s="1364">
        <v>0.49</v>
      </c>
    </row>
    <row r="737" spans="1:4">
      <c r="A737" s="1365">
        <v>39176</v>
      </c>
      <c r="B737" s="1366" t="s">
        <v>9096</v>
      </c>
      <c r="C737" s="1365" t="s">
        <v>7867</v>
      </c>
      <c r="D737" s="1367">
        <v>0.65</v>
      </c>
    </row>
    <row r="738" spans="1:4">
      <c r="A738" s="1336">
        <v>39180</v>
      </c>
      <c r="B738" s="1337" t="s">
        <v>9097</v>
      </c>
      <c r="C738" s="1336" t="s">
        <v>7867</v>
      </c>
      <c r="D738" s="1364">
        <v>2.98</v>
      </c>
    </row>
    <row r="739" spans="1:4">
      <c r="A739" s="1365">
        <v>39179</v>
      </c>
      <c r="B739" s="1366" t="s">
        <v>9098</v>
      </c>
      <c r="C739" s="1365" t="s">
        <v>7867</v>
      </c>
      <c r="D739" s="1367">
        <v>2.64</v>
      </c>
    </row>
    <row r="740" spans="1:4">
      <c r="A740" s="1336">
        <v>39175</v>
      </c>
      <c r="B740" s="1337" t="s">
        <v>9099</v>
      </c>
      <c r="C740" s="1336" t="s">
        <v>7867</v>
      </c>
      <c r="D740" s="1364">
        <v>0.6</v>
      </c>
    </row>
    <row r="741" spans="1:4">
      <c r="A741" s="1365">
        <v>39217</v>
      </c>
      <c r="B741" s="1366" t="s">
        <v>9100</v>
      </c>
      <c r="C741" s="1365" t="s">
        <v>7867</v>
      </c>
      <c r="D741" s="1367">
        <v>0.46</v>
      </c>
    </row>
    <row r="742" spans="1:4">
      <c r="A742" s="1336">
        <v>39181</v>
      </c>
      <c r="B742" s="1337" t="s">
        <v>9101</v>
      </c>
      <c r="C742" s="1336" t="s">
        <v>7867</v>
      </c>
      <c r="D742" s="1364">
        <v>4</v>
      </c>
    </row>
    <row r="743" spans="1:4">
      <c r="A743" s="1365">
        <v>39182</v>
      </c>
      <c r="B743" s="1366" t="s">
        <v>9102</v>
      </c>
      <c r="C743" s="1365" t="s">
        <v>7867</v>
      </c>
      <c r="D743" s="1367">
        <v>5.62</v>
      </c>
    </row>
    <row r="744" spans="1:4">
      <c r="A744" s="1336">
        <v>12616</v>
      </c>
      <c r="B744" s="1337" t="s">
        <v>9103</v>
      </c>
      <c r="C744" s="1336" t="s">
        <v>7867</v>
      </c>
      <c r="D744" s="1364">
        <v>4.6399999999999997</v>
      </c>
    </row>
    <row r="745" spans="1:4" ht="30">
      <c r="A745" s="1365">
        <v>1049</v>
      </c>
      <c r="B745" s="1366" t="s">
        <v>9104</v>
      </c>
      <c r="C745" s="1365" t="s">
        <v>7867</v>
      </c>
      <c r="D745" s="1367">
        <v>4.71</v>
      </c>
    </row>
    <row r="746" spans="1:4" ht="30">
      <c r="A746" s="1336">
        <v>1099</v>
      </c>
      <c r="B746" s="1337" t="s">
        <v>9105</v>
      </c>
      <c r="C746" s="1336" t="s">
        <v>7867</v>
      </c>
      <c r="D746" s="1364">
        <v>3.6</v>
      </c>
    </row>
    <row r="747" spans="1:4" ht="30">
      <c r="A747" s="1365">
        <v>39678</v>
      </c>
      <c r="B747" s="1366" t="s">
        <v>9106</v>
      </c>
      <c r="C747" s="1365" t="s">
        <v>7867</v>
      </c>
      <c r="D747" s="1367">
        <v>1.45</v>
      </c>
    </row>
    <row r="748" spans="1:4" ht="30">
      <c r="A748" s="1336">
        <v>1050</v>
      </c>
      <c r="B748" s="1337" t="s">
        <v>9107</v>
      </c>
      <c r="C748" s="1336" t="s">
        <v>7867</v>
      </c>
      <c r="D748" s="1364">
        <v>2.46</v>
      </c>
    </row>
    <row r="749" spans="1:4" ht="30">
      <c r="A749" s="1365">
        <v>1101</v>
      </c>
      <c r="B749" s="1366" t="s">
        <v>9108</v>
      </c>
      <c r="C749" s="1365" t="s">
        <v>7867</v>
      </c>
      <c r="D749" s="1367">
        <v>15.53</v>
      </c>
    </row>
    <row r="750" spans="1:4" ht="30">
      <c r="A750" s="1336">
        <v>1100</v>
      </c>
      <c r="B750" s="1337" t="s">
        <v>9109</v>
      </c>
      <c r="C750" s="1336" t="s">
        <v>7867</v>
      </c>
      <c r="D750" s="1364">
        <v>8.01</v>
      </c>
    </row>
    <row r="751" spans="1:4" ht="30">
      <c r="A751" s="1365">
        <v>39679</v>
      </c>
      <c r="B751" s="1366" t="s">
        <v>9110</v>
      </c>
      <c r="C751" s="1365" t="s">
        <v>7867</v>
      </c>
      <c r="D751" s="1367">
        <v>30.96</v>
      </c>
    </row>
    <row r="752" spans="1:4" ht="30">
      <c r="A752" s="1336">
        <v>1098</v>
      </c>
      <c r="B752" s="1337" t="s">
        <v>9111</v>
      </c>
      <c r="C752" s="1336" t="s">
        <v>7867</v>
      </c>
      <c r="D752" s="1364">
        <v>1.92</v>
      </c>
    </row>
    <row r="753" spans="1:4" ht="30">
      <c r="A753" s="1365">
        <v>1102</v>
      </c>
      <c r="B753" s="1366" t="s">
        <v>9112</v>
      </c>
      <c r="C753" s="1365" t="s">
        <v>7867</v>
      </c>
      <c r="D753" s="1367">
        <v>23.16</v>
      </c>
    </row>
    <row r="754" spans="1:4" ht="30">
      <c r="A754" s="1336">
        <v>1051</v>
      </c>
      <c r="B754" s="1337" t="s">
        <v>9113</v>
      </c>
      <c r="C754" s="1336" t="s">
        <v>7867</v>
      </c>
      <c r="D754" s="1364">
        <v>33.67</v>
      </c>
    </row>
    <row r="755" spans="1:4">
      <c r="A755" s="1365">
        <v>37399</v>
      </c>
      <c r="B755" s="1366" t="s">
        <v>9114</v>
      </c>
      <c r="C755" s="1365" t="s">
        <v>7867</v>
      </c>
      <c r="D755" s="1367">
        <v>21.06</v>
      </c>
    </row>
    <row r="756" spans="1:4">
      <c r="A756" s="1336">
        <v>42014</v>
      </c>
      <c r="B756" s="1337" t="s">
        <v>9115</v>
      </c>
      <c r="C756" s="1336" t="s">
        <v>7871</v>
      </c>
      <c r="D756" s="1364">
        <v>25.54</v>
      </c>
    </row>
    <row r="757" spans="1:4">
      <c r="A757" s="1365">
        <v>42012</v>
      </c>
      <c r="B757" s="1366" t="s">
        <v>9116</v>
      </c>
      <c r="C757" s="1365" t="s">
        <v>7871</v>
      </c>
      <c r="D757" s="1367">
        <v>19.420000000000002</v>
      </c>
    </row>
    <row r="758" spans="1:4">
      <c r="A758" s="1336">
        <v>42013</v>
      </c>
      <c r="B758" s="1337" t="s">
        <v>9117</v>
      </c>
      <c r="C758" s="1336" t="s">
        <v>7871</v>
      </c>
      <c r="D758" s="1364">
        <v>10.45</v>
      </c>
    </row>
    <row r="759" spans="1:4">
      <c r="A759" s="1365">
        <v>25004</v>
      </c>
      <c r="B759" s="1366" t="s">
        <v>9118</v>
      </c>
      <c r="C759" s="1365" t="s">
        <v>7871</v>
      </c>
      <c r="D759" s="1367">
        <v>21.44</v>
      </c>
    </row>
    <row r="760" spans="1:4">
      <c r="A760" s="1336">
        <v>25002</v>
      </c>
      <c r="B760" s="1337" t="s">
        <v>9119</v>
      </c>
      <c r="C760" s="1336" t="s">
        <v>7871</v>
      </c>
      <c r="D760" s="1364">
        <v>21.61</v>
      </c>
    </row>
    <row r="761" spans="1:4">
      <c r="A761" s="1365">
        <v>37409</v>
      </c>
      <c r="B761" s="1366" t="s">
        <v>9120</v>
      </c>
      <c r="C761" s="1365" t="s">
        <v>7871</v>
      </c>
      <c r="D761" s="1367">
        <v>21.26</v>
      </c>
    </row>
    <row r="762" spans="1:4">
      <c r="A762" s="1336">
        <v>841</v>
      </c>
      <c r="B762" s="1337" t="s">
        <v>9121</v>
      </c>
      <c r="C762" s="1336" t="s">
        <v>7871</v>
      </c>
      <c r="D762" s="1364">
        <v>21.96</v>
      </c>
    </row>
    <row r="763" spans="1:4">
      <c r="A763" s="1365">
        <v>25005</v>
      </c>
      <c r="B763" s="1366" t="s">
        <v>9122</v>
      </c>
      <c r="C763" s="1365" t="s">
        <v>7871</v>
      </c>
      <c r="D763" s="1367">
        <v>24.08</v>
      </c>
    </row>
    <row r="764" spans="1:4">
      <c r="A764" s="1336">
        <v>25003</v>
      </c>
      <c r="B764" s="1337" t="s">
        <v>9123</v>
      </c>
      <c r="C764" s="1336" t="s">
        <v>7871</v>
      </c>
      <c r="D764" s="1364">
        <v>25.72</v>
      </c>
    </row>
    <row r="765" spans="1:4">
      <c r="A765" s="1365">
        <v>37410</v>
      </c>
      <c r="B765" s="1366" t="s">
        <v>9124</v>
      </c>
      <c r="C765" s="1365" t="s">
        <v>7871</v>
      </c>
      <c r="D765" s="1367">
        <v>24.08</v>
      </c>
    </row>
    <row r="766" spans="1:4">
      <c r="A766" s="1336">
        <v>842</v>
      </c>
      <c r="B766" s="1337" t="s">
        <v>9125</v>
      </c>
      <c r="C766" s="1336" t="s">
        <v>7871</v>
      </c>
      <c r="D766" s="1364">
        <v>27.09</v>
      </c>
    </row>
    <row r="767" spans="1:4">
      <c r="A767" s="1365">
        <v>862</v>
      </c>
      <c r="B767" s="1366" t="s">
        <v>9126</v>
      </c>
      <c r="C767" s="1365" t="s">
        <v>7870</v>
      </c>
      <c r="D767" s="1367">
        <v>5.05</v>
      </c>
    </row>
    <row r="768" spans="1:4">
      <c r="A768" s="1336">
        <v>866</v>
      </c>
      <c r="B768" s="1337" t="s">
        <v>9127</v>
      </c>
      <c r="C768" s="1336" t="s">
        <v>7870</v>
      </c>
      <c r="D768" s="1364">
        <v>62.1</v>
      </c>
    </row>
    <row r="769" spans="1:4">
      <c r="A769" s="1365">
        <v>892</v>
      </c>
      <c r="B769" s="1366" t="s">
        <v>9128</v>
      </c>
      <c r="C769" s="1365" t="s">
        <v>7870</v>
      </c>
      <c r="D769" s="1367">
        <v>78.98</v>
      </c>
    </row>
    <row r="770" spans="1:4">
      <c r="A770" s="1336">
        <v>857</v>
      </c>
      <c r="B770" s="1337" t="s">
        <v>9129</v>
      </c>
      <c r="C770" s="1336" t="s">
        <v>7870</v>
      </c>
      <c r="D770" s="1364">
        <v>8.0399999999999991</v>
      </c>
    </row>
    <row r="771" spans="1:4">
      <c r="A771" s="1365">
        <v>37404</v>
      </c>
      <c r="B771" s="1366" t="s">
        <v>9130</v>
      </c>
      <c r="C771" s="1365" t="s">
        <v>7870</v>
      </c>
      <c r="D771" s="1367">
        <v>94.97</v>
      </c>
    </row>
    <row r="772" spans="1:4">
      <c r="A772" s="1336">
        <v>868</v>
      </c>
      <c r="B772" s="1337" t="s">
        <v>9131</v>
      </c>
      <c r="C772" s="1336" t="s">
        <v>7870</v>
      </c>
      <c r="D772" s="1364">
        <v>12.41</v>
      </c>
    </row>
    <row r="773" spans="1:4">
      <c r="A773" s="1365">
        <v>870</v>
      </c>
      <c r="B773" s="1366" t="s">
        <v>9132</v>
      </c>
      <c r="C773" s="1365" t="s">
        <v>7870</v>
      </c>
      <c r="D773" s="1367">
        <v>163.65</v>
      </c>
    </row>
    <row r="774" spans="1:4">
      <c r="A774" s="1336">
        <v>863</v>
      </c>
      <c r="B774" s="1337" t="s">
        <v>9133</v>
      </c>
      <c r="C774" s="1336" t="s">
        <v>7870</v>
      </c>
      <c r="D774" s="1364">
        <v>17.149999999999999</v>
      </c>
    </row>
    <row r="775" spans="1:4">
      <c r="A775" s="1365">
        <v>867</v>
      </c>
      <c r="B775" s="1366" t="s">
        <v>9134</v>
      </c>
      <c r="C775" s="1365" t="s">
        <v>7870</v>
      </c>
      <c r="D775" s="1367">
        <v>23.89</v>
      </c>
    </row>
    <row r="776" spans="1:4">
      <c r="A776" s="1336">
        <v>891</v>
      </c>
      <c r="B776" s="1337" t="s">
        <v>9135</v>
      </c>
      <c r="C776" s="1336" t="s">
        <v>7870</v>
      </c>
      <c r="D776" s="1364">
        <v>274.83</v>
      </c>
    </row>
    <row r="777" spans="1:4">
      <c r="A777" s="1365">
        <v>864</v>
      </c>
      <c r="B777" s="1366" t="s">
        <v>9136</v>
      </c>
      <c r="C777" s="1365" t="s">
        <v>7870</v>
      </c>
      <c r="D777" s="1367">
        <v>33.659999999999997</v>
      </c>
    </row>
    <row r="778" spans="1:4">
      <c r="A778" s="1336">
        <v>865</v>
      </c>
      <c r="B778" s="1337" t="s">
        <v>9137</v>
      </c>
      <c r="C778" s="1336" t="s">
        <v>7870</v>
      </c>
      <c r="D778" s="1364">
        <v>47.41</v>
      </c>
    </row>
    <row r="779" spans="1:4">
      <c r="A779" s="1365">
        <v>1006</v>
      </c>
      <c r="B779" s="1366" t="s">
        <v>9138</v>
      </c>
      <c r="C779" s="1365" t="s">
        <v>7870</v>
      </c>
      <c r="D779" s="1367">
        <v>56.52</v>
      </c>
    </row>
    <row r="780" spans="1:4">
      <c r="A780" s="1336">
        <v>948</v>
      </c>
      <c r="B780" s="1337" t="s">
        <v>9139</v>
      </c>
      <c r="C780" s="1336" t="s">
        <v>7870</v>
      </c>
      <c r="D780" s="1364">
        <v>24.18</v>
      </c>
    </row>
    <row r="781" spans="1:4">
      <c r="A781" s="1365">
        <v>947</v>
      </c>
      <c r="B781" s="1366" t="s">
        <v>9140</v>
      </c>
      <c r="C781" s="1365" t="s">
        <v>7870</v>
      </c>
      <c r="D781" s="1367">
        <v>24.59</v>
      </c>
    </row>
    <row r="782" spans="1:4">
      <c r="A782" s="1336">
        <v>911</v>
      </c>
      <c r="B782" s="1337" t="s">
        <v>9141</v>
      </c>
      <c r="C782" s="1336" t="s">
        <v>7870</v>
      </c>
      <c r="D782" s="1364">
        <v>35.770000000000003</v>
      </c>
    </row>
    <row r="783" spans="1:4">
      <c r="A783" s="1365">
        <v>925</v>
      </c>
      <c r="B783" s="1366" t="s">
        <v>9142</v>
      </c>
      <c r="C783" s="1365" t="s">
        <v>7870</v>
      </c>
      <c r="D783" s="1367">
        <v>33.06</v>
      </c>
    </row>
    <row r="784" spans="1:4">
      <c r="A784" s="1336">
        <v>954</v>
      </c>
      <c r="B784" s="1337" t="s">
        <v>9143</v>
      </c>
      <c r="C784" s="1336" t="s">
        <v>7870</v>
      </c>
      <c r="D784" s="1364">
        <v>36.520000000000003</v>
      </c>
    </row>
    <row r="785" spans="1:4">
      <c r="A785" s="1365">
        <v>901</v>
      </c>
      <c r="B785" s="1366" t="s">
        <v>9144</v>
      </c>
      <c r="C785" s="1365" t="s">
        <v>7870</v>
      </c>
      <c r="D785" s="1367">
        <v>39.090000000000003</v>
      </c>
    </row>
    <row r="786" spans="1:4">
      <c r="A786" s="1336">
        <v>926</v>
      </c>
      <c r="B786" s="1337" t="s">
        <v>9145</v>
      </c>
      <c r="C786" s="1336" t="s">
        <v>7870</v>
      </c>
      <c r="D786" s="1364">
        <v>41.31</v>
      </c>
    </row>
    <row r="787" spans="1:4">
      <c r="A787" s="1365">
        <v>912</v>
      </c>
      <c r="B787" s="1366" t="s">
        <v>9146</v>
      </c>
      <c r="C787" s="1365" t="s">
        <v>7870</v>
      </c>
      <c r="D787" s="1367">
        <v>41.56</v>
      </c>
    </row>
    <row r="788" spans="1:4">
      <c r="A788" s="1336">
        <v>955</v>
      </c>
      <c r="B788" s="1337" t="s">
        <v>9147</v>
      </c>
      <c r="C788" s="1336" t="s">
        <v>7870</v>
      </c>
      <c r="D788" s="1364">
        <v>49.61</v>
      </c>
    </row>
    <row r="789" spans="1:4">
      <c r="A789" s="1365">
        <v>946</v>
      </c>
      <c r="B789" s="1366" t="s">
        <v>9148</v>
      </c>
      <c r="C789" s="1365" t="s">
        <v>7870</v>
      </c>
      <c r="D789" s="1367">
        <v>55.77</v>
      </c>
    </row>
    <row r="790" spans="1:4">
      <c r="A790" s="1336">
        <v>953</v>
      </c>
      <c r="B790" s="1337" t="s">
        <v>9149</v>
      </c>
      <c r="C790" s="1336" t="s">
        <v>7870</v>
      </c>
      <c r="D790" s="1364">
        <v>50.75</v>
      </c>
    </row>
    <row r="791" spans="1:4">
      <c r="A791" s="1365">
        <v>902</v>
      </c>
      <c r="B791" s="1366" t="s">
        <v>9150</v>
      </c>
      <c r="C791" s="1365" t="s">
        <v>7870</v>
      </c>
      <c r="D791" s="1367">
        <v>61.7</v>
      </c>
    </row>
    <row r="792" spans="1:4">
      <c r="A792" s="1336">
        <v>927</v>
      </c>
      <c r="B792" s="1337" t="s">
        <v>9151</v>
      </c>
      <c r="C792" s="1336" t="s">
        <v>7870</v>
      </c>
      <c r="D792" s="1364">
        <v>59.8</v>
      </c>
    </row>
    <row r="793" spans="1:4">
      <c r="A793" s="1365">
        <v>913</v>
      </c>
      <c r="B793" s="1366" t="s">
        <v>9152</v>
      </c>
      <c r="C793" s="1365" t="s">
        <v>7870</v>
      </c>
      <c r="D793" s="1367">
        <v>66.75</v>
      </c>
    </row>
    <row r="794" spans="1:4">
      <c r="A794" s="1336">
        <v>903</v>
      </c>
      <c r="B794" s="1337" t="s">
        <v>9153</v>
      </c>
      <c r="C794" s="1336" t="s">
        <v>7870</v>
      </c>
      <c r="D794" s="1364">
        <v>75.540000000000006</v>
      </c>
    </row>
    <row r="795" spans="1:4">
      <c r="A795" s="1365">
        <v>945</v>
      </c>
      <c r="B795" s="1366" t="s">
        <v>9154</v>
      </c>
      <c r="C795" s="1365" t="s">
        <v>7870</v>
      </c>
      <c r="D795" s="1367">
        <v>79.91</v>
      </c>
    </row>
    <row r="796" spans="1:4">
      <c r="A796" s="1336">
        <v>914</v>
      </c>
      <c r="B796" s="1337" t="s">
        <v>9155</v>
      </c>
      <c r="C796" s="1336" t="s">
        <v>7870</v>
      </c>
      <c r="D796" s="1364">
        <v>81.87</v>
      </c>
    </row>
    <row r="797" spans="1:4" ht="30">
      <c r="A797" s="1365">
        <v>993</v>
      </c>
      <c r="B797" s="1366" t="s">
        <v>9156</v>
      </c>
      <c r="C797" s="1365" t="s">
        <v>7870</v>
      </c>
      <c r="D797" s="1367">
        <v>1.21</v>
      </c>
    </row>
    <row r="798" spans="1:4" ht="30">
      <c r="A798" s="1336">
        <v>1020</v>
      </c>
      <c r="B798" s="1337" t="s">
        <v>9157</v>
      </c>
      <c r="C798" s="1336" t="s">
        <v>7870</v>
      </c>
      <c r="D798" s="1364">
        <v>5.3</v>
      </c>
    </row>
    <row r="799" spans="1:4" ht="30">
      <c r="A799" s="1365">
        <v>1017</v>
      </c>
      <c r="B799" s="1366" t="s">
        <v>9158</v>
      </c>
      <c r="C799" s="1365" t="s">
        <v>7870</v>
      </c>
      <c r="D799" s="1367">
        <v>58.23</v>
      </c>
    </row>
    <row r="800" spans="1:4" ht="30">
      <c r="A800" s="1336">
        <v>999</v>
      </c>
      <c r="B800" s="1337" t="s">
        <v>9159</v>
      </c>
      <c r="C800" s="1336" t="s">
        <v>7870</v>
      </c>
      <c r="D800" s="1364">
        <v>72.150000000000006</v>
      </c>
    </row>
    <row r="801" spans="1:4" ht="30">
      <c r="A801" s="1365">
        <v>995</v>
      </c>
      <c r="B801" s="1366" t="s">
        <v>9160</v>
      </c>
      <c r="C801" s="1365" t="s">
        <v>7870</v>
      </c>
      <c r="D801" s="1367">
        <v>8.1300000000000008</v>
      </c>
    </row>
    <row r="802" spans="1:4" ht="30">
      <c r="A802" s="1336">
        <v>1000</v>
      </c>
      <c r="B802" s="1337" t="s">
        <v>9161</v>
      </c>
      <c r="C802" s="1336" t="s">
        <v>7870</v>
      </c>
      <c r="D802" s="1364">
        <v>88.45</v>
      </c>
    </row>
    <row r="803" spans="1:4" ht="30">
      <c r="A803" s="1365">
        <v>1022</v>
      </c>
      <c r="B803" s="1366" t="s">
        <v>9162</v>
      </c>
      <c r="C803" s="1365" t="s">
        <v>7870</v>
      </c>
      <c r="D803" s="1367">
        <v>1.69</v>
      </c>
    </row>
    <row r="804" spans="1:4" ht="30">
      <c r="A804" s="1336">
        <v>1015</v>
      </c>
      <c r="B804" s="1337" t="s">
        <v>9163</v>
      </c>
      <c r="C804" s="1336" t="s">
        <v>7870</v>
      </c>
      <c r="D804" s="1364">
        <v>116.47</v>
      </c>
    </row>
    <row r="805" spans="1:4" ht="30">
      <c r="A805" s="1365">
        <v>996</v>
      </c>
      <c r="B805" s="1366" t="s">
        <v>9164</v>
      </c>
      <c r="C805" s="1365" t="s">
        <v>7870</v>
      </c>
      <c r="D805" s="1367">
        <v>12.37</v>
      </c>
    </row>
    <row r="806" spans="1:4" ht="30">
      <c r="A806" s="1336">
        <v>1001</v>
      </c>
      <c r="B806" s="1337" t="s">
        <v>9165</v>
      </c>
      <c r="C806" s="1336" t="s">
        <v>7870</v>
      </c>
      <c r="D806" s="1364">
        <v>145.75</v>
      </c>
    </row>
    <row r="807" spans="1:4" ht="30">
      <c r="A807" s="1365">
        <v>1019</v>
      </c>
      <c r="B807" s="1366" t="s">
        <v>9166</v>
      </c>
      <c r="C807" s="1365" t="s">
        <v>7870</v>
      </c>
      <c r="D807" s="1367">
        <v>17.05</v>
      </c>
    </row>
    <row r="808" spans="1:4" ht="30">
      <c r="A808" s="1336">
        <v>1021</v>
      </c>
      <c r="B808" s="1337" t="s">
        <v>9167</v>
      </c>
      <c r="C808" s="1336" t="s">
        <v>7870</v>
      </c>
      <c r="D808" s="1364">
        <v>2.42</v>
      </c>
    </row>
    <row r="809" spans="1:4" ht="30">
      <c r="A809" s="1365">
        <v>39249</v>
      </c>
      <c r="B809" s="1366" t="s">
        <v>9168</v>
      </c>
      <c r="C809" s="1365" t="s">
        <v>7870</v>
      </c>
      <c r="D809" s="1367">
        <v>190.14</v>
      </c>
    </row>
    <row r="810" spans="1:4" ht="30">
      <c r="A810" s="1336">
        <v>1018</v>
      </c>
      <c r="B810" s="1337" t="s">
        <v>9169</v>
      </c>
      <c r="C810" s="1336" t="s">
        <v>7870</v>
      </c>
      <c r="D810" s="1364">
        <v>24.31</v>
      </c>
    </row>
    <row r="811" spans="1:4" ht="30">
      <c r="A811" s="1365">
        <v>39250</v>
      </c>
      <c r="B811" s="1366" t="s">
        <v>9170</v>
      </c>
      <c r="C811" s="1365" t="s">
        <v>7870</v>
      </c>
      <c r="D811" s="1367">
        <v>244.25</v>
      </c>
    </row>
    <row r="812" spans="1:4" ht="30">
      <c r="A812" s="1336">
        <v>994</v>
      </c>
      <c r="B812" s="1337" t="s">
        <v>9171</v>
      </c>
      <c r="C812" s="1336" t="s">
        <v>7870</v>
      </c>
      <c r="D812" s="1364">
        <v>3.3</v>
      </c>
    </row>
    <row r="813" spans="1:4" ht="30">
      <c r="A813" s="1365">
        <v>977</v>
      </c>
      <c r="B813" s="1366" t="s">
        <v>9172</v>
      </c>
      <c r="C813" s="1365" t="s">
        <v>7870</v>
      </c>
      <c r="D813" s="1367">
        <v>33.67</v>
      </c>
    </row>
    <row r="814" spans="1:4" ht="30">
      <c r="A814" s="1336">
        <v>998</v>
      </c>
      <c r="B814" s="1337" t="s">
        <v>9173</v>
      </c>
      <c r="C814" s="1336" t="s">
        <v>7870</v>
      </c>
      <c r="D814" s="1364">
        <v>44.73</v>
      </c>
    </row>
    <row r="815" spans="1:4" ht="30">
      <c r="A815" s="1365">
        <v>39251</v>
      </c>
      <c r="B815" s="1366" t="s">
        <v>9174</v>
      </c>
      <c r="C815" s="1365" t="s">
        <v>7870</v>
      </c>
      <c r="D815" s="1367">
        <v>0.32</v>
      </c>
    </row>
    <row r="816" spans="1:4" ht="30">
      <c r="A816" s="1336">
        <v>1011</v>
      </c>
      <c r="B816" s="1337" t="s">
        <v>9175</v>
      </c>
      <c r="C816" s="1336" t="s">
        <v>7870</v>
      </c>
      <c r="D816" s="1364">
        <v>0.45</v>
      </c>
    </row>
    <row r="817" spans="1:4" ht="30">
      <c r="A817" s="1365">
        <v>39252</v>
      </c>
      <c r="B817" s="1366" t="s">
        <v>9176</v>
      </c>
      <c r="C817" s="1365" t="s">
        <v>7870</v>
      </c>
      <c r="D817" s="1367">
        <v>0.53</v>
      </c>
    </row>
    <row r="818" spans="1:4" ht="30">
      <c r="A818" s="1336">
        <v>1013</v>
      </c>
      <c r="B818" s="1337" t="s">
        <v>9177</v>
      </c>
      <c r="C818" s="1336" t="s">
        <v>7870</v>
      </c>
      <c r="D818" s="1364">
        <v>0.71</v>
      </c>
    </row>
    <row r="819" spans="1:4" ht="30">
      <c r="A819" s="1365">
        <v>980</v>
      </c>
      <c r="B819" s="1366" t="s">
        <v>9178</v>
      </c>
      <c r="C819" s="1365" t="s">
        <v>7870</v>
      </c>
      <c r="D819" s="1367">
        <v>4.8600000000000003</v>
      </c>
    </row>
    <row r="820" spans="1:4" ht="30">
      <c r="A820" s="1336">
        <v>39237</v>
      </c>
      <c r="B820" s="1337" t="s">
        <v>9179</v>
      </c>
      <c r="C820" s="1336" t="s">
        <v>7870</v>
      </c>
      <c r="D820" s="1364">
        <v>57.62</v>
      </c>
    </row>
    <row r="821" spans="1:4" ht="30">
      <c r="A821" s="1365">
        <v>39238</v>
      </c>
      <c r="B821" s="1366" t="s">
        <v>9180</v>
      </c>
      <c r="C821" s="1365" t="s">
        <v>7870</v>
      </c>
      <c r="D821" s="1367">
        <v>71.94</v>
      </c>
    </row>
    <row r="822" spans="1:4" ht="30">
      <c r="A822" s="1336">
        <v>979</v>
      </c>
      <c r="B822" s="1337" t="s">
        <v>9181</v>
      </c>
      <c r="C822" s="1336" t="s">
        <v>7870</v>
      </c>
      <c r="D822" s="1364">
        <v>7.49</v>
      </c>
    </row>
    <row r="823" spans="1:4" ht="30">
      <c r="A823" s="1365">
        <v>39239</v>
      </c>
      <c r="B823" s="1366" t="s">
        <v>9182</v>
      </c>
      <c r="C823" s="1365" t="s">
        <v>7870</v>
      </c>
      <c r="D823" s="1367">
        <v>87.55</v>
      </c>
    </row>
    <row r="824" spans="1:4" ht="30">
      <c r="A824" s="1336">
        <v>1014</v>
      </c>
      <c r="B824" s="1337" t="s">
        <v>9183</v>
      </c>
      <c r="C824" s="1336" t="s">
        <v>7870</v>
      </c>
      <c r="D824" s="1364">
        <v>1.1299999999999999</v>
      </c>
    </row>
    <row r="825" spans="1:4" ht="30">
      <c r="A825" s="1365">
        <v>39240</v>
      </c>
      <c r="B825" s="1366" t="s">
        <v>9184</v>
      </c>
      <c r="C825" s="1365" t="s">
        <v>7870</v>
      </c>
      <c r="D825" s="1367">
        <v>115.72</v>
      </c>
    </row>
    <row r="826" spans="1:4" ht="30">
      <c r="A826" s="1336">
        <v>39232</v>
      </c>
      <c r="B826" s="1337" t="s">
        <v>9185</v>
      </c>
      <c r="C826" s="1336" t="s">
        <v>7870</v>
      </c>
      <c r="D826" s="1364">
        <v>12.01</v>
      </c>
    </row>
    <row r="827" spans="1:4" ht="30">
      <c r="A827" s="1365">
        <v>39233</v>
      </c>
      <c r="B827" s="1366" t="s">
        <v>9186</v>
      </c>
      <c r="C827" s="1365" t="s">
        <v>7870</v>
      </c>
      <c r="D827" s="1367">
        <v>16.52</v>
      </c>
    </row>
    <row r="828" spans="1:4" ht="30">
      <c r="A828" s="1336">
        <v>981</v>
      </c>
      <c r="B828" s="1337" t="s">
        <v>9187</v>
      </c>
      <c r="C828" s="1336" t="s">
        <v>7870</v>
      </c>
      <c r="D828" s="1364">
        <v>2.0299999999999998</v>
      </c>
    </row>
    <row r="829" spans="1:4" ht="30">
      <c r="A829" s="1365">
        <v>39234</v>
      </c>
      <c r="B829" s="1366" t="s">
        <v>9188</v>
      </c>
      <c r="C829" s="1365" t="s">
        <v>7870</v>
      </c>
      <c r="D829" s="1367">
        <v>24.24</v>
      </c>
    </row>
    <row r="830" spans="1:4" ht="30">
      <c r="A830" s="1336">
        <v>982</v>
      </c>
      <c r="B830" s="1337" t="s">
        <v>9189</v>
      </c>
      <c r="C830" s="1336" t="s">
        <v>7870</v>
      </c>
      <c r="D830" s="1364">
        <v>2.84</v>
      </c>
    </row>
    <row r="831" spans="1:4" ht="30">
      <c r="A831" s="1365">
        <v>39235</v>
      </c>
      <c r="B831" s="1366" t="s">
        <v>9190</v>
      </c>
      <c r="C831" s="1365" t="s">
        <v>7870</v>
      </c>
      <c r="D831" s="1367">
        <v>34.1</v>
      </c>
    </row>
    <row r="832" spans="1:4" ht="30">
      <c r="A832" s="1336">
        <v>39236</v>
      </c>
      <c r="B832" s="1337" t="s">
        <v>9191</v>
      </c>
      <c r="C832" s="1336" t="s">
        <v>7870</v>
      </c>
      <c r="D832" s="1364">
        <v>44.7</v>
      </c>
    </row>
    <row r="833" spans="1:4" ht="30">
      <c r="A833" s="1365">
        <v>876</v>
      </c>
      <c r="B833" s="1366" t="s">
        <v>9192</v>
      </c>
      <c r="C833" s="1365" t="s">
        <v>7870</v>
      </c>
      <c r="D833" s="1367">
        <v>115.39</v>
      </c>
    </row>
    <row r="834" spans="1:4" ht="30">
      <c r="A834" s="1336">
        <v>877</v>
      </c>
      <c r="B834" s="1337" t="s">
        <v>9193</v>
      </c>
      <c r="C834" s="1336" t="s">
        <v>7870</v>
      </c>
      <c r="D834" s="1364">
        <v>135.66</v>
      </c>
    </row>
    <row r="835" spans="1:4" ht="30">
      <c r="A835" s="1365">
        <v>882</v>
      </c>
      <c r="B835" s="1366" t="s">
        <v>9194</v>
      </c>
      <c r="C835" s="1365" t="s">
        <v>7870</v>
      </c>
      <c r="D835" s="1367">
        <v>147.82</v>
      </c>
    </row>
    <row r="836" spans="1:4" ht="30">
      <c r="A836" s="1336">
        <v>878</v>
      </c>
      <c r="B836" s="1337" t="s">
        <v>9195</v>
      </c>
      <c r="C836" s="1336" t="s">
        <v>7870</v>
      </c>
      <c r="D836" s="1364">
        <v>183.78</v>
      </c>
    </row>
    <row r="837" spans="1:4" ht="30">
      <c r="A837" s="1365">
        <v>879</v>
      </c>
      <c r="B837" s="1366" t="s">
        <v>9196</v>
      </c>
      <c r="C837" s="1365" t="s">
        <v>7870</v>
      </c>
      <c r="D837" s="1367">
        <v>216.61</v>
      </c>
    </row>
    <row r="838" spans="1:4" ht="30">
      <c r="A838" s="1336">
        <v>880</v>
      </c>
      <c r="B838" s="1337" t="s">
        <v>9197</v>
      </c>
      <c r="C838" s="1336" t="s">
        <v>7870</v>
      </c>
      <c r="D838" s="1364">
        <v>254.87</v>
      </c>
    </row>
    <row r="839" spans="1:4" ht="30">
      <c r="A839" s="1365">
        <v>873</v>
      </c>
      <c r="B839" s="1366" t="s">
        <v>9198</v>
      </c>
      <c r="C839" s="1365" t="s">
        <v>7870</v>
      </c>
      <c r="D839" s="1367">
        <v>77.489999999999995</v>
      </c>
    </row>
    <row r="840" spans="1:4" ht="30">
      <c r="A840" s="1336">
        <v>881</v>
      </c>
      <c r="B840" s="1337" t="s">
        <v>9199</v>
      </c>
      <c r="C840" s="1336" t="s">
        <v>7870</v>
      </c>
      <c r="D840" s="1364">
        <v>348.37</v>
      </c>
    </row>
    <row r="841" spans="1:4" ht="30">
      <c r="A841" s="1365">
        <v>874</v>
      </c>
      <c r="B841" s="1366" t="s">
        <v>9200</v>
      </c>
      <c r="C841" s="1365" t="s">
        <v>7870</v>
      </c>
      <c r="D841" s="1367">
        <v>91.97</v>
      </c>
    </row>
    <row r="842" spans="1:4" ht="30">
      <c r="A842" s="1336">
        <v>875</v>
      </c>
      <c r="B842" s="1337" t="s">
        <v>9201</v>
      </c>
      <c r="C842" s="1336" t="s">
        <v>7870</v>
      </c>
      <c r="D842" s="1364">
        <v>109.73</v>
      </c>
    </row>
    <row r="843" spans="1:4">
      <c r="A843" s="1365">
        <v>983</v>
      </c>
      <c r="B843" s="1366" t="s">
        <v>9202</v>
      </c>
      <c r="C843" s="1365" t="s">
        <v>7870</v>
      </c>
      <c r="D843" s="1367">
        <v>0.68</v>
      </c>
    </row>
    <row r="844" spans="1:4">
      <c r="A844" s="1336">
        <v>985</v>
      </c>
      <c r="B844" s="1337" t="s">
        <v>9203</v>
      </c>
      <c r="C844" s="1336" t="s">
        <v>7870</v>
      </c>
      <c r="D844" s="1364">
        <v>5.15</v>
      </c>
    </row>
    <row r="845" spans="1:4">
      <c r="A845" s="1365">
        <v>990</v>
      </c>
      <c r="B845" s="1366" t="s">
        <v>9204</v>
      </c>
      <c r="C845" s="1365" t="s">
        <v>7870</v>
      </c>
      <c r="D845" s="1367">
        <v>70.540000000000006</v>
      </c>
    </row>
    <row r="846" spans="1:4">
      <c r="A846" s="1336">
        <v>39241</v>
      </c>
      <c r="B846" s="1337" t="s">
        <v>9205</v>
      </c>
      <c r="C846" s="1336" t="s">
        <v>7870</v>
      </c>
      <c r="D846" s="1364">
        <v>8.06</v>
      </c>
    </row>
    <row r="847" spans="1:4">
      <c r="A847" s="1365">
        <v>1005</v>
      </c>
      <c r="B847" s="1366" t="s">
        <v>9206</v>
      </c>
      <c r="C847" s="1365" t="s">
        <v>7870</v>
      </c>
      <c r="D847" s="1367">
        <v>86.58</v>
      </c>
    </row>
    <row r="848" spans="1:4">
      <c r="A848" s="1336">
        <v>984</v>
      </c>
      <c r="B848" s="1337" t="s">
        <v>9207</v>
      </c>
      <c r="C848" s="1336" t="s">
        <v>7870</v>
      </c>
      <c r="D848" s="1364">
        <v>1.78</v>
      </c>
    </row>
    <row r="849" spans="1:4">
      <c r="A849" s="1365">
        <v>991</v>
      </c>
      <c r="B849" s="1366" t="s">
        <v>9208</v>
      </c>
      <c r="C849" s="1365" t="s">
        <v>7870</v>
      </c>
      <c r="D849" s="1367">
        <v>114.4</v>
      </c>
    </row>
    <row r="850" spans="1:4">
      <c r="A850" s="1336">
        <v>986</v>
      </c>
      <c r="B850" s="1337" t="s">
        <v>9209</v>
      </c>
      <c r="C850" s="1336" t="s">
        <v>7870</v>
      </c>
      <c r="D850" s="1364">
        <v>12.32</v>
      </c>
    </row>
    <row r="851" spans="1:4">
      <c r="A851" s="1365">
        <v>1024</v>
      </c>
      <c r="B851" s="1366" t="s">
        <v>9210</v>
      </c>
      <c r="C851" s="1365" t="s">
        <v>7870</v>
      </c>
      <c r="D851" s="1367">
        <v>141.59</v>
      </c>
    </row>
    <row r="852" spans="1:4">
      <c r="A852" s="1336">
        <v>987</v>
      </c>
      <c r="B852" s="1337" t="s">
        <v>9211</v>
      </c>
      <c r="C852" s="1336" t="s">
        <v>7870</v>
      </c>
      <c r="D852" s="1364">
        <v>16.75</v>
      </c>
    </row>
    <row r="853" spans="1:4">
      <c r="A853" s="1365">
        <v>1003</v>
      </c>
      <c r="B853" s="1366" t="s">
        <v>9212</v>
      </c>
      <c r="C853" s="1365" t="s">
        <v>7870</v>
      </c>
      <c r="D853" s="1367">
        <v>2.6</v>
      </c>
    </row>
    <row r="854" spans="1:4">
      <c r="A854" s="1336">
        <v>992</v>
      </c>
      <c r="B854" s="1337" t="s">
        <v>9213</v>
      </c>
      <c r="C854" s="1336" t="s">
        <v>7870</v>
      </c>
      <c r="D854" s="1364">
        <v>183.19</v>
      </c>
    </row>
    <row r="855" spans="1:4">
      <c r="A855" s="1365">
        <v>1007</v>
      </c>
      <c r="B855" s="1366" t="s">
        <v>9214</v>
      </c>
      <c r="C855" s="1365" t="s">
        <v>7870</v>
      </c>
      <c r="D855" s="1367">
        <v>23.75</v>
      </c>
    </row>
    <row r="856" spans="1:4">
      <c r="A856" s="1336">
        <v>39242</v>
      </c>
      <c r="B856" s="1337" t="s">
        <v>9215</v>
      </c>
      <c r="C856" s="1336" t="s">
        <v>7870</v>
      </c>
      <c r="D856" s="1364">
        <v>226.98</v>
      </c>
    </row>
    <row r="857" spans="1:4">
      <c r="A857" s="1365">
        <v>1008</v>
      </c>
      <c r="B857" s="1366" t="s">
        <v>9216</v>
      </c>
      <c r="C857" s="1365" t="s">
        <v>7870</v>
      </c>
      <c r="D857" s="1367">
        <v>2.95</v>
      </c>
    </row>
    <row r="858" spans="1:4">
      <c r="A858" s="1336">
        <v>988</v>
      </c>
      <c r="B858" s="1337" t="s">
        <v>9217</v>
      </c>
      <c r="C858" s="1336" t="s">
        <v>7870</v>
      </c>
      <c r="D858" s="1364">
        <v>32.81</v>
      </c>
    </row>
    <row r="859" spans="1:4">
      <c r="A859" s="1365">
        <v>989</v>
      </c>
      <c r="B859" s="1366" t="s">
        <v>9218</v>
      </c>
      <c r="C859" s="1365" t="s">
        <v>7870</v>
      </c>
      <c r="D859" s="1367">
        <v>44.45</v>
      </c>
    </row>
    <row r="860" spans="1:4">
      <c r="A860" s="1336">
        <v>39598</v>
      </c>
      <c r="B860" s="1337" t="s">
        <v>9219</v>
      </c>
      <c r="C860" s="1336" t="s">
        <v>7870</v>
      </c>
      <c r="D860" s="1364">
        <v>1.02</v>
      </c>
    </row>
    <row r="861" spans="1:4">
      <c r="A861" s="1365">
        <v>39599</v>
      </c>
      <c r="B861" s="1366" t="s">
        <v>9220</v>
      </c>
      <c r="C861" s="1365" t="s">
        <v>7870</v>
      </c>
      <c r="D861" s="1367">
        <v>1.53</v>
      </c>
    </row>
    <row r="862" spans="1:4">
      <c r="A862" s="1336">
        <v>34602</v>
      </c>
      <c r="B862" s="1337" t="s">
        <v>9221</v>
      </c>
      <c r="C862" s="1336" t="s">
        <v>7870</v>
      </c>
      <c r="D862" s="1364">
        <v>2.27</v>
      </c>
    </row>
    <row r="863" spans="1:4">
      <c r="A863" s="1365">
        <v>34603</v>
      </c>
      <c r="B863" s="1366" t="s">
        <v>9222</v>
      </c>
      <c r="C863" s="1365" t="s">
        <v>7870</v>
      </c>
      <c r="D863" s="1367">
        <v>10.95</v>
      </c>
    </row>
    <row r="864" spans="1:4">
      <c r="A864" s="1336">
        <v>34607</v>
      </c>
      <c r="B864" s="1337" t="s">
        <v>9223</v>
      </c>
      <c r="C864" s="1336" t="s">
        <v>7870</v>
      </c>
      <c r="D864" s="1364">
        <v>4.88</v>
      </c>
    </row>
    <row r="865" spans="1:4">
      <c r="A865" s="1365">
        <v>34609</v>
      </c>
      <c r="B865" s="1366" t="s">
        <v>9224</v>
      </c>
      <c r="C865" s="1365" t="s">
        <v>7870</v>
      </c>
      <c r="D865" s="1367">
        <v>7.33</v>
      </c>
    </row>
    <row r="866" spans="1:4">
      <c r="A866" s="1336">
        <v>34618</v>
      </c>
      <c r="B866" s="1337" t="s">
        <v>9225</v>
      </c>
      <c r="C866" s="1336" t="s">
        <v>7870</v>
      </c>
      <c r="D866" s="1364">
        <v>3.02</v>
      </c>
    </row>
    <row r="867" spans="1:4">
      <c r="A867" s="1365">
        <v>34620</v>
      </c>
      <c r="B867" s="1366" t="s">
        <v>9226</v>
      </c>
      <c r="C867" s="1365" t="s">
        <v>7870</v>
      </c>
      <c r="D867" s="1367">
        <v>15.12</v>
      </c>
    </row>
    <row r="868" spans="1:4">
      <c r="A868" s="1336">
        <v>34621</v>
      </c>
      <c r="B868" s="1337" t="s">
        <v>9227</v>
      </c>
      <c r="C868" s="1336" t="s">
        <v>7870</v>
      </c>
      <c r="D868" s="1364">
        <v>7.01</v>
      </c>
    </row>
    <row r="869" spans="1:4">
      <c r="A869" s="1365">
        <v>34622</v>
      </c>
      <c r="B869" s="1366" t="s">
        <v>9228</v>
      </c>
      <c r="C869" s="1365" t="s">
        <v>7870</v>
      </c>
      <c r="D869" s="1367">
        <v>9.93</v>
      </c>
    </row>
    <row r="870" spans="1:4">
      <c r="A870" s="1336">
        <v>34624</v>
      </c>
      <c r="B870" s="1337" t="s">
        <v>9229</v>
      </c>
      <c r="C870" s="1336" t="s">
        <v>7870</v>
      </c>
      <c r="D870" s="1364">
        <v>3.86</v>
      </c>
    </row>
    <row r="871" spans="1:4">
      <c r="A871" s="1365">
        <v>34626</v>
      </c>
      <c r="B871" s="1366" t="s">
        <v>9230</v>
      </c>
      <c r="C871" s="1365" t="s">
        <v>7870</v>
      </c>
      <c r="D871" s="1367">
        <v>20.78</v>
      </c>
    </row>
    <row r="872" spans="1:4">
      <c r="A872" s="1336">
        <v>34627</v>
      </c>
      <c r="B872" s="1337" t="s">
        <v>9231</v>
      </c>
      <c r="C872" s="1336" t="s">
        <v>7870</v>
      </c>
      <c r="D872" s="1364">
        <v>8.9499999999999993</v>
      </c>
    </row>
    <row r="873" spans="1:4">
      <c r="A873" s="1365">
        <v>34629</v>
      </c>
      <c r="B873" s="1366" t="s">
        <v>9232</v>
      </c>
      <c r="C873" s="1365" t="s">
        <v>7870</v>
      </c>
      <c r="D873" s="1367">
        <v>13.11</v>
      </c>
    </row>
    <row r="874" spans="1:4" ht="30">
      <c r="A874" s="1336">
        <v>39257</v>
      </c>
      <c r="B874" s="1337" t="s">
        <v>9233</v>
      </c>
      <c r="C874" s="1336" t="s">
        <v>7870</v>
      </c>
      <c r="D874" s="1364">
        <v>3.1</v>
      </c>
    </row>
    <row r="875" spans="1:4" ht="30">
      <c r="A875" s="1365">
        <v>39261</v>
      </c>
      <c r="B875" s="1366" t="s">
        <v>9234</v>
      </c>
      <c r="C875" s="1365" t="s">
        <v>7870</v>
      </c>
      <c r="D875" s="1367">
        <v>16.53</v>
      </c>
    </row>
    <row r="876" spans="1:4" ht="30">
      <c r="A876" s="1336">
        <v>39268</v>
      </c>
      <c r="B876" s="1337" t="s">
        <v>9235</v>
      </c>
      <c r="C876" s="1336" t="s">
        <v>7870</v>
      </c>
      <c r="D876" s="1364">
        <v>190.79</v>
      </c>
    </row>
    <row r="877" spans="1:4" ht="30">
      <c r="A877" s="1365">
        <v>39262</v>
      </c>
      <c r="B877" s="1366" t="s">
        <v>9236</v>
      </c>
      <c r="C877" s="1365" t="s">
        <v>7870</v>
      </c>
      <c r="D877" s="1367">
        <v>25.85</v>
      </c>
    </row>
    <row r="878" spans="1:4" ht="30">
      <c r="A878" s="1336">
        <v>39258</v>
      </c>
      <c r="B878" s="1337" t="s">
        <v>9237</v>
      </c>
      <c r="C878" s="1336" t="s">
        <v>7870</v>
      </c>
      <c r="D878" s="1364">
        <v>4.5999999999999996</v>
      </c>
    </row>
    <row r="879" spans="1:4" ht="30">
      <c r="A879" s="1365">
        <v>39263</v>
      </c>
      <c r="B879" s="1366" t="s">
        <v>9238</v>
      </c>
      <c r="C879" s="1365" t="s">
        <v>7870</v>
      </c>
      <c r="D879" s="1367">
        <v>40</v>
      </c>
    </row>
    <row r="880" spans="1:4" ht="30">
      <c r="A880" s="1336">
        <v>39264</v>
      </c>
      <c r="B880" s="1337" t="s">
        <v>9239</v>
      </c>
      <c r="C880" s="1336" t="s">
        <v>7870</v>
      </c>
      <c r="D880" s="1364">
        <v>54.17</v>
      </c>
    </row>
    <row r="881" spans="1:4" ht="30">
      <c r="A881" s="1365">
        <v>39259</v>
      </c>
      <c r="B881" s="1366" t="s">
        <v>9240</v>
      </c>
      <c r="C881" s="1365" t="s">
        <v>7870</v>
      </c>
      <c r="D881" s="1367">
        <v>7</v>
      </c>
    </row>
    <row r="882" spans="1:4" ht="30">
      <c r="A882" s="1336">
        <v>39265</v>
      </c>
      <c r="B882" s="1337" t="s">
        <v>9241</v>
      </c>
      <c r="C882" s="1336" t="s">
        <v>7870</v>
      </c>
      <c r="D882" s="1364">
        <v>79.790000000000006</v>
      </c>
    </row>
    <row r="883" spans="1:4" ht="30">
      <c r="A883" s="1365">
        <v>39260</v>
      </c>
      <c r="B883" s="1366" t="s">
        <v>9242</v>
      </c>
      <c r="C883" s="1365" t="s">
        <v>7870</v>
      </c>
      <c r="D883" s="1367">
        <v>9.9700000000000006</v>
      </c>
    </row>
    <row r="884" spans="1:4" ht="30">
      <c r="A884" s="1336">
        <v>39266</v>
      </c>
      <c r="B884" s="1337" t="s">
        <v>9243</v>
      </c>
      <c r="C884" s="1336" t="s">
        <v>7870</v>
      </c>
      <c r="D884" s="1364">
        <v>111.96</v>
      </c>
    </row>
    <row r="885" spans="1:4" ht="30">
      <c r="A885" s="1365">
        <v>39267</v>
      </c>
      <c r="B885" s="1366" t="s">
        <v>9244</v>
      </c>
      <c r="C885" s="1365" t="s">
        <v>7870</v>
      </c>
      <c r="D885" s="1367">
        <v>146.77000000000001</v>
      </c>
    </row>
    <row r="886" spans="1:4">
      <c r="A886" s="1336">
        <v>11901</v>
      </c>
      <c r="B886" s="1337" t="s">
        <v>9245</v>
      </c>
      <c r="C886" s="1336" t="s">
        <v>7870</v>
      </c>
      <c r="D886" s="1364">
        <v>0.82</v>
      </c>
    </row>
    <row r="887" spans="1:4">
      <c r="A887" s="1365">
        <v>11902</v>
      </c>
      <c r="B887" s="1366" t="s">
        <v>9246</v>
      </c>
      <c r="C887" s="1365" t="s">
        <v>7870</v>
      </c>
      <c r="D887" s="1367">
        <v>1.43</v>
      </c>
    </row>
    <row r="888" spans="1:4">
      <c r="A888" s="1336">
        <v>11903</v>
      </c>
      <c r="B888" s="1337" t="s">
        <v>9247</v>
      </c>
      <c r="C888" s="1336" t="s">
        <v>7870</v>
      </c>
      <c r="D888" s="1364">
        <v>2.21</v>
      </c>
    </row>
    <row r="889" spans="1:4">
      <c r="A889" s="1365">
        <v>11904</v>
      </c>
      <c r="B889" s="1366" t="s">
        <v>9248</v>
      </c>
      <c r="C889" s="1365" t="s">
        <v>7870</v>
      </c>
      <c r="D889" s="1367">
        <v>2.81</v>
      </c>
    </row>
    <row r="890" spans="1:4">
      <c r="A890" s="1336">
        <v>11905</v>
      </c>
      <c r="B890" s="1337" t="s">
        <v>9249</v>
      </c>
      <c r="C890" s="1336" t="s">
        <v>7870</v>
      </c>
      <c r="D890" s="1364">
        <v>3.78</v>
      </c>
    </row>
    <row r="891" spans="1:4">
      <c r="A891" s="1365">
        <v>11906</v>
      </c>
      <c r="B891" s="1366" t="s">
        <v>9250</v>
      </c>
      <c r="C891" s="1365" t="s">
        <v>7870</v>
      </c>
      <c r="D891" s="1367">
        <v>4.3499999999999996</v>
      </c>
    </row>
    <row r="892" spans="1:4">
      <c r="A892" s="1336">
        <v>11919</v>
      </c>
      <c r="B892" s="1337" t="s">
        <v>9251</v>
      </c>
      <c r="C892" s="1336" t="s">
        <v>7870</v>
      </c>
      <c r="D892" s="1364">
        <v>8.5399999999999991</v>
      </c>
    </row>
    <row r="893" spans="1:4">
      <c r="A893" s="1365">
        <v>11920</v>
      </c>
      <c r="B893" s="1366" t="s">
        <v>9252</v>
      </c>
      <c r="C893" s="1365" t="s">
        <v>7870</v>
      </c>
      <c r="D893" s="1367">
        <v>16.55</v>
      </c>
    </row>
    <row r="894" spans="1:4">
      <c r="A894" s="1336">
        <v>11924</v>
      </c>
      <c r="B894" s="1337" t="s">
        <v>9253</v>
      </c>
      <c r="C894" s="1336" t="s">
        <v>7870</v>
      </c>
      <c r="D894" s="1364">
        <v>160.91999999999999</v>
      </c>
    </row>
    <row r="895" spans="1:4">
      <c r="A895" s="1365">
        <v>11921</v>
      </c>
      <c r="B895" s="1366" t="s">
        <v>9254</v>
      </c>
      <c r="C895" s="1365" t="s">
        <v>7870</v>
      </c>
      <c r="D895" s="1367">
        <v>22.53</v>
      </c>
    </row>
    <row r="896" spans="1:4">
      <c r="A896" s="1336">
        <v>11922</v>
      </c>
      <c r="B896" s="1337" t="s">
        <v>9255</v>
      </c>
      <c r="C896" s="1336" t="s">
        <v>7870</v>
      </c>
      <c r="D896" s="1364">
        <v>40</v>
      </c>
    </row>
    <row r="897" spans="1:4">
      <c r="A897" s="1365">
        <v>11923</v>
      </c>
      <c r="B897" s="1366" t="s">
        <v>9256</v>
      </c>
      <c r="C897" s="1365" t="s">
        <v>7870</v>
      </c>
      <c r="D897" s="1367">
        <v>65.319999999999993</v>
      </c>
    </row>
    <row r="898" spans="1:4">
      <c r="A898" s="1336">
        <v>11916</v>
      </c>
      <c r="B898" s="1337" t="s">
        <v>9257</v>
      </c>
      <c r="C898" s="1336" t="s">
        <v>7870</v>
      </c>
      <c r="D898" s="1364">
        <v>11.08</v>
      </c>
    </row>
    <row r="899" spans="1:4">
      <c r="A899" s="1365">
        <v>11914</v>
      </c>
      <c r="B899" s="1366" t="s">
        <v>9258</v>
      </c>
      <c r="C899" s="1365" t="s">
        <v>7870</v>
      </c>
      <c r="D899" s="1367">
        <v>80.48</v>
      </c>
    </row>
    <row r="900" spans="1:4">
      <c r="A900" s="1336">
        <v>11917</v>
      </c>
      <c r="B900" s="1337" t="s">
        <v>9259</v>
      </c>
      <c r="C900" s="1336" t="s">
        <v>7870</v>
      </c>
      <c r="D900" s="1364">
        <v>19.29</v>
      </c>
    </row>
    <row r="901" spans="1:4">
      <c r="A901" s="1365">
        <v>11918</v>
      </c>
      <c r="B901" s="1366" t="s">
        <v>9260</v>
      </c>
      <c r="C901" s="1365" t="s">
        <v>7870</v>
      </c>
      <c r="D901" s="1367">
        <v>26.17</v>
      </c>
    </row>
    <row r="902" spans="1:4">
      <c r="A902" s="1336">
        <v>37734</v>
      </c>
      <c r="B902" s="1337" t="s">
        <v>9261</v>
      </c>
      <c r="C902" s="1336" t="s">
        <v>7867</v>
      </c>
      <c r="D902" s="1364">
        <v>36466.78</v>
      </c>
    </row>
    <row r="903" spans="1:4">
      <c r="A903" s="1365">
        <v>42251</v>
      </c>
      <c r="B903" s="1366" t="s">
        <v>9262</v>
      </c>
      <c r="C903" s="1365" t="s">
        <v>7867</v>
      </c>
      <c r="D903" s="1367">
        <v>41410.25</v>
      </c>
    </row>
    <row r="904" spans="1:4">
      <c r="A904" s="1336">
        <v>37733</v>
      </c>
      <c r="B904" s="1337" t="s">
        <v>9263</v>
      </c>
      <c r="C904" s="1336" t="s">
        <v>7867</v>
      </c>
      <c r="D904" s="1364">
        <v>27342.65</v>
      </c>
    </row>
    <row r="905" spans="1:4">
      <c r="A905" s="1365">
        <v>37735</v>
      </c>
      <c r="B905" s="1366" t="s">
        <v>9264</v>
      </c>
      <c r="C905" s="1365" t="s">
        <v>7867</v>
      </c>
      <c r="D905" s="1367">
        <v>32947.9</v>
      </c>
    </row>
    <row r="906" spans="1:4">
      <c r="A906" s="1336">
        <v>41758</v>
      </c>
      <c r="B906" s="1337" t="s">
        <v>9265</v>
      </c>
      <c r="C906" s="1336" t="s">
        <v>7867</v>
      </c>
      <c r="D906" s="1364">
        <v>134.87</v>
      </c>
    </row>
    <row r="907" spans="1:4" ht="30">
      <c r="A907" s="1365">
        <v>5090</v>
      </c>
      <c r="B907" s="1366" t="s">
        <v>9266</v>
      </c>
      <c r="C907" s="1365" t="s">
        <v>7867</v>
      </c>
      <c r="D907" s="1367">
        <v>15.45</v>
      </c>
    </row>
    <row r="908" spans="1:4" ht="30">
      <c r="A908" s="1336">
        <v>5085</v>
      </c>
      <c r="B908" s="1337" t="s">
        <v>9267</v>
      </c>
      <c r="C908" s="1336" t="s">
        <v>7867</v>
      </c>
      <c r="D908" s="1364">
        <v>17.22</v>
      </c>
    </row>
    <row r="909" spans="1:4">
      <c r="A909" s="1365">
        <v>38374</v>
      </c>
      <c r="B909" s="1366" t="s">
        <v>9268</v>
      </c>
      <c r="C909" s="1365" t="s">
        <v>7867</v>
      </c>
      <c r="D909" s="1367">
        <v>866.34</v>
      </c>
    </row>
    <row r="910" spans="1:4">
      <c r="A910" s="1336">
        <v>20212</v>
      </c>
      <c r="B910" s="1337" t="s">
        <v>9269</v>
      </c>
      <c r="C910" s="1336" t="s">
        <v>7870</v>
      </c>
      <c r="D910" s="1364">
        <v>5.0999999999999996</v>
      </c>
    </row>
    <row r="911" spans="1:4">
      <c r="A911" s="1365">
        <v>4430</v>
      </c>
      <c r="B911" s="1366" t="s">
        <v>9270</v>
      </c>
      <c r="C911" s="1365" t="s">
        <v>7870</v>
      </c>
      <c r="D911" s="1367">
        <v>5.1100000000000003</v>
      </c>
    </row>
    <row r="912" spans="1:4">
      <c r="A912" s="1336">
        <v>4400</v>
      </c>
      <c r="B912" s="1337" t="s">
        <v>9271</v>
      </c>
      <c r="C912" s="1336" t="s">
        <v>7870</v>
      </c>
      <c r="D912" s="1364">
        <v>6.45</v>
      </c>
    </row>
    <row r="913" spans="1:4">
      <c r="A913" s="1365">
        <v>4496</v>
      </c>
      <c r="B913" s="1366" t="s">
        <v>9272</v>
      </c>
      <c r="C913" s="1365" t="s">
        <v>7870</v>
      </c>
      <c r="D913" s="1367">
        <v>2.6</v>
      </c>
    </row>
    <row r="914" spans="1:4">
      <c r="A914" s="1336">
        <v>11871</v>
      </c>
      <c r="B914" s="1337" t="s">
        <v>9273</v>
      </c>
      <c r="C914" s="1336" t="s">
        <v>7867</v>
      </c>
      <c r="D914" s="1364">
        <v>195.3</v>
      </c>
    </row>
    <row r="915" spans="1:4">
      <c r="A915" s="1365">
        <v>34636</v>
      </c>
      <c r="B915" s="1366" t="s">
        <v>9274</v>
      </c>
      <c r="C915" s="1365" t="s">
        <v>7867</v>
      </c>
      <c r="D915" s="1367">
        <v>281.04000000000002</v>
      </c>
    </row>
    <row r="916" spans="1:4">
      <c r="A916" s="1336">
        <v>34639</v>
      </c>
      <c r="B916" s="1337" t="s">
        <v>9275</v>
      </c>
      <c r="C916" s="1336" t="s">
        <v>7867</v>
      </c>
      <c r="D916" s="1364">
        <v>570.79</v>
      </c>
    </row>
    <row r="917" spans="1:4">
      <c r="A917" s="1365">
        <v>34640</v>
      </c>
      <c r="B917" s="1366" t="s">
        <v>9276</v>
      </c>
      <c r="C917" s="1365" t="s">
        <v>7867</v>
      </c>
      <c r="D917" s="1367">
        <v>641.14</v>
      </c>
    </row>
    <row r="918" spans="1:4">
      <c r="A918" s="1336">
        <v>34637</v>
      </c>
      <c r="B918" s="1337" t="s">
        <v>9277</v>
      </c>
      <c r="C918" s="1336" t="s">
        <v>7867</v>
      </c>
      <c r="D918" s="1364">
        <v>161.35</v>
      </c>
    </row>
    <row r="919" spans="1:4">
      <c r="A919" s="1365">
        <v>34638</v>
      </c>
      <c r="B919" s="1366" t="s">
        <v>9278</v>
      </c>
      <c r="C919" s="1365" t="s">
        <v>7867</v>
      </c>
      <c r="D919" s="1367">
        <v>276.7</v>
      </c>
    </row>
    <row r="920" spans="1:4">
      <c r="A920" s="1336">
        <v>11868</v>
      </c>
      <c r="B920" s="1337" t="s">
        <v>9279</v>
      </c>
      <c r="C920" s="1336" t="s">
        <v>7867</v>
      </c>
      <c r="D920" s="1364">
        <v>268.41000000000003</v>
      </c>
    </row>
    <row r="921" spans="1:4">
      <c r="A921" s="1365">
        <v>37106</v>
      </c>
      <c r="B921" s="1366" t="s">
        <v>9280</v>
      </c>
      <c r="C921" s="1365" t="s">
        <v>7867</v>
      </c>
      <c r="D921" s="1367">
        <v>2592.56</v>
      </c>
    </row>
    <row r="922" spans="1:4">
      <c r="A922" s="1336">
        <v>11869</v>
      </c>
      <c r="B922" s="1337" t="s">
        <v>9281</v>
      </c>
      <c r="C922" s="1336" t="s">
        <v>7867</v>
      </c>
      <c r="D922" s="1364">
        <v>435.49</v>
      </c>
    </row>
    <row r="923" spans="1:4">
      <c r="A923" s="1365">
        <v>37104</v>
      </c>
      <c r="B923" s="1366" t="s">
        <v>9282</v>
      </c>
      <c r="C923" s="1365" t="s">
        <v>7867</v>
      </c>
      <c r="D923" s="1367">
        <v>561.38</v>
      </c>
    </row>
    <row r="924" spans="1:4">
      <c r="A924" s="1336">
        <v>37105</v>
      </c>
      <c r="B924" s="1337" t="s">
        <v>9283</v>
      </c>
      <c r="C924" s="1336" t="s">
        <v>7867</v>
      </c>
      <c r="D924" s="1364">
        <v>1250.28</v>
      </c>
    </row>
    <row r="925" spans="1:4">
      <c r="A925" s="1365">
        <v>11638</v>
      </c>
      <c r="B925" s="1366" t="s">
        <v>9284</v>
      </c>
      <c r="C925" s="1365" t="s">
        <v>7867</v>
      </c>
      <c r="D925" s="1367">
        <v>99.87</v>
      </c>
    </row>
    <row r="926" spans="1:4">
      <c r="A926" s="1336">
        <v>1030</v>
      </c>
      <c r="B926" s="1337" t="s">
        <v>9285</v>
      </c>
      <c r="C926" s="1336" t="s">
        <v>7867</v>
      </c>
      <c r="D926" s="1364">
        <v>27.87</v>
      </c>
    </row>
    <row r="927" spans="1:4">
      <c r="A927" s="1365">
        <v>11694</v>
      </c>
      <c r="B927" s="1366" t="s">
        <v>9286</v>
      </c>
      <c r="C927" s="1365" t="s">
        <v>7867</v>
      </c>
      <c r="D927" s="1367">
        <v>616.07000000000005</v>
      </c>
    </row>
    <row r="928" spans="1:4" ht="30">
      <c r="A928" s="1336">
        <v>35277</v>
      </c>
      <c r="B928" s="1337" t="s">
        <v>9287</v>
      </c>
      <c r="C928" s="1336" t="s">
        <v>7867</v>
      </c>
      <c r="D928" s="1364">
        <v>321.02999999999997</v>
      </c>
    </row>
    <row r="929" spans="1:4" ht="45">
      <c r="A929" s="1365">
        <v>10521</v>
      </c>
      <c r="B929" s="1366" t="s">
        <v>9288</v>
      </c>
      <c r="C929" s="1365" t="s">
        <v>7867</v>
      </c>
      <c r="D929" s="1367">
        <v>195.2</v>
      </c>
    </row>
    <row r="930" spans="1:4" ht="45">
      <c r="A930" s="1336">
        <v>10885</v>
      </c>
      <c r="B930" s="1337" t="s">
        <v>9289</v>
      </c>
      <c r="C930" s="1336" t="s">
        <v>7867</v>
      </c>
      <c r="D930" s="1364">
        <v>246.91</v>
      </c>
    </row>
    <row r="931" spans="1:4" ht="45">
      <c r="A931" s="1365">
        <v>20962</v>
      </c>
      <c r="B931" s="1366" t="s">
        <v>9290</v>
      </c>
      <c r="C931" s="1365" t="s">
        <v>7867</v>
      </c>
      <c r="D931" s="1367">
        <v>204.5</v>
      </c>
    </row>
    <row r="932" spans="1:4" ht="45">
      <c r="A932" s="1336">
        <v>20963</v>
      </c>
      <c r="B932" s="1337" t="s">
        <v>9291</v>
      </c>
      <c r="C932" s="1336" t="s">
        <v>7867</v>
      </c>
      <c r="D932" s="1364">
        <v>249.81</v>
      </c>
    </row>
    <row r="933" spans="1:4">
      <c r="A933" s="1365">
        <v>2555</v>
      </c>
      <c r="B933" s="1366" t="s">
        <v>9292</v>
      </c>
      <c r="C933" s="1365" t="s">
        <v>7867</v>
      </c>
      <c r="D933" s="1367">
        <v>1.48</v>
      </c>
    </row>
    <row r="934" spans="1:4">
      <c r="A934" s="1336">
        <v>2556</v>
      </c>
      <c r="B934" s="1337" t="s">
        <v>9293</v>
      </c>
      <c r="C934" s="1336" t="s">
        <v>7867</v>
      </c>
      <c r="D934" s="1364">
        <v>1.37</v>
      </c>
    </row>
    <row r="935" spans="1:4">
      <c r="A935" s="1365">
        <v>2557</v>
      </c>
      <c r="B935" s="1366" t="s">
        <v>9294</v>
      </c>
      <c r="C935" s="1365" t="s">
        <v>7867</v>
      </c>
      <c r="D935" s="1367">
        <v>2.89</v>
      </c>
    </row>
    <row r="936" spans="1:4">
      <c r="A936" s="1336">
        <v>39810</v>
      </c>
      <c r="B936" s="1337" t="s">
        <v>9295</v>
      </c>
      <c r="C936" s="1336" t="s">
        <v>7867</v>
      </c>
      <c r="D936" s="1364">
        <v>14.43</v>
      </c>
    </row>
    <row r="937" spans="1:4">
      <c r="A937" s="1365">
        <v>39811</v>
      </c>
      <c r="B937" s="1366" t="s">
        <v>9296</v>
      </c>
      <c r="C937" s="1365" t="s">
        <v>7867</v>
      </c>
      <c r="D937" s="1367">
        <v>18.27</v>
      </c>
    </row>
    <row r="938" spans="1:4">
      <c r="A938" s="1336">
        <v>39812</v>
      </c>
      <c r="B938" s="1337" t="s">
        <v>9297</v>
      </c>
      <c r="C938" s="1336" t="s">
        <v>7867</v>
      </c>
      <c r="D938" s="1364">
        <v>27.88</v>
      </c>
    </row>
    <row r="939" spans="1:4">
      <c r="A939" s="1365">
        <v>20254</v>
      </c>
      <c r="B939" s="1366" t="s">
        <v>9298</v>
      </c>
      <c r="C939" s="1365" t="s">
        <v>7867</v>
      </c>
      <c r="D939" s="1367">
        <v>15.97</v>
      </c>
    </row>
    <row r="940" spans="1:4">
      <c r="A940" s="1336">
        <v>39771</v>
      </c>
      <c r="B940" s="1337" t="s">
        <v>9299</v>
      </c>
      <c r="C940" s="1336" t="s">
        <v>7867</v>
      </c>
      <c r="D940" s="1364">
        <v>26.46</v>
      </c>
    </row>
    <row r="941" spans="1:4">
      <c r="A941" s="1365">
        <v>20255</v>
      </c>
      <c r="B941" s="1366" t="s">
        <v>9300</v>
      </c>
      <c r="C941" s="1365" t="s">
        <v>7867</v>
      </c>
      <c r="D941" s="1367">
        <v>43.72</v>
      </c>
    </row>
    <row r="942" spans="1:4">
      <c r="A942" s="1336">
        <v>39772</v>
      </c>
      <c r="B942" s="1337" t="s">
        <v>9301</v>
      </c>
      <c r="C942" s="1336" t="s">
        <v>7867</v>
      </c>
      <c r="D942" s="1364">
        <v>52.4</v>
      </c>
    </row>
    <row r="943" spans="1:4">
      <c r="A943" s="1365">
        <v>20253</v>
      </c>
      <c r="B943" s="1366" t="s">
        <v>9302</v>
      </c>
      <c r="C943" s="1365" t="s">
        <v>7867</v>
      </c>
      <c r="D943" s="1367">
        <v>91.36</v>
      </c>
    </row>
    <row r="944" spans="1:4">
      <c r="A944" s="1336">
        <v>39773</v>
      </c>
      <c r="B944" s="1337" t="s">
        <v>9303</v>
      </c>
      <c r="C944" s="1336" t="s">
        <v>7867</v>
      </c>
      <c r="D944" s="1364">
        <v>94.89</v>
      </c>
    </row>
    <row r="945" spans="1:4">
      <c r="A945" s="1365">
        <v>39774</v>
      </c>
      <c r="B945" s="1366" t="s">
        <v>9304</v>
      </c>
      <c r="C945" s="1365" t="s">
        <v>7867</v>
      </c>
      <c r="D945" s="1367">
        <v>123.3</v>
      </c>
    </row>
    <row r="946" spans="1:4">
      <c r="A946" s="1336">
        <v>39775</v>
      </c>
      <c r="B946" s="1337" t="s">
        <v>9305</v>
      </c>
      <c r="C946" s="1336" t="s">
        <v>7867</v>
      </c>
      <c r="D946" s="1364">
        <v>215.94</v>
      </c>
    </row>
    <row r="947" spans="1:4">
      <c r="A947" s="1365">
        <v>39776</v>
      </c>
      <c r="B947" s="1366" t="s">
        <v>9306</v>
      </c>
      <c r="C947" s="1365" t="s">
        <v>7867</v>
      </c>
      <c r="D947" s="1367">
        <v>265.77</v>
      </c>
    </row>
    <row r="948" spans="1:4">
      <c r="A948" s="1336">
        <v>39777</v>
      </c>
      <c r="B948" s="1337" t="s">
        <v>9307</v>
      </c>
      <c r="C948" s="1336" t="s">
        <v>7867</v>
      </c>
      <c r="D948" s="1364">
        <v>318.93</v>
      </c>
    </row>
    <row r="949" spans="1:4">
      <c r="A949" s="1365">
        <v>11250</v>
      </c>
      <c r="B949" s="1366" t="s">
        <v>9308</v>
      </c>
      <c r="C949" s="1365" t="s">
        <v>7867</v>
      </c>
      <c r="D949" s="1367">
        <v>47.36</v>
      </c>
    </row>
    <row r="950" spans="1:4">
      <c r="A950" s="1336">
        <v>39766</v>
      </c>
      <c r="B950" s="1337" t="s">
        <v>9309</v>
      </c>
      <c r="C950" s="1336" t="s">
        <v>7867</v>
      </c>
      <c r="D950" s="1364">
        <v>57.8</v>
      </c>
    </row>
    <row r="951" spans="1:4">
      <c r="A951" s="1365">
        <v>11251</v>
      </c>
      <c r="B951" s="1366" t="s">
        <v>9310</v>
      </c>
      <c r="C951" s="1365" t="s">
        <v>7867</v>
      </c>
      <c r="D951" s="1367">
        <v>99.66</v>
      </c>
    </row>
    <row r="952" spans="1:4">
      <c r="A952" s="1336">
        <v>39767</v>
      </c>
      <c r="B952" s="1337" t="s">
        <v>9311</v>
      </c>
      <c r="C952" s="1336" t="s">
        <v>7867</v>
      </c>
      <c r="D952" s="1364">
        <v>131.22</v>
      </c>
    </row>
    <row r="953" spans="1:4">
      <c r="A953" s="1365">
        <v>11253</v>
      </c>
      <c r="B953" s="1366" t="s">
        <v>9312</v>
      </c>
      <c r="C953" s="1365" t="s">
        <v>7867</v>
      </c>
      <c r="D953" s="1367">
        <v>196.01</v>
      </c>
    </row>
    <row r="954" spans="1:4">
      <c r="A954" s="1336">
        <v>11254</v>
      </c>
      <c r="B954" s="1337" t="s">
        <v>9313</v>
      </c>
      <c r="C954" s="1336" t="s">
        <v>7867</v>
      </c>
      <c r="D954" s="1364">
        <v>210.58</v>
      </c>
    </row>
    <row r="955" spans="1:4">
      <c r="A955" s="1365">
        <v>11255</v>
      </c>
      <c r="B955" s="1366" t="s">
        <v>9314</v>
      </c>
      <c r="C955" s="1365" t="s">
        <v>7867</v>
      </c>
      <c r="D955" s="1367">
        <v>318.93</v>
      </c>
    </row>
    <row r="956" spans="1:4">
      <c r="A956" s="1336">
        <v>11256</v>
      </c>
      <c r="B956" s="1337" t="s">
        <v>9315</v>
      </c>
      <c r="C956" s="1336" t="s">
        <v>7867</v>
      </c>
      <c r="D956" s="1364">
        <v>364.96</v>
      </c>
    </row>
    <row r="957" spans="1:4">
      <c r="A957" s="1365">
        <v>14055</v>
      </c>
      <c r="B957" s="1366" t="s">
        <v>9316</v>
      </c>
      <c r="C957" s="1365" t="s">
        <v>7867</v>
      </c>
      <c r="D957" s="1367">
        <v>647.42999999999995</v>
      </c>
    </row>
    <row r="958" spans="1:4">
      <c r="A958" s="1336">
        <v>39768</v>
      </c>
      <c r="B958" s="1337" t="s">
        <v>9317</v>
      </c>
      <c r="C958" s="1336" t="s">
        <v>7867</v>
      </c>
      <c r="D958" s="1364">
        <v>690.82</v>
      </c>
    </row>
    <row r="959" spans="1:4">
      <c r="A959" s="1365">
        <v>11247</v>
      </c>
      <c r="B959" s="1366" t="s">
        <v>9318</v>
      </c>
      <c r="C959" s="1365" t="s">
        <v>7867</v>
      </c>
      <c r="D959" s="1367">
        <v>927.52</v>
      </c>
    </row>
    <row r="960" spans="1:4">
      <c r="A960" s="1336">
        <v>39769</v>
      </c>
      <c r="B960" s="1337" t="s">
        <v>9319</v>
      </c>
      <c r="C960" s="1336" t="s">
        <v>7867</v>
      </c>
      <c r="D960" s="1364">
        <v>1124.43</v>
      </c>
    </row>
    <row r="961" spans="1:4">
      <c r="A961" s="1365">
        <v>11249</v>
      </c>
      <c r="B961" s="1366" t="s">
        <v>9320</v>
      </c>
      <c r="C961" s="1365" t="s">
        <v>7867</v>
      </c>
      <c r="D961" s="1367">
        <v>3031.72</v>
      </c>
    </row>
    <row r="962" spans="1:4">
      <c r="A962" s="1336">
        <v>39770</v>
      </c>
      <c r="B962" s="1337" t="s">
        <v>9321</v>
      </c>
      <c r="C962" s="1336" t="s">
        <v>7867</v>
      </c>
      <c r="D962" s="1364">
        <v>3942.14</v>
      </c>
    </row>
    <row r="963" spans="1:4">
      <c r="A963" s="1365">
        <v>10569</v>
      </c>
      <c r="B963" s="1366" t="s">
        <v>9322</v>
      </c>
      <c r="C963" s="1365" t="s">
        <v>7867</v>
      </c>
      <c r="D963" s="1367">
        <v>2.88</v>
      </c>
    </row>
    <row r="964" spans="1:4">
      <c r="A964" s="1336">
        <v>1872</v>
      </c>
      <c r="B964" s="1337" t="s">
        <v>9323</v>
      </c>
      <c r="C964" s="1336" t="s">
        <v>7867</v>
      </c>
      <c r="D964" s="1364">
        <v>1.66</v>
      </c>
    </row>
    <row r="965" spans="1:4">
      <c r="A965" s="1365">
        <v>1873</v>
      </c>
      <c r="B965" s="1366" t="s">
        <v>9324</v>
      </c>
      <c r="C965" s="1365" t="s">
        <v>7867</v>
      </c>
      <c r="D965" s="1367">
        <v>3.3</v>
      </c>
    </row>
    <row r="966" spans="1:4" ht="30">
      <c r="A966" s="1336">
        <v>39693</v>
      </c>
      <c r="B966" s="1337" t="s">
        <v>9325</v>
      </c>
      <c r="C966" s="1336" t="s">
        <v>7867</v>
      </c>
      <c r="D966" s="1364">
        <v>1730.08</v>
      </c>
    </row>
    <row r="967" spans="1:4">
      <c r="A967" s="1365">
        <v>39692</v>
      </c>
      <c r="B967" s="1366" t="s">
        <v>9326</v>
      </c>
      <c r="C967" s="1365" t="s">
        <v>7867</v>
      </c>
      <c r="D967" s="1367">
        <v>291.23</v>
      </c>
    </row>
    <row r="968" spans="1:4">
      <c r="A968" s="1336">
        <v>39681</v>
      </c>
      <c r="B968" s="1337" t="s">
        <v>9327</v>
      </c>
      <c r="C968" s="1336" t="s">
        <v>7867</v>
      </c>
      <c r="D968" s="1364">
        <v>164.45</v>
      </c>
    </row>
    <row r="969" spans="1:4">
      <c r="A969" s="1365">
        <v>39680</v>
      </c>
      <c r="B969" s="1366" t="s">
        <v>9328</v>
      </c>
      <c r="C969" s="1365" t="s">
        <v>7867</v>
      </c>
      <c r="D969" s="1367">
        <v>84.71</v>
      </c>
    </row>
    <row r="970" spans="1:4">
      <c r="A970" s="1336">
        <v>39682</v>
      </c>
      <c r="B970" s="1337" t="s">
        <v>9329</v>
      </c>
      <c r="C970" s="1336" t="s">
        <v>7867</v>
      </c>
      <c r="D970" s="1364">
        <v>166.11</v>
      </c>
    </row>
    <row r="971" spans="1:4" ht="30">
      <c r="A971" s="1365">
        <v>39685</v>
      </c>
      <c r="B971" s="1366" t="s">
        <v>9330</v>
      </c>
      <c r="C971" s="1365" t="s">
        <v>7867</v>
      </c>
      <c r="D971" s="1367">
        <v>140.91999999999999</v>
      </c>
    </row>
    <row r="972" spans="1:4" ht="30">
      <c r="A972" s="1336">
        <v>39687</v>
      </c>
      <c r="B972" s="1337" t="s">
        <v>9331</v>
      </c>
      <c r="C972" s="1336" t="s">
        <v>7867</v>
      </c>
      <c r="D972" s="1364">
        <v>265.64</v>
      </c>
    </row>
    <row r="973" spans="1:4">
      <c r="A973" s="1365">
        <v>3280</v>
      </c>
      <c r="B973" s="1366" t="s">
        <v>9332</v>
      </c>
      <c r="C973" s="1365" t="s">
        <v>7867</v>
      </c>
      <c r="D973" s="1367">
        <v>100.43</v>
      </c>
    </row>
    <row r="974" spans="1:4">
      <c r="A974" s="1336">
        <v>11881</v>
      </c>
      <c r="B974" s="1337" t="s">
        <v>9333</v>
      </c>
      <c r="C974" s="1336" t="s">
        <v>7867</v>
      </c>
      <c r="D974" s="1364">
        <v>46.64</v>
      </c>
    </row>
    <row r="975" spans="1:4">
      <c r="A975" s="1365">
        <v>34641</v>
      </c>
      <c r="B975" s="1366" t="s">
        <v>9334</v>
      </c>
      <c r="C975" s="1365" t="s">
        <v>7867</v>
      </c>
      <c r="D975" s="1367">
        <v>37.61</v>
      </c>
    </row>
    <row r="976" spans="1:4">
      <c r="A976" s="1336">
        <v>34643</v>
      </c>
      <c r="B976" s="1337" t="s">
        <v>9335</v>
      </c>
      <c r="C976" s="1336" t="s">
        <v>7867</v>
      </c>
      <c r="D976" s="1364">
        <v>10.39</v>
      </c>
    </row>
    <row r="977" spans="1:4">
      <c r="A977" s="1365">
        <v>3278</v>
      </c>
      <c r="B977" s="1366" t="s">
        <v>9336</v>
      </c>
      <c r="C977" s="1365" t="s">
        <v>7867</v>
      </c>
      <c r="D977" s="1367">
        <v>52.66</v>
      </c>
    </row>
    <row r="978" spans="1:4">
      <c r="A978" s="1336">
        <v>3279</v>
      </c>
      <c r="B978" s="1337" t="s">
        <v>9337</v>
      </c>
      <c r="C978" s="1336" t="s">
        <v>7867</v>
      </c>
      <c r="D978" s="1364">
        <v>86.88</v>
      </c>
    </row>
    <row r="979" spans="1:4" ht="30">
      <c r="A979" s="1365">
        <v>1062</v>
      </c>
      <c r="B979" s="1366" t="s">
        <v>9338</v>
      </c>
      <c r="C979" s="1365" t="s">
        <v>7867</v>
      </c>
      <c r="D979" s="1367">
        <v>149.5</v>
      </c>
    </row>
    <row r="980" spans="1:4" ht="30">
      <c r="A980" s="1336">
        <v>39686</v>
      </c>
      <c r="B980" s="1337" t="s">
        <v>9339</v>
      </c>
      <c r="C980" s="1336" t="s">
        <v>7867</v>
      </c>
      <c r="D980" s="1364">
        <v>255.01</v>
      </c>
    </row>
    <row r="981" spans="1:4" ht="30">
      <c r="A981" s="1365">
        <v>39683</v>
      </c>
      <c r="B981" s="1366" t="s">
        <v>9340</v>
      </c>
      <c r="C981" s="1365" t="s">
        <v>7867</v>
      </c>
      <c r="D981" s="1367">
        <v>51.85</v>
      </c>
    </row>
    <row r="982" spans="1:4">
      <c r="A982" s="1336">
        <v>1871</v>
      </c>
      <c r="B982" s="1337" t="s">
        <v>9341</v>
      </c>
      <c r="C982" s="1336" t="s">
        <v>7867</v>
      </c>
      <c r="D982" s="1364">
        <v>2.97</v>
      </c>
    </row>
    <row r="983" spans="1:4">
      <c r="A983" s="1365">
        <v>12001</v>
      </c>
      <c r="B983" s="1366" t="s">
        <v>9342</v>
      </c>
      <c r="C983" s="1365" t="s">
        <v>7867</v>
      </c>
      <c r="D983" s="1367">
        <v>4.29</v>
      </c>
    </row>
    <row r="984" spans="1:4">
      <c r="A984" s="1336">
        <v>11882</v>
      </c>
      <c r="B984" s="1337" t="s">
        <v>9343</v>
      </c>
      <c r="C984" s="1336" t="s">
        <v>7867</v>
      </c>
      <c r="D984" s="1364">
        <v>52.66</v>
      </c>
    </row>
    <row r="985" spans="1:4" ht="30">
      <c r="A985" s="1365">
        <v>39689</v>
      </c>
      <c r="B985" s="1366" t="s">
        <v>9344</v>
      </c>
      <c r="C985" s="1365" t="s">
        <v>7867</v>
      </c>
      <c r="D985" s="1367">
        <v>3322.22</v>
      </c>
    </row>
    <row r="986" spans="1:4" ht="30">
      <c r="A986" s="1336">
        <v>39688</v>
      </c>
      <c r="B986" s="1337" t="s">
        <v>9345</v>
      </c>
      <c r="C986" s="1336" t="s">
        <v>7867</v>
      </c>
      <c r="D986" s="1364">
        <v>480.06</v>
      </c>
    </row>
    <row r="987" spans="1:4" ht="30">
      <c r="A987" s="1365">
        <v>1068</v>
      </c>
      <c r="B987" s="1366" t="s">
        <v>9346</v>
      </c>
      <c r="C987" s="1365" t="s">
        <v>7867</v>
      </c>
      <c r="D987" s="1367">
        <v>2004.96</v>
      </c>
    </row>
    <row r="988" spans="1:4" ht="30">
      <c r="A988" s="1336">
        <v>39690</v>
      </c>
      <c r="B988" s="1337" t="s">
        <v>9347</v>
      </c>
      <c r="C988" s="1336" t="s">
        <v>7867</v>
      </c>
      <c r="D988" s="1364">
        <v>4509.91</v>
      </c>
    </row>
    <row r="989" spans="1:4" ht="30">
      <c r="A989" s="1365">
        <v>39691</v>
      </c>
      <c r="B989" s="1366" t="s">
        <v>9348</v>
      </c>
      <c r="C989" s="1365" t="s">
        <v>7867</v>
      </c>
      <c r="D989" s="1367">
        <v>5041.47</v>
      </c>
    </row>
    <row r="990" spans="1:4">
      <c r="A990" s="1336">
        <v>39808</v>
      </c>
      <c r="B990" s="1337" t="s">
        <v>9349</v>
      </c>
      <c r="C990" s="1336" t="s">
        <v>7867</v>
      </c>
      <c r="D990" s="1364">
        <v>53.26</v>
      </c>
    </row>
    <row r="991" spans="1:4">
      <c r="A991" s="1365">
        <v>39809</v>
      </c>
      <c r="B991" s="1366" t="s">
        <v>9350</v>
      </c>
      <c r="C991" s="1365" t="s">
        <v>7867</v>
      </c>
      <c r="D991" s="1367">
        <v>147.04</v>
      </c>
    </row>
    <row r="992" spans="1:4">
      <c r="A992" s="1336">
        <v>11713</v>
      </c>
      <c r="B992" s="1337" t="s">
        <v>9351</v>
      </c>
      <c r="C992" s="1336" t="s">
        <v>7867</v>
      </c>
      <c r="D992" s="1364">
        <v>22.55</v>
      </c>
    </row>
    <row r="993" spans="1:4">
      <c r="A993" s="1365">
        <v>11716</v>
      </c>
      <c r="B993" s="1366" t="s">
        <v>9352</v>
      </c>
      <c r="C993" s="1365" t="s">
        <v>7867</v>
      </c>
      <c r="D993" s="1367">
        <v>9.6300000000000008</v>
      </c>
    </row>
    <row r="994" spans="1:4">
      <c r="A994" s="1336">
        <v>5103</v>
      </c>
      <c r="B994" s="1337" t="s">
        <v>9353</v>
      </c>
      <c r="C994" s="1336" t="s">
        <v>7867</v>
      </c>
      <c r="D994" s="1364">
        <v>9.76</v>
      </c>
    </row>
    <row r="995" spans="1:4">
      <c r="A995" s="1365">
        <v>11712</v>
      </c>
      <c r="B995" s="1366" t="s">
        <v>9354</v>
      </c>
      <c r="C995" s="1365" t="s">
        <v>7867</v>
      </c>
      <c r="D995" s="1367">
        <v>22.74</v>
      </c>
    </row>
    <row r="996" spans="1:4">
      <c r="A996" s="1336">
        <v>11717</v>
      </c>
      <c r="B996" s="1337" t="s">
        <v>9355</v>
      </c>
      <c r="C996" s="1336" t="s">
        <v>7867</v>
      </c>
      <c r="D996" s="1364">
        <v>24.71</v>
      </c>
    </row>
    <row r="997" spans="1:4">
      <c r="A997" s="1365">
        <v>11714</v>
      </c>
      <c r="B997" s="1366" t="s">
        <v>9356</v>
      </c>
      <c r="C997" s="1365" t="s">
        <v>7867</v>
      </c>
      <c r="D997" s="1367">
        <v>30.74</v>
      </c>
    </row>
    <row r="998" spans="1:4">
      <c r="A998" s="1336">
        <v>11715</v>
      </c>
      <c r="B998" s="1337" t="s">
        <v>9357</v>
      </c>
      <c r="C998" s="1336" t="s">
        <v>7867</v>
      </c>
      <c r="D998" s="1364">
        <v>35.369999999999997</v>
      </c>
    </row>
    <row r="999" spans="1:4">
      <c r="A999" s="1365">
        <v>11880</v>
      </c>
      <c r="B999" s="1366" t="s">
        <v>9358</v>
      </c>
      <c r="C999" s="1365" t="s">
        <v>7867</v>
      </c>
      <c r="D999" s="1367">
        <v>63.58</v>
      </c>
    </row>
    <row r="1000" spans="1:4">
      <c r="A1000" s="1336">
        <v>1106</v>
      </c>
      <c r="B1000" s="1337" t="s">
        <v>9359</v>
      </c>
      <c r="C1000" s="1336" t="s">
        <v>7871</v>
      </c>
      <c r="D1000" s="1364">
        <v>0.56000000000000005</v>
      </c>
    </row>
    <row r="1001" spans="1:4">
      <c r="A1001" s="1365">
        <v>11161</v>
      </c>
      <c r="B1001" s="1366" t="s">
        <v>9360</v>
      </c>
      <c r="C1001" s="1365" t="s">
        <v>7871</v>
      </c>
      <c r="D1001" s="1367">
        <v>0.93</v>
      </c>
    </row>
    <row r="1002" spans="1:4">
      <c r="A1002" s="1336">
        <v>1107</v>
      </c>
      <c r="B1002" s="1337" t="s">
        <v>9361</v>
      </c>
      <c r="C1002" s="1336" t="s">
        <v>7871</v>
      </c>
      <c r="D1002" s="1364">
        <v>0.64</v>
      </c>
    </row>
    <row r="1003" spans="1:4">
      <c r="A1003" s="1365">
        <v>4758</v>
      </c>
      <c r="B1003" s="1366" t="s">
        <v>9362</v>
      </c>
      <c r="C1003" s="1365" t="s">
        <v>7866</v>
      </c>
      <c r="D1003" s="1367">
        <v>15.44</v>
      </c>
    </row>
    <row r="1004" spans="1:4">
      <c r="A1004" s="1336">
        <v>41080</v>
      </c>
      <c r="B1004" s="1337" t="s">
        <v>9363</v>
      </c>
      <c r="C1004" s="1336" t="s">
        <v>7875</v>
      </c>
      <c r="D1004" s="1364">
        <v>2724.65</v>
      </c>
    </row>
    <row r="1005" spans="1:4">
      <c r="A1005" s="1365">
        <v>25963</v>
      </c>
      <c r="B1005" s="1366" t="s">
        <v>9364</v>
      </c>
      <c r="C1005" s="1365" t="s">
        <v>7871</v>
      </c>
      <c r="D1005" s="1367">
        <v>0.09</v>
      </c>
    </row>
    <row r="1006" spans="1:4">
      <c r="A1006" s="1336">
        <v>4759</v>
      </c>
      <c r="B1006" s="1337" t="s">
        <v>9365</v>
      </c>
      <c r="C1006" s="1336" t="s">
        <v>7866</v>
      </c>
      <c r="D1006" s="1364">
        <v>12.53</v>
      </c>
    </row>
    <row r="1007" spans="1:4">
      <c r="A1007" s="1365">
        <v>41068</v>
      </c>
      <c r="B1007" s="1366" t="s">
        <v>9366</v>
      </c>
      <c r="C1007" s="1365" t="s">
        <v>7875</v>
      </c>
      <c r="D1007" s="1367">
        <v>2211.71</v>
      </c>
    </row>
    <row r="1008" spans="1:4">
      <c r="A1008" s="1336">
        <v>1108</v>
      </c>
      <c r="B1008" s="1337" t="s">
        <v>9367</v>
      </c>
      <c r="C1008" s="1336" t="s">
        <v>7870</v>
      </c>
      <c r="D1008" s="1364">
        <v>18.73</v>
      </c>
    </row>
    <row r="1009" spans="1:4">
      <c r="A1009" s="1365">
        <v>1117</v>
      </c>
      <c r="B1009" s="1366" t="s">
        <v>9368</v>
      </c>
      <c r="C1009" s="1365" t="s">
        <v>7870</v>
      </c>
      <c r="D1009" s="1367">
        <v>21.75</v>
      </c>
    </row>
    <row r="1010" spans="1:4">
      <c r="A1010" s="1336">
        <v>1118</v>
      </c>
      <c r="B1010" s="1337" t="s">
        <v>9369</v>
      </c>
      <c r="C1010" s="1336" t="s">
        <v>7870</v>
      </c>
      <c r="D1010" s="1364">
        <v>27.96</v>
      </c>
    </row>
    <row r="1011" spans="1:4">
      <c r="A1011" s="1365">
        <v>1110</v>
      </c>
      <c r="B1011" s="1366" t="s">
        <v>9370</v>
      </c>
      <c r="C1011" s="1365" t="s">
        <v>7870</v>
      </c>
      <c r="D1011" s="1367">
        <v>27.96</v>
      </c>
    </row>
    <row r="1012" spans="1:4">
      <c r="A1012" s="1336">
        <v>12618</v>
      </c>
      <c r="B1012" s="1337" t="s">
        <v>9371</v>
      </c>
      <c r="C1012" s="1336" t="s">
        <v>7867</v>
      </c>
      <c r="D1012" s="1364">
        <v>37.33</v>
      </c>
    </row>
    <row r="1013" spans="1:4">
      <c r="A1013" s="1365">
        <v>40871</v>
      </c>
      <c r="B1013" s="1366" t="s">
        <v>9372</v>
      </c>
      <c r="C1013" s="1365" t="s">
        <v>7870</v>
      </c>
      <c r="D1013" s="1367">
        <v>49.45</v>
      </c>
    </row>
    <row r="1014" spans="1:4">
      <c r="A1014" s="1336">
        <v>40869</v>
      </c>
      <c r="B1014" s="1337" t="s">
        <v>9373</v>
      </c>
      <c r="C1014" s="1336" t="s">
        <v>7870</v>
      </c>
      <c r="D1014" s="1364">
        <v>18.37</v>
      </c>
    </row>
    <row r="1015" spans="1:4">
      <c r="A1015" s="1365">
        <v>40870</v>
      </c>
      <c r="B1015" s="1366" t="s">
        <v>9374</v>
      </c>
      <c r="C1015" s="1365" t="s">
        <v>7870</v>
      </c>
      <c r="D1015" s="1367">
        <v>24.9</v>
      </c>
    </row>
    <row r="1016" spans="1:4">
      <c r="A1016" s="1336">
        <v>1109</v>
      </c>
      <c r="B1016" s="1337" t="s">
        <v>9375</v>
      </c>
      <c r="C1016" s="1336" t="s">
        <v>7870</v>
      </c>
      <c r="D1016" s="1364">
        <v>18.64</v>
      </c>
    </row>
    <row r="1017" spans="1:4">
      <c r="A1017" s="1365">
        <v>1119</v>
      </c>
      <c r="B1017" s="1366" t="s">
        <v>9376</v>
      </c>
      <c r="C1017" s="1365" t="s">
        <v>7870</v>
      </c>
      <c r="D1017" s="1367">
        <v>13.98</v>
      </c>
    </row>
    <row r="1018" spans="1:4">
      <c r="A1018" s="1336">
        <v>13115</v>
      </c>
      <c r="B1018" s="1337" t="s">
        <v>9377</v>
      </c>
      <c r="C1018" s="1336" t="s">
        <v>7870</v>
      </c>
      <c r="D1018" s="1364">
        <v>15.46</v>
      </c>
    </row>
    <row r="1019" spans="1:4">
      <c r="A1019" s="1365">
        <v>10541</v>
      </c>
      <c r="B1019" s="1366" t="s">
        <v>9378</v>
      </c>
      <c r="C1019" s="1365" t="s">
        <v>7870</v>
      </c>
      <c r="D1019" s="1367">
        <v>17.95</v>
      </c>
    </row>
    <row r="1020" spans="1:4">
      <c r="A1020" s="1336">
        <v>10543</v>
      </c>
      <c r="B1020" s="1337" t="s">
        <v>9379</v>
      </c>
      <c r="C1020" s="1336" t="s">
        <v>7870</v>
      </c>
      <c r="D1020" s="1364">
        <v>34.840000000000003</v>
      </c>
    </row>
    <row r="1021" spans="1:4">
      <c r="A1021" s="1365">
        <v>10544</v>
      </c>
      <c r="B1021" s="1366" t="s">
        <v>9380</v>
      </c>
      <c r="C1021" s="1365" t="s">
        <v>7870</v>
      </c>
      <c r="D1021" s="1367">
        <v>41.9</v>
      </c>
    </row>
    <row r="1022" spans="1:4">
      <c r="A1022" s="1336">
        <v>10545</v>
      </c>
      <c r="B1022" s="1337" t="s">
        <v>9381</v>
      </c>
      <c r="C1022" s="1336" t="s">
        <v>7870</v>
      </c>
      <c r="D1022" s="1364">
        <v>64.260000000000005</v>
      </c>
    </row>
    <row r="1023" spans="1:4">
      <c r="A1023" s="1365">
        <v>10542</v>
      </c>
      <c r="B1023" s="1366" t="s">
        <v>9382</v>
      </c>
      <c r="C1023" s="1365" t="s">
        <v>7870</v>
      </c>
      <c r="D1023" s="1367">
        <v>24.74</v>
      </c>
    </row>
    <row r="1024" spans="1:4">
      <c r="A1024" s="1336">
        <v>38365</v>
      </c>
      <c r="B1024" s="1337" t="s">
        <v>9383</v>
      </c>
      <c r="C1024" s="1336" t="s">
        <v>7868</v>
      </c>
      <c r="D1024" s="1364">
        <v>1.44</v>
      </c>
    </row>
    <row r="1025" spans="1:4" ht="30">
      <c r="A1025" s="1365">
        <v>37745</v>
      </c>
      <c r="B1025" s="1366" t="s">
        <v>9384</v>
      </c>
      <c r="C1025" s="1365" t="s">
        <v>7867</v>
      </c>
      <c r="D1025" s="1367">
        <v>214288</v>
      </c>
    </row>
    <row r="1026" spans="1:4" ht="30">
      <c r="A1026" s="1336">
        <v>37754</v>
      </c>
      <c r="B1026" s="1337" t="s">
        <v>9385</v>
      </c>
      <c r="C1026" s="1336" t="s">
        <v>7867</v>
      </c>
      <c r="D1026" s="1364">
        <v>223781.77</v>
      </c>
    </row>
    <row r="1027" spans="1:4" ht="30">
      <c r="A1027" s="1365">
        <v>37748</v>
      </c>
      <c r="B1027" s="1366" t="s">
        <v>9386</v>
      </c>
      <c r="C1027" s="1365" t="s">
        <v>7867</v>
      </c>
      <c r="D1027" s="1367">
        <v>227816.62</v>
      </c>
    </row>
    <row r="1028" spans="1:4" ht="30">
      <c r="A1028" s="1336">
        <v>37761</v>
      </c>
      <c r="B1028" s="1337" t="s">
        <v>9387</v>
      </c>
      <c r="C1028" s="1336" t="s">
        <v>7867</v>
      </c>
      <c r="D1028" s="1364">
        <v>188519.18</v>
      </c>
    </row>
    <row r="1029" spans="1:4" ht="30">
      <c r="A1029" s="1365">
        <v>37757</v>
      </c>
      <c r="B1029" s="1366" t="s">
        <v>9388</v>
      </c>
      <c r="C1029" s="1365" t="s">
        <v>7867</v>
      </c>
      <c r="D1029" s="1367">
        <v>262434.96999999997</v>
      </c>
    </row>
    <row r="1030" spans="1:4" ht="30">
      <c r="A1030" s="1336">
        <v>37759</v>
      </c>
      <c r="B1030" s="1337" t="s">
        <v>9389</v>
      </c>
      <c r="C1030" s="1336" t="s">
        <v>7867</v>
      </c>
      <c r="D1030" s="1364">
        <v>263452.18</v>
      </c>
    </row>
    <row r="1031" spans="1:4" ht="30">
      <c r="A1031" s="1365">
        <v>37766</v>
      </c>
      <c r="B1031" s="1366" t="s">
        <v>9390</v>
      </c>
      <c r="C1031" s="1365" t="s">
        <v>7867</v>
      </c>
      <c r="D1031" s="1367">
        <v>263452.15999999997</v>
      </c>
    </row>
    <row r="1032" spans="1:4" ht="30">
      <c r="A1032" s="1336">
        <v>37752</v>
      </c>
      <c r="B1032" s="1337" t="s">
        <v>9391</v>
      </c>
      <c r="C1032" s="1336" t="s">
        <v>7867</v>
      </c>
      <c r="D1032" s="1364">
        <v>238903.99</v>
      </c>
    </row>
    <row r="1033" spans="1:4" ht="30">
      <c r="A1033" s="1365">
        <v>37760</v>
      </c>
      <c r="B1033" s="1366" t="s">
        <v>9392</v>
      </c>
      <c r="C1033" s="1365" t="s">
        <v>7867</v>
      </c>
      <c r="D1033" s="1367">
        <v>251584.95</v>
      </c>
    </row>
    <row r="1034" spans="1:4" ht="30">
      <c r="A1034" s="1336">
        <v>37765</v>
      </c>
      <c r="B1034" s="1337" t="s">
        <v>9393</v>
      </c>
      <c r="C1034" s="1336" t="s">
        <v>7867</v>
      </c>
      <c r="D1034" s="1364">
        <v>175634.79</v>
      </c>
    </row>
    <row r="1035" spans="1:4" ht="30">
      <c r="A1035" s="1365">
        <v>37746</v>
      </c>
      <c r="B1035" s="1366" t="s">
        <v>9394</v>
      </c>
      <c r="C1035" s="1365" t="s">
        <v>7867</v>
      </c>
      <c r="D1035" s="1367">
        <v>192554.03</v>
      </c>
    </row>
    <row r="1036" spans="1:4" ht="30">
      <c r="A1036" s="1336">
        <v>37750</v>
      </c>
      <c r="B1036" s="1337" t="s">
        <v>9395</v>
      </c>
      <c r="C1036" s="1336" t="s">
        <v>7867</v>
      </c>
      <c r="D1036" s="1364">
        <v>191875.91</v>
      </c>
    </row>
    <row r="1037" spans="1:4" ht="30">
      <c r="A1037" s="1365">
        <v>37753</v>
      </c>
      <c r="B1037" s="1366" t="s">
        <v>9396</v>
      </c>
      <c r="C1037" s="1365" t="s">
        <v>7867</v>
      </c>
      <c r="D1037" s="1367">
        <v>191197.78</v>
      </c>
    </row>
    <row r="1038" spans="1:4" ht="30">
      <c r="A1038" s="1336">
        <v>37756</v>
      </c>
      <c r="B1038" s="1337" t="s">
        <v>9397</v>
      </c>
      <c r="C1038" s="1336" t="s">
        <v>7867</v>
      </c>
      <c r="D1038" s="1364">
        <v>188519.18</v>
      </c>
    </row>
    <row r="1039" spans="1:4" ht="30">
      <c r="A1039" s="1365">
        <v>37755</v>
      </c>
      <c r="B1039" s="1366" t="s">
        <v>9398</v>
      </c>
      <c r="C1039" s="1365" t="s">
        <v>7867</v>
      </c>
      <c r="D1039" s="1367">
        <v>273963.13</v>
      </c>
    </row>
    <row r="1040" spans="1:4" ht="30">
      <c r="A1040" s="1336">
        <v>37758</v>
      </c>
      <c r="B1040" s="1337" t="s">
        <v>9399</v>
      </c>
      <c r="C1040" s="1336" t="s">
        <v>7867</v>
      </c>
      <c r="D1040" s="1364">
        <v>309225.71999999997</v>
      </c>
    </row>
    <row r="1041" spans="1:4" ht="30">
      <c r="A1041" s="1365">
        <v>37747</v>
      </c>
      <c r="B1041" s="1366" t="s">
        <v>9400</v>
      </c>
      <c r="C1041" s="1365" t="s">
        <v>7867</v>
      </c>
      <c r="D1041" s="1367">
        <v>278235.33</v>
      </c>
    </row>
    <row r="1042" spans="1:4" ht="30">
      <c r="A1042" s="1336">
        <v>37767</v>
      </c>
      <c r="B1042" s="1337" t="s">
        <v>9401</v>
      </c>
      <c r="C1042" s="1336" t="s">
        <v>7867</v>
      </c>
      <c r="D1042" s="1364">
        <v>293628.81</v>
      </c>
    </row>
    <row r="1043" spans="1:4" ht="30">
      <c r="A1043" s="1365">
        <v>37751</v>
      </c>
      <c r="B1043" s="1366" t="s">
        <v>9402</v>
      </c>
      <c r="C1043" s="1365" t="s">
        <v>7867</v>
      </c>
      <c r="D1043" s="1367">
        <v>293628.81</v>
      </c>
    </row>
    <row r="1044" spans="1:4" ht="30">
      <c r="A1044" s="1336">
        <v>37749</v>
      </c>
      <c r="B1044" s="1337" t="s">
        <v>9403</v>
      </c>
      <c r="C1044" s="1336" t="s">
        <v>7867</v>
      </c>
      <c r="D1044" s="1364">
        <v>290238.18</v>
      </c>
    </row>
    <row r="1045" spans="1:4">
      <c r="A1045" s="1365">
        <v>12114</v>
      </c>
      <c r="B1045" s="1366" t="s">
        <v>9404</v>
      </c>
      <c r="C1045" s="1365" t="s">
        <v>7867</v>
      </c>
      <c r="D1045" s="1367">
        <v>78.150000000000006</v>
      </c>
    </row>
    <row r="1046" spans="1:4">
      <c r="A1046" s="1336">
        <v>38106</v>
      </c>
      <c r="B1046" s="1337" t="s">
        <v>9405</v>
      </c>
      <c r="C1046" s="1336" t="s">
        <v>7867</v>
      </c>
      <c r="D1046" s="1364">
        <v>10.62</v>
      </c>
    </row>
    <row r="1047" spans="1:4">
      <c r="A1047" s="1365">
        <v>38085</v>
      </c>
      <c r="B1047" s="1366" t="s">
        <v>9406</v>
      </c>
      <c r="C1047" s="1365" t="s">
        <v>7867</v>
      </c>
      <c r="D1047" s="1367">
        <v>12.54</v>
      </c>
    </row>
    <row r="1048" spans="1:4">
      <c r="A1048" s="1336">
        <v>38599</v>
      </c>
      <c r="B1048" s="1337" t="s">
        <v>9407</v>
      </c>
      <c r="C1048" s="1336" t="s">
        <v>7867</v>
      </c>
      <c r="D1048" s="1364">
        <v>3.38</v>
      </c>
    </row>
    <row r="1049" spans="1:4">
      <c r="A1049" s="1365">
        <v>38596</v>
      </c>
      <c r="B1049" s="1366" t="s">
        <v>9408</v>
      </c>
      <c r="C1049" s="1365" t="s">
        <v>7867</v>
      </c>
      <c r="D1049" s="1367">
        <v>2.2999999999999998</v>
      </c>
    </row>
    <row r="1050" spans="1:4">
      <c r="A1050" s="1336">
        <v>38600</v>
      </c>
      <c r="B1050" s="1337" t="s">
        <v>9409</v>
      </c>
      <c r="C1050" s="1336" t="s">
        <v>7867</v>
      </c>
      <c r="D1050" s="1364">
        <v>3.97</v>
      </c>
    </row>
    <row r="1051" spans="1:4">
      <c r="A1051" s="1365">
        <v>38597</v>
      </c>
      <c r="B1051" s="1366" t="s">
        <v>9410</v>
      </c>
      <c r="C1051" s="1365" t="s">
        <v>7867</v>
      </c>
      <c r="D1051" s="1367">
        <v>2.82</v>
      </c>
    </row>
    <row r="1052" spans="1:4">
      <c r="A1052" s="1336">
        <v>659</v>
      </c>
      <c r="B1052" s="1337" t="s">
        <v>9411</v>
      </c>
      <c r="C1052" s="1336" t="s">
        <v>7867</v>
      </c>
      <c r="D1052" s="1364">
        <v>1.37</v>
      </c>
    </row>
    <row r="1053" spans="1:4">
      <c r="A1053" s="1365">
        <v>660</v>
      </c>
      <c r="B1053" s="1366" t="s">
        <v>9412</v>
      </c>
      <c r="C1053" s="1365" t="s">
        <v>7867</v>
      </c>
      <c r="D1053" s="1367">
        <v>2.0099999999999998</v>
      </c>
    </row>
    <row r="1054" spans="1:4">
      <c r="A1054" s="1336">
        <v>658</v>
      </c>
      <c r="B1054" s="1337" t="s">
        <v>9413</v>
      </c>
      <c r="C1054" s="1336" t="s">
        <v>7867</v>
      </c>
      <c r="D1054" s="1364">
        <v>1.1000000000000001</v>
      </c>
    </row>
    <row r="1055" spans="1:4">
      <c r="A1055" s="1365">
        <v>38548</v>
      </c>
      <c r="B1055" s="1366" t="s">
        <v>9414</v>
      </c>
      <c r="C1055" s="1365" t="s">
        <v>7867</v>
      </c>
      <c r="D1055" s="1367">
        <v>1.1100000000000001</v>
      </c>
    </row>
    <row r="1056" spans="1:4">
      <c r="A1056" s="1336">
        <v>34647</v>
      </c>
      <c r="B1056" s="1337" t="s">
        <v>9415</v>
      </c>
      <c r="C1056" s="1336" t="s">
        <v>7867</v>
      </c>
      <c r="D1056" s="1364">
        <v>1.92</v>
      </c>
    </row>
    <row r="1057" spans="1:4">
      <c r="A1057" s="1365">
        <v>34649</v>
      </c>
      <c r="B1057" s="1366" t="s">
        <v>9416</v>
      </c>
      <c r="C1057" s="1365" t="s">
        <v>7867</v>
      </c>
      <c r="D1057" s="1367">
        <v>1.98</v>
      </c>
    </row>
    <row r="1058" spans="1:4">
      <c r="A1058" s="1336">
        <v>34652</v>
      </c>
      <c r="B1058" s="1337" t="s">
        <v>9417</v>
      </c>
      <c r="C1058" s="1336" t="s">
        <v>7867</v>
      </c>
      <c r="D1058" s="1364">
        <v>2.7</v>
      </c>
    </row>
    <row r="1059" spans="1:4">
      <c r="A1059" s="1365">
        <v>34655</v>
      </c>
      <c r="B1059" s="1366" t="s">
        <v>9418</v>
      </c>
      <c r="C1059" s="1365" t="s">
        <v>7867</v>
      </c>
      <c r="D1059" s="1367">
        <v>2.61</v>
      </c>
    </row>
    <row r="1060" spans="1:4">
      <c r="A1060" s="1336">
        <v>40607</v>
      </c>
      <c r="B1060" s="1337" t="s">
        <v>9419</v>
      </c>
      <c r="C1060" s="1336" t="s">
        <v>7867</v>
      </c>
      <c r="D1060" s="1364">
        <v>3.1</v>
      </c>
    </row>
    <row r="1061" spans="1:4">
      <c r="A1061" s="1365">
        <v>585</v>
      </c>
      <c r="B1061" s="1366" t="s">
        <v>9420</v>
      </c>
      <c r="C1061" s="1365" t="s">
        <v>7871</v>
      </c>
      <c r="D1061" s="1367">
        <v>17.52</v>
      </c>
    </row>
    <row r="1062" spans="1:4">
      <c r="A1062" s="1336">
        <v>4777</v>
      </c>
      <c r="B1062" s="1337" t="s">
        <v>9421</v>
      </c>
      <c r="C1062" s="1336" t="s">
        <v>7871</v>
      </c>
      <c r="D1062" s="1364">
        <v>3.51</v>
      </c>
    </row>
    <row r="1063" spans="1:4">
      <c r="A1063" s="1365">
        <v>587</v>
      </c>
      <c r="B1063" s="1366" t="s">
        <v>9422</v>
      </c>
      <c r="C1063" s="1365" t="s">
        <v>7871</v>
      </c>
      <c r="D1063" s="1367">
        <v>18.78</v>
      </c>
    </row>
    <row r="1064" spans="1:4">
      <c r="A1064" s="1336">
        <v>590</v>
      </c>
      <c r="B1064" s="1337" t="s">
        <v>9423</v>
      </c>
      <c r="C1064" s="1336" t="s">
        <v>7871</v>
      </c>
      <c r="D1064" s="1364">
        <v>18.149999999999999</v>
      </c>
    </row>
    <row r="1065" spans="1:4">
      <c r="A1065" s="1365">
        <v>592</v>
      </c>
      <c r="B1065" s="1366" t="s">
        <v>9424</v>
      </c>
      <c r="C1065" s="1365" t="s">
        <v>7871</v>
      </c>
      <c r="D1065" s="1367">
        <v>18.78</v>
      </c>
    </row>
    <row r="1066" spans="1:4">
      <c r="A1066" s="1336">
        <v>586</v>
      </c>
      <c r="B1066" s="1337" t="s">
        <v>9425</v>
      </c>
      <c r="C1066" s="1336" t="s">
        <v>7870</v>
      </c>
      <c r="D1066" s="1364">
        <v>11.04</v>
      </c>
    </row>
    <row r="1067" spans="1:4">
      <c r="A1067" s="1365">
        <v>591</v>
      </c>
      <c r="B1067" s="1366" t="s">
        <v>9426</v>
      </c>
      <c r="C1067" s="1365" t="s">
        <v>7871</v>
      </c>
      <c r="D1067" s="1367">
        <v>17.52</v>
      </c>
    </row>
    <row r="1068" spans="1:4">
      <c r="A1068" s="1336">
        <v>588</v>
      </c>
      <c r="B1068" s="1337" t="s">
        <v>9427</v>
      </c>
      <c r="C1068" s="1336" t="s">
        <v>7870</v>
      </c>
      <c r="D1068" s="1364">
        <v>17.46</v>
      </c>
    </row>
    <row r="1069" spans="1:4">
      <c r="A1069" s="1365">
        <v>589</v>
      </c>
      <c r="B1069" s="1366" t="s">
        <v>9428</v>
      </c>
      <c r="C1069" s="1365" t="s">
        <v>7870</v>
      </c>
      <c r="D1069" s="1367">
        <v>29.52</v>
      </c>
    </row>
    <row r="1070" spans="1:4">
      <c r="A1070" s="1336">
        <v>584</v>
      </c>
      <c r="B1070" s="1337" t="s">
        <v>9429</v>
      </c>
      <c r="C1070" s="1336" t="s">
        <v>7870</v>
      </c>
      <c r="D1070" s="1364">
        <v>18.649999999999999</v>
      </c>
    </row>
    <row r="1071" spans="1:4">
      <c r="A1071" s="1365">
        <v>4912</v>
      </c>
      <c r="B1071" s="1366" t="s">
        <v>9430</v>
      </c>
      <c r="C1071" s="1365" t="s">
        <v>7871</v>
      </c>
      <c r="D1071" s="1367">
        <v>4.08</v>
      </c>
    </row>
    <row r="1072" spans="1:4">
      <c r="A1072" s="1336">
        <v>574</v>
      </c>
      <c r="B1072" s="1337" t="s">
        <v>9431</v>
      </c>
      <c r="C1072" s="1336" t="s">
        <v>7870</v>
      </c>
      <c r="D1072" s="1364">
        <v>22.12</v>
      </c>
    </row>
    <row r="1073" spans="1:4">
      <c r="A1073" s="1365">
        <v>567</v>
      </c>
      <c r="B1073" s="1366" t="s">
        <v>9432</v>
      </c>
      <c r="C1073" s="1365" t="s">
        <v>7870</v>
      </c>
      <c r="D1073" s="1367">
        <v>8.1999999999999993</v>
      </c>
    </row>
    <row r="1074" spans="1:4">
      <c r="A1074" s="1336">
        <v>568</v>
      </c>
      <c r="B1074" s="1337" t="s">
        <v>9433</v>
      </c>
      <c r="C1074" s="1336" t="s">
        <v>7870</v>
      </c>
      <c r="D1074" s="1364">
        <v>49.63</v>
      </c>
    </row>
    <row r="1075" spans="1:4">
      <c r="A1075" s="1365">
        <v>569</v>
      </c>
      <c r="B1075" s="1366" t="s">
        <v>9434</v>
      </c>
      <c r="C1075" s="1365" t="s">
        <v>7871</v>
      </c>
      <c r="D1075" s="1367">
        <v>6.9</v>
      </c>
    </row>
    <row r="1076" spans="1:4">
      <c r="A1076" s="1336">
        <v>1165</v>
      </c>
      <c r="B1076" s="1337" t="s">
        <v>9435</v>
      </c>
      <c r="C1076" s="1336" t="s">
        <v>7867</v>
      </c>
      <c r="D1076" s="1364">
        <v>9.6999999999999993</v>
      </c>
    </row>
    <row r="1077" spans="1:4">
      <c r="A1077" s="1365">
        <v>1164</v>
      </c>
      <c r="B1077" s="1366" t="s">
        <v>9436</v>
      </c>
      <c r="C1077" s="1365" t="s">
        <v>7867</v>
      </c>
      <c r="D1077" s="1367">
        <v>7.85</v>
      </c>
    </row>
    <row r="1078" spans="1:4">
      <c r="A1078" s="1336">
        <v>1162</v>
      </c>
      <c r="B1078" s="1337" t="s">
        <v>9437</v>
      </c>
      <c r="C1078" s="1336" t="s">
        <v>7867</v>
      </c>
      <c r="D1078" s="1364">
        <v>2.73</v>
      </c>
    </row>
    <row r="1079" spans="1:4">
      <c r="A1079" s="1365">
        <v>12395</v>
      </c>
      <c r="B1079" s="1366" t="s">
        <v>9438</v>
      </c>
      <c r="C1079" s="1365" t="s">
        <v>7867</v>
      </c>
      <c r="D1079" s="1367">
        <v>2.65</v>
      </c>
    </row>
    <row r="1080" spans="1:4">
      <c r="A1080" s="1336">
        <v>1170</v>
      </c>
      <c r="B1080" s="1337" t="s">
        <v>9439</v>
      </c>
      <c r="C1080" s="1336" t="s">
        <v>7867</v>
      </c>
      <c r="D1080" s="1364">
        <v>5.15</v>
      </c>
    </row>
    <row r="1081" spans="1:4">
      <c r="A1081" s="1365">
        <v>1169</v>
      </c>
      <c r="B1081" s="1366" t="s">
        <v>9440</v>
      </c>
      <c r="C1081" s="1365" t="s">
        <v>7867</v>
      </c>
      <c r="D1081" s="1367">
        <v>25.28</v>
      </c>
    </row>
    <row r="1082" spans="1:4">
      <c r="A1082" s="1336">
        <v>1166</v>
      </c>
      <c r="B1082" s="1337" t="s">
        <v>9441</v>
      </c>
      <c r="C1082" s="1336" t="s">
        <v>7867</v>
      </c>
      <c r="D1082" s="1364">
        <v>14.01</v>
      </c>
    </row>
    <row r="1083" spans="1:4">
      <c r="A1083" s="1365">
        <v>1163</v>
      </c>
      <c r="B1083" s="1366" t="s">
        <v>9442</v>
      </c>
      <c r="C1083" s="1365" t="s">
        <v>7867</v>
      </c>
      <c r="D1083" s="1367">
        <v>3.53</v>
      </c>
    </row>
    <row r="1084" spans="1:4">
      <c r="A1084" s="1336">
        <v>12396</v>
      </c>
      <c r="B1084" s="1337" t="s">
        <v>9443</v>
      </c>
      <c r="C1084" s="1336" t="s">
        <v>7867</v>
      </c>
      <c r="D1084" s="1364">
        <v>2.65</v>
      </c>
    </row>
    <row r="1085" spans="1:4">
      <c r="A1085" s="1365">
        <v>1168</v>
      </c>
      <c r="B1085" s="1366" t="s">
        <v>9444</v>
      </c>
      <c r="C1085" s="1365" t="s">
        <v>7867</v>
      </c>
      <c r="D1085" s="1367">
        <v>36.03</v>
      </c>
    </row>
    <row r="1086" spans="1:4">
      <c r="A1086" s="1336">
        <v>1167</v>
      </c>
      <c r="B1086" s="1337" t="s">
        <v>9445</v>
      </c>
      <c r="C1086" s="1336" t="s">
        <v>7867</v>
      </c>
      <c r="D1086" s="1364">
        <v>60.27</v>
      </c>
    </row>
    <row r="1087" spans="1:4">
      <c r="A1087" s="1365">
        <v>36331</v>
      </c>
      <c r="B1087" s="1366" t="s">
        <v>9446</v>
      </c>
      <c r="C1087" s="1365" t="s">
        <v>7867</v>
      </c>
      <c r="D1087" s="1367">
        <v>1.1299999999999999</v>
      </c>
    </row>
    <row r="1088" spans="1:4">
      <c r="A1088" s="1336">
        <v>36346</v>
      </c>
      <c r="B1088" s="1337" t="s">
        <v>9447</v>
      </c>
      <c r="C1088" s="1336" t="s">
        <v>7867</v>
      </c>
      <c r="D1088" s="1364">
        <v>1.94</v>
      </c>
    </row>
    <row r="1089" spans="1:4">
      <c r="A1089" s="1365">
        <v>1210</v>
      </c>
      <c r="B1089" s="1366" t="s">
        <v>9448</v>
      </c>
      <c r="C1089" s="1365" t="s">
        <v>7867</v>
      </c>
      <c r="D1089" s="1367">
        <v>5.78</v>
      </c>
    </row>
    <row r="1090" spans="1:4">
      <c r="A1090" s="1336">
        <v>1203</v>
      </c>
      <c r="B1090" s="1337" t="s">
        <v>9449</v>
      </c>
      <c r="C1090" s="1336" t="s">
        <v>7867</v>
      </c>
      <c r="D1090" s="1364">
        <v>4.41</v>
      </c>
    </row>
    <row r="1091" spans="1:4">
      <c r="A1091" s="1365">
        <v>1197</v>
      </c>
      <c r="B1091" s="1366" t="s">
        <v>9450</v>
      </c>
      <c r="C1091" s="1365" t="s">
        <v>7867</v>
      </c>
      <c r="D1091" s="1367">
        <v>0.95</v>
      </c>
    </row>
    <row r="1092" spans="1:4">
      <c r="A1092" s="1336">
        <v>1202</v>
      </c>
      <c r="B1092" s="1337" t="s">
        <v>9451</v>
      </c>
      <c r="C1092" s="1336" t="s">
        <v>7867</v>
      </c>
      <c r="D1092" s="1364">
        <v>2.56</v>
      </c>
    </row>
    <row r="1093" spans="1:4">
      <c r="A1093" s="1365">
        <v>1188</v>
      </c>
      <c r="B1093" s="1366" t="s">
        <v>9452</v>
      </c>
      <c r="C1093" s="1365" t="s">
        <v>7867</v>
      </c>
      <c r="D1093" s="1367">
        <v>14.62</v>
      </c>
    </row>
    <row r="1094" spans="1:4">
      <c r="A1094" s="1336">
        <v>1211</v>
      </c>
      <c r="B1094" s="1337" t="s">
        <v>9453</v>
      </c>
      <c r="C1094" s="1336" t="s">
        <v>7867</v>
      </c>
      <c r="D1094" s="1364">
        <v>8.09</v>
      </c>
    </row>
    <row r="1095" spans="1:4">
      <c r="A1095" s="1365">
        <v>1198</v>
      </c>
      <c r="B1095" s="1366" t="s">
        <v>9454</v>
      </c>
      <c r="C1095" s="1365" t="s">
        <v>7867</v>
      </c>
      <c r="D1095" s="1367">
        <v>1.46</v>
      </c>
    </row>
    <row r="1096" spans="1:4">
      <c r="A1096" s="1336">
        <v>1199</v>
      </c>
      <c r="B1096" s="1337" t="s">
        <v>9455</v>
      </c>
      <c r="C1096" s="1336" t="s">
        <v>7867</v>
      </c>
      <c r="D1096" s="1364">
        <v>22.65</v>
      </c>
    </row>
    <row r="1097" spans="1:4">
      <c r="A1097" s="1365">
        <v>20088</v>
      </c>
      <c r="B1097" s="1366" t="s">
        <v>9456</v>
      </c>
      <c r="C1097" s="1365" t="s">
        <v>7867</v>
      </c>
      <c r="D1097" s="1367">
        <v>8.84</v>
      </c>
    </row>
    <row r="1098" spans="1:4">
      <c r="A1098" s="1336">
        <v>20089</v>
      </c>
      <c r="B1098" s="1337" t="s">
        <v>9457</v>
      </c>
      <c r="C1098" s="1336" t="s">
        <v>7867</v>
      </c>
      <c r="D1098" s="1364">
        <v>44.04</v>
      </c>
    </row>
    <row r="1099" spans="1:4">
      <c r="A1099" s="1365">
        <v>20087</v>
      </c>
      <c r="B1099" s="1366" t="s">
        <v>9458</v>
      </c>
      <c r="C1099" s="1365" t="s">
        <v>7867</v>
      </c>
      <c r="D1099" s="1367">
        <v>5.97</v>
      </c>
    </row>
    <row r="1100" spans="1:4">
      <c r="A1100" s="1336">
        <v>1200</v>
      </c>
      <c r="B1100" s="1337" t="s">
        <v>9459</v>
      </c>
      <c r="C1100" s="1336" t="s">
        <v>7867</v>
      </c>
      <c r="D1100" s="1364">
        <v>5.96</v>
      </c>
    </row>
    <row r="1101" spans="1:4">
      <c r="A1101" s="1365">
        <v>12909</v>
      </c>
      <c r="B1101" s="1366" t="s">
        <v>9460</v>
      </c>
      <c r="C1101" s="1365" t="s">
        <v>7867</v>
      </c>
      <c r="D1101" s="1367">
        <v>2.64</v>
      </c>
    </row>
    <row r="1102" spans="1:4">
      <c r="A1102" s="1336">
        <v>12910</v>
      </c>
      <c r="B1102" s="1337" t="s">
        <v>9461</v>
      </c>
      <c r="C1102" s="1336" t="s">
        <v>7867</v>
      </c>
      <c r="D1102" s="1364">
        <v>4.51</v>
      </c>
    </row>
    <row r="1103" spans="1:4">
      <c r="A1103" s="1365">
        <v>1184</v>
      </c>
      <c r="B1103" s="1366" t="s">
        <v>9462</v>
      </c>
      <c r="C1103" s="1365" t="s">
        <v>7867</v>
      </c>
      <c r="D1103" s="1367">
        <v>53.91</v>
      </c>
    </row>
    <row r="1104" spans="1:4">
      <c r="A1104" s="1336">
        <v>1191</v>
      </c>
      <c r="B1104" s="1337" t="s">
        <v>9463</v>
      </c>
      <c r="C1104" s="1336" t="s">
        <v>7867</v>
      </c>
      <c r="D1104" s="1364">
        <v>0.87</v>
      </c>
    </row>
    <row r="1105" spans="1:4">
      <c r="A1105" s="1365">
        <v>1185</v>
      </c>
      <c r="B1105" s="1366" t="s">
        <v>9464</v>
      </c>
      <c r="C1105" s="1365" t="s">
        <v>7867</v>
      </c>
      <c r="D1105" s="1367">
        <v>0.94</v>
      </c>
    </row>
    <row r="1106" spans="1:4">
      <c r="A1106" s="1336">
        <v>1189</v>
      </c>
      <c r="B1106" s="1337" t="s">
        <v>9465</v>
      </c>
      <c r="C1106" s="1336" t="s">
        <v>7867</v>
      </c>
      <c r="D1106" s="1364">
        <v>1.33</v>
      </c>
    </row>
    <row r="1107" spans="1:4">
      <c r="A1107" s="1365">
        <v>1193</v>
      </c>
      <c r="B1107" s="1366" t="s">
        <v>9466</v>
      </c>
      <c r="C1107" s="1365" t="s">
        <v>7867</v>
      </c>
      <c r="D1107" s="1367">
        <v>2.64</v>
      </c>
    </row>
    <row r="1108" spans="1:4">
      <c r="A1108" s="1336">
        <v>1194</v>
      </c>
      <c r="B1108" s="1337" t="s">
        <v>9467</v>
      </c>
      <c r="C1108" s="1336" t="s">
        <v>7867</v>
      </c>
      <c r="D1108" s="1364">
        <v>4.8899999999999997</v>
      </c>
    </row>
    <row r="1109" spans="1:4">
      <c r="A1109" s="1365">
        <v>1195</v>
      </c>
      <c r="B1109" s="1366" t="s">
        <v>9468</v>
      </c>
      <c r="C1109" s="1365" t="s">
        <v>7867</v>
      </c>
      <c r="D1109" s="1367">
        <v>7.47</v>
      </c>
    </row>
    <row r="1110" spans="1:4">
      <c r="A1110" s="1336">
        <v>1204</v>
      </c>
      <c r="B1110" s="1337" t="s">
        <v>9469</v>
      </c>
      <c r="C1110" s="1336" t="s">
        <v>7867</v>
      </c>
      <c r="D1110" s="1364">
        <v>13.8</v>
      </c>
    </row>
    <row r="1111" spans="1:4">
      <c r="A1111" s="1365">
        <v>1205</v>
      </c>
      <c r="B1111" s="1366" t="s">
        <v>9470</v>
      </c>
      <c r="C1111" s="1365" t="s">
        <v>7867</v>
      </c>
      <c r="D1111" s="1367">
        <v>31.12</v>
      </c>
    </row>
    <row r="1112" spans="1:4">
      <c r="A1112" s="1336">
        <v>1207</v>
      </c>
      <c r="B1112" s="1337" t="s">
        <v>9471</v>
      </c>
      <c r="C1112" s="1336" t="s">
        <v>7867</v>
      </c>
      <c r="D1112" s="1364">
        <v>24.43</v>
      </c>
    </row>
    <row r="1113" spans="1:4">
      <c r="A1113" s="1365">
        <v>1206</v>
      </c>
      <c r="B1113" s="1366" t="s">
        <v>9472</v>
      </c>
      <c r="C1113" s="1365" t="s">
        <v>7867</v>
      </c>
      <c r="D1113" s="1367">
        <v>5.86</v>
      </c>
    </row>
    <row r="1114" spans="1:4">
      <c r="A1114" s="1336">
        <v>1183</v>
      </c>
      <c r="B1114" s="1337" t="s">
        <v>9473</v>
      </c>
      <c r="C1114" s="1336" t="s">
        <v>7867</v>
      </c>
      <c r="D1114" s="1364">
        <v>13.11</v>
      </c>
    </row>
    <row r="1115" spans="1:4">
      <c r="A1115" s="1365">
        <v>26047</v>
      </c>
      <c r="B1115" s="1366" t="s">
        <v>9474</v>
      </c>
      <c r="C1115" s="1365" t="s">
        <v>7867</v>
      </c>
      <c r="D1115" s="1367">
        <v>105.33</v>
      </c>
    </row>
    <row r="1116" spans="1:4">
      <c r="A1116" s="1336">
        <v>26048</v>
      </c>
      <c r="B1116" s="1337" t="s">
        <v>9475</v>
      </c>
      <c r="C1116" s="1336" t="s">
        <v>7867</v>
      </c>
      <c r="D1116" s="1364">
        <v>156.93</v>
      </c>
    </row>
    <row r="1117" spans="1:4">
      <c r="A1117" s="1365">
        <v>12894</v>
      </c>
      <c r="B1117" s="1366" t="s">
        <v>9476</v>
      </c>
      <c r="C1117" s="1365" t="s">
        <v>7867</v>
      </c>
      <c r="D1117" s="1367">
        <v>15.6</v>
      </c>
    </row>
    <row r="1118" spans="1:4">
      <c r="A1118" s="1336">
        <v>12895</v>
      </c>
      <c r="B1118" s="1337" t="s">
        <v>9477</v>
      </c>
      <c r="C1118" s="1336" t="s">
        <v>7867</v>
      </c>
      <c r="D1118" s="1364">
        <v>12</v>
      </c>
    </row>
    <row r="1119" spans="1:4" ht="30">
      <c r="A1119" s="1365">
        <v>1631</v>
      </c>
      <c r="B1119" s="1366" t="s">
        <v>9478</v>
      </c>
      <c r="C1119" s="1365" t="s">
        <v>7867</v>
      </c>
      <c r="D1119" s="1367">
        <v>100.14</v>
      </c>
    </row>
    <row r="1120" spans="1:4" ht="30">
      <c r="A1120" s="1336">
        <v>1633</v>
      </c>
      <c r="B1120" s="1337" t="s">
        <v>9479</v>
      </c>
      <c r="C1120" s="1336" t="s">
        <v>7867</v>
      </c>
      <c r="D1120" s="1364">
        <v>170.15</v>
      </c>
    </row>
    <row r="1121" spans="1:4">
      <c r="A1121" s="1365">
        <v>10818</v>
      </c>
      <c r="B1121" s="1366" t="s">
        <v>9480</v>
      </c>
      <c r="C1121" s="1365" t="s">
        <v>7871</v>
      </c>
      <c r="D1121" s="1367">
        <v>24.64</v>
      </c>
    </row>
    <row r="1122" spans="1:4" ht="30">
      <c r="A1122" s="1336">
        <v>39359</v>
      </c>
      <c r="B1122" s="1337" t="s">
        <v>9481</v>
      </c>
      <c r="C1122" s="1336" t="s">
        <v>7867</v>
      </c>
      <c r="D1122" s="1364">
        <v>20.07</v>
      </c>
    </row>
    <row r="1123" spans="1:4" ht="30">
      <c r="A1123" s="1365">
        <v>39360</v>
      </c>
      <c r="B1123" s="1366" t="s">
        <v>9482</v>
      </c>
      <c r="C1123" s="1365" t="s">
        <v>7867</v>
      </c>
      <c r="D1123" s="1367">
        <v>18.239999999999998</v>
      </c>
    </row>
    <row r="1124" spans="1:4">
      <c r="A1124" s="1336">
        <v>10710</v>
      </c>
      <c r="B1124" s="1337" t="s">
        <v>9483</v>
      </c>
      <c r="C1124" s="1336" t="s">
        <v>7868</v>
      </c>
      <c r="D1124" s="1364">
        <v>67.42</v>
      </c>
    </row>
    <row r="1125" spans="1:4">
      <c r="A1125" s="1365">
        <v>10709</v>
      </c>
      <c r="B1125" s="1366" t="s">
        <v>9484</v>
      </c>
      <c r="C1125" s="1365" t="s">
        <v>7868</v>
      </c>
      <c r="D1125" s="1367">
        <v>82.83</v>
      </c>
    </row>
    <row r="1126" spans="1:4">
      <c r="A1126" s="1336">
        <v>39636</v>
      </c>
      <c r="B1126" s="1337" t="s">
        <v>9485</v>
      </c>
      <c r="C1126" s="1336" t="s">
        <v>7868</v>
      </c>
      <c r="D1126" s="1364">
        <v>84.58</v>
      </c>
    </row>
    <row r="1127" spans="1:4">
      <c r="A1127" s="1365">
        <v>10708</v>
      </c>
      <c r="B1127" s="1366" t="s">
        <v>9486</v>
      </c>
      <c r="C1127" s="1365" t="s">
        <v>7868</v>
      </c>
      <c r="D1127" s="1367">
        <v>26.1</v>
      </c>
    </row>
    <row r="1128" spans="1:4">
      <c r="A1128" s="1336">
        <v>39635</v>
      </c>
      <c r="B1128" s="1337" t="s">
        <v>9487</v>
      </c>
      <c r="C1128" s="1336" t="s">
        <v>7868</v>
      </c>
      <c r="D1128" s="1364">
        <v>44.43</v>
      </c>
    </row>
    <row r="1129" spans="1:4">
      <c r="A1129" s="1365">
        <v>6117</v>
      </c>
      <c r="B1129" s="1366" t="s">
        <v>9488</v>
      </c>
      <c r="C1129" s="1365" t="s">
        <v>7866</v>
      </c>
      <c r="D1129" s="1367">
        <v>11.87</v>
      </c>
    </row>
    <row r="1130" spans="1:4">
      <c r="A1130" s="1336">
        <v>40913</v>
      </c>
      <c r="B1130" s="1337" t="s">
        <v>9489</v>
      </c>
      <c r="C1130" s="1336" t="s">
        <v>7875</v>
      </c>
      <c r="D1130" s="1364">
        <v>2093.89</v>
      </c>
    </row>
    <row r="1131" spans="1:4">
      <c r="A1131" s="1365">
        <v>1214</v>
      </c>
      <c r="B1131" s="1366" t="s">
        <v>9490</v>
      </c>
      <c r="C1131" s="1365" t="s">
        <v>7866</v>
      </c>
      <c r="D1131" s="1367">
        <v>13.83</v>
      </c>
    </row>
    <row r="1132" spans="1:4">
      <c r="A1132" s="1336">
        <v>40915</v>
      </c>
      <c r="B1132" s="1337" t="s">
        <v>9491</v>
      </c>
      <c r="C1132" s="1336" t="s">
        <v>7875</v>
      </c>
      <c r="D1132" s="1364">
        <v>2442.09</v>
      </c>
    </row>
    <row r="1133" spans="1:4">
      <c r="A1133" s="1365">
        <v>1213</v>
      </c>
      <c r="B1133" s="1366" t="s">
        <v>9492</v>
      </c>
      <c r="C1133" s="1365" t="s">
        <v>7866</v>
      </c>
      <c r="D1133" s="1367">
        <v>12.68</v>
      </c>
    </row>
    <row r="1134" spans="1:4">
      <c r="A1134" s="1336">
        <v>40914</v>
      </c>
      <c r="B1134" s="1337" t="s">
        <v>9493</v>
      </c>
      <c r="C1134" s="1336" t="s">
        <v>7875</v>
      </c>
      <c r="D1134" s="1364">
        <v>2236.52</v>
      </c>
    </row>
    <row r="1135" spans="1:4">
      <c r="A1135" s="1365">
        <v>5091</v>
      </c>
      <c r="B1135" s="1366" t="s">
        <v>9494</v>
      </c>
      <c r="C1135" s="1365" t="s">
        <v>7867</v>
      </c>
      <c r="D1135" s="1367">
        <v>15.08</v>
      </c>
    </row>
    <row r="1136" spans="1:4" ht="30">
      <c r="A1136" s="1336">
        <v>14615</v>
      </c>
      <c r="B1136" s="1337" t="s">
        <v>9495</v>
      </c>
      <c r="C1136" s="1336" t="s">
        <v>7867</v>
      </c>
      <c r="D1136" s="1364">
        <v>3298.56</v>
      </c>
    </row>
    <row r="1137" spans="1:4">
      <c r="A1137" s="1365">
        <v>2711</v>
      </c>
      <c r="B1137" s="1366" t="s">
        <v>9496</v>
      </c>
      <c r="C1137" s="1365" t="s">
        <v>7867</v>
      </c>
      <c r="D1137" s="1367">
        <v>103.29</v>
      </c>
    </row>
    <row r="1138" spans="1:4" ht="30">
      <c r="A1138" s="1336">
        <v>37727</v>
      </c>
      <c r="B1138" s="1337" t="s">
        <v>9497</v>
      </c>
      <c r="C1138" s="1336" t="s">
        <v>7867</v>
      </c>
      <c r="D1138" s="1364">
        <v>8500</v>
      </c>
    </row>
    <row r="1139" spans="1:4" ht="30">
      <c r="A1139" s="1365">
        <v>37728</v>
      </c>
      <c r="B1139" s="1366" t="s">
        <v>9498</v>
      </c>
      <c r="C1139" s="1365" t="s">
        <v>7867</v>
      </c>
      <c r="D1139" s="1367">
        <v>11531.46</v>
      </c>
    </row>
    <row r="1140" spans="1:4" ht="30">
      <c r="A1140" s="1336">
        <v>37729</v>
      </c>
      <c r="B1140" s="1337" t="s">
        <v>9499</v>
      </c>
      <c r="C1140" s="1336" t="s">
        <v>7867</v>
      </c>
      <c r="D1140" s="1364">
        <v>12482.51</v>
      </c>
    </row>
    <row r="1141" spans="1:4" ht="30">
      <c r="A1141" s="1365">
        <v>37730</v>
      </c>
      <c r="B1141" s="1366" t="s">
        <v>9500</v>
      </c>
      <c r="C1141" s="1365" t="s">
        <v>7867</v>
      </c>
      <c r="D1141" s="1367">
        <v>13433.56</v>
      </c>
    </row>
    <row r="1142" spans="1:4" ht="30">
      <c r="A1142" s="1336">
        <v>37731</v>
      </c>
      <c r="B1142" s="1337" t="s">
        <v>9501</v>
      </c>
      <c r="C1142" s="1336" t="s">
        <v>7867</v>
      </c>
      <c r="D1142" s="1364">
        <v>14384.61</v>
      </c>
    </row>
    <row r="1143" spans="1:4" ht="30">
      <c r="A1143" s="1365">
        <v>37732</v>
      </c>
      <c r="B1143" s="1366" t="s">
        <v>9502</v>
      </c>
      <c r="C1143" s="1365" t="s">
        <v>7867</v>
      </c>
      <c r="D1143" s="1367">
        <v>16405.59</v>
      </c>
    </row>
    <row r="1144" spans="1:4">
      <c r="A1144" s="1336">
        <v>42250</v>
      </c>
      <c r="B1144" s="1337" t="s">
        <v>9503</v>
      </c>
      <c r="C1144" s="1336" t="s">
        <v>7880</v>
      </c>
      <c r="D1144" s="1364">
        <v>1704.87</v>
      </c>
    </row>
    <row r="1145" spans="1:4" ht="30">
      <c r="A1145" s="1365">
        <v>42256</v>
      </c>
      <c r="B1145" s="1366" t="s">
        <v>9504</v>
      </c>
      <c r="C1145" s="1365" t="s">
        <v>7871</v>
      </c>
      <c r="D1145" s="1367">
        <v>3.57</v>
      </c>
    </row>
    <row r="1146" spans="1:4">
      <c r="A1146" s="1336">
        <v>4743</v>
      </c>
      <c r="B1146" s="1337" t="s">
        <v>9505</v>
      </c>
      <c r="C1146" s="1336" t="s">
        <v>7869</v>
      </c>
      <c r="D1146" s="1364">
        <v>29.56</v>
      </c>
    </row>
    <row r="1147" spans="1:4">
      <c r="A1147" s="1365">
        <v>4744</v>
      </c>
      <c r="B1147" s="1366" t="s">
        <v>9506</v>
      </c>
      <c r="C1147" s="1365" t="s">
        <v>7869</v>
      </c>
      <c r="D1147" s="1367">
        <v>38.65</v>
      </c>
    </row>
    <row r="1148" spans="1:4">
      <c r="A1148" s="1336">
        <v>4745</v>
      </c>
      <c r="B1148" s="1337" t="s">
        <v>9507</v>
      </c>
      <c r="C1148" s="1336" t="s">
        <v>7869</v>
      </c>
      <c r="D1148" s="1364">
        <v>51.78</v>
      </c>
    </row>
    <row r="1149" spans="1:4" ht="30">
      <c r="A1149" s="1365">
        <v>36496</v>
      </c>
      <c r="B1149" s="1366" t="s">
        <v>9508</v>
      </c>
      <c r="C1149" s="1365" t="s">
        <v>7867</v>
      </c>
      <c r="D1149" s="1367">
        <v>8374.99</v>
      </c>
    </row>
    <row r="1150" spans="1:4" ht="30">
      <c r="A1150" s="1336">
        <v>10630</v>
      </c>
      <c r="B1150" s="1337" t="s">
        <v>9509</v>
      </c>
      <c r="C1150" s="1336" t="s">
        <v>7867</v>
      </c>
      <c r="D1150" s="1364">
        <v>404662.29</v>
      </c>
    </row>
    <row r="1151" spans="1:4" ht="30">
      <c r="A1151" s="1365">
        <v>37762</v>
      </c>
      <c r="B1151" s="1366" t="s">
        <v>9510</v>
      </c>
      <c r="C1151" s="1365" t="s">
        <v>7867</v>
      </c>
      <c r="D1151" s="1367">
        <v>347054.16</v>
      </c>
    </row>
    <row r="1152" spans="1:4" ht="30">
      <c r="A1152" s="1336">
        <v>37763</v>
      </c>
      <c r="B1152" s="1337" t="s">
        <v>9511</v>
      </c>
      <c r="C1152" s="1336" t="s">
        <v>7867</v>
      </c>
      <c r="D1152" s="1364">
        <v>351269.37</v>
      </c>
    </row>
    <row r="1153" spans="1:4" ht="30">
      <c r="A1153" s="1365">
        <v>41992</v>
      </c>
      <c r="B1153" s="1366" t="s">
        <v>9512</v>
      </c>
      <c r="C1153" s="1365" t="s">
        <v>7867</v>
      </c>
      <c r="D1153" s="1367">
        <v>399323.03</v>
      </c>
    </row>
    <row r="1154" spans="1:4" ht="30">
      <c r="A1154" s="1336">
        <v>13215</v>
      </c>
      <c r="B1154" s="1337" t="s">
        <v>9513</v>
      </c>
      <c r="C1154" s="1336" t="s">
        <v>7867</v>
      </c>
      <c r="D1154" s="1364">
        <v>489669.5</v>
      </c>
    </row>
    <row r="1155" spans="1:4">
      <c r="A1155" s="1365">
        <v>4235</v>
      </c>
      <c r="B1155" s="1366" t="s">
        <v>9514</v>
      </c>
      <c r="C1155" s="1365" t="s">
        <v>7866</v>
      </c>
      <c r="D1155" s="1367">
        <v>7.79</v>
      </c>
    </row>
    <row r="1156" spans="1:4">
      <c r="A1156" s="1336">
        <v>40976</v>
      </c>
      <c r="B1156" s="1337" t="s">
        <v>9515</v>
      </c>
      <c r="C1156" s="1336" t="s">
        <v>7875</v>
      </c>
      <c r="D1156" s="1364">
        <v>1376.45</v>
      </c>
    </row>
    <row r="1157" spans="1:4">
      <c r="A1157" s="1365">
        <v>39013</v>
      </c>
      <c r="B1157" s="1366" t="s">
        <v>9516</v>
      </c>
      <c r="C1157" s="1365" t="s">
        <v>7867</v>
      </c>
      <c r="D1157" s="1367">
        <v>0.99</v>
      </c>
    </row>
    <row r="1158" spans="1:4">
      <c r="A1158" s="1336">
        <v>41967</v>
      </c>
      <c r="B1158" s="1337" t="s">
        <v>9517</v>
      </c>
      <c r="C1158" s="1336" t="s">
        <v>7872</v>
      </c>
      <c r="D1158" s="1364">
        <v>4.74</v>
      </c>
    </row>
    <row r="1159" spans="1:4">
      <c r="A1159" s="1365">
        <v>12760</v>
      </c>
      <c r="B1159" s="1366" t="s">
        <v>9518</v>
      </c>
      <c r="C1159" s="1365" t="s">
        <v>7868</v>
      </c>
      <c r="D1159" s="1367">
        <v>859.45</v>
      </c>
    </row>
    <row r="1160" spans="1:4">
      <c r="A1160" s="1336">
        <v>12759</v>
      </c>
      <c r="B1160" s="1337" t="s">
        <v>9519</v>
      </c>
      <c r="C1160" s="1336" t="s">
        <v>7868</v>
      </c>
      <c r="D1160" s="1364">
        <v>572.96</v>
      </c>
    </row>
    <row r="1161" spans="1:4">
      <c r="A1161" s="1365">
        <v>40424</v>
      </c>
      <c r="B1161" s="1366" t="s">
        <v>9520</v>
      </c>
      <c r="C1161" s="1365" t="s">
        <v>7871</v>
      </c>
      <c r="D1161" s="1367">
        <v>4.49</v>
      </c>
    </row>
    <row r="1162" spans="1:4">
      <c r="A1162" s="1336">
        <v>1325</v>
      </c>
      <c r="B1162" s="1337" t="s">
        <v>9521</v>
      </c>
      <c r="C1162" s="1336" t="s">
        <v>7871</v>
      </c>
      <c r="D1162" s="1364">
        <v>5.48</v>
      </c>
    </row>
    <row r="1163" spans="1:4">
      <c r="A1163" s="1365">
        <v>1327</v>
      </c>
      <c r="B1163" s="1366" t="s">
        <v>9522</v>
      </c>
      <c r="C1163" s="1365" t="s">
        <v>7871</v>
      </c>
      <c r="D1163" s="1367">
        <v>4.9000000000000004</v>
      </c>
    </row>
    <row r="1164" spans="1:4">
      <c r="A1164" s="1336">
        <v>1328</v>
      </c>
      <c r="B1164" s="1337" t="s">
        <v>9523</v>
      </c>
      <c r="C1164" s="1336" t="s">
        <v>7871</v>
      </c>
      <c r="D1164" s="1364">
        <v>5.13</v>
      </c>
    </row>
    <row r="1165" spans="1:4">
      <c r="A1165" s="1365">
        <v>1321</v>
      </c>
      <c r="B1165" s="1366" t="s">
        <v>9524</v>
      </c>
      <c r="C1165" s="1365" t="s">
        <v>7871</v>
      </c>
      <c r="D1165" s="1367">
        <v>5.5</v>
      </c>
    </row>
    <row r="1166" spans="1:4">
      <c r="A1166" s="1336">
        <v>1318</v>
      </c>
      <c r="B1166" s="1337" t="s">
        <v>9525</v>
      </c>
      <c r="C1166" s="1336" t="s">
        <v>7871</v>
      </c>
      <c r="D1166" s="1364">
        <v>5.29</v>
      </c>
    </row>
    <row r="1167" spans="1:4">
      <c r="A1167" s="1365">
        <v>1322</v>
      </c>
      <c r="B1167" s="1366" t="s">
        <v>9526</v>
      </c>
      <c r="C1167" s="1365" t="s">
        <v>7871</v>
      </c>
      <c r="D1167" s="1367">
        <v>5.83</v>
      </c>
    </row>
    <row r="1168" spans="1:4">
      <c r="A1168" s="1336">
        <v>1323</v>
      </c>
      <c r="B1168" s="1337" t="s">
        <v>9527</v>
      </c>
      <c r="C1168" s="1336" t="s">
        <v>7871</v>
      </c>
      <c r="D1168" s="1364">
        <v>5.7</v>
      </c>
    </row>
    <row r="1169" spans="1:4">
      <c r="A1169" s="1365">
        <v>1319</v>
      </c>
      <c r="B1169" s="1366" t="s">
        <v>9528</v>
      </c>
      <c r="C1169" s="1365" t="s">
        <v>7871</v>
      </c>
      <c r="D1169" s="1367">
        <v>5.04</v>
      </c>
    </row>
    <row r="1170" spans="1:4">
      <c r="A1170" s="1336">
        <v>11026</v>
      </c>
      <c r="B1170" s="1337" t="s">
        <v>9529</v>
      </c>
      <c r="C1170" s="1336" t="s">
        <v>7871</v>
      </c>
      <c r="D1170" s="1364">
        <v>6.75</v>
      </c>
    </row>
    <row r="1171" spans="1:4">
      <c r="A1171" s="1365">
        <v>11027</v>
      </c>
      <c r="B1171" s="1366" t="s">
        <v>9530</v>
      </c>
      <c r="C1171" s="1365" t="s">
        <v>7871</v>
      </c>
      <c r="D1171" s="1367">
        <v>7.17</v>
      </c>
    </row>
    <row r="1172" spans="1:4">
      <c r="A1172" s="1336">
        <v>11046</v>
      </c>
      <c r="B1172" s="1337" t="s">
        <v>9531</v>
      </c>
      <c r="C1172" s="1336" t="s">
        <v>7871</v>
      </c>
      <c r="D1172" s="1364">
        <v>6.97</v>
      </c>
    </row>
    <row r="1173" spans="1:4">
      <c r="A1173" s="1365">
        <v>11047</v>
      </c>
      <c r="B1173" s="1366" t="s">
        <v>9532</v>
      </c>
      <c r="C1173" s="1365" t="s">
        <v>7871</v>
      </c>
      <c r="D1173" s="1367">
        <v>5.26</v>
      </c>
    </row>
    <row r="1174" spans="1:4">
      <c r="A1174" s="1336">
        <v>39630</v>
      </c>
      <c r="B1174" s="1337" t="s">
        <v>9533</v>
      </c>
      <c r="C1174" s="1336" t="s">
        <v>7868</v>
      </c>
      <c r="D1174" s="1364">
        <v>48.92</v>
      </c>
    </row>
    <row r="1175" spans="1:4">
      <c r="A1175" s="1365">
        <v>11049</v>
      </c>
      <c r="B1175" s="1366" t="s">
        <v>9534</v>
      </c>
      <c r="C1175" s="1365" t="s">
        <v>7871</v>
      </c>
      <c r="D1175" s="1367">
        <v>6.49</v>
      </c>
    </row>
    <row r="1176" spans="1:4">
      <c r="A1176" s="1336">
        <v>39632</v>
      </c>
      <c r="B1176" s="1337" t="s">
        <v>9535</v>
      </c>
      <c r="C1176" s="1336" t="s">
        <v>7868</v>
      </c>
      <c r="D1176" s="1364">
        <v>34.130000000000003</v>
      </c>
    </row>
    <row r="1177" spans="1:4">
      <c r="A1177" s="1365">
        <v>11051</v>
      </c>
      <c r="B1177" s="1366" t="s">
        <v>9536</v>
      </c>
      <c r="C1177" s="1365" t="s">
        <v>7871</v>
      </c>
      <c r="D1177" s="1367">
        <v>6.97</v>
      </c>
    </row>
    <row r="1178" spans="1:4">
      <c r="A1178" s="1336">
        <v>11061</v>
      </c>
      <c r="B1178" s="1337" t="s">
        <v>9537</v>
      </c>
      <c r="C1178" s="1336" t="s">
        <v>7871</v>
      </c>
      <c r="D1178" s="1364">
        <v>4.87</v>
      </c>
    </row>
    <row r="1179" spans="1:4">
      <c r="A1179" s="1365">
        <v>1336</v>
      </c>
      <c r="B1179" s="1366" t="s">
        <v>9538</v>
      </c>
      <c r="C1179" s="1365" t="s">
        <v>7868</v>
      </c>
      <c r="D1179" s="1367">
        <v>1305.25</v>
      </c>
    </row>
    <row r="1180" spans="1:4">
      <c r="A1180" s="1336">
        <v>1333</v>
      </c>
      <c r="B1180" s="1337" t="s">
        <v>9539</v>
      </c>
      <c r="C1180" s="1336" t="s">
        <v>7871</v>
      </c>
      <c r="D1180" s="1364">
        <v>5.07</v>
      </c>
    </row>
    <row r="1181" spans="1:4">
      <c r="A1181" s="1365">
        <v>1330</v>
      </c>
      <c r="B1181" s="1366" t="s">
        <v>9540</v>
      </c>
      <c r="C1181" s="1365" t="s">
        <v>7871</v>
      </c>
      <c r="D1181" s="1367">
        <v>5.2</v>
      </c>
    </row>
    <row r="1182" spans="1:4">
      <c r="A1182" s="1336">
        <v>10957</v>
      </c>
      <c r="B1182" s="1337" t="s">
        <v>9541</v>
      </c>
      <c r="C1182" s="1336" t="s">
        <v>7871</v>
      </c>
      <c r="D1182" s="1364">
        <v>6.49</v>
      </c>
    </row>
    <row r="1183" spans="1:4">
      <c r="A1183" s="1365">
        <v>1332</v>
      </c>
      <c r="B1183" s="1366" t="s">
        <v>9542</v>
      </c>
      <c r="C1183" s="1365" t="s">
        <v>7871</v>
      </c>
      <c r="D1183" s="1367">
        <v>5.41</v>
      </c>
    </row>
    <row r="1184" spans="1:4">
      <c r="A1184" s="1336">
        <v>1334</v>
      </c>
      <c r="B1184" s="1337" t="s">
        <v>9543</v>
      </c>
      <c r="C1184" s="1336" t="s">
        <v>7871</v>
      </c>
      <c r="D1184" s="1364">
        <v>5.99</v>
      </c>
    </row>
    <row r="1185" spans="1:4">
      <c r="A1185" s="1365">
        <v>1335</v>
      </c>
      <c r="B1185" s="1366" t="s">
        <v>9544</v>
      </c>
      <c r="C1185" s="1365" t="s">
        <v>7871</v>
      </c>
      <c r="D1185" s="1367">
        <v>6.07</v>
      </c>
    </row>
    <row r="1186" spans="1:4">
      <c r="A1186" s="1336">
        <v>40425</v>
      </c>
      <c r="B1186" s="1337" t="s">
        <v>9545</v>
      </c>
      <c r="C1186" s="1336" t="s">
        <v>7871</v>
      </c>
      <c r="D1186" s="1364">
        <v>4.5199999999999996</v>
      </c>
    </row>
    <row r="1187" spans="1:4">
      <c r="A1187" s="1365">
        <v>1337</v>
      </c>
      <c r="B1187" s="1366" t="s">
        <v>9546</v>
      </c>
      <c r="C1187" s="1365" t="s">
        <v>7871</v>
      </c>
      <c r="D1187" s="1367">
        <v>6.4</v>
      </c>
    </row>
    <row r="1188" spans="1:4">
      <c r="A1188" s="1336">
        <v>11122</v>
      </c>
      <c r="B1188" s="1337" t="s">
        <v>9547</v>
      </c>
      <c r="C1188" s="1336" t="s">
        <v>7871</v>
      </c>
      <c r="D1188" s="1364">
        <v>15.1</v>
      </c>
    </row>
    <row r="1189" spans="1:4">
      <c r="A1189" s="1365">
        <v>11123</v>
      </c>
      <c r="B1189" s="1366" t="s">
        <v>9548</v>
      </c>
      <c r="C1189" s="1365" t="s">
        <v>7871</v>
      </c>
      <c r="D1189" s="1367">
        <v>15.1</v>
      </c>
    </row>
    <row r="1190" spans="1:4">
      <c r="A1190" s="1336">
        <v>11125</v>
      </c>
      <c r="B1190" s="1337" t="s">
        <v>9549</v>
      </c>
      <c r="C1190" s="1336" t="s">
        <v>7871</v>
      </c>
      <c r="D1190" s="1364">
        <v>15.1</v>
      </c>
    </row>
    <row r="1191" spans="1:4">
      <c r="A1191" s="1365">
        <v>39416</v>
      </c>
      <c r="B1191" s="1366" t="s">
        <v>9550</v>
      </c>
      <c r="C1191" s="1365" t="s">
        <v>7868</v>
      </c>
      <c r="D1191" s="1367">
        <v>27.51</v>
      </c>
    </row>
    <row r="1192" spans="1:4">
      <c r="A1192" s="1336">
        <v>39417</v>
      </c>
      <c r="B1192" s="1337" t="s">
        <v>9551</v>
      </c>
      <c r="C1192" s="1336" t="s">
        <v>7868</v>
      </c>
      <c r="D1192" s="1364">
        <v>28.84</v>
      </c>
    </row>
    <row r="1193" spans="1:4">
      <c r="A1193" s="1365">
        <v>39414</v>
      </c>
      <c r="B1193" s="1366" t="s">
        <v>9552</v>
      </c>
      <c r="C1193" s="1365" t="s">
        <v>7868</v>
      </c>
      <c r="D1193" s="1367">
        <v>25.84</v>
      </c>
    </row>
    <row r="1194" spans="1:4">
      <c r="A1194" s="1336">
        <v>39415</v>
      </c>
      <c r="B1194" s="1337" t="s">
        <v>9553</v>
      </c>
      <c r="C1194" s="1336" t="s">
        <v>7868</v>
      </c>
      <c r="D1194" s="1364">
        <v>27.38</v>
      </c>
    </row>
    <row r="1195" spans="1:4">
      <c r="A1195" s="1365">
        <v>39412</v>
      </c>
      <c r="B1195" s="1366" t="s">
        <v>9554</v>
      </c>
      <c r="C1195" s="1365" t="s">
        <v>7868</v>
      </c>
      <c r="D1195" s="1367">
        <v>19.45</v>
      </c>
    </row>
    <row r="1196" spans="1:4">
      <c r="A1196" s="1336">
        <v>39413</v>
      </c>
      <c r="B1196" s="1337" t="s">
        <v>9555</v>
      </c>
      <c r="C1196" s="1336" t="s">
        <v>7868</v>
      </c>
      <c r="D1196" s="1364">
        <v>19.27</v>
      </c>
    </row>
    <row r="1197" spans="1:4">
      <c r="A1197" s="1365">
        <v>1338</v>
      </c>
      <c r="B1197" s="1366" t="s">
        <v>9556</v>
      </c>
      <c r="C1197" s="1365" t="s">
        <v>7868</v>
      </c>
      <c r="D1197" s="1367">
        <v>22.52</v>
      </c>
    </row>
    <row r="1198" spans="1:4">
      <c r="A1198" s="1336">
        <v>1340</v>
      </c>
      <c r="B1198" s="1337" t="s">
        <v>9557</v>
      </c>
      <c r="C1198" s="1336" t="s">
        <v>7868</v>
      </c>
      <c r="D1198" s="1364">
        <v>26.03</v>
      </c>
    </row>
    <row r="1199" spans="1:4">
      <c r="A1199" s="1365">
        <v>1341</v>
      </c>
      <c r="B1199" s="1366" t="s">
        <v>9558</v>
      </c>
      <c r="C1199" s="1365" t="s">
        <v>7868</v>
      </c>
      <c r="D1199" s="1367">
        <v>25.07</v>
      </c>
    </row>
    <row r="1200" spans="1:4">
      <c r="A1200" s="1336">
        <v>1364</v>
      </c>
      <c r="B1200" s="1337" t="s">
        <v>9559</v>
      </c>
      <c r="C1200" s="1336" t="s">
        <v>7868</v>
      </c>
      <c r="D1200" s="1364">
        <v>19.61</v>
      </c>
    </row>
    <row r="1201" spans="1:4">
      <c r="A1201" s="1365">
        <v>1361</v>
      </c>
      <c r="B1201" s="1366" t="s">
        <v>9560</v>
      </c>
      <c r="C1201" s="1365" t="s">
        <v>7867</v>
      </c>
      <c r="D1201" s="1367">
        <v>81.78</v>
      </c>
    </row>
    <row r="1202" spans="1:4">
      <c r="A1202" s="1336">
        <v>1362</v>
      </c>
      <c r="B1202" s="1337" t="s">
        <v>9561</v>
      </c>
      <c r="C1202" s="1336" t="s">
        <v>7868</v>
      </c>
      <c r="D1202" s="1364">
        <v>27.3</v>
      </c>
    </row>
    <row r="1203" spans="1:4">
      <c r="A1203" s="1365">
        <v>11131</v>
      </c>
      <c r="B1203" s="1366" t="s">
        <v>9562</v>
      </c>
      <c r="C1203" s="1365" t="s">
        <v>7868</v>
      </c>
      <c r="D1203" s="1367">
        <v>34.94</v>
      </c>
    </row>
    <row r="1204" spans="1:4">
      <c r="A1204" s="1336">
        <v>11132</v>
      </c>
      <c r="B1204" s="1337" t="s">
        <v>9563</v>
      </c>
      <c r="C1204" s="1336" t="s">
        <v>7868</v>
      </c>
      <c r="D1204" s="1364">
        <v>41.31</v>
      </c>
    </row>
    <row r="1205" spans="1:4">
      <c r="A1205" s="1365">
        <v>1363</v>
      </c>
      <c r="B1205" s="1366" t="s">
        <v>9564</v>
      </c>
      <c r="C1205" s="1365" t="s">
        <v>7868</v>
      </c>
      <c r="D1205" s="1367">
        <v>13.89</v>
      </c>
    </row>
    <row r="1206" spans="1:4">
      <c r="A1206" s="1336">
        <v>11130</v>
      </c>
      <c r="B1206" s="1337" t="s">
        <v>9565</v>
      </c>
      <c r="C1206" s="1336" t="s">
        <v>7868</v>
      </c>
      <c r="D1206" s="1364">
        <v>17.59</v>
      </c>
    </row>
    <row r="1207" spans="1:4">
      <c r="A1207" s="1365">
        <v>11134</v>
      </c>
      <c r="B1207" s="1366" t="s">
        <v>9566</v>
      </c>
      <c r="C1207" s="1365" t="s">
        <v>7868</v>
      </c>
      <c r="D1207" s="1367">
        <v>27.77</v>
      </c>
    </row>
    <row r="1208" spans="1:4">
      <c r="A1208" s="1336">
        <v>11135</v>
      </c>
      <c r="B1208" s="1337" t="s">
        <v>9567</v>
      </c>
      <c r="C1208" s="1336" t="s">
        <v>7868</v>
      </c>
      <c r="D1208" s="1364">
        <v>33.85</v>
      </c>
    </row>
    <row r="1209" spans="1:4">
      <c r="A1209" s="1365">
        <v>11136</v>
      </c>
      <c r="B1209" s="1366" t="s">
        <v>9568</v>
      </c>
      <c r="C1209" s="1365" t="s">
        <v>7868</v>
      </c>
      <c r="D1209" s="1367">
        <v>36.61</v>
      </c>
    </row>
    <row r="1210" spans="1:4">
      <c r="A1210" s="1336">
        <v>34743</v>
      </c>
      <c r="B1210" s="1337" t="s">
        <v>9569</v>
      </c>
      <c r="C1210" s="1336" t="s">
        <v>7868</v>
      </c>
      <c r="D1210" s="1364">
        <v>46.61</v>
      </c>
    </row>
    <row r="1211" spans="1:4">
      <c r="A1211" s="1365">
        <v>11137</v>
      </c>
      <c r="B1211" s="1366" t="s">
        <v>9570</v>
      </c>
      <c r="C1211" s="1365" t="s">
        <v>7868</v>
      </c>
      <c r="D1211" s="1367">
        <v>51.98</v>
      </c>
    </row>
    <row r="1212" spans="1:4">
      <c r="A1212" s="1336">
        <v>34745</v>
      </c>
      <c r="B1212" s="1337" t="s">
        <v>9571</v>
      </c>
      <c r="C1212" s="1336" t="s">
        <v>7868</v>
      </c>
      <c r="D1212" s="1364">
        <v>59.24</v>
      </c>
    </row>
    <row r="1213" spans="1:4">
      <c r="A1213" s="1365">
        <v>34746</v>
      </c>
      <c r="B1213" s="1366" t="s">
        <v>9572</v>
      </c>
      <c r="C1213" s="1365" t="s">
        <v>7868</v>
      </c>
      <c r="D1213" s="1367">
        <v>15.25</v>
      </c>
    </row>
    <row r="1214" spans="1:4">
      <c r="A1214" s="1336">
        <v>1360</v>
      </c>
      <c r="B1214" s="1337" t="s">
        <v>9573</v>
      </c>
      <c r="C1214" s="1336" t="s">
        <v>7868</v>
      </c>
      <c r="D1214" s="1364">
        <v>18.84</v>
      </c>
    </row>
    <row r="1215" spans="1:4">
      <c r="A1215" s="1365">
        <v>1346</v>
      </c>
      <c r="B1215" s="1366" t="s">
        <v>9574</v>
      </c>
      <c r="C1215" s="1365" t="s">
        <v>7868</v>
      </c>
      <c r="D1215" s="1367">
        <v>21.97</v>
      </c>
    </row>
    <row r="1216" spans="1:4">
      <c r="A1216" s="1336">
        <v>1345</v>
      </c>
      <c r="B1216" s="1337" t="s">
        <v>9575</v>
      </c>
      <c r="C1216" s="1336" t="s">
        <v>7868</v>
      </c>
      <c r="D1216" s="1364">
        <v>35.590000000000003</v>
      </c>
    </row>
    <row r="1217" spans="1:4">
      <c r="A1217" s="1365">
        <v>1344</v>
      </c>
      <c r="B1217" s="1366" t="s">
        <v>9576</v>
      </c>
      <c r="C1217" s="1365" t="s">
        <v>7867</v>
      </c>
      <c r="D1217" s="1367">
        <v>38.28</v>
      </c>
    </row>
    <row r="1218" spans="1:4">
      <c r="A1218" s="1336">
        <v>1342</v>
      </c>
      <c r="B1218" s="1337" t="s">
        <v>9577</v>
      </c>
      <c r="C1218" s="1336" t="s">
        <v>7867</v>
      </c>
      <c r="D1218" s="1364">
        <v>67.66</v>
      </c>
    </row>
    <row r="1219" spans="1:4">
      <c r="A1219" s="1365">
        <v>1347</v>
      </c>
      <c r="B1219" s="1366" t="s">
        <v>9578</v>
      </c>
      <c r="C1219" s="1365" t="s">
        <v>7868</v>
      </c>
      <c r="D1219" s="1367">
        <v>26.25</v>
      </c>
    </row>
    <row r="1220" spans="1:4">
      <c r="A1220" s="1336">
        <v>1349</v>
      </c>
      <c r="B1220" s="1337" t="s">
        <v>9579</v>
      </c>
      <c r="C1220" s="1336" t="s">
        <v>7867</v>
      </c>
      <c r="D1220" s="1364">
        <v>96.5</v>
      </c>
    </row>
    <row r="1221" spans="1:4">
      <c r="A1221" s="1365">
        <v>1350</v>
      </c>
      <c r="B1221" s="1366" t="s">
        <v>9580</v>
      </c>
      <c r="C1221" s="1365" t="s">
        <v>7867</v>
      </c>
      <c r="D1221" s="1367">
        <v>37.18</v>
      </c>
    </row>
    <row r="1222" spans="1:4">
      <c r="A1222" s="1336">
        <v>1357</v>
      </c>
      <c r="B1222" s="1337" t="s">
        <v>9581</v>
      </c>
      <c r="C1222" s="1336" t="s">
        <v>7867</v>
      </c>
      <c r="D1222" s="1364">
        <v>47.36</v>
      </c>
    </row>
    <row r="1223" spans="1:4">
      <c r="A1223" s="1365">
        <v>1355</v>
      </c>
      <c r="B1223" s="1366" t="s">
        <v>9582</v>
      </c>
      <c r="C1223" s="1365" t="s">
        <v>7868</v>
      </c>
      <c r="D1223" s="1367">
        <v>21.79</v>
      </c>
    </row>
    <row r="1224" spans="1:4">
      <c r="A1224" s="1336">
        <v>1358</v>
      </c>
      <c r="B1224" s="1337" t="s">
        <v>9583</v>
      </c>
      <c r="C1224" s="1336" t="s">
        <v>7868</v>
      </c>
      <c r="D1224" s="1364">
        <v>25.25</v>
      </c>
    </row>
    <row r="1225" spans="1:4">
      <c r="A1225" s="1365">
        <v>1359</v>
      </c>
      <c r="B1225" s="1366" t="s">
        <v>9584</v>
      </c>
      <c r="C1225" s="1365" t="s">
        <v>7867</v>
      </c>
      <c r="D1225" s="1367">
        <v>73.17</v>
      </c>
    </row>
    <row r="1226" spans="1:4">
      <c r="A1226" s="1336">
        <v>1351</v>
      </c>
      <c r="B1226" s="1337" t="s">
        <v>9585</v>
      </c>
      <c r="C1226" s="1336" t="s">
        <v>7867</v>
      </c>
      <c r="D1226" s="1364">
        <v>23.58</v>
      </c>
    </row>
    <row r="1227" spans="1:4">
      <c r="A1227" s="1365">
        <v>34659</v>
      </c>
      <c r="B1227" s="1366" t="s">
        <v>9586</v>
      </c>
      <c r="C1227" s="1365" t="s">
        <v>7868</v>
      </c>
      <c r="D1227" s="1367">
        <v>19.670000000000002</v>
      </c>
    </row>
    <row r="1228" spans="1:4">
      <c r="A1228" s="1336">
        <v>34514</v>
      </c>
      <c r="B1228" s="1337" t="s">
        <v>9587</v>
      </c>
      <c r="C1228" s="1336" t="s">
        <v>7868</v>
      </c>
      <c r="D1228" s="1364">
        <v>21.79</v>
      </c>
    </row>
    <row r="1229" spans="1:4">
      <c r="A1229" s="1365">
        <v>34660</v>
      </c>
      <c r="B1229" s="1366" t="s">
        <v>9588</v>
      </c>
      <c r="C1229" s="1365" t="s">
        <v>7868</v>
      </c>
      <c r="D1229" s="1367">
        <v>27.65</v>
      </c>
    </row>
    <row r="1230" spans="1:4">
      <c r="A1230" s="1336">
        <v>34661</v>
      </c>
      <c r="B1230" s="1337" t="s">
        <v>9589</v>
      </c>
      <c r="C1230" s="1336" t="s">
        <v>7868</v>
      </c>
      <c r="D1230" s="1364">
        <v>39.71</v>
      </c>
    </row>
    <row r="1231" spans="1:4">
      <c r="A1231" s="1365">
        <v>34667</v>
      </c>
      <c r="B1231" s="1366" t="s">
        <v>9590</v>
      </c>
      <c r="C1231" s="1365" t="s">
        <v>7868</v>
      </c>
      <c r="D1231" s="1367">
        <v>14.38</v>
      </c>
    </row>
    <row r="1232" spans="1:4">
      <c r="A1232" s="1336">
        <v>34668</v>
      </c>
      <c r="B1232" s="1337" t="s">
        <v>9591</v>
      </c>
      <c r="C1232" s="1336" t="s">
        <v>7868</v>
      </c>
      <c r="D1232" s="1364">
        <v>18.79</v>
      </c>
    </row>
    <row r="1233" spans="1:4">
      <c r="A1233" s="1365">
        <v>34741</v>
      </c>
      <c r="B1233" s="1366" t="s">
        <v>9592</v>
      </c>
      <c r="C1233" s="1365" t="s">
        <v>7868</v>
      </c>
      <c r="D1233" s="1367">
        <v>20.68</v>
      </c>
    </row>
    <row r="1234" spans="1:4">
      <c r="A1234" s="1336">
        <v>34664</v>
      </c>
      <c r="B1234" s="1337" t="s">
        <v>9593</v>
      </c>
      <c r="C1234" s="1336" t="s">
        <v>7868</v>
      </c>
      <c r="D1234" s="1364">
        <v>22.56</v>
      </c>
    </row>
    <row r="1235" spans="1:4">
      <c r="A1235" s="1365">
        <v>34665</v>
      </c>
      <c r="B1235" s="1366" t="s">
        <v>9594</v>
      </c>
      <c r="C1235" s="1365" t="s">
        <v>7868</v>
      </c>
      <c r="D1235" s="1367">
        <v>28.01</v>
      </c>
    </row>
    <row r="1236" spans="1:4">
      <c r="A1236" s="1336">
        <v>34666</v>
      </c>
      <c r="B1236" s="1337" t="s">
        <v>9595</v>
      </c>
      <c r="C1236" s="1336" t="s">
        <v>7868</v>
      </c>
      <c r="D1236" s="1364">
        <v>42.31</v>
      </c>
    </row>
    <row r="1237" spans="1:4">
      <c r="A1237" s="1365">
        <v>34669</v>
      </c>
      <c r="B1237" s="1366" t="s">
        <v>9596</v>
      </c>
      <c r="C1237" s="1365" t="s">
        <v>7868</v>
      </c>
      <c r="D1237" s="1367">
        <v>15.51</v>
      </c>
    </row>
    <row r="1238" spans="1:4">
      <c r="A1238" s="1336">
        <v>34670</v>
      </c>
      <c r="B1238" s="1337" t="s">
        <v>9597</v>
      </c>
      <c r="C1238" s="1336" t="s">
        <v>7868</v>
      </c>
      <c r="D1238" s="1364">
        <v>18.97</v>
      </c>
    </row>
    <row r="1239" spans="1:4">
      <c r="A1239" s="1365">
        <v>34671</v>
      </c>
      <c r="B1239" s="1366" t="s">
        <v>9598</v>
      </c>
      <c r="C1239" s="1365" t="s">
        <v>7868</v>
      </c>
      <c r="D1239" s="1367">
        <v>15.84</v>
      </c>
    </row>
    <row r="1240" spans="1:4">
      <c r="A1240" s="1336">
        <v>34672</v>
      </c>
      <c r="B1240" s="1337" t="s">
        <v>9599</v>
      </c>
      <c r="C1240" s="1336" t="s">
        <v>7868</v>
      </c>
      <c r="D1240" s="1364">
        <v>16.7</v>
      </c>
    </row>
    <row r="1241" spans="1:4">
      <c r="A1241" s="1365">
        <v>34673</v>
      </c>
      <c r="B1241" s="1366" t="s">
        <v>9600</v>
      </c>
      <c r="C1241" s="1365" t="s">
        <v>7868</v>
      </c>
      <c r="D1241" s="1367">
        <v>20.38</v>
      </c>
    </row>
    <row r="1242" spans="1:4">
      <c r="A1242" s="1336">
        <v>34674</v>
      </c>
      <c r="B1242" s="1337" t="s">
        <v>9601</v>
      </c>
      <c r="C1242" s="1336" t="s">
        <v>7868</v>
      </c>
      <c r="D1242" s="1364">
        <v>27.09</v>
      </c>
    </row>
    <row r="1243" spans="1:4">
      <c r="A1243" s="1365">
        <v>34675</v>
      </c>
      <c r="B1243" s="1366" t="s">
        <v>9602</v>
      </c>
      <c r="C1243" s="1365" t="s">
        <v>7868</v>
      </c>
      <c r="D1243" s="1367">
        <v>33.03</v>
      </c>
    </row>
    <row r="1244" spans="1:4">
      <c r="A1244" s="1336">
        <v>34676</v>
      </c>
      <c r="B1244" s="1337" t="s">
        <v>9603</v>
      </c>
      <c r="C1244" s="1336" t="s">
        <v>7868</v>
      </c>
      <c r="D1244" s="1364">
        <v>9.51</v>
      </c>
    </row>
    <row r="1245" spans="1:4">
      <c r="A1245" s="1365">
        <v>34677</v>
      </c>
      <c r="B1245" s="1366" t="s">
        <v>9604</v>
      </c>
      <c r="C1245" s="1365" t="s">
        <v>7868</v>
      </c>
      <c r="D1245" s="1367">
        <v>12.78</v>
      </c>
    </row>
    <row r="1246" spans="1:4" ht="30">
      <c r="A1246" s="1336">
        <v>40623</v>
      </c>
      <c r="B1246" s="1337" t="s">
        <v>9605</v>
      </c>
      <c r="C1246" s="1336" t="s">
        <v>7877</v>
      </c>
      <c r="D1246" s="1364">
        <v>28.52</v>
      </c>
    </row>
    <row r="1247" spans="1:4">
      <c r="A1247" s="1365">
        <v>11584</v>
      </c>
      <c r="B1247" s="1366" t="s">
        <v>9606</v>
      </c>
      <c r="C1247" s="1365" t="s">
        <v>7867</v>
      </c>
      <c r="D1247" s="1367">
        <v>78.69</v>
      </c>
    </row>
    <row r="1248" spans="1:4">
      <c r="A1248" s="1336">
        <v>11112</v>
      </c>
      <c r="B1248" s="1337" t="s">
        <v>9607</v>
      </c>
      <c r="C1248" s="1336" t="s">
        <v>7871</v>
      </c>
      <c r="D1248" s="1364">
        <v>15.1</v>
      </c>
    </row>
    <row r="1249" spans="1:4">
      <c r="A1249" s="1365">
        <v>11115</v>
      </c>
      <c r="B1249" s="1366" t="s">
        <v>9608</v>
      </c>
      <c r="C1249" s="1365" t="s">
        <v>7870</v>
      </c>
      <c r="D1249" s="1367">
        <v>6.99</v>
      </c>
    </row>
    <row r="1250" spans="1:4">
      <c r="A1250" s="1336">
        <v>11113</v>
      </c>
      <c r="B1250" s="1337" t="s">
        <v>9609</v>
      </c>
      <c r="C1250" s="1336" t="s">
        <v>7871</v>
      </c>
      <c r="D1250" s="1364">
        <v>15.1</v>
      </c>
    </row>
    <row r="1251" spans="1:4">
      <c r="A1251" s="1365">
        <v>11114</v>
      </c>
      <c r="B1251" s="1366" t="s">
        <v>9610</v>
      </c>
      <c r="C1251" s="1365" t="s">
        <v>7870</v>
      </c>
      <c r="D1251" s="1367">
        <v>11.61</v>
      </c>
    </row>
    <row r="1252" spans="1:4" ht="30">
      <c r="A1252" s="1336">
        <v>12083</v>
      </c>
      <c r="B1252" s="1337" t="s">
        <v>9611</v>
      </c>
      <c r="C1252" s="1336" t="s">
        <v>7867</v>
      </c>
      <c r="D1252" s="1364">
        <v>561.29</v>
      </c>
    </row>
    <row r="1253" spans="1:4" ht="30">
      <c r="A1253" s="1365">
        <v>12081</v>
      </c>
      <c r="B1253" s="1366" t="s">
        <v>9612</v>
      </c>
      <c r="C1253" s="1365" t="s">
        <v>7867</v>
      </c>
      <c r="D1253" s="1367">
        <v>189.81</v>
      </c>
    </row>
    <row r="1254" spans="1:4" ht="30">
      <c r="A1254" s="1336">
        <v>12082</v>
      </c>
      <c r="B1254" s="1337" t="s">
        <v>9613</v>
      </c>
      <c r="C1254" s="1336" t="s">
        <v>7867</v>
      </c>
      <c r="D1254" s="1364">
        <v>298.31</v>
      </c>
    </row>
    <row r="1255" spans="1:4" ht="30">
      <c r="A1255" s="1365">
        <v>13354</v>
      </c>
      <c r="B1255" s="1366" t="s">
        <v>9614</v>
      </c>
      <c r="C1255" s="1365" t="s">
        <v>7867</v>
      </c>
      <c r="D1255" s="1367">
        <v>445.53</v>
      </c>
    </row>
    <row r="1256" spans="1:4" ht="30">
      <c r="A1256" s="1336">
        <v>14057</v>
      </c>
      <c r="B1256" s="1337" t="s">
        <v>9615</v>
      </c>
      <c r="C1256" s="1336" t="s">
        <v>7867</v>
      </c>
      <c r="D1256" s="1364">
        <v>248.75</v>
      </c>
    </row>
    <row r="1257" spans="1:4" ht="30">
      <c r="A1257" s="1365">
        <v>14058</v>
      </c>
      <c r="B1257" s="1366" t="s">
        <v>9616</v>
      </c>
      <c r="C1257" s="1365" t="s">
        <v>7867</v>
      </c>
      <c r="D1257" s="1367">
        <v>392.39</v>
      </c>
    </row>
    <row r="1258" spans="1:4" ht="30">
      <c r="A1258" s="1336">
        <v>20971</v>
      </c>
      <c r="B1258" s="1337" t="s">
        <v>9617</v>
      </c>
      <c r="C1258" s="1336" t="s">
        <v>7867</v>
      </c>
      <c r="D1258" s="1364">
        <v>12.04</v>
      </c>
    </row>
    <row r="1259" spans="1:4" ht="30">
      <c r="A1259" s="1365">
        <v>5047</v>
      </c>
      <c r="B1259" s="1366" t="s">
        <v>9618</v>
      </c>
      <c r="C1259" s="1365" t="s">
        <v>7867</v>
      </c>
      <c r="D1259" s="1367">
        <v>267.33999999999997</v>
      </c>
    </row>
    <row r="1260" spans="1:4" ht="30">
      <c r="A1260" s="1336">
        <v>13369</v>
      </c>
      <c r="B1260" s="1337" t="s">
        <v>9619</v>
      </c>
      <c r="C1260" s="1336" t="s">
        <v>7867</v>
      </c>
      <c r="D1260" s="1364">
        <v>289.99</v>
      </c>
    </row>
    <row r="1261" spans="1:4" ht="30">
      <c r="A1261" s="1365">
        <v>13370</v>
      </c>
      <c r="B1261" s="1366" t="s">
        <v>9620</v>
      </c>
      <c r="C1261" s="1365" t="s">
        <v>7867</v>
      </c>
      <c r="D1261" s="1367">
        <v>402</v>
      </c>
    </row>
    <row r="1262" spans="1:4">
      <c r="A1262" s="1336">
        <v>13279</v>
      </c>
      <c r="B1262" s="1337" t="s">
        <v>9621</v>
      </c>
      <c r="C1262" s="1336" t="s">
        <v>7871</v>
      </c>
      <c r="D1262" s="1364">
        <v>11</v>
      </c>
    </row>
    <row r="1263" spans="1:4">
      <c r="A1263" s="1365">
        <v>11977</v>
      </c>
      <c r="B1263" s="1366" t="s">
        <v>9622</v>
      </c>
      <c r="C1263" s="1365" t="s">
        <v>7867</v>
      </c>
      <c r="D1263" s="1367">
        <v>5.69</v>
      </c>
    </row>
    <row r="1264" spans="1:4">
      <c r="A1264" s="1336">
        <v>11975</v>
      </c>
      <c r="B1264" s="1337" t="s">
        <v>9623</v>
      </c>
      <c r="C1264" s="1336" t="s">
        <v>7867</v>
      </c>
      <c r="D1264" s="1364">
        <v>12.49</v>
      </c>
    </row>
    <row r="1265" spans="1:4">
      <c r="A1265" s="1365">
        <v>39746</v>
      </c>
      <c r="B1265" s="1366" t="s">
        <v>9624</v>
      </c>
      <c r="C1265" s="1365" t="s">
        <v>7867</v>
      </c>
      <c r="D1265" s="1367">
        <v>138.97</v>
      </c>
    </row>
    <row r="1266" spans="1:4">
      <c r="A1266" s="1336">
        <v>11976</v>
      </c>
      <c r="B1266" s="1337" t="s">
        <v>9625</v>
      </c>
      <c r="C1266" s="1336" t="s">
        <v>7867</v>
      </c>
      <c r="D1266" s="1364">
        <v>0.63</v>
      </c>
    </row>
    <row r="1267" spans="1:4">
      <c r="A1267" s="1365">
        <v>1368</v>
      </c>
      <c r="B1267" s="1366" t="s">
        <v>9626</v>
      </c>
      <c r="C1267" s="1365" t="s">
        <v>7867</v>
      </c>
      <c r="D1267" s="1367">
        <v>54.4</v>
      </c>
    </row>
    <row r="1268" spans="1:4">
      <c r="A1268" s="1336">
        <v>1367</v>
      </c>
      <c r="B1268" s="1337" t="s">
        <v>9627</v>
      </c>
      <c r="C1268" s="1336" t="s">
        <v>7867</v>
      </c>
      <c r="D1268" s="1364">
        <v>175.96</v>
      </c>
    </row>
    <row r="1269" spans="1:4">
      <c r="A1269" s="1365">
        <v>7608</v>
      </c>
      <c r="B1269" s="1366" t="s">
        <v>9628</v>
      </c>
      <c r="C1269" s="1365" t="s">
        <v>7867</v>
      </c>
      <c r="D1269" s="1367">
        <v>3.91</v>
      </c>
    </row>
    <row r="1270" spans="1:4">
      <c r="A1270" s="1336">
        <v>41900</v>
      </c>
      <c r="B1270" s="1337" t="s">
        <v>9629</v>
      </c>
      <c r="C1270" s="1336" t="s">
        <v>7871</v>
      </c>
      <c r="D1270" s="1364">
        <v>2.2200000000000002</v>
      </c>
    </row>
    <row r="1271" spans="1:4">
      <c r="A1271" s="1365">
        <v>41899</v>
      </c>
      <c r="B1271" s="1366" t="s">
        <v>9630</v>
      </c>
      <c r="C1271" s="1365" t="s">
        <v>7880</v>
      </c>
      <c r="D1271" s="1367">
        <v>2420.69</v>
      </c>
    </row>
    <row r="1272" spans="1:4">
      <c r="A1272" s="1336">
        <v>1380</v>
      </c>
      <c r="B1272" s="1337" t="s">
        <v>9631</v>
      </c>
      <c r="C1272" s="1336" t="s">
        <v>7871</v>
      </c>
      <c r="D1272" s="1364">
        <v>2.92</v>
      </c>
    </row>
    <row r="1273" spans="1:4">
      <c r="A1273" s="1365">
        <v>1375</v>
      </c>
      <c r="B1273" s="1366" t="s">
        <v>9632</v>
      </c>
      <c r="C1273" s="1365" t="s">
        <v>7871</v>
      </c>
      <c r="D1273" s="1367">
        <v>9.41</v>
      </c>
    </row>
    <row r="1274" spans="1:4">
      <c r="A1274" s="1336">
        <v>1379</v>
      </c>
      <c r="B1274" s="1337" t="s">
        <v>9633</v>
      </c>
      <c r="C1274" s="1336" t="s">
        <v>7871</v>
      </c>
      <c r="D1274" s="1364">
        <v>0.49</v>
      </c>
    </row>
    <row r="1275" spans="1:4">
      <c r="A1275" s="1365">
        <v>10511</v>
      </c>
      <c r="B1275" s="1366" t="s">
        <v>9634</v>
      </c>
      <c r="C1275" s="1365" t="s">
        <v>7881</v>
      </c>
      <c r="D1275" s="1367">
        <v>24.9</v>
      </c>
    </row>
    <row r="1276" spans="1:4">
      <c r="A1276" s="1336">
        <v>13284</v>
      </c>
      <c r="B1276" s="1337" t="s">
        <v>9635</v>
      </c>
      <c r="C1276" s="1336" t="s">
        <v>7871</v>
      </c>
      <c r="D1276" s="1364">
        <v>0.42</v>
      </c>
    </row>
    <row r="1277" spans="1:4">
      <c r="A1277" s="1365">
        <v>25974</v>
      </c>
      <c r="B1277" s="1366" t="s">
        <v>9636</v>
      </c>
      <c r="C1277" s="1365" t="s">
        <v>7871</v>
      </c>
      <c r="D1277" s="1367">
        <v>1.67</v>
      </c>
    </row>
    <row r="1278" spans="1:4">
      <c r="A1278" s="1336">
        <v>1382</v>
      </c>
      <c r="B1278" s="1337" t="s">
        <v>9637</v>
      </c>
      <c r="C1278" s="1336" t="s">
        <v>7881</v>
      </c>
      <c r="D1278" s="1364">
        <v>23.99</v>
      </c>
    </row>
    <row r="1279" spans="1:4">
      <c r="A1279" s="1365">
        <v>34753</v>
      </c>
      <c r="B1279" s="1366" t="s">
        <v>9638</v>
      </c>
      <c r="C1279" s="1365" t="s">
        <v>7871</v>
      </c>
      <c r="D1279" s="1367">
        <v>0.47</v>
      </c>
    </row>
    <row r="1280" spans="1:4">
      <c r="A1280" s="1336">
        <v>420</v>
      </c>
      <c r="B1280" s="1337" t="s">
        <v>9639</v>
      </c>
      <c r="C1280" s="1336" t="s">
        <v>7867</v>
      </c>
      <c r="D1280" s="1364">
        <v>19.38</v>
      </c>
    </row>
    <row r="1281" spans="1:4" ht="30">
      <c r="A1281" s="1365">
        <v>12327</v>
      </c>
      <c r="B1281" s="1366" t="s">
        <v>9640</v>
      </c>
      <c r="C1281" s="1365" t="s">
        <v>7867</v>
      </c>
      <c r="D1281" s="1367">
        <v>23.08</v>
      </c>
    </row>
    <row r="1282" spans="1:4">
      <c r="A1282" s="1336">
        <v>36148</v>
      </c>
      <c r="B1282" s="1337" t="s">
        <v>9641</v>
      </c>
      <c r="C1282" s="1336" t="s">
        <v>7867</v>
      </c>
      <c r="D1282" s="1364">
        <v>57.6</v>
      </c>
    </row>
    <row r="1283" spans="1:4">
      <c r="A1283" s="1365">
        <v>12329</v>
      </c>
      <c r="B1283" s="1366" t="s">
        <v>9642</v>
      </c>
      <c r="C1283" s="1365" t="s">
        <v>7871</v>
      </c>
      <c r="D1283" s="1367">
        <v>73.739999999999995</v>
      </c>
    </row>
    <row r="1284" spans="1:4">
      <c r="A1284" s="1336">
        <v>1339</v>
      </c>
      <c r="B1284" s="1337" t="s">
        <v>9643</v>
      </c>
      <c r="C1284" s="1336" t="s">
        <v>7871</v>
      </c>
      <c r="D1284" s="1364">
        <v>22.58</v>
      </c>
    </row>
    <row r="1285" spans="1:4">
      <c r="A1285" s="1365">
        <v>11849</v>
      </c>
      <c r="B1285" s="1366" t="s">
        <v>9644</v>
      </c>
      <c r="C1285" s="1365" t="s">
        <v>7872</v>
      </c>
      <c r="D1285" s="1367">
        <v>9.6199999999999992</v>
      </c>
    </row>
    <row r="1286" spans="1:4">
      <c r="A1286" s="1336">
        <v>37418</v>
      </c>
      <c r="B1286" s="1337" t="s">
        <v>9645</v>
      </c>
      <c r="C1286" s="1336" t="s">
        <v>7867</v>
      </c>
      <c r="D1286" s="1364">
        <v>12.41</v>
      </c>
    </row>
    <row r="1287" spans="1:4">
      <c r="A1287" s="1365">
        <v>37419</v>
      </c>
      <c r="B1287" s="1366" t="s">
        <v>9646</v>
      </c>
      <c r="C1287" s="1365" t="s">
        <v>7867</v>
      </c>
      <c r="D1287" s="1367">
        <v>12.75</v>
      </c>
    </row>
    <row r="1288" spans="1:4">
      <c r="A1288" s="1336">
        <v>1427</v>
      </c>
      <c r="B1288" s="1337" t="s">
        <v>9647</v>
      </c>
      <c r="C1288" s="1336" t="s">
        <v>7867</v>
      </c>
      <c r="D1288" s="1364">
        <v>18.59</v>
      </c>
    </row>
    <row r="1289" spans="1:4">
      <c r="A1289" s="1365">
        <v>1402</v>
      </c>
      <c r="B1289" s="1366" t="s">
        <v>9648</v>
      </c>
      <c r="C1289" s="1365" t="s">
        <v>7867</v>
      </c>
      <c r="D1289" s="1367">
        <v>9.81</v>
      </c>
    </row>
    <row r="1290" spans="1:4">
      <c r="A1290" s="1336">
        <v>1420</v>
      </c>
      <c r="B1290" s="1337" t="s">
        <v>9649</v>
      </c>
      <c r="C1290" s="1336" t="s">
        <v>7867</v>
      </c>
      <c r="D1290" s="1364">
        <v>10.18</v>
      </c>
    </row>
    <row r="1291" spans="1:4">
      <c r="A1291" s="1365">
        <v>1419</v>
      </c>
      <c r="B1291" s="1366" t="s">
        <v>9650</v>
      </c>
      <c r="C1291" s="1365" t="s">
        <v>7867</v>
      </c>
      <c r="D1291" s="1367">
        <v>11.03</v>
      </c>
    </row>
    <row r="1292" spans="1:4">
      <c r="A1292" s="1336">
        <v>1414</v>
      </c>
      <c r="B1292" s="1337" t="s">
        <v>9651</v>
      </c>
      <c r="C1292" s="1336" t="s">
        <v>7867</v>
      </c>
      <c r="D1292" s="1364">
        <v>12.38</v>
      </c>
    </row>
    <row r="1293" spans="1:4">
      <c r="A1293" s="1365">
        <v>1413</v>
      </c>
      <c r="B1293" s="1366" t="s">
        <v>9652</v>
      </c>
      <c r="C1293" s="1365" t="s">
        <v>7867</v>
      </c>
      <c r="D1293" s="1367">
        <v>14.98</v>
      </c>
    </row>
    <row r="1294" spans="1:4">
      <c r="A1294" s="1336">
        <v>1412</v>
      </c>
      <c r="B1294" s="1337" t="s">
        <v>9653</v>
      </c>
      <c r="C1294" s="1336" t="s">
        <v>7867</v>
      </c>
      <c r="D1294" s="1364">
        <v>15.54</v>
      </c>
    </row>
    <row r="1295" spans="1:4" ht="30">
      <c r="A1295" s="1365">
        <v>1411</v>
      </c>
      <c r="B1295" s="1366" t="s">
        <v>9654</v>
      </c>
      <c r="C1295" s="1365" t="s">
        <v>7867</v>
      </c>
      <c r="D1295" s="1367">
        <v>28.24</v>
      </c>
    </row>
    <row r="1296" spans="1:4" ht="30">
      <c r="A1296" s="1336">
        <v>1406</v>
      </c>
      <c r="B1296" s="1337" t="s">
        <v>9655</v>
      </c>
      <c r="C1296" s="1336" t="s">
        <v>7867</v>
      </c>
      <c r="D1296" s="1364">
        <v>18.77</v>
      </c>
    </row>
    <row r="1297" spans="1:4" ht="30">
      <c r="A1297" s="1365">
        <v>1407</v>
      </c>
      <c r="B1297" s="1366" t="s">
        <v>9656</v>
      </c>
      <c r="C1297" s="1365" t="s">
        <v>7867</v>
      </c>
      <c r="D1297" s="1367">
        <v>23.39</v>
      </c>
    </row>
    <row r="1298" spans="1:4" ht="30">
      <c r="A1298" s="1336">
        <v>1404</v>
      </c>
      <c r="B1298" s="1337" t="s">
        <v>9657</v>
      </c>
      <c r="C1298" s="1336" t="s">
        <v>7867</v>
      </c>
      <c r="D1298" s="1364">
        <v>24.79</v>
      </c>
    </row>
    <row r="1299" spans="1:4" ht="45">
      <c r="A1299" s="1365">
        <v>11281</v>
      </c>
      <c r="B1299" s="1366" t="s">
        <v>9658</v>
      </c>
      <c r="C1299" s="1365" t="s">
        <v>7867</v>
      </c>
      <c r="D1299" s="1367">
        <v>9751.2800000000007</v>
      </c>
    </row>
    <row r="1300" spans="1:4" ht="45">
      <c r="A1300" s="1336">
        <v>40699</v>
      </c>
      <c r="B1300" s="1337" t="s">
        <v>9659</v>
      </c>
      <c r="C1300" s="1336" t="s">
        <v>7867</v>
      </c>
      <c r="D1300" s="1364">
        <v>5462.39</v>
      </c>
    </row>
    <row r="1301" spans="1:4" ht="45">
      <c r="A1301" s="1365">
        <v>40701</v>
      </c>
      <c r="B1301" s="1366" t="s">
        <v>9660</v>
      </c>
      <c r="C1301" s="1365" t="s">
        <v>7867</v>
      </c>
      <c r="D1301" s="1367">
        <v>96582.67</v>
      </c>
    </row>
    <row r="1302" spans="1:4" ht="45">
      <c r="A1302" s="1336">
        <v>1442</v>
      </c>
      <c r="B1302" s="1337" t="s">
        <v>9661</v>
      </c>
      <c r="C1302" s="1336" t="s">
        <v>7867</v>
      </c>
      <c r="D1302" s="1364">
        <v>8186.12</v>
      </c>
    </row>
    <row r="1303" spans="1:4" ht="45">
      <c r="A1303" s="1365">
        <v>13457</v>
      </c>
      <c r="B1303" s="1366" t="s">
        <v>9662</v>
      </c>
      <c r="C1303" s="1365" t="s">
        <v>7867</v>
      </c>
      <c r="D1303" s="1367">
        <v>7066.14</v>
      </c>
    </row>
    <row r="1304" spans="1:4" ht="45">
      <c r="A1304" s="1336">
        <v>40700</v>
      </c>
      <c r="B1304" s="1337" t="s">
        <v>9663</v>
      </c>
      <c r="C1304" s="1336" t="s">
        <v>7867</v>
      </c>
      <c r="D1304" s="1364">
        <v>12715.75</v>
      </c>
    </row>
    <row r="1305" spans="1:4">
      <c r="A1305" s="1365">
        <v>13458</v>
      </c>
      <c r="B1305" s="1366" t="s">
        <v>9664</v>
      </c>
      <c r="C1305" s="1365" t="s">
        <v>7867</v>
      </c>
      <c r="D1305" s="1367">
        <v>12083.1</v>
      </c>
    </row>
    <row r="1306" spans="1:4">
      <c r="A1306" s="1336">
        <v>36524</v>
      </c>
      <c r="B1306" s="1337" t="s">
        <v>9665</v>
      </c>
      <c r="C1306" s="1336" t="s">
        <v>7867</v>
      </c>
      <c r="D1306" s="1364">
        <v>71134.19</v>
      </c>
    </row>
    <row r="1307" spans="1:4">
      <c r="A1307" s="1365">
        <v>36526</v>
      </c>
      <c r="B1307" s="1366" t="s">
        <v>9666</v>
      </c>
      <c r="C1307" s="1365" t="s">
        <v>7867</v>
      </c>
      <c r="D1307" s="1367">
        <v>57322.82</v>
      </c>
    </row>
    <row r="1308" spans="1:4">
      <c r="A1308" s="1336">
        <v>36523</v>
      </c>
      <c r="B1308" s="1337" t="s">
        <v>9667</v>
      </c>
      <c r="C1308" s="1336" t="s">
        <v>7867</v>
      </c>
      <c r="D1308" s="1364">
        <v>122720.43</v>
      </c>
    </row>
    <row r="1309" spans="1:4">
      <c r="A1309" s="1365">
        <v>36527</v>
      </c>
      <c r="B1309" s="1366" t="s">
        <v>9668</v>
      </c>
      <c r="C1309" s="1365" t="s">
        <v>7867</v>
      </c>
      <c r="D1309" s="1367">
        <v>133299.67000000001</v>
      </c>
    </row>
    <row r="1310" spans="1:4">
      <c r="A1310" s="1336">
        <v>13803</v>
      </c>
      <c r="B1310" s="1337" t="s">
        <v>9669</v>
      </c>
      <c r="C1310" s="1336" t="s">
        <v>7867</v>
      </c>
      <c r="D1310" s="1364">
        <v>48200</v>
      </c>
    </row>
    <row r="1311" spans="1:4">
      <c r="A1311" s="1365">
        <v>38642</v>
      </c>
      <c r="B1311" s="1366" t="s">
        <v>9670</v>
      </c>
      <c r="C1311" s="1365" t="s">
        <v>7867</v>
      </c>
      <c r="D1311" s="1367">
        <v>31035.58</v>
      </c>
    </row>
    <row r="1312" spans="1:4">
      <c r="A1312" s="1336">
        <v>36522</v>
      </c>
      <c r="B1312" s="1337" t="s">
        <v>9671</v>
      </c>
      <c r="C1312" s="1336" t="s">
        <v>7867</v>
      </c>
      <c r="D1312" s="1364">
        <v>36094.01</v>
      </c>
    </row>
    <row r="1313" spans="1:4">
      <c r="A1313" s="1365">
        <v>36525</v>
      </c>
      <c r="B1313" s="1366" t="s">
        <v>9672</v>
      </c>
      <c r="C1313" s="1365" t="s">
        <v>7867</v>
      </c>
      <c r="D1313" s="1367">
        <v>48338.31</v>
      </c>
    </row>
    <row r="1314" spans="1:4" ht="30">
      <c r="A1314" s="1336">
        <v>41991</v>
      </c>
      <c r="B1314" s="1337" t="s">
        <v>9673</v>
      </c>
      <c r="C1314" s="1336" t="s">
        <v>7867</v>
      </c>
      <c r="D1314" s="1364">
        <v>1786.17</v>
      </c>
    </row>
    <row r="1315" spans="1:4">
      <c r="A1315" s="1365">
        <v>34348</v>
      </c>
      <c r="B1315" s="1366" t="s">
        <v>9674</v>
      </c>
      <c r="C1315" s="1365" t="s">
        <v>7870</v>
      </c>
      <c r="D1315" s="1367">
        <v>31.53</v>
      </c>
    </row>
    <row r="1316" spans="1:4">
      <c r="A1316" s="1336">
        <v>34347</v>
      </c>
      <c r="B1316" s="1337" t="s">
        <v>9675</v>
      </c>
      <c r="C1316" s="1336" t="s">
        <v>7870</v>
      </c>
      <c r="D1316" s="1364">
        <v>16.29</v>
      </c>
    </row>
    <row r="1317" spans="1:4" ht="30">
      <c r="A1317" s="1365">
        <v>11146</v>
      </c>
      <c r="B1317" s="1366" t="s">
        <v>9676</v>
      </c>
      <c r="C1317" s="1365" t="s">
        <v>7869</v>
      </c>
      <c r="D1317" s="1367">
        <v>312.63</v>
      </c>
    </row>
    <row r="1318" spans="1:4" ht="30">
      <c r="A1318" s="1336">
        <v>11147</v>
      </c>
      <c r="B1318" s="1337" t="s">
        <v>9677</v>
      </c>
      <c r="C1318" s="1336" t="s">
        <v>7869</v>
      </c>
      <c r="D1318" s="1364">
        <v>324.20999999999998</v>
      </c>
    </row>
    <row r="1319" spans="1:4" ht="30">
      <c r="A1319" s="1365">
        <v>34872</v>
      </c>
      <c r="B1319" s="1366" t="s">
        <v>9678</v>
      </c>
      <c r="C1319" s="1365" t="s">
        <v>7869</v>
      </c>
      <c r="D1319" s="1367">
        <v>335.78</v>
      </c>
    </row>
    <row r="1320" spans="1:4" ht="30">
      <c r="A1320" s="1336">
        <v>34491</v>
      </c>
      <c r="B1320" s="1337" t="s">
        <v>9679</v>
      </c>
      <c r="C1320" s="1336" t="s">
        <v>7869</v>
      </c>
      <c r="D1320" s="1364">
        <v>342.58</v>
      </c>
    </row>
    <row r="1321" spans="1:4" ht="30">
      <c r="A1321" s="1365">
        <v>34770</v>
      </c>
      <c r="B1321" s="1366" t="s">
        <v>9680</v>
      </c>
      <c r="C1321" s="1365" t="s">
        <v>7880</v>
      </c>
      <c r="D1321" s="1367">
        <v>240.91</v>
      </c>
    </row>
    <row r="1322" spans="1:4" ht="30">
      <c r="A1322" s="1336">
        <v>1518</v>
      </c>
      <c r="B1322" s="1337" t="s">
        <v>9681</v>
      </c>
      <c r="C1322" s="1336" t="s">
        <v>7880</v>
      </c>
      <c r="D1322" s="1364">
        <v>260</v>
      </c>
    </row>
    <row r="1323" spans="1:4" ht="30">
      <c r="A1323" s="1365">
        <v>41965</v>
      </c>
      <c r="B1323" s="1366" t="s">
        <v>9682</v>
      </c>
      <c r="C1323" s="1365" t="s">
        <v>7880</v>
      </c>
      <c r="D1323" s="1367">
        <v>251.88</v>
      </c>
    </row>
    <row r="1324" spans="1:4" ht="30">
      <c r="A1324" s="1336">
        <v>34492</v>
      </c>
      <c r="B1324" s="1337" t="s">
        <v>9683</v>
      </c>
      <c r="C1324" s="1336" t="s">
        <v>7869</v>
      </c>
      <c r="D1324" s="1364">
        <v>283.68</v>
      </c>
    </row>
    <row r="1325" spans="1:4" ht="30">
      <c r="A1325" s="1365">
        <v>1524</v>
      </c>
      <c r="B1325" s="1366" t="s">
        <v>9684</v>
      </c>
      <c r="C1325" s="1365" t="s">
        <v>7869</v>
      </c>
      <c r="D1325" s="1367">
        <v>330</v>
      </c>
    </row>
    <row r="1326" spans="1:4" ht="30">
      <c r="A1326" s="1336">
        <v>38404</v>
      </c>
      <c r="B1326" s="1337" t="s">
        <v>9685</v>
      </c>
      <c r="C1326" s="1336" t="s">
        <v>7869</v>
      </c>
      <c r="D1326" s="1364">
        <v>348.3</v>
      </c>
    </row>
    <row r="1327" spans="1:4" ht="30">
      <c r="A1327" s="1365">
        <v>39849</v>
      </c>
      <c r="B1327" s="1366" t="s">
        <v>9686</v>
      </c>
      <c r="C1327" s="1365" t="s">
        <v>7869</v>
      </c>
      <c r="D1327" s="1367">
        <v>347.55</v>
      </c>
    </row>
    <row r="1328" spans="1:4" ht="30">
      <c r="A1328" s="1336">
        <v>38464</v>
      </c>
      <c r="B1328" s="1337" t="s">
        <v>9687</v>
      </c>
      <c r="C1328" s="1336" t="s">
        <v>7869</v>
      </c>
      <c r="D1328" s="1364">
        <v>420.75</v>
      </c>
    </row>
    <row r="1329" spans="1:4" ht="30">
      <c r="A1329" s="1365">
        <v>34493</v>
      </c>
      <c r="B1329" s="1366" t="s">
        <v>9688</v>
      </c>
      <c r="C1329" s="1365" t="s">
        <v>7869</v>
      </c>
      <c r="D1329" s="1367">
        <v>294.68</v>
      </c>
    </row>
    <row r="1330" spans="1:4" ht="30">
      <c r="A1330" s="1336">
        <v>1527</v>
      </c>
      <c r="B1330" s="1337" t="s">
        <v>9689</v>
      </c>
      <c r="C1330" s="1336" t="s">
        <v>7869</v>
      </c>
      <c r="D1330" s="1364">
        <v>343.89</v>
      </c>
    </row>
    <row r="1331" spans="1:4" ht="30">
      <c r="A1331" s="1365">
        <v>38405</v>
      </c>
      <c r="B1331" s="1366" t="s">
        <v>9690</v>
      </c>
      <c r="C1331" s="1365" t="s">
        <v>7869</v>
      </c>
      <c r="D1331" s="1367">
        <v>369.2</v>
      </c>
    </row>
    <row r="1332" spans="1:4" ht="30">
      <c r="A1332" s="1336">
        <v>38408</v>
      </c>
      <c r="B1332" s="1337" t="s">
        <v>9691</v>
      </c>
      <c r="C1332" s="1336" t="s">
        <v>7869</v>
      </c>
      <c r="D1332" s="1364">
        <v>383.91</v>
      </c>
    </row>
    <row r="1333" spans="1:4" ht="30">
      <c r="A1333" s="1365">
        <v>34494</v>
      </c>
      <c r="B1333" s="1366" t="s">
        <v>9692</v>
      </c>
      <c r="C1333" s="1365" t="s">
        <v>7869</v>
      </c>
      <c r="D1333" s="1367">
        <v>307.76</v>
      </c>
    </row>
    <row r="1334" spans="1:4" ht="30">
      <c r="A1334" s="1336">
        <v>1525</v>
      </c>
      <c r="B1334" s="1337" t="s">
        <v>9693</v>
      </c>
      <c r="C1334" s="1336" t="s">
        <v>7869</v>
      </c>
      <c r="D1334" s="1364">
        <v>355.47</v>
      </c>
    </row>
    <row r="1335" spans="1:4" ht="30">
      <c r="A1335" s="1365">
        <v>38406</v>
      </c>
      <c r="B1335" s="1366" t="s">
        <v>9694</v>
      </c>
      <c r="C1335" s="1365" t="s">
        <v>7869</v>
      </c>
      <c r="D1335" s="1367">
        <v>387.91</v>
      </c>
    </row>
    <row r="1336" spans="1:4" ht="30">
      <c r="A1336" s="1336">
        <v>38409</v>
      </c>
      <c r="B1336" s="1337" t="s">
        <v>9695</v>
      </c>
      <c r="C1336" s="1336" t="s">
        <v>7869</v>
      </c>
      <c r="D1336" s="1364">
        <v>413.83</v>
      </c>
    </row>
    <row r="1337" spans="1:4" ht="30">
      <c r="A1337" s="1365">
        <v>34495</v>
      </c>
      <c r="B1337" s="1366" t="s">
        <v>9696</v>
      </c>
      <c r="C1337" s="1365" t="s">
        <v>7869</v>
      </c>
      <c r="D1337" s="1367">
        <v>320.91000000000003</v>
      </c>
    </row>
    <row r="1338" spans="1:4" ht="30">
      <c r="A1338" s="1336">
        <v>11145</v>
      </c>
      <c r="B1338" s="1337" t="s">
        <v>9697</v>
      </c>
      <c r="C1338" s="1336" t="s">
        <v>7869</v>
      </c>
      <c r="D1338" s="1364">
        <v>368.21</v>
      </c>
    </row>
    <row r="1339" spans="1:4" ht="30">
      <c r="A1339" s="1365">
        <v>34496</v>
      </c>
      <c r="B1339" s="1366" t="s">
        <v>9698</v>
      </c>
      <c r="C1339" s="1365" t="s">
        <v>7869</v>
      </c>
      <c r="D1339" s="1367">
        <v>335.21</v>
      </c>
    </row>
    <row r="1340" spans="1:4" ht="30">
      <c r="A1340" s="1336">
        <v>34479</v>
      </c>
      <c r="B1340" s="1337" t="s">
        <v>9699</v>
      </c>
      <c r="C1340" s="1336" t="s">
        <v>7869</v>
      </c>
      <c r="D1340" s="1364">
        <v>382.1</v>
      </c>
    </row>
    <row r="1341" spans="1:4" ht="30">
      <c r="A1341" s="1365">
        <v>34481</v>
      </c>
      <c r="B1341" s="1366" t="s">
        <v>9700</v>
      </c>
      <c r="C1341" s="1365" t="s">
        <v>7869</v>
      </c>
      <c r="D1341" s="1367">
        <v>429.57</v>
      </c>
    </row>
    <row r="1342" spans="1:4" ht="30">
      <c r="A1342" s="1336">
        <v>34483</v>
      </c>
      <c r="B1342" s="1337" t="s">
        <v>9701</v>
      </c>
      <c r="C1342" s="1336" t="s">
        <v>7869</v>
      </c>
      <c r="D1342" s="1364">
        <v>509.47</v>
      </c>
    </row>
    <row r="1343" spans="1:4" ht="30">
      <c r="A1343" s="1365">
        <v>34485</v>
      </c>
      <c r="B1343" s="1366" t="s">
        <v>9702</v>
      </c>
      <c r="C1343" s="1365" t="s">
        <v>7869</v>
      </c>
      <c r="D1343" s="1367">
        <v>654.21</v>
      </c>
    </row>
    <row r="1344" spans="1:4" ht="30">
      <c r="A1344" s="1336">
        <v>34497</v>
      </c>
      <c r="B1344" s="1337" t="s">
        <v>9703</v>
      </c>
      <c r="C1344" s="1336" t="s">
        <v>7869</v>
      </c>
      <c r="D1344" s="1364">
        <v>903.15</v>
      </c>
    </row>
    <row r="1345" spans="1:4" ht="30">
      <c r="A1345" s="1365">
        <v>14041</v>
      </c>
      <c r="B1345" s="1366" t="s">
        <v>9704</v>
      </c>
      <c r="C1345" s="1365" t="s">
        <v>7869</v>
      </c>
      <c r="D1345" s="1367">
        <v>283.05</v>
      </c>
    </row>
    <row r="1346" spans="1:4" ht="30">
      <c r="A1346" s="1336">
        <v>1523</v>
      </c>
      <c r="B1346" s="1337" t="s">
        <v>9705</v>
      </c>
      <c r="C1346" s="1336" t="s">
        <v>7869</v>
      </c>
      <c r="D1346" s="1364">
        <v>285.76</v>
      </c>
    </row>
    <row r="1347" spans="1:4">
      <c r="A1347" s="1365">
        <v>14052</v>
      </c>
      <c r="B1347" s="1366" t="s">
        <v>9706</v>
      </c>
      <c r="C1347" s="1365" t="s">
        <v>7867</v>
      </c>
      <c r="D1347" s="1367">
        <v>6.5</v>
      </c>
    </row>
    <row r="1348" spans="1:4">
      <c r="A1348" s="1336">
        <v>14054</v>
      </c>
      <c r="B1348" s="1337" t="s">
        <v>9707</v>
      </c>
      <c r="C1348" s="1336" t="s">
        <v>7867</v>
      </c>
      <c r="D1348" s="1364">
        <v>8.4499999999999993</v>
      </c>
    </row>
    <row r="1349" spans="1:4">
      <c r="A1349" s="1365">
        <v>14053</v>
      </c>
      <c r="B1349" s="1366" t="s">
        <v>9708</v>
      </c>
      <c r="C1349" s="1365" t="s">
        <v>7867</v>
      </c>
      <c r="D1349" s="1367">
        <v>6.6</v>
      </c>
    </row>
    <row r="1350" spans="1:4">
      <c r="A1350" s="1336">
        <v>2558</v>
      </c>
      <c r="B1350" s="1337" t="s">
        <v>9709</v>
      </c>
      <c r="C1350" s="1336" t="s">
        <v>7867</v>
      </c>
      <c r="D1350" s="1364">
        <v>4.97</v>
      </c>
    </row>
    <row r="1351" spans="1:4">
      <c r="A1351" s="1365">
        <v>2560</v>
      </c>
      <c r="B1351" s="1366" t="s">
        <v>9710</v>
      </c>
      <c r="C1351" s="1365" t="s">
        <v>7867</v>
      </c>
      <c r="D1351" s="1367">
        <v>8.75</v>
      </c>
    </row>
    <row r="1352" spans="1:4">
      <c r="A1352" s="1336">
        <v>2559</v>
      </c>
      <c r="B1352" s="1337" t="s">
        <v>9711</v>
      </c>
      <c r="C1352" s="1336" t="s">
        <v>7867</v>
      </c>
      <c r="D1352" s="1364">
        <v>7</v>
      </c>
    </row>
    <row r="1353" spans="1:4">
      <c r="A1353" s="1365">
        <v>2592</v>
      </c>
      <c r="B1353" s="1366" t="s">
        <v>9712</v>
      </c>
      <c r="C1353" s="1365" t="s">
        <v>7867</v>
      </c>
      <c r="D1353" s="1367">
        <v>116.04</v>
      </c>
    </row>
    <row r="1354" spans="1:4">
      <c r="A1354" s="1336">
        <v>2566</v>
      </c>
      <c r="B1354" s="1337" t="s">
        <v>9713</v>
      </c>
      <c r="C1354" s="1336" t="s">
        <v>7867</v>
      </c>
      <c r="D1354" s="1364">
        <v>11.67</v>
      </c>
    </row>
    <row r="1355" spans="1:4">
      <c r="A1355" s="1365">
        <v>2589</v>
      </c>
      <c r="B1355" s="1366" t="s">
        <v>9714</v>
      </c>
      <c r="C1355" s="1365" t="s">
        <v>7867</v>
      </c>
      <c r="D1355" s="1367">
        <v>15.52</v>
      </c>
    </row>
    <row r="1356" spans="1:4">
      <c r="A1356" s="1336">
        <v>2591</v>
      </c>
      <c r="B1356" s="1337" t="s">
        <v>9715</v>
      </c>
      <c r="C1356" s="1336" t="s">
        <v>7867</v>
      </c>
      <c r="D1356" s="1364">
        <v>5.66</v>
      </c>
    </row>
    <row r="1357" spans="1:4">
      <c r="A1357" s="1365">
        <v>2590</v>
      </c>
      <c r="B1357" s="1366" t="s">
        <v>9716</v>
      </c>
      <c r="C1357" s="1365" t="s">
        <v>7867</v>
      </c>
      <c r="D1357" s="1367">
        <v>9.52</v>
      </c>
    </row>
    <row r="1358" spans="1:4">
      <c r="A1358" s="1336">
        <v>2567</v>
      </c>
      <c r="B1358" s="1337" t="s">
        <v>9717</v>
      </c>
      <c r="C1358" s="1336" t="s">
        <v>7867</v>
      </c>
      <c r="D1358" s="1364">
        <v>22.76</v>
      </c>
    </row>
    <row r="1359" spans="1:4">
      <c r="A1359" s="1365">
        <v>2565</v>
      </c>
      <c r="B1359" s="1366" t="s">
        <v>9718</v>
      </c>
      <c r="C1359" s="1365" t="s">
        <v>7867</v>
      </c>
      <c r="D1359" s="1367">
        <v>5.67</v>
      </c>
    </row>
    <row r="1360" spans="1:4">
      <c r="A1360" s="1336">
        <v>2568</v>
      </c>
      <c r="B1360" s="1337" t="s">
        <v>9719</v>
      </c>
      <c r="C1360" s="1336" t="s">
        <v>7867</v>
      </c>
      <c r="D1360" s="1364">
        <v>63.22</v>
      </c>
    </row>
    <row r="1361" spans="1:4">
      <c r="A1361" s="1365">
        <v>2594</v>
      </c>
      <c r="B1361" s="1366" t="s">
        <v>9720</v>
      </c>
      <c r="C1361" s="1365" t="s">
        <v>7867</v>
      </c>
      <c r="D1361" s="1367">
        <v>105.32</v>
      </c>
    </row>
    <row r="1362" spans="1:4">
      <c r="A1362" s="1336">
        <v>2587</v>
      </c>
      <c r="B1362" s="1337" t="s">
        <v>9721</v>
      </c>
      <c r="C1362" s="1336" t="s">
        <v>7867</v>
      </c>
      <c r="D1362" s="1364">
        <v>17.95</v>
      </c>
    </row>
    <row r="1363" spans="1:4">
      <c r="A1363" s="1365">
        <v>2588</v>
      </c>
      <c r="B1363" s="1366" t="s">
        <v>9722</v>
      </c>
      <c r="C1363" s="1365" t="s">
        <v>7867</v>
      </c>
      <c r="D1363" s="1367">
        <v>14.26</v>
      </c>
    </row>
    <row r="1364" spans="1:4">
      <c r="A1364" s="1336">
        <v>2569</v>
      </c>
      <c r="B1364" s="1337" t="s">
        <v>9723</v>
      </c>
      <c r="C1364" s="1336" t="s">
        <v>7867</v>
      </c>
      <c r="D1364" s="1364">
        <v>5.49</v>
      </c>
    </row>
    <row r="1365" spans="1:4">
      <c r="A1365" s="1365">
        <v>2570</v>
      </c>
      <c r="B1365" s="1366" t="s">
        <v>9724</v>
      </c>
      <c r="C1365" s="1365" t="s">
        <v>7867</v>
      </c>
      <c r="D1365" s="1367">
        <v>9.2100000000000009</v>
      </c>
    </row>
    <row r="1366" spans="1:4">
      <c r="A1366" s="1336">
        <v>2571</v>
      </c>
      <c r="B1366" s="1337" t="s">
        <v>9725</v>
      </c>
      <c r="C1366" s="1336" t="s">
        <v>7867</v>
      </c>
      <c r="D1366" s="1364">
        <v>27.34</v>
      </c>
    </row>
    <row r="1367" spans="1:4">
      <c r="A1367" s="1365">
        <v>2593</v>
      </c>
      <c r="B1367" s="1366" t="s">
        <v>9726</v>
      </c>
      <c r="C1367" s="1365" t="s">
        <v>7867</v>
      </c>
      <c r="D1367" s="1367">
        <v>5.85</v>
      </c>
    </row>
    <row r="1368" spans="1:4">
      <c r="A1368" s="1336">
        <v>2572</v>
      </c>
      <c r="B1368" s="1337" t="s">
        <v>9727</v>
      </c>
      <c r="C1368" s="1336" t="s">
        <v>7867</v>
      </c>
      <c r="D1368" s="1364">
        <v>80.849999999999994</v>
      </c>
    </row>
    <row r="1369" spans="1:4">
      <c r="A1369" s="1365">
        <v>2595</v>
      </c>
      <c r="B1369" s="1366" t="s">
        <v>9728</v>
      </c>
      <c r="C1369" s="1365" t="s">
        <v>7867</v>
      </c>
      <c r="D1369" s="1367">
        <v>126.14</v>
      </c>
    </row>
    <row r="1370" spans="1:4">
      <c r="A1370" s="1336">
        <v>2576</v>
      </c>
      <c r="B1370" s="1337" t="s">
        <v>9729</v>
      </c>
      <c r="C1370" s="1336" t="s">
        <v>7867</v>
      </c>
      <c r="D1370" s="1364">
        <v>21.5</v>
      </c>
    </row>
    <row r="1371" spans="1:4">
      <c r="A1371" s="1365">
        <v>2575</v>
      </c>
      <c r="B1371" s="1366" t="s">
        <v>9730</v>
      </c>
      <c r="C1371" s="1365" t="s">
        <v>7867</v>
      </c>
      <c r="D1371" s="1367">
        <v>16.16</v>
      </c>
    </row>
    <row r="1372" spans="1:4">
      <c r="A1372" s="1336">
        <v>2573</v>
      </c>
      <c r="B1372" s="1337" t="s">
        <v>9731</v>
      </c>
      <c r="C1372" s="1336" t="s">
        <v>7867</v>
      </c>
      <c r="D1372" s="1364">
        <v>6.71</v>
      </c>
    </row>
    <row r="1373" spans="1:4">
      <c r="A1373" s="1365">
        <v>2586</v>
      </c>
      <c r="B1373" s="1366" t="s">
        <v>9732</v>
      </c>
      <c r="C1373" s="1365" t="s">
        <v>7867</v>
      </c>
      <c r="D1373" s="1367">
        <v>10.88</v>
      </c>
    </row>
    <row r="1374" spans="1:4">
      <c r="A1374" s="1336">
        <v>2577</v>
      </c>
      <c r="B1374" s="1337" t="s">
        <v>9733</v>
      </c>
      <c r="C1374" s="1336" t="s">
        <v>7867</v>
      </c>
      <c r="D1374" s="1364">
        <v>29.14</v>
      </c>
    </row>
    <row r="1375" spans="1:4">
      <c r="A1375" s="1365">
        <v>2574</v>
      </c>
      <c r="B1375" s="1366" t="s">
        <v>9734</v>
      </c>
      <c r="C1375" s="1365" t="s">
        <v>7867</v>
      </c>
      <c r="D1375" s="1367">
        <v>6.75</v>
      </c>
    </row>
    <row r="1376" spans="1:4">
      <c r="A1376" s="1336">
        <v>2578</v>
      </c>
      <c r="B1376" s="1337" t="s">
        <v>9735</v>
      </c>
      <c r="C1376" s="1336" t="s">
        <v>7867</v>
      </c>
      <c r="D1376" s="1364">
        <v>90.97</v>
      </c>
    </row>
    <row r="1377" spans="1:4">
      <c r="A1377" s="1365">
        <v>2585</v>
      </c>
      <c r="B1377" s="1366" t="s">
        <v>9736</v>
      </c>
      <c r="C1377" s="1365" t="s">
        <v>7867</v>
      </c>
      <c r="D1377" s="1367">
        <v>124.83</v>
      </c>
    </row>
    <row r="1378" spans="1:4">
      <c r="A1378" s="1336">
        <v>12008</v>
      </c>
      <c r="B1378" s="1337" t="s">
        <v>9737</v>
      </c>
      <c r="C1378" s="1336" t="s">
        <v>7867</v>
      </c>
      <c r="D1378" s="1364">
        <v>66.98</v>
      </c>
    </row>
    <row r="1379" spans="1:4">
      <c r="A1379" s="1365">
        <v>2582</v>
      </c>
      <c r="B1379" s="1366" t="s">
        <v>9738</v>
      </c>
      <c r="C1379" s="1365" t="s">
        <v>7867</v>
      </c>
      <c r="D1379" s="1367">
        <v>19.940000000000001</v>
      </c>
    </row>
    <row r="1380" spans="1:4">
      <c r="A1380" s="1336">
        <v>2597</v>
      </c>
      <c r="B1380" s="1337" t="s">
        <v>9739</v>
      </c>
      <c r="C1380" s="1336" t="s">
        <v>7867</v>
      </c>
      <c r="D1380" s="1364">
        <v>17.09</v>
      </c>
    </row>
    <row r="1381" spans="1:4">
      <c r="A1381" s="1365">
        <v>2579</v>
      </c>
      <c r="B1381" s="1366" t="s">
        <v>9740</v>
      </c>
      <c r="C1381" s="1365" t="s">
        <v>7867</v>
      </c>
      <c r="D1381" s="1367">
        <v>8.14</v>
      </c>
    </row>
    <row r="1382" spans="1:4">
      <c r="A1382" s="1336">
        <v>2581</v>
      </c>
      <c r="B1382" s="1337" t="s">
        <v>9741</v>
      </c>
      <c r="C1382" s="1336" t="s">
        <v>7867</v>
      </c>
      <c r="D1382" s="1364">
        <v>10.41</v>
      </c>
    </row>
    <row r="1383" spans="1:4">
      <c r="A1383" s="1365">
        <v>2596</v>
      </c>
      <c r="B1383" s="1366" t="s">
        <v>9742</v>
      </c>
      <c r="C1383" s="1365" t="s">
        <v>7867</v>
      </c>
      <c r="D1383" s="1367">
        <v>30.8</v>
      </c>
    </row>
    <row r="1384" spans="1:4">
      <c r="A1384" s="1336">
        <v>2580</v>
      </c>
      <c r="B1384" s="1337" t="s">
        <v>9743</v>
      </c>
      <c r="C1384" s="1336" t="s">
        <v>7867</v>
      </c>
      <c r="D1384" s="1364">
        <v>8.92</v>
      </c>
    </row>
    <row r="1385" spans="1:4">
      <c r="A1385" s="1365">
        <v>2583</v>
      </c>
      <c r="B1385" s="1366" t="s">
        <v>9744</v>
      </c>
      <c r="C1385" s="1365" t="s">
        <v>7867</v>
      </c>
      <c r="D1385" s="1367">
        <v>74.91</v>
      </c>
    </row>
    <row r="1386" spans="1:4">
      <c r="A1386" s="1336">
        <v>2584</v>
      </c>
      <c r="B1386" s="1337" t="s">
        <v>9745</v>
      </c>
      <c r="C1386" s="1336" t="s">
        <v>7867</v>
      </c>
      <c r="D1386" s="1364">
        <v>124.71</v>
      </c>
    </row>
    <row r="1387" spans="1:4">
      <c r="A1387" s="1365">
        <v>12010</v>
      </c>
      <c r="B1387" s="1366" t="s">
        <v>9746</v>
      </c>
      <c r="C1387" s="1365" t="s">
        <v>7867</v>
      </c>
      <c r="D1387" s="1367">
        <v>6.98</v>
      </c>
    </row>
    <row r="1388" spans="1:4">
      <c r="A1388" s="1336">
        <v>39329</v>
      </c>
      <c r="B1388" s="1337" t="s">
        <v>9747</v>
      </c>
      <c r="C1388" s="1336" t="s">
        <v>7867</v>
      </c>
      <c r="D1388" s="1364">
        <v>7.3</v>
      </c>
    </row>
    <row r="1389" spans="1:4">
      <c r="A1389" s="1365">
        <v>39330</v>
      </c>
      <c r="B1389" s="1366" t="s">
        <v>9748</v>
      </c>
      <c r="C1389" s="1365" t="s">
        <v>7867</v>
      </c>
      <c r="D1389" s="1367">
        <v>7.68</v>
      </c>
    </row>
    <row r="1390" spans="1:4">
      <c r="A1390" s="1336">
        <v>39332</v>
      </c>
      <c r="B1390" s="1337" t="s">
        <v>9749</v>
      </c>
      <c r="C1390" s="1336" t="s">
        <v>7867</v>
      </c>
      <c r="D1390" s="1364">
        <v>8.58</v>
      </c>
    </row>
    <row r="1391" spans="1:4">
      <c r="A1391" s="1365">
        <v>39331</v>
      </c>
      <c r="B1391" s="1366" t="s">
        <v>9750</v>
      </c>
      <c r="C1391" s="1365" t="s">
        <v>7867</v>
      </c>
      <c r="D1391" s="1367">
        <v>6.83</v>
      </c>
    </row>
    <row r="1392" spans="1:4">
      <c r="A1392" s="1336">
        <v>39333</v>
      </c>
      <c r="B1392" s="1337" t="s">
        <v>9751</v>
      </c>
      <c r="C1392" s="1336" t="s">
        <v>7867</v>
      </c>
      <c r="D1392" s="1364">
        <v>6.66</v>
      </c>
    </row>
    <row r="1393" spans="1:4">
      <c r="A1393" s="1365">
        <v>39335</v>
      </c>
      <c r="B1393" s="1366" t="s">
        <v>9752</v>
      </c>
      <c r="C1393" s="1365" t="s">
        <v>7867</v>
      </c>
      <c r="D1393" s="1367">
        <v>7.71</v>
      </c>
    </row>
    <row r="1394" spans="1:4">
      <c r="A1394" s="1336">
        <v>39334</v>
      </c>
      <c r="B1394" s="1337" t="s">
        <v>9753</v>
      </c>
      <c r="C1394" s="1336" t="s">
        <v>7867</v>
      </c>
      <c r="D1394" s="1364">
        <v>6.12</v>
      </c>
    </row>
    <row r="1395" spans="1:4">
      <c r="A1395" s="1365">
        <v>12016</v>
      </c>
      <c r="B1395" s="1366" t="s">
        <v>9754</v>
      </c>
      <c r="C1395" s="1365" t="s">
        <v>7867</v>
      </c>
      <c r="D1395" s="1367">
        <v>7.69</v>
      </c>
    </row>
    <row r="1396" spans="1:4">
      <c r="A1396" s="1336">
        <v>12015</v>
      </c>
      <c r="B1396" s="1337" t="s">
        <v>9755</v>
      </c>
      <c r="C1396" s="1336" t="s">
        <v>7867</v>
      </c>
      <c r="D1396" s="1364">
        <v>8.9499999999999993</v>
      </c>
    </row>
    <row r="1397" spans="1:4">
      <c r="A1397" s="1365">
        <v>12020</v>
      </c>
      <c r="B1397" s="1366" t="s">
        <v>9756</v>
      </c>
      <c r="C1397" s="1365" t="s">
        <v>7867</v>
      </c>
      <c r="D1397" s="1367">
        <v>7.69</v>
      </c>
    </row>
    <row r="1398" spans="1:4">
      <c r="A1398" s="1336">
        <v>12019</v>
      </c>
      <c r="B1398" s="1337" t="s">
        <v>9757</v>
      </c>
      <c r="C1398" s="1336" t="s">
        <v>7867</v>
      </c>
      <c r="D1398" s="1364">
        <v>8.9499999999999993</v>
      </c>
    </row>
    <row r="1399" spans="1:4">
      <c r="A1399" s="1365">
        <v>39336</v>
      </c>
      <c r="B1399" s="1366" t="s">
        <v>9758</v>
      </c>
      <c r="C1399" s="1365" t="s">
        <v>7867</v>
      </c>
      <c r="D1399" s="1367">
        <v>7.68</v>
      </c>
    </row>
    <row r="1400" spans="1:4">
      <c r="A1400" s="1336">
        <v>39338</v>
      </c>
      <c r="B1400" s="1337" t="s">
        <v>9759</v>
      </c>
      <c r="C1400" s="1336" t="s">
        <v>7867</v>
      </c>
      <c r="D1400" s="1364">
        <v>8.58</v>
      </c>
    </row>
    <row r="1401" spans="1:4">
      <c r="A1401" s="1365">
        <v>39337</v>
      </c>
      <c r="B1401" s="1366" t="s">
        <v>9760</v>
      </c>
      <c r="C1401" s="1365" t="s">
        <v>7867</v>
      </c>
      <c r="D1401" s="1367">
        <v>6.83</v>
      </c>
    </row>
    <row r="1402" spans="1:4">
      <c r="A1402" s="1336">
        <v>39341</v>
      </c>
      <c r="B1402" s="1337" t="s">
        <v>9761</v>
      </c>
      <c r="C1402" s="1336" t="s">
        <v>7867</v>
      </c>
      <c r="D1402" s="1364">
        <v>11.19</v>
      </c>
    </row>
    <row r="1403" spans="1:4">
      <c r="A1403" s="1365">
        <v>39340</v>
      </c>
      <c r="B1403" s="1366" t="s">
        <v>9762</v>
      </c>
      <c r="C1403" s="1365" t="s">
        <v>7867</v>
      </c>
      <c r="D1403" s="1367">
        <v>8.2100000000000009</v>
      </c>
    </row>
    <row r="1404" spans="1:4">
      <c r="A1404" s="1336">
        <v>12025</v>
      </c>
      <c r="B1404" s="1337" t="s">
        <v>9763</v>
      </c>
      <c r="C1404" s="1336" t="s">
        <v>7867</v>
      </c>
      <c r="D1404" s="1364">
        <v>8.48</v>
      </c>
    </row>
    <row r="1405" spans="1:4">
      <c r="A1405" s="1365">
        <v>39342</v>
      </c>
      <c r="B1405" s="1366" t="s">
        <v>9764</v>
      </c>
      <c r="C1405" s="1365" t="s">
        <v>7867</v>
      </c>
      <c r="D1405" s="1367">
        <v>11.19</v>
      </c>
    </row>
    <row r="1406" spans="1:4">
      <c r="A1406" s="1336">
        <v>39343</v>
      </c>
      <c r="B1406" s="1337" t="s">
        <v>9765</v>
      </c>
      <c r="C1406" s="1336" t="s">
        <v>7867</v>
      </c>
      <c r="D1406" s="1364">
        <v>9.4499999999999993</v>
      </c>
    </row>
    <row r="1407" spans="1:4">
      <c r="A1407" s="1365">
        <v>39345</v>
      </c>
      <c r="B1407" s="1366" t="s">
        <v>9766</v>
      </c>
      <c r="C1407" s="1365" t="s">
        <v>7867</v>
      </c>
      <c r="D1407" s="1367">
        <v>12.78</v>
      </c>
    </row>
    <row r="1408" spans="1:4">
      <c r="A1408" s="1336">
        <v>39344</v>
      </c>
      <c r="B1408" s="1337" t="s">
        <v>9767</v>
      </c>
      <c r="C1408" s="1336" t="s">
        <v>7867</v>
      </c>
      <c r="D1408" s="1364">
        <v>9.1300000000000008</v>
      </c>
    </row>
    <row r="1409" spans="1:4">
      <c r="A1409" s="1365">
        <v>12623</v>
      </c>
      <c r="B1409" s="1366" t="s">
        <v>9768</v>
      </c>
      <c r="C1409" s="1365" t="s">
        <v>7870</v>
      </c>
      <c r="D1409" s="1367">
        <v>9.7200000000000006</v>
      </c>
    </row>
    <row r="1410" spans="1:4">
      <c r="A1410" s="1336">
        <v>34498</v>
      </c>
      <c r="B1410" s="1337" t="s">
        <v>9769</v>
      </c>
      <c r="C1410" s="1336" t="s">
        <v>7867</v>
      </c>
      <c r="D1410" s="1364">
        <v>80.290000000000006</v>
      </c>
    </row>
    <row r="1411" spans="1:4">
      <c r="A1411" s="1365">
        <v>13244</v>
      </c>
      <c r="B1411" s="1366" t="s">
        <v>9770</v>
      </c>
      <c r="C1411" s="1365" t="s">
        <v>7867</v>
      </c>
      <c r="D1411" s="1367">
        <v>33.799999999999997</v>
      </c>
    </row>
    <row r="1412" spans="1:4">
      <c r="A1412" s="1336">
        <v>38998</v>
      </c>
      <c r="B1412" s="1337" t="s">
        <v>9771</v>
      </c>
      <c r="C1412" s="1336" t="s">
        <v>7867</v>
      </c>
      <c r="D1412" s="1364">
        <v>8.1999999999999993</v>
      </c>
    </row>
    <row r="1413" spans="1:4">
      <c r="A1413" s="1365">
        <v>38999</v>
      </c>
      <c r="B1413" s="1366" t="s">
        <v>9772</v>
      </c>
      <c r="C1413" s="1365" t="s">
        <v>7867</v>
      </c>
      <c r="D1413" s="1367">
        <v>13.57</v>
      </c>
    </row>
    <row r="1414" spans="1:4">
      <c r="A1414" s="1336">
        <v>38996</v>
      </c>
      <c r="B1414" s="1337" t="s">
        <v>9773</v>
      </c>
      <c r="C1414" s="1336" t="s">
        <v>7867</v>
      </c>
      <c r="D1414" s="1364">
        <v>11.85</v>
      </c>
    </row>
    <row r="1415" spans="1:4">
      <c r="A1415" s="1365">
        <v>38997</v>
      </c>
      <c r="B1415" s="1366" t="s">
        <v>9774</v>
      </c>
      <c r="C1415" s="1365" t="s">
        <v>7867</v>
      </c>
      <c r="D1415" s="1367">
        <v>19.18</v>
      </c>
    </row>
    <row r="1416" spans="1:4">
      <c r="A1416" s="1336">
        <v>39862</v>
      </c>
      <c r="B1416" s="1337" t="s">
        <v>9775</v>
      </c>
      <c r="C1416" s="1336" t="s">
        <v>7867</v>
      </c>
      <c r="D1416" s="1364">
        <v>5.44</v>
      </c>
    </row>
    <row r="1417" spans="1:4">
      <c r="A1417" s="1365">
        <v>39863</v>
      </c>
      <c r="B1417" s="1366" t="s">
        <v>9776</v>
      </c>
      <c r="C1417" s="1365" t="s">
        <v>7867</v>
      </c>
      <c r="D1417" s="1367">
        <v>5.52</v>
      </c>
    </row>
    <row r="1418" spans="1:4">
      <c r="A1418" s="1336">
        <v>39864</v>
      </c>
      <c r="B1418" s="1337" t="s">
        <v>9777</v>
      </c>
      <c r="C1418" s="1336" t="s">
        <v>7867</v>
      </c>
      <c r="D1418" s="1364">
        <v>6.85</v>
      </c>
    </row>
    <row r="1419" spans="1:4">
      <c r="A1419" s="1365">
        <v>39865</v>
      </c>
      <c r="B1419" s="1366" t="s">
        <v>9778</v>
      </c>
      <c r="C1419" s="1365" t="s">
        <v>7867</v>
      </c>
      <c r="D1419" s="1367">
        <v>9.66</v>
      </c>
    </row>
    <row r="1420" spans="1:4" ht="30">
      <c r="A1420" s="1336">
        <v>2517</v>
      </c>
      <c r="B1420" s="1337" t="s">
        <v>9779</v>
      </c>
      <c r="C1420" s="1336" t="s">
        <v>7867</v>
      </c>
      <c r="D1420" s="1364">
        <v>12.42</v>
      </c>
    </row>
    <row r="1421" spans="1:4" ht="30">
      <c r="A1421" s="1365">
        <v>2522</v>
      </c>
      <c r="B1421" s="1366" t="s">
        <v>9780</v>
      </c>
      <c r="C1421" s="1365" t="s">
        <v>7867</v>
      </c>
      <c r="D1421" s="1367">
        <v>8.0299999999999994</v>
      </c>
    </row>
    <row r="1422" spans="1:4" ht="30">
      <c r="A1422" s="1336">
        <v>2548</v>
      </c>
      <c r="B1422" s="1337" t="s">
        <v>9781</v>
      </c>
      <c r="C1422" s="1336" t="s">
        <v>7867</v>
      </c>
      <c r="D1422" s="1364">
        <v>4.9400000000000004</v>
      </c>
    </row>
    <row r="1423" spans="1:4">
      <c r="A1423" s="1365">
        <v>2516</v>
      </c>
      <c r="B1423" s="1366" t="s">
        <v>9782</v>
      </c>
      <c r="C1423" s="1365" t="s">
        <v>7867</v>
      </c>
      <c r="D1423" s="1367">
        <v>6.44</v>
      </c>
    </row>
    <row r="1424" spans="1:4" ht="30">
      <c r="A1424" s="1336">
        <v>2518</v>
      </c>
      <c r="B1424" s="1337" t="s">
        <v>9783</v>
      </c>
      <c r="C1424" s="1336" t="s">
        <v>7867</v>
      </c>
      <c r="D1424" s="1364">
        <v>59.14</v>
      </c>
    </row>
    <row r="1425" spans="1:4">
      <c r="A1425" s="1365">
        <v>2521</v>
      </c>
      <c r="B1425" s="1366" t="s">
        <v>9784</v>
      </c>
      <c r="C1425" s="1365" t="s">
        <v>7867</v>
      </c>
      <c r="D1425" s="1367">
        <v>25.17</v>
      </c>
    </row>
    <row r="1426" spans="1:4" ht="30">
      <c r="A1426" s="1336">
        <v>2515</v>
      </c>
      <c r="B1426" s="1337" t="s">
        <v>9785</v>
      </c>
      <c r="C1426" s="1336" t="s">
        <v>7867</v>
      </c>
      <c r="D1426" s="1364">
        <v>5.36</v>
      </c>
    </row>
    <row r="1427" spans="1:4">
      <c r="A1427" s="1365">
        <v>2519</v>
      </c>
      <c r="B1427" s="1366" t="s">
        <v>9786</v>
      </c>
      <c r="C1427" s="1365" t="s">
        <v>7867</v>
      </c>
      <c r="D1427" s="1367">
        <v>71.31</v>
      </c>
    </row>
    <row r="1428" spans="1:4">
      <c r="A1428" s="1336">
        <v>2520</v>
      </c>
      <c r="B1428" s="1337" t="s">
        <v>9787</v>
      </c>
      <c r="C1428" s="1336" t="s">
        <v>7867</v>
      </c>
      <c r="D1428" s="1364">
        <v>131.25</v>
      </c>
    </row>
    <row r="1429" spans="1:4">
      <c r="A1429" s="1365">
        <v>1602</v>
      </c>
      <c r="B1429" s="1366" t="s">
        <v>9788</v>
      </c>
      <c r="C1429" s="1365" t="s">
        <v>7867</v>
      </c>
      <c r="D1429" s="1367">
        <v>25.55</v>
      </c>
    </row>
    <row r="1430" spans="1:4">
      <c r="A1430" s="1336">
        <v>1601</v>
      </c>
      <c r="B1430" s="1337" t="s">
        <v>9789</v>
      </c>
      <c r="C1430" s="1336" t="s">
        <v>7867</v>
      </c>
      <c r="D1430" s="1364">
        <v>22.77</v>
      </c>
    </row>
    <row r="1431" spans="1:4">
      <c r="A1431" s="1365">
        <v>1598</v>
      </c>
      <c r="B1431" s="1366" t="s">
        <v>9790</v>
      </c>
      <c r="C1431" s="1365" t="s">
        <v>7867</v>
      </c>
      <c r="D1431" s="1367">
        <v>6.74</v>
      </c>
    </row>
    <row r="1432" spans="1:4">
      <c r="A1432" s="1336">
        <v>1600</v>
      </c>
      <c r="B1432" s="1337" t="s">
        <v>9791</v>
      </c>
      <c r="C1432" s="1336" t="s">
        <v>7867</v>
      </c>
      <c r="D1432" s="1364">
        <v>9.9499999999999993</v>
      </c>
    </row>
    <row r="1433" spans="1:4">
      <c r="A1433" s="1365">
        <v>1603</v>
      </c>
      <c r="B1433" s="1366" t="s">
        <v>9792</v>
      </c>
      <c r="C1433" s="1365" t="s">
        <v>7867</v>
      </c>
      <c r="D1433" s="1367">
        <v>38.58</v>
      </c>
    </row>
    <row r="1434" spans="1:4">
      <c r="A1434" s="1336">
        <v>1599</v>
      </c>
      <c r="B1434" s="1337" t="s">
        <v>9793</v>
      </c>
      <c r="C1434" s="1336" t="s">
        <v>7867</v>
      </c>
      <c r="D1434" s="1364">
        <v>7.82</v>
      </c>
    </row>
    <row r="1435" spans="1:4">
      <c r="A1435" s="1365">
        <v>1597</v>
      </c>
      <c r="B1435" s="1366" t="s">
        <v>9794</v>
      </c>
      <c r="C1435" s="1365" t="s">
        <v>7867</v>
      </c>
      <c r="D1435" s="1367">
        <v>6.33</v>
      </c>
    </row>
    <row r="1436" spans="1:4">
      <c r="A1436" s="1336">
        <v>39600</v>
      </c>
      <c r="B1436" s="1337" t="s">
        <v>9795</v>
      </c>
      <c r="C1436" s="1336" t="s">
        <v>7867</v>
      </c>
      <c r="D1436" s="1364">
        <v>8.69</v>
      </c>
    </row>
    <row r="1437" spans="1:4">
      <c r="A1437" s="1365">
        <v>39601</v>
      </c>
      <c r="B1437" s="1366" t="s">
        <v>9796</v>
      </c>
      <c r="C1437" s="1365" t="s">
        <v>7867</v>
      </c>
      <c r="D1437" s="1367">
        <v>15.12</v>
      </c>
    </row>
    <row r="1438" spans="1:4">
      <c r="A1438" s="1336">
        <v>39602</v>
      </c>
      <c r="B1438" s="1337" t="s">
        <v>9797</v>
      </c>
      <c r="C1438" s="1336" t="s">
        <v>7867</v>
      </c>
      <c r="D1438" s="1364">
        <v>0.99</v>
      </c>
    </row>
    <row r="1439" spans="1:4">
      <c r="A1439" s="1365">
        <v>39603</v>
      </c>
      <c r="B1439" s="1366" t="s">
        <v>9798</v>
      </c>
      <c r="C1439" s="1365" t="s">
        <v>7867</v>
      </c>
      <c r="D1439" s="1367">
        <v>1.7</v>
      </c>
    </row>
    <row r="1440" spans="1:4">
      <c r="A1440" s="1336">
        <v>11821</v>
      </c>
      <c r="B1440" s="1337" t="s">
        <v>9799</v>
      </c>
      <c r="C1440" s="1336" t="s">
        <v>7867</v>
      </c>
      <c r="D1440" s="1364">
        <v>5.2</v>
      </c>
    </row>
    <row r="1441" spans="1:4">
      <c r="A1441" s="1365">
        <v>1562</v>
      </c>
      <c r="B1441" s="1366" t="s">
        <v>9800</v>
      </c>
      <c r="C1441" s="1365" t="s">
        <v>7867</v>
      </c>
      <c r="D1441" s="1367">
        <v>8.52</v>
      </c>
    </row>
    <row r="1442" spans="1:4">
      <c r="A1442" s="1336">
        <v>1563</v>
      </c>
      <c r="B1442" s="1337" t="s">
        <v>9801</v>
      </c>
      <c r="C1442" s="1336" t="s">
        <v>7867</v>
      </c>
      <c r="D1442" s="1364">
        <v>11.44</v>
      </c>
    </row>
    <row r="1443" spans="1:4">
      <c r="A1443" s="1365">
        <v>11856</v>
      </c>
      <c r="B1443" s="1366" t="s">
        <v>9802</v>
      </c>
      <c r="C1443" s="1365" t="s">
        <v>7867</v>
      </c>
      <c r="D1443" s="1367">
        <v>3.41</v>
      </c>
    </row>
    <row r="1444" spans="1:4">
      <c r="A1444" s="1336">
        <v>11857</v>
      </c>
      <c r="B1444" s="1337" t="s">
        <v>9803</v>
      </c>
      <c r="C1444" s="1336" t="s">
        <v>7867</v>
      </c>
      <c r="D1444" s="1364">
        <v>17.940000000000001</v>
      </c>
    </row>
    <row r="1445" spans="1:4">
      <c r="A1445" s="1365">
        <v>11858</v>
      </c>
      <c r="B1445" s="1366" t="s">
        <v>9804</v>
      </c>
      <c r="C1445" s="1365" t="s">
        <v>7867</v>
      </c>
      <c r="D1445" s="1367">
        <v>22.27</v>
      </c>
    </row>
    <row r="1446" spans="1:4">
      <c r="A1446" s="1336">
        <v>1539</v>
      </c>
      <c r="B1446" s="1337" t="s">
        <v>9805</v>
      </c>
      <c r="C1446" s="1336" t="s">
        <v>7867</v>
      </c>
      <c r="D1446" s="1364">
        <v>4</v>
      </c>
    </row>
    <row r="1447" spans="1:4">
      <c r="A1447" s="1365">
        <v>11859</v>
      </c>
      <c r="B1447" s="1366" t="s">
        <v>9806</v>
      </c>
      <c r="C1447" s="1365" t="s">
        <v>7867</v>
      </c>
      <c r="D1447" s="1367">
        <v>30.3</v>
      </c>
    </row>
    <row r="1448" spans="1:4">
      <c r="A1448" s="1336">
        <v>1550</v>
      </c>
      <c r="B1448" s="1337" t="s">
        <v>9807</v>
      </c>
      <c r="C1448" s="1336" t="s">
        <v>7867</v>
      </c>
      <c r="D1448" s="1364">
        <v>4.22</v>
      </c>
    </row>
    <row r="1449" spans="1:4">
      <c r="A1449" s="1365">
        <v>11854</v>
      </c>
      <c r="B1449" s="1366" t="s">
        <v>9808</v>
      </c>
      <c r="C1449" s="1365" t="s">
        <v>7867</v>
      </c>
      <c r="D1449" s="1367">
        <v>5.28</v>
      </c>
    </row>
    <row r="1450" spans="1:4">
      <c r="A1450" s="1336">
        <v>11862</v>
      </c>
      <c r="B1450" s="1337" t="s">
        <v>9809</v>
      </c>
      <c r="C1450" s="1336" t="s">
        <v>7867</v>
      </c>
      <c r="D1450" s="1364">
        <v>7.41</v>
      </c>
    </row>
    <row r="1451" spans="1:4">
      <c r="A1451" s="1365">
        <v>11863</v>
      </c>
      <c r="B1451" s="1366" t="s">
        <v>9810</v>
      </c>
      <c r="C1451" s="1365" t="s">
        <v>7867</v>
      </c>
      <c r="D1451" s="1367">
        <v>2.99</v>
      </c>
    </row>
    <row r="1452" spans="1:4">
      <c r="A1452" s="1336">
        <v>11855</v>
      </c>
      <c r="B1452" s="1337" t="s">
        <v>9811</v>
      </c>
      <c r="C1452" s="1336" t="s">
        <v>7867</v>
      </c>
      <c r="D1452" s="1364">
        <v>11.06</v>
      </c>
    </row>
    <row r="1453" spans="1:4">
      <c r="A1453" s="1365">
        <v>11864</v>
      </c>
      <c r="B1453" s="1366" t="s">
        <v>9812</v>
      </c>
      <c r="C1453" s="1365" t="s">
        <v>7867</v>
      </c>
      <c r="D1453" s="1367">
        <v>16.72</v>
      </c>
    </row>
    <row r="1454" spans="1:4" ht="30">
      <c r="A1454" s="1336">
        <v>2527</v>
      </c>
      <c r="B1454" s="1337" t="s">
        <v>9813</v>
      </c>
      <c r="C1454" s="1336" t="s">
        <v>7867</v>
      </c>
      <c r="D1454" s="1364">
        <v>4.4400000000000004</v>
      </c>
    </row>
    <row r="1455" spans="1:4" ht="30">
      <c r="A1455" s="1365">
        <v>2526</v>
      </c>
      <c r="B1455" s="1366" t="s">
        <v>9814</v>
      </c>
      <c r="C1455" s="1365" t="s">
        <v>7867</v>
      </c>
      <c r="D1455" s="1367">
        <v>2.85</v>
      </c>
    </row>
    <row r="1456" spans="1:4" ht="30">
      <c r="A1456" s="1336">
        <v>2487</v>
      </c>
      <c r="B1456" s="1337" t="s">
        <v>9815</v>
      </c>
      <c r="C1456" s="1336" t="s">
        <v>7867</v>
      </c>
      <c r="D1456" s="1364">
        <v>0.97</v>
      </c>
    </row>
    <row r="1457" spans="1:4" ht="30">
      <c r="A1457" s="1365">
        <v>2483</v>
      </c>
      <c r="B1457" s="1366" t="s">
        <v>9816</v>
      </c>
      <c r="C1457" s="1365" t="s">
        <v>7867</v>
      </c>
      <c r="D1457" s="1367">
        <v>2.0299999999999998</v>
      </c>
    </row>
    <row r="1458" spans="1:4" ht="30">
      <c r="A1458" s="1336">
        <v>2528</v>
      </c>
      <c r="B1458" s="1337" t="s">
        <v>9817</v>
      </c>
      <c r="C1458" s="1336" t="s">
        <v>7867</v>
      </c>
      <c r="D1458" s="1364">
        <v>11.19</v>
      </c>
    </row>
    <row r="1459" spans="1:4" ht="30">
      <c r="A1459" s="1365">
        <v>2489</v>
      </c>
      <c r="B1459" s="1366" t="s">
        <v>9818</v>
      </c>
      <c r="C1459" s="1365" t="s">
        <v>7867</v>
      </c>
      <c r="D1459" s="1367">
        <v>4.93</v>
      </c>
    </row>
    <row r="1460" spans="1:4" ht="30">
      <c r="A1460" s="1336">
        <v>2488</v>
      </c>
      <c r="B1460" s="1337" t="s">
        <v>9819</v>
      </c>
      <c r="C1460" s="1336" t="s">
        <v>7867</v>
      </c>
      <c r="D1460" s="1364">
        <v>1.1399999999999999</v>
      </c>
    </row>
    <row r="1461" spans="1:4" ht="30">
      <c r="A1461" s="1365">
        <v>2484</v>
      </c>
      <c r="B1461" s="1366" t="s">
        <v>9820</v>
      </c>
      <c r="C1461" s="1365" t="s">
        <v>7867</v>
      </c>
      <c r="D1461" s="1367">
        <v>16.25</v>
      </c>
    </row>
    <row r="1462" spans="1:4" ht="30">
      <c r="A1462" s="1336">
        <v>2485</v>
      </c>
      <c r="B1462" s="1337" t="s">
        <v>9821</v>
      </c>
      <c r="C1462" s="1336" t="s">
        <v>7867</v>
      </c>
      <c r="D1462" s="1364">
        <v>25.47</v>
      </c>
    </row>
    <row r="1463" spans="1:4">
      <c r="A1463" s="1365">
        <v>38005</v>
      </c>
      <c r="B1463" s="1366" t="s">
        <v>9822</v>
      </c>
      <c r="C1463" s="1365" t="s">
        <v>7867</v>
      </c>
      <c r="D1463" s="1367">
        <v>16.84</v>
      </c>
    </row>
    <row r="1464" spans="1:4">
      <c r="A1464" s="1336">
        <v>38006</v>
      </c>
      <c r="B1464" s="1337" t="s">
        <v>9823</v>
      </c>
      <c r="C1464" s="1336" t="s">
        <v>7867</v>
      </c>
      <c r="D1464" s="1364">
        <v>20.67</v>
      </c>
    </row>
    <row r="1465" spans="1:4">
      <c r="A1465" s="1365">
        <v>38428</v>
      </c>
      <c r="B1465" s="1366" t="s">
        <v>9824</v>
      </c>
      <c r="C1465" s="1365" t="s">
        <v>7867</v>
      </c>
      <c r="D1465" s="1367">
        <v>19.36</v>
      </c>
    </row>
    <row r="1466" spans="1:4">
      <c r="A1466" s="1336">
        <v>38007</v>
      </c>
      <c r="B1466" s="1337" t="s">
        <v>9825</v>
      </c>
      <c r="C1466" s="1336" t="s">
        <v>7867</v>
      </c>
      <c r="D1466" s="1364">
        <v>31.64</v>
      </c>
    </row>
    <row r="1467" spans="1:4">
      <c r="A1467" s="1365">
        <v>38008</v>
      </c>
      <c r="B1467" s="1366" t="s">
        <v>9826</v>
      </c>
      <c r="C1467" s="1365" t="s">
        <v>7867</v>
      </c>
      <c r="D1467" s="1367">
        <v>127.43</v>
      </c>
    </row>
    <row r="1468" spans="1:4">
      <c r="A1468" s="1336">
        <v>38009</v>
      </c>
      <c r="B1468" s="1337" t="s">
        <v>9827</v>
      </c>
      <c r="C1468" s="1336" t="s">
        <v>7867</v>
      </c>
      <c r="D1468" s="1364">
        <v>155.74</v>
      </c>
    </row>
    <row r="1469" spans="1:4">
      <c r="A1469" s="1365">
        <v>39279</v>
      </c>
      <c r="B1469" s="1366" t="s">
        <v>9828</v>
      </c>
      <c r="C1469" s="1365" t="s">
        <v>7867</v>
      </c>
      <c r="D1469" s="1367">
        <v>8.92</v>
      </c>
    </row>
    <row r="1470" spans="1:4">
      <c r="A1470" s="1336">
        <v>38845</v>
      </c>
      <c r="B1470" s="1337" t="s">
        <v>9829</v>
      </c>
      <c r="C1470" s="1336" t="s">
        <v>7867</v>
      </c>
      <c r="D1470" s="1364">
        <v>12.91</v>
      </c>
    </row>
    <row r="1471" spans="1:4">
      <c r="A1471" s="1365">
        <v>39280</v>
      </c>
      <c r="B1471" s="1366" t="s">
        <v>9830</v>
      </c>
      <c r="C1471" s="1365" t="s">
        <v>7867</v>
      </c>
      <c r="D1471" s="1367">
        <v>11.57</v>
      </c>
    </row>
    <row r="1472" spans="1:4">
      <c r="A1472" s="1336">
        <v>39281</v>
      </c>
      <c r="B1472" s="1337" t="s">
        <v>9831</v>
      </c>
      <c r="C1472" s="1336" t="s">
        <v>7867</v>
      </c>
      <c r="D1472" s="1364">
        <v>15.23</v>
      </c>
    </row>
    <row r="1473" spans="1:4">
      <c r="A1473" s="1365">
        <v>38849</v>
      </c>
      <c r="B1473" s="1366" t="s">
        <v>9832</v>
      </c>
      <c r="C1473" s="1365" t="s">
        <v>7867</v>
      </c>
      <c r="D1473" s="1367">
        <v>13.05</v>
      </c>
    </row>
    <row r="1474" spans="1:4">
      <c r="A1474" s="1336">
        <v>39282</v>
      </c>
      <c r="B1474" s="1337" t="s">
        <v>9833</v>
      </c>
      <c r="C1474" s="1336" t="s">
        <v>7867</v>
      </c>
      <c r="D1474" s="1364">
        <v>15.59</v>
      </c>
    </row>
    <row r="1475" spans="1:4">
      <c r="A1475" s="1365">
        <v>38852</v>
      </c>
      <c r="B1475" s="1366" t="s">
        <v>9834</v>
      </c>
      <c r="C1475" s="1365" t="s">
        <v>7867</v>
      </c>
      <c r="D1475" s="1367">
        <v>21.21</v>
      </c>
    </row>
    <row r="1476" spans="1:4">
      <c r="A1476" s="1336">
        <v>38844</v>
      </c>
      <c r="B1476" s="1337" t="s">
        <v>9835</v>
      </c>
      <c r="C1476" s="1336" t="s">
        <v>7867</v>
      </c>
      <c r="D1476" s="1364">
        <v>6.52</v>
      </c>
    </row>
    <row r="1477" spans="1:4">
      <c r="A1477" s="1365">
        <v>38846</v>
      </c>
      <c r="B1477" s="1366" t="s">
        <v>9836</v>
      </c>
      <c r="C1477" s="1365" t="s">
        <v>7867</v>
      </c>
      <c r="D1477" s="1367">
        <v>7.13</v>
      </c>
    </row>
    <row r="1478" spans="1:4">
      <c r="A1478" s="1336">
        <v>38847</v>
      </c>
      <c r="B1478" s="1337" t="s">
        <v>9837</v>
      </c>
      <c r="C1478" s="1336" t="s">
        <v>7867</v>
      </c>
      <c r="D1478" s="1364">
        <v>8.77</v>
      </c>
    </row>
    <row r="1479" spans="1:4">
      <c r="A1479" s="1365">
        <v>38850</v>
      </c>
      <c r="B1479" s="1366" t="s">
        <v>9838</v>
      </c>
      <c r="C1479" s="1365" t="s">
        <v>7867</v>
      </c>
      <c r="D1479" s="1367">
        <v>12.19</v>
      </c>
    </row>
    <row r="1480" spans="1:4">
      <c r="A1480" s="1336">
        <v>38848</v>
      </c>
      <c r="B1480" s="1337" t="s">
        <v>9839</v>
      </c>
      <c r="C1480" s="1336" t="s">
        <v>7867</v>
      </c>
      <c r="D1480" s="1364">
        <v>10.199999999999999</v>
      </c>
    </row>
    <row r="1481" spans="1:4">
      <c r="A1481" s="1365">
        <v>38851</v>
      </c>
      <c r="B1481" s="1366" t="s">
        <v>9840</v>
      </c>
      <c r="C1481" s="1365" t="s">
        <v>7867</v>
      </c>
      <c r="D1481" s="1367">
        <v>18.54</v>
      </c>
    </row>
    <row r="1482" spans="1:4">
      <c r="A1482" s="1336">
        <v>38860</v>
      </c>
      <c r="B1482" s="1337" t="s">
        <v>9841</v>
      </c>
      <c r="C1482" s="1336" t="s">
        <v>7867</v>
      </c>
      <c r="D1482" s="1364">
        <v>5.24</v>
      </c>
    </row>
    <row r="1483" spans="1:4">
      <c r="A1483" s="1365">
        <v>38861</v>
      </c>
      <c r="B1483" s="1366" t="s">
        <v>9842</v>
      </c>
      <c r="C1483" s="1365" t="s">
        <v>7867</v>
      </c>
      <c r="D1483" s="1367">
        <v>7.05</v>
      </c>
    </row>
    <row r="1484" spans="1:4">
      <c r="A1484" s="1336">
        <v>38862</v>
      </c>
      <c r="B1484" s="1337" t="s">
        <v>9843</v>
      </c>
      <c r="C1484" s="1336" t="s">
        <v>7867</v>
      </c>
      <c r="D1484" s="1364">
        <v>5.94</v>
      </c>
    </row>
    <row r="1485" spans="1:4">
      <c r="A1485" s="1365">
        <v>38863</v>
      </c>
      <c r="B1485" s="1366" t="s">
        <v>9844</v>
      </c>
      <c r="C1485" s="1365" t="s">
        <v>7867</v>
      </c>
      <c r="D1485" s="1367">
        <v>6.83</v>
      </c>
    </row>
    <row r="1486" spans="1:4">
      <c r="A1486" s="1336">
        <v>38865</v>
      </c>
      <c r="B1486" s="1337" t="s">
        <v>9845</v>
      </c>
      <c r="C1486" s="1336" t="s">
        <v>7867</v>
      </c>
      <c r="D1486" s="1364">
        <v>9.27</v>
      </c>
    </row>
    <row r="1487" spans="1:4">
      <c r="A1487" s="1365">
        <v>38864</v>
      </c>
      <c r="B1487" s="1366" t="s">
        <v>9846</v>
      </c>
      <c r="C1487" s="1365" t="s">
        <v>7867</v>
      </c>
      <c r="D1487" s="1367">
        <v>14.17</v>
      </c>
    </row>
    <row r="1488" spans="1:4">
      <c r="A1488" s="1336">
        <v>38866</v>
      </c>
      <c r="B1488" s="1337" t="s">
        <v>9847</v>
      </c>
      <c r="C1488" s="1336" t="s">
        <v>7867</v>
      </c>
      <c r="D1488" s="1364">
        <v>9.98</v>
      </c>
    </row>
    <row r="1489" spans="1:4">
      <c r="A1489" s="1365">
        <v>38868</v>
      </c>
      <c r="B1489" s="1366" t="s">
        <v>9848</v>
      </c>
      <c r="C1489" s="1365" t="s">
        <v>7867</v>
      </c>
      <c r="D1489" s="1367">
        <v>16.63</v>
      </c>
    </row>
    <row r="1490" spans="1:4">
      <c r="A1490" s="1336">
        <v>38853</v>
      </c>
      <c r="B1490" s="1337" t="s">
        <v>9849</v>
      </c>
      <c r="C1490" s="1336" t="s">
        <v>7867</v>
      </c>
      <c r="D1490" s="1364">
        <v>5.37</v>
      </c>
    </row>
    <row r="1491" spans="1:4">
      <c r="A1491" s="1365">
        <v>38854</v>
      </c>
      <c r="B1491" s="1366" t="s">
        <v>9850</v>
      </c>
      <c r="C1491" s="1365" t="s">
        <v>7867</v>
      </c>
      <c r="D1491" s="1367">
        <v>7.34</v>
      </c>
    </row>
    <row r="1492" spans="1:4">
      <c r="A1492" s="1336">
        <v>38855</v>
      </c>
      <c r="B1492" s="1337" t="s">
        <v>9851</v>
      </c>
      <c r="C1492" s="1336" t="s">
        <v>7867</v>
      </c>
      <c r="D1492" s="1364">
        <v>5.45</v>
      </c>
    </row>
    <row r="1493" spans="1:4">
      <c r="A1493" s="1365">
        <v>38856</v>
      </c>
      <c r="B1493" s="1366" t="s">
        <v>9852</v>
      </c>
      <c r="C1493" s="1365" t="s">
        <v>7867</v>
      </c>
      <c r="D1493" s="1367">
        <v>8.75</v>
      </c>
    </row>
    <row r="1494" spans="1:4">
      <c r="A1494" s="1336">
        <v>38857</v>
      </c>
      <c r="B1494" s="1337" t="s">
        <v>9853</v>
      </c>
      <c r="C1494" s="1336" t="s">
        <v>7867</v>
      </c>
      <c r="D1494" s="1364">
        <v>11.57</v>
      </c>
    </row>
    <row r="1495" spans="1:4">
      <c r="A1495" s="1365">
        <v>38858</v>
      </c>
      <c r="B1495" s="1366" t="s">
        <v>9854</v>
      </c>
      <c r="C1495" s="1365" t="s">
        <v>7867</v>
      </c>
      <c r="D1495" s="1367">
        <v>10.52</v>
      </c>
    </row>
    <row r="1496" spans="1:4">
      <c r="A1496" s="1336">
        <v>38859</v>
      </c>
      <c r="B1496" s="1337" t="s">
        <v>9855</v>
      </c>
      <c r="C1496" s="1336" t="s">
        <v>7867</v>
      </c>
      <c r="D1496" s="1364">
        <v>17.04</v>
      </c>
    </row>
    <row r="1497" spans="1:4">
      <c r="A1497" s="1365">
        <v>1607</v>
      </c>
      <c r="B1497" s="1366" t="s">
        <v>9856</v>
      </c>
      <c r="C1497" s="1365" t="s">
        <v>7882</v>
      </c>
      <c r="D1497" s="1367">
        <v>0.15</v>
      </c>
    </row>
    <row r="1498" spans="1:4" ht="30">
      <c r="A1498" s="1336">
        <v>11467</v>
      </c>
      <c r="B1498" s="1337" t="s">
        <v>9857</v>
      </c>
      <c r="C1498" s="1336" t="s">
        <v>7867</v>
      </c>
      <c r="D1498" s="1364">
        <v>14.52</v>
      </c>
    </row>
    <row r="1499" spans="1:4" ht="30">
      <c r="A1499" s="1365">
        <v>38169</v>
      </c>
      <c r="B1499" s="1366" t="s">
        <v>9858</v>
      </c>
      <c r="C1499" s="1365" t="s">
        <v>7882</v>
      </c>
      <c r="D1499" s="1367">
        <v>61.06</v>
      </c>
    </row>
    <row r="1500" spans="1:4">
      <c r="A1500" s="1336">
        <v>6142</v>
      </c>
      <c r="B1500" s="1337" t="s">
        <v>9859</v>
      </c>
      <c r="C1500" s="1336" t="s">
        <v>7867</v>
      </c>
      <c r="D1500" s="1364">
        <v>5.27</v>
      </c>
    </row>
    <row r="1501" spans="1:4" ht="30">
      <c r="A1501" s="1365">
        <v>11686</v>
      </c>
      <c r="B1501" s="1366" t="s">
        <v>9860</v>
      </c>
      <c r="C1501" s="1365" t="s">
        <v>7867</v>
      </c>
      <c r="D1501" s="1367">
        <v>7.31</v>
      </c>
    </row>
    <row r="1502" spans="1:4">
      <c r="A1502" s="1336">
        <v>37598</v>
      </c>
      <c r="B1502" s="1337" t="s">
        <v>9861</v>
      </c>
      <c r="C1502" s="1336" t="s">
        <v>7867</v>
      </c>
      <c r="D1502" s="1364">
        <v>17.440000000000001</v>
      </c>
    </row>
    <row r="1503" spans="1:4" ht="30">
      <c r="A1503" s="1365">
        <v>25398</v>
      </c>
      <c r="B1503" s="1366" t="s">
        <v>9862</v>
      </c>
      <c r="C1503" s="1365" t="s">
        <v>7867</v>
      </c>
      <c r="D1503" s="1367">
        <v>3383.72</v>
      </c>
    </row>
    <row r="1504" spans="1:4" ht="30">
      <c r="A1504" s="1336">
        <v>25399</v>
      </c>
      <c r="B1504" s="1337" t="s">
        <v>9863</v>
      </c>
      <c r="C1504" s="1336" t="s">
        <v>7867</v>
      </c>
      <c r="D1504" s="1364">
        <v>2054.21</v>
      </c>
    </row>
    <row r="1505" spans="1:4" ht="30">
      <c r="A1505" s="1365">
        <v>10667</v>
      </c>
      <c r="B1505" s="1366" t="s">
        <v>9864</v>
      </c>
      <c r="C1505" s="1365" t="s">
        <v>7867</v>
      </c>
      <c r="D1505" s="1367">
        <v>9846</v>
      </c>
    </row>
    <row r="1506" spans="1:4">
      <c r="A1506" s="1336">
        <v>1613</v>
      </c>
      <c r="B1506" s="1337" t="s">
        <v>9865</v>
      </c>
      <c r="C1506" s="1336" t="s">
        <v>7867</v>
      </c>
      <c r="D1506" s="1364">
        <v>1005.11</v>
      </c>
    </row>
    <row r="1507" spans="1:4">
      <c r="A1507" s="1365">
        <v>1626</v>
      </c>
      <c r="B1507" s="1366" t="s">
        <v>9866</v>
      </c>
      <c r="C1507" s="1365" t="s">
        <v>7867</v>
      </c>
      <c r="D1507" s="1367">
        <v>1503.27</v>
      </c>
    </row>
    <row r="1508" spans="1:4">
      <c r="A1508" s="1336">
        <v>1625</v>
      </c>
      <c r="B1508" s="1337" t="s">
        <v>9867</v>
      </c>
      <c r="C1508" s="1336" t="s">
        <v>7867</v>
      </c>
      <c r="D1508" s="1364">
        <v>104.99</v>
      </c>
    </row>
    <row r="1509" spans="1:4">
      <c r="A1509" s="1365">
        <v>1622</v>
      </c>
      <c r="B1509" s="1366" t="s">
        <v>9868</v>
      </c>
      <c r="C1509" s="1365" t="s">
        <v>7867</v>
      </c>
      <c r="D1509" s="1367">
        <v>3392.27</v>
      </c>
    </row>
    <row r="1510" spans="1:4">
      <c r="A1510" s="1336">
        <v>1620</v>
      </c>
      <c r="B1510" s="1337" t="s">
        <v>9869</v>
      </c>
      <c r="C1510" s="1336" t="s">
        <v>7867</v>
      </c>
      <c r="D1510" s="1364">
        <v>221.18</v>
      </c>
    </row>
    <row r="1511" spans="1:4">
      <c r="A1511" s="1365">
        <v>1629</v>
      </c>
      <c r="B1511" s="1366" t="s">
        <v>9870</v>
      </c>
      <c r="C1511" s="1365" t="s">
        <v>7867</v>
      </c>
      <c r="D1511" s="1367">
        <v>8255.99</v>
      </c>
    </row>
    <row r="1512" spans="1:4">
      <c r="A1512" s="1336">
        <v>1627</v>
      </c>
      <c r="B1512" s="1337" t="s">
        <v>9871</v>
      </c>
      <c r="C1512" s="1336" t="s">
        <v>7867</v>
      </c>
      <c r="D1512" s="1364">
        <v>422.78</v>
      </c>
    </row>
    <row r="1513" spans="1:4">
      <c r="A1513" s="1365">
        <v>1623</v>
      </c>
      <c r="B1513" s="1366" t="s">
        <v>9872</v>
      </c>
      <c r="C1513" s="1365" t="s">
        <v>7867</v>
      </c>
      <c r="D1513" s="1367">
        <v>85.63</v>
      </c>
    </row>
    <row r="1514" spans="1:4">
      <c r="A1514" s="1336">
        <v>1619</v>
      </c>
      <c r="B1514" s="1337" t="s">
        <v>9873</v>
      </c>
      <c r="C1514" s="1336" t="s">
        <v>7867</v>
      </c>
      <c r="D1514" s="1364">
        <v>117.79</v>
      </c>
    </row>
    <row r="1515" spans="1:4">
      <c r="A1515" s="1365">
        <v>1630</v>
      </c>
      <c r="B1515" s="1366" t="s">
        <v>9874</v>
      </c>
      <c r="C1515" s="1365" t="s">
        <v>7867</v>
      </c>
      <c r="D1515" s="1367">
        <v>2593.46</v>
      </c>
    </row>
    <row r="1516" spans="1:4">
      <c r="A1516" s="1336">
        <v>1616</v>
      </c>
      <c r="B1516" s="1337" t="s">
        <v>9875</v>
      </c>
      <c r="C1516" s="1336" t="s">
        <v>7867</v>
      </c>
      <c r="D1516" s="1364">
        <v>3988.79</v>
      </c>
    </row>
    <row r="1517" spans="1:4">
      <c r="A1517" s="1365">
        <v>1614</v>
      </c>
      <c r="B1517" s="1366" t="s">
        <v>9876</v>
      </c>
      <c r="C1517" s="1365" t="s">
        <v>7867</v>
      </c>
      <c r="D1517" s="1367">
        <v>182.3</v>
      </c>
    </row>
    <row r="1518" spans="1:4">
      <c r="A1518" s="1336">
        <v>1617</v>
      </c>
      <c r="B1518" s="1337" t="s">
        <v>9877</v>
      </c>
      <c r="C1518" s="1336" t="s">
        <v>7867</v>
      </c>
      <c r="D1518" s="1364">
        <v>4761.76</v>
      </c>
    </row>
    <row r="1519" spans="1:4">
      <c r="A1519" s="1365">
        <v>1621</v>
      </c>
      <c r="B1519" s="1366" t="s">
        <v>9878</v>
      </c>
      <c r="C1519" s="1365" t="s">
        <v>7867</v>
      </c>
      <c r="D1519" s="1367">
        <v>326.04000000000002</v>
      </c>
    </row>
    <row r="1520" spans="1:4">
      <c r="A1520" s="1336">
        <v>1624</v>
      </c>
      <c r="B1520" s="1337" t="s">
        <v>9879</v>
      </c>
      <c r="C1520" s="1336" t="s">
        <v>7867</v>
      </c>
      <c r="D1520" s="1364">
        <v>11704.64</v>
      </c>
    </row>
    <row r="1521" spans="1:4">
      <c r="A1521" s="1365">
        <v>1615</v>
      </c>
      <c r="B1521" s="1366" t="s">
        <v>9880</v>
      </c>
      <c r="C1521" s="1365" t="s">
        <v>7867</v>
      </c>
      <c r="D1521" s="1367">
        <v>612.25</v>
      </c>
    </row>
    <row r="1522" spans="1:4">
      <c r="A1522" s="1336">
        <v>1612</v>
      </c>
      <c r="B1522" s="1337" t="s">
        <v>9881</v>
      </c>
      <c r="C1522" s="1336" t="s">
        <v>7867</v>
      </c>
      <c r="D1522" s="1364">
        <v>80.64</v>
      </c>
    </row>
    <row r="1523" spans="1:4">
      <c r="A1523" s="1365">
        <v>1618</v>
      </c>
      <c r="B1523" s="1366" t="s">
        <v>9882</v>
      </c>
      <c r="C1523" s="1365" t="s">
        <v>7867</v>
      </c>
      <c r="D1523" s="1367">
        <v>841.33</v>
      </c>
    </row>
    <row r="1524" spans="1:4">
      <c r="A1524" s="1336">
        <v>14211</v>
      </c>
      <c r="B1524" s="1337" t="s">
        <v>9883</v>
      </c>
      <c r="C1524" s="1336" t="s">
        <v>7867</v>
      </c>
      <c r="D1524" s="1364">
        <v>23.8</v>
      </c>
    </row>
    <row r="1525" spans="1:4">
      <c r="A1525" s="1365">
        <v>34500</v>
      </c>
      <c r="B1525" s="1366" t="s">
        <v>9884</v>
      </c>
      <c r="C1525" s="1365" t="s">
        <v>7866</v>
      </c>
      <c r="D1525" s="1367">
        <v>22.24</v>
      </c>
    </row>
    <row r="1526" spans="1:4">
      <c r="A1526" s="1336">
        <v>40934</v>
      </c>
      <c r="B1526" s="1337" t="s">
        <v>9885</v>
      </c>
      <c r="C1526" s="1336" t="s">
        <v>7875</v>
      </c>
      <c r="D1526" s="1364">
        <v>3922.81</v>
      </c>
    </row>
    <row r="1527" spans="1:4">
      <c r="A1527" s="1365">
        <v>5328</v>
      </c>
      <c r="B1527" s="1366" t="s">
        <v>9886</v>
      </c>
      <c r="C1527" s="1365" t="s">
        <v>7867</v>
      </c>
      <c r="D1527" s="1367">
        <v>3.84</v>
      </c>
    </row>
    <row r="1528" spans="1:4">
      <c r="A1528" s="1336">
        <v>38200</v>
      </c>
      <c r="B1528" s="1337" t="s">
        <v>9887</v>
      </c>
      <c r="C1528" s="1336" t="s">
        <v>7883</v>
      </c>
      <c r="D1528" s="1364">
        <v>512.19000000000005</v>
      </c>
    </row>
    <row r="1529" spans="1:4">
      <c r="A1529" s="1365">
        <v>39269</v>
      </c>
      <c r="B1529" s="1366" t="s">
        <v>9888</v>
      </c>
      <c r="C1529" s="1365" t="s">
        <v>7870</v>
      </c>
      <c r="D1529" s="1367">
        <v>0.68</v>
      </c>
    </row>
    <row r="1530" spans="1:4">
      <c r="A1530" s="1336">
        <v>11889</v>
      </c>
      <c r="B1530" s="1337" t="s">
        <v>9889</v>
      </c>
      <c r="C1530" s="1336" t="s">
        <v>7870</v>
      </c>
      <c r="D1530" s="1364">
        <v>0.95</v>
      </c>
    </row>
    <row r="1531" spans="1:4">
      <c r="A1531" s="1365">
        <v>39270</v>
      </c>
      <c r="B1531" s="1366" t="s">
        <v>9890</v>
      </c>
      <c r="C1531" s="1365" t="s">
        <v>7870</v>
      </c>
      <c r="D1531" s="1367">
        <v>1.1299999999999999</v>
      </c>
    </row>
    <row r="1532" spans="1:4">
      <c r="A1532" s="1336">
        <v>11890</v>
      </c>
      <c r="B1532" s="1337" t="s">
        <v>9891</v>
      </c>
      <c r="C1532" s="1336" t="s">
        <v>7870</v>
      </c>
      <c r="D1532" s="1364">
        <v>1.47</v>
      </c>
    </row>
    <row r="1533" spans="1:4">
      <c r="A1533" s="1365">
        <v>11891</v>
      </c>
      <c r="B1533" s="1366" t="s">
        <v>9892</v>
      </c>
      <c r="C1533" s="1365" t="s">
        <v>7870</v>
      </c>
      <c r="D1533" s="1367">
        <v>2.4300000000000002</v>
      </c>
    </row>
    <row r="1534" spans="1:4">
      <c r="A1534" s="1336">
        <v>11892</v>
      </c>
      <c r="B1534" s="1337" t="s">
        <v>9893</v>
      </c>
      <c r="C1534" s="1336" t="s">
        <v>7870</v>
      </c>
      <c r="D1534" s="1364">
        <v>3.75</v>
      </c>
    </row>
    <row r="1535" spans="1:4">
      <c r="A1535" s="1365">
        <v>37601</v>
      </c>
      <c r="B1535" s="1366" t="s">
        <v>9894</v>
      </c>
      <c r="C1535" s="1365" t="s">
        <v>7870</v>
      </c>
      <c r="D1535" s="1367">
        <v>3.87</v>
      </c>
    </row>
    <row r="1536" spans="1:4">
      <c r="A1536" s="1336">
        <v>1634</v>
      </c>
      <c r="B1536" s="1337" t="s">
        <v>9895</v>
      </c>
      <c r="C1536" s="1336" t="s">
        <v>7870</v>
      </c>
      <c r="D1536" s="1364">
        <v>4</v>
      </c>
    </row>
    <row r="1537" spans="1:4">
      <c r="A1537" s="1365">
        <v>5086</v>
      </c>
      <c r="B1537" s="1366" t="s">
        <v>9896</v>
      </c>
      <c r="C1537" s="1365" t="s">
        <v>7871</v>
      </c>
      <c r="D1537" s="1367">
        <v>25.28</v>
      </c>
    </row>
    <row r="1538" spans="1:4" ht="30">
      <c r="A1538" s="1336">
        <v>11280</v>
      </c>
      <c r="B1538" s="1337" t="s">
        <v>9897</v>
      </c>
      <c r="C1538" s="1336" t="s">
        <v>7867</v>
      </c>
      <c r="D1538" s="1364">
        <v>7356.78</v>
      </c>
    </row>
    <row r="1539" spans="1:4" ht="30">
      <c r="A1539" s="1365">
        <v>40519</v>
      </c>
      <c r="B1539" s="1366" t="s">
        <v>9898</v>
      </c>
      <c r="C1539" s="1365" t="s">
        <v>7867</v>
      </c>
      <c r="D1539" s="1367">
        <v>60646.82</v>
      </c>
    </row>
    <row r="1540" spans="1:4">
      <c r="A1540" s="1336">
        <v>39869</v>
      </c>
      <c r="B1540" s="1337" t="s">
        <v>9899</v>
      </c>
      <c r="C1540" s="1336" t="s">
        <v>7867</v>
      </c>
      <c r="D1540" s="1364">
        <v>5.4</v>
      </c>
    </row>
    <row r="1541" spans="1:4">
      <c r="A1541" s="1365">
        <v>39870</v>
      </c>
      <c r="B1541" s="1366" t="s">
        <v>9900</v>
      </c>
      <c r="C1541" s="1365" t="s">
        <v>7867</v>
      </c>
      <c r="D1541" s="1367">
        <v>8.27</v>
      </c>
    </row>
    <row r="1542" spans="1:4">
      <c r="A1542" s="1336">
        <v>39871</v>
      </c>
      <c r="B1542" s="1337" t="s">
        <v>9901</v>
      </c>
      <c r="C1542" s="1336" t="s">
        <v>7867</v>
      </c>
      <c r="D1542" s="1364">
        <v>9.27</v>
      </c>
    </row>
    <row r="1543" spans="1:4">
      <c r="A1543" s="1365">
        <v>12722</v>
      </c>
      <c r="B1543" s="1366" t="s">
        <v>9902</v>
      </c>
      <c r="C1543" s="1365" t="s">
        <v>7867</v>
      </c>
      <c r="D1543" s="1367">
        <v>310.27999999999997</v>
      </c>
    </row>
    <row r="1544" spans="1:4">
      <c r="A1544" s="1336">
        <v>12714</v>
      </c>
      <c r="B1544" s="1337" t="s">
        <v>9903</v>
      </c>
      <c r="C1544" s="1336" t="s">
        <v>7867</v>
      </c>
      <c r="D1544" s="1364">
        <v>2.02</v>
      </c>
    </row>
    <row r="1545" spans="1:4">
      <c r="A1545" s="1365">
        <v>12715</v>
      </c>
      <c r="B1545" s="1366" t="s">
        <v>9904</v>
      </c>
      <c r="C1545" s="1365" t="s">
        <v>7867</v>
      </c>
      <c r="D1545" s="1367">
        <v>4.57</v>
      </c>
    </row>
    <row r="1546" spans="1:4">
      <c r="A1546" s="1336">
        <v>12716</v>
      </c>
      <c r="B1546" s="1337" t="s">
        <v>9905</v>
      </c>
      <c r="C1546" s="1336" t="s">
        <v>7867</v>
      </c>
      <c r="D1546" s="1364">
        <v>7.85</v>
      </c>
    </row>
    <row r="1547" spans="1:4">
      <c r="A1547" s="1365">
        <v>12717</v>
      </c>
      <c r="B1547" s="1366" t="s">
        <v>9906</v>
      </c>
      <c r="C1547" s="1365" t="s">
        <v>7867</v>
      </c>
      <c r="D1547" s="1367">
        <v>15.43</v>
      </c>
    </row>
    <row r="1548" spans="1:4">
      <c r="A1548" s="1336">
        <v>12718</v>
      </c>
      <c r="B1548" s="1337" t="s">
        <v>9907</v>
      </c>
      <c r="C1548" s="1336" t="s">
        <v>7867</v>
      </c>
      <c r="D1548" s="1364">
        <v>23.69</v>
      </c>
    </row>
    <row r="1549" spans="1:4">
      <c r="A1549" s="1365">
        <v>12719</v>
      </c>
      <c r="B1549" s="1366" t="s">
        <v>9908</v>
      </c>
      <c r="C1549" s="1365" t="s">
        <v>7867</v>
      </c>
      <c r="D1549" s="1367">
        <v>37.6</v>
      </c>
    </row>
    <row r="1550" spans="1:4">
      <c r="A1550" s="1336">
        <v>12720</v>
      </c>
      <c r="B1550" s="1337" t="s">
        <v>9909</v>
      </c>
      <c r="C1550" s="1336" t="s">
        <v>7867</v>
      </c>
      <c r="D1550" s="1364">
        <v>130.94999999999999</v>
      </c>
    </row>
    <row r="1551" spans="1:4">
      <c r="A1551" s="1365">
        <v>12721</v>
      </c>
      <c r="B1551" s="1366" t="s">
        <v>9910</v>
      </c>
      <c r="C1551" s="1365" t="s">
        <v>7867</v>
      </c>
      <c r="D1551" s="1367">
        <v>125.57</v>
      </c>
    </row>
    <row r="1552" spans="1:4">
      <c r="A1552" s="1336">
        <v>3468</v>
      </c>
      <c r="B1552" s="1337" t="s">
        <v>9911</v>
      </c>
      <c r="C1552" s="1336" t="s">
        <v>7867</v>
      </c>
      <c r="D1552" s="1364">
        <v>21.46</v>
      </c>
    </row>
    <row r="1553" spans="1:4">
      <c r="A1553" s="1365">
        <v>3465</v>
      </c>
      <c r="B1553" s="1366" t="s">
        <v>9912</v>
      </c>
      <c r="C1553" s="1365" t="s">
        <v>7867</v>
      </c>
      <c r="D1553" s="1367">
        <v>21.46</v>
      </c>
    </row>
    <row r="1554" spans="1:4">
      <c r="A1554" s="1336">
        <v>12403</v>
      </c>
      <c r="B1554" s="1337" t="s">
        <v>9913</v>
      </c>
      <c r="C1554" s="1336" t="s">
        <v>7867</v>
      </c>
      <c r="D1554" s="1364">
        <v>15.29</v>
      </c>
    </row>
    <row r="1555" spans="1:4">
      <c r="A1555" s="1365">
        <v>3463</v>
      </c>
      <c r="B1555" s="1366" t="s">
        <v>9914</v>
      </c>
      <c r="C1555" s="1365" t="s">
        <v>7867</v>
      </c>
      <c r="D1555" s="1367">
        <v>8.93</v>
      </c>
    </row>
    <row r="1556" spans="1:4">
      <c r="A1556" s="1336">
        <v>3464</v>
      </c>
      <c r="B1556" s="1337" t="s">
        <v>9915</v>
      </c>
      <c r="C1556" s="1336" t="s">
        <v>7867</v>
      </c>
      <c r="D1556" s="1364">
        <v>8.93</v>
      </c>
    </row>
    <row r="1557" spans="1:4">
      <c r="A1557" s="1365">
        <v>3466</v>
      </c>
      <c r="B1557" s="1366" t="s">
        <v>9916</v>
      </c>
      <c r="C1557" s="1365" t="s">
        <v>7867</v>
      </c>
      <c r="D1557" s="1367">
        <v>54.5</v>
      </c>
    </row>
    <row r="1558" spans="1:4">
      <c r="A1558" s="1336">
        <v>3467</v>
      </c>
      <c r="B1558" s="1337" t="s">
        <v>9917</v>
      </c>
      <c r="C1558" s="1336" t="s">
        <v>7867</v>
      </c>
      <c r="D1558" s="1364">
        <v>30.78</v>
      </c>
    </row>
    <row r="1559" spans="1:4">
      <c r="A1559" s="1365">
        <v>3462</v>
      </c>
      <c r="B1559" s="1366" t="s">
        <v>9918</v>
      </c>
      <c r="C1559" s="1365" t="s">
        <v>7867</v>
      </c>
      <c r="D1559" s="1367">
        <v>5.89</v>
      </c>
    </row>
    <row r="1560" spans="1:4">
      <c r="A1560" s="1336">
        <v>3446</v>
      </c>
      <c r="B1560" s="1337" t="s">
        <v>9919</v>
      </c>
      <c r="C1560" s="1336" t="s">
        <v>7867</v>
      </c>
      <c r="D1560" s="1364">
        <v>18.14</v>
      </c>
    </row>
    <row r="1561" spans="1:4">
      <c r="A1561" s="1365">
        <v>3445</v>
      </c>
      <c r="B1561" s="1366" t="s">
        <v>9920</v>
      </c>
      <c r="C1561" s="1365" t="s">
        <v>7867</v>
      </c>
      <c r="D1561" s="1367">
        <v>14.81</v>
      </c>
    </row>
    <row r="1562" spans="1:4">
      <c r="A1562" s="1336">
        <v>3441</v>
      </c>
      <c r="B1562" s="1337" t="s">
        <v>9921</v>
      </c>
      <c r="C1562" s="1336" t="s">
        <v>7867</v>
      </c>
      <c r="D1562" s="1364">
        <v>4.18</v>
      </c>
    </row>
    <row r="1563" spans="1:4">
      <c r="A1563" s="1365">
        <v>3444</v>
      </c>
      <c r="B1563" s="1366" t="s">
        <v>9922</v>
      </c>
      <c r="C1563" s="1365" t="s">
        <v>7867</v>
      </c>
      <c r="D1563" s="1367">
        <v>9.11</v>
      </c>
    </row>
    <row r="1564" spans="1:4">
      <c r="A1564" s="1336">
        <v>12402</v>
      </c>
      <c r="B1564" s="1337" t="s">
        <v>9923</v>
      </c>
      <c r="C1564" s="1336" t="s">
        <v>7867</v>
      </c>
      <c r="D1564" s="1364">
        <v>51</v>
      </c>
    </row>
    <row r="1565" spans="1:4">
      <c r="A1565" s="1365">
        <v>3447</v>
      </c>
      <c r="B1565" s="1366" t="s">
        <v>9924</v>
      </c>
      <c r="C1565" s="1365" t="s">
        <v>7867</v>
      </c>
      <c r="D1565" s="1367">
        <v>26.39</v>
      </c>
    </row>
    <row r="1566" spans="1:4">
      <c r="A1566" s="1336">
        <v>3442</v>
      </c>
      <c r="B1566" s="1337" t="s">
        <v>9925</v>
      </c>
      <c r="C1566" s="1336" t="s">
        <v>7867</v>
      </c>
      <c r="D1566" s="1364">
        <v>6.25</v>
      </c>
    </row>
    <row r="1567" spans="1:4">
      <c r="A1567" s="1365">
        <v>3448</v>
      </c>
      <c r="B1567" s="1366" t="s">
        <v>9926</v>
      </c>
      <c r="C1567" s="1365" t="s">
        <v>7867</v>
      </c>
      <c r="D1567" s="1367">
        <v>74.569999999999993</v>
      </c>
    </row>
    <row r="1568" spans="1:4">
      <c r="A1568" s="1336">
        <v>3449</v>
      </c>
      <c r="B1568" s="1337" t="s">
        <v>9927</v>
      </c>
      <c r="C1568" s="1336" t="s">
        <v>7867</v>
      </c>
      <c r="D1568" s="1364">
        <v>130.66999999999999</v>
      </c>
    </row>
    <row r="1569" spans="1:4">
      <c r="A1569" s="1365">
        <v>37438</v>
      </c>
      <c r="B1569" s="1366" t="s">
        <v>9928</v>
      </c>
      <c r="C1569" s="1365" t="s">
        <v>7867</v>
      </c>
      <c r="D1569" s="1367">
        <v>146.47999999999999</v>
      </c>
    </row>
    <row r="1570" spans="1:4">
      <c r="A1570" s="1336">
        <v>37439</v>
      </c>
      <c r="B1570" s="1337" t="s">
        <v>9929</v>
      </c>
      <c r="C1570" s="1336" t="s">
        <v>7867</v>
      </c>
      <c r="D1570" s="1364">
        <v>957.71</v>
      </c>
    </row>
    <row r="1571" spans="1:4">
      <c r="A1571" s="1365">
        <v>37435</v>
      </c>
      <c r="B1571" s="1366" t="s">
        <v>9930</v>
      </c>
      <c r="C1571" s="1365" t="s">
        <v>7867</v>
      </c>
      <c r="D1571" s="1367">
        <v>17.21</v>
      </c>
    </row>
    <row r="1572" spans="1:4">
      <c r="A1572" s="1336">
        <v>37436</v>
      </c>
      <c r="B1572" s="1337" t="s">
        <v>9931</v>
      </c>
      <c r="C1572" s="1336" t="s">
        <v>7867</v>
      </c>
      <c r="D1572" s="1364">
        <v>20.309999999999999</v>
      </c>
    </row>
    <row r="1573" spans="1:4">
      <c r="A1573" s="1365">
        <v>37437</v>
      </c>
      <c r="B1573" s="1366" t="s">
        <v>9932</v>
      </c>
      <c r="C1573" s="1365" t="s">
        <v>7867</v>
      </c>
      <c r="D1573" s="1367">
        <v>29.38</v>
      </c>
    </row>
    <row r="1574" spans="1:4">
      <c r="A1574" s="1336">
        <v>3473</v>
      </c>
      <c r="B1574" s="1337" t="s">
        <v>9933</v>
      </c>
      <c r="C1574" s="1336" t="s">
        <v>7867</v>
      </c>
      <c r="D1574" s="1364">
        <v>20.51</v>
      </c>
    </row>
    <row r="1575" spans="1:4">
      <c r="A1575" s="1365">
        <v>3474</v>
      </c>
      <c r="B1575" s="1366" t="s">
        <v>9934</v>
      </c>
      <c r="C1575" s="1365" t="s">
        <v>7867</v>
      </c>
      <c r="D1575" s="1367">
        <v>16.91</v>
      </c>
    </row>
    <row r="1576" spans="1:4">
      <c r="A1576" s="1336">
        <v>3450</v>
      </c>
      <c r="B1576" s="1337" t="s">
        <v>9935</v>
      </c>
      <c r="C1576" s="1336" t="s">
        <v>7867</v>
      </c>
      <c r="D1576" s="1364">
        <v>4.9000000000000004</v>
      </c>
    </row>
    <row r="1577" spans="1:4">
      <c r="A1577" s="1365">
        <v>3443</v>
      </c>
      <c r="B1577" s="1366" t="s">
        <v>9936</v>
      </c>
      <c r="C1577" s="1365" t="s">
        <v>7867</v>
      </c>
      <c r="D1577" s="1367">
        <v>10.52</v>
      </c>
    </row>
    <row r="1578" spans="1:4">
      <c r="A1578" s="1336">
        <v>3453</v>
      </c>
      <c r="B1578" s="1337" t="s">
        <v>9937</v>
      </c>
      <c r="C1578" s="1336" t="s">
        <v>7867</v>
      </c>
      <c r="D1578" s="1364">
        <v>59.88</v>
      </c>
    </row>
    <row r="1579" spans="1:4">
      <c r="A1579" s="1365">
        <v>3452</v>
      </c>
      <c r="B1579" s="1366" t="s">
        <v>9938</v>
      </c>
      <c r="C1579" s="1365" t="s">
        <v>7867</v>
      </c>
      <c r="D1579" s="1367">
        <v>29.56</v>
      </c>
    </row>
    <row r="1580" spans="1:4">
      <c r="A1580" s="1336">
        <v>3451</v>
      </c>
      <c r="B1580" s="1337" t="s">
        <v>9939</v>
      </c>
      <c r="C1580" s="1336" t="s">
        <v>7867</v>
      </c>
      <c r="D1580" s="1364">
        <v>5.86</v>
      </c>
    </row>
    <row r="1581" spans="1:4">
      <c r="A1581" s="1365">
        <v>3454</v>
      </c>
      <c r="B1581" s="1366" t="s">
        <v>9940</v>
      </c>
      <c r="C1581" s="1365" t="s">
        <v>7867</v>
      </c>
      <c r="D1581" s="1367">
        <v>91.08</v>
      </c>
    </row>
    <row r="1582" spans="1:4">
      <c r="A1582" s="1336">
        <v>3458</v>
      </c>
      <c r="B1582" s="1337" t="s">
        <v>9941</v>
      </c>
      <c r="C1582" s="1336" t="s">
        <v>7867</v>
      </c>
      <c r="D1582" s="1364">
        <v>16.440000000000001</v>
      </c>
    </row>
    <row r="1583" spans="1:4">
      <c r="A1583" s="1365">
        <v>3457</v>
      </c>
      <c r="B1583" s="1366" t="s">
        <v>9942</v>
      </c>
      <c r="C1583" s="1365" t="s">
        <v>7867</v>
      </c>
      <c r="D1583" s="1367">
        <v>12.34</v>
      </c>
    </row>
    <row r="1584" spans="1:4">
      <c r="A1584" s="1336">
        <v>3455</v>
      </c>
      <c r="B1584" s="1337" t="s">
        <v>9943</v>
      </c>
      <c r="C1584" s="1336" t="s">
        <v>7867</v>
      </c>
      <c r="D1584" s="1364">
        <v>3.5</v>
      </c>
    </row>
    <row r="1585" spans="1:4">
      <c r="A1585" s="1365">
        <v>3472</v>
      </c>
      <c r="B1585" s="1366" t="s">
        <v>9944</v>
      </c>
      <c r="C1585" s="1365" t="s">
        <v>7867</v>
      </c>
      <c r="D1585" s="1367">
        <v>7.87</v>
      </c>
    </row>
    <row r="1586" spans="1:4">
      <c r="A1586" s="1336">
        <v>3470</v>
      </c>
      <c r="B1586" s="1337" t="s">
        <v>9945</v>
      </c>
      <c r="C1586" s="1336" t="s">
        <v>7867</v>
      </c>
      <c r="D1586" s="1364">
        <v>45.92</v>
      </c>
    </row>
    <row r="1587" spans="1:4">
      <c r="A1587" s="1365">
        <v>3471</v>
      </c>
      <c r="B1587" s="1366" t="s">
        <v>9946</v>
      </c>
      <c r="C1587" s="1365" t="s">
        <v>7867</v>
      </c>
      <c r="D1587" s="1367">
        <v>25.23</v>
      </c>
    </row>
    <row r="1588" spans="1:4">
      <c r="A1588" s="1336">
        <v>3456</v>
      </c>
      <c r="B1588" s="1337" t="s">
        <v>9947</v>
      </c>
      <c r="C1588" s="1336" t="s">
        <v>7867</v>
      </c>
      <c r="D1588" s="1364">
        <v>5.24</v>
      </c>
    </row>
    <row r="1589" spans="1:4">
      <c r="A1589" s="1365">
        <v>3459</v>
      </c>
      <c r="B1589" s="1366" t="s">
        <v>9948</v>
      </c>
      <c r="C1589" s="1365" t="s">
        <v>7867</v>
      </c>
      <c r="D1589" s="1367">
        <v>64.77</v>
      </c>
    </row>
    <row r="1590" spans="1:4">
      <c r="A1590" s="1336">
        <v>3469</v>
      </c>
      <c r="B1590" s="1337" t="s">
        <v>9949</v>
      </c>
      <c r="C1590" s="1336" t="s">
        <v>7867</v>
      </c>
      <c r="D1590" s="1364">
        <v>123.18</v>
      </c>
    </row>
    <row r="1591" spans="1:4">
      <c r="A1591" s="1365">
        <v>3460</v>
      </c>
      <c r="B1591" s="1366" t="s">
        <v>9950</v>
      </c>
      <c r="C1591" s="1365" t="s">
        <v>7867</v>
      </c>
      <c r="D1591" s="1367">
        <v>179.73</v>
      </c>
    </row>
    <row r="1592" spans="1:4">
      <c r="A1592" s="1336">
        <v>3461</v>
      </c>
      <c r="B1592" s="1337" t="s">
        <v>9951</v>
      </c>
      <c r="C1592" s="1336" t="s">
        <v>7867</v>
      </c>
      <c r="D1592" s="1364">
        <v>459.39</v>
      </c>
    </row>
    <row r="1593" spans="1:4">
      <c r="A1593" s="1365">
        <v>37433</v>
      </c>
      <c r="B1593" s="1366" t="s">
        <v>9952</v>
      </c>
      <c r="C1593" s="1365" t="s">
        <v>7867</v>
      </c>
      <c r="D1593" s="1367">
        <v>146.47999999999999</v>
      </c>
    </row>
    <row r="1594" spans="1:4">
      <c r="A1594" s="1336">
        <v>37430</v>
      </c>
      <c r="B1594" s="1337" t="s">
        <v>9953</v>
      </c>
      <c r="C1594" s="1336" t="s">
        <v>7867</v>
      </c>
      <c r="D1594" s="1364">
        <v>18.350000000000001</v>
      </c>
    </row>
    <row r="1595" spans="1:4">
      <c r="A1595" s="1365">
        <v>37434</v>
      </c>
      <c r="B1595" s="1366" t="s">
        <v>9954</v>
      </c>
      <c r="C1595" s="1365" t="s">
        <v>7867</v>
      </c>
      <c r="D1595" s="1367">
        <v>1365.83</v>
      </c>
    </row>
    <row r="1596" spans="1:4">
      <c r="A1596" s="1336">
        <v>37431</v>
      </c>
      <c r="B1596" s="1337" t="s">
        <v>9955</v>
      </c>
      <c r="C1596" s="1336" t="s">
        <v>7867</v>
      </c>
      <c r="D1596" s="1364">
        <v>24.9</v>
      </c>
    </row>
    <row r="1597" spans="1:4">
      <c r="A1597" s="1365">
        <v>37432</v>
      </c>
      <c r="B1597" s="1366" t="s">
        <v>9956</v>
      </c>
      <c r="C1597" s="1365" t="s">
        <v>7867</v>
      </c>
      <c r="D1597" s="1367">
        <v>45.93</v>
      </c>
    </row>
    <row r="1598" spans="1:4" ht="30">
      <c r="A1598" s="1336">
        <v>37413</v>
      </c>
      <c r="B1598" s="1337" t="s">
        <v>9957</v>
      </c>
      <c r="C1598" s="1336" t="s">
        <v>7867</v>
      </c>
      <c r="D1598" s="1364">
        <v>2.84</v>
      </c>
    </row>
    <row r="1599" spans="1:4" ht="30">
      <c r="A1599" s="1365">
        <v>37414</v>
      </c>
      <c r="B1599" s="1366" t="s">
        <v>9958</v>
      </c>
      <c r="C1599" s="1365" t="s">
        <v>7867</v>
      </c>
      <c r="D1599" s="1367">
        <v>3.23</v>
      </c>
    </row>
    <row r="1600" spans="1:4" ht="30">
      <c r="A1600" s="1336">
        <v>37415</v>
      </c>
      <c r="B1600" s="1337" t="s">
        <v>9959</v>
      </c>
      <c r="C1600" s="1336" t="s">
        <v>7867</v>
      </c>
      <c r="D1600" s="1364">
        <v>5.87</v>
      </c>
    </row>
    <row r="1601" spans="1:4">
      <c r="A1601" s="1365">
        <v>37416</v>
      </c>
      <c r="B1601" s="1366" t="s">
        <v>9960</v>
      </c>
      <c r="C1601" s="1365" t="s">
        <v>7867</v>
      </c>
      <c r="D1601" s="1367">
        <v>2.66</v>
      </c>
    </row>
    <row r="1602" spans="1:4">
      <c r="A1602" s="1336">
        <v>37417</v>
      </c>
      <c r="B1602" s="1337" t="s">
        <v>9961</v>
      </c>
      <c r="C1602" s="1336" t="s">
        <v>7867</v>
      </c>
      <c r="D1602" s="1364">
        <v>3.82</v>
      </c>
    </row>
    <row r="1603" spans="1:4">
      <c r="A1603" s="1365">
        <v>3112</v>
      </c>
      <c r="B1603" s="1366" t="s">
        <v>9962</v>
      </c>
      <c r="C1603" s="1365" t="s">
        <v>7882</v>
      </c>
      <c r="D1603" s="1367">
        <v>51.07</v>
      </c>
    </row>
    <row r="1604" spans="1:4">
      <c r="A1604" s="1336">
        <v>3113</v>
      </c>
      <c r="B1604" s="1337" t="s">
        <v>9963</v>
      </c>
      <c r="C1604" s="1336" t="s">
        <v>7882</v>
      </c>
      <c r="D1604" s="1364">
        <v>58.84</v>
      </c>
    </row>
    <row r="1605" spans="1:4" ht="30">
      <c r="A1605" s="1365">
        <v>3114</v>
      </c>
      <c r="B1605" s="1366" t="s">
        <v>9964</v>
      </c>
      <c r="C1605" s="1365" t="s">
        <v>7867</v>
      </c>
      <c r="D1605" s="1367">
        <v>26.58</v>
      </c>
    </row>
    <row r="1606" spans="1:4">
      <c r="A1606" s="1336">
        <v>34519</v>
      </c>
      <c r="B1606" s="1337" t="s">
        <v>9965</v>
      </c>
      <c r="C1606" s="1336" t="s">
        <v>7867</v>
      </c>
      <c r="D1606" s="1364">
        <v>71.819999999999993</v>
      </c>
    </row>
    <row r="1607" spans="1:4">
      <c r="A1607" s="1365">
        <v>10510</v>
      </c>
      <c r="B1607" s="1366" t="s">
        <v>9966</v>
      </c>
      <c r="C1607" s="1365" t="s">
        <v>7867</v>
      </c>
      <c r="D1607" s="1367">
        <v>65.62</v>
      </c>
    </row>
    <row r="1608" spans="1:4">
      <c r="A1608" s="1336">
        <v>1649</v>
      </c>
      <c r="B1608" s="1337" t="s">
        <v>9967</v>
      </c>
      <c r="C1608" s="1336" t="s">
        <v>7867</v>
      </c>
      <c r="D1608" s="1364">
        <v>38.78</v>
      </c>
    </row>
    <row r="1609" spans="1:4">
      <c r="A1609" s="1365">
        <v>1653</v>
      </c>
      <c r="B1609" s="1366" t="s">
        <v>9968</v>
      </c>
      <c r="C1609" s="1365" t="s">
        <v>7867</v>
      </c>
      <c r="D1609" s="1367">
        <v>30.37</v>
      </c>
    </row>
    <row r="1610" spans="1:4">
      <c r="A1610" s="1336">
        <v>1647</v>
      </c>
      <c r="B1610" s="1337" t="s">
        <v>9969</v>
      </c>
      <c r="C1610" s="1336" t="s">
        <v>7867</v>
      </c>
      <c r="D1610" s="1364">
        <v>10.87</v>
      </c>
    </row>
    <row r="1611" spans="1:4">
      <c r="A1611" s="1365">
        <v>1648</v>
      </c>
      <c r="B1611" s="1366" t="s">
        <v>9970</v>
      </c>
      <c r="C1611" s="1365" t="s">
        <v>7867</v>
      </c>
      <c r="D1611" s="1367">
        <v>20.88</v>
      </c>
    </row>
    <row r="1612" spans="1:4">
      <c r="A1612" s="1336">
        <v>1651</v>
      </c>
      <c r="B1612" s="1337" t="s">
        <v>9971</v>
      </c>
      <c r="C1612" s="1336" t="s">
        <v>7867</v>
      </c>
      <c r="D1612" s="1364">
        <v>96.89</v>
      </c>
    </row>
    <row r="1613" spans="1:4">
      <c r="A1613" s="1365">
        <v>1650</v>
      </c>
      <c r="B1613" s="1366" t="s">
        <v>9972</v>
      </c>
      <c r="C1613" s="1365" t="s">
        <v>7867</v>
      </c>
      <c r="D1613" s="1367">
        <v>53.56</v>
      </c>
    </row>
    <row r="1614" spans="1:4">
      <c r="A1614" s="1336">
        <v>1654</v>
      </c>
      <c r="B1614" s="1337" t="s">
        <v>9973</v>
      </c>
      <c r="C1614" s="1336" t="s">
        <v>7867</v>
      </c>
      <c r="D1614" s="1364">
        <v>14.93</v>
      </c>
    </row>
    <row r="1615" spans="1:4">
      <c r="A1615" s="1365">
        <v>1652</v>
      </c>
      <c r="B1615" s="1366" t="s">
        <v>9974</v>
      </c>
      <c r="C1615" s="1365" t="s">
        <v>7867</v>
      </c>
      <c r="D1615" s="1367">
        <v>139.07</v>
      </c>
    </row>
    <row r="1616" spans="1:4">
      <c r="A1616" s="1336">
        <v>1727</v>
      </c>
      <c r="B1616" s="1337" t="s">
        <v>9975</v>
      </c>
      <c r="C1616" s="1336" t="s">
        <v>7867</v>
      </c>
      <c r="D1616" s="1364">
        <v>63.75</v>
      </c>
    </row>
    <row r="1617" spans="1:4">
      <c r="A1617" s="1365">
        <v>12920</v>
      </c>
      <c r="B1617" s="1366" t="s">
        <v>9976</v>
      </c>
      <c r="C1617" s="1365" t="s">
        <v>7867</v>
      </c>
      <c r="D1617" s="1367">
        <v>84.25</v>
      </c>
    </row>
    <row r="1618" spans="1:4">
      <c r="A1618" s="1336">
        <v>1725</v>
      </c>
      <c r="B1618" s="1337" t="s">
        <v>9977</v>
      </c>
      <c r="C1618" s="1336" t="s">
        <v>7867</v>
      </c>
      <c r="D1618" s="1364">
        <v>18.39</v>
      </c>
    </row>
    <row r="1619" spans="1:4">
      <c r="A1619" s="1365">
        <v>12943</v>
      </c>
      <c r="B1619" s="1366" t="s">
        <v>9978</v>
      </c>
      <c r="C1619" s="1365" t="s">
        <v>7867</v>
      </c>
      <c r="D1619" s="1367">
        <v>45.39</v>
      </c>
    </row>
    <row r="1620" spans="1:4">
      <c r="A1620" s="1336">
        <v>1747</v>
      </c>
      <c r="B1620" s="1337" t="s">
        <v>9979</v>
      </c>
      <c r="C1620" s="1336" t="s">
        <v>7867</v>
      </c>
      <c r="D1620" s="1364">
        <v>117.89</v>
      </c>
    </row>
    <row r="1621" spans="1:4">
      <c r="A1621" s="1365">
        <v>1744</v>
      </c>
      <c r="B1621" s="1366" t="s">
        <v>9980</v>
      </c>
      <c r="C1621" s="1365" t="s">
        <v>7867</v>
      </c>
      <c r="D1621" s="1367">
        <v>81.66</v>
      </c>
    </row>
    <row r="1622" spans="1:4">
      <c r="A1622" s="1336">
        <v>1743</v>
      </c>
      <c r="B1622" s="1337" t="s">
        <v>9981</v>
      </c>
      <c r="C1622" s="1336" t="s">
        <v>7867</v>
      </c>
      <c r="D1622" s="1364">
        <v>107.23</v>
      </c>
    </row>
    <row r="1623" spans="1:4">
      <c r="A1623" s="1365">
        <v>7241</v>
      </c>
      <c r="B1623" s="1366" t="s">
        <v>9982</v>
      </c>
      <c r="C1623" s="1365" t="s">
        <v>7868</v>
      </c>
      <c r="D1623" s="1367">
        <v>35.14</v>
      </c>
    </row>
    <row r="1624" spans="1:4" ht="30">
      <c r="A1624" s="1336">
        <v>39640</v>
      </c>
      <c r="B1624" s="1337" t="s">
        <v>9983</v>
      </c>
      <c r="C1624" s="1336" t="s">
        <v>7867</v>
      </c>
      <c r="D1624" s="1364">
        <v>5.67</v>
      </c>
    </row>
    <row r="1625" spans="1:4" ht="30">
      <c r="A1625" s="1365">
        <v>11013</v>
      </c>
      <c r="B1625" s="1366" t="s">
        <v>9984</v>
      </c>
      <c r="C1625" s="1365" t="s">
        <v>7867</v>
      </c>
      <c r="D1625" s="1367">
        <v>11.67</v>
      </c>
    </row>
    <row r="1626" spans="1:4" ht="30">
      <c r="A1626" s="1336">
        <v>11017</v>
      </c>
      <c r="B1626" s="1337" t="s">
        <v>9985</v>
      </c>
      <c r="C1626" s="1336" t="s">
        <v>7867</v>
      </c>
      <c r="D1626" s="1364">
        <v>4.9800000000000004</v>
      </c>
    </row>
    <row r="1627" spans="1:4" ht="30">
      <c r="A1627" s="1365">
        <v>20236</v>
      </c>
      <c r="B1627" s="1366" t="s">
        <v>9986</v>
      </c>
      <c r="C1627" s="1365" t="s">
        <v>7867</v>
      </c>
      <c r="D1627" s="1367">
        <v>21.93</v>
      </c>
    </row>
    <row r="1628" spans="1:4">
      <c r="A1628" s="1336">
        <v>7215</v>
      </c>
      <c r="B1628" s="1337" t="s">
        <v>9987</v>
      </c>
      <c r="C1628" s="1336" t="s">
        <v>7867</v>
      </c>
      <c r="D1628" s="1364">
        <v>18.78</v>
      </c>
    </row>
    <row r="1629" spans="1:4">
      <c r="A1629" s="1365">
        <v>7216</v>
      </c>
      <c r="B1629" s="1366" t="s">
        <v>9988</v>
      </c>
      <c r="C1629" s="1365" t="s">
        <v>7867</v>
      </c>
      <c r="D1629" s="1367">
        <v>78.489999999999995</v>
      </c>
    </row>
    <row r="1630" spans="1:4">
      <c r="A1630" s="1336">
        <v>20235</v>
      </c>
      <c r="B1630" s="1337" t="s">
        <v>9989</v>
      </c>
      <c r="C1630" s="1336" t="s">
        <v>7867</v>
      </c>
      <c r="D1630" s="1364">
        <v>39.68</v>
      </c>
    </row>
    <row r="1631" spans="1:4">
      <c r="A1631" s="1365">
        <v>7181</v>
      </c>
      <c r="B1631" s="1366" t="s">
        <v>9990</v>
      </c>
      <c r="C1631" s="1365" t="s">
        <v>7867</v>
      </c>
      <c r="D1631" s="1367">
        <v>3.02</v>
      </c>
    </row>
    <row r="1632" spans="1:4">
      <c r="A1632" s="1336">
        <v>40866</v>
      </c>
      <c r="B1632" s="1337" t="s">
        <v>9991</v>
      </c>
      <c r="C1632" s="1336" t="s">
        <v>7867</v>
      </c>
      <c r="D1632" s="1364">
        <v>8.9</v>
      </c>
    </row>
    <row r="1633" spans="1:4">
      <c r="A1633" s="1365">
        <v>7214</v>
      </c>
      <c r="B1633" s="1366" t="s">
        <v>9992</v>
      </c>
      <c r="C1633" s="1365" t="s">
        <v>7867</v>
      </c>
      <c r="D1633" s="1367">
        <v>26.89</v>
      </c>
    </row>
    <row r="1634" spans="1:4" ht="30">
      <c r="A1634" s="1336">
        <v>7219</v>
      </c>
      <c r="B1634" s="1337" t="s">
        <v>9993</v>
      </c>
      <c r="C1634" s="1336" t="s">
        <v>7867</v>
      </c>
      <c r="D1634" s="1364">
        <v>27.83</v>
      </c>
    </row>
    <row r="1635" spans="1:4">
      <c r="A1635" s="1365">
        <v>37972</v>
      </c>
      <c r="B1635" s="1366" t="s">
        <v>9994</v>
      </c>
      <c r="C1635" s="1365" t="s">
        <v>7867</v>
      </c>
      <c r="D1635" s="1367">
        <v>6.03</v>
      </c>
    </row>
    <row r="1636" spans="1:4">
      <c r="A1636" s="1336">
        <v>37973</v>
      </c>
      <c r="B1636" s="1337" t="s">
        <v>9995</v>
      </c>
      <c r="C1636" s="1336" t="s">
        <v>7867</v>
      </c>
      <c r="D1636" s="1364">
        <v>9.66</v>
      </c>
    </row>
    <row r="1637" spans="1:4">
      <c r="A1637" s="1365">
        <v>37971</v>
      </c>
      <c r="B1637" s="1366" t="s">
        <v>9996</v>
      </c>
      <c r="C1637" s="1365" t="s">
        <v>7867</v>
      </c>
      <c r="D1637" s="1367">
        <v>3.62</v>
      </c>
    </row>
    <row r="1638" spans="1:4">
      <c r="A1638" s="1336">
        <v>20094</v>
      </c>
      <c r="B1638" s="1337" t="s">
        <v>9997</v>
      </c>
      <c r="C1638" s="1336" t="s">
        <v>7867</v>
      </c>
      <c r="D1638" s="1364">
        <v>10.56</v>
      </c>
    </row>
    <row r="1639" spans="1:4">
      <c r="A1639" s="1365">
        <v>20095</v>
      </c>
      <c r="B1639" s="1366" t="s">
        <v>9998</v>
      </c>
      <c r="C1639" s="1365" t="s">
        <v>7867</v>
      </c>
      <c r="D1639" s="1367">
        <v>17.89</v>
      </c>
    </row>
    <row r="1640" spans="1:4">
      <c r="A1640" s="1336">
        <v>1954</v>
      </c>
      <c r="B1640" s="1337" t="s">
        <v>9999</v>
      </c>
      <c r="C1640" s="1336" t="s">
        <v>7867</v>
      </c>
      <c r="D1640" s="1364">
        <v>77.77</v>
      </c>
    </row>
    <row r="1641" spans="1:4">
      <c r="A1641" s="1365">
        <v>1926</v>
      </c>
      <c r="B1641" s="1366" t="s">
        <v>10000</v>
      </c>
      <c r="C1641" s="1365" t="s">
        <v>7867</v>
      </c>
      <c r="D1641" s="1367">
        <v>1.37</v>
      </c>
    </row>
    <row r="1642" spans="1:4">
      <c r="A1642" s="1336">
        <v>1927</v>
      </c>
      <c r="B1642" s="1337" t="s">
        <v>10001</v>
      </c>
      <c r="C1642" s="1336" t="s">
        <v>7867</v>
      </c>
      <c r="D1642" s="1364">
        <v>1.66</v>
      </c>
    </row>
    <row r="1643" spans="1:4">
      <c r="A1643" s="1365">
        <v>1923</v>
      </c>
      <c r="B1643" s="1366" t="s">
        <v>10002</v>
      </c>
      <c r="C1643" s="1365" t="s">
        <v>7867</v>
      </c>
      <c r="D1643" s="1367">
        <v>2.7</v>
      </c>
    </row>
    <row r="1644" spans="1:4">
      <c r="A1644" s="1336">
        <v>1929</v>
      </c>
      <c r="B1644" s="1337" t="s">
        <v>10003</v>
      </c>
      <c r="C1644" s="1336" t="s">
        <v>7867</v>
      </c>
      <c r="D1644" s="1364">
        <v>3.42</v>
      </c>
    </row>
    <row r="1645" spans="1:4">
      <c r="A1645" s="1365">
        <v>1930</v>
      </c>
      <c r="B1645" s="1366" t="s">
        <v>10004</v>
      </c>
      <c r="C1645" s="1365" t="s">
        <v>7867</v>
      </c>
      <c r="D1645" s="1367">
        <v>7.1</v>
      </c>
    </row>
    <row r="1646" spans="1:4">
      <c r="A1646" s="1336">
        <v>1924</v>
      </c>
      <c r="B1646" s="1337" t="s">
        <v>10005</v>
      </c>
      <c r="C1646" s="1336" t="s">
        <v>7867</v>
      </c>
      <c r="D1646" s="1364">
        <v>12.03</v>
      </c>
    </row>
    <row r="1647" spans="1:4">
      <c r="A1647" s="1365">
        <v>1922</v>
      </c>
      <c r="B1647" s="1366" t="s">
        <v>10006</v>
      </c>
      <c r="C1647" s="1365" t="s">
        <v>7867</v>
      </c>
      <c r="D1647" s="1367">
        <v>24.4</v>
      </c>
    </row>
    <row r="1648" spans="1:4">
      <c r="A1648" s="1336">
        <v>1953</v>
      </c>
      <c r="B1648" s="1337" t="s">
        <v>10007</v>
      </c>
      <c r="C1648" s="1336" t="s">
        <v>7867</v>
      </c>
      <c r="D1648" s="1364">
        <v>29.15</v>
      </c>
    </row>
    <row r="1649" spans="1:4">
      <c r="A1649" s="1365">
        <v>1962</v>
      </c>
      <c r="B1649" s="1366" t="s">
        <v>10008</v>
      </c>
      <c r="C1649" s="1365" t="s">
        <v>7867</v>
      </c>
      <c r="D1649" s="1367">
        <v>84.89</v>
      </c>
    </row>
    <row r="1650" spans="1:4">
      <c r="A1650" s="1336">
        <v>1955</v>
      </c>
      <c r="B1650" s="1337" t="s">
        <v>10009</v>
      </c>
      <c r="C1650" s="1336" t="s">
        <v>7867</v>
      </c>
      <c r="D1650" s="1364">
        <v>1.44</v>
      </c>
    </row>
    <row r="1651" spans="1:4">
      <c r="A1651" s="1365">
        <v>1956</v>
      </c>
      <c r="B1651" s="1366" t="s">
        <v>10010</v>
      </c>
      <c r="C1651" s="1365" t="s">
        <v>7867</v>
      </c>
      <c r="D1651" s="1367">
        <v>2.08</v>
      </c>
    </row>
    <row r="1652" spans="1:4">
      <c r="A1652" s="1336">
        <v>1957</v>
      </c>
      <c r="B1652" s="1337" t="s">
        <v>10011</v>
      </c>
      <c r="C1652" s="1336" t="s">
        <v>7867</v>
      </c>
      <c r="D1652" s="1364">
        <v>4.2</v>
      </c>
    </row>
    <row r="1653" spans="1:4">
      <c r="A1653" s="1365">
        <v>1958</v>
      </c>
      <c r="B1653" s="1366" t="s">
        <v>10012</v>
      </c>
      <c r="C1653" s="1365" t="s">
        <v>7867</v>
      </c>
      <c r="D1653" s="1367">
        <v>7.62</v>
      </c>
    </row>
    <row r="1654" spans="1:4">
      <c r="A1654" s="1336">
        <v>1959</v>
      </c>
      <c r="B1654" s="1337" t="s">
        <v>10013</v>
      </c>
      <c r="C1654" s="1336" t="s">
        <v>7867</v>
      </c>
      <c r="D1654" s="1364">
        <v>8.41</v>
      </c>
    </row>
    <row r="1655" spans="1:4">
      <c r="A1655" s="1365">
        <v>1925</v>
      </c>
      <c r="B1655" s="1366" t="s">
        <v>10014</v>
      </c>
      <c r="C1655" s="1365" t="s">
        <v>7867</v>
      </c>
      <c r="D1655" s="1367">
        <v>19.43</v>
      </c>
    </row>
    <row r="1656" spans="1:4">
      <c r="A1656" s="1336">
        <v>1960</v>
      </c>
      <c r="B1656" s="1337" t="s">
        <v>10015</v>
      </c>
      <c r="C1656" s="1336" t="s">
        <v>7867</v>
      </c>
      <c r="D1656" s="1364">
        <v>33.54</v>
      </c>
    </row>
    <row r="1657" spans="1:4">
      <c r="A1657" s="1365">
        <v>1961</v>
      </c>
      <c r="B1657" s="1366" t="s">
        <v>10016</v>
      </c>
      <c r="C1657" s="1365" t="s">
        <v>7867</v>
      </c>
      <c r="D1657" s="1367">
        <v>40.270000000000003</v>
      </c>
    </row>
    <row r="1658" spans="1:4">
      <c r="A1658" s="1336">
        <v>38426</v>
      </c>
      <c r="B1658" s="1337" t="s">
        <v>10017</v>
      </c>
      <c r="C1658" s="1336" t="s">
        <v>7867</v>
      </c>
      <c r="D1658" s="1364">
        <v>18.63</v>
      </c>
    </row>
    <row r="1659" spans="1:4">
      <c r="A1659" s="1365">
        <v>38427</v>
      </c>
      <c r="B1659" s="1366" t="s">
        <v>10018</v>
      </c>
      <c r="C1659" s="1365" t="s">
        <v>7867</v>
      </c>
      <c r="D1659" s="1367">
        <v>38.24</v>
      </c>
    </row>
    <row r="1660" spans="1:4">
      <c r="A1660" s="1336">
        <v>38425</v>
      </c>
      <c r="B1660" s="1337" t="s">
        <v>10019</v>
      </c>
      <c r="C1660" s="1336" t="s">
        <v>7867</v>
      </c>
      <c r="D1660" s="1364">
        <v>9.7100000000000009</v>
      </c>
    </row>
    <row r="1661" spans="1:4">
      <c r="A1661" s="1365">
        <v>38423</v>
      </c>
      <c r="B1661" s="1366" t="s">
        <v>10020</v>
      </c>
      <c r="C1661" s="1365" t="s">
        <v>7867</v>
      </c>
      <c r="D1661" s="1367">
        <v>31.9</v>
      </c>
    </row>
    <row r="1662" spans="1:4">
      <c r="A1662" s="1336">
        <v>38424</v>
      </c>
      <c r="B1662" s="1337" t="s">
        <v>10021</v>
      </c>
      <c r="C1662" s="1336" t="s">
        <v>7867</v>
      </c>
      <c r="D1662" s="1364">
        <v>47.8</v>
      </c>
    </row>
    <row r="1663" spans="1:4">
      <c r="A1663" s="1365">
        <v>38421</v>
      </c>
      <c r="B1663" s="1366" t="s">
        <v>10022</v>
      </c>
      <c r="C1663" s="1365" t="s">
        <v>7867</v>
      </c>
      <c r="D1663" s="1367">
        <v>18.12</v>
      </c>
    </row>
    <row r="1664" spans="1:4">
      <c r="A1664" s="1336">
        <v>38422</v>
      </c>
      <c r="B1664" s="1337" t="s">
        <v>10023</v>
      </c>
      <c r="C1664" s="1336" t="s">
        <v>7867</v>
      </c>
      <c r="D1664" s="1364">
        <v>20.41</v>
      </c>
    </row>
    <row r="1665" spans="1:4">
      <c r="A1665" s="1365">
        <v>39866</v>
      </c>
      <c r="B1665" s="1366" t="s">
        <v>10024</v>
      </c>
      <c r="C1665" s="1365" t="s">
        <v>7867</v>
      </c>
      <c r="D1665" s="1367">
        <v>7.16</v>
      </c>
    </row>
    <row r="1666" spans="1:4">
      <c r="A1666" s="1336">
        <v>39867</v>
      </c>
      <c r="B1666" s="1337" t="s">
        <v>10025</v>
      </c>
      <c r="C1666" s="1336" t="s">
        <v>7867</v>
      </c>
      <c r="D1666" s="1364">
        <v>15.92</v>
      </c>
    </row>
    <row r="1667" spans="1:4">
      <c r="A1667" s="1365">
        <v>39868</v>
      </c>
      <c r="B1667" s="1366" t="s">
        <v>10026</v>
      </c>
      <c r="C1667" s="1365" t="s">
        <v>7867</v>
      </c>
      <c r="D1667" s="1367">
        <v>28.68</v>
      </c>
    </row>
    <row r="1668" spans="1:4">
      <c r="A1668" s="1336">
        <v>37999</v>
      </c>
      <c r="B1668" s="1337" t="s">
        <v>10027</v>
      </c>
      <c r="C1668" s="1336" t="s">
        <v>7867</v>
      </c>
      <c r="D1668" s="1364">
        <v>5.78</v>
      </c>
    </row>
    <row r="1669" spans="1:4">
      <c r="A1669" s="1365">
        <v>38000</v>
      </c>
      <c r="B1669" s="1366" t="s">
        <v>10028</v>
      </c>
      <c r="C1669" s="1365" t="s">
        <v>7867</v>
      </c>
      <c r="D1669" s="1367">
        <v>7.65</v>
      </c>
    </row>
    <row r="1670" spans="1:4">
      <c r="A1670" s="1336">
        <v>38129</v>
      </c>
      <c r="B1670" s="1337" t="s">
        <v>10029</v>
      </c>
      <c r="C1670" s="1336" t="s">
        <v>7867</v>
      </c>
      <c r="D1670" s="1364">
        <v>2.64</v>
      </c>
    </row>
    <row r="1671" spans="1:4">
      <c r="A1671" s="1365">
        <v>38025</v>
      </c>
      <c r="B1671" s="1366" t="s">
        <v>10030</v>
      </c>
      <c r="C1671" s="1365" t="s">
        <v>7867</v>
      </c>
      <c r="D1671" s="1367">
        <v>4.32</v>
      </c>
    </row>
    <row r="1672" spans="1:4">
      <c r="A1672" s="1336">
        <v>38026</v>
      </c>
      <c r="B1672" s="1337" t="s">
        <v>10031</v>
      </c>
      <c r="C1672" s="1336" t="s">
        <v>7867</v>
      </c>
      <c r="D1672" s="1364">
        <v>11.17</v>
      </c>
    </row>
    <row r="1673" spans="1:4">
      <c r="A1673" s="1365">
        <v>1858</v>
      </c>
      <c r="B1673" s="1366" t="s">
        <v>10032</v>
      </c>
      <c r="C1673" s="1365" t="s">
        <v>7867</v>
      </c>
      <c r="D1673" s="1367">
        <v>20.21</v>
      </c>
    </row>
    <row r="1674" spans="1:4">
      <c r="A1674" s="1336">
        <v>1844</v>
      </c>
      <c r="B1674" s="1337" t="s">
        <v>10033</v>
      </c>
      <c r="C1674" s="1336" t="s">
        <v>7867</v>
      </c>
      <c r="D1674" s="1364">
        <v>86.64</v>
      </c>
    </row>
    <row r="1675" spans="1:4">
      <c r="A1675" s="1365">
        <v>1837</v>
      </c>
      <c r="B1675" s="1366" t="s">
        <v>10034</v>
      </c>
      <c r="C1675" s="1365" t="s">
        <v>7867</v>
      </c>
      <c r="D1675" s="1367">
        <v>313.95999999999998</v>
      </c>
    </row>
    <row r="1676" spans="1:4">
      <c r="A1676" s="1336">
        <v>1860</v>
      </c>
      <c r="B1676" s="1337" t="s">
        <v>10035</v>
      </c>
      <c r="C1676" s="1336" t="s">
        <v>7867</v>
      </c>
      <c r="D1676" s="1364">
        <v>618.29</v>
      </c>
    </row>
    <row r="1677" spans="1:4">
      <c r="A1677" s="1365">
        <v>1862</v>
      </c>
      <c r="B1677" s="1366" t="s">
        <v>10036</v>
      </c>
      <c r="C1677" s="1365" t="s">
        <v>7867</v>
      </c>
      <c r="D1677" s="1367">
        <v>993.38</v>
      </c>
    </row>
    <row r="1678" spans="1:4">
      <c r="A1678" s="1336">
        <v>1863</v>
      </c>
      <c r="B1678" s="1337" t="s">
        <v>10037</v>
      </c>
      <c r="C1678" s="1336" t="s">
        <v>7867</v>
      </c>
      <c r="D1678" s="1364">
        <v>19.420000000000002</v>
      </c>
    </row>
    <row r="1679" spans="1:4">
      <c r="A1679" s="1365">
        <v>1865</v>
      </c>
      <c r="B1679" s="1366" t="s">
        <v>10038</v>
      </c>
      <c r="C1679" s="1365" t="s">
        <v>7867</v>
      </c>
      <c r="D1679" s="1367">
        <v>87.25</v>
      </c>
    </row>
    <row r="1680" spans="1:4">
      <c r="A1680" s="1336">
        <v>1866</v>
      </c>
      <c r="B1680" s="1337" t="s">
        <v>10039</v>
      </c>
      <c r="C1680" s="1336" t="s">
        <v>7867</v>
      </c>
      <c r="D1680" s="1364">
        <v>238.71</v>
      </c>
    </row>
    <row r="1681" spans="1:4">
      <c r="A1681" s="1365">
        <v>1853</v>
      </c>
      <c r="B1681" s="1366" t="s">
        <v>10040</v>
      </c>
      <c r="C1681" s="1365" t="s">
        <v>7867</v>
      </c>
      <c r="D1681" s="1367">
        <v>352.89</v>
      </c>
    </row>
    <row r="1682" spans="1:4">
      <c r="A1682" s="1336">
        <v>1867</v>
      </c>
      <c r="B1682" s="1337" t="s">
        <v>10041</v>
      </c>
      <c r="C1682" s="1336" t="s">
        <v>7867</v>
      </c>
      <c r="D1682" s="1364">
        <v>781.24</v>
      </c>
    </row>
    <row r="1683" spans="1:4">
      <c r="A1683" s="1365">
        <v>1868</v>
      </c>
      <c r="B1683" s="1366" t="s">
        <v>10042</v>
      </c>
      <c r="C1683" s="1365" t="s">
        <v>7867</v>
      </c>
      <c r="D1683" s="1367">
        <v>1127.3399999999999</v>
      </c>
    </row>
    <row r="1684" spans="1:4">
      <c r="A1684" s="1336">
        <v>1859</v>
      </c>
      <c r="B1684" s="1337" t="s">
        <v>10043</v>
      </c>
      <c r="C1684" s="1336" t="s">
        <v>7867</v>
      </c>
      <c r="D1684" s="1364">
        <v>1475.45</v>
      </c>
    </row>
    <row r="1685" spans="1:4">
      <c r="A1685" s="1365">
        <v>1836</v>
      </c>
      <c r="B1685" s="1366" t="s">
        <v>10044</v>
      </c>
      <c r="C1685" s="1365" t="s">
        <v>7867</v>
      </c>
      <c r="D1685" s="1367">
        <v>190.87</v>
      </c>
    </row>
    <row r="1686" spans="1:4">
      <c r="A1686" s="1336">
        <v>36355</v>
      </c>
      <c r="B1686" s="1337" t="s">
        <v>10045</v>
      </c>
      <c r="C1686" s="1336" t="s">
        <v>7867</v>
      </c>
      <c r="D1686" s="1364">
        <v>4.54</v>
      </c>
    </row>
    <row r="1687" spans="1:4">
      <c r="A1687" s="1365">
        <v>36356</v>
      </c>
      <c r="B1687" s="1366" t="s">
        <v>10046</v>
      </c>
      <c r="C1687" s="1365" t="s">
        <v>7867</v>
      </c>
      <c r="D1687" s="1367">
        <v>7.63</v>
      </c>
    </row>
    <row r="1688" spans="1:4">
      <c r="A1688" s="1336">
        <v>1932</v>
      </c>
      <c r="B1688" s="1337" t="s">
        <v>10047</v>
      </c>
      <c r="C1688" s="1336" t="s">
        <v>7867</v>
      </c>
      <c r="D1688" s="1364">
        <v>6.64</v>
      </c>
    </row>
    <row r="1689" spans="1:4">
      <c r="A1689" s="1365">
        <v>1933</v>
      </c>
      <c r="B1689" s="1366" t="s">
        <v>10048</v>
      </c>
      <c r="C1689" s="1365" t="s">
        <v>7867</v>
      </c>
      <c r="D1689" s="1367">
        <v>2.92</v>
      </c>
    </row>
    <row r="1690" spans="1:4">
      <c r="A1690" s="1336">
        <v>1951</v>
      </c>
      <c r="B1690" s="1337" t="s">
        <v>10049</v>
      </c>
      <c r="C1690" s="1336" t="s">
        <v>7867</v>
      </c>
      <c r="D1690" s="1364">
        <v>13.4</v>
      </c>
    </row>
    <row r="1691" spans="1:4">
      <c r="A1691" s="1365">
        <v>1966</v>
      </c>
      <c r="B1691" s="1366" t="s">
        <v>10050</v>
      </c>
      <c r="C1691" s="1365" t="s">
        <v>7867</v>
      </c>
      <c r="D1691" s="1367">
        <v>14.21</v>
      </c>
    </row>
    <row r="1692" spans="1:4">
      <c r="A1692" s="1336">
        <v>1952</v>
      </c>
      <c r="B1692" s="1337" t="s">
        <v>10051</v>
      </c>
      <c r="C1692" s="1336" t="s">
        <v>7867</v>
      </c>
      <c r="D1692" s="1364">
        <v>87.39</v>
      </c>
    </row>
    <row r="1693" spans="1:4">
      <c r="A1693" s="1365">
        <v>20104</v>
      </c>
      <c r="B1693" s="1366" t="s">
        <v>10052</v>
      </c>
      <c r="C1693" s="1365" t="s">
        <v>7867</v>
      </c>
      <c r="D1693" s="1367">
        <v>332.16</v>
      </c>
    </row>
    <row r="1694" spans="1:4">
      <c r="A1694" s="1336">
        <v>20105</v>
      </c>
      <c r="B1694" s="1337" t="s">
        <v>10053</v>
      </c>
      <c r="C1694" s="1336" t="s">
        <v>7867</v>
      </c>
      <c r="D1694" s="1364">
        <v>517.38</v>
      </c>
    </row>
    <row r="1695" spans="1:4">
      <c r="A1695" s="1365">
        <v>1965</v>
      </c>
      <c r="B1695" s="1366" t="s">
        <v>10054</v>
      </c>
      <c r="C1695" s="1365" t="s">
        <v>7867</v>
      </c>
      <c r="D1695" s="1367">
        <v>26.08</v>
      </c>
    </row>
    <row r="1696" spans="1:4">
      <c r="A1696" s="1336">
        <v>10765</v>
      </c>
      <c r="B1696" s="1337" t="s">
        <v>10055</v>
      </c>
      <c r="C1696" s="1336" t="s">
        <v>7867</v>
      </c>
      <c r="D1696" s="1364">
        <v>6.6</v>
      </c>
    </row>
    <row r="1697" spans="1:4">
      <c r="A1697" s="1365">
        <v>10767</v>
      </c>
      <c r="B1697" s="1366" t="s">
        <v>10056</v>
      </c>
      <c r="C1697" s="1365" t="s">
        <v>7867</v>
      </c>
      <c r="D1697" s="1367">
        <v>18.16</v>
      </c>
    </row>
    <row r="1698" spans="1:4">
      <c r="A1698" s="1336">
        <v>1970</v>
      </c>
      <c r="B1698" s="1337" t="s">
        <v>10057</v>
      </c>
      <c r="C1698" s="1336" t="s">
        <v>7867</v>
      </c>
      <c r="D1698" s="1364">
        <v>32.67</v>
      </c>
    </row>
    <row r="1699" spans="1:4">
      <c r="A1699" s="1365">
        <v>1967</v>
      </c>
      <c r="B1699" s="1366" t="s">
        <v>10058</v>
      </c>
      <c r="C1699" s="1365" t="s">
        <v>7867</v>
      </c>
      <c r="D1699" s="1367">
        <v>3.02</v>
      </c>
    </row>
    <row r="1700" spans="1:4">
      <c r="A1700" s="1336">
        <v>1968</v>
      </c>
      <c r="B1700" s="1337" t="s">
        <v>10059</v>
      </c>
      <c r="C1700" s="1336" t="s">
        <v>7867</v>
      </c>
      <c r="D1700" s="1364">
        <v>6.54</v>
      </c>
    </row>
    <row r="1701" spans="1:4">
      <c r="A1701" s="1365">
        <v>1969</v>
      </c>
      <c r="B1701" s="1366" t="s">
        <v>10060</v>
      </c>
      <c r="C1701" s="1365" t="s">
        <v>7867</v>
      </c>
      <c r="D1701" s="1367">
        <v>20.43</v>
      </c>
    </row>
    <row r="1702" spans="1:4">
      <c r="A1702" s="1336">
        <v>1839</v>
      </c>
      <c r="B1702" s="1337" t="s">
        <v>10061</v>
      </c>
      <c r="C1702" s="1336" t="s">
        <v>7867</v>
      </c>
      <c r="D1702" s="1364">
        <v>49.64</v>
      </c>
    </row>
    <row r="1703" spans="1:4">
      <c r="A1703" s="1365">
        <v>1835</v>
      </c>
      <c r="B1703" s="1366" t="s">
        <v>10062</v>
      </c>
      <c r="C1703" s="1365" t="s">
        <v>7867</v>
      </c>
      <c r="D1703" s="1367">
        <v>12.16</v>
      </c>
    </row>
    <row r="1704" spans="1:4">
      <c r="A1704" s="1336">
        <v>1823</v>
      </c>
      <c r="B1704" s="1337" t="s">
        <v>10063</v>
      </c>
      <c r="C1704" s="1336" t="s">
        <v>7867</v>
      </c>
      <c r="D1704" s="1364">
        <v>28.39</v>
      </c>
    </row>
    <row r="1705" spans="1:4">
      <c r="A1705" s="1365">
        <v>1827</v>
      </c>
      <c r="B1705" s="1366" t="s">
        <v>10064</v>
      </c>
      <c r="C1705" s="1365" t="s">
        <v>7867</v>
      </c>
      <c r="D1705" s="1367">
        <v>51.08</v>
      </c>
    </row>
    <row r="1706" spans="1:4">
      <c r="A1706" s="1336">
        <v>1831</v>
      </c>
      <c r="B1706" s="1337" t="s">
        <v>10065</v>
      </c>
      <c r="C1706" s="1336" t="s">
        <v>7867</v>
      </c>
      <c r="D1706" s="1364">
        <v>12.63</v>
      </c>
    </row>
    <row r="1707" spans="1:4">
      <c r="A1707" s="1365">
        <v>1825</v>
      </c>
      <c r="B1707" s="1366" t="s">
        <v>10066</v>
      </c>
      <c r="C1707" s="1365" t="s">
        <v>7867</v>
      </c>
      <c r="D1707" s="1367">
        <v>28.34</v>
      </c>
    </row>
    <row r="1708" spans="1:4">
      <c r="A1708" s="1336">
        <v>1828</v>
      </c>
      <c r="B1708" s="1337" t="s">
        <v>10067</v>
      </c>
      <c r="C1708" s="1336" t="s">
        <v>7867</v>
      </c>
      <c r="D1708" s="1364">
        <v>57.87</v>
      </c>
    </row>
    <row r="1709" spans="1:4">
      <c r="A1709" s="1365">
        <v>1845</v>
      </c>
      <c r="B1709" s="1366" t="s">
        <v>10068</v>
      </c>
      <c r="C1709" s="1365" t="s">
        <v>7867</v>
      </c>
      <c r="D1709" s="1367">
        <v>13.84</v>
      </c>
    </row>
    <row r="1710" spans="1:4">
      <c r="A1710" s="1336">
        <v>1824</v>
      </c>
      <c r="B1710" s="1337" t="s">
        <v>10069</v>
      </c>
      <c r="C1710" s="1336" t="s">
        <v>7867</v>
      </c>
      <c r="D1710" s="1364">
        <v>32.29</v>
      </c>
    </row>
    <row r="1711" spans="1:4">
      <c r="A1711" s="1365">
        <v>1941</v>
      </c>
      <c r="B1711" s="1366" t="s">
        <v>10070</v>
      </c>
      <c r="C1711" s="1365" t="s">
        <v>7867</v>
      </c>
      <c r="D1711" s="1367">
        <v>12.12</v>
      </c>
    </row>
    <row r="1712" spans="1:4">
      <c r="A1712" s="1336">
        <v>1940</v>
      </c>
      <c r="B1712" s="1337" t="s">
        <v>10071</v>
      </c>
      <c r="C1712" s="1336" t="s">
        <v>7867</v>
      </c>
      <c r="D1712" s="1364">
        <v>12.08</v>
      </c>
    </row>
    <row r="1713" spans="1:4">
      <c r="A1713" s="1365">
        <v>1937</v>
      </c>
      <c r="B1713" s="1366" t="s">
        <v>10072</v>
      </c>
      <c r="C1713" s="1365" t="s">
        <v>7867</v>
      </c>
      <c r="D1713" s="1367">
        <v>1.99</v>
      </c>
    </row>
    <row r="1714" spans="1:4">
      <c r="A1714" s="1336">
        <v>1939</v>
      </c>
      <c r="B1714" s="1337" t="s">
        <v>10073</v>
      </c>
      <c r="C1714" s="1336" t="s">
        <v>7867</v>
      </c>
      <c r="D1714" s="1364">
        <v>4.57</v>
      </c>
    </row>
    <row r="1715" spans="1:4">
      <c r="A1715" s="1365">
        <v>1942</v>
      </c>
      <c r="B1715" s="1366" t="s">
        <v>10074</v>
      </c>
      <c r="C1715" s="1365" t="s">
        <v>7867</v>
      </c>
      <c r="D1715" s="1367">
        <v>22.95</v>
      </c>
    </row>
    <row r="1716" spans="1:4">
      <c r="A1716" s="1336">
        <v>1938</v>
      </c>
      <c r="B1716" s="1337" t="s">
        <v>10075</v>
      </c>
      <c r="C1716" s="1336" t="s">
        <v>7867</v>
      </c>
      <c r="D1716" s="1364">
        <v>2.5099999999999998</v>
      </c>
    </row>
    <row r="1717" spans="1:4">
      <c r="A1717" s="1365">
        <v>20097</v>
      </c>
      <c r="B1717" s="1366" t="s">
        <v>10076</v>
      </c>
      <c r="C1717" s="1365" t="s">
        <v>7867</v>
      </c>
      <c r="D1717" s="1367">
        <v>27.03</v>
      </c>
    </row>
    <row r="1718" spans="1:4">
      <c r="A1718" s="1336">
        <v>20098</v>
      </c>
      <c r="B1718" s="1337" t="s">
        <v>10077</v>
      </c>
      <c r="C1718" s="1336" t="s">
        <v>7867</v>
      </c>
      <c r="D1718" s="1364">
        <v>194.93</v>
      </c>
    </row>
    <row r="1719" spans="1:4">
      <c r="A1719" s="1365">
        <v>20096</v>
      </c>
      <c r="B1719" s="1366" t="s">
        <v>10078</v>
      </c>
      <c r="C1719" s="1365" t="s">
        <v>7867</v>
      </c>
      <c r="D1719" s="1367">
        <v>15.58</v>
      </c>
    </row>
    <row r="1720" spans="1:4">
      <c r="A1720" s="1336">
        <v>1964</v>
      </c>
      <c r="B1720" s="1337" t="s">
        <v>10079</v>
      </c>
      <c r="C1720" s="1336" t="s">
        <v>7867</v>
      </c>
      <c r="D1720" s="1364">
        <v>19.88</v>
      </c>
    </row>
    <row r="1721" spans="1:4">
      <c r="A1721" s="1365">
        <v>1880</v>
      </c>
      <c r="B1721" s="1366" t="s">
        <v>10080</v>
      </c>
      <c r="C1721" s="1365" t="s">
        <v>7867</v>
      </c>
      <c r="D1721" s="1367">
        <v>2.2799999999999998</v>
      </c>
    </row>
    <row r="1722" spans="1:4">
      <c r="A1722" s="1336">
        <v>39274</v>
      </c>
      <c r="B1722" s="1337" t="s">
        <v>10081</v>
      </c>
      <c r="C1722" s="1336" t="s">
        <v>7867</v>
      </c>
      <c r="D1722" s="1364">
        <v>1.77</v>
      </c>
    </row>
    <row r="1723" spans="1:4">
      <c r="A1723" s="1365">
        <v>2628</v>
      </c>
      <c r="B1723" s="1366" t="s">
        <v>10082</v>
      </c>
      <c r="C1723" s="1365" t="s">
        <v>7867</v>
      </c>
      <c r="D1723" s="1367">
        <v>238.94</v>
      </c>
    </row>
    <row r="1724" spans="1:4">
      <c r="A1724" s="1336">
        <v>2622</v>
      </c>
      <c r="B1724" s="1337" t="s">
        <v>10083</v>
      </c>
      <c r="C1724" s="1336" t="s">
        <v>7867</v>
      </c>
      <c r="D1724" s="1364">
        <v>5.67</v>
      </c>
    </row>
    <row r="1725" spans="1:4">
      <c r="A1725" s="1365">
        <v>2623</v>
      </c>
      <c r="B1725" s="1366" t="s">
        <v>10084</v>
      </c>
      <c r="C1725" s="1365" t="s">
        <v>7867</v>
      </c>
      <c r="D1725" s="1367">
        <v>6.83</v>
      </c>
    </row>
    <row r="1726" spans="1:4">
      <c r="A1726" s="1336">
        <v>2624</v>
      </c>
      <c r="B1726" s="1337" t="s">
        <v>10085</v>
      </c>
      <c r="C1726" s="1336" t="s">
        <v>7867</v>
      </c>
      <c r="D1726" s="1364">
        <v>10.86</v>
      </c>
    </row>
    <row r="1727" spans="1:4">
      <c r="A1727" s="1365">
        <v>2625</v>
      </c>
      <c r="B1727" s="1366" t="s">
        <v>10086</v>
      </c>
      <c r="C1727" s="1365" t="s">
        <v>7867</v>
      </c>
      <c r="D1727" s="1367">
        <v>22.93</v>
      </c>
    </row>
    <row r="1728" spans="1:4">
      <c r="A1728" s="1336">
        <v>2626</v>
      </c>
      <c r="B1728" s="1337" t="s">
        <v>10087</v>
      </c>
      <c r="C1728" s="1336" t="s">
        <v>7867</v>
      </c>
      <c r="D1728" s="1364">
        <v>33.590000000000003</v>
      </c>
    </row>
    <row r="1729" spans="1:4">
      <c r="A1729" s="1365">
        <v>2630</v>
      </c>
      <c r="B1729" s="1366" t="s">
        <v>10088</v>
      </c>
      <c r="C1729" s="1365" t="s">
        <v>7867</v>
      </c>
      <c r="D1729" s="1367">
        <v>51.09</v>
      </c>
    </row>
    <row r="1730" spans="1:4">
      <c r="A1730" s="1336">
        <v>2627</v>
      </c>
      <c r="B1730" s="1337" t="s">
        <v>10089</v>
      </c>
      <c r="C1730" s="1336" t="s">
        <v>7867</v>
      </c>
      <c r="D1730" s="1364">
        <v>90</v>
      </c>
    </row>
    <row r="1731" spans="1:4">
      <c r="A1731" s="1365">
        <v>2629</v>
      </c>
      <c r="B1731" s="1366" t="s">
        <v>10090</v>
      </c>
      <c r="C1731" s="1365" t="s">
        <v>7867</v>
      </c>
      <c r="D1731" s="1367">
        <v>121.73</v>
      </c>
    </row>
    <row r="1732" spans="1:4">
      <c r="A1732" s="1336">
        <v>12033</v>
      </c>
      <c r="B1732" s="1337" t="s">
        <v>10091</v>
      </c>
      <c r="C1732" s="1336" t="s">
        <v>7867</v>
      </c>
      <c r="D1732" s="1364">
        <v>7.29</v>
      </c>
    </row>
    <row r="1733" spans="1:4">
      <c r="A1733" s="1365">
        <v>40408</v>
      </c>
      <c r="B1733" s="1366" t="s">
        <v>10092</v>
      </c>
      <c r="C1733" s="1365" t="s">
        <v>7867</v>
      </c>
      <c r="D1733" s="1367">
        <v>4.79</v>
      </c>
    </row>
    <row r="1734" spans="1:4">
      <c r="A1734" s="1336">
        <v>40409</v>
      </c>
      <c r="B1734" s="1337" t="s">
        <v>10093</v>
      </c>
      <c r="C1734" s="1336" t="s">
        <v>7867</v>
      </c>
      <c r="D1734" s="1364">
        <v>1.69</v>
      </c>
    </row>
    <row r="1735" spans="1:4">
      <c r="A1735" s="1365">
        <v>39276</v>
      </c>
      <c r="B1735" s="1366" t="s">
        <v>10094</v>
      </c>
      <c r="C1735" s="1365" t="s">
        <v>7867</v>
      </c>
      <c r="D1735" s="1367">
        <v>4.3099999999999996</v>
      </c>
    </row>
    <row r="1736" spans="1:4">
      <c r="A1736" s="1336">
        <v>39277</v>
      </c>
      <c r="B1736" s="1337" t="s">
        <v>10095</v>
      </c>
      <c r="C1736" s="1336" t="s">
        <v>7867</v>
      </c>
      <c r="D1736" s="1364">
        <v>11.65</v>
      </c>
    </row>
    <row r="1737" spans="1:4">
      <c r="A1737" s="1365">
        <v>12034</v>
      </c>
      <c r="B1737" s="1366" t="s">
        <v>10096</v>
      </c>
      <c r="C1737" s="1365" t="s">
        <v>7867</v>
      </c>
      <c r="D1737" s="1367">
        <v>3.3</v>
      </c>
    </row>
    <row r="1738" spans="1:4">
      <c r="A1738" s="1336">
        <v>39879</v>
      </c>
      <c r="B1738" s="1337" t="s">
        <v>10097</v>
      </c>
      <c r="C1738" s="1336" t="s">
        <v>7867</v>
      </c>
      <c r="D1738" s="1364">
        <v>2.0099999999999998</v>
      </c>
    </row>
    <row r="1739" spans="1:4">
      <c r="A1739" s="1365">
        <v>39880</v>
      </c>
      <c r="B1739" s="1366" t="s">
        <v>10098</v>
      </c>
      <c r="C1739" s="1365" t="s">
        <v>7867</v>
      </c>
      <c r="D1739" s="1367">
        <v>4.45</v>
      </c>
    </row>
    <row r="1740" spans="1:4">
      <c r="A1740" s="1336">
        <v>39881</v>
      </c>
      <c r="B1740" s="1337" t="s">
        <v>10099</v>
      </c>
      <c r="C1740" s="1336" t="s">
        <v>7867</v>
      </c>
      <c r="D1740" s="1364">
        <v>7.15</v>
      </c>
    </row>
    <row r="1741" spans="1:4">
      <c r="A1741" s="1365">
        <v>39882</v>
      </c>
      <c r="B1741" s="1366" t="s">
        <v>10100</v>
      </c>
      <c r="C1741" s="1365" t="s">
        <v>7867</v>
      </c>
      <c r="D1741" s="1367">
        <v>18.850000000000001</v>
      </c>
    </row>
    <row r="1742" spans="1:4">
      <c r="A1742" s="1336">
        <v>39883</v>
      </c>
      <c r="B1742" s="1337" t="s">
        <v>10101</v>
      </c>
      <c r="C1742" s="1336" t="s">
        <v>7867</v>
      </c>
      <c r="D1742" s="1364">
        <v>30.1</v>
      </c>
    </row>
    <row r="1743" spans="1:4">
      <c r="A1743" s="1365">
        <v>39884</v>
      </c>
      <c r="B1743" s="1366" t="s">
        <v>10102</v>
      </c>
      <c r="C1743" s="1365" t="s">
        <v>7867</v>
      </c>
      <c r="D1743" s="1367">
        <v>44.71</v>
      </c>
    </row>
    <row r="1744" spans="1:4">
      <c r="A1744" s="1336">
        <v>39885</v>
      </c>
      <c r="B1744" s="1337" t="s">
        <v>10103</v>
      </c>
      <c r="C1744" s="1336" t="s">
        <v>7867</v>
      </c>
      <c r="D1744" s="1364">
        <v>106.25</v>
      </c>
    </row>
    <row r="1745" spans="1:4">
      <c r="A1745" s="1365">
        <v>1777</v>
      </c>
      <c r="B1745" s="1366" t="s">
        <v>10104</v>
      </c>
      <c r="C1745" s="1365" t="s">
        <v>7867</v>
      </c>
      <c r="D1745" s="1367">
        <v>41.81</v>
      </c>
    </row>
    <row r="1746" spans="1:4">
      <c r="A1746" s="1336">
        <v>1819</v>
      </c>
      <c r="B1746" s="1337" t="s">
        <v>10105</v>
      </c>
      <c r="C1746" s="1336" t="s">
        <v>7867</v>
      </c>
      <c r="D1746" s="1364">
        <v>30.42</v>
      </c>
    </row>
    <row r="1747" spans="1:4">
      <c r="A1747" s="1365">
        <v>1775</v>
      </c>
      <c r="B1747" s="1366" t="s">
        <v>10106</v>
      </c>
      <c r="C1747" s="1365" t="s">
        <v>7867</v>
      </c>
      <c r="D1747" s="1367">
        <v>9.1</v>
      </c>
    </row>
    <row r="1748" spans="1:4">
      <c r="A1748" s="1336">
        <v>1776</v>
      </c>
      <c r="B1748" s="1337" t="s">
        <v>10107</v>
      </c>
      <c r="C1748" s="1336" t="s">
        <v>7867</v>
      </c>
      <c r="D1748" s="1364">
        <v>24.75</v>
      </c>
    </row>
    <row r="1749" spans="1:4">
      <c r="A1749" s="1365">
        <v>1778</v>
      </c>
      <c r="B1749" s="1366" t="s">
        <v>10108</v>
      </c>
      <c r="C1749" s="1365" t="s">
        <v>7867</v>
      </c>
      <c r="D1749" s="1367">
        <v>101.21</v>
      </c>
    </row>
    <row r="1750" spans="1:4">
      <c r="A1750" s="1336">
        <v>1818</v>
      </c>
      <c r="B1750" s="1337" t="s">
        <v>10109</v>
      </c>
      <c r="C1750" s="1336" t="s">
        <v>7867</v>
      </c>
      <c r="D1750" s="1364">
        <v>67.180000000000007</v>
      </c>
    </row>
    <row r="1751" spans="1:4">
      <c r="A1751" s="1365">
        <v>1820</v>
      </c>
      <c r="B1751" s="1366" t="s">
        <v>10110</v>
      </c>
      <c r="C1751" s="1365" t="s">
        <v>7867</v>
      </c>
      <c r="D1751" s="1367">
        <v>13.14</v>
      </c>
    </row>
    <row r="1752" spans="1:4">
      <c r="A1752" s="1336">
        <v>1779</v>
      </c>
      <c r="B1752" s="1337" t="s">
        <v>10111</v>
      </c>
      <c r="C1752" s="1336" t="s">
        <v>7867</v>
      </c>
      <c r="D1752" s="1364">
        <v>147.19999999999999</v>
      </c>
    </row>
    <row r="1753" spans="1:4">
      <c r="A1753" s="1365">
        <v>1780</v>
      </c>
      <c r="B1753" s="1366" t="s">
        <v>10112</v>
      </c>
      <c r="C1753" s="1365" t="s">
        <v>7867</v>
      </c>
      <c r="D1753" s="1367">
        <v>303.47000000000003</v>
      </c>
    </row>
    <row r="1754" spans="1:4">
      <c r="A1754" s="1336">
        <v>1783</v>
      </c>
      <c r="B1754" s="1337" t="s">
        <v>10113</v>
      </c>
      <c r="C1754" s="1336" t="s">
        <v>7867</v>
      </c>
      <c r="D1754" s="1364">
        <v>32.08</v>
      </c>
    </row>
    <row r="1755" spans="1:4">
      <c r="A1755" s="1365">
        <v>1782</v>
      </c>
      <c r="B1755" s="1366" t="s">
        <v>10114</v>
      </c>
      <c r="C1755" s="1365" t="s">
        <v>7867</v>
      </c>
      <c r="D1755" s="1367">
        <v>25.37</v>
      </c>
    </row>
    <row r="1756" spans="1:4">
      <c r="A1756" s="1336">
        <v>1817</v>
      </c>
      <c r="B1756" s="1337" t="s">
        <v>10115</v>
      </c>
      <c r="C1756" s="1336" t="s">
        <v>7867</v>
      </c>
      <c r="D1756" s="1364">
        <v>7.56</v>
      </c>
    </row>
    <row r="1757" spans="1:4">
      <c r="A1757" s="1365">
        <v>1781</v>
      </c>
      <c r="B1757" s="1366" t="s">
        <v>10116</v>
      </c>
      <c r="C1757" s="1365" t="s">
        <v>7867</v>
      </c>
      <c r="D1757" s="1367">
        <v>16.53</v>
      </c>
    </row>
    <row r="1758" spans="1:4">
      <c r="A1758" s="1336">
        <v>1784</v>
      </c>
      <c r="B1758" s="1337" t="s">
        <v>10117</v>
      </c>
      <c r="C1758" s="1336" t="s">
        <v>7867</v>
      </c>
      <c r="D1758" s="1364">
        <v>90.6</v>
      </c>
    </row>
    <row r="1759" spans="1:4">
      <c r="A1759" s="1365">
        <v>1810</v>
      </c>
      <c r="B1759" s="1366" t="s">
        <v>10118</v>
      </c>
      <c r="C1759" s="1365" t="s">
        <v>7867</v>
      </c>
      <c r="D1759" s="1367">
        <v>50.25</v>
      </c>
    </row>
    <row r="1760" spans="1:4">
      <c r="A1760" s="1336">
        <v>1811</v>
      </c>
      <c r="B1760" s="1337" t="s">
        <v>10119</v>
      </c>
      <c r="C1760" s="1336" t="s">
        <v>7867</v>
      </c>
      <c r="D1760" s="1364">
        <v>10.87</v>
      </c>
    </row>
    <row r="1761" spans="1:4">
      <c r="A1761" s="1365">
        <v>1812</v>
      </c>
      <c r="B1761" s="1366" t="s">
        <v>10120</v>
      </c>
      <c r="C1761" s="1365" t="s">
        <v>7867</v>
      </c>
      <c r="D1761" s="1367">
        <v>126.86</v>
      </c>
    </row>
    <row r="1762" spans="1:4">
      <c r="A1762" s="1336">
        <v>40386</v>
      </c>
      <c r="B1762" s="1337" t="s">
        <v>10121</v>
      </c>
      <c r="C1762" s="1336" t="s">
        <v>7867</v>
      </c>
      <c r="D1762" s="1364">
        <v>34.29</v>
      </c>
    </row>
    <row r="1763" spans="1:4">
      <c r="A1763" s="1365">
        <v>40384</v>
      </c>
      <c r="B1763" s="1366" t="s">
        <v>10122</v>
      </c>
      <c r="C1763" s="1365" t="s">
        <v>7867</v>
      </c>
      <c r="D1763" s="1367">
        <v>23.48</v>
      </c>
    </row>
    <row r="1764" spans="1:4">
      <c r="A1764" s="1336">
        <v>40379</v>
      </c>
      <c r="B1764" s="1337" t="s">
        <v>10123</v>
      </c>
      <c r="C1764" s="1336" t="s">
        <v>7867</v>
      </c>
      <c r="D1764" s="1364">
        <v>8.11</v>
      </c>
    </row>
    <row r="1765" spans="1:4">
      <c r="A1765" s="1365">
        <v>40423</v>
      </c>
      <c r="B1765" s="1366" t="s">
        <v>10124</v>
      </c>
      <c r="C1765" s="1365" t="s">
        <v>7867</v>
      </c>
      <c r="D1765" s="1367">
        <v>15.36</v>
      </c>
    </row>
    <row r="1766" spans="1:4">
      <c r="A1766" s="1336">
        <v>40389</v>
      </c>
      <c r="B1766" s="1337" t="s">
        <v>10125</v>
      </c>
      <c r="C1766" s="1336" t="s">
        <v>7867</v>
      </c>
      <c r="D1766" s="1364">
        <v>97.41</v>
      </c>
    </row>
    <row r="1767" spans="1:4">
      <c r="A1767" s="1365">
        <v>40388</v>
      </c>
      <c r="B1767" s="1366" t="s">
        <v>10126</v>
      </c>
      <c r="C1767" s="1365" t="s">
        <v>7867</v>
      </c>
      <c r="D1767" s="1367">
        <v>48.75</v>
      </c>
    </row>
    <row r="1768" spans="1:4">
      <c r="A1768" s="1336">
        <v>40381</v>
      </c>
      <c r="B1768" s="1337" t="s">
        <v>10127</v>
      </c>
      <c r="C1768" s="1336" t="s">
        <v>7867</v>
      </c>
      <c r="D1768" s="1364">
        <v>10.82</v>
      </c>
    </row>
    <row r="1769" spans="1:4">
      <c r="A1769" s="1365">
        <v>40391</v>
      </c>
      <c r="B1769" s="1366" t="s">
        <v>10128</v>
      </c>
      <c r="C1769" s="1365" t="s">
        <v>7867</v>
      </c>
      <c r="D1769" s="1367">
        <v>252.83</v>
      </c>
    </row>
    <row r="1770" spans="1:4">
      <c r="A1770" s="1336">
        <v>40414</v>
      </c>
      <c r="B1770" s="1337" t="s">
        <v>10129</v>
      </c>
      <c r="C1770" s="1336" t="s">
        <v>7867</v>
      </c>
      <c r="D1770" s="1364">
        <v>14.15</v>
      </c>
    </row>
    <row r="1771" spans="1:4">
      <c r="A1771" s="1365">
        <v>40416</v>
      </c>
      <c r="B1771" s="1366" t="s">
        <v>10130</v>
      </c>
      <c r="C1771" s="1365" t="s">
        <v>7867</v>
      </c>
      <c r="D1771" s="1367">
        <v>19.57</v>
      </c>
    </row>
    <row r="1772" spans="1:4">
      <c r="A1772" s="1336">
        <v>40418</v>
      </c>
      <c r="B1772" s="1337" t="s">
        <v>10131</v>
      </c>
      <c r="C1772" s="1336" t="s">
        <v>7867</v>
      </c>
      <c r="D1772" s="1364">
        <v>23.34</v>
      </c>
    </row>
    <row r="1773" spans="1:4">
      <c r="A1773" s="1365">
        <v>2615</v>
      </c>
      <c r="B1773" s="1366" t="s">
        <v>10132</v>
      </c>
      <c r="C1773" s="1365" t="s">
        <v>7867</v>
      </c>
      <c r="D1773" s="1367">
        <v>158.72</v>
      </c>
    </row>
    <row r="1774" spans="1:4">
      <c r="A1774" s="1336">
        <v>2635</v>
      </c>
      <c r="B1774" s="1337" t="s">
        <v>10133</v>
      </c>
      <c r="C1774" s="1336" t="s">
        <v>7867</v>
      </c>
      <c r="D1774" s="1364">
        <v>4.74</v>
      </c>
    </row>
    <row r="1775" spans="1:4">
      <c r="A1775" s="1365">
        <v>2609</v>
      </c>
      <c r="B1775" s="1366" t="s">
        <v>10134</v>
      </c>
      <c r="C1775" s="1365" t="s">
        <v>7867</v>
      </c>
      <c r="D1775" s="1367">
        <v>5.33</v>
      </c>
    </row>
    <row r="1776" spans="1:4">
      <c r="A1776" s="1336">
        <v>2634</v>
      </c>
      <c r="B1776" s="1337" t="s">
        <v>10135</v>
      </c>
      <c r="C1776" s="1336" t="s">
        <v>7867</v>
      </c>
      <c r="D1776" s="1364">
        <v>7</v>
      </c>
    </row>
    <row r="1777" spans="1:4">
      <c r="A1777" s="1365">
        <v>2611</v>
      </c>
      <c r="B1777" s="1366" t="s">
        <v>10136</v>
      </c>
      <c r="C1777" s="1365" t="s">
        <v>7867</v>
      </c>
      <c r="D1777" s="1367">
        <v>19.73</v>
      </c>
    </row>
    <row r="1778" spans="1:4">
      <c r="A1778" s="1336">
        <v>2612</v>
      </c>
      <c r="B1778" s="1337" t="s">
        <v>10137</v>
      </c>
      <c r="C1778" s="1336" t="s">
        <v>7867</v>
      </c>
      <c r="D1778" s="1364">
        <v>28.7</v>
      </c>
    </row>
    <row r="1779" spans="1:4">
      <c r="A1779" s="1365">
        <v>2613</v>
      </c>
      <c r="B1779" s="1366" t="s">
        <v>10138</v>
      </c>
      <c r="C1779" s="1365" t="s">
        <v>7867</v>
      </c>
      <c r="D1779" s="1367">
        <v>69.28</v>
      </c>
    </row>
    <row r="1780" spans="1:4">
      <c r="A1780" s="1336">
        <v>2614</v>
      </c>
      <c r="B1780" s="1337" t="s">
        <v>10139</v>
      </c>
      <c r="C1780" s="1336" t="s">
        <v>7867</v>
      </c>
      <c r="D1780" s="1364">
        <v>96.34</v>
      </c>
    </row>
    <row r="1781" spans="1:4">
      <c r="A1781" s="1365">
        <v>34359</v>
      </c>
      <c r="B1781" s="1366" t="s">
        <v>10140</v>
      </c>
      <c r="C1781" s="1365" t="s">
        <v>7867</v>
      </c>
      <c r="D1781" s="1367">
        <v>5.57</v>
      </c>
    </row>
    <row r="1782" spans="1:4">
      <c r="A1782" s="1336">
        <v>1789</v>
      </c>
      <c r="B1782" s="1337" t="s">
        <v>10141</v>
      </c>
      <c r="C1782" s="1336" t="s">
        <v>7867</v>
      </c>
      <c r="D1782" s="1364">
        <v>40.130000000000003</v>
      </c>
    </row>
    <row r="1783" spans="1:4">
      <c r="A1783" s="1365">
        <v>1788</v>
      </c>
      <c r="B1783" s="1366" t="s">
        <v>10142</v>
      </c>
      <c r="C1783" s="1365" t="s">
        <v>7867</v>
      </c>
      <c r="D1783" s="1367">
        <v>32.17</v>
      </c>
    </row>
    <row r="1784" spans="1:4">
      <c r="A1784" s="1336">
        <v>1786</v>
      </c>
      <c r="B1784" s="1337" t="s">
        <v>10143</v>
      </c>
      <c r="C1784" s="1336" t="s">
        <v>7867</v>
      </c>
      <c r="D1784" s="1364">
        <v>7.98</v>
      </c>
    </row>
    <row r="1785" spans="1:4">
      <c r="A1785" s="1365">
        <v>1787</v>
      </c>
      <c r="B1785" s="1366" t="s">
        <v>10144</v>
      </c>
      <c r="C1785" s="1365" t="s">
        <v>7867</v>
      </c>
      <c r="D1785" s="1367">
        <v>19.12</v>
      </c>
    </row>
    <row r="1786" spans="1:4">
      <c r="A1786" s="1336">
        <v>1791</v>
      </c>
      <c r="B1786" s="1337" t="s">
        <v>10145</v>
      </c>
      <c r="C1786" s="1336" t="s">
        <v>7867</v>
      </c>
      <c r="D1786" s="1364">
        <v>115.99</v>
      </c>
    </row>
    <row r="1787" spans="1:4">
      <c r="A1787" s="1365">
        <v>1790</v>
      </c>
      <c r="B1787" s="1366" t="s">
        <v>10146</v>
      </c>
      <c r="C1787" s="1365" t="s">
        <v>7867</v>
      </c>
      <c r="D1787" s="1367">
        <v>66.83</v>
      </c>
    </row>
    <row r="1788" spans="1:4">
      <c r="A1788" s="1336">
        <v>1813</v>
      </c>
      <c r="B1788" s="1337" t="s">
        <v>10147</v>
      </c>
      <c r="C1788" s="1336" t="s">
        <v>7867</v>
      </c>
      <c r="D1788" s="1364">
        <v>12.67</v>
      </c>
    </row>
    <row r="1789" spans="1:4">
      <c r="A1789" s="1365">
        <v>1792</v>
      </c>
      <c r="B1789" s="1366" t="s">
        <v>10148</v>
      </c>
      <c r="C1789" s="1365" t="s">
        <v>7867</v>
      </c>
      <c r="D1789" s="1367">
        <v>156.56</v>
      </c>
    </row>
    <row r="1790" spans="1:4">
      <c r="A1790" s="1336">
        <v>1793</v>
      </c>
      <c r="B1790" s="1337" t="s">
        <v>10149</v>
      </c>
      <c r="C1790" s="1336" t="s">
        <v>7867</v>
      </c>
      <c r="D1790" s="1364">
        <v>316.37</v>
      </c>
    </row>
    <row r="1791" spans="1:4">
      <c r="A1791" s="1365">
        <v>1809</v>
      </c>
      <c r="B1791" s="1366" t="s">
        <v>10150</v>
      </c>
      <c r="C1791" s="1365" t="s">
        <v>7867</v>
      </c>
      <c r="D1791" s="1367">
        <v>37.619999999999997</v>
      </c>
    </row>
    <row r="1792" spans="1:4">
      <c r="A1792" s="1336">
        <v>1814</v>
      </c>
      <c r="B1792" s="1337" t="s">
        <v>10151</v>
      </c>
      <c r="C1792" s="1336" t="s">
        <v>7867</v>
      </c>
      <c r="D1792" s="1364">
        <v>30.91</v>
      </c>
    </row>
    <row r="1793" spans="1:4">
      <c r="A1793" s="1365">
        <v>1803</v>
      </c>
      <c r="B1793" s="1366" t="s">
        <v>10152</v>
      </c>
      <c r="C1793" s="1365" t="s">
        <v>7867</v>
      </c>
      <c r="D1793" s="1367">
        <v>7.81</v>
      </c>
    </row>
    <row r="1794" spans="1:4">
      <c r="A1794" s="1336">
        <v>1805</v>
      </c>
      <c r="B1794" s="1337" t="s">
        <v>10153</v>
      </c>
      <c r="C1794" s="1336" t="s">
        <v>7867</v>
      </c>
      <c r="D1794" s="1364">
        <v>17.940000000000001</v>
      </c>
    </row>
    <row r="1795" spans="1:4">
      <c r="A1795" s="1365">
        <v>1821</v>
      </c>
      <c r="B1795" s="1366" t="s">
        <v>10154</v>
      </c>
      <c r="C1795" s="1365" t="s">
        <v>7867</v>
      </c>
      <c r="D1795" s="1367">
        <v>105.97</v>
      </c>
    </row>
    <row r="1796" spans="1:4">
      <c r="A1796" s="1336">
        <v>1806</v>
      </c>
      <c r="B1796" s="1337" t="s">
        <v>10155</v>
      </c>
      <c r="C1796" s="1336" t="s">
        <v>7867</v>
      </c>
      <c r="D1796" s="1364">
        <v>63.07</v>
      </c>
    </row>
    <row r="1797" spans="1:4">
      <c r="A1797" s="1365">
        <v>1804</v>
      </c>
      <c r="B1797" s="1366" t="s">
        <v>10156</v>
      </c>
      <c r="C1797" s="1365" t="s">
        <v>7867</v>
      </c>
      <c r="D1797" s="1367">
        <v>11.12</v>
      </c>
    </row>
    <row r="1798" spans="1:4">
      <c r="A1798" s="1336">
        <v>1807</v>
      </c>
      <c r="B1798" s="1337" t="s">
        <v>10157</v>
      </c>
      <c r="C1798" s="1336" t="s">
        <v>7867</v>
      </c>
      <c r="D1798" s="1364">
        <v>151.55000000000001</v>
      </c>
    </row>
    <row r="1799" spans="1:4">
      <c r="A1799" s="1365">
        <v>1808</v>
      </c>
      <c r="B1799" s="1366" t="s">
        <v>10158</v>
      </c>
      <c r="C1799" s="1365" t="s">
        <v>7867</v>
      </c>
      <c r="D1799" s="1367">
        <v>303.83999999999997</v>
      </c>
    </row>
    <row r="1800" spans="1:4">
      <c r="A1800" s="1336">
        <v>1797</v>
      </c>
      <c r="B1800" s="1337" t="s">
        <v>10159</v>
      </c>
      <c r="C1800" s="1336" t="s">
        <v>7867</v>
      </c>
      <c r="D1800" s="1364">
        <v>45.57</v>
      </c>
    </row>
    <row r="1801" spans="1:4">
      <c r="A1801" s="1365">
        <v>1796</v>
      </c>
      <c r="B1801" s="1366" t="s">
        <v>10160</v>
      </c>
      <c r="C1801" s="1365" t="s">
        <v>7867</v>
      </c>
      <c r="D1801" s="1367">
        <v>34.950000000000003</v>
      </c>
    </row>
    <row r="1802" spans="1:4">
      <c r="A1802" s="1336">
        <v>1794</v>
      </c>
      <c r="B1802" s="1337" t="s">
        <v>10161</v>
      </c>
      <c r="C1802" s="1336" t="s">
        <v>7867</v>
      </c>
      <c r="D1802" s="1364">
        <v>8.34</v>
      </c>
    </row>
    <row r="1803" spans="1:4">
      <c r="A1803" s="1365">
        <v>1816</v>
      </c>
      <c r="B1803" s="1366" t="s">
        <v>10162</v>
      </c>
      <c r="C1803" s="1365" t="s">
        <v>7867</v>
      </c>
      <c r="D1803" s="1367">
        <v>18.809999999999999</v>
      </c>
    </row>
    <row r="1804" spans="1:4">
      <c r="A1804" s="1336">
        <v>1815</v>
      </c>
      <c r="B1804" s="1337" t="s">
        <v>10163</v>
      </c>
      <c r="C1804" s="1336" t="s">
        <v>7867</v>
      </c>
      <c r="D1804" s="1364">
        <v>144.49</v>
      </c>
    </row>
    <row r="1805" spans="1:4">
      <c r="A1805" s="1365">
        <v>1798</v>
      </c>
      <c r="B1805" s="1366" t="s">
        <v>10164</v>
      </c>
      <c r="C1805" s="1365" t="s">
        <v>7867</v>
      </c>
      <c r="D1805" s="1367">
        <v>64.650000000000006</v>
      </c>
    </row>
    <row r="1806" spans="1:4">
      <c r="A1806" s="1336">
        <v>1795</v>
      </c>
      <c r="B1806" s="1337" t="s">
        <v>10165</v>
      </c>
      <c r="C1806" s="1336" t="s">
        <v>7867</v>
      </c>
      <c r="D1806" s="1364">
        <v>11.56</v>
      </c>
    </row>
    <row r="1807" spans="1:4">
      <c r="A1807" s="1365">
        <v>1799</v>
      </c>
      <c r="B1807" s="1366" t="s">
        <v>10166</v>
      </c>
      <c r="C1807" s="1365" t="s">
        <v>7867</v>
      </c>
      <c r="D1807" s="1367">
        <v>188.18</v>
      </c>
    </row>
    <row r="1808" spans="1:4">
      <c r="A1808" s="1336">
        <v>1800</v>
      </c>
      <c r="B1808" s="1337" t="s">
        <v>10167</v>
      </c>
      <c r="C1808" s="1336" t="s">
        <v>7867</v>
      </c>
      <c r="D1808" s="1364">
        <v>359.27</v>
      </c>
    </row>
    <row r="1809" spans="1:4">
      <c r="A1809" s="1365">
        <v>1802</v>
      </c>
      <c r="B1809" s="1366" t="s">
        <v>10168</v>
      </c>
      <c r="C1809" s="1365" t="s">
        <v>7867</v>
      </c>
      <c r="D1809" s="1367">
        <v>898.69</v>
      </c>
    </row>
    <row r="1810" spans="1:4">
      <c r="A1810" s="1336">
        <v>40385</v>
      </c>
      <c r="B1810" s="1337" t="s">
        <v>10169</v>
      </c>
      <c r="C1810" s="1336" t="s">
        <v>7867</v>
      </c>
      <c r="D1810" s="1364">
        <v>34.29</v>
      </c>
    </row>
    <row r="1811" spans="1:4">
      <c r="A1811" s="1365">
        <v>40383</v>
      </c>
      <c r="B1811" s="1366" t="s">
        <v>10170</v>
      </c>
      <c r="C1811" s="1365" t="s">
        <v>7867</v>
      </c>
      <c r="D1811" s="1367">
        <v>23.48</v>
      </c>
    </row>
    <row r="1812" spans="1:4">
      <c r="A1812" s="1336">
        <v>40378</v>
      </c>
      <c r="B1812" s="1337" t="s">
        <v>10171</v>
      </c>
      <c r="C1812" s="1336" t="s">
        <v>7867</v>
      </c>
      <c r="D1812" s="1364">
        <v>8.11</v>
      </c>
    </row>
    <row r="1813" spans="1:4">
      <c r="A1813" s="1365">
        <v>40382</v>
      </c>
      <c r="B1813" s="1366" t="s">
        <v>10172</v>
      </c>
      <c r="C1813" s="1365" t="s">
        <v>7867</v>
      </c>
      <c r="D1813" s="1367">
        <v>15.36</v>
      </c>
    </row>
    <row r="1814" spans="1:4">
      <c r="A1814" s="1336">
        <v>40422</v>
      </c>
      <c r="B1814" s="1337" t="s">
        <v>10173</v>
      </c>
      <c r="C1814" s="1336" t="s">
        <v>7867</v>
      </c>
      <c r="D1814" s="1364">
        <v>104.64</v>
      </c>
    </row>
    <row r="1815" spans="1:4">
      <c r="A1815" s="1365">
        <v>40387</v>
      </c>
      <c r="B1815" s="1366" t="s">
        <v>10174</v>
      </c>
      <c r="C1815" s="1365" t="s">
        <v>7867</v>
      </c>
      <c r="D1815" s="1367">
        <v>53.28</v>
      </c>
    </row>
    <row r="1816" spans="1:4">
      <c r="A1816" s="1336">
        <v>40380</v>
      </c>
      <c r="B1816" s="1337" t="s">
        <v>10175</v>
      </c>
      <c r="C1816" s="1336" t="s">
        <v>7867</v>
      </c>
      <c r="D1816" s="1364">
        <v>10.82</v>
      </c>
    </row>
    <row r="1817" spans="1:4">
      <c r="A1817" s="1365">
        <v>40390</v>
      </c>
      <c r="B1817" s="1366" t="s">
        <v>10176</v>
      </c>
      <c r="C1817" s="1365" t="s">
        <v>7867</v>
      </c>
      <c r="D1817" s="1367">
        <v>220.39</v>
      </c>
    </row>
    <row r="1818" spans="1:4">
      <c r="A1818" s="1336">
        <v>40413</v>
      </c>
      <c r="B1818" s="1337" t="s">
        <v>10177</v>
      </c>
      <c r="C1818" s="1336" t="s">
        <v>7867</v>
      </c>
      <c r="D1818" s="1364">
        <v>15.38</v>
      </c>
    </row>
    <row r="1819" spans="1:4">
      <c r="A1819" s="1365">
        <v>40415</v>
      </c>
      <c r="B1819" s="1366" t="s">
        <v>10178</v>
      </c>
      <c r="C1819" s="1365" t="s">
        <v>7867</v>
      </c>
      <c r="D1819" s="1367">
        <v>21.91</v>
      </c>
    </row>
    <row r="1820" spans="1:4">
      <c r="A1820" s="1336">
        <v>40417</v>
      </c>
      <c r="B1820" s="1337" t="s">
        <v>10179</v>
      </c>
      <c r="C1820" s="1336" t="s">
        <v>7867</v>
      </c>
      <c r="D1820" s="1364">
        <v>25.85</v>
      </c>
    </row>
    <row r="1821" spans="1:4">
      <c r="A1821" s="1365">
        <v>39271</v>
      </c>
      <c r="B1821" s="1366" t="s">
        <v>10180</v>
      </c>
      <c r="C1821" s="1365" t="s">
        <v>7867</v>
      </c>
      <c r="D1821" s="1367">
        <v>1.47</v>
      </c>
    </row>
    <row r="1822" spans="1:4">
      <c r="A1822" s="1336">
        <v>39273</v>
      </c>
      <c r="B1822" s="1337" t="s">
        <v>10181</v>
      </c>
      <c r="C1822" s="1336" t="s">
        <v>7867</v>
      </c>
      <c r="D1822" s="1364">
        <v>2.4900000000000002</v>
      </c>
    </row>
    <row r="1823" spans="1:4">
      <c r="A1823" s="1365">
        <v>39272</v>
      </c>
      <c r="B1823" s="1366" t="s">
        <v>10182</v>
      </c>
      <c r="C1823" s="1365" t="s">
        <v>7867</v>
      </c>
      <c r="D1823" s="1367">
        <v>1.8</v>
      </c>
    </row>
    <row r="1824" spans="1:4">
      <c r="A1824" s="1336">
        <v>1875</v>
      </c>
      <c r="B1824" s="1337" t="s">
        <v>10183</v>
      </c>
      <c r="C1824" s="1336" t="s">
        <v>7867</v>
      </c>
      <c r="D1824" s="1364">
        <v>3.98</v>
      </c>
    </row>
    <row r="1825" spans="1:4">
      <c r="A1825" s="1365">
        <v>1874</v>
      </c>
      <c r="B1825" s="1366" t="s">
        <v>10184</v>
      </c>
      <c r="C1825" s="1365" t="s">
        <v>7867</v>
      </c>
      <c r="D1825" s="1367">
        <v>3.29</v>
      </c>
    </row>
    <row r="1826" spans="1:4">
      <c r="A1826" s="1336">
        <v>1870</v>
      </c>
      <c r="B1826" s="1337" t="s">
        <v>10185</v>
      </c>
      <c r="C1826" s="1336" t="s">
        <v>7867</v>
      </c>
      <c r="D1826" s="1364">
        <v>1.9</v>
      </c>
    </row>
    <row r="1827" spans="1:4">
      <c r="A1827" s="1365">
        <v>1884</v>
      </c>
      <c r="B1827" s="1366" t="s">
        <v>10186</v>
      </c>
      <c r="C1827" s="1365" t="s">
        <v>7867</v>
      </c>
      <c r="D1827" s="1367">
        <v>2.91</v>
      </c>
    </row>
    <row r="1828" spans="1:4">
      <c r="A1828" s="1336">
        <v>1887</v>
      </c>
      <c r="B1828" s="1337" t="s">
        <v>10187</v>
      </c>
      <c r="C1828" s="1336" t="s">
        <v>7867</v>
      </c>
      <c r="D1828" s="1364">
        <v>16.52</v>
      </c>
    </row>
    <row r="1829" spans="1:4">
      <c r="A1829" s="1365">
        <v>1876</v>
      </c>
      <c r="B1829" s="1366" t="s">
        <v>10188</v>
      </c>
      <c r="C1829" s="1365" t="s">
        <v>7867</v>
      </c>
      <c r="D1829" s="1367">
        <v>6.47</v>
      </c>
    </row>
    <row r="1830" spans="1:4">
      <c r="A1830" s="1336">
        <v>1879</v>
      </c>
      <c r="B1830" s="1337" t="s">
        <v>10189</v>
      </c>
      <c r="C1830" s="1336" t="s">
        <v>7867</v>
      </c>
      <c r="D1830" s="1364">
        <v>1.92</v>
      </c>
    </row>
    <row r="1831" spans="1:4">
      <c r="A1831" s="1365">
        <v>1877</v>
      </c>
      <c r="B1831" s="1366" t="s">
        <v>10190</v>
      </c>
      <c r="C1831" s="1365" t="s">
        <v>7867</v>
      </c>
      <c r="D1831" s="1367">
        <v>16.54</v>
      </c>
    </row>
    <row r="1832" spans="1:4">
      <c r="A1832" s="1336">
        <v>1878</v>
      </c>
      <c r="B1832" s="1337" t="s">
        <v>10191</v>
      </c>
      <c r="C1832" s="1336" t="s">
        <v>7867</v>
      </c>
      <c r="D1832" s="1364">
        <v>33.229999999999997</v>
      </c>
    </row>
    <row r="1833" spans="1:4">
      <c r="A1833" s="1365">
        <v>2621</v>
      </c>
      <c r="B1833" s="1366" t="s">
        <v>10192</v>
      </c>
      <c r="C1833" s="1365" t="s">
        <v>7867</v>
      </c>
      <c r="D1833" s="1367">
        <v>168.82</v>
      </c>
    </row>
    <row r="1834" spans="1:4">
      <c r="A1834" s="1336">
        <v>2616</v>
      </c>
      <c r="B1834" s="1337" t="s">
        <v>10193</v>
      </c>
      <c r="C1834" s="1336" t="s">
        <v>7867</v>
      </c>
      <c r="D1834" s="1364">
        <v>4.78</v>
      </c>
    </row>
    <row r="1835" spans="1:4">
      <c r="A1835" s="1365">
        <v>2633</v>
      </c>
      <c r="B1835" s="1366" t="s">
        <v>10194</v>
      </c>
      <c r="C1835" s="1365" t="s">
        <v>7867</v>
      </c>
      <c r="D1835" s="1367">
        <v>5.4</v>
      </c>
    </row>
    <row r="1836" spans="1:4">
      <c r="A1836" s="1336">
        <v>2617</v>
      </c>
      <c r="B1836" s="1337" t="s">
        <v>10195</v>
      </c>
      <c r="C1836" s="1336" t="s">
        <v>7867</v>
      </c>
      <c r="D1836" s="1364">
        <v>7.34</v>
      </c>
    </row>
    <row r="1837" spans="1:4">
      <c r="A1837" s="1365">
        <v>2618</v>
      </c>
      <c r="B1837" s="1366" t="s">
        <v>10196</v>
      </c>
      <c r="C1837" s="1365" t="s">
        <v>7867</v>
      </c>
      <c r="D1837" s="1367">
        <v>16.72</v>
      </c>
    </row>
    <row r="1838" spans="1:4">
      <c r="A1838" s="1336">
        <v>2632</v>
      </c>
      <c r="B1838" s="1337" t="s">
        <v>10197</v>
      </c>
      <c r="C1838" s="1336" t="s">
        <v>7867</v>
      </c>
      <c r="D1838" s="1364">
        <v>20.39</v>
      </c>
    </row>
    <row r="1839" spans="1:4">
      <c r="A1839" s="1365">
        <v>2631</v>
      </c>
      <c r="B1839" s="1366" t="s">
        <v>10198</v>
      </c>
      <c r="C1839" s="1365" t="s">
        <v>7867</v>
      </c>
      <c r="D1839" s="1367">
        <v>29.94</v>
      </c>
    </row>
    <row r="1840" spans="1:4">
      <c r="A1840" s="1336">
        <v>2619</v>
      </c>
      <c r="B1840" s="1337" t="s">
        <v>10199</v>
      </c>
      <c r="C1840" s="1336" t="s">
        <v>7867</v>
      </c>
      <c r="D1840" s="1364">
        <v>75.819999999999993</v>
      </c>
    </row>
    <row r="1841" spans="1:4">
      <c r="A1841" s="1365">
        <v>2620</v>
      </c>
      <c r="B1841" s="1366" t="s">
        <v>10200</v>
      </c>
      <c r="C1841" s="1365" t="s">
        <v>7867</v>
      </c>
      <c r="D1841" s="1367">
        <v>99.54</v>
      </c>
    </row>
    <row r="1842" spans="1:4">
      <c r="A1842" s="1336">
        <v>25968</v>
      </c>
      <c r="B1842" s="1337" t="s">
        <v>10201</v>
      </c>
      <c r="C1842" s="1336" t="s">
        <v>7867</v>
      </c>
      <c r="D1842" s="1364">
        <v>25.58</v>
      </c>
    </row>
    <row r="1843" spans="1:4">
      <c r="A1843" s="1365">
        <v>38369</v>
      </c>
      <c r="B1843" s="1366" t="s">
        <v>10202</v>
      </c>
      <c r="C1843" s="1365" t="s">
        <v>7867</v>
      </c>
      <c r="D1843" s="1367">
        <v>10.33</v>
      </c>
    </row>
    <row r="1844" spans="1:4">
      <c r="A1844" s="1336">
        <v>38370</v>
      </c>
      <c r="B1844" s="1337" t="s">
        <v>10203</v>
      </c>
      <c r="C1844" s="1336" t="s">
        <v>7867</v>
      </c>
      <c r="D1844" s="1364">
        <v>10.33</v>
      </c>
    </row>
    <row r="1845" spans="1:4">
      <c r="A1845" s="1365">
        <v>38372</v>
      </c>
      <c r="B1845" s="1366" t="s">
        <v>10204</v>
      </c>
      <c r="C1845" s="1365" t="s">
        <v>7867</v>
      </c>
      <c r="D1845" s="1367">
        <v>15.2</v>
      </c>
    </row>
    <row r="1846" spans="1:4">
      <c r="A1846" s="1336">
        <v>2357</v>
      </c>
      <c r="B1846" s="1337" t="s">
        <v>10205</v>
      </c>
      <c r="C1846" s="1336" t="s">
        <v>7866</v>
      </c>
      <c r="D1846" s="1364">
        <v>14.87</v>
      </c>
    </row>
    <row r="1847" spans="1:4">
      <c r="A1847" s="1365">
        <v>40806</v>
      </c>
      <c r="B1847" s="1366" t="s">
        <v>10206</v>
      </c>
      <c r="C1847" s="1365" t="s">
        <v>7875</v>
      </c>
      <c r="D1847" s="1367">
        <v>2625.01</v>
      </c>
    </row>
    <row r="1848" spans="1:4">
      <c r="A1848" s="1336">
        <v>2355</v>
      </c>
      <c r="B1848" s="1337" t="s">
        <v>10207</v>
      </c>
      <c r="C1848" s="1336" t="s">
        <v>7866</v>
      </c>
      <c r="D1848" s="1364">
        <v>19.72</v>
      </c>
    </row>
    <row r="1849" spans="1:4">
      <c r="A1849" s="1365">
        <v>40805</v>
      </c>
      <c r="B1849" s="1366" t="s">
        <v>10208</v>
      </c>
      <c r="C1849" s="1365" t="s">
        <v>7875</v>
      </c>
      <c r="D1849" s="1367">
        <v>3480.07</v>
      </c>
    </row>
    <row r="1850" spans="1:4">
      <c r="A1850" s="1336">
        <v>2358</v>
      </c>
      <c r="B1850" s="1337" t="s">
        <v>10209</v>
      </c>
      <c r="C1850" s="1336" t="s">
        <v>7866</v>
      </c>
      <c r="D1850" s="1364">
        <v>15.76</v>
      </c>
    </row>
    <row r="1851" spans="1:4">
      <c r="A1851" s="1365">
        <v>40807</v>
      </c>
      <c r="B1851" s="1366" t="s">
        <v>10210</v>
      </c>
      <c r="C1851" s="1365" t="s">
        <v>7875</v>
      </c>
      <c r="D1851" s="1367">
        <v>2781.73</v>
      </c>
    </row>
    <row r="1852" spans="1:4">
      <c r="A1852" s="1336">
        <v>2359</v>
      </c>
      <c r="B1852" s="1337" t="s">
        <v>10211</v>
      </c>
      <c r="C1852" s="1336" t="s">
        <v>7866</v>
      </c>
      <c r="D1852" s="1364">
        <v>15.76</v>
      </c>
    </row>
    <row r="1853" spans="1:4">
      <c r="A1853" s="1365">
        <v>40808</v>
      </c>
      <c r="B1853" s="1366" t="s">
        <v>10212</v>
      </c>
      <c r="C1853" s="1365" t="s">
        <v>7875</v>
      </c>
      <c r="D1853" s="1367">
        <v>2780.96</v>
      </c>
    </row>
    <row r="1854" spans="1:4">
      <c r="A1854" s="1336">
        <v>39397</v>
      </c>
      <c r="B1854" s="1337" t="s">
        <v>10213</v>
      </c>
      <c r="C1854" s="1336" t="s">
        <v>7872</v>
      </c>
      <c r="D1854" s="1364">
        <v>11.73</v>
      </c>
    </row>
    <row r="1855" spans="1:4">
      <c r="A1855" s="1365">
        <v>2692</v>
      </c>
      <c r="B1855" s="1366" t="s">
        <v>10214</v>
      </c>
      <c r="C1855" s="1365" t="s">
        <v>7872</v>
      </c>
      <c r="D1855" s="1367">
        <v>5.55</v>
      </c>
    </row>
    <row r="1856" spans="1:4">
      <c r="A1856" s="1336">
        <v>6</v>
      </c>
      <c r="B1856" s="1337" t="s">
        <v>10215</v>
      </c>
      <c r="C1856" s="1336" t="s">
        <v>7872</v>
      </c>
      <c r="D1856" s="1364">
        <v>2.2799999999999998</v>
      </c>
    </row>
    <row r="1857" spans="1:4">
      <c r="A1857" s="1365">
        <v>5330</v>
      </c>
      <c r="B1857" s="1366" t="s">
        <v>10216</v>
      </c>
      <c r="C1857" s="1365" t="s">
        <v>7872</v>
      </c>
      <c r="D1857" s="1367">
        <v>32.53</v>
      </c>
    </row>
    <row r="1858" spans="1:4">
      <c r="A1858" s="1336">
        <v>26017</v>
      </c>
      <c r="B1858" s="1337" t="s">
        <v>10217</v>
      </c>
      <c r="C1858" s="1336" t="s">
        <v>7867</v>
      </c>
      <c r="D1858" s="1364">
        <v>29.71</v>
      </c>
    </row>
    <row r="1859" spans="1:4">
      <c r="A1859" s="1365">
        <v>25931</v>
      </c>
      <c r="B1859" s="1366" t="s">
        <v>10218</v>
      </c>
      <c r="C1859" s="1365" t="s">
        <v>7867</v>
      </c>
      <c r="D1859" s="1367">
        <v>94.43</v>
      </c>
    </row>
    <row r="1860" spans="1:4">
      <c r="A1860" s="1336">
        <v>38140</v>
      </c>
      <c r="B1860" s="1337" t="s">
        <v>10219</v>
      </c>
      <c r="C1860" s="1336" t="s">
        <v>7867</v>
      </c>
      <c r="D1860" s="1364">
        <v>22.9</v>
      </c>
    </row>
    <row r="1861" spans="1:4">
      <c r="A1861" s="1365">
        <v>13887</v>
      </c>
      <c r="B1861" s="1366" t="s">
        <v>10220</v>
      </c>
      <c r="C1861" s="1365" t="s">
        <v>7867</v>
      </c>
      <c r="D1861" s="1367">
        <v>542.16999999999996</v>
      </c>
    </row>
    <row r="1862" spans="1:4">
      <c r="A1862" s="1336">
        <v>26018</v>
      </c>
      <c r="B1862" s="1337" t="s">
        <v>10221</v>
      </c>
      <c r="C1862" s="1336" t="s">
        <v>7867</v>
      </c>
      <c r="D1862" s="1364">
        <v>24.13</v>
      </c>
    </row>
    <row r="1863" spans="1:4">
      <c r="A1863" s="1365">
        <v>26019</v>
      </c>
      <c r="B1863" s="1366" t="s">
        <v>10222</v>
      </c>
      <c r="C1863" s="1365" t="s">
        <v>7867</v>
      </c>
      <c r="D1863" s="1367">
        <v>22.79</v>
      </c>
    </row>
    <row r="1864" spans="1:4">
      <c r="A1864" s="1336">
        <v>26020</v>
      </c>
      <c r="B1864" s="1337" t="s">
        <v>10223</v>
      </c>
      <c r="C1864" s="1336" t="s">
        <v>7867</v>
      </c>
      <c r="D1864" s="1364">
        <v>5.94</v>
      </c>
    </row>
    <row r="1865" spans="1:4">
      <c r="A1865" s="1365">
        <v>34544</v>
      </c>
      <c r="B1865" s="1366" t="s">
        <v>10224</v>
      </c>
      <c r="C1865" s="1365" t="s">
        <v>7867</v>
      </c>
      <c r="D1865" s="1367">
        <v>1092.6600000000001</v>
      </c>
    </row>
    <row r="1866" spans="1:4">
      <c r="A1866" s="1336">
        <v>34729</v>
      </c>
      <c r="B1866" s="1337" t="s">
        <v>10225</v>
      </c>
      <c r="C1866" s="1336" t="s">
        <v>7867</v>
      </c>
      <c r="D1866" s="1364">
        <v>859.55</v>
      </c>
    </row>
    <row r="1867" spans="1:4">
      <c r="A1867" s="1365">
        <v>34734</v>
      </c>
      <c r="B1867" s="1366" t="s">
        <v>10226</v>
      </c>
      <c r="C1867" s="1365" t="s">
        <v>7867</v>
      </c>
      <c r="D1867" s="1367">
        <v>1330.86</v>
      </c>
    </row>
    <row r="1868" spans="1:4">
      <c r="A1868" s="1336">
        <v>34738</v>
      </c>
      <c r="B1868" s="1337" t="s">
        <v>10227</v>
      </c>
      <c r="C1868" s="1336" t="s">
        <v>7867</v>
      </c>
      <c r="D1868" s="1364">
        <v>3109.3</v>
      </c>
    </row>
    <row r="1869" spans="1:4">
      <c r="A1869" s="1365">
        <v>2391</v>
      </c>
      <c r="B1869" s="1366" t="s">
        <v>10228</v>
      </c>
      <c r="C1869" s="1365" t="s">
        <v>7867</v>
      </c>
      <c r="D1869" s="1367">
        <v>252.89</v>
      </c>
    </row>
    <row r="1870" spans="1:4">
      <c r="A1870" s="1336">
        <v>2374</v>
      </c>
      <c r="B1870" s="1337" t="s">
        <v>10229</v>
      </c>
      <c r="C1870" s="1336" t="s">
        <v>7867</v>
      </c>
      <c r="D1870" s="1364">
        <v>286.89</v>
      </c>
    </row>
    <row r="1871" spans="1:4">
      <c r="A1871" s="1365">
        <v>2377</v>
      </c>
      <c r="B1871" s="1366" t="s">
        <v>10230</v>
      </c>
      <c r="C1871" s="1365" t="s">
        <v>7867</v>
      </c>
      <c r="D1871" s="1367">
        <v>402.62</v>
      </c>
    </row>
    <row r="1872" spans="1:4">
      <c r="A1872" s="1336">
        <v>2393</v>
      </c>
      <c r="B1872" s="1337" t="s">
        <v>10231</v>
      </c>
      <c r="C1872" s="1336" t="s">
        <v>7867</v>
      </c>
      <c r="D1872" s="1364">
        <v>674.25</v>
      </c>
    </row>
    <row r="1873" spans="1:4">
      <c r="A1873" s="1365">
        <v>34705</v>
      </c>
      <c r="B1873" s="1366" t="s">
        <v>10232</v>
      </c>
      <c r="C1873" s="1365" t="s">
        <v>7867</v>
      </c>
      <c r="D1873" s="1367">
        <v>589.73</v>
      </c>
    </row>
    <row r="1874" spans="1:4">
      <c r="A1874" s="1336">
        <v>34707</v>
      </c>
      <c r="B1874" s="1337" t="s">
        <v>10233</v>
      </c>
      <c r="C1874" s="1336" t="s">
        <v>7867</v>
      </c>
      <c r="D1874" s="1364">
        <v>1092.78</v>
      </c>
    </row>
    <row r="1875" spans="1:4">
      <c r="A1875" s="1365">
        <v>2378</v>
      </c>
      <c r="B1875" s="1366" t="s">
        <v>10234</v>
      </c>
      <c r="C1875" s="1365" t="s">
        <v>7867</v>
      </c>
      <c r="D1875" s="1367">
        <v>926.17</v>
      </c>
    </row>
    <row r="1876" spans="1:4">
      <c r="A1876" s="1336">
        <v>2379</v>
      </c>
      <c r="B1876" s="1337" t="s">
        <v>10235</v>
      </c>
      <c r="C1876" s="1336" t="s">
        <v>7867</v>
      </c>
      <c r="D1876" s="1364">
        <v>926.17</v>
      </c>
    </row>
    <row r="1877" spans="1:4">
      <c r="A1877" s="1365">
        <v>2376</v>
      </c>
      <c r="B1877" s="1366" t="s">
        <v>10236</v>
      </c>
      <c r="C1877" s="1365" t="s">
        <v>7867</v>
      </c>
      <c r="D1877" s="1367">
        <v>1525.4</v>
      </c>
    </row>
    <row r="1878" spans="1:4">
      <c r="A1878" s="1336">
        <v>2394</v>
      </c>
      <c r="B1878" s="1337" t="s">
        <v>10237</v>
      </c>
      <c r="C1878" s="1336" t="s">
        <v>7867</v>
      </c>
      <c r="D1878" s="1364">
        <v>3261.03</v>
      </c>
    </row>
    <row r="1879" spans="1:4">
      <c r="A1879" s="1365">
        <v>34686</v>
      </c>
      <c r="B1879" s="1366" t="s">
        <v>10238</v>
      </c>
      <c r="C1879" s="1365" t="s">
        <v>7867</v>
      </c>
      <c r="D1879" s="1367">
        <v>9.7899999999999991</v>
      </c>
    </row>
    <row r="1880" spans="1:4">
      <c r="A1880" s="1336">
        <v>34616</v>
      </c>
      <c r="B1880" s="1337" t="s">
        <v>10239</v>
      </c>
      <c r="C1880" s="1336" t="s">
        <v>7867</v>
      </c>
      <c r="D1880" s="1364">
        <v>37.840000000000003</v>
      </c>
    </row>
    <row r="1881" spans="1:4">
      <c r="A1881" s="1365">
        <v>34623</v>
      </c>
      <c r="B1881" s="1366" t="s">
        <v>10240</v>
      </c>
      <c r="C1881" s="1365" t="s">
        <v>7867</v>
      </c>
      <c r="D1881" s="1367">
        <v>37.26</v>
      </c>
    </row>
    <row r="1882" spans="1:4">
      <c r="A1882" s="1336">
        <v>34628</v>
      </c>
      <c r="B1882" s="1337" t="s">
        <v>10241</v>
      </c>
      <c r="C1882" s="1336" t="s">
        <v>7867</v>
      </c>
      <c r="D1882" s="1364">
        <v>53.37</v>
      </c>
    </row>
    <row r="1883" spans="1:4">
      <c r="A1883" s="1365">
        <v>34653</v>
      </c>
      <c r="B1883" s="1366" t="s">
        <v>10242</v>
      </c>
      <c r="C1883" s="1365" t="s">
        <v>7867</v>
      </c>
      <c r="D1883" s="1367">
        <v>6.6</v>
      </c>
    </row>
    <row r="1884" spans="1:4">
      <c r="A1884" s="1336">
        <v>34688</v>
      </c>
      <c r="B1884" s="1337" t="s">
        <v>10243</v>
      </c>
      <c r="C1884" s="1336" t="s">
        <v>7867</v>
      </c>
      <c r="D1884" s="1364">
        <v>11.96</v>
      </c>
    </row>
    <row r="1885" spans="1:4">
      <c r="A1885" s="1365">
        <v>34709</v>
      </c>
      <c r="B1885" s="1366" t="s">
        <v>10244</v>
      </c>
      <c r="C1885" s="1365" t="s">
        <v>7867</v>
      </c>
      <c r="D1885" s="1367">
        <v>46.36</v>
      </c>
    </row>
    <row r="1886" spans="1:4">
      <c r="A1886" s="1336">
        <v>34714</v>
      </c>
      <c r="B1886" s="1337" t="s">
        <v>10245</v>
      </c>
      <c r="C1886" s="1336" t="s">
        <v>7867</v>
      </c>
      <c r="D1886" s="1364">
        <v>55.37</v>
      </c>
    </row>
    <row r="1887" spans="1:4">
      <c r="A1887" s="1365">
        <v>2388</v>
      </c>
      <c r="B1887" s="1366" t="s">
        <v>10246</v>
      </c>
      <c r="C1887" s="1365" t="s">
        <v>7867</v>
      </c>
      <c r="D1887" s="1367">
        <v>46.01</v>
      </c>
    </row>
    <row r="1888" spans="1:4">
      <c r="A1888" s="1336">
        <v>34606</v>
      </c>
      <c r="B1888" s="1337" t="s">
        <v>10247</v>
      </c>
      <c r="C1888" s="1336" t="s">
        <v>7867</v>
      </c>
      <c r="D1888" s="1364">
        <v>70.58</v>
      </c>
    </row>
    <row r="1889" spans="1:4">
      <c r="A1889" s="1365">
        <v>34689</v>
      </c>
      <c r="B1889" s="1366" t="s">
        <v>10248</v>
      </c>
      <c r="C1889" s="1365" t="s">
        <v>7867</v>
      </c>
      <c r="D1889" s="1367">
        <v>22.47</v>
      </c>
    </row>
    <row r="1890" spans="1:4">
      <c r="A1890" s="1336">
        <v>2370</v>
      </c>
      <c r="B1890" s="1337" t="s">
        <v>10249</v>
      </c>
      <c r="C1890" s="1336" t="s">
        <v>7867</v>
      </c>
      <c r="D1890" s="1364">
        <v>8.5500000000000007</v>
      </c>
    </row>
    <row r="1891" spans="1:4">
      <c r="A1891" s="1365">
        <v>2386</v>
      </c>
      <c r="B1891" s="1366" t="s">
        <v>10250</v>
      </c>
      <c r="C1891" s="1365" t="s">
        <v>7867</v>
      </c>
      <c r="D1891" s="1367">
        <v>14.34</v>
      </c>
    </row>
    <row r="1892" spans="1:4">
      <c r="A1892" s="1336">
        <v>2392</v>
      </c>
      <c r="B1892" s="1337" t="s">
        <v>10251</v>
      </c>
      <c r="C1892" s="1336" t="s">
        <v>7867</v>
      </c>
      <c r="D1892" s="1364">
        <v>57.39</v>
      </c>
    </row>
    <row r="1893" spans="1:4">
      <c r="A1893" s="1365">
        <v>2373</v>
      </c>
      <c r="B1893" s="1366" t="s">
        <v>10252</v>
      </c>
      <c r="C1893" s="1365" t="s">
        <v>7867</v>
      </c>
      <c r="D1893" s="1367">
        <v>80.86</v>
      </c>
    </row>
    <row r="1894" spans="1:4">
      <c r="A1894" s="1336">
        <v>39465</v>
      </c>
      <c r="B1894" s="1337" t="s">
        <v>10253</v>
      </c>
      <c r="C1894" s="1336" t="s">
        <v>7867</v>
      </c>
      <c r="D1894" s="1364">
        <v>49.4</v>
      </c>
    </row>
    <row r="1895" spans="1:4">
      <c r="A1895" s="1365">
        <v>39466</v>
      </c>
      <c r="B1895" s="1366" t="s">
        <v>10254</v>
      </c>
      <c r="C1895" s="1365" t="s">
        <v>7867</v>
      </c>
      <c r="D1895" s="1367">
        <v>55.57</v>
      </c>
    </row>
    <row r="1896" spans="1:4">
      <c r="A1896" s="1336">
        <v>39467</v>
      </c>
      <c r="B1896" s="1337" t="s">
        <v>10255</v>
      </c>
      <c r="C1896" s="1336" t="s">
        <v>7867</v>
      </c>
      <c r="D1896" s="1364">
        <v>71.08</v>
      </c>
    </row>
    <row r="1897" spans="1:4">
      <c r="A1897" s="1365">
        <v>39468</v>
      </c>
      <c r="B1897" s="1366" t="s">
        <v>10256</v>
      </c>
      <c r="C1897" s="1365" t="s">
        <v>7867</v>
      </c>
      <c r="D1897" s="1367">
        <v>126.35</v>
      </c>
    </row>
    <row r="1898" spans="1:4">
      <c r="A1898" s="1336">
        <v>39469</v>
      </c>
      <c r="B1898" s="1337" t="s">
        <v>10257</v>
      </c>
      <c r="C1898" s="1336" t="s">
        <v>7867</v>
      </c>
      <c r="D1898" s="1364">
        <v>51.47</v>
      </c>
    </row>
    <row r="1899" spans="1:4">
      <c r="A1899" s="1365">
        <v>39470</v>
      </c>
      <c r="B1899" s="1366" t="s">
        <v>10258</v>
      </c>
      <c r="C1899" s="1365" t="s">
        <v>7867</v>
      </c>
      <c r="D1899" s="1367">
        <v>63.24</v>
      </c>
    </row>
    <row r="1900" spans="1:4">
      <c r="A1900" s="1336">
        <v>39471</v>
      </c>
      <c r="B1900" s="1337" t="s">
        <v>10259</v>
      </c>
      <c r="C1900" s="1336" t="s">
        <v>7867</v>
      </c>
      <c r="D1900" s="1364">
        <v>76</v>
      </c>
    </row>
    <row r="1901" spans="1:4">
      <c r="A1901" s="1365">
        <v>39472</v>
      </c>
      <c r="B1901" s="1366" t="s">
        <v>10260</v>
      </c>
      <c r="C1901" s="1365" t="s">
        <v>7867</v>
      </c>
      <c r="D1901" s="1367">
        <v>132.04</v>
      </c>
    </row>
    <row r="1902" spans="1:4">
      <c r="A1902" s="1336">
        <v>39473</v>
      </c>
      <c r="B1902" s="1337" t="s">
        <v>10261</v>
      </c>
      <c r="C1902" s="1336" t="s">
        <v>7867</v>
      </c>
      <c r="D1902" s="1364">
        <v>85.3</v>
      </c>
    </row>
    <row r="1903" spans="1:4">
      <c r="A1903" s="1365">
        <v>39474</v>
      </c>
      <c r="B1903" s="1366" t="s">
        <v>10262</v>
      </c>
      <c r="C1903" s="1365" t="s">
        <v>7867</v>
      </c>
      <c r="D1903" s="1367">
        <v>90.93</v>
      </c>
    </row>
    <row r="1904" spans="1:4">
      <c r="A1904" s="1336">
        <v>39475</v>
      </c>
      <c r="B1904" s="1337" t="s">
        <v>10263</v>
      </c>
      <c r="C1904" s="1336" t="s">
        <v>7867</v>
      </c>
      <c r="D1904" s="1364">
        <v>103.17</v>
      </c>
    </row>
    <row r="1905" spans="1:4">
      <c r="A1905" s="1365">
        <v>39476</v>
      </c>
      <c r="B1905" s="1366" t="s">
        <v>10264</v>
      </c>
      <c r="C1905" s="1365" t="s">
        <v>7867</v>
      </c>
      <c r="D1905" s="1367">
        <v>194.22</v>
      </c>
    </row>
    <row r="1906" spans="1:4">
      <c r="A1906" s="1336">
        <v>39477</v>
      </c>
      <c r="B1906" s="1337" t="s">
        <v>10265</v>
      </c>
      <c r="C1906" s="1336" t="s">
        <v>7867</v>
      </c>
      <c r="D1906" s="1364">
        <v>95.16</v>
      </c>
    </row>
    <row r="1907" spans="1:4">
      <c r="A1907" s="1365">
        <v>39478</v>
      </c>
      <c r="B1907" s="1366" t="s">
        <v>10266</v>
      </c>
      <c r="C1907" s="1365" t="s">
        <v>7867</v>
      </c>
      <c r="D1907" s="1367">
        <v>98.11</v>
      </c>
    </row>
    <row r="1908" spans="1:4">
      <c r="A1908" s="1336">
        <v>39479</v>
      </c>
      <c r="B1908" s="1337" t="s">
        <v>10267</v>
      </c>
      <c r="C1908" s="1336" t="s">
        <v>7867</v>
      </c>
      <c r="D1908" s="1364">
        <v>115.59</v>
      </c>
    </row>
    <row r="1909" spans="1:4">
      <c r="A1909" s="1365">
        <v>39480</v>
      </c>
      <c r="B1909" s="1366" t="s">
        <v>10268</v>
      </c>
      <c r="C1909" s="1365" t="s">
        <v>7867</v>
      </c>
      <c r="D1909" s="1367">
        <v>238.52</v>
      </c>
    </row>
    <row r="1910" spans="1:4">
      <c r="A1910" s="1336">
        <v>39459</v>
      </c>
      <c r="B1910" s="1337" t="s">
        <v>10269</v>
      </c>
      <c r="C1910" s="1336" t="s">
        <v>7867</v>
      </c>
      <c r="D1910" s="1364">
        <v>202.44</v>
      </c>
    </row>
    <row r="1911" spans="1:4">
      <c r="A1911" s="1365">
        <v>39445</v>
      </c>
      <c r="B1911" s="1366" t="s">
        <v>10270</v>
      </c>
      <c r="C1911" s="1365" t="s">
        <v>7867</v>
      </c>
      <c r="D1911" s="1367">
        <v>101.65</v>
      </c>
    </row>
    <row r="1912" spans="1:4">
      <c r="A1912" s="1336">
        <v>39446</v>
      </c>
      <c r="B1912" s="1337" t="s">
        <v>10271</v>
      </c>
      <c r="C1912" s="1336" t="s">
        <v>7867</v>
      </c>
      <c r="D1912" s="1364">
        <v>103.45</v>
      </c>
    </row>
    <row r="1913" spans="1:4">
      <c r="A1913" s="1365">
        <v>39447</v>
      </c>
      <c r="B1913" s="1366" t="s">
        <v>10272</v>
      </c>
      <c r="C1913" s="1365" t="s">
        <v>7867</v>
      </c>
      <c r="D1913" s="1367">
        <v>110.63</v>
      </c>
    </row>
    <row r="1914" spans="1:4">
      <c r="A1914" s="1336">
        <v>39448</v>
      </c>
      <c r="B1914" s="1337" t="s">
        <v>10273</v>
      </c>
      <c r="C1914" s="1336" t="s">
        <v>7867</v>
      </c>
      <c r="D1914" s="1364">
        <v>188.65</v>
      </c>
    </row>
    <row r="1915" spans="1:4">
      <c r="A1915" s="1365">
        <v>39450</v>
      </c>
      <c r="B1915" s="1366" t="s">
        <v>10274</v>
      </c>
      <c r="C1915" s="1365" t="s">
        <v>7867</v>
      </c>
      <c r="D1915" s="1367">
        <v>115.1</v>
      </c>
    </row>
    <row r="1916" spans="1:4">
      <c r="A1916" s="1336">
        <v>39451</v>
      </c>
      <c r="B1916" s="1337" t="s">
        <v>10275</v>
      </c>
      <c r="C1916" s="1336" t="s">
        <v>7867</v>
      </c>
      <c r="D1916" s="1364">
        <v>125.54</v>
      </c>
    </row>
    <row r="1917" spans="1:4">
      <c r="A1917" s="1365">
        <v>39452</v>
      </c>
      <c r="B1917" s="1366" t="s">
        <v>10276</v>
      </c>
      <c r="C1917" s="1365" t="s">
        <v>7867</v>
      </c>
      <c r="D1917" s="1367">
        <v>126.29</v>
      </c>
    </row>
    <row r="1918" spans="1:4">
      <c r="A1918" s="1336">
        <v>39523</v>
      </c>
      <c r="B1918" s="1337" t="s">
        <v>10277</v>
      </c>
      <c r="C1918" s="1336" t="s">
        <v>7867</v>
      </c>
      <c r="D1918" s="1364">
        <v>211.34</v>
      </c>
    </row>
    <row r="1919" spans="1:4">
      <c r="A1919" s="1365">
        <v>39449</v>
      </c>
      <c r="B1919" s="1366" t="s">
        <v>10278</v>
      </c>
      <c r="C1919" s="1365" t="s">
        <v>7867</v>
      </c>
      <c r="D1919" s="1367">
        <v>234.05</v>
      </c>
    </row>
    <row r="1920" spans="1:4">
      <c r="A1920" s="1336">
        <v>39455</v>
      </c>
      <c r="B1920" s="1337" t="s">
        <v>10279</v>
      </c>
      <c r="C1920" s="1336" t="s">
        <v>7867</v>
      </c>
      <c r="D1920" s="1364">
        <v>115.81</v>
      </c>
    </row>
    <row r="1921" spans="1:4">
      <c r="A1921" s="1365">
        <v>39456</v>
      </c>
      <c r="B1921" s="1366" t="s">
        <v>10280</v>
      </c>
      <c r="C1921" s="1365" t="s">
        <v>7867</v>
      </c>
      <c r="D1921" s="1367">
        <v>115.9</v>
      </c>
    </row>
    <row r="1922" spans="1:4">
      <c r="A1922" s="1336">
        <v>39457</v>
      </c>
      <c r="B1922" s="1337" t="s">
        <v>10281</v>
      </c>
      <c r="C1922" s="1336" t="s">
        <v>7867</v>
      </c>
      <c r="D1922" s="1364">
        <v>126.35</v>
      </c>
    </row>
    <row r="1923" spans="1:4">
      <c r="A1923" s="1365">
        <v>39458</v>
      </c>
      <c r="B1923" s="1366" t="s">
        <v>10282</v>
      </c>
      <c r="C1923" s="1365" t="s">
        <v>7867</v>
      </c>
      <c r="D1923" s="1367">
        <v>235.77</v>
      </c>
    </row>
    <row r="1924" spans="1:4">
      <c r="A1924" s="1336">
        <v>39464</v>
      </c>
      <c r="B1924" s="1337" t="s">
        <v>10283</v>
      </c>
      <c r="C1924" s="1336" t="s">
        <v>7867</v>
      </c>
      <c r="D1924" s="1364">
        <v>379.14</v>
      </c>
    </row>
    <row r="1925" spans="1:4">
      <c r="A1925" s="1365">
        <v>39460</v>
      </c>
      <c r="B1925" s="1366" t="s">
        <v>10284</v>
      </c>
      <c r="C1925" s="1365" t="s">
        <v>7867</v>
      </c>
      <c r="D1925" s="1367">
        <v>143.80000000000001</v>
      </c>
    </row>
    <row r="1926" spans="1:4">
      <c r="A1926" s="1336">
        <v>39461</v>
      </c>
      <c r="B1926" s="1337" t="s">
        <v>10285</v>
      </c>
      <c r="C1926" s="1336" t="s">
        <v>7867</v>
      </c>
      <c r="D1926" s="1364">
        <v>168.5</v>
      </c>
    </row>
    <row r="1927" spans="1:4">
      <c r="A1927" s="1365">
        <v>39462</v>
      </c>
      <c r="B1927" s="1366" t="s">
        <v>10286</v>
      </c>
      <c r="C1927" s="1365" t="s">
        <v>7867</v>
      </c>
      <c r="D1927" s="1367">
        <v>162.38999999999999</v>
      </c>
    </row>
    <row r="1928" spans="1:4">
      <c r="A1928" s="1336">
        <v>39463</v>
      </c>
      <c r="B1928" s="1337" t="s">
        <v>10287</v>
      </c>
      <c r="C1928" s="1336" t="s">
        <v>7867</v>
      </c>
      <c r="D1928" s="1364">
        <v>376.2</v>
      </c>
    </row>
    <row r="1929" spans="1:4">
      <c r="A1929" s="1365">
        <v>26039</v>
      </c>
      <c r="B1929" s="1366" t="s">
        <v>10288</v>
      </c>
      <c r="C1929" s="1365" t="s">
        <v>7867</v>
      </c>
      <c r="D1929" s="1367">
        <v>219233.16</v>
      </c>
    </row>
    <row r="1930" spans="1:4">
      <c r="A1930" s="1336">
        <v>2401</v>
      </c>
      <c r="B1930" s="1337" t="s">
        <v>10289</v>
      </c>
      <c r="C1930" s="1336" t="s">
        <v>7867</v>
      </c>
      <c r="D1930" s="1364">
        <v>50426.05</v>
      </c>
    </row>
    <row r="1931" spans="1:4">
      <c r="A1931" s="1365">
        <v>38870</v>
      </c>
      <c r="B1931" s="1366" t="s">
        <v>10290</v>
      </c>
      <c r="C1931" s="1365" t="s">
        <v>7867</v>
      </c>
      <c r="D1931" s="1367">
        <v>30.51</v>
      </c>
    </row>
    <row r="1932" spans="1:4">
      <c r="A1932" s="1336">
        <v>38869</v>
      </c>
      <c r="B1932" s="1337" t="s">
        <v>10291</v>
      </c>
      <c r="C1932" s="1336" t="s">
        <v>7867</v>
      </c>
      <c r="D1932" s="1364">
        <v>26.91</v>
      </c>
    </row>
    <row r="1933" spans="1:4">
      <c r="A1933" s="1365">
        <v>38872</v>
      </c>
      <c r="B1933" s="1366" t="s">
        <v>10292</v>
      </c>
      <c r="C1933" s="1365" t="s">
        <v>7867</v>
      </c>
      <c r="D1933" s="1367">
        <v>41.67</v>
      </c>
    </row>
    <row r="1934" spans="1:4">
      <c r="A1934" s="1336">
        <v>38871</v>
      </c>
      <c r="B1934" s="1337" t="s">
        <v>10293</v>
      </c>
      <c r="C1934" s="1336" t="s">
        <v>7867</v>
      </c>
      <c r="D1934" s="1364">
        <v>33.520000000000003</v>
      </c>
    </row>
    <row r="1935" spans="1:4">
      <c r="A1935" s="1365">
        <v>39283</v>
      </c>
      <c r="B1935" s="1366" t="s">
        <v>10294</v>
      </c>
      <c r="C1935" s="1365" t="s">
        <v>7867</v>
      </c>
      <c r="D1935" s="1367">
        <v>104.42</v>
      </c>
    </row>
    <row r="1936" spans="1:4">
      <c r="A1936" s="1336">
        <v>39284</v>
      </c>
      <c r="B1936" s="1337" t="s">
        <v>10295</v>
      </c>
      <c r="C1936" s="1336" t="s">
        <v>7867</v>
      </c>
      <c r="D1936" s="1364">
        <v>113.15</v>
      </c>
    </row>
    <row r="1937" spans="1:4">
      <c r="A1937" s="1365">
        <v>39285</v>
      </c>
      <c r="B1937" s="1366" t="s">
        <v>10296</v>
      </c>
      <c r="C1937" s="1365" t="s">
        <v>7867</v>
      </c>
      <c r="D1937" s="1367">
        <v>114.79</v>
      </c>
    </row>
    <row r="1938" spans="1:4">
      <c r="A1938" s="1336">
        <v>39286</v>
      </c>
      <c r="B1938" s="1337" t="s">
        <v>10297</v>
      </c>
      <c r="C1938" s="1336" t="s">
        <v>7867</v>
      </c>
      <c r="D1938" s="1364">
        <v>112.28</v>
      </c>
    </row>
    <row r="1939" spans="1:4">
      <c r="A1939" s="1365">
        <v>39287</v>
      </c>
      <c r="B1939" s="1366" t="s">
        <v>10298</v>
      </c>
      <c r="C1939" s="1365" t="s">
        <v>7867</v>
      </c>
      <c r="D1939" s="1367">
        <v>131.84</v>
      </c>
    </row>
    <row r="1940" spans="1:4">
      <c r="A1940" s="1336">
        <v>39288</v>
      </c>
      <c r="B1940" s="1337" t="s">
        <v>10299</v>
      </c>
      <c r="C1940" s="1336" t="s">
        <v>7867</v>
      </c>
      <c r="D1940" s="1364">
        <v>140.71</v>
      </c>
    </row>
    <row r="1941" spans="1:4">
      <c r="A1941" s="1365">
        <v>2414</v>
      </c>
      <c r="B1941" s="1366" t="s">
        <v>10300</v>
      </c>
      <c r="C1941" s="1365" t="s">
        <v>7868</v>
      </c>
      <c r="D1941" s="1367">
        <v>90.28</v>
      </c>
    </row>
    <row r="1942" spans="1:4">
      <c r="A1942" s="1336">
        <v>2413</v>
      </c>
      <c r="B1942" s="1337" t="s">
        <v>10301</v>
      </c>
      <c r="C1942" s="1336" t="s">
        <v>7868</v>
      </c>
      <c r="D1942" s="1364">
        <v>86.85</v>
      </c>
    </row>
    <row r="1943" spans="1:4">
      <c r="A1943" s="1365">
        <v>2405</v>
      </c>
      <c r="B1943" s="1366" t="s">
        <v>10302</v>
      </c>
      <c r="C1943" s="1365" t="s">
        <v>7868</v>
      </c>
      <c r="D1943" s="1367">
        <v>101.09</v>
      </c>
    </row>
    <row r="1944" spans="1:4">
      <c r="A1944" s="1336">
        <v>13361</v>
      </c>
      <c r="B1944" s="1337" t="s">
        <v>10303</v>
      </c>
      <c r="C1944" s="1336" t="s">
        <v>7868</v>
      </c>
      <c r="D1944" s="1364">
        <v>84.57</v>
      </c>
    </row>
    <row r="1945" spans="1:4">
      <c r="A1945" s="1365">
        <v>11987</v>
      </c>
      <c r="B1945" s="1366" t="s">
        <v>10304</v>
      </c>
      <c r="C1945" s="1365" t="s">
        <v>7868</v>
      </c>
      <c r="D1945" s="1367">
        <v>226.28</v>
      </c>
    </row>
    <row r="1946" spans="1:4">
      <c r="A1946" s="1336">
        <v>2416</v>
      </c>
      <c r="B1946" s="1337" t="s">
        <v>10305</v>
      </c>
      <c r="C1946" s="1336" t="s">
        <v>7868</v>
      </c>
      <c r="D1946" s="1364">
        <v>100.11</v>
      </c>
    </row>
    <row r="1947" spans="1:4">
      <c r="A1947" s="1365">
        <v>2412</v>
      </c>
      <c r="B1947" s="1366" t="s">
        <v>10306</v>
      </c>
      <c r="C1947" s="1365" t="s">
        <v>7868</v>
      </c>
      <c r="D1947" s="1367">
        <v>96.68</v>
      </c>
    </row>
    <row r="1948" spans="1:4">
      <c r="A1948" s="1336">
        <v>2411</v>
      </c>
      <c r="B1948" s="1337" t="s">
        <v>10307</v>
      </c>
      <c r="C1948" s="1336" t="s">
        <v>7868</v>
      </c>
      <c r="D1948" s="1364">
        <v>84.57</v>
      </c>
    </row>
    <row r="1949" spans="1:4">
      <c r="A1949" s="1365">
        <v>2406</v>
      </c>
      <c r="B1949" s="1366" t="s">
        <v>10308</v>
      </c>
      <c r="C1949" s="1365" t="s">
        <v>7868</v>
      </c>
      <c r="D1949" s="1367">
        <v>82.28</v>
      </c>
    </row>
    <row r="1950" spans="1:4">
      <c r="A1950" s="1336">
        <v>10571</v>
      </c>
      <c r="B1950" s="1337" t="s">
        <v>10309</v>
      </c>
      <c r="C1950" s="1336" t="s">
        <v>7868</v>
      </c>
      <c r="D1950" s="1364">
        <v>201.14</v>
      </c>
    </row>
    <row r="1951" spans="1:4">
      <c r="A1951" s="1365">
        <v>11985</v>
      </c>
      <c r="B1951" s="1366" t="s">
        <v>10310</v>
      </c>
      <c r="C1951" s="1365" t="s">
        <v>7868</v>
      </c>
      <c r="D1951" s="1367">
        <v>194.28</v>
      </c>
    </row>
    <row r="1952" spans="1:4">
      <c r="A1952" s="1336">
        <v>2410</v>
      </c>
      <c r="B1952" s="1337" t="s">
        <v>10311</v>
      </c>
      <c r="C1952" s="1336" t="s">
        <v>7868</v>
      </c>
      <c r="D1952" s="1364">
        <v>85.71</v>
      </c>
    </row>
    <row r="1953" spans="1:4">
      <c r="A1953" s="1365">
        <v>2417</v>
      </c>
      <c r="B1953" s="1366" t="s">
        <v>10312</v>
      </c>
      <c r="C1953" s="1365" t="s">
        <v>7868</v>
      </c>
      <c r="D1953" s="1367">
        <v>91.42</v>
      </c>
    </row>
    <row r="1954" spans="1:4">
      <c r="A1954" s="1336">
        <v>2415</v>
      </c>
      <c r="B1954" s="1337" t="s">
        <v>10313</v>
      </c>
      <c r="C1954" s="1336" t="s">
        <v>7868</v>
      </c>
      <c r="D1954" s="1364">
        <v>73.14</v>
      </c>
    </row>
    <row r="1955" spans="1:4">
      <c r="A1955" s="1365">
        <v>13360</v>
      </c>
      <c r="B1955" s="1366" t="s">
        <v>10314</v>
      </c>
      <c r="C1955" s="1365" t="s">
        <v>7868</v>
      </c>
      <c r="D1955" s="1367">
        <v>73.14</v>
      </c>
    </row>
    <row r="1956" spans="1:4">
      <c r="A1956" s="1336">
        <v>11983</v>
      </c>
      <c r="B1956" s="1337" t="s">
        <v>10315</v>
      </c>
      <c r="C1956" s="1336" t="s">
        <v>7868</v>
      </c>
      <c r="D1956" s="1364">
        <v>178.28</v>
      </c>
    </row>
    <row r="1957" spans="1:4">
      <c r="A1957" s="1365">
        <v>11986</v>
      </c>
      <c r="B1957" s="1366" t="s">
        <v>10316</v>
      </c>
      <c r="C1957" s="1365" t="s">
        <v>7868</v>
      </c>
      <c r="D1957" s="1367">
        <v>217.14</v>
      </c>
    </row>
    <row r="1958" spans="1:4" ht="30">
      <c r="A1958" s="1336">
        <v>25976</v>
      </c>
      <c r="B1958" s="1337" t="s">
        <v>10317</v>
      </c>
      <c r="C1958" s="1336" t="s">
        <v>7868</v>
      </c>
      <c r="D1958" s="1364">
        <v>535.34</v>
      </c>
    </row>
    <row r="1959" spans="1:4">
      <c r="A1959" s="1365">
        <v>10629</v>
      </c>
      <c r="B1959" s="1366" t="s">
        <v>10318</v>
      </c>
      <c r="C1959" s="1365" t="s">
        <v>7868</v>
      </c>
      <c r="D1959" s="1367">
        <v>442.04</v>
      </c>
    </row>
    <row r="1960" spans="1:4">
      <c r="A1960" s="1336">
        <v>10698</v>
      </c>
      <c r="B1960" s="1337" t="s">
        <v>10319</v>
      </c>
      <c r="C1960" s="1336" t="s">
        <v>7868</v>
      </c>
      <c r="D1960" s="1364">
        <v>150.16999999999999</v>
      </c>
    </row>
    <row r="1961" spans="1:4" ht="30">
      <c r="A1961" s="1365">
        <v>40521</v>
      </c>
      <c r="B1961" s="1366" t="s">
        <v>10320</v>
      </c>
      <c r="C1961" s="1365" t="s">
        <v>7867</v>
      </c>
      <c r="D1961" s="1367">
        <v>64275.88</v>
      </c>
    </row>
    <row r="1962" spans="1:4">
      <c r="A1962" s="1336">
        <v>2432</v>
      </c>
      <c r="B1962" s="1337" t="s">
        <v>10321</v>
      </c>
      <c r="C1962" s="1336" t="s">
        <v>7867</v>
      </c>
      <c r="D1962" s="1364">
        <v>12.93</v>
      </c>
    </row>
    <row r="1963" spans="1:4">
      <c r="A1963" s="1365">
        <v>2418</v>
      </c>
      <c r="B1963" s="1366" t="s">
        <v>10322</v>
      </c>
      <c r="C1963" s="1365" t="s">
        <v>7867</v>
      </c>
      <c r="D1963" s="1367">
        <v>6</v>
      </c>
    </row>
    <row r="1964" spans="1:4">
      <c r="A1964" s="1336">
        <v>2433</v>
      </c>
      <c r="B1964" s="1337" t="s">
        <v>10323</v>
      </c>
      <c r="C1964" s="1336" t="s">
        <v>7867</v>
      </c>
      <c r="D1964" s="1364">
        <v>4.38</v>
      </c>
    </row>
    <row r="1965" spans="1:4">
      <c r="A1965" s="1365">
        <v>2420</v>
      </c>
      <c r="B1965" s="1366" t="s">
        <v>10324</v>
      </c>
      <c r="C1965" s="1365" t="s">
        <v>7867</v>
      </c>
      <c r="D1965" s="1367">
        <v>7.52</v>
      </c>
    </row>
    <row r="1966" spans="1:4">
      <c r="A1966" s="1336">
        <v>2421</v>
      </c>
      <c r="B1966" s="1337" t="s">
        <v>10325</v>
      </c>
      <c r="C1966" s="1336" t="s">
        <v>7867</v>
      </c>
      <c r="D1966" s="1364">
        <v>16.420000000000002</v>
      </c>
    </row>
    <row r="1967" spans="1:4">
      <c r="A1967" s="1365">
        <v>11447</v>
      </c>
      <c r="B1967" s="1366" t="s">
        <v>10326</v>
      </c>
      <c r="C1967" s="1365" t="s">
        <v>7867</v>
      </c>
      <c r="D1967" s="1367">
        <v>14.87</v>
      </c>
    </row>
    <row r="1968" spans="1:4">
      <c r="A1968" s="1336">
        <v>2429</v>
      </c>
      <c r="B1968" s="1337" t="s">
        <v>10327</v>
      </c>
      <c r="C1968" s="1336" t="s">
        <v>7867</v>
      </c>
      <c r="D1968" s="1364">
        <v>37.64</v>
      </c>
    </row>
    <row r="1969" spans="1:4">
      <c r="A1969" s="1365">
        <v>11449</v>
      </c>
      <c r="B1969" s="1366" t="s">
        <v>10328</v>
      </c>
      <c r="C1969" s="1365" t="s">
        <v>7867</v>
      </c>
      <c r="D1969" s="1367">
        <v>40.549999999999997</v>
      </c>
    </row>
    <row r="1970" spans="1:4">
      <c r="A1970" s="1336">
        <v>11451</v>
      </c>
      <c r="B1970" s="1337" t="s">
        <v>10329</v>
      </c>
      <c r="C1970" s="1336" t="s">
        <v>7867</v>
      </c>
      <c r="D1970" s="1364">
        <v>39.869999999999997</v>
      </c>
    </row>
    <row r="1971" spans="1:4">
      <c r="A1971" s="1365">
        <v>11116</v>
      </c>
      <c r="B1971" s="1366" t="s">
        <v>10330</v>
      </c>
      <c r="C1971" s="1365" t="s">
        <v>7867</v>
      </c>
      <c r="D1971" s="1367">
        <v>471.55</v>
      </c>
    </row>
    <row r="1972" spans="1:4">
      <c r="A1972" s="1336">
        <v>38411</v>
      </c>
      <c r="B1972" s="1337" t="s">
        <v>10331</v>
      </c>
      <c r="C1972" s="1336" t="s">
        <v>7867</v>
      </c>
      <c r="D1972" s="1364">
        <v>1143.5899999999999</v>
      </c>
    </row>
    <row r="1973" spans="1:4">
      <c r="A1973" s="1365">
        <v>1370</v>
      </c>
      <c r="B1973" s="1366" t="s">
        <v>10332</v>
      </c>
      <c r="C1973" s="1365" t="s">
        <v>7867</v>
      </c>
      <c r="D1973" s="1367">
        <v>74.08</v>
      </c>
    </row>
    <row r="1974" spans="1:4">
      <c r="A1974" s="1336">
        <v>38189</v>
      </c>
      <c r="B1974" s="1337" t="s">
        <v>10333</v>
      </c>
      <c r="C1974" s="1336" t="s">
        <v>7867</v>
      </c>
      <c r="D1974" s="1364">
        <v>178.52</v>
      </c>
    </row>
    <row r="1975" spans="1:4">
      <c r="A1975" s="1365">
        <v>38190</v>
      </c>
      <c r="B1975" s="1366" t="s">
        <v>10334</v>
      </c>
      <c r="C1975" s="1365" t="s">
        <v>7867</v>
      </c>
      <c r="D1975" s="1367">
        <v>401.45</v>
      </c>
    </row>
    <row r="1976" spans="1:4">
      <c r="A1976" s="1336">
        <v>36516</v>
      </c>
      <c r="B1976" s="1337" t="s">
        <v>10335</v>
      </c>
      <c r="C1976" s="1336" t="s">
        <v>7867</v>
      </c>
      <c r="D1976" s="1364">
        <v>71153.02</v>
      </c>
    </row>
    <row r="1977" spans="1:4">
      <c r="A1977" s="1365">
        <v>34777</v>
      </c>
      <c r="B1977" s="1366" t="s">
        <v>10336</v>
      </c>
      <c r="C1977" s="1365" t="s">
        <v>7867</v>
      </c>
      <c r="D1977" s="1367">
        <v>1.56</v>
      </c>
    </row>
    <row r="1978" spans="1:4">
      <c r="A1978" s="1336">
        <v>7273</v>
      </c>
      <c r="B1978" s="1337" t="s">
        <v>10337</v>
      </c>
      <c r="C1978" s="1336" t="s">
        <v>7867</v>
      </c>
      <c r="D1978" s="1364">
        <v>2.57</v>
      </c>
    </row>
    <row r="1979" spans="1:4">
      <c r="A1979" s="1365">
        <v>7272</v>
      </c>
      <c r="B1979" s="1366" t="s">
        <v>10338</v>
      </c>
      <c r="C1979" s="1365" t="s">
        <v>7867</v>
      </c>
      <c r="D1979" s="1367">
        <v>3.58</v>
      </c>
    </row>
    <row r="1980" spans="1:4">
      <c r="A1980" s="1336">
        <v>10605</v>
      </c>
      <c r="B1980" s="1337" t="s">
        <v>10339</v>
      </c>
      <c r="C1980" s="1336" t="s">
        <v>7867</v>
      </c>
      <c r="D1980" s="1364">
        <v>1.95</v>
      </c>
    </row>
    <row r="1981" spans="1:4">
      <c r="A1981" s="1365">
        <v>10604</v>
      </c>
      <c r="B1981" s="1366" t="s">
        <v>10340</v>
      </c>
      <c r="C1981" s="1365" t="s">
        <v>7867</v>
      </c>
      <c r="D1981" s="1367">
        <v>3.89</v>
      </c>
    </row>
    <row r="1982" spans="1:4">
      <c r="A1982" s="1336">
        <v>672</v>
      </c>
      <c r="B1982" s="1337" t="s">
        <v>10341</v>
      </c>
      <c r="C1982" s="1336" t="s">
        <v>7867</v>
      </c>
      <c r="D1982" s="1364">
        <v>3.92</v>
      </c>
    </row>
    <row r="1983" spans="1:4">
      <c r="A1983" s="1365">
        <v>668</v>
      </c>
      <c r="B1983" s="1366" t="s">
        <v>10342</v>
      </c>
      <c r="C1983" s="1365" t="s">
        <v>7867</v>
      </c>
      <c r="D1983" s="1367">
        <v>6.19</v>
      </c>
    </row>
    <row r="1984" spans="1:4">
      <c r="A1984" s="1336">
        <v>10578</v>
      </c>
      <c r="B1984" s="1337" t="s">
        <v>10343</v>
      </c>
      <c r="C1984" s="1336" t="s">
        <v>7867</v>
      </c>
      <c r="D1984" s="1364">
        <v>10.79</v>
      </c>
    </row>
    <row r="1985" spans="1:4">
      <c r="A1985" s="1365">
        <v>666</v>
      </c>
      <c r="B1985" s="1366" t="s">
        <v>10344</v>
      </c>
      <c r="C1985" s="1365" t="s">
        <v>7867</v>
      </c>
      <c r="D1985" s="1367">
        <v>10.71</v>
      </c>
    </row>
    <row r="1986" spans="1:4">
      <c r="A1986" s="1336">
        <v>665</v>
      </c>
      <c r="B1986" s="1337" t="s">
        <v>10345</v>
      </c>
      <c r="C1986" s="1336" t="s">
        <v>7867</v>
      </c>
      <c r="D1986" s="1364">
        <v>20.07</v>
      </c>
    </row>
    <row r="1987" spans="1:4">
      <c r="A1987" s="1365">
        <v>10577</v>
      </c>
      <c r="B1987" s="1366" t="s">
        <v>10346</v>
      </c>
      <c r="C1987" s="1365" t="s">
        <v>7867</v>
      </c>
      <c r="D1987" s="1367">
        <v>15.71</v>
      </c>
    </row>
    <row r="1988" spans="1:4">
      <c r="A1988" s="1336">
        <v>10583</v>
      </c>
      <c r="B1988" s="1337" t="s">
        <v>10347</v>
      </c>
      <c r="C1988" s="1336" t="s">
        <v>7867</v>
      </c>
      <c r="D1988" s="1364">
        <v>8.81</v>
      </c>
    </row>
    <row r="1989" spans="1:4">
      <c r="A1989" s="1365">
        <v>10579</v>
      </c>
      <c r="B1989" s="1366" t="s">
        <v>10348</v>
      </c>
      <c r="C1989" s="1365" t="s">
        <v>7867</v>
      </c>
      <c r="D1989" s="1367">
        <v>14.37</v>
      </c>
    </row>
    <row r="1990" spans="1:4">
      <c r="A1990" s="1336">
        <v>10582</v>
      </c>
      <c r="B1990" s="1337" t="s">
        <v>10349</v>
      </c>
      <c r="C1990" s="1336" t="s">
        <v>7867</v>
      </c>
      <c r="D1990" s="1364">
        <v>5.03</v>
      </c>
    </row>
    <row r="1991" spans="1:4">
      <c r="A1991" s="1365">
        <v>2436</v>
      </c>
      <c r="B1991" s="1366" t="s">
        <v>10350</v>
      </c>
      <c r="C1991" s="1365" t="s">
        <v>7866</v>
      </c>
      <c r="D1991" s="1367">
        <v>13.12</v>
      </c>
    </row>
    <row r="1992" spans="1:4">
      <c r="A1992" s="1336">
        <v>40918</v>
      </c>
      <c r="B1992" s="1337" t="s">
        <v>10351</v>
      </c>
      <c r="C1992" s="1336" t="s">
        <v>7875</v>
      </c>
      <c r="D1992" s="1364">
        <v>2313.0700000000002</v>
      </c>
    </row>
    <row r="1993" spans="1:4">
      <c r="A1993" s="1365">
        <v>2439</v>
      </c>
      <c r="B1993" s="1366" t="s">
        <v>10352</v>
      </c>
      <c r="C1993" s="1365" t="s">
        <v>7866</v>
      </c>
      <c r="D1993" s="1367">
        <v>13.12</v>
      </c>
    </row>
    <row r="1994" spans="1:4">
      <c r="A1994" s="1336">
        <v>40923</v>
      </c>
      <c r="B1994" s="1337" t="s">
        <v>10353</v>
      </c>
      <c r="C1994" s="1336" t="s">
        <v>7875</v>
      </c>
      <c r="D1994" s="1364">
        <v>2313.0700000000002</v>
      </c>
    </row>
    <row r="1995" spans="1:4">
      <c r="A1995" s="1365">
        <v>10998</v>
      </c>
      <c r="B1995" s="1366" t="s">
        <v>10354</v>
      </c>
      <c r="C1995" s="1365" t="s">
        <v>7871</v>
      </c>
      <c r="D1995" s="1367">
        <v>12.57</v>
      </c>
    </row>
    <row r="1996" spans="1:4">
      <c r="A1996" s="1336">
        <v>11002</v>
      </c>
      <c r="B1996" s="1337" t="s">
        <v>10355</v>
      </c>
      <c r="C1996" s="1336" t="s">
        <v>7871</v>
      </c>
      <c r="D1996" s="1364">
        <v>11.52</v>
      </c>
    </row>
    <row r="1997" spans="1:4">
      <c r="A1997" s="1365">
        <v>10999</v>
      </c>
      <c r="B1997" s="1366" t="s">
        <v>10356</v>
      </c>
      <c r="C1997" s="1365" t="s">
        <v>7871</v>
      </c>
      <c r="D1997" s="1367">
        <v>11.07</v>
      </c>
    </row>
    <row r="1998" spans="1:4">
      <c r="A1998" s="1336">
        <v>10997</v>
      </c>
      <c r="B1998" s="1337" t="s">
        <v>10357</v>
      </c>
      <c r="C1998" s="1336" t="s">
        <v>7871</v>
      </c>
      <c r="D1998" s="1364">
        <v>12</v>
      </c>
    </row>
    <row r="1999" spans="1:4">
      <c r="A1999" s="1365">
        <v>2685</v>
      </c>
      <c r="B1999" s="1366" t="s">
        <v>10358</v>
      </c>
      <c r="C1999" s="1365" t="s">
        <v>7870</v>
      </c>
      <c r="D1999" s="1367">
        <v>3.23</v>
      </c>
    </row>
    <row r="2000" spans="1:4">
      <c r="A2000" s="1336">
        <v>2680</v>
      </c>
      <c r="B2000" s="1337" t="s">
        <v>10359</v>
      </c>
      <c r="C2000" s="1336" t="s">
        <v>7870</v>
      </c>
      <c r="D2000" s="1364">
        <v>4.72</v>
      </c>
    </row>
    <row r="2001" spans="1:4">
      <c r="A2001" s="1365">
        <v>2684</v>
      </c>
      <c r="B2001" s="1366" t="s">
        <v>10360</v>
      </c>
      <c r="C2001" s="1365" t="s">
        <v>7870</v>
      </c>
      <c r="D2001" s="1367">
        <v>4.3</v>
      </c>
    </row>
    <row r="2002" spans="1:4">
      <c r="A2002" s="1336">
        <v>2673</v>
      </c>
      <c r="B2002" s="1337" t="s">
        <v>10361</v>
      </c>
      <c r="C2002" s="1336" t="s">
        <v>7870</v>
      </c>
      <c r="D2002" s="1364">
        <v>1.66</v>
      </c>
    </row>
    <row r="2003" spans="1:4">
      <c r="A2003" s="1365">
        <v>2681</v>
      </c>
      <c r="B2003" s="1366" t="s">
        <v>10362</v>
      </c>
      <c r="C2003" s="1365" t="s">
        <v>7870</v>
      </c>
      <c r="D2003" s="1367">
        <v>7.72</v>
      </c>
    </row>
    <row r="2004" spans="1:4">
      <c r="A2004" s="1336">
        <v>2682</v>
      </c>
      <c r="B2004" s="1337" t="s">
        <v>10363</v>
      </c>
      <c r="C2004" s="1336" t="s">
        <v>7870</v>
      </c>
      <c r="D2004" s="1364">
        <v>11.27</v>
      </c>
    </row>
    <row r="2005" spans="1:4">
      <c r="A2005" s="1365">
        <v>2686</v>
      </c>
      <c r="B2005" s="1366" t="s">
        <v>10364</v>
      </c>
      <c r="C2005" s="1365" t="s">
        <v>7870</v>
      </c>
      <c r="D2005" s="1367">
        <v>14.13</v>
      </c>
    </row>
    <row r="2006" spans="1:4">
      <c r="A2006" s="1336">
        <v>2674</v>
      </c>
      <c r="B2006" s="1337" t="s">
        <v>10365</v>
      </c>
      <c r="C2006" s="1336" t="s">
        <v>7870</v>
      </c>
      <c r="D2006" s="1364">
        <v>2.06</v>
      </c>
    </row>
    <row r="2007" spans="1:4">
      <c r="A2007" s="1365">
        <v>2683</v>
      </c>
      <c r="B2007" s="1366" t="s">
        <v>10366</v>
      </c>
      <c r="C2007" s="1365" t="s">
        <v>7870</v>
      </c>
      <c r="D2007" s="1367">
        <v>22.27</v>
      </c>
    </row>
    <row r="2008" spans="1:4">
      <c r="A2008" s="1336">
        <v>2676</v>
      </c>
      <c r="B2008" s="1337" t="s">
        <v>10367</v>
      </c>
      <c r="C2008" s="1336" t="s">
        <v>7870</v>
      </c>
      <c r="D2008" s="1364">
        <v>0.96</v>
      </c>
    </row>
    <row r="2009" spans="1:4">
      <c r="A2009" s="1365">
        <v>2678</v>
      </c>
      <c r="B2009" s="1366" t="s">
        <v>10368</v>
      </c>
      <c r="C2009" s="1365" t="s">
        <v>7870</v>
      </c>
      <c r="D2009" s="1367">
        <v>1.2</v>
      </c>
    </row>
    <row r="2010" spans="1:4">
      <c r="A2010" s="1336">
        <v>2679</v>
      </c>
      <c r="B2010" s="1337" t="s">
        <v>10369</v>
      </c>
      <c r="C2010" s="1336" t="s">
        <v>7870</v>
      </c>
      <c r="D2010" s="1364">
        <v>1.86</v>
      </c>
    </row>
    <row r="2011" spans="1:4">
      <c r="A2011" s="1365">
        <v>12070</v>
      </c>
      <c r="B2011" s="1366" t="s">
        <v>10370</v>
      </c>
      <c r="C2011" s="1365" t="s">
        <v>7870</v>
      </c>
      <c r="D2011" s="1367">
        <v>2.59</v>
      </c>
    </row>
    <row r="2012" spans="1:4">
      <c r="A2012" s="1336">
        <v>2675</v>
      </c>
      <c r="B2012" s="1337" t="s">
        <v>10371</v>
      </c>
      <c r="C2012" s="1336" t="s">
        <v>7870</v>
      </c>
      <c r="D2012" s="1364">
        <v>3.37</v>
      </c>
    </row>
    <row r="2013" spans="1:4">
      <c r="A2013" s="1365">
        <v>12067</v>
      </c>
      <c r="B2013" s="1366" t="s">
        <v>10372</v>
      </c>
      <c r="C2013" s="1365" t="s">
        <v>7870</v>
      </c>
      <c r="D2013" s="1367">
        <v>4.57</v>
      </c>
    </row>
    <row r="2014" spans="1:4">
      <c r="A2014" s="1336">
        <v>21129</v>
      </c>
      <c r="B2014" s="1337" t="s">
        <v>10373</v>
      </c>
      <c r="C2014" s="1336" t="s">
        <v>7870</v>
      </c>
      <c r="D2014" s="1364">
        <v>9.31</v>
      </c>
    </row>
    <row r="2015" spans="1:4">
      <c r="A2015" s="1365">
        <v>21136</v>
      </c>
      <c r="B2015" s="1366" t="s">
        <v>10374</v>
      </c>
      <c r="C2015" s="1365" t="s">
        <v>7870</v>
      </c>
      <c r="D2015" s="1367">
        <v>14.29</v>
      </c>
    </row>
    <row r="2016" spans="1:4">
      <c r="A2016" s="1336">
        <v>21128</v>
      </c>
      <c r="B2016" s="1337" t="s">
        <v>10375</v>
      </c>
      <c r="C2016" s="1336" t="s">
        <v>7870</v>
      </c>
      <c r="D2016" s="1364">
        <v>11.06</v>
      </c>
    </row>
    <row r="2017" spans="1:4">
      <c r="A2017" s="1365">
        <v>21132</v>
      </c>
      <c r="B2017" s="1366" t="s">
        <v>10376</v>
      </c>
      <c r="C2017" s="1365" t="s">
        <v>7870</v>
      </c>
      <c r="D2017" s="1367">
        <v>120.12</v>
      </c>
    </row>
    <row r="2018" spans="1:4">
      <c r="A2018" s="1336">
        <v>21130</v>
      </c>
      <c r="B2018" s="1337" t="s">
        <v>10377</v>
      </c>
      <c r="C2018" s="1336" t="s">
        <v>7870</v>
      </c>
      <c r="D2018" s="1364">
        <v>27.93</v>
      </c>
    </row>
    <row r="2019" spans="1:4">
      <c r="A2019" s="1365">
        <v>21135</v>
      </c>
      <c r="B2019" s="1366" t="s">
        <v>10378</v>
      </c>
      <c r="C2019" s="1365" t="s">
        <v>7870</v>
      </c>
      <c r="D2019" s="1367">
        <v>27.5</v>
      </c>
    </row>
    <row r="2020" spans="1:4">
      <c r="A2020" s="1336">
        <v>21131</v>
      </c>
      <c r="B2020" s="1337" t="s">
        <v>10379</v>
      </c>
      <c r="C2020" s="1336" t="s">
        <v>7870</v>
      </c>
      <c r="D2020" s="1364">
        <v>68.38</v>
      </c>
    </row>
    <row r="2021" spans="1:4">
      <c r="A2021" s="1365">
        <v>21134</v>
      </c>
      <c r="B2021" s="1366" t="s">
        <v>10380</v>
      </c>
      <c r="C2021" s="1365" t="s">
        <v>7870</v>
      </c>
      <c r="D2021" s="1367">
        <v>40.15</v>
      </c>
    </row>
    <row r="2022" spans="1:4">
      <c r="A2022" s="1336">
        <v>21133</v>
      </c>
      <c r="B2022" s="1337" t="s">
        <v>10381</v>
      </c>
      <c r="C2022" s="1336" t="s">
        <v>7870</v>
      </c>
      <c r="D2022" s="1364">
        <v>80.260000000000005</v>
      </c>
    </row>
    <row r="2023" spans="1:4">
      <c r="A2023" s="1365">
        <v>40401</v>
      </c>
      <c r="B2023" s="1366" t="s">
        <v>10382</v>
      </c>
      <c r="C2023" s="1365" t="s">
        <v>7870</v>
      </c>
      <c r="D2023" s="1367">
        <v>1.54</v>
      </c>
    </row>
    <row r="2024" spans="1:4">
      <c r="A2024" s="1336">
        <v>40402</v>
      </c>
      <c r="B2024" s="1337" t="s">
        <v>10383</v>
      </c>
      <c r="C2024" s="1336" t="s">
        <v>7870</v>
      </c>
      <c r="D2024" s="1364">
        <v>1.97</v>
      </c>
    </row>
    <row r="2025" spans="1:4">
      <c r="A2025" s="1365">
        <v>40400</v>
      </c>
      <c r="B2025" s="1366" t="s">
        <v>10384</v>
      </c>
      <c r="C2025" s="1365" t="s">
        <v>7870</v>
      </c>
      <c r="D2025" s="1367">
        <v>1.04</v>
      </c>
    </row>
    <row r="2026" spans="1:4" ht="30">
      <c r="A2026" s="1336">
        <v>2504</v>
      </c>
      <c r="B2026" s="1337" t="s">
        <v>10385</v>
      </c>
      <c r="C2026" s="1336" t="s">
        <v>7870</v>
      </c>
      <c r="D2026" s="1364">
        <v>12.27</v>
      </c>
    </row>
    <row r="2027" spans="1:4" ht="30">
      <c r="A2027" s="1365">
        <v>2501</v>
      </c>
      <c r="B2027" s="1366" t="s">
        <v>10386</v>
      </c>
      <c r="C2027" s="1365" t="s">
        <v>7870</v>
      </c>
      <c r="D2027" s="1367">
        <v>16.09</v>
      </c>
    </row>
    <row r="2028" spans="1:4" ht="30">
      <c r="A2028" s="1336">
        <v>2502</v>
      </c>
      <c r="B2028" s="1337" t="s">
        <v>10387</v>
      </c>
      <c r="C2028" s="1336" t="s">
        <v>7870</v>
      </c>
      <c r="D2028" s="1364">
        <v>24.28</v>
      </c>
    </row>
    <row r="2029" spans="1:4" ht="30">
      <c r="A2029" s="1365">
        <v>2503</v>
      </c>
      <c r="B2029" s="1366" t="s">
        <v>10388</v>
      </c>
      <c r="C2029" s="1365" t="s">
        <v>7870</v>
      </c>
      <c r="D2029" s="1367">
        <v>31.25</v>
      </c>
    </row>
    <row r="2030" spans="1:4" ht="30">
      <c r="A2030" s="1336">
        <v>2500</v>
      </c>
      <c r="B2030" s="1337" t="s">
        <v>10389</v>
      </c>
      <c r="C2030" s="1336" t="s">
        <v>7870</v>
      </c>
      <c r="D2030" s="1364">
        <v>41.63</v>
      </c>
    </row>
    <row r="2031" spans="1:4" ht="30">
      <c r="A2031" s="1365">
        <v>2505</v>
      </c>
      <c r="B2031" s="1366" t="s">
        <v>10390</v>
      </c>
      <c r="C2031" s="1365" t="s">
        <v>7870</v>
      </c>
      <c r="D2031" s="1367">
        <v>64.87</v>
      </c>
    </row>
    <row r="2032" spans="1:4">
      <c r="A2032" s="1336">
        <v>12056</v>
      </c>
      <c r="B2032" s="1337" t="s">
        <v>10391</v>
      </c>
      <c r="C2032" s="1336" t="s">
        <v>7870</v>
      </c>
      <c r="D2032" s="1364">
        <v>26.21</v>
      </c>
    </row>
    <row r="2033" spans="1:4">
      <c r="A2033" s="1365">
        <v>12057</v>
      </c>
      <c r="B2033" s="1366" t="s">
        <v>10392</v>
      </c>
      <c r="C2033" s="1365" t="s">
        <v>7870</v>
      </c>
      <c r="D2033" s="1367">
        <v>22.26</v>
      </c>
    </row>
    <row r="2034" spans="1:4">
      <c r="A2034" s="1336">
        <v>12059</v>
      </c>
      <c r="B2034" s="1337" t="s">
        <v>10393</v>
      </c>
      <c r="C2034" s="1336" t="s">
        <v>7870</v>
      </c>
      <c r="D2034" s="1364">
        <v>7.81</v>
      </c>
    </row>
    <row r="2035" spans="1:4">
      <c r="A2035" s="1365">
        <v>12058</v>
      </c>
      <c r="B2035" s="1366" t="s">
        <v>10394</v>
      </c>
      <c r="C2035" s="1365" t="s">
        <v>7870</v>
      </c>
      <c r="D2035" s="1367">
        <v>13.88</v>
      </c>
    </row>
    <row r="2036" spans="1:4">
      <c r="A2036" s="1336">
        <v>12060</v>
      </c>
      <c r="B2036" s="1337" t="s">
        <v>10395</v>
      </c>
      <c r="C2036" s="1336" t="s">
        <v>7870</v>
      </c>
      <c r="D2036" s="1364">
        <v>57.85</v>
      </c>
    </row>
    <row r="2037" spans="1:4">
      <c r="A2037" s="1365">
        <v>12061</v>
      </c>
      <c r="B2037" s="1366" t="s">
        <v>10396</v>
      </c>
      <c r="C2037" s="1365" t="s">
        <v>7870</v>
      </c>
      <c r="D2037" s="1367">
        <v>35.32</v>
      </c>
    </row>
    <row r="2038" spans="1:4">
      <c r="A2038" s="1336">
        <v>12062</v>
      </c>
      <c r="B2038" s="1337" t="s">
        <v>10397</v>
      </c>
      <c r="C2038" s="1336" t="s">
        <v>7870</v>
      </c>
      <c r="D2038" s="1364">
        <v>65.14</v>
      </c>
    </row>
    <row r="2039" spans="1:4">
      <c r="A2039" s="1365">
        <v>21137</v>
      </c>
      <c r="B2039" s="1366" t="s">
        <v>10398</v>
      </c>
      <c r="C2039" s="1365" t="s">
        <v>7870</v>
      </c>
      <c r="D2039" s="1367">
        <v>11.32</v>
      </c>
    </row>
    <row r="2040" spans="1:4">
      <c r="A2040" s="1336">
        <v>2687</v>
      </c>
      <c r="B2040" s="1337" t="s">
        <v>10399</v>
      </c>
      <c r="C2040" s="1336" t="s">
        <v>7870</v>
      </c>
      <c r="D2040" s="1364">
        <v>0.84</v>
      </c>
    </row>
    <row r="2041" spans="1:4">
      <c r="A2041" s="1365">
        <v>2689</v>
      </c>
      <c r="B2041" s="1366" t="s">
        <v>10400</v>
      </c>
      <c r="C2041" s="1365" t="s">
        <v>7870</v>
      </c>
      <c r="D2041" s="1367">
        <v>1</v>
      </c>
    </row>
    <row r="2042" spans="1:4">
      <c r="A2042" s="1336">
        <v>2688</v>
      </c>
      <c r="B2042" s="1337" t="s">
        <v>10401</v>
      </c>
      <c r="C2042" s="1336" t="s">
        <v>7870</v>
      </c>
      <c r="D2042" s="1364">
        <v>1.08</v>
      </c>
    </row>
    <row r="2043" spans="1:4">
      <c r="A2043" s="1365">
        <v>2690</v>
      </c>
      <c r="B2043" s="1366" t="s">
        <v>10402</v>
      </c>
      <c r="C2043" s="1365" t="s">
        <v>7870</v>
      </c>
      <c r="D2043" s="1367">
        <v>1.86</v>
      </c>
    </row>
    <row r="2044" spans="1:4">
      <c r="A2044" s="1336">
        <v>39243</v>
      </c>
      <c r="B2044" s="1337" t="s">
        <v>10403</v>
      </c>
      <c r="C2044" s="1336" t="s">
        <v>7870</v>
      </c>
      <c r="D2044" s="1364">
        <v>1.22</v>
      </c>
    </row>
    <row r="2045" spans="1:4">
      <c r="A2045" s="1365">
        <v>39244</v>
      </c>
      <c r="B2045" s="1366" t="s">
        <v>10404</v>
      </c>
      <c r="C2045" s="1365" t="s">
        <v>7870</v>
      </c>
      <c r="D2045" s="1367">
        <v>1.65</v>
      </c>
    </row>
    <row r="2046" spans="1:4">
      <c r="A2046" s="1336">
        <v>39245</v>
      </c>
      <c r="B2046" s="1337" t="s">
        <v>10405</v>
      </c>
      <c r="C2046" s="1336" t="s">
        <v>7870</v>
      </c>
      <c r="D2046" s="1364">
        <v>3.18</v>
      </c>
    </row>
    <row r="2047" spans="1:4">
      <c r="A2047" s="1365">
        <v>39254</v>
      </c>
      <c r="B2047" s="1366" t="s">
        <v>10406</v>
      </c>
      <c r="C2047" s="1365" t="s">
        <v>7870</v>
      </c>
      <c r="D2047" s="1367">
        <v>4.76</v>
      </c>
    </row>
    <row r="2048" spans="1:4">
      <c r="A2048" s="1336">
        <v>39255</v>
      </c>
      <c r="B2048" s="1337" t="s">
        <v>10407</v>
      </c>
      <c r="C2048" s="1336" t="s">
        <v>7870</v>
      </c>
      <c r="D2048" s="1364">
        <v>8.82</v>
      </c>
    </row>
    <row r="2049" spans="1:4">
      <c r="A2049" s="1365">
        <v>39253</v>
      </c>
      <c r="B2049" s="1366" t="s">
        <v>10408</v>
      </c>
      <c r="C2049" s="1365" t="s">
        <v>7870</v>
      </c>
      <c r="D2049" s="1367">
        <v>6.07</v>
      </c>
    </row>
    <row r="2050" spans="1:4" ht="30">
      <c r="A2050" s="1336">
        <v>2446</v>
      </c>
      <c r="B2050" s="1337" t="s">
        <v>10409</v>
      </c>
      <c r="C2050" s="1336" t="s">
        <v>7870</v>
      </c>
      <c r="D2050" s="1364">
        <v>3.84</v>
      </c>
    </row>
    <row r="2051" spans="1:4" ht="30">
      <c r="A2051" s="1365">
        <v>2442</v>
      </c>
      <c r="B2051" s="1366" t="s">
        <v>10410</v>
      </c>
      <c r="C2051" s="1365" t="s">
        <v>7870</v>
      </c>
      <c r="D2051" s="1367">
        <v>5.38</v>
      </c>
    </row>
    <row r="2052" spans="1:4" ht="30">
      <c r="A2052" s="1336">
        <v>39246</v>
      </c>
      <c r="B2052" s="1337" t="s">
        <v>10411</v>
      </c>
      <c r="C2052" s="1336" t="s">
        <v>7870</v>
      </c>
      <c r="D2052" s="1364">
        <v>2.67</v>
      </c>
    </row>
    <row r="2053" spans="1:4" ht="30">
      <c r="A2053" s="1365">
        <v>39247</v>
      </c>
      <c r="B2053" s="1366" t="s">
        <v>10412</v>
      </c>
      <c r="C2053" s="1365" t="s">
        <v>7870</v>
      </c>
      <c r="D2053" s="1367">
        <v>2.33</v>
      </c>
    </row>
    <row r="2054" spans="1:4" ht="30">
      <c r="A2054" s="1336">
        <v>39248</v>
      </c>
      <c r="B2054" s="1337" t="s">
        <v>10413</v>
      </c>
      <c r="C2054" s="1336" t="s">
        <v>7870</v>
      </c>
      <c r="D2054" s="1364">
        <v>7.49</v>
      </c>
    </row>
    <row r="2055" spans="1:4">
      <c r="A2055" s="1365">
        <v>2438</v>
      </c>
      <c r="B2055" s="1366" t="s">
        <v>10414</v>
      </c>
      <c r="C2055" s="1365" t="s">
        <v>7866</v>
      </c>
      <c r="D2055" s="1367">
        <v>13.25</v>
      </c>
    </row>
    <row r="2056" spans="1:4">
      <c r="A2056" s="1336">
        <v>40922</v>
      </c>
      <c r="B2056" s="1337" t="s">
        <v>10415</v>
      </c>
      <c r="C2056" s="1336" t="s">
        <v>7875</v>
      </c>
      <c r="D2056" s="1364">
        <v>2338.7800000000002</v>
      </c>
    </row>
    <row r="2057" spans="1:4" ht="30">
      <c r="A2057" s="1365">
        <v>36486</v>
      </c>
      <c r="B2057" s="1366" t="s">
        <v>10416</v>
      </c>
      <c r="C2057" s="1365" t="s">
        <v>7867</v>
      </c>
      <c r="D2057" s="1367">
        <v>33148.75</v>
      </c>
    </row>
    <row r="2058" spans="1:4" ht="30">
      <c r="A2058" s="1336">
        <v>37777</v>
      </c>
      <c r="B2058" s="1337" t="s">
        <v>10417</v>
      </c>
      <c r="C2058" s="1336" t="s">
        <v>7867</v>
      </c>
      <c r="D2058" s="1364">
        <v>156063.70000000001</v>
      </c>
    </row>
    <row r="2059" spans="1:4">
      <c r="A2059" s="1365">
        <v>12624</v>
      </c>
      <c r="B2059" s="1366" t="s">
        <v>10418</v>
      </c>
      <c r="C2059" s="1365" t="s">
        <v>7867</v>
      </c>
      <c r="D2059" s="1367">
        <v>9.34</v>
      </c>
    </row>
    <row r="2060" spans="1:4" ht="30">
      <c r="A2060" s="1336">
        <v>10638</v>
      </c>
      <c r="B2060" s="1337" t="s">
        <v>10419</v>
      </c>
      <c r="C2060" s="1336" t="s">
        <v>7867</v>
      </c>
      <c r="D2060" s="1364">
        <v>319274.99</v>
      </c>
    </row>
    <row r="2061" spans="1:4" ht="30">
      <c r="A2061" s="1365">
        <v>10635</v>
      </c>
      <c r="B2061" s="1366" t="s">
        <v>10420</v>
      </c>
      <c r="C2061" s="1365" t="s">
        <v>7867</v>
      </c>
      <c r="D2061" s="1367">
        <v>110357.67</v>
      </c>
    </row>
    <row r="2062" spans="1:4" ht="30">
      <c r="A2062" s="1336">
        <v>10634</v>
      </c>
      <c r="B2062" s="1337" t="s">
        <v>10421</v>
      </c>
      <c r="C2062" s="1336" t="s">
        <v>7867</v>
      </c>
      <c r="D2062" s="1364">
        <v>94500</v>
      </c>
    </row>
    <row r="2063" spans="1:4" ht="30">
      <c r="A2063" s="1365">
        <v>10636</v>
      </c>
      <c r="B2063" s="1366" t="s">
        <v>10422</v>
      </c>
      <c r="C2063" s="1365" t="s">
        <v>7867</v>
      </c>
      <c r="D2063" s="1367">
        <v>208112.14</v>
      </c>
    </row>
    <row r="2064" spans="1:4" ht="30">
      <c r="A2064" s="1336">
        <v>10637</v>
      </c>
      <c r="B2064" s="1337" t="s">
        <v>10423</v>
      </c>
      <c r="C2064" s="1336" t="s">
        <v>7867</v>
      </c>
      <c r="D2064" s="1364">
        <v>217687.49</v>
      </c>
    </row>
    <row r="2065" spans="1:4">
      <c r="A2065" s="1365">
        <v>517</v>
      </c>
      <c r="B2065" s="1366" t="s">
        <v>10424</v>
      </c>
      <c r="C2065" s="1365" t="s">
        <v>7872</v>
      </c>
      <c r="D2065" s="1367">
        <v>8.1</v>
      </c>
    </row>
    <row r="2066" spans="1:4">
      <c r="A2066" s="1336">
        <v>41904</v>
      </c>
      <c r="B2066" s="1337" t="s">
        <v>10425</v>
      </c>
      <c r="C2066" s="1336" t="s">
        <v>7880</v>
      </c>
      <c r="D2066" s="1364">
        <v>1835.02</v>
      </c>
    </row>
    <row r="2067" spans="1:4">
      <c r="A2067" s="1365">
        <v>41902</v>
      </c>
      <c r="B2067" s="1366" t="s">
        <v>10426</v>
      </c>
      <c r="C2067" s="1365" t="s">
        <v>7871</v>
      </c>
      <c r="D2067" s="1367">
        <v>1.55</v>
      </c>
    </row>
    <row r="2068" spans="1:4">
      <c r="A2068" s="1336">
        <v>41905</v>
      </c>
      <c r="B2068" s="1337" t="s">
        <v>10427</v>
      </c>
      <c r="C2068" s="1336" t="s">
        <v>7871</v>
      </c>
      <c r="D2068" s="1364">
        <v>1.61</v>
      </c>
    </row>
    <row r="2069" spans="1:4">
      <c r="A2069" s="1365">
        <v>41903</v>
      </c>
      <c r="B2069" s="1366" t="s">
        <v>10428</v>
      </c>
      <c r="C2069" s="1365" t="s">
        <v>7871</v>
      </c>
      <c r="D2069" s="1367">
        <v>2</v>
      </c>
    </row>
    <row r="2070" spans="1:4">
      <c r="A2070" s="1336">
        <v>37534</v>
      </c>
      <c r="B2070" s="1337" t="s">
        <v>10429</v>
      </c>
      <c r="C2070" s="1336" t="s">
        <v>7871</v>
      </c>
      <c r="D2070" s="1364">
        <v>12.25</v>
      </c>
    </row>
    <row r="2071" spans="1:4">
      <c r="A2071" s="1365">
        <v>37535</v>
      </c>
      <c r="B2071" s="1366" t="s">
        <v>10430</v>
      </c>
      <c r="C2071" s="1365" t="s">
        <v>7871</v>
      </c>
      <c r="D2071" s="1367">
        <v>12.25</v>
      </c>
    </row>
    <row r="2072" spans="1:4">
      <c r="A2072" s="1336">
        <v>37533</v>
      </c>
      <c r="B2072" s="1337" t="s">
        <v>10431</v>
      </c>
      <c r="C2072" s="1336" t="s">
        <v>7871</v>
      </c>
      <c r="D2072" s="1364">
        <v>12.25</v>
      </c>
    </row>
    <row r="2073" spans="1:4">
      <c r="A2073" s="1365">
        <v>37537</v>
      </c>
      <c r="B2073" s="1366" t="s">
        <v>10432</v>
      </c>
      <c r="C2073" s="1365" t="s">
        <v>7871</v>
      </c>
      <c r="D2073" s="1367">
        <v>9.27</v>
      </c>
    </row>
    <row r="2074" spans="1:4">
      <c r="A2074" s="1336">
        <v>37536</v>
      </c>
      <c r="B2074" s="1337" t="s">
        <v>10433</v>
      </c>
      <c r="C2074" s="1336" t="s">
        <v>7871</v>
      </c>
      <c r="D2074" s="1364">
        <v>9.27</v>
      </c>
    </row>
    <row r="2075" spans="1:4">
      <c r="A2075" s="1365">
        <v>37532</v>
      </c>
      <c r="B2075" s="1366" t="s">
        <v>10434</v>
      </c>
      <c r="C2075" s="1365" t="s">
        <v>7871</v>
      </c>
      <c r="D2075" s="1367">
        <v>9.27</v>
      </c>
    </row>
    <row r="2076" spans="1:4">
      <c r="A2076" s="1336">
        <v>2696</v>
      </c>
      <c r="B2076" s="1337" t="s">
        <v>10435</v>
      </c>
      <c r="C2076" s="1336" t="s">
        <v>7866</v>
      </c>
      <c r="D2076" s="1364">
        <v>13.12</v>
      </c>
    </row>
    <row r="2077" spans="1:4">
      <c r="A2077" s="1365">
        <v>40928</v>
      </c>
      <c r="B2077" s="1366" t="s">
        <v>10436</v>
      </c>
      <c r="C2077" s="1365" t="s">
        <v>7875</v>
      </c>
      <c r="D2077" s="1367">
        <v>2313.0700000000002</v>
      </c>
    </row>
    <row r="2078" spans="1:4">
      <c r="A2078" s="1336">
        <v>4083</v>
      </c>
      <c r="B2078" s="1337" t="s">
        <v>10437</v>
      </c>
      <c r="C2078" s="1336" t="s">
        <v>7866</v>
      </c>
      <c r="D2078" s="1364">
        <v>16.989999999999998</v>
      </c>
    </row>
    <row r="2079" spans="1:4">
      <c r="A2079" s="1365">
        <v>40818</v>
      </c>
      <c r="B2079" s="1366" t="s">
        <v>10438</v>
      </c>
      <c r="C2079" s="1365" t="s">
        <v>7875</v>
      </c>
      <c r="D2079" s="1367">
        <v>2995.34</v>
      </c>
    </row>
    <row r="2080" spans="1:4">
      <c r="A2080" s="1336">
        <v>2705</v>
      </c>
      <c r="B2080" s="1337" t="s">
        <v>10439</v>
      </c>
      <c r="C2080" s="1336" t="s">
        <v>7884</v>
      </c>
      <c r="D2080" s="1364">
        <v>0.47</v>
      </c>
    </row>
    <row r="2081" spans="1:4">
      <c r="A2081" s="1365">
        <v>14250</v>
      </c>
      <c r="B2081" s="1366" t="s">
        <v>10440</v>
      </c>
      <c r="C2081" s="1365" t="s">
        <v>7884</v>
      </c>
      <c r="D2081" s="1367">
        <v>0.48</v>
      </c>
    </row>
    <row r="2082" spans="1:4">
      <c r="A2082" s="1336">
        <v>11683</v>
      </c>
      <c r="B2082" s="1337" t="s">
        <v>10441</v>
      </c>
      <c r="C2082" s="1336" t="s">
        <v>7867</v>
      </c>
      <c r="D2082" s="1364">
        <v>30.04</v>
      </c>
    </row>
    <row r="2083" spans="1:4">
      <c r="A2083" s="1365">
        <v>11684</v>
      </c>
      <c r="B2083" s="1366" t="s">
        <v>10442</v>
      </c>
      <c r="C2083" s="1365" t="s">
        <v>7867</v>
      </c>
      <c r="D2083" s="1367">
        <v>32.880000000000003</v>
      </c>
    </row>
    <row r="2084" spans="1:4">
      <c r="A2084" s="1336">
        <v>6141</v>
      </c>
      <c r="B2084" s="1337" t="s">
        <v>10443</v>
      </c>
      <c r="C2084" s="1336" t="s">
        <v>7867</v>
      </c>
      <c r="D2084" s="1364">
        <v>2.89</v>
      </c>
    </row>
    <row r="2085" spans="1:4">
      <c r="A2085" s="1365">
        <v>11681</v>
      </c>
      <c r="B2085" s="1366" t="s">
        <v>10444</v>
      </c>
      <c r="C2085" s="1365" t="s">
        <v>7867</v>
      </c>
      <c r="D2085" s="1367">
        <v>4.83</v>
      </c>
    </row>
    <row r="2086" spans="1:4">
      <c r="A2086" s="1336">
        <v>2706</v>
      </c>
      <c r="B2086" s="1337" t="s">
        <v>10445</v>
      </c>
      <c r="C2086" s="1336" t="s">
        <v>7866</v>
      </c>
      <c r="D2086" s="1364">
        <v>79.39</v>
      </c>
    </row>
    <row r="2087" spans="1:4">
      <c r="A2087" s="1365">
        <v>40811</v>
      </c>
      <c r="B2087" s="1366" t="s">
        <v>10446</v>
      </c>
      <c r="C2087" s="1365" t="s">
        <v>7875</v>
      </c>
      <c r="D2087" s="1367">
        <v>13994.91</v>
      </c>
    </row>
    <row r="2088" spans="1:4">
      <c r="A2088" s="1336">
        <v>2707</v>
      </c>
      <c r="B2088" s="1337" t="s">
        <v>10447</v>
      </c>
      <c r="C2088" s="1336" t="s">
        <v>7866</v>
      </c>
      <c r="D2088" s="1364">
        <v>90.35</v>
      </c>
    </row>
    <row r="2089" spans="1:4">
      <c r="A2089" s="1365">
        <v>40813</v>
      </c>
      <c r="B2089" s="1366" t="s">
        <v>10448</v>
      </c>
      <c r="C2089" s="1365" t="s">
        <v>7875</v>
      </c>
      <c r="D2089" s="1367">
        <v>15929.08</v>
      </c>
    </row>
    <row r="2090" spans="1:4">
      <c r="A2090" s="1336">
        <v>2708</v>
      </c>
      <c r="B2090" s="1337" t="s">
        <v>10449</v>
      </c>
      <c r="C2090" s="1336" t="s">
        <v>7866</v>
      </c>
      <c r="D2090" s="1364">
        <v>123.51</v>
      </c>
    </row>
    <row r="2091" spans="1:4">
      <c r="A2091" s="1365">
        <v>40814</v>
      </c>
      <c r="B2091" s="1366" t="s">
        <v>10450</v>
      </c>
      <c r="C2091" s="1365" t="s">
        <v>7875</v>
      </c>
      <c r="D2091" s="1367">
        <v>21774.63</v>
      </c>
    </row>
    <row r="2092" spans="1:4">
      <c r="A2092" s="1336">
        <v>34779</v>
      </c>
      <c r="B2092" s="1337" t="s">
        <v>10451</v>
      </c>
      <c r="C2092" s="1336" t="s">
        <v>7866</v>
      </c>
      <c r="D2092" s="1364">
        <v>80.540000000000006</v>
      </c>
    </row>
    <row r="2093" spans="1:4">
      <c r="A2093" s="1365">
        <v>40936</v>
      </c>
      <c r="B2093" s="1366" t="s">
        <v>10452</v>
      </c>
      <c r="C2093" s="1365" t="s">
        <v>7875</v>
      </c>
      <c r="D2093" s="1367">
        <v>14199.06</v>
      </c>
    </row>
    <row r="2094" spans="1:4">
      <c r="A2094" s="1336">
        <v>34780</v>
      </c>
      <c r="B2094" s="1337" t="s">
        <v>10453</v>
      </c>
      <c r="C2094" s="1336" t="s">
        <v>7866</v>
      </c>
      <c r="D2094" s="1364">
        <v>90.86</v>
      </c>
    </row>
    <row r="2095" spans="1:4">
      <c r="A2095" s="1365">
        <v>40937</v>
      </c>
      <c r="B2095" s="1366" t="s">
        <v>10454</v>
      </c>
      <c r="C2095" s="1365" t="s">
        <v>7875</v>
      </c>
      <c r="D2095" s="1367">
        <v>16019.35</v>
      </c>
    </row>
    <row r="2096" spans="1:4">
      <c r="A2096" s="1336">
        <v>34782</v>
      </c>
      <c r="B2096" s="1337" t="s">
        <v>10455</v>
      </c>
      <c r="C2096" s="1336" t="s">
        <v>7866</v>
      </c>
      <c r="D2096" s="1364">
        <v>124.53</v>
      </c>
    </row>
    <row r="2097" spans="1:4">
      <c r="A2097" s="1365">
        <v>40938</v>
      </c>
      <c r="B2097" s="1366" t="s">
        <v>10456</v>
      </c>
      <c r="C2097" s="1365" t="s">
        <v>7875</v>
      </c>
      <c r="D2097" s="1367">
        <v>21953.01</v>
      </c>
    </row>
    <row r="2098" spans="1:4">
      <c r="A2098" s="1336">
        <v>34783</v>
      </c>
      <c r="B2098" s="1337" t="s">
        <v>10457</v>
      </c>
      <c r="C2098" s="1336" t="s">
        <v>7866</v>
      </c>
      <c r="D2098" s="1364">
        <v>30.52</v>
      </c>
    </row>
    <row r="2099" spans="1:4">
      <c r="A2099" s="1365">
        <v>40939</v>
      </c>
      <c r="B2099" s="1366" t="s">
        <v>10458</v>
      </c>
      <c r="C2099" s="1365" t="s">
        <v>7875</v>
      </c>
      <c r="D2099" s="1367">
        <v>5382.64</v>
      </c>
    </row>
    <row r="2100" spans="1:4">
      <c r="A2100" s="1336">
        <v>34785</v>
      </c>
      <c r="B2100" s="1337" t="s">
        <v>10459</v>
      </c>
      <c r="C2100" s="1336" t="s">
        <v>7866</v>
      </c>
      <c r="D2100" s="1364">
        <v>74.97</v>
      </c>
    </row>
    <row r="2101" spans="1:4">
      <c r="A2101" s="1365">
        <v>40940</v>
      </c>
      <c r="B2101" s="1366" t="s">
        <v>10460</v>
      </c>
      <c r="C2101" s="1365" t="s">
        <v>7875</v>
      </c>
      <c r="D2101" s="1367">
        <v>13217.4</v>
      </c>
    </row>
    <row r="2102" spans="1:4">
      <c r="A2102" s="1336">
        <v>38403</v>
      </c>
      <c r="B2102" s="1337" t="s">
        <v>10461</v>
      </c>
      <c r="C2102" s="1336" t="s">
        <v>7867</v>
      </c>
      <c r="D2102" s="1364">
        <v>25.58</v>
      </c>
    </row>
    <row r="2103" spans="1:4" ht="30">
      <c r="A2103" s="1365">
        <v>37774</v>
      </c>
      <c r="B2103" s="1366" t="s">
        <v>10462</v>
      </c>
      <c r="C2103" s="1365" t="s">
        <v>7867</v>
      </c>
      <c r="D2103" s="1367">
        <v>134097.39000000001</v>
      </c>
    </row>
    <row r="2104" spans="1:4" ht="30">
      <c r="A2104" s="1336">
        <v>38630</v>
      </c>
      <c r="B2104" s="1337" t="s">
        <v>10463</v>
      </c>
      <c r="C2104" s="1336" t="s">
        <v>7867</v>
      </c>
      <c r="D2104" s="1364">
        <v>869921.87</v>
      </c>
    </row>
    <row r="2105" spans="1:4" ht="45">
      <c r="A2105" s="1365">
        <v>38629</v>
      </c>
      <c r="B2105" s="1366" t="s">
        <v>10464</v>
      </c>
      <c r="C2105" s="1365" t="s">
        <v>7867</v>
      </c>
      <c r="D2105" s="1367">
        <v>1294921.8700000001</v>
      </c>
    </row>
    <row r="2106" spans="1:4">
      <c r="A2106" s="1336">
        <v>38476</v>
      </c>
      <c r="B2106" s="1337" t="s">
        <v>10465</v>
      </c>
      <c r="C2106" s="1336" t="s">
        <v>7867</v>
      </c>
      <c r="D2106" s="1364">
        <v>192.31</v>
      </c>
    </row>
    <row r="2107" spans="1:4">
      <c r="A2107" s="1365">
        <v>38477</v>
      </c>
      <c r="B2107" s="1366" t="s">
        <v>10466</v>
      </c>
      <c r="C2107" s="1365" t="s">
        <v>7867</v>
      </c>
      <c r="D2107" s="1367">
        <v>544.62</v>
      </c>
    </row>
    <row r="2108" spans="1:4" ht="30">
      <c r="A2108" s="1336">
        <v>40635</v>
      </c>
      <c r="B2108" s="1337" t="s">
        <v>10467</v>
      </c>
      <c r="C2108" s="1336" t="s">
        <v>7867</v>
      </c>
      <c r="D2108" s="1364">
        <v>492462.6</v>
      </c>
    </row>
    <row r="2109" spans="1:4">
      <c r="A2109" s="1365">
        <v>36483</v>
      </c>
      <c r="B2109" s="1366" t="s">
        <v>10468</v>
      </c>
      <c r="C2109" s="1365" t="s">
        <v>7867</v>
      </c>
      <c r="D2109" s="1367">
        <v>446250</v>
      </c>
    </row>
    <row r="2110" spans="1:4">
      <c r="A2110" s="1336">
        <v>14525</v>
      </c>
      <c r="B2110" s="1337" t="s">
        <v>10469</v>
      </c>
      <c r="C2110" s="1336" t="s">
        <v>7867</v>
      </c>
      <c r="D2110" s="1364">
        <v>467250</v>
      </c>
    </row>
    <row r="2111" spans="1:4">
      <c r="A2111" s="1365">
        <v>36482</v>
      </c>
      <c r="B2111" s="1366" t="s">
        <v>10470</v>
      </c>
      <c r="C2111" s="1365" t="s">
        <v>7867</v>
      </c>
      <c r="D2111" s="1367">
        <v>400731.95</v>
      </c>
    </row>
    <row r="2112" spans="1:4">
      <c r="A2112" s="1336">
        <v>36408</v>
      </c>
      <c r="B2112" s="1337" t="s">
        <v>10471</v>
      </c>
      <c r="C2112" s="1336" t="s">
        <v>7867</v>
      </c>
      <c r="D2112" s="1364">
        <v>478800</v>
      </c>
    </row>
    <row r="2113" spans="1:4">
      <c r="A2113" s="1365">
        <v>2723</v>
      </c>
      <c r="B2113" s="1366" t="s">
        <v>10472</v>
      </c>
      <c r="C2113" s="1365" t="s">
        <v>7867</v>
      </c>
      <c r="D2113" s="1367">
        <v>367500</v>
      </c>
    </row>
    <row r="2114" spans="1:4">
      <c r="A2114" s="1336">
        <v>36481</v>
      </c>
      <c r="B2114" s="1337" t="s">
        <v>10473</v>
      </c>
      <c r="C2114" s="1336" t="s">
        <v>7867</v>
      </c>
      <c r="D2114" s="1364">
        <v>438375</v>
      </c>
    </row>
    <row r="2115" spans="1:4">
      <c r="A2115" s="1365">
        <v>10685</v>
      </c>
      <c r="B2115" s="1366" t="s">
        <v>10474</v>
      </c>
      <c r="C2115" s="1365" t="s">
        <v>7867</v>
      </c>
      <c r="D2115" s="1367">
        <v>420000</v>
      </c>
    </row>
    <row r="2116" spans="1:4" ht="30">
      <c r="A2116" s="1336">
        <v>40636</v>
      </c>
      <c r="B2116" s="1337" t="s">
        <v>10475</v>
      </c>
      <c r="C2116" s="1336" t="s">
        <v>7867</v>
      </c>
      <c r="D2116" s="1364">
        <v>474087.6</v>
      </c>
    </row>
    <row r="2117" spans="1:4">
      <c r="A2117" s="1365">
        <v>4111</v>
      </c>
      <c r="B2117" s="1366" t="s">
        <v>10476</v>
      </c>
      <c r="C2117" s="1365" t="s">
        <v>7867</v>
      </c>
      <c r="D2117" s="1367">
        <v>32.5</v>
      </c>
    </row>
    <row r="2118" spans="1:4">
      <c r="A2118" s="1336">
        <v>26021</v>
      </c>
      <c r="B2118" s="1337" t="s">
        <v>10477</v>
      </c>
      <c r="C2118" s="1336" t="s">
        <v>7867</v>
      </c>
      <c r="D2118" s="1364">
        <v>54.86</v>
      </c>
    </row>
    <row r="2119" spans="1:4">
      <c r="A2119" s="1365">
        <v>12</v>
      </c>
      <c r="B2119" s="1366" t="s">
        <v>10478</v>
      </c>
      <c r="C2119" s="1365" t="s">
        <v>7867</v>
      </c>
      <c r="D2119" s="1367">
        <v>10.39</v>
      </c>
    </row>
    <row r="2120" spans="1:4">
      <c r="A2120" s="1336">
        <v>37554</v>
      </c>
      <c r="B2120" s="1337" t="s">
        <v>10479</v>
      </c>
      <c r="C2120" s="1336" t="s">
        <v>7867</v>
      </c>
      <c r="D2120" s="1364">
        <v>148.5</v>
      </c>
    </row>
    <row r="2121" spans="1:4">
      <c r="A2121" s="1365">
        <v>37555</v>
      </c>
      <c r="B2121" s="1366" t="s">
        <v>10480</v>
      </c>
      <c r="C2121" s="1365" t="s">
        <v>7867</v>
      </c>
      <c r="D2121" s="1367">
        <v>180.64</v>
      </c>
    </row>
    <row r="2122" spans="1:4" ht="30">
      <c r="A2122" s="1336">
        <v>10902</v>
      </c>
      <c r="B2122" s="1337" t="s">
        <v>10481</v>
      </c>
      <c r="C2122" s="1336" t="s">
        <v>7867</v>
      </c>
      <c r="D2122" s="1364">
        <v>45.32</v>
      </c>
    </row>
    <row r="2123" spans="1:4" ht="30">
      <c r="A2123" s="1365">
        <v>20965</v>
      </c>
      <c r="B2123" s="1366" t="s">
        <v>10482</v>
      </c>
      <c r="C2123" s="1365" t="s">
        <v>7867</v>
      </c>
      <c r="D2123" s="1367">
        <v>45.75</v>
      </c>
    </row>
    <row r="2124" spans="1:4" ht="30">
      <c r="A2124" s="1336">
        <v>20966</v>
      </c>
      <c r="B2124" s="1337" t="s">
        <v>10483</v>
      </c>
      <c r="C2124" s="1336" t="s">
        <v>7867</v>
      </c>
      <c r="D2124" s="1364">
        <v>49.26</v>
      </c>
    </row>
    <row r="2125" spans="1:4" ht="30">
      <c r="A2125" s="1365">
        <v>10903</v>
      </c>
      <c r="B2125" s="1366" t="s">
        <v>10484</v>
      </c>
      <c r="C2125" s="1365" t="s">
        <v>7867</v>
      </c>
      <c r="D2125" s="1367">
        <v>74.66</v>
      </c>
    </row>
    <row r="2126" spans="1:4" ht="30">
      <c r="A2126" s="1336">
        <v>20967</v>
      </c>
      <c r="B2126" s="1337" t="s">
        <v>10485</v>
      </c>
      <c r="C2126" s="1336" t="s">
        <v>7867</v>
      </c>
      <c r="D2126" s="1364">
        <v>74.66</v>
      </c>
    </row>
    <row r="2127" spans="1:4" ht="30">
      <c r="A2127" s="1365">
        <v>20968</v>
      </c>
      <c r="B2127" s="1366" t="s">
        <v>10486</v>
      </c>
      <c r="C2127" s="1365" t="s">
        <v>7867</v>
      </c>
      <c r="D2127" s="1367">
        <v>81.89</v>
      </c>
    </row>
    <row r="2128" spans="1:4">
      <c r="A2128" s="1336">
        <v>11359</v>
      </c>
      <c r="B2128" s="1337" t="s">
        <v>10487</v>
      </c>
      <c r="C2128" s="1336" t="s">
        <v>7867</v>
      </c>
      <c r="D2128" s="1364">
        <v>532.5</v>
      </c>
    </row>
    <row r="2129" spans="1:4" ht="30">
      <c r="A2129" s="1365">
        <v>39017</v>
      </c>
      <c r="B2129" s="1366" t="s">
        <v>10488</v>
      </c>
      <c r="C2129" s="1365" t="s">
        <v>7867</v>
      </c>
      <c r="D2129" s="1367">
        <v>0.14000000000000001</v>
      </c>
    </row>
    <row r="2130" spans="1:4" ht="30">
      <c r="A2130" s="1336">
        <v>39315</v>
      </c>
      <c r="B2130" s="1337" t="s">
        <v>10489</v>
      </c>
      <c r="C2130" s="1336" t="s">
        <v>7867</v>
      </c>
      <c r="D2130" s="1364">
        <v>0.23</v>
      </c>
    </row>
    <row r="2131" spans="1:4">
      <c r="A2131" s="1365">
        <v>39016</v>
      </c>
      <c r="B2131" s="1366" t="s">
        <v>10490</v>
      </c>
      <c r="C2131" s="1365" t="s">
        <v>7867</v>
      </c>
      <c r="D2131" s="1367">
        <v>0.24</v>
      </c>
    </row>
    <row r="2132" spans="1:4">
      <c r="A2132" s="1336">
        <v>40432</v>
      </c>
      <c r="B2132" s="1337" t="s">
        <v>10491</v>
      </c>
      <c r="C2132" s="1336" t="s">
        <v>7867</v>
      </c>
      <c r="D2132" s="1364">
        <v>1.85</v>
      </c>
    </row>
    <row r="2133" spans="1:4" ht="30">
      <c r="A2133" s="1365">
        <v>39481</v>
      </c>
      <c r="B2133" s="1366" t="s">
        <v>10492</v>
      </c>
      <c r="C2133" s="1365" t="s">
        <v>7867</v>
      </c>
      <c r="D2133" s="1367">
        <v>1.1599999999999999</v>
      </c>
    </row>
    <row r="2134" spans="1:4">
      <c r="A2134" s="1336">
        <v>40433</v>
      </c>
      <c r="B2134" s="1337" t="s">
        <v>10493</v>
      </c>
      <c r="C2134" s="1336" t="s">
        <v>7867</v>
      </c>
      <c r="D2134" s="1364">
        <v>1.03</v>
      </c>
    </row>
    <row r="2135" spans="1:4">
      <c r="A2135" s="1365">
        <v>20219</v>
      </c>
      <c r="B2135" s="1366" t="s">
        <v>10494</v>
      </c>
      <c r="C2135" s="1365" t="s">
        <v>7867</v>
      </c>
      <c r="D2135" s="1367">
        <v>65000</v>
      </c>
    </row>
    <row r="2136" spans="1:4" ht="30">
      <c r="A2136" s="1336">
        <v>36484</v>
      </c>
      <c r="B2136" s="1337" t="s">
        <v>10495</v>
      </c>
      <c r="C2136" s="1336" t="s">
        <v>7867</v>
      </c>
      <c r="D2136" s="1364">
        <v>137983.16</v>
      </c>
    </row>
    <row r="2137" spans="1:4">
      <c r="A2137" s="1365">
        <v>38367</v>
      </c>
      <c r="B2137" s="1366" t="s">
        <v>10496</v>
      </c>
      <c r="C2137" s="1365" t="s">
        <v>7867</v>
      </c>
      <c r="D2137" s="1367">
        <v>10.33</v>
      </c>
    </row>
    <row r="2138" spans="1:4">
      <c r="A2138" s="1336">
        <v>38368</v>
      </c>
      <c r="B2138" s="1337" t="s">
        <v>10497</v>
      </c>
      <c r="C2138" s="1336" t="s">
        <v>7867</v>
      </c>
      <c r="D2138" s="1364">
        <v>5.91</v>
      </c>
    </row>
    <row r="2139" spans="1:4">
      <c r="A2139" s="1365">
        <v>38091</v>
      </c>
      <c r="B2139" s="1366" t="s">
        <v>10498</v>
      </c>
      <c r="C2139" s="1365" t="s">
        <v>7867</v>
      </c>
      <c r="D2139" s="1367">
        <v>1.4</v>
      </c>
    </row>
    <row r="2140" spans="1:4">
      <c r="A2140" s="1336">
        <v>38095</v>
      </c>
      <c r="B2140" s="1337" t="s">
        <v>10499</v>
      </c>
      <c r="C2140" s="1336" t="s">
        <v>7867</v>
      </c>
      <c r="D2140" s="1364">
        <v>2.96</v>
      </c>
    </row>
    <row r="2141" spans="1:4">
      <c r="A2141" s="1365">
        <v>38092</v>
      </c>
      <c r="B2141" s="1366" t="s">
        <v>10500</v>
      </c>
      <c r="C2141" s="1365" t="s">
        <v>7867</v>
      </c>
      <c r="D2141" s="1367">
        <v>1.32</v>
      </c>
    </row>
    <row r="2142" spans="1:4">
      <c r="A2142" s="1336">
        <v>38093</v>
      </c>
      <c r="B2142" s="1337" t="s">
        <v>10501</v>
      </c>
      <c r="C2142" s="1336" t="s">
        <v>7867</v>
      </c>
      <c r="D2142" s="1364">
        <v>1.37</v>
      </c>
    </row>
    <row r="2143" spans="1:4">
      <c r="A2143" s="1365">
        <v>38096</v>
      </c>
      <c r="B2143" s="1366" t="s">
        <v>10502</v>
      </c>
      <c r="C2143" s="1365" t="s">
        <v>7867</v>
      </c>
      <c r="D2143" s="1367">
        <v>3.18</v>
      </c>
    </row>
    <row r="2144" spans="1:4">
      <c r="A2144" s="1336">
        <v>38094</v>
      </c>
      <c r="B2144" s="1337" t="s">
        <v>10503</v>
      </c>
      <c r="C2144" s="1336" t="s">
        <v>7867</v>
      </c>
      <c r="D2144" s="1364">
        <v>1.68</v>
      </c>
    </row>
    <row r="2145" spans="1:4">
      <c r="A2145" s="1365">
        <v>38097</v>
      </c>
      <c r="B2145" s="1366" t="s">
        <v>10504</v>
      </c>
      <c r="C2145" s="1365" t="s">
        <v>7867</v>
      </c>
      <c r="D2145" s="1367">
        <v>3.41</v>
      </c>
    </row>
    <row r="2146" spans="1:4">
      <c r="A2146" s="1336">
        <v>38098</v>
      </c>
      <c r="B2146" s="1337" t="s">
        <v>10505</v>
      </c>
      <c r="C2146" s="1336" t="s">
        <v>7867</v>
      </c>
      <c r="D2146" s="1364">
        <v>3.41</v>
      </c>
    </row>
    <row r="2147" spans="1:4">
      <c r="A2147" s="1365">
        <v>11186</v>
      </c>
      <c r="B2147" s="1366" t="s">
        <v>10506</v>
      </c>
      <c r="C2147" s="1365" t="s">
        <v>7868</v>
      </c>
      <c r="D2147" s="1367">
        <v>301.95</v>
      </c>
    </row>
    <row r="2148" spans="1:4" ht="30">
      <c r="A2148" s="1336">
        <v>11558</v>
      </c>
      <c r="B2148" s="1337" t="s">
        <v>10507</v>
      </c>
      <c r="C2148" s="1336" t="s">
        <v>7877</v>
      </c>
      <c r="D2148" s="1364">
        <v>11.07</v>
      </c>
    </row>
    <row r="2149" spans="1:4" ht="30">
      <c r="A2149" s="1365">
        <v>11557</v>
      </c>
      <c r="B2149" s="1366" t="s">
        <v>10508</v>
      </c>
      <c r="C2149" s="1365" t="s">
        <v>7877</v>
      </c>
      <c r="D2149" s="1367">
        <v>28.03</v>
      </c>
    </row>
    <row r="2150" spans="1:4">
      <c r="A2150" s="1336">
        <v>2759</v>
      </c>
      <c r="B2150" s="1337" t="s">
        <v>10509</v>
      </c>
      <c r="C2150" s="1336" t="s">
        <v>7867</v>
      </c>
      <c r="D2150" s="1364">
        <v>4.43</v>
      </c>
    </row>
    <row r="2151" spans="1:4">
      <c r="A2151" s="1365">
        <v>38124</v>
      </c>
      <c r="B2151" s="1366" t="s">
        <v>10510</v>
      </c>
      <c r="C2151" s="1365" t="s">
        <v>7867</v>
      </c>
      <c r="D2151" s="1367">
        <v>22</v>
      </c>
    </row>
    <row r="2152" spans="1:4">
      <c r="A2152" s="1336">
        <v>38380</v>
      </c>
      <c r="B2152" s="1337" t="s">
        <v>10511</v>
      </c>
      <c r="C2152" s="1336" t="s">
        <v>7867</v>
      </c>
      <c r="D2152" s="1364">
        <v>16.41</v>
      </c>
    </row>
    <row r="2153" spans="1:4">
      <c r="A2153" s="1365">
        <v>20059</v>
      </c>
      <c r="B2153" s="1366" t="s">
        <v>10512</v>
      </c>
      <c r="C2153" s="1365" t="s">
        <v>7867</v>
      </c>
      <c r="D2153" s="1367">
        <v>13.24</v>
      </c>
    </row>
    <row r="2154" spans="1:4" ht="30">
      <c r="A2154" s="1336">
        <v>42458</v>
      </c>
      <c r="B2154" s="1337" t="s">
        <v>10513</v>
      </c>
      <c r="C2154" s="1336" t="s">
        <v>7867</v>
      </c>
      <c r="D2154" s="1364">
        <v>5016.01</v>
      </c>
    </row>
    <row r="2155" spans="1:4" ht="30">
      <c r="A2155" s="1365">
        <v>38538</v>
      </c>
      <c r="B2155" s="1366" t="s">
        <v>10514</v>
      </c>
      <c r="C2155" s="1365" t="s">
        <v>7870</v>
      </c>
      <c r="D2155" s="1367">
        <v>32</v>
      </c>
    </row>
    <row r="2156" spans="1:4" ht="30">
      <c r="A2156" s="1336">
        <v>38539</v>
      </c>
      <c r="B2156" s="1337" t="s">
        <v>10515</v>
      </c>
      <c r="C2156" s="1336" t="s">
        <v>7870</v>
      </c>
      <c r="D2156" s="1364">
        <v>43.51</v>
      </c>
    </row>
    <row r="2157" spans="1:4" ht="30">
      <c r="A2157" s="1365">
        <v>38540</v>
      </c>
      <c r="B2157" s="1366" t="s">
        <v>10516</v>
      </c>
      <c r="C2157" s="1365" t="s">
        <v>7870</v>
      </c>
      <c r="D2157" s="1367">
        <v>111.52</v>
      </c>
    </row>
    <row r="2158" spans="1:4">
      <c r="A2158" s="1336">
        <v>42006</v>
      </c>
      <c r="B2158" s="1337" t="s">
        <v>10517</v>
      </c>
      <c r="C2158" s="1336" t="s">
        <v>7867</v>
      </c>
      <c r="D2158" s="1364">
        <v>9.85</v>
      </c>
    </row>
    <row r="2159" spans="1:4">
      <c r="A2159" s="1365">
        <v>42007</v>
      </c>
      <c r="B2159" s="1366" t="s">
        <v>10518</v>
      </c>
      <c r="C2159" s="1365" t="s">
        <v>7867</v>
      </c>
      <c r="D2159" s="1367">
        <v>6.93</v>
      </c>
    </row>
    <row r="2160" spans="1:4">
      <c r="A2160" s="1336">
        <v>38384</v>
      </c>
      <c r="B2160" s="1337" t="s">
        <v>10519</v>
      </c>
      <c r="C2160" s="1336" t="s">
        <v>7867</v>
      </c>
      <c r="D2160" s="1364">
        <v>15.31</v>
      </c>
    </row>
    <row r="2161" spans="1:4">
      <c r="A2161" s="1365">
        <v>13</v>
      </c>
      <c r="B2161" s="1366" t="s">
        <v>10520</v>
      </c>
      <c r="C2161" s="1365" t="s">
        <v>7871</v>
      </c>
      <c r="D2161" s="1367">
        <v>16</v>
      </c>
    </row>
    <row r="2162" spans="1:4">
      <c r="A2162" s="1336">
        <v>2762</v>
      </c>
      <c r="B2162" s="1337" t="s">
        <v>10521</v>
      </c>
      <c r="C2162" s="1336" t="s">
        <v>7870</v>
      </c>
      <c r="D2162" s="1364">
        <v>5.53</v>
      </c>
    </row>
    <row r="2163" spans="1:4">
      <c r="A2163" s="1365">
        <v>21142</v>
      </c>
      <c r="B2163" s="1366" t="s">
        <v>10522</v>
      </c>
      <c r="C2163" s="1365" t="s">
        <v>7867</v>
      </c>
      <c r="D2163" s="1367">
        <v>18.62</v>
      </c>
    </row>
    <row r="2164" spans="1:4">
      <c r="A2164" s="1336">
        <v>12865</v>
      </c>
      <c r="B2164" s="1337" t="s">
        <v>10523</v>
      </c>
      <c r="C2164" s="1336" t="s">
        <v>7866</v>
      </c>
      <c r="D2164" s="1364">
        <v>13.31</v>
      </c>
    </row>
    <row r="2165" spans="1:4">
      <c r="A2165" s="1365">
        <v>41074</v>
      </c>
      <c r="B2165" s="1366" t="s">
        <v>10524</v>
      </c>
      <c r="C2165" s="1365" t="s">
        <v>7875</v>
      </c>
      <c r="D2165" s="1367">
        <v>2346.59</v>
      </c>
    </row>
    <row r="2166" spans="1:4">
      <c r="A2166" s="1336">
        <v>4223</v>
      </c>
      <c r="B2166" s="1337" t="s">
        <v>10525</v>
      </c>
      <c r="C2166" s="1336" t="s">
        <v>7872</v>
      </c>
      <c r="D2166" s="1364">
        <v>2.78</v>
      </c>
    </row>
    <row r="2167" spans="1:4">
      <c r="A2167" s="1365">
        <v>37372</v>
      </c>
      <c r="B2167" s="1366" t="s">
        <v>10526</v>
      </c>
      <c r="C2167" s="1365" t="s">
        <v>7866</v>
      </c>
      <c r="D2167" s="1367">
        <v>0.37</v>
      </c>
    </row>
    <row r="2168" spans="1:4">
      <c r="A2168" s="1336">
        <v>40863</v>
      </c>
      <c r="B2168" s="1337" t="s">
        <v>10527</v>
      </c>
      <c r="C2168" s="1336" t="s">
        <v>7875</v>
      </c>
      <c r="D2168" s="1364">
        <v>69.239999999999995</v>
      </c>
    </row>
    <row r="2169" spans="1:4">
      <c r="A2169" s="1365">
        <v>38475</v>
      </c>
      <c r="B2169" s="1366" t="s">
        <v>10528</v>
      </c>
      <c r="C2169" s="1365" t="s">
        <v>7867</v>
      </c>
      <c r="D2169" s="1367">
        <v>23.52</v>
      </c>
    </row>
    <row r="2170" spans="1:4">
      <c r="A2170" s="1336">
        <v>38474</v>
      </c>
      <c r="B2170" s="1337" t="s">
        <v>10529</v>
      </c>
      <c r="C2170" s="1336" t="s">
        <v>7867</v>
      </c>
      <c r="D2170" s="1364">
        <v>29.08</v>
      </c>
    </row>
    <row r="2171" spans="1:4">
      <c r="A2171" s="1365">
        <v>10886</v>
      </c>
      <c r="B2171" s="1366" t="s">
        <v>10530</v>
      </c>
      <c r="C2171" s="1365" t="s">
        <v>7867</v>
      </c>
      <c r="D2171" s="1367">
        <v>134.19</v>
      </c>
    </row>
    <row r="2172" spans="1:4">
      <c r="A2172" s="1336">
        <v>10888</v>
      </c>
      <c r="B2172" s="1337" t="s">
        <v>10531</v>
      </c>
      <c r="C2172" s="1336" t="s">
        <v>7867</v>
      </c>
      <c r="D2172" s="1364">
        <v>424.71</v>
      </c>
    </row>
    <row r="2173" spans="1:4">
      <c r="A2173" s="1365">
        <v>10889</v>
      </c>
      <c r="B2173" s="1366" t="s">
        <v>10532</v>
      </c>
      <c r="C2173" s="1365" t="s">
        <v>7867</v>
      </c>
      <c r="D2173" s="1367">
        <v>460.11</v>
      </c>
    </row>
    <row r="2174" spans="1:4">
      <c r="A2174" s="1336">
        <v>10890</v>
      </c>
      <c r="B2174" s="1337" t="s">
        <v>10533</v>
      </c>
      <c r="C2174" s="1336" t="s">
        <v>7867</v>
      </c>
      <c r="D2174" s="1364">
        <v>212.35</v>
      </c>
    </row>
    <row r="2175" spans="1:4">
      <c r="A2175" s="1365">
        <v>10891</v>
      </c>
      <c r="B2175" s="1366" t="s">
        <v>10534</v>
      </c>
      <c r="C2175" s="1365" t="s">
        <v>7867</v>
      </c>
      <c r="D2175" s="1367">
        <v>129.77000000000001</v>
      </c>
    </row>
    <row r="2176" spans="1:4">
      <c r="A2176" s="1336">
        <v>10892</v>
      </c>
      <c r="B2176" s="1337" t="s">
        <v>10535</v>
      </c>
      <c r="C2176" s="1336" t="s">
        <v>7867</v>
      </c>
      <c r="D2176" s="1364">
        <v>153.37</v>
      </c>
    </row>
    <row r="2177" spans="1:4">
      <c r="A2177" s="1365">
        <v>20977</v>
      </c>
      <c r="B2177" s="1366" t="s">
        <v>10536</v>
      </c>
      <c r="C2177" s="1365" t="s">
        <v>7867</v>
      </c>
      <c r="D2177" s="1367">
        <v>182.86</v>
      </c>
    </row>
    <row r="2178" spans="1:4">
      <c r="A2178" s="1336">
        <v>3073</v>
      </c>
      <c r="B2178" s="1337" t="s">
        <v>10537</v>
      </c>
      <c r="C2178" s="1336" t="s">
        <v>7867</v>
      </c>
      <c r="D2178" s="1364">
        <v>112.86</v>
      </c>
    </row>
    <row r="2179" spans="1:4">
      <c r="A2179" s="1365">
        <v>3068</v>
      </c>
      <c r="B2179" s="1366" t="s">
        <v>10538</v>
      </c>
      <c r="C2179" s="1365" t="s">
        <v>7867</v>
      </c>
      <c r="D2179" s="1367">
        <v>53.13</v>
      </c>
    </row>
    <row r="2180" spans="1:4">
      <c r="A2180" s="1336">
        <v>3074</v>
      </c>
      <c r="B2180" s="1337" t="s">
        <v>10539</v>
      </c>
      <c r="C2180" s="1336" t="s">
        <v>7867</v>
      </c>
      <c r="D2180" s="1364">
        <v>89.83</v>
      </c>
    </row>
    <row r="2181" spans="1:4">
      <c r="A2181" s="1365">
        <v>3076</v>
      </c>
      <c r="B2181" s="1366" t="s">
        <v>10540</v>
      </c>
      <c r="C2181" s="1365" t="s">
        <v>7867</v>
      </c>
      <c r="D2181" s="1367">
        <v>101.16</v>
      </c>
    </row>
    <row r="2182" spans="1:4">
      <c r="A2182" s="1336">
        <v>3072</v>
      </c>
      <c r="B2182" s="1337" t="s">
        <v>10541</v>
      </c>
      <c r="C2182" s="1336" t="s">
        <v>7867</v>
      </c>
      <c r="D2182" s="1364">
        <v>44.89</v>
      </c>
    </row>
    <row r="2183" spans="1:4">
      <c r="A2183" s="1365">
        <v>3075</v>
      </c>
      <c r="B2183" s="1366" t="s">
        <v>10542</v>
      </c>
      <c r="C2183" s="1365" t="s">
        <v>7867</v>
      </c>
      <c r="D2183" s="1367">
        <v>80.97</v>
      </c>
    </row>
    <row r="2184" spans="1:4">
      <c r="A2184" s="1336">
        <v>10780</v>
      </c>
      <c r="B2184" s="1337" t="s">
        <v>10543</v>
      </c>
      <c r="C2184" s="1336" t="s">
        <v>7867</v>
      </c>
      <c r="D2184" s="1364">
        <v>4.88</v>
      </c>
    </row>
    <row r="2185" spans="1:4">
      <c r="A2185" s="1365">
        <v>10781</v>
      </c>
      <c r="B2185" s="1366" t="s">
        <v>10544</v>
      </c>
      <c r="C2185" s="1365" t="s">
        <v>7867</v>
      </c>
      <c r="D2185" s="1367">
        <v>6.06</v>
      </c>
    </row>
    <row r="2186" spans="1:4">
      <c r="A2186" s="1336">
        <v>20106</v>
      </c>
      <c r="B2186" s="1337" t="s">
        <v>10545</v>
      </c>
      <c r="C2186" s="1336" t="s">
        <v>7867</v>
      </c>
      <c r="D2186" s="1364">
        <v>2.87</v>
      </c>
    </row>
    <row r="2187" spans="1:4">
      <c r="A2187" s="1365">
        <v>20107</v>
      </c>
      <c r="B2187" s="1366" t="s">
        <v>10546</v>
      </c>
      <c r="C2187" s="1365" t="s">
        <v>7867</v>
      </c>
      <c r="D2187" s="1367">
        <v>3.08</v>
      </c>
    </row>
    <row r="2188" spans="1:4">
      <c r="A2188" s="1336">
        <v>20108</v>
      </c>
      <c r="B2188" s="1337" t="s">
        <v>10547</v>
      </c>
      <c r="C2188" s="1336" t="s">
        <v>7867</v>
      </c>
      <c r="D2188" s="1364">
        <v>2.75</v>
      </c>
    </row>
    <row r="2189" spans="1:4">
      <c r="A2189" s="1365">
        <v>20109</v>
      </c>
      <c r="B2189" s="1366" t="s">
        <v>10548</v>
      </c>
      <c r="C2189" s="1365" t="s">
        <v>7867</v>
      </c>
      <c r="D2189" s="1367">
        <v>4.34</v>
      </c>
    </row>
    <row r="2190" spans="1:4">
      <c r="A2190" s="1336">
        <v>34795</v>
      </c>
      <c r="B2190" s="1337" t="s">
        <v>10549</v>
      </c>
      <c r="C2190" s="1336" t="s">
        <v>7868</v>
      </c>
      <c r="D2190" s="1364">
        <v>147.47999999999999</v>
      </c>
    </row>
    <row r="2191" spans="1:4">
      <c r="A2191" s="1365">
        <v>34796</v>
      </c>
      <c r="B2191" s="1366" t="s">
        <v>10550</v>
      </c>
      <c r="C2191" s="1365" t="s">
        <v>7870</v>
      </c>
      <c r="D2191" s="1367">
        <v>6.47</v>
      </c>
    </row>
    <row r="2192" spans="1:4" ht="30">
      <c r="A2192" s="1336">
        <v>11474</v>
      </c>
      <c r="B2192" s="1337" t="s">
        <v>10551</v>
      </c>
      <c r="C2192" s="1336" t="s">
        <v>7867</v>
      </c>
      <c r="D2192" s="1364">
        <v>31.48</v>
      </c>
    </row>
    <row r="2193" spans="1:4" ht="30">
      <c r="A2193" s="1365">
        <v>11470</v>
      </c>
      <c r="B2193" s="1366" t="s">
        <v>10552</v>
      </c>
      <c r="C2193" s="1365" t="s">
        <v>7867</v>
      </c>
      <c r="D2193" s="1367">
        <v>20.62</v>
      </c>
    </row>
    <row r="2194" spans="1:4" ht="30">
      <c r="A2194" s="1336">
        <v>11480</v>
      </c>
      <c r="B2194" s="1337" t="s">
        <v>10553</v>
      </c>
      <c r="C2194" s="1336" t="s">
        <v>7882</v>
      </c>
      <c r="D2194" s="1364">
        <v>51.49</v>
      </c>
    </row>
    <row r="2195" spans="1:4" ht="30">
      <c r="A2195" s="1365">
        <v>38154</v>
      </c>
      <c r="B2195" s="1366" t="s">
        <v>10554</v>
      </c>
      <c r="C2195" s="1365" t="s">
        <v>7882</v>
      </c>
      <c r="D2195" s="1367">
        <v>32.229999999999997</v>
      </c>
    </row>
    <row r="2196" spans="1:4" ht="30">
      <c r="A2196" s="1336">
        <v>11482</v>
      </c>
      <c r="B2196" s="1337" t="s">
        <v>10555</v>
      </c>
      <c r="C2196" s="1336" t="s">
        <v>7882</v>
      </c>
      <c r="D2196" s="1364">
        <v>46.76</v>
      </c>
    </row>
    <row r="2197" spans="1:4">
      <c r="A2197" s="1365">
        <v>3084</v>
      </c>
      <c r="B2197" s="1366" t="s">
        <v>10556</v>
      </c>
      <c r="C2197" s="1365" t="s">
        <v>7882</v>
      </c>
      <c r="D2197" s="1367">
        <v>60.12</v>
      </c>
    </row>
    <row r="2198" spans="1:4">
      <c r="A2198" s="1336">
        <v>3103</v>
      </c>
      <c r="B2198" s="1337" t="s">
        <v>10557</v>
      </c>
      <c r="C2198" s="1336" t="s">
        <v>7867</v>
      </c>
      <c r="D2198" s="1364">
        <v>53.74</v>
      </c>
    </row>
    <row r="2199" spans="1:4" ht="30">
      <c r="A2199" s="1365">
        <v>11481</v>
      </c>
      <c r="B2199" s="1366" t="s">
        <v>10558</v>
      </c>
      <c r="C2199" s="1365" t="s">
        <v>7867</v>
      </c>
      <c r="D2199" s="1367">
        <v>16.21</v>
      </c>
    </row>
    <row r="2200" spans="1:4" ht="30">
      <c r="A2200" s="1336">
        <v>3097</v>
      </c>
      <c r="B2200" s="1337" t="s">
        <v>10559</v>
      </c>
      <c r="C2200" s="1336" t="s">
        <v>7882</v>
      </c>
      <c r="D2200" s="1364">
        <v>33.299999999999997</v>
      </c>
    </row>
    <row r="2201" spans="1:4" ht="30">
      <c r="A2201" s="1365">
        <v>38153</v>
      </c>
      <c r="B2201" s="1366" t="s">
        <v>10560</v>
      </c>
      <c r="C2201" s="1365" t="s">
        <v>7882</v>
      </c>
      <c r="D2201" s="1367">
        <v>30.54</v>
      </c>
    </row>
    <row r="2202" spans="1:4" ht="30">
      <c r="A2202" s="1336">
        <v>3099</v>
      </c>
      <c r="B2202" s="1337" t="s">
        <v>10561</v>
      </c>
      <c r="C2202" s="1336" t="s">
        <v>7882</v>
      </c>
      <c r="D2202" s="1364">
        <v>53.27</v>
      </c>
    </row>
    <row r="2203" spans="1:4" ht="30">
      <c r="A2203" s="1365">
        <v>3080</v>
      </c>
      <c r="B2203" s="1366" t="s">
        <v>10562</v>
      </c>
      <c r="C2203" s="1365" t="s">
        <v>7882</v>
      </c>
      <c r="D2203" s="1367">
        <v>44.51</v>
      </c>
    </row>
    <row r="2204" spans="1:4" ht="30">
      <c r="A2204" s="1336">
        <v>3081</v>
      </c>
      <c r="B2204" s="1337" t="s">
        <v>10563</v>
      </c>
      <c r="C2204" s="1336" t="s">
        <v>7882</v>
      </c>
      <c r="D2204" s="1364">
        <v>67.36</v>
      </c>
    </row>
    <row r="2205" spans="1:4" ht="30">
      <c r="A2205" s="1365">
        <v>38151</v>
      </c>
      <c r="B2205" s="1366" t="s">
        <v>10564</v>
      </c>
      <c r="C2205" s="1365" t="s">
        <v>7882</v>
      </c>
      <c r="D2205" s="1367">
        <v>42.17</v>
      </c>
    </row>
    <row r="2206" spans="1:4" ht="30">
      <c r="A2206" s="1336">
        <v>11479</v>
      </c>
      <c r="B2206" s="1337" t="s">
        <v>10565</v>
      </c>
      <c r="C2206" s="1336" t="s">
        <v>7867</v>
      </c>
      <c r="D2206" s="1364">
        <v>24.52</v>
      </c>
    </row>
    <row r="2207" spans="1:4" ht="30">
      <c r="A2207" s="1365">
        <v>38152</v>
      </c>
      <c r="B2207" s="1366" t="s">
        <v>10566</v>
      </c>
      <c r="C2207" s="1365" t="s">
        <v>7882</v>
      </c>
      <c r="D2207" s="1367">
        <v>61.03</v>
      </c>
    </row>
    <row r="2208" spans="1:4" ht="30">
      <c r="A2208" s="1336">
        <v>11478</v>
      </c>
      <c r="B2208" s="1337" t="s">
        <v>10567</v>
      </c>
      <c r="C2208" s="1336" t="s">
        <v>7867</v>
      </c>
      <c r="D2208" s="1364">
        <v>43.02</v>
      </c>
    </row>
    <row r="2209" spans="1:4" ht="30">
      <c r="A2209" s="1365">
        <v>3090</v>
      </c>
      <c r="B2209" s="1366" t="s">
        <v>10568</v>
      </c>
      <c r="C2209" s="1365" t="s">
        <v>7882</v>
      </c>
      <c r="D2209" s="1367">
        <v>35.99</v>
      </c>
    </row>
    <row r="2210" spans="1:4" ht="30">
      <c r="A2210" s="1336">
        <v>3093</v>
      </c>
      <c r="B2210" s="1337" t="s">
        <v>10569</v>
      </c>
      <c r="C2210" s="1336" t="s">
        <v>7882</v>
      </c>
      <c r="D2210" s="1364">
        <v>59.81</v>
      </c>
    </row>
    <row r="2211" spans="1:4" ht="30">
      <c r="A2211" s="1365">
        <v>11476</v>
      </c>
      <c r="B2211" s="1366" t="s">
        <v>10570</v>
      </c>
      <c r="C2211" s="1365" t="s">
        <v>7867</v>
      </c>
      <c r="D2211" s="1367">
        <v>25.77</v>
      </c>
    </row>
    <row r="2212" spans="1:4">
      <c r="A2212" s="1336">
        <v>3082</v>
      </c>
      <c r="B2212" s="1337" t="s">
        <v>10571</v>
      </c>
      <c r="C2212" s="1336" t="s">
        <v>7882</v>
      </c>
      <c r="D2212" s="1364">
        <v>41.63</v>
      </c>
    </row>
    <row r="2213" spans="1:4" ht="30">
      <c r="A2213" s="1365">
        <v>11484</v>
      </c>
      <c r="B2213" s="1366" t="s">
        <v>10572</v>
      </c>
      <c r="C2213" s="1365" t="s">
        <v>7867</v>
      </c>
      <c r="D2213" s="1367">
        <v>29.7</v>
      </c>
    </row>
    <row r="2214" spans="1:4" ht="30">
      <c r="A2214" s="1336">
        <v>38155</v>
      </c>
      <c r="B2214" s="1337" t="s">
        <v>10573</v>
      </c>
      <c r="C2214" s="1336" t="s">
        <v>7867</v>
      </c>
      <c r="D2214" s="1364">
        <v>40.49</v>
      </c>
    </row>
    <row r="2215" spans="1:4" ht="30">
      <c r="A2215" s="1365">
        <v>11468</v>
      </c>
      <c r="B2215" s="1366" t="s">
        <v>10574</v>
      </c>
      <c r="C2215" s="1365" t="s">
        <v>7867</v>
      </c>
      <c r="D2215" s="1367">
        <v>9.09</v>
      </c>
    </row>
    <row r="2216" spans="1:4" ht="30">
      <c r="A2216" s="1336">
        <v>11469</v>
      </c>
      <c r="B2216" s="1337" t="s">
        <v>10575</v>
      </c>
      <c r="C2216" s="1336" t="s">
        <v>7867</v>
      </c>
      <c r="D2216" s="1364">
        <v>10.85</v>
      </c>
    </row>
    <row r="2217" spans="1:4" ht="30">
      <c r="A2217" s="1365">
        <v>11477</v>
      </c>
      <c r="B2217" s="1366" t="s">
        <v>10576</v>
      </c>
      <c r="C2217" s="1365" t="s">
        <v>7882</v>
      </c>
      <c r="D2217" s="1367">
        <v>49.32</v>
      </c>
    </row>
    <row r="2218" spans="1:4" ht="30">
      <c r="A2218" s="1336">
        <v>40311</v>
      </c>
      <c r="B2218" s="1337" t="s">
        <v>10577</v>
      </c>
      <c r="C2218" s="1336" t="s">
        <v>7882</v>
      </c>
      <c r="D2218" s="1364">
        <v>47.63</v>
      </c>
    </row>
    <row r="2219" spans="1:4" ht="30">
      <c r="A2219" s="1365">
        <v>38165</v>
      </c>
      <c r="B2219" s="1366" t="s">
        <v>10578</v>
      </c>
      <c r="C2219" s="1365" t="s">
        <v>7882</v>
      </c>
      <c r="D2219" s="1367">
        <v>53.28</v>
      </c>
    </row>
    <row r="2220" spans="1:4" ht="30">
      <c r="A2220" s="1336">
        <v>3096</v>
      </c>
      <c r="B2220" s="1337" t="s">
        <v>10579</v>
      </c>
      <c r="C2220" s="1336" t="s">
        <v>7882</v>
      </c>
      <c r="D2220" s="1364">
        <v>27.38</v>
      </c>
    </row>
    <row r="2221" spans="1:4">
      <c r="A2221" s="1365">
        <v>11456</v>
      </c>
      <c r="B2221" s="1366" t="s">
        <v>10580</v>
      </c>
      <c r="C2221" s="1365" t="s">
        <v>7867</v>
      </c>
      <c r="D2221" s="1367">
        <v>11.8</v>
      </c>
    </row>
    <row r="2222" spans="1:4">
      <c r="A2222" s="1336">
        <v>3119</v>
      </c>
      <c r="B2222" s="1337" t="s">
        <v>10581</v>
      </c>
      <c r="C2222" s="1336" t="s">
        <v>7867</v>
      </c>
      <c r="D2222" s="1364">
        <v>1.75</v>
      </c>
    </row>
    <row r="2223" spans="1:4">
      <c r="A2223" s="1365">
        <v>3122</v>
      </c>
      <c r="B2223" s="1366" t="s">
        <v>10582</v>
      </c>
      <c r="C2223" s="1365" t="s">
        <v>7867</v>
      </c>
      <c r="D2223" s="1367">
        <v>2.46</v>
      </c>
    </row>
    <row r="2224" spans="1:4">
      <c r="A2224" s="1336">
        <v>3121</v>
      </c>
      <c r="B2224" s="1337" t="s">
        <v>10583</v>
      </c>
      <c r="C2224" s="1336" t="s">
        <v>7867</v>
      </c>
      <c r="D2224" s="1364">
        <v>3.82</v>
      </c>
    </row>
    <row r="2225" spans="1:4">
      <c r="A2225" s="1365">
        <v>3120</v>
      </c>
      <c r="B2225" s="1366" t="s">
        <v>10584</v>
      </c>
      <c r="C2225" s="1365" t="s">
        <v>7867</v>
      </c>
      <c r="D2225" s="1367">
        <v>6.03</v>
      </c>
    </row>
    <row r="2226" spans="1:4">
      <c r="A2226" s="1336">
        <v>11455</v>
      </c>
      <c r="B2226" s="1337" t="s">
        <v>10585</v>
      </c>
      <c r="C2226" s="1336" t="s">
        <v>7867</v>
      </c>
      <c r="D2226" s="1364">
        <v>8.4600000000000009</v>
      </c>
    </row>
    <row r="2227" spans="1:4" ht="30">
      <c r="A2227" s="1365">
        <v>3111</v>
      </c>
      <c r="B2227" s="1366" t="s">
        <v>10586</v>
      </c>
      <c r="C2227" s="1365" t="s">
        <v>7867</v>
      </c>
      <c r="D2227" s="1367">
        <v>20.25</v>
      </c>
    </row>
    <row r="2228" spans="1:4" ht="30">
      <c r="A2228" s="1336">
        <v>3108</v>
      </c>
      <c r="B2228" s="1337" t="s">
        <v>10587</v>
      </c>
      <c r="C2228" s="1336" t="s">
        <v>7867</v>
      </c>
      <c r="D2228" s="1364">
        <v>21.24</v>
      </c>
    </row>
    <row r="2229" spans="1:4" ht="30">
      <c r="A2229" s="1365">
        <v>3105</v>
      </c>
      <c r="B2229" s="1366" t="s">
        <v>10588</v>
      </c>
      <c r="C2229" s="1365" t="s">
        <v>7867</v>
      </c>
      <c r="D2229" s="1367">
        <v>33.01</v>
      </c>
    </row>
    <row r="2230" spans="1:4">
      <c r="A2230" s="1336">
        <v>38178</v>
      </c>
      <c r="B2230" s="1337" t="s">
        <v>10589</v>
      </c>
      <c r="C2230" s="1336" t="s">
        <v>7867</v>
      </c>
      <c r="D2230" s="1364">
        <v>21.57</v>
      </c>
    </row>
    <row r="2231" spans="1:4">
      <c r="A2231" s="1365">
        <v>11458</v>
      </c>
      <c r="B2231" s="1366" t="s">
        <v>10590</v>
      </c>
      <c r="C2231" s="1365" t="s">
        <v>7867</v>
      </c>
      <c r="D2231" s="1367">
        <v>18.899999999999999</v>
      </c>
    </row>
    <row r="2232" spans="1:4" ht="30">
      <c r="A2232" s="1336">
        <v>42481</v>
      </c>
      <c r="B2232" s="1337" t="s">
        <v>10591</v>
      </c>
      <c r="C2232" s="1336" t="s">
        <v>7868</v>
      </c>
      <c r="D2232" s="1364">
        <v>24.73</v>
      </c>
    </row>
    <row r="2233" spans="1:4" ht="30">
      <c r="A2233" s="1365">
        <v>11461</v>
      </c>
      <c r="B2233" s="1366" t="s">
        <v>10592</v>
      </c>
      <c r="C2233" s="1365" t="s">
        <v>7867</v>
      </c>
      <c r="D2233" s="1367">
        <v>4.79</v>
      </c>
    </row>
    <row r="2234" spans="1:4" ht="30">
      <c r="A2234" s="1336">
        <v>3106</v>
      </c>
      <c r="B2234" s="1337" t="s">
        <v>10593</v>
      </c>
      <c r="C2234" s="1336" t="s">
        <v>7867</v>
      </c>
      <c r="D2234" s="1364">
        <v>3.64</v>
      </c>
    </row>
    <row r="2235" spans="1:4" ht="30">
      <c r="A2235" s="1365">
        <v>3107</v>
      </c>
      <c r="B2235" s="1366" t="s">
        <v>10594</v>
      </c>
      <c r="C2235" s="1365" t="s">
        <v>7867</v>
      </c>
      <c r="D2235" s="1367">
        <v>3.06</v>
      </c>
    </row>
    <row r="2236" spans="1:4">
      <c r="A2236" s="1336">
        <v>25951</v>
      </c>
      <c r="B2236" s="1337" t="s">
        <v>10595</v>
      </c>
      <c r="C2236" s="1336" t="s">
        <v>7871</v>
      </c>
      <c r="D2236" s="1364">
        <v>2.0299999999999998</v>
      </c>
    </row>
    <row r="2237" spans="1:4">
      <c r="A2237" s="1365">
        <v>3123</v>
      </c>
      <c r="B2237" s="1366" t="s">
        <v>10596</v>
      </c>
      <c r="C2237" s="1365" t="s">
        <v>7871</v>
      </c>
      <c r="D2237" s="1367">
        <v>1.9</v>
      </c>
    </row>
    <row r="2238" spans="1:4">
      <c r="A2238" s="1336">
        <v>38125</v>
      </c>
      <c r="B2238" s="1337" t="s">
        <v>10597</v>
      </c>
      <c r="C2238" s="1336" t="s">
        <v>7871</v>
      </c>
      <c r="D2238" s="1364">
        <v>0.61</v>
      </c>
    </row>
    <row r="2239" spans="1:4" ht="30">
      <c r="A2239" s="1365">
        <v>39014</v>
      </c>
      <c r="B2239" s="1366" t="s">
        <v>10598</v>
      </c>
      <c r="C2239" s="1365" t="s">
        <v>7871</v>
      </c>
      <c r="D2239" s="1367">
        <v>14.32</v>
      </c>
    </row>
    <row r="2240" spans="1:4">
      <c r="A2240" s="1336">
        <v>11894</v>
      </c>
      <c r="B2240" s="1337" t="s">
        <v>10599</v>
      </c>
      <c r="C2240" s="1336" t="s">
        <v>7867</v>
      </c>
      <c r="D2240" s="1364">
        <v>455.13</v>
      </c>
    </row>
    <row r="2241" spans="1:4">
      <c r="A2241" s="1365">
        <v>39365</v>
      </c>
      <c r="B2241" s="1366" t="s">
        <v>10600</v>
      </c>
      <c r="C2241" s="1365" t="s">
        <v>7867</v>
      </c>
      <c r="D2241" s="1367">
        <v>755.54</v>
      </c>
    </row>
    <row r="2242" spans="1:4">
      <c r="A2242" s="1336">
        <v>39366</v>
      </c>
      <c r="B2242" s="1337" t="s">
        <v>10601</v>
      </c>
      <c r="C2242" s="1336" t="s">
        <v>7867</v>
      </c>
      <c r="D2242" s="1364">
        <v>1934.5</v>
      </c>
    </row>
    <row r="2243" spans="1:4">
      <c r="A2243" s="1365">
        <v>39367</v>
      </c>
      <c r="B2243" s="1366" t="s">
        <v>10602</v>
      </c>
      <c r="C2243" s="1365" t="s">
        <v>7867</v>
      </c>
      <c r="D2243" s="1367">
        <v>2644.12</v>
      </c>
    </row>
    <row r="2244" spans="1:4">
      <c r="A2244" s="1336">
        <v>37394</v>
      </c>
      <c r="B2244" s="1337" t="s">
        <v>10603</v>
      </c>
      <c r="C2244" s="1336" t="s">
        <v>7885</v>
      </c>
      <c r="D2244" s="1364">
        <v>45.58</v>
      </c>
    </row>
    <row r="2245" spans="1:4">
      <c r="A2245" s="1365">
        <v>14146</v>
      </c>
      <c r="B2245" s="1366" t="s">
        <v>10604</v>
      </c>
      <c r="C2245" s="1365" t="s">
        <v>7885</v>
      </c>
      <c r="D2245" s="1367">
        <v>73.3</v>
      </c>
    </row>
    <row r="2246" spans="1:4">
      <c r="A2246" s="1336">
        <v>38134</v>
      </c>
      <c r="B2246" s="1337" t="s">
        <v>10605</v>
      </c>
      <c r="C2246" s="1336" t="s">
        <v>7871</v>
      </c>
      <c r="D2246" s="1364">
        <v>52.25</v>
      </c>
    </row>
    <row r="2247" spans="1:4">
      <c r="A2247" s="1365">
        <v>38132</v>
      </c>
      <c r="B2247" s="1366" t="s">
        <v>10606</v>
      </c>
      <c r="C2247" s="1365" t="s">
        <v>7871</v>
      </c>
      <c r="D2247" s="1367">
        <v>53.29</v>
      </c>
    </row>
    <row r="2248" spans="1:4">
      <c r="A2248" s="1336">
        <v>38133</v>
      </c>
      <c r="B2248" s="1337" t="s">
        <v>10607</v>
      </c>
      <c r="C2248" s="1336" t="s">
        <v>7871</v>
      </c>
      <c r="D2248" s="1364">
        <v>51.54</v>
      </c>
    </row>
    <row r="2249" spans="1:4">
      <c r="A2249" s="1365">
        <v>938</v>
      </c>
      <c r="B2249" s="1366" t="s">
        <v>10608</v>
      </c>
      <c r="C2249" s="1365" t="s">
        <v>7870</v>
      </c>
      <c r="D2249" s="1367">
        <v>0.73</v>
      </c>
    </row>
    <row r="2250" spans="1:4">
      <c r="A2250" s="1336">
        <v>937</v>
      </c>
      <c r="B2250" s="1337" t="s">
        <v>10609</v>
      </c>
      <c r="C2250" s="1336" t="s">
        <v>7870</v>
      </c>
      <c r="D2250" s="1364">
        <v>4.51</v>
      </c>
    </row>
    <row r="2251" spans="1:4">
      <c r="A2251" s="1365">
        <v>939</v>
      </c>
      <c r="B2251" s="1366" t="s">
        <v>10610</v>
      </c>
      <c r="C2251" s="1365" t="s">
        <v>7870</v>
      </c>
      <c r="D2251" s="1367">
        <v>1.17</v>
      </c>
    </row>
    <row r="2252" spans="1:4">
      <c r="A2252" s="1336">
        <v>944</v>
      </c>
      <c r="B2252" s="1337" t="s">
        <v>10611</v>
      </c>
      <c r="C2252" s="1336" t="s">
        <v>7870</v>
      </c>
      <c r="D2252" s="1364">
        <v>2</v>
      </c>
    </row>
    <row r="2253" spans="1:4">
      <c r="A2253" s="1365">
        <v>940</v>
      </c>
      <c r="B2253" s="1366" t="s">
        <v>10612</v>
      </c>
      <c r="C2253" s="1365" t="s">
        <v>7870</v>
      </c>
      <c r="D2253" s="1367">
        <v>2.76</v>
      </c>
    </row>
    <row r="2254" spans="1:4">
      <c r="A2254" s="1336">
        <v>936</v>
      </c>
      <c r="B2254" s="1337" t="s">
        <v>10613</v>
      </c>
      <c r="C2254" s="1336" t="s">
        <v>7870</v>
      </c>
      <c r="D2254" s="1364">
        <v>1.75</v>
      </c>
    </row>
    <row r="2255" spans="1:4">
      <c r="A2255" s="1365">
        <v>935</v>
      </c>
      <c r="B2255" s="1366" t="s">
        <v>10614</v>
      </c>
      <c r="C2255" s="1365" t="s">
        <v>7870</v>
      </c>
      <c r="D2255" s="1367">
        <v>1.34</v>
      </c>
    </row>
    <row r="2256" spans="1:4">
      <c r="A2256" s="1336">
        <v>406</v>
      </c>
      <c r="B2256" s="1337" t="s">
        <v>10615</v>
      </c>
      <c r="C2256" s="1336" t="s">
        <v>7867</v>
      </c>
      <c r="D2256" s="1364">
        <v>50.94</v>
      </c>
    </row>
    <row r="2257" spans="1:4">
      <c r="A2257" s="1365">
        <v>42529</v>
      </c>
      <c r="B2257" s="1366" t="s">
        <v>10616</v>
      </c>
      <c r="C2257" s="1365" t="s">
        <v>7870</v>
      </c>
      <c r="D2257" s="1367">
        <v>0.92</v>
      </c>
    </row>
    <row r="2258" spans="1:4">
      <c r="A2258" s="1336">
        <v>39634</v>
      </c>
      <c r="B2258" s="1337" t="s">
        <v>10617</v>
      </c>
      <c r="C2258" s="1336" t="s">
        <v>7870</v>
      </c>
      <c r="D2258" s="1364">
        <v>6.6</v>
      </c>
    </row>
    <row r="2259" spans="1:4">
      <c r="A2259" s="1365">
        <v>39701</v>
      </c>
      <c r="B2259" s="1366" t="s">
        <v>10618</v>
      </c>
      <c r="C2259" s="1365" t="s">
        <v>7867</v>
      </c>
      <c r="D2259" s="1367">
        <v>66.959999999999994</v>
      </c>
    </row>
    <row r="2260" spans="1:4">
      <c r="A2260" s="1336">
        <v>12815</v>
      </c>
      <c r="B2260" s="1337" t="s">
        <v>10619</v>
      </c>
      <c r="C2260" s="1336" t="s">
        <v>7867</v>
      </c>
      <c r="D2260" s="1364">
        <v>6.74</v>
      </c>
    </row>
    <row r="2261" spans="1:4">
      <c r="A2261" s="1365">
        <v>407</v>
      </c>
      <c r="B2261" s="1366" t="s">
        <v>10620</v>
      </c>
      <c r="C2261" s="1365" t="s">
        <v>7871</v>
      </c>
      <c r="D2261" s="1367">
        <v>30.04</v>
      </c>
    </row>
    <row r="2262" spans="1:4">
      <c r="A2262" s="1336">
        <v>39431</v>
      </c>
      <c r="B2262" s="1337" t="s">
        <v>10621</v>
      </c>
      <c r="C2262" s="1336" t="s">
        <v>7870</v>
      </c>
      <c r="D2262" s="1364">
        <v>0.22</v>
      </c>
    </row>
    <row r="2263" spans="1:4">
      <c r="A2263" s="1365">
        <v>39432</v>
      </c>
      <c r="B2263" s="1366" t="s">
        <v>10622</v>
      </c>
      <c r="C2263" s="1365" t="s">
        <v>7870</v>
      </c>
      <c r="D2263" s="1367">
        <v>2.85</v>
      </c>
    </row>
    <row r="2264" spans="1:4">
      <c r="A2264" s="1336">
        <v>20111</v>
      </c>
      <c r="B2264" s="1337" t="s">
        <v>10623</v>
      </c>
      <c r="C2264" s="1336" t="s">
        <v>7867</v>
      </c>
      <c r="D2264" s="1364">
        <v>9</v>
      </c>
    </row>
    <row r="2265" spans="1:4">
      <c r="A2265" s="1365">
        <v>21127</v>
      </c>
      <c r="B2265" s="1366" t="s">
        <v>10624</v>
      </c>
      <c r="C2265" s="1365" t="s">
        <v>7867</v>
      </c>
      <c r="D2265" s="1367">
        <v>3.4</v>
      </c>
    </row>
    <row r="2266" spans="1:4">
      <c r="A2266" s="1336">
        <v>404</v>
      </c>
      <c r="B2266" s="1337" t="s">
        <v>10625</v>
      </c>
      <c r="C2266" s="1336" t="s">
        <v>7870</v>
      </c>
      <c r="D2266" s="1364">
        <v>1.22</v>
      </c>
    </row>
    <row r="2267" spans="1:4">
      <c r="A2267" s="1365">
        <v>14151</v>
      </c>
      <c r="B2267" s="1366" t="s">
        <v>10626</v>
      </c>
      <c r="C2267" s="1365" t="s">
        <v>7867</v>
      </c>
      <c r="D2267" s="1367">
        <v>52.68</v>
      </c>
    </row>
    <row r="2268" spans="1:4">
      <c r="A2268" s="1336">
        <v>14153</v>
      </c>
      <c r="B2268" s="1337" t="s">
        <v>10627</v>
      </c>
      <c r="C2268" s="1336" t="s">
        <v>7867</v>
      </c>
      <c r="D2268" s="1364">
        <v>59.55</v>
      </c>
    </row>
    <row r="2269" spans="1:4">
      <c r="A2269" s="1365">
        <v>14152</v>
      </c>
      <c r="B2269" s="1366" t="s">
        <v>10628</v>
      </c>
      <c r="C2269" s="1365" t="s">
        <v>7867</v>
      </c>
      <c r="D2269" s="1367">
        <v>45.72</v>
      </c>
    </row>
    <row r="2270" spans="1:4">
      <c r="A2270" s="1336">
        <v>14154</v>
      </c>
      <c r="B2270" s="1337" t="s">
        <v>10629</v>
      </c>
      <c r="C2270" s="1336" t="s">
        <v>7867</v>
      </c>
      <c r="D2270" s="1364">
        <v>160.02000000000001</v>
      </c>
    </row>
    <row r="2271" spans="1:4">
      <c r="A2271" s="1365">
        <v>42015</v>
      </c>
      <c r="B2271" s="1366" t="s">
        <v>10630</v>
      </c>
      <c r="C2271" s="1365" t="s">
        <v>7870</v>
      </c>
      <c r="D2271" s="1367">
        <v>0.09</v>
      </c>
    </row>
    <row r="2272" spans="1:4">
      <c r="A2272" s="1336">
        <v>3146</v>
      </c>
      <c r="B2272" s="1337" t="s">
        <v>10631</v>
      </c>
      <c r="C2272" s="1336" t="s">
        <v>7867</v>
      </c>
      <c r="D2272" s="1364">
        <v>3.39</v>
      </c>
    </row>
    <row r="2273" spans="1:4">
      <c r="A2273" s="1365">
        <v>3143</v>
      </c>
      <c r="B2273" s="1366" t="s">
        <v>10632</v>
      </c>
      <c r="C2273" s="1365" t="s">
        <v>7867</v>
      </c>
      <c r="D2273" s="1367">
        <v>7.71</v>
      </c>
    </row>
    <row r="2274" spans="1:4">
      <c r="A2274" s="1336">
        <v>3148</v>
      </c>
      <c r="B2274" s="1337" t="s">
        <v>10633</v>
      </c>
      <c r="C2274" s="1336" t="s">
        <v>7867</v>
      </c>
      <c r="D2274" s="1364">
        <v>12.5</v>
      </c>
    </row>
    <row r="2275" spans="1:4">
      <c r="A2275" s="1365">
        <v>4310</v>
      </c>
      <c r="B2275" s="1366" t="s">
        <v>10634</v>
      </c>
      <c r="C2275" s="1365" t="s">
        <v>7867</v>
      </c>
      <c r="D2275" s="1367">
        <v>1.78</v>
      </c>
    </row>
    <row r="2276" spans="1:4">
      <c r="A2276" s="1336">
        <v>4311</v>
      </c>
      <c r="B2276" s="1337" t="s">
        <v>10635</v>
      </c>
      <c r="C2276" s="1336" t="s">
        <v>7867</v>
      </c>
      <c r="D2276" s="1364">
        <v>1.25</v>
      </c>
    </row>
    <row r="2277" spans="1:4">
      <c r="A2277" s="1365">
        <v>4312</v>
      </c>
      <c r="B2277" s="1366" t="s">
        <v>10636</v>
      </c>
      <c r="C2277" s="1365" t="s">
        <v>7867</v>
      </c>
      <c r="D2277" s="1367">
        <v>1.75</v>
      </c>
    </row>
    <row r="2278" spans="1:4">
      <c r="A2278" s="1336">
        <v>11162</v>
      </c>
      <c r="B2278" s="1337" t="s">
        <v>10637</v>
      </c>
      <c r="C2278" s="1336" t="s">
        <v>7867</v>
      </c>
      <c r="D2278" s="1364">
        <v>1.19</v>
      </c>
    </row>
    <row r="2279" spans="1:4">
      <c r="A2279" s="1365">
        <v>13261</v>
      </c>
      <c r="B2279" s="1366" t="s">
        <v>10638</v>
      </c>
      <c r="C2279" s="1365" t="s">
        <v>7867</v>
      </c>
      <c r="D2279" s="1367">
        <v>2.46</v>
      </c>
    </row>
    <row r="2280" spans="1:4">
      <c r="A2280" s="1336">
        <v>3255</v>
      </c>
      <c r="B2280" s="1337" t="s">
        <v>10639</v>
      </c>
      <c r="C2280" s="1336" t="s">
        <v>7867</v>
      </c>
      <c r="D2280" s="1364">
        <v>4.18</v>
      </c>
    </row>
    <row r="2281" spans="1:4">
      <c r="A2281" s="1365">
        <v>3254</v>
      </c>
      <c r="B2281" s="1366" t="s">
        <v>10640</v>
      </c>
      <c r="C2281" s="1365" t="s">
        <v>7867</v>
      </c>
      <c r="D2281" s="1367">
        <v>74.58</v>
      </c>
    </row>
    <row r="2282" spans="1:4">
      <c r="A2282" s="1336">
        <v>3259</v>
      </c>
      <c r="B2282" s="1337" t="s">
        <v>10641</v>
      </c>
      <c r="C2282" s="1336" t="s">
        <v>7867</v>
      </c>
      <c r="D2282" s="1364">
        <v>7.78</v>
      </c>
    </row>
    <row r="2283" spans="1:4">
      <c r="A2283" s="1365">
        <v>3258</v>
      </c>
      <c r="B2283" s="1366" t="s">
        <v>10642</v>
      </c>
      <c r="C2283" s="1365" t="s">
        <v>7867</v>
      </c>
      <c r="D2283" s="1367">
        <v>5.9</v>
      </c>
    </row>
    <row r="2284" spans="1:4">
      <c r="A2284" s="1336">
        <v>3251</v>
      </c>
      <c r="B2284" s="1337" t="s">
        <v>10643</v>
      </c>
      <c r="C2284" s="1336" t="s">
        <v>7867</v>
      </c>
      <c r="D2284" s="1364">
        <v>3.14</v>
      </c>
    </row>
    <row r="2285" spans="1:4">
      <c r="A2285" s="1365">
        <v>3256</v>
      </c>
      <c r="B2285" s="1366" t="s">
        <v>10644</v>
      </c>
      <c r="C2285" s="1365" t="s">
        <v>7867</v>
      </c>
      <c r="D2285" s="1367">
        <v>5.4</v>
      </c>
    </row>
    <row r="2286" spans="1:4">
      <c r="A2286" s="1336">
        <v>3261</v>
      </c>
      <c r="B2286" s="1337" t="s">
        <v>10645</v>
      </c>
      <c r="C2286" s="1336" t="s">
        <v>7867</v>
      </c>
      <c r="D2286" s="1364">
        <v>64.39</v>
      </c>
    </row>
    <row r="2287" spans="1:4">
      <c r="A2287" s="1365">
        <v>3260</v>
      </c>
      <c r="B2287" s="1366" t="s">
        <v>10646</v>
      </c>
      <c r="C2287" s="1365" t="s">
        <v>7867</v>
      </c>
      <c r="D2287" s="1367">
        <v>10.39</v>
      </c>
    </row>
    <row r="2288" spans="1:4">
      <c r="A2288" s="1336">
        <v>3272</v>
      </c>
      <c r="B2288" s="1337" t="s">
        <v>10647</v>
      </c>
      <c r="C2288" s="1336" t="s">
        <v>7867</v>
      </c>
      <c r="D2288" s="1364">
        <v>26.74</v>
      </c>
    </row>
    <row r="2289" spans="1:4">
      <c r="A2289" s="1365">
        <v>3265</v>
      </c>
      <c r="B2289" s="1366" t="s">
        <v>10648</v>
      </c>
      <c r="C2289" s="1365" t="s">
        <v>7867</v>
      </c>
      <c r="D2289" s="1367">
        <v>21.24</v>
      </c>
    </row>
    <row r="2290" spans="1:4">
      <c r="A2290" s="1336">
        <v>3262</v>
      </c>
      <c r="B2290" s="1337" t="s">
        <v>10649</v>
      </c>
      <c r="C2290" s="1336" t="s">
        <v>7867</v>
      </c>
      <c r="D2290" s="1364">
        <v>9.3000000000000007</v>
      </c>
    </row>
    <row r="2291" spans="1:4">
      <c r="A2291" s="1365">
        <v>3264</v>
      </c>
      <c r="B2291" s="1366" t="s">
        <v>10650</v>
      </c>
      <c r="C2291" s="1365" t="s">
        <v>7867</v>
      </c>
      <c r="D2291" s="1367">
        <v>15.27</v>
      </c>
    </row>
    <row r="2292" spans="1:4">
      <c r="A2292" s="1336">
        <v>3267</v>
      </c>
      <c r="B2292" s="1337" t="s">
        <v>10651</v>
      </c>
      <c r="C2292" s="1336" t="s">
        <v>7867</v>
      </c>
      <c r="D2292" s="1364">
        <v>49.89</v>
      </c>
    </row>
    <row r="2293" spans="1:4">
      <c r="A2293" s="1365">
        <v>3266</v>
      </c>
      <c r="B2293" s="1366" t="s">
        <v>10652</v>
      </c>
      <c r="C2293" s="1365" t="s">
        <v>7867</v>
      </c>
      <c r="D2293" s="1367">
        <v>31.74</v>
      </c>
    </row>
    <row r="2294" spans="1:4">
      <c r="A2294" s="1336">
        <v>3263</v>
      </c>
      <c r="B2294" s="1337" t="s">
        <v>10653</v>
      </c>
      <c r="C2294" s="1336" t="s">
        <v>7867</v>
      </c>
      <c r="D2294" s="1364">
        <v>12.7</v>
      </c>
    </row>
    <row r="2295" spans="1:4">
      <c r="A2295" s="1365">
        <v>3268</v>
      </c>
      <c r="B2295" s="1366" t="s">
        <v>10654</v>
      </c>
      <c r="C2295" s="1365" t="s">
        <v>7867</v>
      </c>
      <c r="D2295" s="1367">
        <v>67.45</v>
      </c>
    </row>
    <row r="2296" spans="1:4">
      <c r="A2296" s="1336">
        <v>3271</v>
      </c>
      <c r="B2296" s="1337" t="s">
        <v>10655</v>
      </c>
      <c r="C2296" s="1336" t="s">
        <v>7867</v>
      </c>
      <c r="D2296" s="1364">
        <v>99.72</v>
      </c>
    </row>
    <row r="2297" spans="1:4">
      <c r="A2297" s="1365">
        <v>3270</v>
      </c>
      <c r="B2297" s="1366" t="s">
        <v>10656</v>
      </c>
      <c r="C2297" s="1365" t="s">
        <v>7867</v>
      </c>
      <c r="D2297" s="1367">
        <v>167.54</v>
      </c>
    </row>
    <row r="2298" spans="1:4" ht="30">
      <c r="A2298" s="1336">
        <v>3275</v>
      </c>
      <c r="B2298" s="1337" t="s">
        <v>10657</v>
      </c>
      <c r="C2298" s="1336" t="s">
        <v>7868</v>
      </c>
      <c r="D2298" s="1364">
        <v>71.83</v>
      </c>
    </row>
    <row r="2299" spans="1:4" ht="30">
      <c r="A2299" s="1365">
        <v>39512</v>
      </c>
      <c r="B2299" s="1366" t="s">
        <v>10658</v>
      </c>
      <c r="C2299" s="1365" t="s">
        <v>7868</v>
      </c>
      <c r="D2299" s="1367">
        <v>69.180000000000007</v>
      </c>
    </row>
    <row r="2300" spans="1:4" ht="30">
      <c r="A2300" s="1336">
        <v>39511</v>
      </c>
      <c r="B2300" s="1337" t="s">
        <v>10659</v>
      </c>
      <c r="C2300" s="1336" t="s">
        <v>7868</v>
      </c>
      <c r="D2300" s="1364">
        <v>75.459999999999994</v>
      </c>
    </row>
    <row r="2301" spans="1:4" ht="30">
      <c r="A2301" s="1365">
        <v>39513</v>
      </c>
      <c r="B2301" s="1366" t="s">
        <v>10660</v>
      </c>
      <c r="C2301" s="1365" t="s">
        <v>7868</v>
      </c>
      <c r="D2301" s="1367">
        <v>80.94</v>
      </c>
    </row>
    <row r="2302" spans="1:4">
      <c r="A2302" s="1336">
        <v>3286</v>
      </c>
      <c r="B2302" s="1337" t="s">
        <v>10661</v>
      </c>
      <c r="C2302" s="1336" t="s">
        <v>7868</v>
      </c>
      <c r="D2302" s="1364">
        <v>42.35</v>
      </c>
    </row>
    <row r="2303" spans="1:4" ht="30">
      <c r="A2303" s="1365">
        <v>3287</v>
      </c>
      <c r="B2303" s="1366" t="s">
        <v>10662</v>
      </c>
      <c r="C2303" s="1365" t="s">
        <v>7868</v>
      </c>
      <c r="D2303" s="1367">
        <v>64</v>
      </c>
    </row>
    <row r="2304" spans="1:4">
      <c r="A2304" s="1336">
        <v>3283</v>
      </c>
      <c r="B2304" s="1337" t="s">
        <v>10663</v>
      </c>
      <c r="C2304" s="1336" t="s">
        <v>7868</v>
      </c>
      <c r="D2304" s="1364">
        <v>13.44</v>
      </c>
    </row>
    <row r="2305" spans="1:4">
      <c r="A2305" s="1365">
        <v>11587</v>
      </c>
      <c r="B2305" s="1366" t="s">
        <v>10664</v>
      </c>
      <c r="C2305" s="1365" t="s">
        <v>7868</v>
      </c>
      <c r="D2305" s="1367">
        <v>49.25</v>
      </c>
    </row>
    <row r="2306" spans="1:4">
      <c r="A2306" s="1336">
        <v>36225</v>
      </c>
      <c r="B2306" s="1337" t="s">
        <v>10665</v>
      </c>
      <c r="C2306" s="1336" t="s">
        <v>7868</v>
      </c>
      <c r="D2306" s="1364">
        <v>20.010000000000002</v>
      </c>
    </row>
    <row r="2307" spans="1:4">
      <c r="A2307" s="1365">
        <v>36230</v>
      </c>
      <c r="B2307" s="1366" t="s">
        <v>10666</v>
      </c>
      <c r="C2307" s="1365" t="s">
        <v>7868</v>
      </c>
      <c r="D2307" s="1367">
        <v>14.7</v>
      </c>
    </row>
    <row r="2308" spans="1:4">
      <c r="A2308" s="1336">
        <v>36238</v>
      </c>
      <c r="B2308" s="1337" t="s">
        <v>10667</v>
      </c>
      <c r="C2308" s="1336" t="s">
        <v>7868</v>
      </c>
      <c r="D2308" s="1364">
        <v>14.36</v>
      </c>
    </row>
    <row r="2309" spans="1:4">
      <c r="A2309" s="1365">
        <v>11887</v>
      </c>
      <c r="B2309" s="1366" t="s">
        <v>10668</v>
      </c>
      <c r="C2309" s="1365" t="s">
        <v>7867</v>
      </c>
      <c r="D2309" s="1367">
        <v>2144.0300000000002</v>
      </c>
    </row>
    <row r="2310" spans="1:4">
      <c r="A2310" s="1336">
        <v>11883</v>
      </c>
      <c r="B2310" s="1337" t="s">
        <v>10669</v>
      </c>
      <c r="C2310" s="1336" t="s">
        <v>7867</v>
      </c>
      <c r="D2310" s="1364">
        <v>3152.11</v>
      </c>
    </row>
    <row r="2311" spans="1:4">
      <c r="A2311" s="1365">
        <v>11884</v>
      </c>
      <c r="B2311" s="1366" t="s">
        <v>10670</v>
      </c>
      <c r="C2311" s="1365" t="s">
        <v>7867</v>
      </c>
      <c r="D2311" s="1367">
        <v>3381.93</v>
      </c>
    </row>
    <row r="2312" spans="1:4">
      <c r="A2312" s="1336">
        <v>11885</v>
      </c>
      <c r="B2312" s="1337" t="s">
        <v>10671</v>
      </c>
      <c r="C2312" s="1336" t="s">
        <v>7867</v>
      </c>
      <c r="D2312" s="1364">
        <v>3772</v>
      </c>
    </row>
    <row r="2313" spans="1:4">
      <c r="A2313" s="1365">
        <v>11886</v>
      </c>
      <c r="B2313" s="1366" t="s">
        <v>10672</v>
      </c>
      <c r="C2313" s="1365" t="s">
        <v>7867</v>
      </c>
      <c r="D2313" s="1367">
        <v>1215.7</v>
      </c>
    </row>
    <row r="2314" spans="1:4">
      <c r="A2314" s="1336">
        <v>11888</v>
      </c>
      <c r="B2314" s="1337" t="s">
        <v>10673</v>
      </c>
      <c r="C2314" s="1336" t="s">
        <v>7867</v>
      </c>
      <c r="D2314" s="1364">
        <v>2854.95</v>
      </c>
    </row>
    <row r="2315" spans="1:4">
      <c r="A2315" s="1365">
        <v>3277</v>
      </c>
      <c r="B2315" s="1366" t="s">
        <v>10674</v>
      </c>
      <c r="C2315" s="1365" t="s">
        <v>7867</v>
      </c>
      <c r="D2315" s="1367">
        <v>481.46</v>
      </c>
    </row>
    <row r="2316" spans="1:4">
      <c r="A2316" s="1336">
        <v>3281</v>
      </c>
      <c r="B2316" s="1337" t="s">
        <v>10675</v>
      </c>
      <c r="C2316" s="1336" t="s">
        <v>7867</v>
      </c>
      <c r="D2316" s="1364">
        <v>398.71</v>
      </c>
    </row>
    <row r="2317" spans="1:4" ht="30">
      <c r="A2317" s="1365">
        <v>39363</v>
      </c>
      <c r="B2317" s="1366" t="s">
        <v>10676</v>
      </c>
      <c r="C2317" s="1365" t="s">
        <v>7867</v>
      </c>
      <c r="D2317" s="1367">
        <v>3077.62</v>
      </c>
    </row>
    <row r="2318" spans="1:4" ht="30">
      <c r="A2318" s="1336">
        <v>39361</v>
      </c>
      <c r="B2318" s="1337" t="s">
        <v>10677</v>
      </c>
      <c r="C2318" s="1336" t="s">
        <v>7867</v>
      </c>
      <c r="D2318" s="1364">
        <v>791.38</v>
      </c>
    </row>
    <row r="2319" spans="1:4" ht="30">
      <c r="A2319" s="1365">
        <v>39362</v>
      </c>
      <c r="B2319" s="1366" t="s">
        <v>10678</v>
      </c>
      <c r="C2319" s="1365" t="s">
        <v>7867</v>
      </c>
      <c r="D2319" s="1367">
        <v>2435.3000000000002</v>
      </c>
    </row>
    <row r="2320" spans="1:4" ht="30">
      <c r="A2320" s="1336">
        <v>39364</v>
      </c>
      <c r="B2320" s="1337" t="s">
        <v>10679</v>
      </c>
      <c r="C2320" s="1336" t="s">
        <v>7867</v>
      </c>
      <c r="D2320" s="1364">
        <v>7034.57</v>
      </c>
    </row>
    <row r="2321" spans="1:4">
      <c r="A2321" s="1365">
        <v>14576</v>
      </c>
      <c r="B2321" s="1366" t="s">
        <v>10680</v>
      </c>
      <c r="C2321" s="1365" t="s">
        <v>7867</v>
      </c>
      <c r="D2321" s="1367">
        <v>2800463.21</v>
      </c>
    </row>
    <row r="2322" spans="1:4">
      <c r="A2322" s="1336">
        <v>13877</v>
      </c>
      <c r="B2322" s="1337" t="s">
        <v>10681</v>
      </c>
      <c r="C2322" s="1336" t="s">
        <v>7867</v>
      </c>
      <c r="D2322" s="1364">
        <v>1198836.53</v>
      </c>
    </row>
    <row r="2323" spans="1:4">
      <c r="A2323" s="1365">
        <v>7307</v>
      </c>
      <c r="B2323" s="1366" t="s">
        <v>10682</v>
      </c>
      <c r="C2323" s="1365" t="s">
        <v>7872</v>
      </c>
      <c r="D2323" s="1367">
        <v>20.55</v>
      </c>
    </row>
    <row r="2324" spans="1:4">
      <c r="A2324" s="1336">
        <v>38122</v>
      </c>
      <c r="B2324" s="1337" t="s">
        <v>10683</v>
      </c>
      <c r="C2324" s="1336" t="s">
        <v>7872</v>
      </c>
      <c r="D2324" s="1364">
        <v>7.3</v>
      </c>
    </row>
    <row r="2325" spans="1:4">
      <c r="A2325" s="1365">
        <v>6086</v>
      </c>
      <c r="B2325" s="1366" t="s">
        <v>10684</v>
      </c>
      <c r="C2325" s="1365" t="s">
        <v>7886</v>
      </c>
      <c r="D2325" s="1367">
        <v>58.22</v>
      </c>
    </row>
    <row r="2326" spans="1:4">
      <c r="A2326" s="1336">
        <v>38633</v>
      </c>
      <c r="B2326" s="1337" t="s">
        <v>10685</v>
      </c>
      <c r="C2326" s="1336" t="s">
        <v>7867</v>
      </c>
      <c r="D2326" s="1364">
        <v>15.45</v>
      </c>
    </row>
    <row r="2327" spans="1:4">
      <c r="A2327" s="1365">
        <v>12344</v>
      </c>
      <c r="B2327" s="1366" t="s">
        <v>10686</v>
      </c>
      <c r="C2327" s="1365" t="s">
        <v>7867</v>
      </c>
      <c r="D2327" s="1367">
        <v>1.47</v>
      </c>
    </row>
    <row r="2328" spans="1:4">
      <c r="A2328" s="1336">
        <v>12343</v>
      </c>
      <c r="B2328" s="1337" t="s">
        <v>10687</v>
      </c>
      <c r="C2328" s="1336" t="s">
        <v>7867</v>
      </c>
      <c r="D2328" s="1364">
        <v>2.2799999999999998</v>
      </c>
    </row>
    <row r="2329" spans="1:4">
      <c r="A2329" s="1365">
        <v>3295</v>
      </c>
      <c r="B2329" s="1366" t="s">
        <v>10688</v>
      </c>
      <c r="C2329" s="1365" t="s">
        <v>7867</v>
      </c>
      <c r="D2329" s="1367">
        <v>7.98</v>
      </c>
    </row>
    <row r="2330" spans="1:4">
      <c r="A2330" s="1336">
        <v>3302</v>
      </c>
      <c r="B2330" s="1337" t="s">
        <v>10689</v>
      </c>
      <c r="C2330" s="1336" t="s">
        <v>7867</v>
      </c>
      <c r="D2330" s="1364">
        <v>8.34</v>
      </c>
    </row>
    <row r="2331" spans="1:4">
      <c r="A2331" s="1365">
        <v>3297</v>
      </c>
      <c r="B2331" s="1366" t="s">
        <v>10690</v>
      </c>
      <c r="C2331" s="1365" t="s">
        <v>7867</v>
      </c>
      <c r="D2331" s="1367">
        <v>8.91</v>
      </c>
    </row>
    <row r="2332" spans="1:4">
      <c r="A2332" s="1336">
        <v>3294</v>
      </c>
      <c r="B2332" s="1337" t="s">
        <v>10691</v>
      </c>
      <c r="C2332" s="1336" t="s">
        <v>7867</v>
      </c>
      <c r="D2332" s="1364">
        <v>9.0399999999999991</v>
      </c>
    </row>
    <row r="2333" spans="1:4">
      <c r="A2333" s="1365">
        <v>3292</v>
      </c>
      <c r="B2333" s="1366" t="s">
        <v>10692</v>
      </c>
      <c r="C2333" s="1365" t="s">
        <v>7867</v>
      </c>
      <c r="D2333" s="1367">
        <v>8.5</v>
      </c>
    </row>
    <row r="2334" spans="1:4">
      <c r="A2334" s="1336">
        <v>3298</v>
      </c>
      <c r="B2334" s="1337" t="s">
        <v>10693</v>
      </c>
      <c r="C2334" s="1336" t="s">
        <v>7867</v>
      </c>
      <c r="D2334" s="1364">
        <v>19.920000000000002</v>
      </c>
    </row>
    <row r="2335" spans="1:4">
      <c r="A2335" s="1365">
        <v>11596</v>
      </c>
      <c r="B2335" s="1366" t="s">
        <v>10694</v>
      </c>
      <c r="C2335" s="1365" t="s">
        <v>7867</v>
      </c>
      <c r="D2335" s="1367">
        <v>347.53</v>
      </c>
    </row>
    <row r="2336" spans="1:4">
      <c r="A2336" s="1336">
        <v>34802</v>
      </c>
      <c r="B2336" s="1337" t="s">
        <v>10695</v>
      </c>
      <c r="C2336" s="1336" t="s">
        <v>7867</v>
      </c>
      <c r="D2336" s="1364">
        <v>954.43</v>
      </c>
    </row>
    <row r="2337" spans="1:4" ht="30">
      <c r="A2337" s="1365">
        <v>11588</v>
      </c>
      <c r="B2337" s="1366" t="s">
        <v>10696</v>
      </c>
      <c r="C2337" s="1365" t="s">
        <v>7867</v>
      </c>
      <c r="D2337" s="1367">
        <v>1029.67</v>
      </c>
    </row>
    <row r="2338" spans="1:4" ht="30">
      <c r="A2338" s="1336">
        <v>34383</v>
      </c>
      <c r="B2338" s="1337" t="s">
        <v>10697</v>
      </c>
      <c r="C2338" s="1336" t="s">
        <v>7867</v>
      </c>
      <c r="D2338" s="1364">
        <v>1132.71</v>
      </c>
    </row>
    <row r="2339" spans="1:4">
      <c r="A2339" s="1365">
        <v>40451</v>
      </c>
      <c r="B2339" s="1366" t="s">
        <v>10698</v>
      </c>
      <c r="C2339" s="1365" t="s">
        <v>7868</v>
      </c>
      <c r="D2339" s="1367">
        <v>91.56</v>
      </c>
    </row>
    <row r="2340" spans="1:4">
      <c r="A2340" s="1336">
        <v>40453</v>
      </c>
      <c r="B2340" s="1337" t="s">
        <v>10699</v>
      </c>
      <c r="C2340" s="1336" t="s">
        <v>7868</v>
      </c>
      <c r="D2340" s="1364">
        <v>99.07</v>
      </c>
    </row>
    <row r="2341" spans="1:4">
      <c r="A2341" s="1365">
        <v>40452</v>
      </c>
      <c r="B2341" s="1366" t="s">
        <v>10700</v>
      </c>
      <c r="C2341" s="1365" t="s">
        <v>7868</v>
      </c>
      <c r="D2341" s="1367">
        <v>108.66</v>
      </c>
    </row>
    <row r="2342" spans="1:4">
      <c r="A2342" s="1336">
        <v>11594</v>
      </c>
      <c r="B2342" s="1337" t="s">
        <v>10701</v>
      </c>
      <c r="C2342" s="1336" t="s">
        <v>7867</v>
      </c>
      <c r="D2342" s="1364">
        <v>328.18</v>
      </c>
    </row>
    <row r="2343" spans="1:4">
      <c r="A2343" s="1365">
        <v>3311</v>
      </c>
      <c r="B2343" s="1366" t="s">
        <v>10702</v>
      </c>
      <c r="C2343" s="1365" t="s">
        <v>7869</v>
      </c>
      <c r="D2343" s="1367">
        <v>328.18</v>
      </c>
    </row>
    <row r="2344" spans="1:4">
      <c r="A2344" s="1336">
        <v>11599</v>
      </c>
      <c r="B2344" s="1337" t="s">
        <v>10703</v>
      </c>
      <c r="C2344" s="1336" t="s">
        <v>7867</v>
      </c>
      <c r="D2344" s="1364">
        <v>436.45</v>
      </c>
    </row>
    <row r="2345" spans="1:4">
      <c r="A2345" s="1365">
        <v>11593</v>
      </c>
      <c r="B2345" s="1366" t="s">
        <v>10704</v>
      </c>
      <c r="C2345" s="1365" t="s">
        <v>7867</v>
      </c>
      <c r="D2345" s="1367">
        <v>611.87</v>
      </c>
    </row>
    <row r="2346" spans="1:4">
      <c r="A2346" s="1336">
        <v>3314</v>
      </c>
      <c r="B2346" s="1337" t="s">
        <v>10705</v>
      </c>
      <c r="C2346" s="1336" t="s">
        <v>7869</v>
      </c>
      <c r="D2346" s="1364">
        <v>437.61</v>
      </c>
    </row>
    <row r="2347" spans="1:4">
      <c r="A2347" s="1365">
        <v>11597</v>
      </c>
      <c r="B2347" s="1366" t="s">
        <v>10706</v>
      </c>
      <c r="C2347" s="1365" t="s">
        <v>7867</v>
      </c>
      <c r="D2347" s="1367">
        <v>508.89</v>
      </c>
    </row>
    <row r="2348" spans="1:4">
      <c r="A2348" s="1336">
        <v>3309</v>
      </c>
      <c r="B2348" s="1337" t="s">
        <v>10707</v>
      </c>
      <c r="C2348" s="1336" t="s">
        <v>7869</v>
      </c>
      <c r="D2348" s="1364">
        <v>347.53</v>
      </c>
    </row>
    <row r="2349" spans="1:4" ht="30">
      <c r="A2349" s="1365">
        <v>34612</v>
      </c>
      <c r="B2349" s="1366" t="s">
        <v>10708</v>
      </c>
      <c r="C2349" s="1365" t="s">
        <v>7867</v>
      </c>
      <c r="D2349" s="1367">
        <v>629.41</v>
      </c>
    </row>
    <row r="2350" spans="1:4" ht="30">
      <c r="A2350" s="1336">
        <v>34635</v>
      </c>
      <c r="B2350" s="1337" t="s">
        <v>10709</v>
      </c>
      <c r="C2350" s="1336" t="s">
        <v>7867</v>
      </c>
      <c r="D2350" s="1364">
        <v>809.39</v>
      </c>
    </row>
    <row r="2351" spans="1:4" ht="30">
      <c r="A2351" s="1365">
        <v>34633</v>
      </c>
      <c r="B2351" s="1366" t="s">
        <v>10710</v>
      </c>
      <c r="C2351" s="1365" t="s">
        <v>7867</v>
      </c>
      <c r="D2351" s="1367">
        <v>892.16</v>
      </c>
    </row>
    <row r="2352" spans="1:4" ht="30">
      <c r="A2352" s="1336">
        <v>40440</v>
      </c>
      <c r="B2352" s="1337" t="s">
        <v>10711</v>
      </c>
      <c r="C2352" s="1336" t="s">
        <v>7869</v>
      </c>
      <c r="D2352" s="1364">
        <v>455.82</v>
      </c>
    </row>
    <row r="2353" spans="1:4" ht="30">
      <c r="A2353" s="1365">
        <v>40441</v>
      </c>
      <c r="B2353" s="1366" t="s">
        <v>10712</v>
      </c>
      <c r="C2353" s="1365" t="s">
        <v>7869</v>
      </c>
      <c r="D2353" s="1367">
        <v>291.01</v>
      </c>
    </row>
    <row r="2354" spans="1:4" ht="30">
      <c r="A2354" s="1336">
        <v>40449</v>
      </c>
      <c r="B2354" s="1337" t="s">
        <v>10713</v>
      </c>
      <c r="C2354" s="1336" t="s">
        <v>7869</v>
      </c>
      <c r="D2354" s="1364">
        <v>244.65</v>
      </c>
    </row>
    <row r="2355" spans="1:4">
      <c r="A2355" s="1365">
        <v>34800</v>
      </c>
      <c r="B2355" s="1366" t="s">
        <v>10714</v>
      </c>
      <c r="C2355" s="1365" t="s">
        <v>7869</v>
      </c>
      <c r="D2355" s="1367">
        <v>305.93</v>
      </c>
    </row>
    <row r="2356" spans="1:4">
      <c r="A2356" s="1336">
        <v>11592</v>
      </c>
      <c r="B2356" s="1337" t="s">
        <v>10715</v>
      </c>
      <c r="C2356" s="1336" t="s">
        <v>7867</v>
      </c>
      <c r="D2356" s="1364">
        <v>437.61</v>
      </c>
    </row>
    <row r="2357" spans="1:4">
      <c r="A2357" s="1365">
        <v>40438</v>
      </c>
      <c r="B2357" s="1366" t="s">
        <v>10716</v>
      </c>
      <c r="C2357" s="1365" t="s">
        <v>7869</v>
      </c>
      <c r="D2357" s="1367">
        <v>203.82</v>
      </c>
    </row>
    <row r="2358" spans="1:4">
      <c r="A2358" s="1336">
        <v>40436</v>
      </c>
      <c r="B2358" s="1337" t="s">
        <v>10717</v>
      </c>
      <c r="C2358" s="1336" t="s">
        <v>7869</v>
      </c>
      <c r="D2358" s="1364">
        <v>254.14</v>
      </c>
    </row>
    <row r="2359" spans="1:4" ht="30">
      <c r="A2359" s="1365">
        <v>4315</v>
      </c>
      <c r="B2359" s="1366" t="s">
        <v>10718</v>
      </c>
      <c r="C2359" s="1365" t="s">
        <v>7867</v>
      </c>
      <c r="D2359" s="1367">
        <v>1.29</v>
      </c>
    </row>
    <row r="2360" spans="1:4">
      <c r="A2360" s="1336">
        <v>42482</v>
      </c>
      <c r="B2360" s="1337" t="s">
        <v>10719</v>
      </c>
      <c r="C2360" s="1336" t="s">
        <v>7867</v>
      </c>
      <c r="D2360" s="1364">
        <v>1.72</v>
      </c>
    </row>
    <row r="2361" spans="1:4">
      <c r="A2361" s="1365">
        <v>402</v>
      </c>
      <c r="B2361" s="1366" t="s">
        <v>10720</v>
      </c>
      <c r="C2361" s="1365" t="s">
        <v>7867</v>
      </c>
      <c r="D2361" s="1367">
        <v>8.6300000000000008</v>
      </c>
    </row>
    <row r="2362" spans="1:4">
      <c r="A2362" s="1336">
        <v>4226</v>
      </c>
      <c r="B2362" s="1337" t="s">
        <v>10721</v>
      </c>
      <c r="C2362" s="1336" t="s">
        <v>7871</v>
      </c>
      <c r="D2362" s="1364">
        <v>7.33</v>
      </c>
    </row>
    <row r="2363" spans="1:4">
      <c r="A2363" s="1365">
        <v>4222</v>
      </c>
      <c r="B2363" s="1366" t="s">
        <v>10722</v>
      </c>
      <c r="C2363" s="1365" t="s">
        <v>7872</v>
      </c>
      <c r="D2363" s="1367">
        <v>4.2699999999999996</v>
      </c>
    </row>
    <row r="2364" spans="1:4" ht="30">
      <c r="A2364" s="1336">
        <v>34804</v>
      </c>
      <c r="B2364" s="1337" t="s">
        <v>10723</v>
      </c>
      <c r="C2364" s="1336" t="s">
        <v>7868</v>
      </c>
      <c r="D2364" s="1364">
        <v>36.94</v>
      </c>
    </row>
    <row r="2365" spans="1:4">
      <c r="A2365" s="1365">
        <v>4013</v>
      </c>
      <c r="B2365" s="1366" t="s">
        <v>10724</v>
      </c>
      <c r="C2365" s="1365" t="s">
        <v>7868</v>
      </c>
      <c r="D2365" s="1367">
        <v>4.72</v>
      </c>
    </row>
    <row r="2366" spans="1:4">
      <c r="A2366" s="1336">
        <v>4011</v>
      </c>
      <c r="B2366" s="1337" t="s">
        <v>10725</v>
      </c>
      <c r="C2366" s="1336" t="s">
        <v>7868</v>
      </c>
      <c r="D2366" s="1364">
        <v>5.27</v>
      </c>
    </row>
    <row r="2367" spans="1:4">
      <c r="A2367" s="1365">
        <v>4021</v>
      </c>
      <c r="B2367" s="1366" t="s">
        <v>10726</v>
      </c>
      <c r="C2367" s="1365" t="s">
        <v>7868</v>
      </c>
      <c r="D2367" s="1367">
        <v>6.58</v>
      </c>
    </row>
    <row r="2368" spans="1:4">
      <c r="A2368" s="1336">
        <v>4019</v>
      </c>
      <c r="B2368" s="1337" t="s">
        <v>10727</v>
      </c>
      <c r="C2368" s="1336" t="s">
        <v>7868</v>
      </c>
      <c r="D2368" s="1364">
        <v>7.9</v>
      </c>
    </row>
    <row r="2369" spans="1:4">
      <c r="A2369" s="1365">
        <v>4012</v>
      </c>
      <c r="B2369" s="1366" t="s">
        <v>10728</v>
      </c>
      <c r="C2369" s="1365" t="s">
        <v>7868</v>
      </c>
      <c r="D2369" s="1367">
        <v>10.58</v>
      </c>
    </row>
    <row r="2370" spans="1:4">
      <c r="A2370" s="1336">
        <v>4020</v>
      </c>
      <c r="B2370" s="1337" t="s">
        <v>10729</v>
      </c>
      <c r="C2370" s="1336" t="s">
        <v>7868</v>
      </c>
      <c r="D2370" s="1364">
        <v>13.25</v>
      </c>
    </row>
    <row r="2371" spans="1:4">
      <c r="A2371" s="1365">
        <v>4018</v>
      </c>
      <c r="B2371" s="1366" t="s">
        <v>10730</v>
      </c>
      <c r="C2371" s="1365" t="s">
        <v>7868</v>
      </c>
      <c r="D2371" s="1367">
        <v>15.87</v>
      </c>
    </row>
    <row r="2372" spans="1:4">
      <c r="A2372" s="1336">
        <v>36498</v>
      </c>
      <c r="B2372" s="1337" t="s">
        <v>10731</v>
      </c>
      <c r="C2372" s="1336" t="s">
        <v>7867</v>
      </c>
      <c r="D2372" s="1364">
        <v>3755.42</v>
      </c>
    </row>
    <row r="2373" spans="1:4">
      <c r="A2373" s="1365">
        <v>12872</v>
      </c>
      <c r="B2373" s="1366" t="s">
        <v>10732</v>
      </c>
      <c r="C2373" s="1365" t="s">
        <v>7866</v>
      </c>
      <c r="D2373" s="1367">
        <v>12.68</v>
      </c>
    </row>
    <row r="2374" spans="1:4">
      <c r="A2374" s="1336">
        <v>41075</v>
      </c>
      <c r="B2374" s="1337" t="s">
        <v>10733</v>
      </c>
      <c r="C2374" s="1336" t="s">
        <v>7875</v>
      </c>
      <c r="D2374" s="1364">
        <v>2236.52</v>
      </c>
    </row>
    <row r="2375" spans="1:4">
      <c r="A2375" s="1365">
        <v>3315</v>
      </c>
      <c r="B2375" s="1366" t="s">
        <v>10734</v>
      </c>
      <c r="C2375" s="1365" t="s">
        <v>7871</v>
      </c>
      <c r="D2375" s="1367">
        <v>0.55000000000000004</v>
      </c>
    </row>
    <row r="2376" spans="1:4">
      <c r="A2376" s="1336">
        <v>36870</v>
      </c>
      <c r="B2376" s="1337" t="s">
        <v>10735</v>
      </c>
      <c r="C2376" s="1336" t="s">
        <v>7871</v>
      </c>
      <c r="D2376" s="1364">
        <v>0.55000000000000004</v>
      </c>
    </row>
    <row r="2377" spans="1:4">
      <c r="A2377" s="1365">
        <v>5092</v>
      </c>
      <c r="B2377" s="1366" t="s">
        <v>10736</v>
      </c>
      <c r="C2377" s="1365" t="s">
        <v>7877</v>
      </c>
      <c r="D2377" s="1367">
        <v>13.55</v>
      </c>
    </row>
    <row r="2378" spans="1:4">
      <c r="A2378" s="1336">
        <v>11462</v>
      </c>
      <c r="B2378" s="1337" t="s">
        <v>10737</v>
      </c>
      <c r="C2378" s="1336" t="s">
        <v>7877</v>
      </c>
      <c r="D2378" s="1364">
        <v>13.86</v>
      </c>
    </row>
    <row r="2379" spans="1:4">
      <c r="A2379" s="1365">
        <v>36529</v>
      </c>
      <c r="B2379" s="1366" t="s">
        <v>10738</v>
      </c>
      <c r="C2379" s="1365" t="s">
        <v>7867</v>
      </c>
      <c r="D2379" s="1367">
        <v>28571.42</v>
      </c>
    </row>
    <row r="2380" spans="1:4">
      <c r="A2380" s="1336">
        <v>3318</v>
      </c>
      <c r="B2380" s="1337" t="s">
        <v>10739</v>
      </c>
      <c r="C2380" s="1336" t="s">
        <v>7867</v>
      </c>
      <c r="D2380" s="1364">
        <v>22400</v>
      </c>
    </row>
    <row r="2381" spans="1:4" ht="30">
      <c r="A2381" s="1365">
        <v>38968</v>
      </c>
      <c r="B2381" s="1366" t="s">
        <v>10740</v>
      </c>
      <c r="C2381" s="1365" t="s">
        <v>7868</v>
      </c>
      <c r="D2381" s="1367">
        <v>246.39</v>
      </c>
    </row>
    <row r="2382" spans="1:4">
      <c r="A2382" s="1336">
        <v>3324</v>
      </c>
      <c r="B2382" s="1337" t="s">
        <v>10741</v>
      </c>
      <c r="C2382" s="1336" t="s">
        <v>7868</v>
      </c>
      <c r="D2382" s="1364">
        <v>5.35</v>
      </c>
    </row>
    <row r="2383" spans="1:4">
      <c r="A2383" s="1365">
        <v>3322</v>
      </c>
      <c r="B2383" s="1366" t="s">
        <v>10742</v>
      </c>
      <c r="C2383" s="1365" t="s">
        <v>7868</v>
      </c>
      <c r="D2383" s="1367">
        <v>7.5</v>
      </c>
    </row>
    <row r="2384" spans="1:4">
      <c r="A2384" s="1336">
        <v>5076</v>
      </c>
      <c r="B2384" s="1337" t="s">
        <v>10743</v>
      </c>
      <c r="C2384" s="1336" t="s">
        <v>7871</v>
      </c>
      <c r="D2384" s="1364">
        <v>9.25</v>
      </c>
    </row>
    <row r="2385" spans="1:4">
      <c r="A2385" s="1365">
        <v>5077</v>
      </c>
      <c r="B2385" s="1366" t="s">
        <v>10744</v>
      </c>
      <c r="C2385" s="1365" t="s">
        <v>7871</v>
      </c>
      <c r="D2385" s="1367">
        <v>10.220000000000001</v>
      </c>
    </row>
    <row r="2386" spans="1:4" ht="30">
      <c r="A2386" s="1336">
        <v>42008</v>
      </c>
      <c r="B2386" s="1337" t="s">
        <v>10745</v>
      </c>
      <c r="C2386" s="1336" t="s">
        <v>7867</v>
      </c>
      <c r="D2386" s="1364">
        <v>0.92</v>
      </c>
    </row>
    <row r="2387" spans="1:4" ht="30">
      <c r="A2387" s="1365">
        <v>11837</v>
      </c>
      <c r="B2387" s="1366" t="s">
        <v>10746</v>
      </c>
      <c r="C2387" s="1365" t="s">
        <v>7867</v>
      </c>
      <c r="D2387" s="1367">
        <v>31.48</v>
      </c>
    </row>
    <row r="2388" spans="1:4">
      <c r="A2388" s="1336">
        <v>38055</v>
      </c>
      <c r="B2388" s="1337" t="s">
        <v>10747</v>
      </c>
      <c r="C2388" s="1336" t="s">
        <v>7867</v>
      </c>
      <c r="D2388" s="1364">
        <v>2.85</v>
      </c>
    </row>
    <row r="2389" spans="1:4">
      <c r="A2389" s="1365">
        <v>415</v>
      </c>
      <c r="B2389" s="1366" t="s">
        <v>10748</v>
      </c>
      <c r="C2389" s="1365" t="s">
        <v>7867</v>
      </c>
      <c r="D2389" s="1367">
        <v>12.91</v>
      </c>
    </row>
    <row r="2390" spans="1:4">
      <c r="A2390" s="1336">
        <v>416</v>
      </c>
      <c r="B2390" s="1337" t="s">
        <v>10749</v>
      </c>
      <c r="C2390" s="1336" t="s">
        <v>7867</v>
      </c>
      <c r="D2390" s="1364">
        <v>4.72</v>
      </c>
    </row>
    <row r="2391" spans="1:4">
      <c r="A2391" s="1365">
        <v>425</v>
      </c>
      <c r="B2391" s="1366" t="s">
        <v>10750</v>
      </c>
      <c r="C2391" s="1365" t="s">
        <v>7867</v>
      </c>
      <c r="D2391" s="1367">
        <v>2.93</v>
      </c>
    </row>
    <row r="2392" spans="1:4">
      <c r="A2392" s="1336">
        <v>426</v>
      </c>
      <c r="B2392" s="1337" t="s">
        <v>10751</v>
      </c>
      <c r="C2392" s="1336" t="s">
        <v>7867</v>
      </c>
      <c r="D2392" s="1364">
        <v>16.13</v>
      </c>
    </row>
    <row r="2393" spans="1:4">
      <c r="A2393" s="1365">
        <v>38056</v>
      </c>
      <c r="B2393" s="1366" t="s">
        <v>10752</v>
      </c>
      <c r="C2393" s="1365" t="s">
        <v>7867</v>
      </c>
      <c r="D2393" s="1367">
        <v>15.75</v>
      </c>
    </row>
    <row r="2394" spans="1:4">
      <c r="A2394" s="1336">
        <v>1564</v>
      </c>
      <c r="B2394" s="1337" t="s">
        <v>10753</v>
      </c>
      <c r="C2394" s="1336" t="s">
        <v>7867</v>
      </c>
      <c r="D2394" s="1364">
        <v>6.01</v>
      </c>
    </row>
    <row r="2395" spans="1:4" ht="30">
      <c r="A2395" s="1365">
        <v>42009</v>
      </c>
      <c r="B2395" s="1366" t="s">
        <v>10754</v>
      </c>
      <c r="C2395" s="1365" t="s">
        <v>7867</v>
      </c>
      <c r="D2395" s="1367">
        <v>7.12</v>
      </c>
    </row>
    <row r="2396" spans="1:4" ht="30">
      <c r="A2396" s="1336">
        <v>42010</v>
      </c>
      <c r="B2396" s="1337" t="s">
        <v>10755</v>
      </c>
      <c r="C2396" s="1336" t="s">
        <v>7867</v>
      </c>
      <c r="D2396" s="1364">
        <v>5.09</v>
      </c>
    </row>
    <row r="2397" spans="1:4">
      <c r="A2397" s="1365">
        <v>11032</v>
      </c>
      <c r="B2397" s="1366" t="s">
        <v>10756</v>
      </c>
      <c r="C2397" s="1365" t="s">
        <v>7867</v>
      </c>
      <c r="D2397" s="1367">
        <v>7.27</v>
      </c>
    </row>
    <row r="2398" spans="1:4">
      <c r="A2398" s="1336">
        <v>36786</v>
      </c>
      <c r="B2398" s="1337" t="s">
        <v>10757</v>
      </c>
      <c r="C2398" s="1336" t="s">
        <v>1154</v>
      </c>
      <c r="D2398" s="1364">
        <v>97.73</v>
      </c>
    </row>
    <row r="2399" spans="1:4">
      <c r="A2399" s="1365">
        <v>36785</v>
      </c>
      <c r="B2399" s="1366" t="s">
        <v>10758</v>
      </c>
      <c r="C2399" s="1365" t="s">
        <v>1154</v>
      </c>
      <c r="D2399" s="1367">
        <v>84.92</v>
      </c>
    </row>
    <row r="2400" spans="1:4">
      <c r="A2400" s="1336">
        <v>36782</v>
      </c>
      <c r="B2400" s="1337" t="s">
        <v>10759</v>
      </c>
      <c r="C2400" s="1336" t="s">
        <v>1154</v>
      </c>
      <c r="D2400" s="1364">
        <v>101.37</v>
      </c>
    </row>
    <row r="2401" spans="1:4">
      <c r="A2401" s="1365">
        <v>25930</v>
      </c>
      <c r="B2401" s="1366" t="s">
        <v>10760</v>
      </c>
      <c r="C2401" s="1365" t="s">
        <v>1154</v>
      </c>
      <c r="D2401" s="1367">
        <v>114.18</v>
      </c>
    </row>
    <row r="2402" spans="1:4">
      <c r="A2402" s="1336">
        <v>4824</v>
      </c>
      <c r="B2402" s="1337" t="s">
        <v>10761</v>
      </c>
      <c r="C2402" s="1336" t="s">
        <v>7871</v>
      </c>
      <c r="D2402" s="1364">
        <v>0.41</v>
      </c>
    </row>
    <row r="2403" spans="1:4" ht="30">
      <c r="A2403" s="1365">
        <v>11795</v>
      </c>
      <c r="B2403" s="1366" t="s">
        <v>10762</v>
      </c>
      <c r="C2403" s="1365" t="s">
        <v>7868</v>
      </c>
      <c r="D2403" s="1367">
        <v>483.01</v>
      </c>
    </row>
    <row r="2404" spans="1:4">
      <c r="A2404" s="1336">
        <v>134</v>
      </c>
      <c r="B2404" s="1337" t="s">
        <v>10763</v>
      </c>
      <c r="C2404" s="1336" t="s">
        <v>7871</v>
      </c>
      <c r="D2404" s="1364">
        <v>1.43</v>
      </c>
    </row>
    <row r="2405" spans="1:4">
      <c r="A2405" s="1365">
        <v>4229</v>
      </c>
      <c r="B2405" s="1366" t="s">
        <v>10764</v>
      </c>
      <c r="C2405" s="1365" t="s">
        <v>7871</v>
      </c>
      <c r="D2405" s="1367">
        <v>16.510000000000002</v>
      </c>
    </row>
    <row r="2406" spans="1:4">
      <c r="A2406" s="1336">
        <v>37402</v>
      </c>
      <c r="B2406" s="1337" t="s">
        <v>10765</v>
      </c>
      <c r="C2406" s="1336" t="s">
        <v>7867</v>
      </c>
      <c r="D2406" s="1364">
        <v>39.29</v>
      </c>
    </row>
    <row r="2407" spans="1:4">
      <c r="A2407" s="1365">
        <v>11244</v>
      </c>
      <c r="B2407" s="1366" t="s">
        <v>10766</v>
      </c>
      <c r="C2407" s="1365" t="s">
        <v>7867</v>
      </c>
      <c r="D2407" s="1367">
        <v>168.22</v>
      </c>
    </row>
    <row r="2408" spans="1:4" ht="30">
      <c r="A2408" s="1336">
        <v>11245</v>
      </c>
      <c r="B2408" s="1337" t="s">
        <v>10767</v>
      </c>
      <c r="C2408" s="1336" t="s">
        <v>7867</v>
      </c>
      <c r="D2408" s="1364">
        <v>232.67</v>
      </c>
    </row>
    <row r="2409" spans="1:4">
      <c r="A2409" s="1365">
        <v>11235</v>
      </c>
      <c r="B2409" s="1366" t="s">
        <v>10768</v>
      </c>
      <c r="C2409" s="1365" t="s">
        <v>7867</v>
      </c>
      <c r="D2409" s="1367">
        <v>128.37</v>
      </c>
    </row>
    <row r="2410" spans="1:4">
      <c r="A2410" s="1336">
        <v>11236</v>
      </c>
      <c r="B2410" s="1337" t="s">
        <v>10769</v>
      </c>
      <c r="C2410" s="1336" t="s">
        <v>7867</v>
      </c>
      <c r="D2410" s="1364">
        <v>163.13</v>
      </c>
    </row>
    <row r="2411" spans="1:4">
      <c r="A2411" s="1365">
        <v>11731</v>
      </c>
      <c r="B2411" s="1366" t="s">
        <v>10770</v>
      </c>
      <c r="C2411" s="1365" t="s">
        <v>7867</v>
      </c>
      <c r="D2411" s="1367">
        <v>3.66</v>
      </c>
    </row>
    <row r="2412" spans="1:4">
      <c r="A2412" s="1336">
        <v>11732</v>
      </c>
      <c r="B2412" s="1337" t="s">
        <v>10771</v>
      </c>
      <c r="C2412" s="1336" t="s">
        <v>7867</v>
      </c>
      <c r="D2412" s="1364">
        <v>18.61</v>
      </c>
    </row>
    <row r="2413" spans="1:4">
      <c r="A2413" s="1365">
        <v>36494</v>
      </c>
      <c r="B2413" s="1366" t="s">
        <v>10772</v>
      </c>
      <c r="C2413" s="1365" t="s">
        <v>7867</v>
      </c>
      <c r="D2413" s="1367">
        <v>340106.25</v>
      </c>
    </row>
    <row r="2414" spans="1:4">
      <c r="A2414" s="1336">
        <v>36493</v>
      </c>
      <c r="B2414" s="1337" t="s">
        <v>10773</v>
      </c>
      <c r="C2414" s="1336" t="s">
        <v>7867</v>
      </c>
      <c r="D2414" s="1364">
        <v>385326.56</v>
      </c>
    </row>
    <row r="2415" spans="1:4">
      <c r="A2415" s="1365">
        <v>36492</v>
      </c>
      <c r="B2415" s="1366" t="s">
        <v>10774</v>
      </c>
      <c r="C2415" s="1365" t="s">
        <v>7867</v>
      </c>
      <c r="D2415" s="1367">
        <v>715790.62</v>
      </c>
    </row>
    <row r="2416" spans="1:4">
      <c r="A2416" s="1336">
        <v>13333</v>
      </c>
      <c r="B2416" s="1337" t="s">
        <v>10775</v>
      </c>
      <c r="C2416" s="1336" t="s">
        <v>7867</v>
      </c>
      <c r="D2416" s="1364">
        <v>103996.26</v>
      </c>
    </row>
    <row r="2417" spans="1:4">
      <c r="A2417" s="1365">
        <v>13533</v>
      </c>
      <c r="B2417" s="1366" t="s">
        <v>10776</v>
      </c>
      <c r="C2417" s="1365" t="s">
        <v>7867</v>
      </c>
      <c r="D2417" s="1367">
        <v>92961.1</v>
      </c>
    </row>
    <row r="2418" spans="1:4">
      <c r="A2418" s="1336">
        <v>36499</v>
      </c>
      <c r="B2418" s="1337" t="s">
        <v>10777</v>
      </c>
      <c r="C2418" s="1336" t="s">
        <v>7867</v>
      </c>
      <c r="D2418" s="1364">
        <v>2027.92</v>
      </c>
    </row>
    <row r="2419" spans="1:4" ht="30">
      <c r="A2419" s="1365">
        <v>39585</v>
      </c>
      <c r="B2419" s="1366" t="s">
        <v>10778</v>
      </c>
      <c r="C2419" s="1365" t="s">
        <v>7867</v>
      </c>
      <c r="D2419" s="1367">
        <v>67150.38</v>
      </c>
    </row>
    <row r="2420" spans="1:4" ht="30">
      <c r="A2420" s="1336">
        <v>39586</v>
      </c>
      <c r="B2420" s="1337" t="s">
        <v>10779</v>
      </c>
      <c r="C2420" s="1336" t="s">
        <v>7867</v>
      </c>
      <c r="D2420" s="1364">
        <v>78762.850000000006</v>
      </c>
    </row>
    <row r="2421" spans="1:4" ht="30">
      <c r="A2421" s="1365">
        <v>39587</v>
      </c>
      <c r="B2421" s="1366" t="s">
        <v>10780</v>
      </c>
      <c r="C2421" s="1365" t="s">
        <v>7867</v>
      </c>
      <c r="D2421" s="1367">
        <v>95929.11</v>
      </c>
    </row>
    <row r="2422" spans="1:4" ht="30">
      <c r="A2422" s="1336">
        <v>39588</v>
      </c>
      <c r="B2422" s="1337" t="s">
        <v>10781</v>
      </c>
      <c r="C2422" s="1336" t="s">
        <v>7867</v>
      </c>
      <c r="D2422" s="1364">
        <v>111075.81</v>
      </c>
    </row>
    <row r="2423" spans="1:4" ht="30">
      <c r="A2423" s="1365">
        <v>39584</v>
      </c>
      <c r="B2423" s="1366" t="s">
        <v>10782</v>
      </c>
      <c r="C2423" s="1365" t="s">
        <v>7867</v>
      </c>
      <c r="D2423" s="1367">
        <v>59799.18</v>
      </c>
    </row>
    <row r="2424" spans="1:4" ht="30">
      <c r="A2424" s="1336">
        <v>39590</v>
      </c>
      <c r="B2424" s="1337" t="s">
        <v>10783</v>
      </c>
      <c r="C2424" s="1336" t="s">
        <v>7867</v>
      </c>
      <c r="D2424" s="1364">
        <v>58365.29</v>
      </c>
    </row>
    <row r="2425" spans="1:4" ht="30">
      <c r="A2425" s="1365">
        <v>39592</v>
      </c>
      <c r="B2425" s="1366" t="s">
        <v>10784</v>
      </c>
      <c r="C2425" s="1365" t="s">
        <v>7867</v>
      </c>
      <c r="D2425" s="1367">
        <v>83872.33</v>
      </c>
    </row>
    <row r="2426" spans="1:4" ht="30">
      <c r="A2426" s="1336">
        <v>39593</v>
      </c>
      <c r="B2426" s="1337" t="s">
        <v>10785</v>
      </c>
      <c r="C2426" s="1336" t="s">
        <v>7867</v>
      </c>
      <c r="D2426" s="1364">
        <v>95929.11</v>
      </c>
    </row>
    <row r="2427" spans="1:4" ht="30">
      <c r="A2427" s="1365">
        <v>14254</v>
      </c>
      <c r="B2427" s="1366" t="s">
        <v>10786</v>
      </c>
      <c r="C2427" s="1365" t="s">
        <v>7867</v>
      </c>
      <c r="D2427" s="1367">
        <v>54528.13</v>
      </c>
    </row>
    <row r="2428" spans="1:4">
      <c r="A2428" s="1336">
        <v>25987</v>
      </c>
      <c r="B2428" s="1337" t="s">
        <v>10787</v>
      </c>
      <c r="C2428" s="1336" t="s">
        <v>7867</v>
      </c>
      <c r="D2428" s="1364">
        <v>45535.33</v>
      </c>
    </row>
    <row r="2429" spans="1:4">
      <c r="A2429" s="1365">
        <v>25019</v>
      </c>
      <c r="B2429" s="1366" t="s">
        <v>10788</v>
      </c>
      <c r="C2429" s="1365" t="s">
        <v>7867</v>
      </c>
      <c r="D2429" s="1367">
        <v>78052.66</v>
      </c>
    </row>
    <row r="2430" spans="1:4">
      <c r="A2430" s="1336">
        <v>36501</v>
      </c>
      <c r="B2430" s="1337" t="s">
        <v>10789</v>
      </c>
      <c r="C2430" s="1336" t="s">
        <v>7867</v>
      </c>
      <c r="D2430" s="1364">
        <v>69493.759999999995</v>
      </c>
    </row>
    <row r="2431" spans="1:4">
      <c r="A2431" s="1365">
        <v>25986</v>
      </c>
      <c r="B2431" s="1366" t="s">
        <v>10790</v>
      </c>
      <c r="C2431" s="1365" t="s">
        <v>7867</v>
      </c>
      <c r="D2431" s="1367">
        <v>83544.820000000007</v>
      </c>
    </row>
    <row r="2432" spans="1:4">
      <c r="A2432" s="1336">
        <v>36500</v>
      </c>
      <c r="B2432" s="1337" t="s">
        <v>10791</v>
      </c>
      <c r="C2432" s="1336" t="s">
        <v>7867</v>
      </c>
      <c r="D2432" s="1364">
        <v>49109.34</v>
      </c>
    </row>
    <row r="2433" spans="1:4" ht="30">
      <c r="A2433" s="1365">
        <v>20017</v>
      </c>
      <c r="B2433" s="1366" t="s">
        <v>10792</v>
      </c>
      <c r="C2433" s="1365" t="s">
        <v>7870</v>
      </c>
      <c r="D2433" s="1367">
        <v>2.69</v>
      </c>
    </row>
    <row r="2434" spans="1:4">
      <c r="A2434" s="1336">
        <v>20007</v>
      </c>
      <c r="B2434" s="1337" t="s">
        <v>10793</v>
      </c>
      <c r="C2434" s="1336" t="s">
        <v>7870</v>
      </c>
      <c r="D2434" s="1364">
        <v>2.06</v>
      </c>
    </row>
    <row r="2435" spans="1:4" ht="30">
      <c r="A2435" s="1365">
        <v>39836</v>
      </c>
      <c r="B2435" s="1366" t="s">
        <v>10794</v>
      </c>
      <c r="C2435" s="1365" t="s">
        <v>7878</v>
      </c>
      <c r="D2435" s="1367">
        <v>100.06</v>
      </c>
    </row>
    <row r="2436" spans="1:4">
      <c r="A2436" s="1336">
        <v>39830</v>
      </c>
      <c r="B2436" s="1337" t="s">
        <v>10795</v>
      </c>
      <c r="C2436" s="1336" t="s">
        <v>7878</v>
      </c>
      <c r="D2436" s="1364">
        <v>114.12</v>
      </c>
    </row>
    <row r="2437" spans="1:4">
      <c r="A2437" s="1365">
        <v>39831</v>
      </c>
      <c r="B2437" s="1366" t="s">
        <v>10796</v>
      </c>
      <c r="C2437" s="1365" t="s">
        <v>7878</v>
      </c>
      <c r="D2437" s="1367">
        <v>113.88</v>
      </c>
    </row>
    <row r="2438" spans="1:4">
      <c r="A2438" s="1336">
        <v>36888</v>
      </c>
      <c r="B2438" s="1337" t="s">
        <v>10797</v>
      </c>
      <c r="C2438" s="1336" t="s">
        <v>7870</v>
      </c>
      <c r="D2438" s="1364">
        <v>13.56</v>
      </c>
    </row>
    <row r="2439" spans="1:4">
      <c r="A2439" s="1365">
        <v>40527</v>
      </c>
      <c r="B2439" s="1366" t="s">
        <v>10798</v>
      </c>
      <c r="C2439" s="1365" t="s">
        <v>7867</v>
      </c>
      <c r="D2439" s="1367">
        <v>2153</v>
      </c>
    </row>
    <row r="2440" spans="1:4">
      <c r="A2440" s="1336">
        <v>36497</v>
      </c>
      <c r="B2440" s="1337" t="s">
        <v>10799</v>
      </c>
      <c r="C2440" s="1336" t="s">
        <v>7867</v>
      </c>
      <c r="D2440" s="1364">
        <v>2457.89</v>
      </c>
    </row>
    <row r="2441" spans="1:4">
      <c r="A2441" s="1365">
        <v>36487</v>
      </c>
      <c r="B2441" s="1366" t="s">
        <v>10800</v>
      </c>
      <c r="C2441" s="1365" t="s">
        <v>7867</v>
      </c>
      <c r="D2441" s="1367">
        <v>4279.5600000000004</v>
      </c>
    </row>
    <row r="2442" spans="1:4" ht="30">
      <c r="A2442" s="1336">
        <v>25952</v>
      </c>
      <c r="B2442" s="1337" t="s">
        <v>10801</v>
      </c>
      <c r="C2442" s="1336" t="s">
        <v>7867</v>
      </c>
      <c r="D2442" s="1364">
        <v>594728.06000000006</v>
      </c>
    </row>
    <row r="2443" spans="1:4" ht="30">
      <c r="A2443" s="1365">
        <v>25954</v>
      </c>
      <c r="B2443" s="1366" t="s">
        <v>10802</v>
      </c>
      <c r="C2443" s="1365" t="s">
        <v>7867</v>
      </c>
      <c r="D2443" s="1367">
        <v>1143707.81</v>
      </c>
    </row>
    <row r="2444" spans="1:4" ht="30">
      <c r="A2444" s="1336">
        <v>25953</v>
      </c>
      <c r="B2444" s="1337" t="s">
        <v>10803</v>
      </c>
      <c r="C2444" s="1336" t="s">
        <v>7867</v>
      </c>
      <c r="D2444" s="1364">
        <v>1944303.27</v>
      </c>
    </row>
    <row r="2445" spans="1:4" ht="45">
      <c r="A2445" s="1365">
        <v>37776</v>
      </c>
      <c r="B2445" s="1366" t="s">
        <v>10804</v>
      </c>
      <c r="C2445" s="1365" t="s">
        <v>7867</v>
      </c>
      <c r="D2445" s="1367">
        <v>119160.94</v>
      </c>
    </row>
    <row r="2446" spans="1:4" ht="45">
      <c r="A2446" s="1336">
        <v>37775</v>
      </c>
      <c r="B2446" s="1337" t="s">
        <v>10805</v>
      </c>
      <c r="C2446" s="1336" t="s">
        <v>7867</v>
      </c>
      <c r="D2446" s="1364">
        <v>187687.5</v>
      </c>
    </row>
    <row r="2447" spans="1:4" ht="45">
      <c r="A2447" s="1365">
        <v>36491</v>
      </c>
      <c r="B2447" s="1366" t="s">
        <v>10806</v>
      </c>
      <c r="C2447" s="1365" t="s">
        <v>7867</v>
      </c>
      <c r="D2447" s="1367">
        <v>695062.5</v>
      </c>
    </row>
    <row r="2448" spans="1:4" ht="45">
      <c r="A2448" s="1336">
        <v>10712</v>
      </c>
      <c r="B2448" s="1337" t="s">
        <v>10807</v>
      </c>
      <c r="C2448" s="1336" t="s">
        <v>7867</v>
      </c>
      <c r="D2448" s="1364">
        <v>46921.87</v>
      </c>
    </row>
    <row r="2449" spans="1:4" ht="45">
      <c r="A2449" s="1365">
        <v>3363</v>
      </c>
      <c r="B2449" s="1366" t="s">
        <v>10808</v>
      </c>
      <c r="C2449" s="1365" t="s">
        <v>7867</v>
      </c>
      <c r="D2449" s="1367">
        <v>66000</v>
      </c>
    </row>
    <row r="2450" spans="1:4" ht="45">
      <c r="A2450" s="1336">
        <v>3365</v>
      </c>
      <c r="B2450" s="1337" t="s">
        <v>10809</v>
      </c>
      <c r="C2450" s="1336" t="s">
        <v>7867</v>
      </c>
      <c r="D2450" s="1364">
        <v>154275</v>
      </c>
    </row>
    <row r="2451" spans="1:4">
      <c r="A2451" s="1365">
        <v>7569</v>
      </c>
      <c r="B2451" s="1366" t="s">
        <v>10810</v>
      </c>
      <c r="C2451" s="1365" t="s">
        <v>7867</v>
      </c>
      <c r="D2451" s="1367">
        <v>40.299999999999997</v>
      </c>
    </row>
    <row r="2452" spans="1:4">
      <c r="A2452" s="1336">
        <v>34349</v>
      </c>
      <c r="B2452" s="1337" t="s">
        <v>10811</v>
      </c>
      <c r="C2452" s="1336" t="s">
        <v>7867</v>
      </c>
      <c r="D2452" s="1364">
        <v>12.61</v>
      </c>
    </row>
    <row r="2453" spans="1:4" ht="30">
      <c r="A2453" s="1365">
        <v>3383</v>
      </c>
      <c r="B2453" s="1366" t="s">
        <v>10812</v>
      </c>
      <c r="C2453" s="1365" t="s">
        <v>7867</v>
      </c>
      <c r="D2453" s="1367">
        <v>23.74</v>
      </c>
    </row>
    <row r="2454" spans="1:4" ht="30">
      <c r="A2454" s="1336">
        <v>38057</v>
      </c>
      <c r="B2454" s="1337" t="s">
        <v>10813</v>
      </c>
      <c r="C2454" s="1336" t="s">
        <v>7867</v>
      </c>
      <c r="D2454" s="1364">
        <v>34.14</v>
      </c>
    </row>
    <row r="2455" spans="1:4" ht="30">
      <c r="A2455" s="1365">
        <v>3373</v>
      </c>
      <c r="B2455" s="1366" t="s">
        <v>10814</v>
      </c>
      <c r="C2455" s="1365" t="s">
        <v>7867</v>
      </c>
      <c r="D2455" s="1367">
        <v>27.09</v>
      </c>
    </row>
    <row r="2456" spans="1:4" ht="30">
      <c r="A2456" s="1336">
        <v>38059</v>
      </c>
      <c r="B2456" s="1337" t="s">
        <v>10815</v>
      </c>
      <c r="C2456" s="1336" t="s">
        <v>7867</v>
      </c>
      <c r="D2456" s="1364">
        <v>169.35</v>
      </c>
    </row>
    <row r="2457" spans="1:4" ht="30">
      <c r="A2457" s="1365">
        <v>38058</v>
      </c>
      <c r="B2457" s="1366" t="s">
        <v>10816</v>
      </c>
      <c r="C2457" s="1365" t="s">
        <v>7867</v>
      </c>
      <c r="D2457" s="1367">
        <v>147.08000000000001</v>
      </c>
    </row>
    <row r="2458" spans="1:4" ht="30">
      <c r="A2458" s="1336">
        <v>3376</v>
      </c>
      <c r="B2458" s="1337" t="s">
        <v>10817</v>
      </c>
      <c r="C2458" s="1336" t="s">
        <v>7867</v>
      </c>
      <c r="D2458" s="1364">
        <v>46.22</v>
      </c>
    </row>
    <row r="2459" spans="1:4" ht="30">
      <c r="A2459" s="1365">
        <v>3378</v>
      </c>
      <c r="B2459" s="1366" t="s">
        <v>10818</v>
      </c>
      <c r="C2459" s="1365" t="s">
        <v>7867</v>
      </c>
      <c r="D2459" s="1367">
        <v>45.69</v>
      </c>
    </row>
    <row r="2460" spans="1:4" ht="30">
      <c r="A2460" s="1336">
        <v>3380</v>
      </c>
      <c r="B2460" s="1337" t="s">
        <v>10819</v>
      </c>
      <c r="C2460" s="1336" t="s">
        <v>7867</v>
      </c>
      <c r="D2460" s="1364">
        <v>31.99</v>
      </c>
    </row>
    <row r="2461" spans="1:4" ht="30">
      <c r="A2461" s="1365">
        <v>3379</v>
      </c>
      <c r="B2461" s="1366" t="s">
        <v>10820</v>
      </c>
      <c r="C2461" s="1365" t="s">
        <v>7867</v>
      </c>
      <c r="D2461" s="1367">
        <v>30.88</v>
      </c>
    </row>
    <row r="2462" spans="1:4">
      <c r="A2462" s="1336">
        <v>11991</v>
      </c>
      <c r="B2462" s="1337" t="s">
        <v>10821</v>
      </c>
      <c r="C2462" s="1336" t="s">
        <v>7867</v>
      </c>
      <c r="D2462" s="1364">
        <v>35.86</v>
      </c>
    </row>
    <row r="2463" spans="1:4">
      <c r="A2463" s="1365">
        <v>20062</v>
      </c>
      <c r="B2463" s="1366" t="s">
        <v>10822</v>
      </c>
      <c r="C2463" s="1365" t="s">
        <v>7867</v>
      </c>
      <c r="D2463" s="1367">
        <v>11.59</v>
      </c>
    </row>
    <row r="2464" spans="1:4" ht="30">
      <c r="A2464" s="1336">
        <v>11029</v>
      </c>
      <c r="B2464" s="1337" t="s">
        <v>10823</v>
      </c>
      <c r="C2464" s="1336" t="s">
        <v>7882</v>
      </c>
      <c r="D2464" s="1364">
        <v>1.1100000000000001</v>
      </c>
    </row>
    <row r="2465" spans="1:4" ht="30">
      <c r="A2465" s="1365">
        <v>4316</v>
      </c>
      <c r="B2465" s="1366" t="s">
        <v>10824</v>
      </c>
      <c r="C2465" s="1365" t="s">
        <v>7867</v>
      </c>
      <c r="D2465" s="1367">
        <v>1.1200000000000001</v>
      </c>
    </row>
    <row r="2466" spans="1:4" ht="30">
      <c r="A2466" s="1336">
        <v>4313</v>
      </c>
      <c r="B2466" s="1337" t="s">
        <v>10825</v>
      </c>
      <c r="C2466" s="1336" t="s">
        <v>7882</v>
      </c>
      <c r="D2466" s="1364">
        <v>1.61</v>
      </c>
    </row>
    <row r="2467" spans="1:4" ht="30">
      <c r="A2467" s="1365">
        <v>4317</v>
      </c>
      <c r="B2467" s="1366" t="s">
        <v>10826</v>
      </c>
      <c r="C2467" s="1365" t="s">
        <v>7867</v>
      </c>
      <c r="D2467" s="1367">
        <v>1.84</v>
      </c>
    </row>
    <row r="2468" spans="1:4" ht="30">
      <c r="A2468" s="1336">
        <v>4314</v>
      </c>
      <c r="B2468" s="1337" t="s">
        <v>10827</v>
      </c>
      <c r="C2468" s="1336" t="s">
        <v>7882</v>
      </c>
      <c r="D2468" s="1364">
        <v>2.15</v>
      </c>
    </row>
    <row r="2469" spans="1:4">
      <c r="A2469" s="1365">
        <v>10561</v>
      </c>
      <c r="B2469" s="1366" t="s">
        <v>10828</v>
      </c>
      <c r="C2469" s="1365" t="s">
        <v>7871</v>
      </c>
      <c r="D2469" s="1367">
        <v>0.31</v>
      </c>
    </row>
    <row r="2470" spans="1:4" ht="30">
      <c r="A2470" s="1336">
        <v>10921</v>
      </c>
      <c r="B2470" s="1337" t="s">
        <v>10829</v>
      </c>
      <c r="C2470" s="1336" t="s">
        <v>7867</v>
      </c>
      <c r="D2470" s="1364">
        <v>3156.55</v>
      </c>
    </row>
    <row r="2471" spans="1:4" ht="30">
      <c r="A2471" s="1365">
        <v>10922</v>
      </c>
      <c r="B2471" s="1366" t="s">
        <v>10830</v>
      </c>
      <c r="C2471" s="1365" t="s">
        <v>7867</v>
      </c>
      <c r="D2471" s="1367">
        <v>2859.12</v>
      </c>
    </row>
    <row r="2472" spans="1:4">
      <c r="A2472" s="1336">
        <v>10923</v>
      </c>
      <c r="B2472" s="1337" t="s">
        <v>10831</v>
      </c>
      <c r="C2472" s="1336" t="s">
        <v>7867</v>
      </c>
      <c r="D2472" s="1364">
        <v>1689.86</v>
      </c>
    </row>
    <row r="2473" spans="1:4">
      <c r="A2473" s="1365">
        <v>10924</v>
      </c>
      <c r="B2473" s="1366" t="s">
        <v>10832</v>
      </c>
      <c r="C2473" s="1365" t="s">
        <v>7867</v>
      </c>
      <c r="D2473" s="1367">
        <v>1779.75</v>
      </c>
    </row>
    <row r="2474" spans="1:4" ht="30">
      <c r="A2474" s="1336">
        <v>37772</v>
      </c>
      <c r="B2474" s="1337" t="s">
        <v>10833</v>
      </c>
      <c r="C2474" s="1336" t="s">
        <v>7867</v>
      </c>
      <c r="D2474" s="1364">
        <v>81389.539999999994</v>
      </c>
    </row>
    <row r="2475" spans="1:4" ht="30">
      <c r="A2475" s="1365">
        <v>37771</v>
      </c>
      <c r="B2475" s="1366" t="s">
        <v>10834</v>
      </c>
      <c r="C2475" s="1365" t="s">
        <v>7867</v>
      </c>
      <c r="D2475" s="1367">
        <v>86585.51</v>
      </c>
    </row>
    <row r="2476" spans="1:4">
      <c r="A2476" s="1336">
        <v>12770</v>
      </c>
      <c r="B2476" s="1337" t="s">
        <v>10835</v>
      </c>
      <c r="C2476" s="1336" t="s">
        <v>7867</v>
      </c>
      <c r="D2476" s="1364">
        <v>399.74</v>
      </c>
    </row>
    <row r="2477" spans="1:4">
      <c r="A2477" s="1365">
        <v>12772</v>
      </c>
      <c r="B2477" s="1366" t="s">
        <v>10836</v>
      </c>
      <c r="C2477" s="1365" t="s">
        <v>7867</v>
      </c>
      <c r="D2477" s="1367">
        <v>664.35</v>
      </c>
    </row>
    <row r="2478" spans="1:4">
      <c r="A2478" s="1336">
        <v>12768</v>
      </c>
      <c r="B2478" s="1337" t="s">
        <v>10837</v>
      </c>
      <c r="C2478" s="1336" t="s">
        <v>7867</v>
      </c>
      <c r="D2478" s="1364">
        <v>934.6</v>
      </c>
    </row>
    <row r="2479" spans="1:4">
      <c r="A2479" s="1365">
        <v>12775</v>
      </c>
      <c r="B2479" s="1366" t="s">
        <v>10838</v>
      </c>
      <c r="C2479" s="1365" t="s">
        <v>7867</v>
      </c>
      <c r="D2479" s="1367">
        <v>292.76</v>
      </c>
    </row>
    <row r="2480" spans="1:4">
      <c r="A2480" s="1336">
        <v>12769</v>
      </c>
      <c r="B2480" s="1337" t="s">
        <v>10839</v>
      </c>
      <c r="C2480" s="1336" t="s">
        <v>7867</v>
      </c>
      <c r="D2480" s="1364">
        <v>76.569999999999993</v>
      </c>
    </row>
    <row r="2481" spans="1:4">
      <c r="A2481" s="1365">
        <v>12773</v>
      </c>
      <c r="B2481" s="1366" t="s">
        <v>10840</v>
      </c>
      <c r="C2481" s="1365" t="s">
        <v>7867</v>
      </c>
      <c r="D2481" s="1367">
        <v>82.2</v>
      </c>
    </row>
    <row r="2482" spans="1:4">
      <c r="A2482" s="1336">
        <v>12774</v>
      </c>
      <c r="B2482" s="1337" t="s">
        <v>10841</v>
      </c>
      <c r="C2482" s="1336" t="s">
        <v>7867</v>
      </c>
      <c r="D2482" s="1364">
        <v>101.34</v>
      </c>
    </row>
    <row r="2483" spans="1:4">
      <c r="A2483" s="1365">
        <v>12776</v>
      </c>
      <c r="B2483" s="1366" t="s">
        <v>10842</v>
      </c>
      <c r="C2483" s="1365" t="s">
        <v>7867</v>
      </c>
      <c r="D2483" s="1367">
        <v>1508.87</v>
      </c>
    </row>
    <row r="2484" spans="1:4">
      <c r="A2484" s="1336">
        <v>12777</v>
      </c>
      <c r="B2484" s="1337" t="s">
        <v>10843</v>
      </c>
      <c r="C2484" s="1336" t="s">
        <v>7867</v>
      </c>
      <c r="D2484" s="1364">
        <v>1970.55</v>
      </c>
    </row>
    <row r="2485" spans="1:4">
      <c r="A2485" s="1365">
        <v>3391</v>
      </c>
      <c r="B2485" s="1366" t="s">
        <v>10844</v>
      </c>
      <c r="C2485" s="1365" t="s">
        <v>7867</v>
      </c>
      <c r="D2485" s="1367">
        <v>44.87</v>
      </c>
    </row>
    <row r="2486" spans="1:4">
      <c r="A2486" s="1336">
        <v>3389</v>
      </c>
      <c r="B2486" s="1337" t="s">
        <v>10845</v>
      </c>
      <c r="C2486" s="1336" t="s">
        <v>7867</v>
      </c>
      <c r="D2486" s="1364">
        <v>23.28</v>
      </c>
    </row>
    <row r="2487" spans="1:4">
      <c r="A2487" s="1365">
        <v>3390</v>
      </c>
      <c r="B2487" s="1366" t="s">
        <v>10846</v>
      </c>
      <c r="C2487" s="1365" t="s">
        <v>7867</v>
      </c>
      <c r="D2487" s="1367">
        <v>26.2</v>
      </c>
    </row>
    <row r="2488" spans="1:4">
      <c r="A2488" s="1336">
        <v>12873</v>
      </c>
      <c r="B2488" s="1337" t="s">
        <v>10847</v>
      </c>
      <c r="C2488" s="1336" t="s">
        <v>7866</v>
      </c>
      <c r="D2488" s="1364">
        <v>13.44</v>
      </c>
    </row>
    <row r="2489" spans="1:4">
      <c r="A2489" s="1365">
        <v>41076</v>
      </c>
      <c r="B2489" s="1366" t="s">
        <v>10848</v>
      </c>
      <c r="C2489" s="1365" t="s">
        <v>7875</v>
      </c>
      <c r="D2489" s="1367">
        <v>2370.19</v>
      </c>
    </row>
    <row r="2490" spans="1:4">
      <c r="A2490" s="1336">
        <v>1371</v>
      </c>
      <c r="B2490" s="1337" t="s">
        <v>10849</v>
      </c>
      <c r="C2490" s="1336" t="s">
        <v>7871</v>
      </c>
      <c r="D2490" s="1364">
        <v>4.7</v>
      </c>
    </row>
    <row r="2491" spans="1:4">
      <c r="A2491" s="1365">
        <v>140</v>
      </c>
      <c r="B2491" s="1366" t="s">
        <v>10850</v>
      </c>
      <c r="C2491" s="1365" t="s">
        <v>7871</v>
      </c>
      <c r="D2491" s="1367">
        <v>14.19</v>
      </c>
    </row>
    <row r="2492" spans="1:4">
      <c r="A2492" s="1336">
        <v>151</v>
      </c>
      <c r="B2492" s="1337" t="s">
        <v>10851</v>
      </c>
      <c r="C2492" s="1336" t="s">
        <v>7872</v>
      </c>
      <c r="D2492" s="1364">
        <v>17.850000000000001</v>
      </c>
    </row>
    <row r="2493" spans="1:4">
      <c r="A2493" s="1365">
        <v>7340</v>
      </c>
      <c r="B2493" s="1366" t="s">
        <v>10852</v>
      </c>
      <c r="C2493" s="1365" t="s">
        <v>7872</v>
      </c>
      <c r="D2493" s="1367">
        <v>22.09</v>
      </c>
    </row>
    <row r="2494" spans="1:4">
      <c r="A2494" s="1336">
        <v>2701</v>
      </c>
      <c r="B2494" s="1337" t="s">
        <v>10853</v>
      </c>
      <c r="C2494" s="1336" t="s">
        <v>7866</v>
      </c>
      <c r="D2494" s="1364">
        <v>9.74</v>
      </c>
    </row>
    <row r="2495" spans="1:4">
      <c r="A2495" s="1365">
        <v>40929</v>
      </c>
      <c r="B2495" s="1366" t="s">
        <v>10854</v>
      </c>
      <c r="C2495" s="1365" t="s">
        <v>7875</v>
      </c>
      <c r="D2495" s="1367">
        <v>1718.32</v>
      </c>
    </row>
    <row r="2496" spans="1:4">
      <c r="A2496" s="1336">
        <v>38114</v>
      </c>
      <c r="B2496" s="1337" t="s">
        <v>10855</v>
      </c>
      <c r="C2496" s="1336" t="s">
        <v>7867</v>
      </c>
      <c r="D2496" s="1364">
        <v>10.27</v>
      </c>
    </row>
    <row r="2497" spans="1:4">
      <c r="A2497" s="1365">
        <v>38064</v>
      </c>
      <c r="B2497" s="1366" t="s">
        <v>10856</v>
      </c>
      <c r="C2497" s="1365" t="s">
        <v>7867</v>
      </c>
      <c r="D2497" s="1367">
        <v>11.48</v>
      </c>
    </row>
    <row r="2498" spans="1:4">
      <c r="A2498" s="1336">
        <v>38115</v>
      </c>
      <c r="B2498" s="1337" t="s">
        <v>10857</v>
      </c>
      <c r="C2498" s="1336" t="s">
        <v>7867</v>
      </c>
      <c r="D2498" s="1364">
        <v>10.96</v>
      </c>
    </row>
    <row r="2499" spans="1:4">
      <c r="A2499" s="1365">
        <v>38065</v>
      </c>
      <c r="B2499" s="1366" t="s">
        <v>10858</v>
      </c>
      <c r="C2499" s="1365" t="s">
        <v>7867</v>
      </c>
      <c r="D2499" s="1367">
        <v>16.29</v>
      </c>
    </row>
    <row r="2500" spans="1:4">
      <c r="A2500" s="1336">
        <v>38078</v>
      </c>
      <c r="B2500" s="1337" t="s">
        <v>10859</v>
      </c>
      <c r="C2500" s="1336" t="s">
        <v>7867</v>
      </c>
      <c r="D2500" s="1364">
        <v>9.5</v>
      </c>
    </row>
    <row r="2501" spans="1:4">
      <c r="A2501" s="1365">
        <v>38113</v>
      </c>
      <c r="B2501" s="1366" t="s">
        <v>10860</v>
      </c>
      <c r="C2501" s="1365" t="s">
        <v>7867</v>
      </c>
      <c r="D2501" s="1367">
        <v>5.16</v>
      </c>
    </row>
    <row r="2502" spans="1:4">
      <c r="A2502" s="1336">
        <v>38063</v>
      </c>
      <c r="B2502" s="1337" t="s">
        <v>10861</v>
      </c>
      <c r="C2502" s="1336" t="s">
        <v>7867</v>
      </c>
      <c r="D2502" s="1364">
        <v>5.54</v>
      </c>
    </row>
    <row r="2503" spans="1:4" ht="30">
      <c r="A2503" s="1365">
        <v>38080</v>
      </c>
      <c r="B2503" s="1366" t="s">
        <v>10862</v>
      </c>
      <c r="C2503" s="1365" t="s">
        <v>7867</v>
      </c>
      <c r="D2503" s="1367">
        <v>16.5</v>
      </c>
    </row>
    <row r="2504" spans="1:4" ht="30">
      <c r="A2504" s="1336">
        <v>38069</v>
      </c>
      <c r="B2504" s="1337" t="s">
        <v>10863</v>
      </c>
      <c r="C2504" s="1336" t="s">
        <v>7867</v>
      </c>
      <c r="D2504" s="1364">
        <v>9.02</v>
      </c>
    </row>
    <row r="2505" spans="1:4">
      <c r="A2505" s="1365">
        <v>38077</v>
      </c>
      <c r="B2505" s="1366" t="s">
        <v>10864</v>
      </c>
      <c r="C2505" s="1365" t="s">
        <v>7867</v>
      </c>
      <c r="D2505" s="1367">
        <v>8.82</v>
      </c>
    </row>
    <row r="2506" spans="1:4" ht="30">
      <c r="A2506" s="1336">
        <v>38073</v>
      </c>
      <c r="B2506" s="1337" t="s">
        <v>10865</v>
      </c>
      <c r="C2506" s="1336" t="s">
        <v>7867</v>
      </c>
      <c r="D2506" s="1364">
        <v>13.44</v>
      </c>
    </row>
    <row r="2507" spans="1:4">
      <c r="A2507" s="1365">
        <v>38112</v>
      </c>
      <c r="B2507" s="1366" t="s">
        <v>10866</v>
      </c>
      <c r="C2507" s="1365" t="s">
        <v>7867</v>
      </c>
      <c r="D2507" s="1367">
        <v>3.96</v>
      </c>
    </row>
    <row r="2508" spans="1:4">
      <c r="A2508" s="1336">
        <v>38062</v>
      </c>
      <c r="B2508" s="1337" t="s">
        <v>10867</v>
      </c>
      <c r="C2508" s="1336" t="s">
        <v>7867</v>
      </c>
      <c r="D2508" s="1364">
        <v>4.07</v>
      </c>
    </row>
    <row r="2509" spans="1:4">
      <c r="A2509" s="1365">
        <v>12128</v>
      </c>
      <c r="B2509" s="1366" t="s">
        <v>10868</v>
      </c>
      <c r="C2509" s="1365" t="s">
        <v>7867</v>
      </c>
      <c r="D2509" s="1367">
        <v>5.44</v>
      </c>
    </row>
    <row r="2510" spans="1:4">
      <c r="A2510" s="1336">
        <v>12129</v>
      </c>
      <c r="B2510" s="1337" t="s">
        <v>10869</v>
      </c>
      <c r="C2510" s="1336" t="s">
        <v>7867</v>
      </c>
      <c r="D2510" s="1364">
        <v>7.18</v>
      </c>
    </row>
    <row r="2511" spans="1:4" ht="30">
      <c r="A2511" s="1365">
        <v>38081</v>
      </c>
      <c r="B2511" s="1366" t="s">
        <v>10870</v>
      </c>
      <c r="C2511" s="1365" t="s">
        <v>7867</v>
      </c>
      <c r="D2511" s="1367">
        <v>14</v>
      </c>
    </row>
    <row r="2512" spans="1:4">
      <c r="A2512" s="1336">
        <v>38070</v>
      </c>
      <c r="B2512" s="1337" t="s">
        <v>10871</v>
      </c>
      <c r="C2512" s="1336" t="s">
        <v>7867</v>
      </c>
      <c r="D2512" s="1364">
        <v>9.64</v>
      </c>
    </row>
    <row r="2513" spans="1:4">
      <c r="A2513" s="1365">
        <v>38074</v>
      </c>
      <c r="B2513" s="1366" t="s">
        <v>10872</v>
      </c>
      <c r="C2513" s="1365" t="s">
        <v>7867</v>
      </c>
      <c r="D2513" s="1367">
        <v>14.67</v>
      </c>
    </row>
    <row r="2514" spans="1:4" ht="30">
      <c r="A2514" s="1336">
        <v>38079</v>
      </c>
      <c r="B2514" s="1337" t="s">
        <v>10873</v>
      </c>
      <c r="C2514" s="1336" t="s">
        <v>7867</v>
      </c>
      <c r="D2514" s="1364">
        <v>12.59</v>
      </c>
    </row>
    <row r="2515" spans="1:4" ht="30">
      <c r="A2515" s="1365">
        <v>38072</v>
      </c>
      <c r="B2515" s="1366" t="s">
        <v>10874</v>
      </c>
      <c r="C2515" s="1365" t="s">
        <v>7867</v>
      </c>
      <c r="D2515" s="1367">
        <v>12.1</v>
      </c>
    </row>
    <row r="2516" spans="1:4">
      <c r="A2516" s="1336">
        <v>38068</v>
      </c>
      <c r="B2516" s="1337" t="s">
        <v>10875</v>
      </c>
      <c r="C2516" s="1336" t="s">
        <v>7867</v>
      </c>
      <c r="D2516" s="1364">
        <v>8.35</v>
      </c>
    </row>
    <row r="2517" spans="1:4">
      <c r="A2517" s="1365">
        <v>38071</v>
      </c>
      <c r="B2517" s="1366" t="s">
        <v>10876</v>
      </c>
      <c r="C2517" s="1365" t="s">
        <v>7867</v>
      </c>
      <c r="D2517" s="1367">
        <v>9.98</v>
      </c>
    </row>
    <row r="2518" spans="1:4" ht="30">
      <c r="A2518" s="1336">
        <v>38412</v>
      </c>
      <c r="B2518" s="1337" t="s">
        <v>10877</v>
      </c>
      <c r="C2518" s="1336" t="s">
        <v>7867</v>
      </c>
      <c r="D2518" s="1364">
        <v>918.32</v>
      </c>
    </row>
    <row r="2519" spans="1:4">
      <c r="A2519" s="1365">
        <v>3405</v>
      </c>
      <c r="B2519" s="1366" t="s">
        <v>10878</v>
      </c>
      <c r="C2519" s="1365" t="s">
        <v>7867</v>
      </c>
      <c r="D2519" s="1367">
        <v>67.23</v>
      </c>
    </row>
    <row r="2520" spans="1:4">
      <c r="A2520" s="1336">
        <v>3394</v>
      </c>
      <c r="B2520" s="1337" t="s">
        <v>10879</v>
      </c>
      <c r="C2520" s="1336" t="s">
        <v>7867</v>
      </c>
      <c r="D2520" s="1364">
        <v>354.91</v>
      </c>
    </row>
    <row r="2521" spans="1:4">
      <c r="A2521" s="1365">
        <v>3393</v>
      </c>
      <c r="B2521" s="1366" t="s">
        <v>10880</v>
      </c>
      <c r="C2521" s="1365" t="s">
        <v>7867</v>
      </c>
      <c r="D2521" s="1367">
        <v>604.27</v>
      </c>
    </row>
    <row r="2522" spans="1:4">
      <c r="A2522" s="1336">
        <v>3406</v>
      </c>
      <c r="B2522" s="1337" t="s">
        <v>10881</v>
      </c>
      <c r="C2522" s="1336" t="s">
        <v>7867</v>
      </c>
      <c r="D2522" s="1364">
        <v>20.58</v>
      </c>
    </row>
    <row r="2523" spans="1:4">
      <c r="A2523" s="1365">
        <v>3395</v>
      </c>
      <c r="B2523" s="1366" t="s">
        <v>10882</v>
      </c>
      <c r="C2523" s="1365" t="s">
        <v>7867</v>
      </c>
      <c r="D2523" s="1367">
        <v>86.81</v>
      </c>
    </row>
    <row r="2524" spans="1:4">
      <c r="A2524" s="1336">
        <v>3398</v>
      </c>
      <c r="B2524" s="1337" t="s">
        <v>10883</v>
      </c>
      <c r="C2524" s="1336" t="s">
        <v>7867</v>
      </c>
      <c r="D2524" s="1364">
        <v>4.12</v>
      </c>
    </row>
    <row r="2525" spans="1:4" ht="30">
      <c r="A2525" s="1365">
        <v>34379</v>
      </c>
      <c r="B2525" s="1366" t="s">
        <v>10884</v>
      </c>
      <c r="C2525" s="1365" t="s">
        <v>7867</v>
      </c>
      <c r="D2525" s="1367">
        <v>413.5</v>
      </c>
    </row>
    <row r="2526" spans="1:4" ht="30">
      <c r="A2526" s="1336">
        <v>34378</v>
      </c>
      <c r="B2526" s="1337" t="s">
        <v>10885</v>
      </c>
      <c r="C2526" s="1336" t="s">
        <v>7867</v>
      </c>
      <c r="D2526" s="1364">
        <v>333.05</v>
      </c>
    </row>
    <row r="2527" spans="1:4" ht="30">
      <c r="A2527" s="1365">
        <v>34377</v>
      </c>
      <c r="B2527" s="1366" t="s">
        <v>10886</v>
      </c>
      <c r="C2527" s="1365" t="s">
        <v>7867</v>
      </c>
      <c r="D2527" s="1367">
        <v>307.14</v>
      </c>
    </row>
    <row r="2528" spans="1:4">
      <c r="A2528" s="1336">
        <v>581</v>
      </c>
      <c r="B2528" s="1337" t="s">
        <v>10887</v>
      </c>
      <c r="C2528" s="1336" t="s">
        <v>7868</v>
      </c>
      <c r="D2528" s="1364">
        <v>583.36</v>
      </c>
    </row>
    <row r="2529" spans="1:4" ht="45">
      <c r="A2529" s="1365">
        <v>40662</v>
      </c>
      <c r="B2529" s="1366" t="s">
        <v>10888</v>
      </c>
      <c r="C2529" s="1365" t="s">
        <v>7867</v>
      </c>
      <c r="D2529" s="1367">
        <v>134.04</v>
      </c>
    </row>
    <row r="2530" spans="1:4" ht="30">
      <c r="A2530" s="1336">
        <v>3437</v>
      </c>
      <c r="B2530" s="1337" t="s">
        <v>10889</v>
      </c>
      <c r="C2530" s="1336" t="s">
        <v>7868</v>
      </c>
      <c r="D2530" s="1364">
        <v>372.33</v>
      </c>
    </row>
    <row r="2531" spans="1:4">
      <c r="A2531" s="1365">
        <v>11183</v>
      </c>
      <c r="B2531" s="1366" t="s">
        <v>10890</v>
      </c>
      <c r="C2531" s="1365" t="s">
        <v>7867</v>
      </c>
      <c r="D2531" s="1367">
        <v>256.31</v>
      </c>
    </row>
    <row r="2532" spans="1:4">
      <c r="A2532" s="1336">
        <v>11190</v>
      </c>
      <c r="B2532" s="1337" t="s">
        <v>10891</v>
      </c>
      <c r="C2532" s="1336" t="s">
        <v>7867</v>
      </c>
      <c r="D2532" s="1364">
        <v>118.9</v>
      </c>
    </row>
    <row r="2533" spans="1:4">
      <c r="A2533" s="1365">
        <v>616</v>
      </c>
      <c r="B2533" s="1366" t="s">
        <v>10892</v>
      </c>
      <c r="C2533" s="1365" t="s">
        <v>7867</v>
      </c>
      <c r="D2533" s="1367">
        <v>139.83000000000001</v>
      </c>
    </row>
    <row r="2534" spans="1:4">
      <c r="A2534" s="1336">
        <v>615</v>
      </c>
      <c r="B2534" s="1337" t="s">
        <v>10892</v>
      </c>
      <c r="C2534" s="1336" t="s">
        <v>7868</v>
      </c>
      <c r="D2534" s="1364">
        <v>291.32</v>
      </c>
    </row>
    <row r="2535" spans="1:4">
      <c r="A2535" s="1365">
        <v>11192</v>
      </c>
      <c r="B2535" s="1366" t="s">
        <v>10893</v>
      </c>
      <c r="C2535" s="1365" t="s">
        <v>7867</v>
      </c>
      <c r="D2535" s="1367">
        <v>218.77</v>
      </c>
    </row>
    <row r="2536" spans="1:4">
      <c r="A2536" s="1336">
        <v>11231</v>
      </c>
      <c r="B2536" s="1337" t="s">
        <v>10893</v>
      </c>
      <c r="C2536" s="1336" t="s">
        <v>7868</v>
      </c>
      <c r="D2536" s="1364">
        <v>341.82</v>
      </c>
    </row>
    <row r="2537" spans="1:4" ht="45">
      <c r="A2537" s="1365">
        <v>3428</v>
      </c>
      <c r="B2537" s="1366" t="s">
        <v>10894</v>
      </c>
      <c r="C2537" s="1365" t="s">
        <v>7868</v>
      </c>
      <c r="D2537" s="1367">
        <v>552.29999999999995</v>
      </c>
    </row>
    <row r="2538" spans="1:4" ht="45">
      <c r="A2538" s="1336">
        <v>3429</v>
      </c>
      <c r="B2538" s="1337" t="s">
        <v>10895</v>
      </c>
      <c r="C2538" s="1336" t="s">
        <v>7868</v>
      </c>
      <c r="D2538" s="1364">
        <v>315.55</v>
      </c>
    </row>
    <row r="2539" spans="1:4" ht="30">
      <c r="A2539" s="1365">
        <v>34371</v>
      </c>
      <c r="B2539" s="1366" t="s">
        <v>10896</v>
      </c>
      <c r="C2539" s="1365" t="s">
        <v>7867</v>
      </c>
      <c r="D2539" s="1367">
        <v>1124.22</v>
      </c>
    </row>
    <row r="2540" spans="1:4" ht="30">
      <c r="A2540" s="1336">
        <v>34370</v>
      </c>
      <c r="B2540" s="1337" t="s">
        <v>10897</v>
      </c>
      <c r="C2540" s="1336" t="s">
        <v>7867</v>
      </c>
      <c r="D2540" s="1364">
        <v>932.32</v>
      </c>
    </row>
    <row r="2541" spans="1:4" ht="30">
      <c r="A2541" s="1365">
        <v>34372</v>
      </c>
      <c r="B2541" s="1366" t="s">
        <v>10898</v>
      </c>
      <c r="C2541" s="1365" t="s">
        <v>7867</v>
      </c>
      <c r="D2541" s="1367">
        <v>1296.99</v>
      </c>
    </row>
    <row r="2542" spans="1:4" ht="30">
      <c r="A2542" s="1336">
        <v>34373</v>
      </c>
      <c r="B2542" s="1337" t="s">
        <v>10899</v>
      </c>
      <c r="C2542" s="1336" t="s">
        <v>7867</v>
      </c>
      <c r="D2542" s="1364">
        <v>1605.48</v>
      </c>
    </row>
    <row r="2543" spans="1:4" ht="30">
      <c r="A2543" s="1365">
        <v>36896</v>
      </c>
      <c r="B2543" s="1366" t="s">
        <v>10900</v>
      </c>
      <c r="C2543" s="1365" t="s">
        <v>7867</v>
      </c>
      <c r="D2543" s="1367">
        <v>534.95000000000005</v>
      </c>
    </row>
    <row r="2544" spans="1:4" ht="30">
      <c r="A2544" s="1336">
        <v>34367</v>
      </c>
      <c r="B2544" s="1337" t="s">
        <v>10901</v>
      </c>
      <c r="C2544" s="1336" t="s">
        <v>7867</v>
      </c>
      <c r="D2544" s="1364">
        <v>628.37</v>
      </c>
    </row>
    <row r="2545" spans="1:4" ht="30">
      <c r="A2545" s="1365">
        <v>36897</v>
      </c>
      <c r="B2545" s="1366" t="s">
        <v>10902</v>
      </c>
      <c r="C2545" s="1365" t="s">
        <v>7867</v>
      </c>
      <c r="D2545" s="1367">
        <v>740.99</v>
      </c>
    </row>
    <row r="2546" spans="1:4" ht="30">
      <c r="A2546" s="1336">
        <v>36884</v>
      </c>
      <c r="B2546" s="1337" t="s">
        <v>10902</v>
      </c>
      <c r="C2546" s="1336" t="s">
        <v>7868</v>
      </c>
      <c r="D2546" s="1364">
        <v>520.44000000000005</v>
      </c>
    </row>
    <row r="2547" spans="1:4" ht="30">
      <c r="A2547" s="1365">
        <v>597</v>
      </c>
      <c r="B2547" s="1366" t="s">
        <v>10903</v>
      </c>
      <c r="C2547" s="1365" t="s">
        <v>7868</v>
      </c>
      <c r="D2547" s="1367">
        <v>547.32000000000005</v>
      </c>
    </row>
    <row r="2548" spans="1:4" ht="30">
      <c r="A2548" s="1336">
        <v>34369</v>
      </c>
      <c r="B2548" s="1337" t="s">
        <v>10904</v>
      </c>
      <c r="C2548" s="1336" t="s">
        <v>7867</v>
      </c>
      <c r="D2548" s="1364">
        <v>877.93</v>
      </c>
    </row>
    <row r="2549" spans="1:4" ht="30">
      <c r="A2549" s="1365">
        <v>34362</v>
      </c>
      <c r="B2549" s="1366" t="s">
        <v>10905</v>
      </c>
      <c r="C2549" s="1365" t="s">
        <v>7867</v>
      </c>
      <c r="D2549" s="1367">
        <v>609.16999999999996</v>
      </c>
    </row>
    <row r="2550" spans="1:4" ht="30">
      <c r="A2550" s="1336">
        <v>34363</v>
      </c>
      <c r="B2550" s="1337" t="s">
        <v>10906</v>
      </c>
      <c r="C2550" s="1336" t="s">
        <v>7867</v>
      </c>
      <c r="D2550" s="1364">
        <v>688.52</v>
      </c>
    </row>
    <row r="2551" spans="1:4" ht="30">
      <c r="A2551" s="1365">
        <v>34364</v>
      </c>
      <c r="B2551" s="1366" t="s">
        <v>10907</v>
      </c>
      <c r="C2551" s="1365" t="s">
        <v>7867</v>
      </c>
      <c r="D2551" s="1367">
        <v>858.73</v>
      </c>
    </row>
    <row r="2552" spans="1:4" ht="30">
      <c r="A2552" s="1336">
        <v>34365</v>
      </c>
      <c r="B2552" s="1337" t="s">
        <v>10908</v>
      </c>
      <c r="C2552" s="1336" t="s">
        <v>7867</v>
      </c>
      <c r="D2552" s="1364">
        <v>967.51</v>
      </c>
    </row>
    <row r="2553" spans="1:4" ht="30">
      <c r="A2553" s="1365">
        <v>11199</v>
      </c>
      <c r="B2553" s="1366" t="s">
        <v>10909</v>
      </c>
      <c r="C2553" s="1365" t="s">
        <v>7867</v>
      </c>
      <c r="D2553" s="1367">
        <v>656.66</v>
      </c>
    </row>
    <row r="2554" spans="1:4" ht="30">
      <c r="A2554" s="1336">
        <v>34801</v>
      </c>
      <c r="B2554" s="1337" t="s">
        <v>10910</v>
      </c>
      <c r="C2554" s="1336" t="s">
        <v>7867</v>
      </c>
      <c r="D2554" s="1364">
        <v>823.74</v>
      </c>
    </row>
    <row r="2555" spans="1:4" ht="30">
      <c r="A2555" s="1365">
        <v>34799</v>
      </c>
      <c r="B2555" s="1366" t="s">
        <v>10911</v>
      </c>
      <c r="C2555" s="1365" t="s">
        <v>7867</v>
      </c>
      <c r="D2555" s="1367">
        <v>1015.84</v>
      </c>
    </row>
    <row r="2556" spans="1:4" ht="30">
      <c r="A2556" s="1336">
        <v>622</v>
      </c>
      <c r="B2556" s="1337" t="s">
        <v>10912</v>
      </c>
      <c r="C2556" s="1336" t="s">
        <v>7867</v>
      </c>
      <c r="D2556" s="1364">
        <v>457.33</v>
      </c>
    </row>
    <row r="2557" spans="1:4" ht="30">
      <c r="A2557" s="1365">
        <v>34805</v>
      </c>
      <c r="B2557" s="1366" t="s">
        <v>10913</v>
      </c>
      <c r="C2557" s="1365" t="s">
        <v>7868</v>
      </c>
      <c r="D2557" s="1367">
        <v>342.28</v>
      </c>
    </row>
    <row r="2558" spans="1:4" ht="30">
      <c r="A2558" s="1336">
        <v>34803</v>
      </c>
      <c r="B2558" s="1337" t="s">
        <v>10914</v>
      </c>
      <c r="C2558" s="1336" t="s">
        <v>7867</v>
      </c>
      <c r="D2558" s="1364">
        <v>413.89</v>
      </c>
    </row>
    <row r="2559" spans="1:4" ht="30">
      <c r="A2559" s="1365">
        <v>606</v>
      </c>
      <c r="B2559" s="1366" t="s">
        <v>10915</v>
      </c>
      <c r="C2559" s="1365" t="s">
        <v>7868</v>
      </c>
      <c r="D2559" s="1367">
        <v>457.63</v>
      </c>
    </row>
    <row r="2560" spans="1:4" ht="30">
      <c r="A2560" s="1336">
        <v>11227</v>
      </c>
      <c r="B2560" s="1337" t="s">
        <v>10916</v>
      </c>
      <c r="C2560" s="1336" t="s">
        <v>7867</v>
      </c>
      <c r="D2560" s="1364">
        <v>484.7</v>
      </c>
    </row>
    <row r="2561" spans="1:4" ht="30">
      <c r="A2561" s="1365">
        <v>11193</v>
      </c>
      <c r="B2561" s="1366" t="s">
        <v>10917</v>
      </c>
      <c r="C2561" s="1365" t="s">
        <v>7868</v>
      </c>
      <c r="D2561" s="1367">
        <v>463.99</v>
      </c>
    </row>
    <row r="2562" spans="1:4" ht="30">
      <c r="A2562" s="1336">
        <v>11194</v>
      </c>
      <c r="B2562" s="1337" t="s">
        <v>10918</v>
      </c>
      <c r="C2562" s="1336" t="s">
        <v>7868</v>
      </c>
      <c r="D2562" s="1364">
        <v>417.77</v>
      </c>
    </row>
    <row r="2563" spans="1:4" ht="30">
      <c r="A2563" s="1365">
        <v>605</v>
      </c>
      <c r="B2563" s="1366" t="s">
        <v>10919</v>
      </c>
      <c r="C2563" s="1365" t="s">
        <v>7868</v>
      </c>
      <c r="D2563" s="1367">
        <v>524.66999999999996</v>
      </c>
    </row>
    <row r="2564" spans="1:4" ht="30">
      <c r="A2564" s="1336">
        <v>11197</v>
      </c>
      <c r="B2564" s="1337" t="s">
        <v>10920</v>
      </c>
      <c r="C2564" s="1336" t="s">
        <v>7867</v>
      </c>
      <c r="D2564" s="1364">
        <v>635.44000000000005</v>
      </c>
    </row>
    <row r="2565" spans="1:4" ht="45">
      <c r="A2565" s="1365">
        <v>40659</v>
      </c>
      <c r="B2565" s="1366" t="s">
        <v>10921</v>
      </c>
      <c r="C2565" s="1365" t="s">
        <v>7868</v>
      </c>
      <c r="D2565" s="1367">
        <v>526.79999999999995</v>
      </c>
    </row>
    <row r="2566" spans="1:4" ht="45">
      <c r="A2566" s="1336">
        <v>40660</v>
      </c>
      <c r="B2566" s="1337" t="s">
        <v>10922</v>
      </c>
      <c r="C2566" s="1336" t="s">
        <v>7868</v>
      </c>
      <c r="D2566" s="1364">
        <v>667.66</v>
      </c>
    </row>
    <row r="2567" spans="1:4" ht="45">
      <c r="A2567" s="1365">
        <v>40661</v>
      </c>
      <c r="B2567" s="1366" t="s">
        <v>10923</v>
      </c>
      <c r="C2567" s="1365" t="s">
        <v>7868</v>
      </c>
      <c r="D2567" s="1367">
        <v>410.49</v>
      </c>
    </row>
    <row r="2568" spans="1:4" ht="45">
      <c r="A2568" s="1336">
        <v>3421</v>
      </c>
      <c r="B2568" s="1337" t="s">
        <v>10924</v>
      </c>
      <c r="C2568" s="1336" t="s">
        <v>7868</v>
      </c>
      <c r="D2568" s="1364">
        <v>413.63</v>
      </c>
    </row>
    <row r="2569" spans="1:4">
      <c r="A2569" s="1365">
        <v>599</v>
      </c>
      <c r="B2569" s="1366" t="s">
        <v>10925</v>
      </c>
      <c r="C2569" s="1365" t="s">
        <v>7868</v>
      </c>
      <c r="D2569" s="1367">
        <v>463.92</v>
      </c>
    </row>
    <row r="2570" spans="1:4">
      <c r="A2570" s="1336">
        <v>34380</v>
      </c>
      <c r="B2570" s="1337" t="s">
        <v>10926</v>
      </c>
      <c r="C2570" s="1336" t="s">
        <v>7867</v>
      </c>
      <c r="D2570" s="1364">
        <v>240.59</v>
      </c>
    </row>
    <row r="2571" spans="1:4">
      <c r="A2571" s="1365">
        <v>34381</v>
      </c>
      <c r="B2571" s="1366" t="s">
        <v>10927</v>
      </c>
      <c r="C2571" s="1365" t="s">
        <v>7867</v>
      </c>
      <c r="D2571" s="1367">
        <v>313.54000000000002</v>
      </c>
    </row>
    <row r="2572" spans="1:4">
      <c r="A2572" s="1336">
        <v>601</v>
      </c>
      <c r="B2572" s="1337" t="s">
        <v>10927</v>
      </c>
      <c r="C2572" s="1336" t="s">
        <v>7868</v>
      </c>
      <c r="D2572" s="1364">
        <v>625.82000000000005</v>
      </c>
    </row>
    <row r="2573" spans="1:4" ht="30">
      <c r="A2573" s="1365">
        <v>3423</v>
      </c>
      <c r="B2573" s="1366" t="s">
        <v>10928</v>
      </c>
      <c r="C2573" s="1365" t="s">
        <v>7868</v>
      </c>
      <c r="D2573" s="1367">
        <v>583.33000000000004</v>
      </c>
    </row>
    <row r="2574" spans="1:4" ht="30">
      <c r="A2574" s="1336">
        <v>34797</v>
      </c>
      <c r="B2574" s="1337" t="s">
        <v>10929</v>
      </c>
      <c r="C2574" s="1336" t="s">
        <v>7867</v>
      </c>
      <c r="D2574" s="1364">
        <v>258.98</v>
      </c>
    </row>
    <row r="2575" spans="1:4" ht="30">
      <c r="A2575" s="1365">
        <v>624</v>
      </c>
      <c r="B2575" s="1366" t="s">
        <v>10930</v>
      </c>
      <c r="C2575" s="1365" t="s">
        <v>7868</v>
      </c>
      <c r="D2575" s="1367">
        <v>539.54999999999995</v>
      </c>
    </row>
    <row r="2576" spans="1:4" ht="30">
      <c r="A2576" s="1336">
        <v>623</v>
      </c>
      <c r="B2576" s="1337" t="s">
        <v>10931</v>
      </c>
      <c r="C2576" s="1336" t="s">
        <v>7868</v>
      </c>
      <c r="D2576" s="1364">
        <v>202.6</v>
      </c>
    </row>
    <row r="2577" spans="1:4">
      <c r="A2577" s="1365">
        <v>25964</v>
      </c>
      <c r="B2577" s="1366" t="s">
        <v>10932</v>
      </c>
      <c r="C2577" s="1365" t="s">
        <v>7866</v>
      </c>
      <c r="D2577" s="1367">
        <v>12.27</v>
      </c>
    </row>
    <row r="2578" spans="1:4">
      <c r="A2578" s="1336">
        <v>41077</v>
      </c>
      <c r="B2578" s="1337" t="s">
        <v>10933</v>
      </c>
      <c r="C2578" s="1336" t="s">
        <v>7875</v>
      </c>
      <c r="D2578" s="1364">
        <v>2164.7199999999998</v>
      </c>
    </row>
    <row r="2579" spans="1:4">
      <c r="A2579" s="1365">
        <v>20159</v>
      </c>
      <c r="B2579" s="1366" t="s">
        <v>10934</v>
      </c>
      <c r="C2579" s="1365" t="s">
        <v>7867</v>
      </c>
      <c r="D2579" s="1367">
        <v>21.13</v>
      </c>
    </row>
    <row r="2580" spans="1:4">
      <c r="A2580" s="1336">
        <v>37963</v>
      </c>
      <c r="B2580" s="1337" t="s">
        <v>10935</v>
      </c>
      <c r="C2580" s="1336" t="s">
        <v>7867</v>
      </c>
      <c r="D2580" s="1364">
        <v>3.31</v>
      </c>
    </row>
    <row r="2581" spans="1:4">
      <c r="A2581" s="1365">
        <v>37964</v>
      </c>
      <c r="B2581" s="1366" t="s">
        <v>10936</v>
      </c>
      <c r="C2581" s="1365" t="s">
        <v>7867</v>
      </c>
      <c r="D2581" s="1367">
        <v>5.51</v>
      </c>
    </row>
    <row r="2582" spans="1:4">
      <c r="A2582" s="1336">
        <v>37965</v>
      </c>
      <c r="B2582" s="1337" t="s">
        <v>10937</v>
      </c>
      <c r="C2582" s="1336" t="s">
        <v>7867</v>
      </c>
      <c r="D2582" s="1364">
        <v>7.99</v>
      </c>
    </row>
    <row r="2583" spans="1:4">
      <c r="A2583" s="1365">
        <v>37966</v>
      </c>
      <c r="B2583" s="1366" t="s">
        <v>10938</v>
      </c>
      <c r="C2583" s="1365" t="s">
        <v>7867</v>
      </c>
      <c r="D2583" s="1367">
        <v>14.48</v>
      </c>
    </row>
    <row r="2584" spans="1:4">
      <c r="A2584" s="1336">
        <v>37967</v>
      </c>
      <c r="B2584" s="1337" t="s">
        <v>10939</v>
      </c>
      <c r="C2584" s="1336" t="s">
        <v>7867</v>
      </c>
      <c r="D2584" s="1364">
        <v>23.22</v>
      </c>
    </row>
    <row r="2585" spans="1:4">
      <c r="A2585" s="1365">
        <v>37968</v>
      </c>
      <c r="B2585" s="1366" t="s">
        <v>10940</v>
      </c>
      <c r="C2585" s="1365" t="s">
        <v>7867</v>
      </c>
      <c r="D2585" s="1367">
        <v>50.92</v>
      </c>
    </row>
    <row r="2586" spans="1:4">
      <c r="A2586" s="1336">
        <v>37969</v>
      </c>
      <c r="B2586" s="1337" t="s">
        <v>10941</v>
      </c>
      <c r="C2586" s="1336" t="s">
        <v>7867</v>
      </c>
      <c r="D2586" s="1364">
        <v>136.03</v>
      </c>
    </row>
    <row r="2587" spans="1:4">
      <c r="A2587" s="1365">
        <v>37970</v>
      </c>
      <c r="B2587" s="1366" t="s">
        <v>10942</v>
      </c>
      <c r="C2587" s="1365" t="s">
        <v>7867</v>
      </c>
      <c r="D2587" s="1367">
        <v>158.69</v>
      </c>
    </row>
    <row r="2588" spans="1:4">
      <c r="A2588" s="1336">
        <v>21118</v>
      </c>
      <c r="B2588" s="1337" t="s">
        <v>10943</v>
      </c>
      <c r="C2588" s="1336" t="s">
        <v>7867</v>
      </c>
      <c r="D2588" s="1364">
        <v>2.5</v>
      </c>
    </row>
    <row r="2589" spans="1:4">
      <c r="A2589" s="1365">
        <v>37956</v>
      </c>
      <c r="B2589" s="1366" t="s">
        <v>10944</v>
      </c>
      <c r="C2589" s="1365" t="s">
        <v>7867</v>
      </c>
      <c r="D2589" s="1367">
        <v>3.96</v>
      </c>
    </row>
    <row r="2590" spans="1:4">
      <c r="A2590" s="1336">
        <v>37957</v>
      </c>
      <c r="B2590" s="1337" t="s">
        <v>10945</v>
      </c>
      <c r="C2590" s="1336" t="s">
        <v>7867</v>
      </c>
      <c r="D2590" s="1364">
        <v>8.35</v>
      </c>
    </row>
    <row r="2591" spans="1:4">
      <c r="A2591" s="1365">
        <v>37958</v>
      </c>
      <c r="B2591" s="1366" t="s">
        <v>10946</v>
      </c>
      <c r="C2591" s="1365" t="s">
        <v>7867</v>
      </c>
      <c r="D2591" s="1367">
        <v>14.48</v>
      </c>
    </row>
    <row r="2592" spans="1:4">
      <c r="A2592" s="1336">
        <v>37959</v>
      </c>
      <c r="B2592" s="1337" t="s">
        <v>10947</v>
      </c>
      <c r="C2592" s="1336" t="s">
        <v>7867</v>
      </c>
      <c r="D2592" s="1364">
        <v>23.22</v>
      </c>
    </row>
    <row r="2593" spans="1:4">
      <c r="A2593" s="1365">
        <v>37960</v>
      </c>
      <c r="B2593" s="1366" t="s">
        <v>10948</v>
      </c>
      <c r="C2593" s="1365" t="s">
        <v>7867</v>
      </c>
      <c r="D2593" s="1367">
        <v>50</v>
      </c>
    </row>
    <row r="2594" spans="1:4">
      <c r="A2594" s="1336">
        <v>37961</v>
      </c>
      <c r="B2594" s="1337" t="s">
        <v>10949</v>
      </c>
      <c r="C2594" s="1336" t="s">
        <v>7867</v>
      </c>
      <c r="D2594" s="1364">
        <v>132.65</v>
      </c>
    </row>
    <row r="2595" spans="1:4">
      <c r="A2595" s="1365">
        <v>37962</v>
      </c>
      <c r="B2595" s="1366" t="s">
        <v>10950</v>
      </c>
      <c r="C2595" s="1365" t="s">
        <v>7867</v>
      </c>
      <c r="D2595" s="1367">
        <v>154.13999999999999</v>
      </c>
    </row>
    <row r="2596" spans="1:4">
      <c r="A2596" s="1336">
        <v>3533</v>
      </c>
      <c r="B2596" s="1337" t="s">
        <v>10951</v>
      </c>
      <c r="C2596" s="1336" t="s">
        <v>7867</v>
      </c>
      <c r="D2596" s="1364">
        <v>1.77</v>
      </c>
    </row>
    <row r="2597" spans="1:4">
      <c r="A2597" s="1365">
        <v>3538</v>
      </c>
      <c r="B2597" s="1366" t="s">
        <v>10952</v>
      </c>
      <c r="C2597" s="1365" t="s">
        <v>7867</v>
      </c>
      <c r="D2597" s="1367">
        <v>2.4300000000000002</v>
      </c>
    </row>
    <row r="2598" spans="1:4">
      <c r="A2598" s="1336">
        <v>3497</v>
      </c>
      <c r="B2598" s="1337" t="s">
        <v>10953</v>
      </c>
      <c r="C2598" s="1336" t="s">
        <v>7867</v>
      </c>
      <c r="D2598" s="1364">
        <v>10.74</v>
      </c>
    </row>
    <row r="2599" spans="1:4">
      <c r="A2599" s="1365">
        <v>3498</v>
      </c>
      <c r="B2599" s="1366" t="s">
        <v>10954</v>
      </c>
      <c r="C2599" s="1365" t="s">
        <v>7867</v>
      </c>
      <c r="D2599" s="1367">
        <v>3.41</v>
      </c>
    </row>
    <row r="2600" spans="1:4">
      <c r="A2600" s="1336">
        <v>3496</v>
      </c>
      <c r="B2600" s="1337" t="s">
        <v>10955</v>
      </c>
      <c r="C2600" s="1336" t="s">
        <v>7867</v>
      </c>
      <c r="D2600" s="1364">
        <v>2.12</v>
      </c>
    </row>
    <row r="2601" spans="1:4">
      <c r="A2601" s="1365">
        <v>38429</v>
      </c>
      <c r="B2601" s="1366" t="s">
        <v>10956</v>
      </c>
      <c r="C2601" s="1365" t="s">
        <v>7867</v>
      </c>
      <c r="D2601" s="1367">
        <v>8.44</v>
      </c>
    </row>
    <row r="2602" spans="1:4">
      <c r="A2602" s="1336">
        <v>38431</v>
      </c>
      <c r="B2602" s="1337" t="s">
        <v>10957</v>
      </c>
      <c r="C2602" s="1336" t="s">
        <v>7867</v>
      </c>
      <c r="D2602" s="1364">
        <v>13.37</v>
      </c>
    </row>
    <row r="2603" spans="1:4">
      <c r="A2603" s="1365">
        <v>38430</v>
      </c>
      <c r="B2603" s="1366" t="s">
        <v>10958</v>
      </c>
      <c r="C2603" s="1365" t="s">
        <v>7867</v>
      </c>
      <c r="D2603" s="1367">
        <v>17.09</v>
      </c>
    </row>
    <row r="2604" spans="1:4">
      <c r="A2604" s="1336">
        <v>38449</v>
      </c>
      <c r="B2604" s="1337" t="s">
        <v>10959</v>
      </c>
      <c r="C2604" s="1336" t="s">
        <v>7867</v>
      </c>
      <c r="D2604" s="1364">
        <v>20.81</v>
      </c>
    </row>
    <row r="2605" spans="1:4">
      <c r="A2605" s="1365">
        <v>36348</v>
      </c>
      <c r="B2605" s="1366" t="s">
        <v>10960</v>
      </c>
      <c r="C2605" s="1365" t="s">
        <v>7867</v>
      </c>
      <c r="D2605" s="1367">
        <v>1.08</v>
      </c>
    </row>
    <row r="2606" spans="1:4">
      <c r="A2606" s="1336">
        <v>36349</v>
      </c>
      <c r="B2606" s="1337" t="s">
        <v>10961</v>
      </c>
      <c r="C2606" s="1336" t="s">
        <v>7867</v>
      </c>
      <c r="D2606" s="1364">
        <v>1.62</v>
      </c>
    </row>
    <row r="2607" spans="1:4">
      <c r="A2607" s="1365">
        <v>38433</v>
      </c>
      <c r="B2607" s="1366" t="s">
        <v>10962</v>
      </c>
      <c r="C2607" s="1365" t="s">
        <v>7867</v>
      </c>
      <c r="D2607" s="1367">
        <v>3</v>
      </c>
    </row>
    <row r="2608" spans="1:4">
      <c r="A2608" s="1336">
        <v>38440</v>
      </c>
      <c r="B2608" s="1337" t="s">
        <v>10963</v>
      </c>
      <c r="C2608" s="1336" t="s">
        <v>7867</v>
      </c>
      <c r="D2608" s="1364">
        <v>103.72</v>
      </c>
    </row>
    <row r="2609" spans="1:4">
      <c r="A2609" s="1365">
        <v>36359</v>
      </c>
      <c r="B2609" s="1366" t="s">
        <v>10964</v>
      </c>
      <c r="C2609" s="1365" t="s">
        <v>7867</v>
      </c>
      <c r="D2609" s="1367">
        <v>1.29</v>
      </c>
    </row>
    <row r="2610" spans="1:4">
      <c r="A2610" s="1336">
        <v>36360</v>
      </c>
      <c r="B2610" s="1337" t="s">
        <v>10965</v>
      </c>
      <c r="C2610" s="1336" t="s">
        <v>7867</v>
      </c>
      <c r="D2610" s="1364">
        <v>1.99</v>
      </c>
    </row>
    <row r="2611" spans="1:4">
      <c r="A2611" s="1365">
        <v>38434</v>
      </c>
      <c r="B2611" s="1366" t="s">
        <v>10966</v>
      </c>
      <c r="C2611" s="1365" t="s">
        <v>7867</v>
      </c>
      <c r="D2611" s="1367">
        <v>3.04</v>
      </c>
    </row>
    <row r="2612" spans="1:4">
      <c r="A2612" s="1336">
        <v>38435</v>
      </c>
      <c r="B2612" s="1337" t="s">
        <v>10967</v>
      </c>
      <c r="C2612" s="1336" t="s">
        <v>7867</v>
      </c>
      <c r="D2612" s="1364">
        <v>5.78</v>
      </c>
    </row>
    <row r="2613" spans="1:4">
      <c r="A2613" s="1365">
        <v>38436</v>
      </c>
      <c r="B2613" s="1366" t="s">
        <v>10968</v>
      </c>
      <c r="C2613" s="1365" t="s">
        <v>7867</v>
      </c>
      <c r="D2613" s="1367">
        <v>11.96</v>
      </c>
    </row>
    <row r="2614" spans="1:4">
      <c r="A2614" s="1336">
        <v>38437</v>
      </c>
      <c r="B2614" s="1337" t="s">
        <v>10969</v>
      </c>
      <c r="C2614" s="1336" t="s">
        <v>7867</v>
      </c>
      <c r="D2614" s="1364">
        <v>17.96</v>
      </c>
    </row>
    <row r="2615" spans="1:4">
      <c r="A2615" s="1365">
        <v>38438</v>
      </c>
      <c r="B2615" s="1366" t="s">
        <v>10970</v>
      </c>
      <c r="C2615" s="1365" t="s">
        <v>7867</v>
      </c>
      <c r="D2615" s="1367">
        <v>45.37</v>
      </c>
    </row>
    <row r="2616" spans="1:4">
      <c r="A2616" s="1336">
        <v>38439</v>
      </c>
      <c r="B2616" s="1337" t="s">
        <v>10971</v>
      </c>
      <c r="C2616" s="1336" t="s">
        <v>7867</v>
      </c>
      <c r="D2616" s="1364">
        <v>69.16</v>
      </c>
    </row>
    <row r="2617" spans="1:4">
      <c r="A2617" s="1365">
        <v>10836</v>
      </c>
      <c r="B2617" s="1366" t="s">
        <v>10972</v>
      </c>
      <c r="C2617" s="1365" t="s">
        <v>7867</v>
      </c>
      <c r="D2617" s="1367">
        <v>13.57</v>
      </c>
    </row>
    <row r="2618" spans="1:4">
      <c r="A2618" s="1336">
        <v>20128</v>
      </c>
      <c r="B2618" s="1337" t="s">
        <v>10973</v>
      </c>
      <c r="C2618" s="1336" t="s">
        <v>7867</v>
      </c>
      <c r="D2618" s="1364">
        <v>33.770000000000003</v>
      </c>
    </row>
    <row r="2619" spans="1:4">
      <c r="A2619" s="1365">
        <v>20131</v>
      </c>
      <c r="B2619" s="1366" t="s">
        <v>10974</v>
      </c>
      <c r="C2619" s="1365" t="s">
        <v>7867</v>
      </c>
      <c r="D2619" s="1367">
        <v>30.42</v>
      </c>
    </row>
    <row r="2620" spans="1:4">
      <c r="A2620" s="1336">
        <v>3521</v>
      </c>
      <c r="B2620" s="1337" t="s">
        <v>10975</v>
      </c>
      <c r="C2620" s="1336" t="s">
        <v>7867</v>
      </c>
      <c r="D2620" s="1364">
        <v>1.29</v>
      </c>
    </row>
    <row r="2621" spans="1:4">
      <c r="A2621" s="1365">
        <v>3531</v>
      </c>
      <c r="B2621" s="1366" t="s">
        <v>10976</v>
      </c>
      <c r="C2621" s="1365" t="s">
        <v>7867</v>
      </c>
      <c r="D2621" s="1367">
        <v>1.4</v>
      </c>
    </row>
    <row r="2622" spans="1:4">
      <c r="A2622" s="1336">
        <v>3522</v>
      </c>
      <c r="B2622" s="1337" t="s">
        <v>10977</v>
      </c>
      <c r="C2622" s="1336" t="s">
        <v>7867</v>
      </c>
      <c r="D2622" s="1364">
        <v>2.2799999999999998</v>
      </c>
    </row>
    <row r="2623" spans="1:4">
      <c r="A2623" s="1365">
        <v>3527</v>
      </c>
      <c r="B2623" s="1366" t="s">
        <v>10978</v>
      </c>
      <c r="C2623" s="1365" t="s">
        <v>7867</v>
      </c>
      <c r="D2623" s="1367">
        <v>7.19</v>
      </c>
    </row>
    <row r="2624" spans="1:4">
      <c r="A2624" s="1336">
        <v>10835</v>
      </c>
      <c r="B2624" s="1337" t="s">
        <v>10979</v>
      </c>
      <c r="C2624" s="1336" t="s">
        <v>7867</v>
      </c>
      <c r="D2624" s="1364">
        <v>3.02</v>
      </c>
    </row>
    <row r="2625" spans="1:4">
      <c r="A2625" s="1365">
        <v>3475</v>
      </c>
      <c r="B2625" s="1366" t="s">
        <v>10980</v>
      </c>
      <c r="C2625" s="1365" t="s">
        <v>7867</v>
      </c>
      <c r="D2625" s="1367">
        <v>2.2599999999999998</v>
      </c>
    </row>
    <row r="2626" spans="1:4">
      <c r="A2626" s="1336">
        <v>3485</v>
      </c>
      <c r="B2626" s="1337" t="s">
        <v>10981</v>
      </c>
      <c r="C2626" s="1336" t="s">
        <v>7867</v>
      </c>
      <c r="D2626" s="1364">
        <v>6.9</v>
      </c>
    </row>
    <row r="2627" spans="1:4">
      <c r="A2627" s="1365">
        <v>3534</v>
      </c>
      <c r="B2627" s="1366" t="s">
        <v>10982</v>
      </c>
      <c r="C2627" s="1365" t="s">
        <v>7867</v>
      </c>
      <c r="D2627" s="1367">
        <v>2.93</v>
      </c>
    </row>
    <row r="2628" spans="1:4">
      <c r="A2628" s="1336">
        <v>3543</v>
      </c>
      <c r="B2628" s="1337" t="s">
        <v>10983</v>
      </c>
      <c r="C2628" s="1336" t="s">
        <v>7867</v>
      </c>
      <c r="D2628" s="1364">
        <v>1.46</v>
      </c>
    </row>
    <row r="2629" spans="1:4">
      <c r="A2629" s="1365">
        <v>3482</v>
      </c>
      <c r="B2629" s="1366" t="s">
        <v>10984</v>
      </c>
      <c r="C2629" s="1365" t="s">
        <v>7867</v>
      </c>
      <c r="D2629" s="1367">
        <v>3.52</v>
      </c>
    </row>
    <row r="2630" spans="1:4">
      <c r="A2630" s="1336">
        <v>3505</v>
      </c>
      <c r="B2630" s="1337" t="s">
        <v>10985</v>
      </c>
      <c r="C2630" s="1336" t="s">
        <v>7867</v>
      </c>
      <c r="D2630" s="1364">
        <v>2.1</v>
      </c>
    </row>
    <row r="2631" spans="1:4">
      <c r="A2631" s="1365">
        <v>3516</v>
      </c>
      <c r="B2631" s="1366" t="s">
        <v>10986</v>
      </c>
      <c r="C2631" s="1365" t="s">
        <v>7867</v>
      </c>
      <c r="D2631" s="1367">
        <v>1.94</v>
      </c>
    </row>
    <row r="2632" spans="1:4">
      <c r="A2632" s="1336">
        <v>3517</v>
      </c>
      <c r="B2632" s="1337" t="s">
        <v>10987</v>
      </c>
      <c r="C2632" s="1336" t="s">
        <v>7867</v>
      </c>
      <c r="D2632" s="1364">
        <v>1.18</v>
      </c>
    </row>
    <row r="2633" spans="1:4">
      <c r="A2633" s="1365">
        <v>3515</v>
      </c>
      <c r="B2633" s="1366" t="s">
        <v>10988</v>
      </c>
      <c r="C2633" s="1365" t="s">
        <v>7867</v>
      </c>
      <c r="D2633" s="1367">
        <v>4.4000000000000004</v>
      </c>
    </row>
    <row r="2634" spans="1:4">
      <c r="A2634" s="1336">
        <v>20147</v>
      </c>
      <c r="B2634" s="1337" t="s">
        <v>10989</v>
      </c>
      <c r="C2634" s="1336" t="s">
        <v>7867</v>
      </c>
      <c r="D2634" s="1364">
        <v>4.51</v>
      </c>
    </row>
    <row r="2635" spans="1:4">
      <c r="A2635" s="1365">
        <v>3524</v>
      </c>
      <c r="B2635" s="1366" t="s">
        <v>10990</v>
      </c>
      <c r="C2635" s="1365" t="s">
        <v>7867</v>
      </c>
      <c r="D2635" s="1367">
        <v>5.37</v>
      </c>
    </row>
    <row r="2636" spans="1:4">
      <c r="A2636" s="1336">
        <v>3532</v>
      </c>
      <c r="B2636" s="1337" t="s">
        <v>10991</v>
      </c>
      <c r="C2636" s="1336" t="s">
        <v>7867</v>
      </c>
      <c r="D2636" s="1364">
        <v>10.01</v>
      </c>
    </row>
    <row r="2637" spans="1:4">
      <c r="A2637" s="1365">
        <v>3528</v>
      </c>
      <c r="B2637" s="1366" t="s">
        <v>10992</v>
      </c>
      <c r="C2637" s="1365" t="s">
        <v>7867</v>
      </c>
      <c r="D2637" s="1367">
        <v>6.13</v>
      </c>
    </row>
    <row r="2638" spans="1:4">
      <c r="A2638" s="1336">
        <v>37952</v>
      </c>
      <c r="B2638" s="1337" t="s">
        <v>10993</v>
      </c>
      <c r="C2638" s="1336" t="s">
        <v>7867</v>
      </c>
      <c r="D2638" s="1364">
        <v>37.85</v>
      </c>
    </row>
    <row r="2639" spans="1:4">
      <c r="A2639" s="1365">
        <v>37951</v>
      </c>
      <c r="B2639" s="1366" t="s">
        <v>10994</v>
      </c>
      <c r="C2639" s="1365" t="s">
        <v>7867</v>
      </c>
      <c r="D2639" s="1367">
        <v>1.64</v>
      </c>
    </row>
    <row r="2640" spans="1:4">
      <c r="A2640" s="1336">
        <v>3518</v>
      </c>
      <c r="B2640" s="1337" t="s">
        <v>10995</v>
      </c>
      <c r="C2640" s="1336" t="s">
        <v>7867</v>
      </c>
      <c r="D2640" s="1364">
        <v>2.36</v>
      </c>
    </row>
    <row r="2641" spans="1:4">
      <c r="A2641" s="1365">
        <v>3519</v>
      </c>
      <c r="B2641" s="1366" t="s">
        <v>10996</v>
      </c>
      <c r="C2641" s="1365" t="s">
        <v>7867</v>
      </c>
      <c r="D2641" s="1367">
        <v>5.42</v>
      </c>
    </row>
    <row r="2642" spans="1:4">
      <c r="A2642" s="1336">
        <v>3520</v>
      </c>
      <c r="B2642" s="1337" t="s">
        <v>10997</v>
      </c>
      <c r="C2642" s="1336" t="s">
        <v>7867</v>
      </c>
      <c r="D2642" s="1364">
        <v>6.07</v>
      </c>
    </row>
    <row r="2643" spans="1:4">
      <c r="A2643" s="1365">
        <v>37950</v>
      </c>
      <c r="B2643" s="1366" t="s">
        <v>10998</v>
      </c>
      <c r="C2643" s="1365" t="s">
        <v>7867</v>
      </c>
      <c r="D2643" s="1367">
        <v>36.51</v>
      </c>
    </row>
    <row r="2644" spans="1:4">
      <c r="A2644" s="1336">
        <v>37949</v>
      </c>
      <c r="B2644" s="1337" t="s">
        <v>10999</v>
      </c>
      <c r="C2644" s="1336" t="s">
        <v>7867</v>
      </c>
      <c r="D2644" s="1364">
        <v>1.33</v>
      </c>
    </row>
    <row r="2645" spans="1:4">
      <c r="A2645" s="1365">
        <v>3526</v>
      </c>
      <c r="B2645" s="1366" t="s">
        <v>11000</v>
      </c>
      <c r="C2645" s="1365" t="s">
        <v>7867</v>
      </c>
      <c r="D2645" s="1367">
        <v>1.81</v>
      </c>
    </row>
    <row r="2646" spans="1:4">
      <c r="A2646" s="1336">
        <v>3509</v>
      </c>
      <c r="B2646" s="1337" t="s">
        <v>11001</v>
      </c>
      <c r="C2646" s="1336" t="s">
        <v>7867</v>
      </c>
      <c r="D2646" s="1364">
        <v>4.62</v>
      </c>
    </row>
    <row r="2647" spans="1:4">
      <c r="A2647" s="1365">
        <v>3530</v>
      </c>
      <c r="B2647" s="1366" t="s">
        <v>11002</v>
      </c>
      <c r="C2647" s="1365" t="s">
        <v>7867</v>
      </c>
      <c r="D2647" s="1367">
        <v>157.33000000000001</v>
      </c>
    </row>
    <row r="2648" spans="1:4">
      <c r="A2648" s="1336">
        <v>3542</v>
      </c>
      <c r="B2648" s="1337" t="s">
        <v>11003</v>
      </c>
      <c r="C2648" s="1336" t="s">
        <v>7867</v>
      </c>
      <c r="D2648" s="1364">
        <v>0.39</v>
      </c>
    </row>
    <row r="2649" spans="1:4">
      <c r="A2649" s="1365">
        <v>3529</v>
      </c>
      <c r="B2649" s="1366" t="s">
        <v>11004</v>
      </c>
      <c r="C2649" s="1365" t="s">
        <v>7867</v>
      </c>
      <c r="D2649" s="1367">
        <v>0.59</v>
      </c>
    </row>
    <row r="2650" spans="1:4">
      <c r="A2650" s="1336">
        <v>3536</v>
      </c>
      <c r="B2650" s="1337" t="s">
        <v>11005</v>
      </c>
      <c r="C2650" s="1336" t="s">
        <v>7867</v>
      </c>
      <c r="D2650" s="1364">
        <v>1.53</v>
      </c>
    </row>
    <row r="2651" spans="1:4">
      <c r="A2651" s="1365">
        <v>3535</v>
      </c>
      <c r="B2651" s="1366" t="s">
        <v>11006</v>
      </c>
      <c r="C2651" s="1365" t="s">
        <v>7867</v>
      </c>
      <c r="D2651" s="1367">
        <v>3.73</v>
      </c>
    </row>
    <row r="2652" spans="1:4">
      <c r="A2652" s="1336">
        <v>3540</v>
      </c>
      <c r="B2652" s="1337" t="s">
        <v>11007</v>
      </c>
      <c r="C2652" s="1336" t="s">
        <v>7867</v>
      </c>
      <c r="D2652" s="1364">
        <v>4.1399999999999997</v>
      </c>
    </row>
    <row r="2653" spans="1:4">
      <c r="A2653" s="1365">
        <v>3539</v>
      </c>
      <c r="B2653" s="1366" t="s">
        <v>11008</v>
      </c>
      <c r="C2653" s="1365" t="s">
        <v>7867</v>
      </c>
      <c r="D2653" s="1367">
        <v>18.940000000000001</v>
      </c>
    </row>
    <row r="2654" spans="1:4">
      <c r="A2654" s="1336">
        <v>3513</v>
      </c>
      <c r="B2654" s="1337" t="s">
        <v>11009</v>
      </c>
      <c r="C2654" s="1336" t="s">
        <v>7867</v>
      </c>
      <c r="D2654" s="1364">
        <v>67.62</v>
      </c>
    </row>
    <row r="2655" spans="1:4">
      <c r="A2655" s="1365">
        <v>3492</v>
      </c>
      <c r="B2655" s="1366" t="s">
        <v>11010</v>
      </c>
      <c r="C2655" s="1365" t="s">
        <v>7867</v>
      </c>
      <c r="D2655" s="1367">
        <v>8.68</v>
      </c>
    </row>
    <row r="2656" spans="1:4">
      <c r="A2656" s="1336">
        <v>3491</v>
      </c>
      <c r="B2656" s="1337" t="s">
        <v>11011</v>
      </c>
      <c r="C2656" s="1336" t="s">
        <v>7867</v>
      </c>
      <c r="D2656" s="1364">
        <v>7.21</v>
      </c>
    </row>
    <row r="2657" spans="1:4">
      <c r="A2657" s="1365">
        <v>3493</v>
      </c>
      <c r="B2657" s="1366" t="s">
        <v>11012</v>
      </c>
      <c r="C2657" s="1365" t="s">
        <v>7867</v>
      </c>
      <c r="D2657" s="1367">
        <v>16.850000000000001</v>
      </c>
    </row>
    <row r="2658" spans="1:4">
      <c r="A2658" s="1336">
        <v>12628</v>
      </c>
      <c r="B2658" s="1337" t="s">
        <v>11013</v>
      </c>
      <c r="C2658" s="1336" t="s">
        <v>7867</v>
      </c>
      <c r="D2658" s="1364">
        <v>5.87</v>
      </c>
    </row>
    <row r="2659" spans="1:4">
      <c r="A2659" s="1365">
        <v>12629</v>
      </c>
      <c r="B2659" s="1366" t="s">
        <v>11014</v>
      </c>
      <c r="C2659" s="1365" t="s">
        <v>7867</v>
      </c>
      <c r="D2659" s="1367">
        <v>6.37</v>
      </c>
    </row>
    <row r="2660" spans="1:4">
      <c r="A2660" s="1336">
        <v>3481</v>
      </c>
      <c r="B2660" s="1337" t="s">
        <v>11015</v>
      </c>
      <c r="C2660" s="1336" t="s">
        <v>7867</v>
      </c>
      <c r="D2660" s="1364">
        <v>8.7899999999999991</v>
      </c>
    </row>
    <row r="2661" spans="1:4">
      <c r="A2661" s="1365">
        <v>3510</v>
      </c>
      <c r="B2661" s="1366" t="s">
        <v>11016</v>
      </c>
      <c r="C2661" s="1365" t="s">
        <v>7867</v>
      </c>
      <c r="D2661" s="1367">
        <v>7.71</v>
      </c>
    </row>
    <row r="2662" spans="1:4">
      <c r="A2662" s="1336">
        <v>3508</v>
      </c>
      <c r="B2662" s="1337" t="s">
        <v>11017</v>
      </c>
      <c r="C2662" s="1336" t="s">
        <v>7867</v>
      </c>
      <c r="D2662" s="1364">
        <v>17.559999999999999</v>
      </c>
    </row>
    <row r="2663" spans="1:4">
      <c r="A2663" s="1365">
        <v>38939</v>
      </c>
      <c r="B2663" s="1366" t="s">
        <v>11018</v>
      </c>
      <c r="C2663" s="1365" t="s">
        <v>7867</v>
      </c>
      <c r="D2663" s="1367">
        <v>10.8</v>
      </c>
    </row>
    <row r="2664" spans="1:4">
      <c r="A2664" s="1336">
        <v>38940</v>
      </c>
      <c r="B2664" s="1337" t="s">
        <v>11019</v>
      </c>
      <c r="C2664" s="1336" t="s">
        <v>7867</v>
      </c>
      <c r="D2664" s="1364">
        <v>16.489999999999998</v>
      </c>
    </row>
    <row r="2665" spans="1:4">
      <c r="A2665" s="1365">
        <v>38941</v>
      </c>
      <c r="B2665" s="1366" t="s">
        <v>11020</v>
      </c>
      <c r="C2665" s="1365" t="s">
        <v>7867</v>
      </c>
      <c r="D2665" s="1367">
        <v>19.48</v>
      </c>
    </row>
    <row r="2666" spans="1:4">
      <c r="A2666" s="1336">
        <v>38942</v>
      </c>
      <c r="B2666" s="1337" t="s">
        <v>11021</v>
      </c>
      <c r="C2666" s="1336" t="s">
        <v>7867</v>
      </c>
      <c r="D2666" s="1364">
        <v>21.82</v>
      </c>
    </row>
    <row r="2667" spans="1:4">
      <c r="A2667" s="1365">
        <v>38987</v>
      </c>
      <c r="B2667" s="1366" t="s">
        <v>11022</v>
      </c>
      <c r="C2667" s="1365" t="s">
        <v>7867</v>
      </c>
      <c r="D2667" s="1367">
        <v>5.38</v>
      </c>
    </row>
    <row r="2668" spans="1:4">
      <c r="A2668" s="1336">
        <v>38988</v>
      </c>
      <c r="B2668" s="1337" t="s">
        <v>11023</v>
      </c>
      <c r="C2668" s="1336" t="s">
        <v>7867</v>
      </c>
      <c r="D2668" s="1364">
        <v>12.5</v>
      </c>
    </row>
    <row r="2669" spans="1:4">
      <c r="A2669" s="1365">
        <v>38989</v>
      </c>
      <c r="B2669" s="1366" t="s">
        <v>11024</v>
      </c>
      <c r="C2669" s="1365" t="s">
        <v>7867</v>
      </c>
      <c r="D2669" s="1367">
        <v>16.61</v>
      </c>
    </row>
    <row r="2670" spans="1:4">
      <c r="A2670" s="1336">
        <v>38990</v>
      </c>
      <c r="B2670" s="1337" t="s">
        <v>11025</v>
      </c>
      <c r="C2670" s="1336" t="s">
        <v>7867</v>
      </c>
      <c r="D2670" s="1364">
        <v>43.8</v>
      </c>
    </row>
    <row r="2671" spans="1:4">
      <c r="A2671" s="1365">
        <v>38991</v>
      </c>
      <c r="B2671" s="1366" t="s">
        <v>11026</v>
      </c>
      <c r="C2671" s="1365" t="s">
        <v>7867</v>
      </c>
      <c r="D2671" s="1367">
        <v>88.49</v>
      </c>
    </row>
    <row r="2672" spans="1:4">
      <c r="A2672" s="1336">
        <v>38913</v>
      </c>
      <c r="B2672" s="1337" t="s">
        <v>11027</v>
      </c>
      <c r="C2672" s="1336" t="s">
        <v>7867</v>
      </c>
      <c r="D2672" s="1364">
        <v>10.02</v>
      </c>
    </row>
    <row r="2673" spans="1:4">
      <c r="A2673" s="1365">
        <v>38914</v>
      </c>
      <c r="B2673" s="1366" t="s">
        <v>11028</v>
      </c>
      <c r="C2673" s="1365" t="s">
        <v>7867</v>
      </c>
      <c r="D2673" s="1367">
        <v>11.63</v>
      </c>
    </row>
    <row r="2674" spans="1:4">
      <c r="A2674" s="1336">
        <v>38915</v>
      </c>
      <c r="B2674" s="1337" t="s">
        <v>11029</v>
      </c>
      <c r="C2674" s="1336" t="s">
        <v>7867</v>
      </c>
      <c r="D2674" s="1364">
        <v>20.190000000000001</v>
      </c>
    </row>
    <row r="2675" spans="1:4">
      <c r="A2675" s="1365">
        <v>38916</v>
      </c>
      <c r="B2675" s="1366" t="s">
        <v>11030</v>
      </c>
      <c r="C2675" s="1365" t="s">
        <v>7867</v>
      </c>
      <c r="D2675" s="1367">
        <v>26.63</v>
      </c>
    </row>
    <row r="2676" spans="1:4">
      <c r="A2676" s="1336">
        <v>39300</v>
      </c>
      <c r="B2676" s="1337" t="s">
        <v>11031</v>
      </c>
      <c r="C2676" s="1336" t="s">
        <v>7867</v>
      </c>
      <c r="D2676" s="1364">
        <v>9.06</v>
      </c>
    </row>
    <row r="2677" spans="1:4">
      <c r="A2677" s="1365">
        <v>39301</v>
      </c>
      <c r="B2677" s="1366" t="s">
        <v>11032</v>
      </c>
      <c r="C2677" s="1365" t="s">
        <v>7867</v>
      </c>
      <c r="D2677" s="1367">
        <v>12.56</v>
      </c>
    </row>
    <row r="2678" spans="1:4">
      <c r="A2678" s="1336">
        <v>39302</v>
      </c>
      <c r="B2678" s="1337" t="s">
        <v>11033</v>
      </c>
      <c r="C2678" s="1336" t="s">
        <v>7867</v>
      </c>
      <c r="D2678" s="1364">
        <v>15.79</v>
      </c>
    </row>
    <row r="2679" spans="1:4">
      <c r="A2679" s="1365">
        <v>39303</v>
      </c>
      <c r="B2679" s="1366" t="s">
        <v>11034</v>
      </c>
      <c r="C2679" s="1365" t="s">
        <v>7867</v>
      </c>
      <c r="D2679" s="1367">
        <v>27.76</v>
      </c>
    </row>
    <row r="2680" spans="1:4">
      <c r="A2680" s="1336">
        <v>38923</v>
      </c>
      <c r="B2680" s="1337" t="s">
        <v>11035</v>
      </c>
      <c r="C2680" s="1336" t="s">
        <v>7867</v>
      </c>
      <c r="D2680" s="1364">
        <v>8.84</v>
      </c>
    </row>
    <row r="2681" spans="1:4">
      <c r="A2681" s="1365">
        <v>38925</v>
      </c>
      <c r="B2681" s="1366" t="s">
        <v>11036</v>
      </c>
      <c r="C2681" s="1365" t="s">
        <v>7867</v>
      </c>
      <c r="D2681" s="1367">
        <v>9.5</v>
      </c>
    </row>
    <row r="2682" spans="1:4">
      <c r="A2682" s="1336">
        <v>38926</v>
      </c>
      <c r="B2682" s="1337" t="s">
        <v>11037</v>
      </c>
      <c r="C2682" s="1336" t="s">
        <v>7867</v>
      </c>
      <c r="D2682" s="1364">
        <v>13.57</v>
      </c>
    </row>
    <row r="2683" spans="1:4">
      <c r="A2683" s="1365">
        <v>38927</v>
      </c>
      <c r="B2683" s="1366" t="s">
        <v>11038</v>
      </c>
      <c r="C2683" s="1365" t="s">
        <v>7867</v>
      </c>
      <c r="D2683" s="1367">
        <v>14.51</v>
      </c>
    </row>
    <row r="2684" spans="1:4">
      <c r="A2684" s="1336">
        <v>39304</v>
      </c>
      <c r="B2684" s="1337" t="s">
        <v>11039</v>
      </c>
      <c r="C2684" s="1336" t="s">
        <v>7867</v>
      </c>
      <c r="D2684" s="1364">
        <v>11.18</v>
      </c>
    </row>
    <row r="2685" spans="1:4">
      <c r="A2685" s="1365">
        <v>38924</v>
      </c>
      <c r="B2685" s="1366" t="s">
        <v>11040</v>
      </c>
      <c r="C2685" s="1365" t="s">
        <v>7867</v>
      </c>
      <c r="D2685" s="1367">
        <v>15.93</v>
      </c>
    </row>
    <row r="2686" spans="1:4">
      <c r="A2686" s="1336">
        <v>39305</v>
      </c>
      <c r="B2686" s="1337" t="s">
        <v>11041</v>
      </c>
      <c r="C2686" s="1336" t="s">
        <v>7867</v>
      </c>
      <c r="D2686" s="1364">
        <v>14.64</v>
      </c>
    </row>
    <row r="2687" spans="1:4">
      <c r="A2687" s="1365">
        <v>39306</v>
      </c>
      <c r="B2687" s="1366" t="s">
        <v>11042</v>
      </c>
      <c r="C2687" s="1365" t="s">
        <v>7867</v>
      </c>
      <c r="D2687" s="1367">
        <v>18.32</v>
      </c>
    </row>
    <row r="2688" spans="1:4">
      <c r="A2688" s="1336">
        <v>38928</v>
      </c>
      <c r="B2688" s="1337" t="s">
        <v>11043</v>
      </c>
      <c r="C2688" s="1336" t="s">
        <v>7867</v>
      </c>
      <c r="D2688" s="1364">
        <v>16.09</v>
      </c>
    </row>
    <row r="2689" spans="1:4">
      <c r="A2689" s="1365">
        <v>38929</v>
      </c>
      <c r="B2689" s="1366" t="s">
        <v>11044</v>
      </c>
      <c r="C2689" s="1365" t="s">
        <v>7867</v>
      </c>
      <c r="D2689" s="1367">
        <v>28.52</v>
      </c>
    </row>
    <row r="2690" spans="1:4">
      <c r="A2690" s="1336">
        <v>39307</v>
      </c>
      <c r="B2690" s="1337" t="s">
        <v>11045</v>
      </c>
      <c r="C2690" s="1336" t="s">
        <v>7867</v>
      </c>
      <c r="D2690" s="1364">
        <v>21.08</v>
      </c>
    </row>
    <row r="2691" spans="1:4">
      <c r="A2691" s="1365">
        <v>38930</v>
      </c>
      <c r="B2691" s="1366" t="s">
        <v>11046</v>
      </c>
      <c r="C2691" s="1365" t="s">
        <v>7867</v>
      </c>
      <c r="D2691" s="1367">
        <v>35.840000000000003</v>
      </c>
    </row>
    <row r="2692" spans="1:4">
      <c r="A2692" s="1336">
        <v>38931</v>
      </c>
      <c r="B2692" s="1337" t="s">
        <v>11047</v>
      </c>
      <c r="C2692" s="1336" t="s">
        <v>7867</v>
      </c>
      <c r="D2692" s="1364">
        <v>9.02</v>
      </c>
    </row>
    <row r="2693" spans="1:4">
      <c r="A2693" s="1365">
        <v>38932</v>
      </c>
      <c r="B2693" s="1366" t="s">
        <v>11048</v>
      </c>
      <c r="C2693" s="1365" t="s">
        <v>7867</v>
      </c>
      <c r="D2693" s="1367">
        <v>9.11</v>
      </c>
    </row>
    <row r="2694" spans="1:4">
      <c r="A2694" s="1336">
        <v>38934</v>
      </c>
      <c r="B2694" s="1337" t="s">
        <v>11049</v>
      </c>
      <c r="C2694" s="1336" t="s">
        <v>7867</v>
      </c>
      <c r="D2694" s="1364">
        <v>13.47</v>
      </c>
    </row>
    <row r="2695" spans="1:4">
      <c r="A2695" s="1365">
        <v>38935</v>
      </c>
      <c r="B2695" s="1366" t="s">
        <v>11050</v>
      </c>
      <c r="C2695" s="1365" t="s">
        <v>7867</v>
      </c>
      <c r="D2695" s="1367">
        <v>14.41</v>
      </c>
    </row>
    <row r="2696" spans="1:4">
      <c r="A2696" s="1336">
        <v>38936</v>
      </c>
      <c r="B2696" s="1337" t="s">
        <v>11051</v>
      </c>
      <c r="C2696" s="1336" t="s">
        <v>7867</v>
      </c>
      <c r="D2696" s="1364">
        <v>15.43</v>
      </c>
    </row>
    <row r="2697" spans="1:4">
      <c r="A2697" s="1365">
        <v>38937</v>
      </c>
      <c r="B2697" s="1366" t="s">
        <v>11052</v>
      </c>
      <c r="C2697" s="1365" t="s">
        <v>7867</v>
      </c>
      <c r="D2697" s="1367">
        <v>18.809999999999999</v>
      </c>
    </row>
    <row r="2698" spans="1:4">
      <c r="A2698" s="1336">
        <v>38938</v>
      </c>
      <c r="B2698" s="1337" t="s">
        <v>11053</v>
      </c>
      <c r="C2698" s="1336" t="s">
        <v>7867</v>
      </c>
      <c r="D2698" s="1364">
        <v>27.97</v>
      </c>
    </row>
    <row r="2699" spans="1:4">
      <c r="A2699" s="1365">
        <v>3489</v>
      </c>
      <c r="B2699" s="1366" t="s">
        <v>11054</v>
      </c>
      <c r="C2699" s="1365" t="s">
        <v>7867</v>
      </c>
      <c r="D2699" s="1367">
        <v>9.82</v>
      </c>
    </row>
    <row r="2700" spans="1:4">
      <c r="A2700" s="1336">
        <v>20151</v>
      </c>
      <c r="B2700" s="1337" t="s">
        <v>11055</v>
      </c>
      <c r="C2700" s="1336" t="s">
        <v>7867</v>
      </c>
      <c r="D2700" s="1364">
        <v>14.86</v>
      </c>
    </row>
    <row r="2701" spans="1:4">
      <c r="A2701" s="1365">
        <v>20152</v>
      </c>
      <c r="B2701" s="1366" t="s">
        <v>11056</v>
      </c>
      <c r="C2701" s="1365" t="s">
        <v>7867</v>
      </c>
      <c r="D2701" s="1367">
        <v>47.1</v>
      </c>
    </row>
    <row r="2702" spans="1:4">
      <c r="A2702" s="1336">
        <v>20148</v>
      </c>
      <c r="B2702" s="1337" t="s">
        <v>11057</v>
      </c>
      <c r="C2702" s="1336" t="s">
        <v>7867</v>
      </c>
      <c r="D2702" s="1364">
        <v>2.73</v>
      </c>
    </row>
    <row r="2703" spans="1:4">
      <c r="A2703" s="1365">
        <v>20149</v>
      </c>
      <c r="B2703" s="1366" t="s">
        <v>11058</v>
      </c>
      <c r="C2703" s="1365" t="s">
        <v>7867</v>
      </c>
      <c r="D2703" s="1367">
        <v>4.1100000000000003</v>
      </c>
    </row>
    <row r="2704" spans="1:4">
      <c r="A2704" s="1336">
        <v>20150</v>
      </c>
      <c r="B2704" s="1337" t="s">
        <v>11059</v>
      </c>
      <c r="C2704" s="1336" t="s">
        <v>7867</v>
      </c>
      <c r="D2704" s="1364">
        <v>10.81</v>
      </c>
    </row>
    <row r="2705" spans="1:4">
      <c r="A2705" s="1365">
        <v>20157</v>
      </c>
      <c r="B2705" s="1366" t="s">
        <v>11060</v>
      </c>
      <c r="C2705" s="1365" t="s">
        <v>7867</v>
      </c>
      <c r="D2705" s="1367">
        <v>18.47</v>
      </c>
    </row>
    <row r="2706" spans="1:4">
      <c r="A2706" s="1336">
        <v>20158</v>
      </c>
      <c r="B2706" s="1337" t="s">
        <v>11061</v>
      </c>
      <c r="C2706" s="1336" t="s">
        <v>7867</v>
      </c>
      <c r="D2706" s="1364">
        <v>60.59</v>
      </c>
    </row>
    <row r="2707" spans="1:4">
      <c r="A2707" s="1365">
        <v>20154</v>
      </c>
      <c r="B2707" s="1366" t="s">
        <v>11062</v>
      </c>
      <c r="C2707" s="1365" t="s">
        <v>7867</v>
      </c>
      <c r="D2707" s="1367">
        <v>3.01</v>
      </c>
    </row>
    <row r="2708" spans="1:4">
      <c r="A2708" s="1336">
        <v>20155</v>
      </c>
      <c r="B2708" s="1337" t="s">
        <v>11063</v>
      </c>
      <c r="C2708" s="1336" t="s">
        <v>7867</v>
      </c>
      <c r="D2708" s="1364">
        <v>4.71</v>
      </c>
    </row>
    <row r="2709" spans="1:4">
      <c r="A2709" s="1365">
        <v>20156</v>
      </c>
      <c r="B2709" s="1366" t="s">
        <v>11064</v>
      </c>
      <c r="C2709" s="1365" t="s">
        <v>7867</v>
      </c>
      <c r="D2709" s="1367">
        <v>11.19</v>
      </c>
    </row>
    <row r="2710" spans="1:4">
      <c r="A2710" s="1336">
        <v>3512</v>
      </c>
      <c r="B2710" s="1337" t="s">
        <v>11065</v>
      </c>
      <c r="C2710" s="1336" t="s">
        <v>7867</v>
      </c>
      <c r="D2710" s="1364">
        <v>143.84</v>
      </c>
    </row>
    <row r="2711" spans="1:4">
      <c r="A2711" s="1365">
        <v>3499</v>
      </c>
      <c r="B2711" s="1366" t="s">
        <v>11066</v>
      </c>
      <c r="C2711" s="1365" t="s">
        <v>7867</v>
      </c>
      <c r="D2711" s="1367">
        <v>0.6</v>
      </c>
    </row>
    <row r="2712" spans="1:4">
      <c r="A2712" s="1336">
        <v>3500</v>
      </c>
      <c r="B2712" s="1337" t="s">
        <v>11067</v>
      </c>
      <c r="C2712" s="1336" t="s">
        <v>7867</v>
      </c>
      <c r="D2712" s="1364">
        <v>1.05</v>
      </c>
    </row>
    <row r="2713" spans="1:4">
      <c r="A2713" s="1365">
        <v>3501</v>
      </c>
      <c r="B2713" s="1366" t="s">
        <v>11068</v>
      </c>
      <c r="C2713" s="1365" t="s">
        <v>7867</v>
      </c>
      <c r="D2713" s="1367">
        <v>2.8</v>
      </c>
    </row>
    <row r="2714" spans="1:4">
      <c r="A2714" s="1336">
        <v>3502</v>
      </c>
      <c r="B2714" s="1337" t="s">
        <v>11069</v>
      </c>
      <c r="C2714" s="1336" t="s">
        <v>7867</v>
      </c>
      <c r="D2714" s="1364">
        <v>4.08</v>
      </c>
    </row>
    <row r="2715" spans="1:4">
      <c r="A2715" s="1365">
        <v>3503</v>
      </c>
      <c r="B2715" s="1366" t="s">
        <v>11070</v>
      </c>
      <c r="C2715" s="1365" t="s">
        <v>7867</v>
      </c>
      <c r="D2715" s="1367">
        <v>5.08</v>
      </c>
    </row>
    <row r="2716" spans="1:4">
      <c r="A2716" s="1336">
        <v>3477</v>
      </c>
      <c r="B2716" s="1337" t="s">
        <v>11071</v>
      </c>
      <c r="C2716" s="1336" t="s">
        <v>7867</v>
      </c>
      <c r="D2716" s="1364">
        <v>18.27</v>
      </c>
    </row>
    <row r="2717" spans="1:4">
      <c r="A2717" s="1365">
        <v>3478</v>
      </c>
      <c r="B2717" s="1366" t="s">
        <v>11072</v>
      </c>
      <c r="C2717" s="1365" t="s">
        <v>7867</v>
      </c>
      <c r="D2717" s="1367">
        <v>44.28</v>
      </c>
    </row>
    <row r="2718" spans="1:4">
      <c r="A2718" s="1336">
        <v>3525</v>
      </c>
      <c r="B2718" s="1337" t="s">
        <v>11073</v>
      </c>
      <c r="C2718" s="1336" t="s">
        <v>7867</v>
      </c>
      <c r="D2718" s="1364">
        <v>50.15</v>
      </c>
    </row>
    <row r="2719" spans="1:4">
      <c r="A2719" s="1365">
        <v>3511</v>
      </c>
      <c r="B2719" s="1366" t="s">
        <v>11074</v>
      </c>
      <c r="C2719" s="1365" t="s">
        <v>7867</v>
      </c>
      <c r="D2719" s="1367">
        <v>59.98</v>
      </c>
    </row>
    <row r="2720" spans="1:4">
      <c r="A2720" s="1336">
        <v>38917</v>
      </c>
      <c r="B2720" s="1337" t="s">
        <v>11075</v>
      </c>
      <c r="C2720" s="1336" t="s">
        <v>7867</v>
      </c>
      <c r="D2720" s="1364">
        <v>8.6300000000000008</v>
      </c>
    </row>
    <row r="2721" spans="1:4">
      <c r="A2721" s="1365">
        <v>38919</v>
      </c>
      <c r="B2721" s="1366" t="s">
        <v>11076</v>
      </c>
      <c r="C2721" s="1365" t="s">
        <v>7867</v>
      </c>
      <c r="D2721" s="1367">
        <v>12.84</v>
      </c>
    </row>
    <row r="2722" spans="1:4">
      <c r="A2722" s="1336">
        <v>38922</v>
      </c>
      <c r="B2722" s="1337" t="s">
        <v>11077</v>
      </c>
      <c r="C2722" s="1336" t="s">
        <v>7867</v>
      </c>
      <c r="D2722" s="1364">
        <v>16.59</v>
      </c>
    </row>
    <row r="2723" spans="1:4">
      <c r="A2723" s="1365">
        <v>38921</v>
      </c>
      <c r="B2723" s="1366" t="s">
        <v>11078</v>
      </c>
      <c r="C2723" s="1365" t="s">
        <v>7867</v>
      </c>
      <c r="D2723" s="1367">
        <v>20.52</v>
      </c>
    </row>
    <row r="2724" spans="1:4">
      <c r="A2724" s="1336">
        <v>38918</v>
      </c>
      <c r="B2724" s="1337" t="s">
        <v>11079</v>
      </c>
      <c r="C2724" s="1336" t="s">
        <v>7867</v>
      </c>
      <c r="D2724" s="1364">
        <v>19.5</v>
      </c>
    </row>
    <row r="2725" spans="1:4">
      <c r="A2725" s="1365">
        <v>38920</v>
      </c>
      <c r="B2725" s="1366" t="s">
        <v>11080</v>
      </c>
      <c r="C2725" s="1365" t="s">
        <v>7867</v>
      </c>
      <c r="D2725" s="1367">
        <v>24.38</v>
      </c>
    </row>
    <row r="2726" spans="1:4" ht="30">
      <c r="A2726" s="1336">
        <v>3104</v>
      </c>
      <c r="B2726" s="1337" t="s">
        <v>11081</v>
      </c>
      <c r="C2726" s="1336" t="s">
        <v>7882</v>
      </c>
      <c r="D2726" s="1364">
        <v>376.23</v>
      </c>
    </row>
    <row r="2727" spans="1:4" ht="30">
      <c r="A2727" s="1365">
        <v>12032</v>
      </c>
      <c r="B2727" s="1366" t="s">
        <v>11082</v>
      </c>
      <c r="C2727" s="1365" t="s">
        <v>7878</v>
      </c>
      <c r="D2727" s="1367">
        <v>42.19</v>
      </c>
    </row>
    <row r="2728" spans="1:4" ht="30">
      <c r="A2728" s="1336">
        <v>12030</v>
      </c>
      <c r="B2728" s="1337" t="s">
        <v>11083</v>
      </c>
      <c r="C2728" s="1336" t="s">
        <v>7878</v>
      </c>
      <c r="D2728" s="1364">
        <v>39.64</v>
      </c>
    </row>
    <row r="2729" spans="1:4">
      <c r="A2729" s="1365">
        <v>10908</v>
      </c>
      <c r="B2729" s="1366" t="s">
        <v>11084</v>
      </c>
      <c r="C2729" s="1365" t="s">
        <v>7867</v>
      </c>
      <c r="D2729" s="1367">
        <v>11.28</v>
      </c>
    </row>
    <row r="2730" spans="1:4">
      <c r="A2730" s="1336">
        <v>10909</v>
      </c>
      <c r="B2730" s="1337" t="s">
        <v>11085</v>
      </c>
      <c r="C2730" s="1336" t="s">
        <v>7867</v>
      </c>
      <c r="D2730" s="1364">
        <v>13.71</v>
      </c>
    </row>
    <row r="2731" spans="1:4">
      <c r="A2731" s="1365">
        <v>3669</v>
      </c>
      <c r="B2731" s="1366" t="s">
        <v>11086</v>
      </c>
      <c r="C2731" s="1365" t="s">
        <v>7867</v>
      </c>
      <c r="D2731" s="1367">
        <v>8.26</v>
      </c>
    </row>
    <row r="2732" spans="1:4">
      <c r="A2732" s="1336">
        <v>20138</v>
      </c>
      <c r="B2732" s="1337" t="s">
        <v>11087</v>
      </c>
      <c r="C2732" s="1336" t="s">
        <v>7867</v>
      </c>
      <c r="D2732" s="1364">
        <v>67.62</v>
      </c>
    </row>
    <row r="2733" spans="1:4">
      <c r="A2733" s="1365">
        <v>20139</v>
      </c>
      <c r="B2733" s="1366" t="s">
        <v>11088</v>
      </c>
      <c r="C2733" s="1365" t="s">
        <v>7867</v>
      </c>
      <c r="D2733" s="1367">
        <v>42.1</v>
      </c>
    </row>
    <row r="2734" spans="1:4">
      <c r="A2734" s="1336">
        <v>3668</v>
      </c>
      <c r="B2734" s="1337" t="s">
        <v>11089</v>
      </c>
      <c r="C2734" s="1336" t="s">
        <v>7867</v>
      </c>
      <c r="D2734" s="1364">
        <v>27.17</v>
      </c>
    </row>
    <row r="2735" spans="1:4">
      <c r="A2735" s="1365">
        <v>3656</v>
      </c>
      <c r="B2735" s="1366" t="s">
        <v>11090</v>
      </c>
      <c r="C2735" s="1365" t="s">
        <v>7867</v>
      </c>
      <c r="D2735" s="1367">
        <v>13.71</v>
      </c>
    </row>
    <row r="2736" spans="1:4">
      <c r="A2736" s="1336">
        <v>10911</v>
      </c>
      <c r="B2736" s="1337" t="s">
        <v>11091</v>
      </c>
      <c r="C2736" s="1336" t="s">
        <v>7867</v>
      </c>
      <c r="D2736" s="1364">
        <v>12.99</v>
      </c>
    </row>
    <row r="2737" spans="1:4">
      <c r="A2737" s="1365">
        <v>3654</v>
      </c>
      <c r="B2737" s="1366" t="s">
        <v>11092</v>
      </c>
      <c r="C2737" s="1365" t="s">
        <v>7867</v>
      </c>
      <c r="D2737" s="1367">
        <v>8.5299999999999994</v>
      </c>
    </row>
    <row r="2738" spans="1:4">
      <c r="A2738" s="1336">
        <v>3663</v>
      </c>
      <c r="B2738" s="1337" t="s">
        <v>11093</v>
      </c>
      <c r="C2738" s="1336" t="s">
        <v>7867</v>
      </c>
      <c r="D2738" s="1364">
        <v>17.18</v>
      </c>
    </row>
    <row r="2739" spans="1:4">
      <c r="A2739" s="1365">
        <v>3664</v>
      </c>
      <c r="B2739" s="1366" t="s">
        <v>11094</v>
      </c>
      <c r="C2739" s="1365" t="s">
        <v>7867</v>
      </c>
      <c r="D2739" s="1367">
        <v>9.83</v>
      </c>
    </row>
    <row r="2740" spans="1:4">
      <c r="A2740" s="1336">
        <v>3655</v>
      </c>
      <c r="B2740" s="1337" t="s">
        <v>11095</v>
      </c>
      <c r="C2740" s="1336" t="s">
        <v>7867</v>
      </c>
      <c r="D2740" s="1364">
        <v>26.92</v>
      </c>
    </row>
    <row r="2741" spans="1:4">
      <c r="A2741" s="1365">
        <v>3657</v>
      </c>
      <c r="B2741" s="1366" t="s">
        <v>11096</v>
      </c>
      <c r="C2741" s="1365" t="s">
        <v>7867</v>
      </c>
      <c r="D2741" s="1367">
        <v>19.82</v>
      </c>
    </row>
    <row r="2742" spans="1:4">
      <c r="A2742" s="1336">
        <v>3665</v>
      </c>
      <c r="B2742" s="1337" t="s">
        <v>11097</v>
      </c>
      <c r="C2742" s="1336" t="s">
        <v>7867</v>
      </c>
      <c r="D2742" s="1364">
        <v>40.520000000000003</v>
      </c>
    </row>
    <row r="2743" spans="1:4">
      <c r="A2743" s="1365">
        <v>12625</v>
      </c>
      <c r="B2743" s="1366" t="s">
        <v>11098</v>
      </c>
      <c r="C2743" s="1365" t="s">
        <v>7867</v>
      </c>
      <c r="D2743" s="1367">
        <v>8.06</v>
      </c>
    </row>
    <row r="2744" spans="1:4">
      <c r="A2744" s="1336">
        <v>20136</v>
      </c>
      <c r="B2744" s="1337" t="s">
        <v>11099</v>
      </c>
      <c r="C2744" s="1336" t="s">
        <v>7867</v>
      </c>
      <c r="D2744" s="1364">
        <v>100.92</v>
      </c>
    </row>
    <row r="2745" spans="1:4">
      <c r="A2745" s="1365">
        <v>20144</v>
      </c>
      <c r="B2745" s="1366" t="s">
        <v>11100</v>
      </c>
      <c r="C2745" s="1365" t="s">
        <v>7867</v>
      </c>
      <c r="D2745" s="1367">
        <v>33.93</v>
      </c>
    </row>
    <row r="2746" spans="1:4">
      <c r="A2746" s="1336">
        <v>20143</v>
      </c>
      <c r="B2746" s="1337" t="s">
        <v>11101</v>
      </c>
      <c r="C2746" s="1336" t="s">
        <v>7867</v>
      </c>
      <c r="D2746" s="1364">
        <v>32.65</v>
      </c>
    </row>
    <row r="2747" spans="1:4">
      <c r="A2747" s="1365">
        <v>20145</v>
      </c>
      <c r="B2747" s="1366" t="s">
        <v>11102</v>
      </c>
      <c r="C2747" s="1365" t="s">
        <v>7867</v>
      </c>
      <c r="D2747" s="1367">
        <v>78.25</v>
      </c>
    </row>
    <row r="2748" spans="1:4">
      <c r="A2748" s="1336">
        <v>20146</v>
      </c>
      <c r="B2748" s="1337" t="s">
        <v>11103</v>
      </c>
      <c r="C2748" s="1336" t="s">
        <v>7867</v>
      </c>
      <c r="D2748" s="1364">
        <v>95.16</v>
      </c>
    </row>
    <row r="2749" spans="1:4">
      <c r="A2749" s="1365">
        <v>20140</v>
      </c>
      <c r="B2749" s="1366" t="s">
        <v>11104</v>
      </c>
      <c r="C2749" s="1365" t="s">
        <v>7867</v>
      </c>
      <c r="D2749" s="1367">
        <v>5.63</v>
      </c>
    </row>
    <row r="2750" spans="1:4">
      <c r="A2750" s="1336">
        <v>20141</v>
      </c>
      <c r="B2750" s="1337" t="s">
        <v>11105</v>
      </c>
      <c r="C2750" s="1336" t="s">
        <v>7867</v>
      </c>
      <c r="D2750" s="1364">
        <v>8.4700000000000006</v>
      </c>
    </row>
    <row r="2751" spans="1:4">
      <c r="A2751" s="1365">
        <v>20142</v>
      </c>
      <c r="B2751" s="1366" t="s">
        <v>11106</v>
      </c>
      <c r="C2751" s="1365" t="s">
        <v>7867</v>
      </c>
      <c r="D2751" s="1367">
        <v>21.52</v>
      </c>
    </row>
    <row r="2752" spans="1:4">
      <c r="A2752" s="1336">
        <v>3659</v>
      </c>
      <c r="B2752" s="1337" t="s">
        <v>11107</v>
      </c>
      <c r="C2752" s="1336" t="s">
        <v>7867</v>
      </c>
      <c r="D2752" s="1364">
        <v>11.52</v>
      </c>
    </row>
    <row r="2753" spans="1:4">
      <c r="A2753" s="1365">
        <v>3660</v>
      </c>
      <c r="B2753" s="1366" t="s">
        <v>11108</v>
      </c>
      <c r="C2753" s="1365" t="s">
        <v>7867</v>
      </c>
      <c r="D2753" s="1367">
        <v>15.73</v>
      </c>
    </row>
    <row r="2754" spans="1:4">
      <c r="A2754" s="1336">
        <v>3662</v>
      </c>
      <c r="B2754" s="1337" t="s">
        <v>11109</v>
      </c>
      <c r="C2754" s="1336" t="s">
        <v>7867</v>
      </c>
      <c r="D2754" s="1364">
        <v>5.96</v>
      </c>
    </row>
    <row r="2755" spans="1:4">
      <c r="A2755" s="1365">
        <v>3661</v>
      </c>
      <c r="B2755" s="1366" t="s">
        <v>11110</v>
      </c>
      <c r="C2755" s="1365" t="s">
        <v>7867</v>
      </c>
      <c r="D2755" s="1367">
        <v>8.85</v>
      </c>
    </row>
    <row r="2756" spans="1:4">
      <c r="A2756" s="1336">
        <v>3658</v>
      </c>
      <c r="B2756" s="1337" t="s">
        <v>11111</v>
      </c>
      <c r="C2756" s="1336" t="s">
        <v>7867</v>
      </c>
      <c r="D2756" s="1364">
        <v>11.28</v>
      </c>
    </row>
    <row r="2757" spans="1:4">
      <c r="A2757" s="1365">
        <v>3670</v>
      </c>
      <c r="B2757" s="1366" t="s">
        <v>11112</v>
      </c>
      <c r="C2757" s="1365" t="s">
        <v>7867</v>
      </c>
      <c r="D2757" s="1367">
        <v>15.96</v>
      </c>
    </row>
    <row r="2758" spans="1:4">
      <c r="A2758" s="1336">
        <v>3666</v>
      </c>
      <c r="B2758" s="1337" t="s">
        <v>11113</v>
      </c>
      <c r="C2758" s="1336" t="s">
        <v>7867</v>
      </c>
      <c r="D2758" s="1364">
        <v>2.5</v>
      </c>
    </row>
    <row r="2759" spans="1:4">
      <c r="A2759" s="1365">
        <v>14157</v>
      </c>
      <c r="B2759" s="1366" t="s">
        <v>11114</v>
      </c>
      <c r="C2759" s="1365" t="s">
        <v>7867</v>
      </c>
      <c r="D2759" s="1367">
        <v>1.36</v>
      </c>
    </row>
    <row r="2760" spans="1:4">
      <c r="A2760" s="1336">
        <v>10865</v>
      </c>
      <c r="B2760" s="1337" t="s">
        <v>11115</v>
      </c>
      <c r="C2760" s="1336" t="s">
        <v>7867</v>
      </c>
      <c r="D2760" s="1364">
        <v>10.18</v>
      </c>
    </row>
    <row r="2761" spans="1:4">
      <c r="A2761" s="1365">
        <v>3653</v>
      </c>
      <c r="B2761" s="1366" t="s">
        <v>11116</v>
      </c>
      <c r="C2761" s="1365" t="s">
        <v>7867</v>
      </c>
      <c r="D2761" s="1367">
        <v>20.55</v>
      </c>
    </row>
    <row r="2762" spans="1:4">
      <c r="A2762" s="1336">
        <v>3649</v>
      </c>
      <c r="B2762" s="1337" t="s">
        <v>11117</v>
      </c>
      <c r="C2762" s="1336" t="s">
        <v>7867</v>
      </c>
      <c r="D2762" s="1364">
        <v>52.62</v>
      </c>
    </row>
    <row r="2763" spans="1:4">
      <c r="A2763" s="1365">
        <v>3651</v>
      </c>
      <c r="B2763" s="1366" t="s">
        <v>11118</v>
      </c>
      <c r="C2763" s="1365" t="s">
        <v>7867</v>
      </c>
      <c r="D2763" s="1367">
        <v>79.239999999999995</v>
      </c>
    </row>
    <row r="2764" spans="1:4">
      <c r="A2764" s="1336">
        <v>3650</v>
      </c>
      <c r="B2764" s="1337" t="s">
        <v>11119</v>
      </c>
      <c r="C2764" s="1336" t="s">
        <v>7867</v>
      </c>
      <c r="D2764" s="1364">
        <v>110.38</v>
      </c>
    </row>
    <row r="2765" spans="1:4">
      <c r="A2765" s="1365">
        <v>3645</v>
      </c>
      <c r="B2765" s="1366" t="s">
        <v>11120</v>
      </c>
      <c r="C2765" s="1365" t="s">
        <v>7867</v>
      </c>
      <c r="D2765" s="1367">
        <v>240.8</v>
      </c>
    </row>
    <row r="2766" spans="1:4">
      <c r="A2766" s="1336">
        <v>3646</v>
      </c>
      <c r="B2766" s="1337" t="s">
        <v>11121</v>
      </c>
      <c r="C2766" s="1336" t="s">
        <v>7867</v>
      </c>
      <c r="D2766" s="1364">
        <v>392.06</v>
      </c>
    </row>
    <row r="2767" spans="1:4">
      <c r="A2767" s="1365">
        <v>3647</v>
      </c>
      <c r="B2767" s="1366" t="s">
        <v>11122</v>
      </c>
      <c r="C2767" s="1365" t="s">
        <v>7867</v>
      </c>
      <c r="D2767" s="1367">
        <v>450.2</v>
      </c>
    </row>
    <row r="2768" spans="1:4">
      <c r="A2768" s="1336">
        <v>39875</v>
      </c>
      <c r="B2768" s="1337" t="s">
        <v>11123</v>
      </c>
      <c r="C2768" s="1336" t="s">
        <v>7867</v>
      </c>
      <c r="D2768" s="1364">
        <v>254.69</v>
      </c>
    </row>
    <row r="2769" spans="1:4">
      <c r="A2769" s="1365">
        <v>39876</v>
      </c>
      <c r="B2769" s="1366" t="s">
        <v>11124</v>
      </c>
      <c r="C2769" s="1365" t="s">
        <v>7867</v>
      </c>
      <c r="D2769" s="1367">
        <v>318.88</v>
      </c>
    </row>
    <row r="2770" spans="1:4">
      <c r="A2770" s="1336">
        <v>39877</v>
      </c>
      <c r="B2770" s="1337" t="s">
        <v>11125</v>
      </c>
      <c r="C2770" s="1336" t="s">
        <v>7867</v>
      </c>
      <c r="D2770" s="1364">
        <v>442.27</v>
      </c>
    </row>
    <row r="2771" spans="1:4">
      <c r="A2771" s="1365">
        <v>39878</v>
      </c>
      <c r="B2771" s="1366" t="s">
        <v>11126</v>
      </c>
      <c r="C2771" s="1365" t="s">
        <v>7867</v>
      </c>
      <c r="D2771" s="1367">
        <v>584.16999999999996</v>
      </c>
    </row>
    <row r="2772" spans="1:4">
      <c r="A2772" s="1336">
        <v>39872</v>
      </c>
      <c r="B2772" s="1337" t="s">
        <v>11127</v>
      </c>
      <c r="C2772" s="1336" t="s">
        <v>7867</v>
      </c>
      <c r="D2772" s="1364">
        <v>174.66</v>
      </c>
    </row>
    <row r="2773" spans="1:4">
      <c r="A2773" s="1365">
        <v>39873</v>
      </c>
      <c r="B2773" s="1366" t="s">
        <v>11128</v>
      </c>
      <c r="C2773" s="1365" t="s">
        <v>7867</v>
      </c>
      <c r="D2773" s="1367">
        <v>202.6</v>
      </c>
    </row>
    <row r="2774" spans="1:4">
      <c r="A2774" s="1336">
        <v>39874</v>
      </c>
      <c r="B2774" s="1337" t="s">
        <v>11129</v>
      </c>
      <c r="C2774" s="1336" t="s">
        <v>7867</v>
      </c>
      <c r="D2774" s="1364">
        <v>222.53</v>
      </c>
    </row>
    <row r="2775" spans="1:4">
      <c r="A2775" s="1365">
        <v>3674</v>
      </c>
      <c r="B2775" s="1366" t="s">
        <v>11130</v>
      </c>
      <c r="C2775" s="1365" t="s">
        <v>7870</v>
      </c>
      <c r="D2775" s="1367">
        <v>58.37</v>
      </c>
    </row>
    <row r="2776" spans="1:4">
      <c r="A2776" s="1336">
        <v>3681</v>
      </c>
      <c r="B2776" s="1337" t="s">
        <v>11131</v>
      </c>
      <c r="C2776" s="1336" t="s">
        <v>7870</v>
      </c>
      <c r="D2776" s="1364">
        <v>86.85</v>
      </c>
    </row>
    <row r="2777" spans="1:4">
      <c r="A2777" s="1365">
        <v>3676</v>
      </c>
      <c r="B2777" s="1366" t="s">
        <v>11132</v>
      </c>
      <c r="C2777" s="1365" t="s">
        <v>7870</v>
      </c>
      <c r="D2777" s="1367">
        <v>326.87</v>
      </c>
    </row>
    <row r="2778" spans="1:4">
      <c r="A2778" s="1336">
        <v>3679</v>
      </c>
      <c r="B2778" s="1337" t="s">
        <v>11133</v>
      </c>
      <c r="C2778" s="1336" t="s">
        <v>7870</v>
      </c>
      <c r="D2778" s="1364">
        <v>270.42</v>
      </c>
    </row>
    <row r="2779" spans="1:4">
      <c r="A2779" s="1365">
        <v>3672</v>
      </c>
      <c r="B2779" s="1366" t="s">
        <v>11134</v>
      </c>
      <c r="C2779" s="1365" t="s">
        <v>7870</v>
      </c>
      <c r="D2779" s="1367">
        <v>0.92</v>
      </c>
    </row>
    <row r="2780" spans="1:4">
      <c r="A2780" s="1336">
        <v>3671</v>
      </c>
      <c r="B2780" s="1337" t="s">
        <v>11135</v>
      </c>
      <c r="C2780" s="1336" t="s">
        <v>7870</v>
      </c>
      <c r="D2780" s="1364">
        <v>0.87</v>
      </c>
    </row>
    <row r="2781" spans="1:4">
      <c r="A2781" s="1365">
        <v>3673</v>
      </c>
      <c r="B2781" s="1366" t="s">
        <v>11136</v>
      </c>
      <c r="C2781" s="1365" t="s">
        <v>7870</v>
      </c>
      <c r="D2781" s="1367">
        <v>1.36</v>
      </c>
    </row>
    <row r="2782" spans="1:4">
      <c r="A2782" s="1336">
        <v>38394</v>
      </c>
      <c r="B2782" s="1337" t="s">
        <v>11137</v>
      </c>
      <c r="C2782" s="1336" t="s">
        <v>7867</v>
      </c>
      <c r="D2782" s="1364">
        <v>241.68</v>
      </c>
    </row>
    <row r="2783" spans="1:4">
      <c r="A2783" s="1365">
        <v>3729</v>
      </c>
      <c r="B2783" s="1366" t="s">
        <v>11138</v>
      </c>
      <c r="C2783" s="1365" t="s">
        <v>7867</v>
      </c>
      <c r="D2783" s="1367">
        <v>59.63</v>
      </c>
    </row>
    <row r="2784" spans="1:4">
      <c r="A2784" s="1336">
        <v>63</v>
      </c>
      <c r="B2784" s="1337" t="s">
        <v>11139</v>
      </c>
      <c r="C2784" s="1336" t="s">
        <v>7867</v>
      </c>
      <c r="D2784" s="1364">
        <v>56.48</v>
      </c>
    </row>
    <row r="2785" spans="1:4" ht="45">
      <c r="A2785" s="1365">
        <v>39357</v>
      </c>
      <c r="B2785" s="1366" t="s">
        <v>11140</v>
      </c>
      <c r="C2785" s="1365" t="s">
        <v>7867</v>
      </c>
      <c r="D2785" s="1367">
        <v>78.430000000000007</v>
      </c>
    </row>
    <row r="2786" spans="1:4" ht="45">
      <c r="A2786" s="1336">
        <v>39358</v>
      </c>
      <c r="B2786" s="1337" t="s">
        <v>11141</v>
      </c>
      <c r="C2786" s="1336" t="s">
        <v>7867</v>
      </c>
      <c r="D2786" s="1364">
        <v>86</v>
      </c>
    </row>
    <row r="2787" spans="1:4" ht="45">
      <c r="A2787" s="1365">
        <v>39356</v>
      </c>
      <c r="B2787" s="1366" t="s">
        <v>11142</v>
      </c>
      <c r="C2787" s="1365" t="s">
        <v>7867</v>
      </c>
      <c r="D2787" s="1367">
        <v>146.72</v>
      </c>
    </row>
    <row r="2788" spans="1:4" ht="45">
      <c r="A2788" s="1336">
        <v>39355</v>
      </c>
      <c r="B2788" s="1337" t="s">
        <v>11143</v>
      </c>
      <c r="C2788" s="1336" t="s">
        <v>7867</v>
      </c>
      <c r="D2788" s="1364">
        <v>126.26</v>
      </c>
    </row>
    <row r="2789" spans="1:4" ht="45">
      <c r="A2789" s="1365">
        <v>39353</v>
      </c>
      <c r="B2789" s="1366" t="s">
        <v>11144</v>
      </c>
      <c r="C2789" s="1365" t="s">
        <v>7867</v>
      </c>
      <c r="D2789" s="1367">
        <v>173.14</v>
      </c>
    </row>
    <row r="2790" spans="1:4" ht="45">
      <c r="A2790" s="1336">
        <v>39354</v>
      </c>
      <c r="B2790" s="1337" t="s">
        <v>11145</v>
      </c>
      <c r="C2790" s="1336" t="s">
        <v>7867</v>
      </c>
      <c r="D2790" s="1364">
        <v>172.56</v>
      </c>
    </row>
    <row r="2791" spans="1:4">
      <c r="A2791" s="1365">
        <v>39398</v>
      </c>
      <c r="B2791" s="1366" t="s">
        <v>11146</v>
      </c>
      <c r="C2791" s="1365" t="s">
        <v>7867</v>
      </c>
      <c r="D2791" s="1367">
        <v>81.72</v>
      </c>
    </row>
    <row r="2792" spans="1:4" ht="30">
      <c r="A2792" s="1336">
        <v>13343</v>
      </c>
      <c r="B2792" s="1337" t="s">
        <v>11147</v>
      </c>
      <c r="C2792" s="1336" t="s">
        <v>7867</v>
      </c>
      <c r="D2792" s="1364">
        <v>23.7</v>
      </c>
    </row>
    <row r="2793" spans="1:4">
      <c r="A2793" s="1365">
        <v>12118</v>
      </c>
      <c r="B2793" s="1366" t="s">
        <v>11148</v>
      </c>
      <c r="C2793" s="1365" t="s">
        <v>7867</v>
      </c>
      <c r="D2793" s="1367">
        <v>13.04</v>
      </c>
    </row>
    <row r="2794" spans="1:4" ht="30">
      <c r="A2794" s="1336">
        <v>39482</v>
      </c>
      <c r="B2794" s="1337" t="s">
        <v>11149</v>
      </c>
      <c r="C2794" s="1336" t="s">
        <v>7867</v>
      </c>
      <c r="D2794" s="1364">
        <v>409</v>
      </c>
    </row>
    <row r="2795" spans="1:4" ht="30">
      <c r="A2795" s="1365">
        <v>39486</v>
      </c>
      <c r="B2795" s="1366" t="s">
        <v>11150</v>
      </c>
      <c r="C2795" s="1365" t="s">
        <v>7867</v>
      </c>
      <c r="D2795" s="1367">
        <v>360.34</v>
      </c>
    </row>
    <row r="2796" spans="1:4" ht="30">
      <c r="A2796" s="1336">
        <v>39483</v>
      </c>
      <c r="B2796" s="1337" t="s">
        <v>11151</v>
      </c>
      <c r="C2796" s="1336" t="s">
        <v>7867</v>
      </c>
      <c r="D2796" s="1364">
        <v>390.08</v>
      </c>
    </row>
    <row r="2797" spans="1:4" ht="30">
      <c r="A2797" s="1365">
        <v>39487</v>
      </c>
      <c r="B2797" s="1366" t="s">
        <v>11152</v>
      </c>
      <c r="C2797" s="1365" t="s">
        <v>7867</v>
      </c>
      <c r="D2797" s="1367">
        <v>364.06</v>
      </c>
    </row>
    <row r="2798" spans="1:4" ht="30">
      <c r="A2798" s="1336">
        <v>39484</v>
      </c>
      <c r="B2798" s="1337" t="s">
        <v>11153</v>
      </c>
      <c r="C2798" s="1336" t="s">
        <v>7867</v>
      </c>
      <c r="D2798" s="1364">
        <v>393.8</v>
      </c>
    </row>
    <row r="2799" spans="1:4" ht="30">
      <c r="A2799" s="1365">
        <v>39488</v>
      </c>
      <c r="B2799" s="1366" t="s">
        <v>11154</v>
      </c>
      <c r="C2799" s="1365" t="s">
        <v>7867</v>
      </c>
      <c r="D2799" s="1367">
        <v>367.78</v>
      </c>
    </row>
    <row r="2800" spans="1:4" ht="30">
      <c r="A2800" s="1336">
        <v>39485</v>
      </c>
      <c r="B2800" s="1337" t="s">
        <v>11155</v>
      </c>
      <c r="C2800" s="1336" t="s">
        <v>7867</v>
      </c>
      <c r="D2800" s="1364">
        <v>412.42</v>
      </c>
    </row>
    <row r="2801" spans="1:4" ht="30">
      <c r="A2801" s="1365">
        <v>39489</v>
      </c>
      <c r="B2801" s="1366" t="s">
        <v>11156</v>
      </c>
      <c r="C2801" s="1365" t="s">
        <v>7867</v>
      </c>
      <c r="D2801" s="1367">
        <v>386.39</v>
      </c>
    </row>
    <row r="2802" spans="1:4" ht="30">
      <c r="A2802" s="1336">
        <v>39494</v>
      </c>
      <c r="B2802" s="1337" t="s">
        <v>11157</v>
      </c>
      <c r="C2802" s="1336" t="s">
        <v>7867</v>
      </c>
      <c r="D2802" s="1364">
        <v>394.12</v>
      </c>
    </row>
    <row r="2803" spans="1:4" ht="30">
      <c r="A2803" s="1365">
        <v>39490</v>
      </c>
      <c r="B2803" s="1366" t="s">
        <v>11158</v>
      </c>
      <c r="C2803" s="1365" t="s">
        <v>7867</v>
      </c>
      <c r="D2803" s="1367">
        <v>446.77</v>
      </c>
    </row>
    <row r="2804" spans="1:4" ht="30">
      <c r="A2804" s="1336">
        <v>39495</v>
      </c>
      <c r="B2804" s="1337" t="s">
        <v>11159</v>
      </c>
      <c r="C2804" s="1336" t="s">
        <v>7867</v>
      </c>
      <c r="D2804" s="1364">
        <v>409</v>
      </c>
    </row>
    <row r="2805" spans="1:4" ht="30">
      <c r="A2805" s="1365">
        <v>39491</v>
      </c>
      <c r="B2805" s="1366" t="s">
        <v>11160</v>
      </c>
      <c r="C2805" s="1365" t="s">
        <v>7867</v>
      </c>
      <c r="D2805" s="1367">
        <v>461.05</v>
      </c>
    </row>
    <row r="2806" spans="1:4" ht="30">
      <c r="A2806" s="1336">
        <v>39496</v>
      </c>
      <c r="B2806" s="1337" t="s">
        <v>11161</v>
      </c>
      <c r="C2806" s="1336" t="s">
        <v>7867</v>
      </c>
      <c r="D2806" s="1364">
        <v>423.72</v>
      </c>
    </row>
    <row r="2807" spans="1:4" ht="30">
      <c r="A2807" s="1365">
        <v>39492</v>
      </c>
      <c r="B2807" s="1366" t="s">
        <v>11162</v>
      </c>
      <c r="C2807" s="1365" t="s">
        <v>7867</v>
      </c>
      <c r="D2807" s="1367">
        <v>463.88</v>
      </c>
    </row>
    <row r="2808" spans="1:4" ht="30">
      <c r="A2808" s="1336">
        <v>39497</v>
      </c>
      <c r="B2808" s="1337" t="s">
        <v>11163</v>
      </c>
      <c r="C2808" s="1336" t="s">
        <v>7867</v>
      </c>
      <c r="D2808" s="1364">
        <v>438.59</v>
      </c>
    </row>
    <row r="2809" spans="1:4" ht="30">
      <c r="A2809" s="1365">
        <v>39493</v>
      </c>
      <c r="B2809" s="1366" t="s">
        <v>11164</v>
      </c>
      <c r="C2809" s="1365" t="s">
        <v>7867</v>
      </c>
      <c r="D2809" s="1367">
        <v>490.79</v>
      </c>
    </row>
    <row r="2810" spans="1:4" ht="30">
      <c r="A2810" s="1336">
        <v>39500</v>
      </c>
      <c r="B2810" s="1337" t="s">
        <v>11165</v>
      </c>
      <c r="C2810" s="1336" t="s">
        <v>7867</v>
      </c>
      <c r="D2810" s="1364">
        <v>492.4</v>
      </c>
    </row>
    <row r="2811" spans="1:4" ht="45">
      <c r="A2811" s="1365">
        <v>39498</v>
      </c>
      <c r="B2811" s="1366" t="s">
        <v>11166</v>
      </c>
      <c r="C2811" s="1365" t="s">
        <v>7867</v>
      </c>
      <c r="D2811" s="1367">
        <v>547.53</v>
      </c>
    </row>
    <row r="2812" spans="1:4" ht="30">
      <c r="A2812" s="1336">
        <v>39501</v>
      </c>
      <c r="B2812" s="1337" t="s">
        <v>11167</v>
      </c>
      <c r="C2812" s="1336" t="s">
        <v>7867</v>
      </c>
      <c r="D2812" s="1364">
        <v>505.22</v>
      </c>
    </row>
    <row r="2813" spans="1:4" ht="45">
      <c r="A2813" s="1365">
        <v>39499</v>
      </c>
      <c r="B2813" s="1366" t="s">
        <v>11168</v>
      </c>
      <c r="C2813" s="1365" t="s">
        <v>7867</v>
      </c>
      <c r="D2813" s="1367">
        <v>593.97</v>
      </c>
    </row>
    <row r="2814" spans="1:4">
      <c r="A2814" s="1336">
        <v>3733</v>
      </c>
      <c r="B2814" s="1337" t="s">
        <v>11169</v>
      </c>
      <c r="C2814" s="1336" t="s">
        <v>7868</v>
      </c>
      <c r="D2814" s="1364">
        <v>47.4</v>
      </c>
    </row>
    <row r="2815" spans="1:4">
      <c r="A2815" s="1365">
        <v>3731</v>
      </c>
      <c r="B2815" s="1366" t="s">
        <v>11170</v>
      </c>
      <c r="C2815" s="1365" t="s">
        <v>7868</v>
      </c>
      <c r="D2815" s="1367">
        <v>44</v>
      </c>
    </row>
    <row r="2816" spans="1:4">
      <c r="A2816" s="1336">
        <v>38137</v>
      </c>
      <c r="B2816" s="1337" t="s">
        <v>11171</v>
      </c>
      <c r="C2816" s="1336" t="s">
        <v>7868</v>
      </c>
      <c r="D2816" s="1364">
        <v>44.26</v>
      </c>
    </row>
    <row r="2817" spans="1:4">
      <c r="A2817" s="1365">
        <v>38135</v>
      </c>
      <c r="B2817" s="1366" t="s">
        <v>11172</v>
      </c>
      <c r="C2817" s="1365" t="s">
        <v>7868</v>
      </c>
      <c r="D2817" s="1367">
        <v>56.1</v>
      </c>
    </row>
    <row r="2818" spans="1:4">
      <c r="A2818" s="1336">
        <v>38138</v>
      </c>
      <c r="B2818" s="1337" t="s">
        <v>11173</v>
      </c>
      <c r="C2818" s="1336" t="s">
        <v>7868</v>
      </c>
      <c r="D2818" s="1364">
        <v>43.46</v>
      </c>
    </row>
    <row r="2819" spans="1:4" ht="30">
      <c r="A2819" s="1365">
        <v>3736</v>
      </c>
      <c r="B2819" s="1366" t="s">
        <v>11174</v>
      </c>
      <c r="C2819" s="1365" t="s">
        <v>7868</v>
      </c>
      <c r="D2819" s="1367">
        <v>29.5</v>
      </c>
    </row>
    <row r="2820" spans="1:4" ht="30">
      <c r="A2820" s="1336">
        <v>3741</v>
      </c>
      <c r="B2820" s="1337" t="s">
        <v>11175</v>
      </c>
      <c r="C2820" s="1336" t="s">
        <v>7868</v>
      </c>
      <c r="D2820" s="1364">
        <v>30.75</v>
      </c>
    </row>
    <row r="2821" spans="1:4" ht="30">
      <c r="A2821" s="1365">
        <v>3745</v>
      </c>
      <c r="B2821" s="1366" t="s">
        <v>11176</v>
      </c>
      <c r="C2821" s="1365" t="s">
        <v>7868</v>
      </c>
      <c r="D2821" s="1367">
        <v>33.15</v>
      </c>
    </row>
    <row r="2822" spans="1:4" ht="30">
      <c r="A2822" s="1336">
        <v>3743</v>
      </c>
      <c r="B2822" s="1337" t="s">
        <v>11177</v>
      </c>
      <c r="C2822" s="1336" t="s">
        <v>7868</v>
      </c>
      <c r="D2822" s="1364">
        <v>30.64</v>
      </c>
    </row>
    <row r="2823" spans="1:4" ht="30">
      <c r="A2823" s="1365">
        <v>3744</v>
      </c>
      <c r="B2823" s="1366" t="s">
        <v>11178</v>
      </c>
      <c r="C2823" s="1365" t="s">
        <v>7868</v>
      </c>
      <c r="D2823" s="1367">
        <v>33.729999999999997</v>
      </c>
    </row>
    <row r="2824" spans="1:4" ht="30">
      <c r="A2824" s="1336">
        <v>3739</v>
      </c>
      <c r="B2824" s="1337" t="s">
        <v>11179</v>
      </c>
      <c r="C2824" s="1336" t="s">
        <v>7868</v>
      </c>
      <c r="D2824" s="1364">
        <v>35.44</v>
      </c>
    </row>
    <row r="2825" spans="1:4" ht="30">
      <c r="A2825" s="1365">
        <v>3737</v>
      </c>
      <c r="B2825" s="1366" t="s">
        <v>11180</v>
      </c>
      <c r="C2825" s="1365" t="s">
        <v>7868</v>
      </c>
      <c r="D2825" s="1367">
        <v>37.159999999999997</v>
      </c>
    </row>
    <row r="2826" spans="1:4" ht="30">
      <c r="A2826" s="1336">
        <v>3738</v>
      </c>
      <c r="B2826" s="1337" t="s">
        <v>11181</v>
      </c>
      <c r="C2826" s="1336" t="s">
        <v>7868</v>
      </c>
      <c r="D2826" s="1364">
        <v>42.87</v>
      </c>
    </row>
    <row r="2827" spans="1:4" ht="30">
      <c r="A2827" s="1365">
        <v>3747</v>
      </c>
      <c r="B2827" s="1366" t="s">
        <v>11182</v>
      </c>
      <c r="C2827" s="1365" t="s">
        <v>7868</v>
      </c>
      <c r="D2827" s="1367">
        <v>33.729999999999997</v>
      </c>
    </row>
    <row r="2828" spans="1:4" ht="30">
      <c r="A2828" s="1336">
        <v>11649</v>
      </c>
      <c r="B2828" s="1337" t="s">
        <v>11183</v>
      </c>
      <c r="C2828" s="1336" t="s">
        <v>7867</v>
      </c>
      <c r="D2828" s="1364">
        <v>244.68</v>
      </c>
    </row>
    <row r="2829" spans="1:4" ht="30">
      <c r="A2829" s="1365">
        <v>11650</v>
      </c>
      <c r="B2829" s="1366" t="s">
        <v>11184</v>
      </c>
      <c r="C2829" s="1365" t="s">
        <v>7867</v>
      </c>
      <c r="D2829" s="1367">
        <v>417.05</v>
      </c>
    </row>
    <row r="2830" spans="1:4" ht="30">
      <c r="A2830" s="1336">
        <v>3742</v>
      </c>
      <c r="B2830" s="1337" t="s">
        <v>11185</v>
      </c>
      <c r="C2830" s="1336" t="s">
        <v>7868</v>
      </c>
      <c r="D2830" s="1364">
        <v>44.47</v>
      </c>
    </row>
    <row r="2831" spans="1:4" ht="30">
      <c r="A2831" s="1365">
        <v>3746</v>
      </c>
      <c r="B2831" s="1366" t="s">
        <v>11186</v>
      </c>
      <c r="C2831" s="1365" t="s">
        <v>7868</v>
      </c>
      <c r="D2831" s="1367">
        <v>51.93</v>
      </c>
    </row>
    <row r="2832" spans="1:4">
      <c r="A2832" s="1336">
        <v>13250</v>
      </c>
      <c r="B2832" s="1337" t="s">
        <v>11187</v>
      </c>
      <c r="C2832" s="1336" t="s">
        <v>7867</v>
      </c>
      <c r="D2832" s="1364">
        <v>0.62</v>
      </c>
    </row>
    <row r="2833" spans="1:4">
      <c r="A2833" s="1365">
        <v>11641</v>
      </c>
      <c r="B2833" s="1366" t="s">
        <v>11188</v>
      </c>
      <c r="C2833" s="1365" t="s">
        <v>7868</v>
      </c>
      <c r="D2833" s="1367">
        <v>10.39</v>
      </c>
    </row>
    <row r="2834" spans="1:4">
      <c r="A2834" s="1336">
        <v>21106</v>
      </c>
      <c r="B2834" s="1337" t="s">
        <v>11189</v>
      </c>
      <c r="C2834" s="1336" t="s">
        <v>7871</v>
      </c>
      <c r="D2834" s="1364">
        <v>18.32</v>
      </c>
    </row>
    <row r="2835" spans="1:4">
      <c r="A2835" s="1365">
        <v>3755</v>
      </c>
      <c r="B2835" s="1366" t="s">
        <v>11190</v>
      </c>
      <c r="C2835" s="1365" t="s">
        <v>7867</v>
      </c>
      <c r="D2835" s="1367">
        <v>14.11</v>
      </c>
    </row>
    <row r="2836" spans="1:4">
      <c r="A2836" s="1336">
        <v>3750</v>
      </c>
      <c r="B2836" s="1337" t="s">
        <v>11191</v>
      </c>
      <c r="C2836" s="1336" t="s">
        <v>7867</v>
      </c>
      <c r="D2836" s="1364">
        <v>18.97</v>
      </c>
    </row>
    <row r="2837" spans="1:4">
      <c r="A2837" s="1365">
        <v>3756</v>
      </c>
      <c r="B2837" s="1366" t="s">
        <v>11192</v>
      </c>
      <c r="C2837" s="1365" t="s">
        <v>7867</v>
      </c>
      <c r="D2837" s="1367">
        <v>35.450000000000003</v>
      </c>
    </row>
    <row r="2838" spans="1:4">
      <c r="A2838" s="1336">
        <v>39377</v>
      </c>
      <c r="B2838" s="1337" t="s">
        <v>11193</v>
      </c>
      <c r="C2838" s="1336" t="s">
        <v>7867</v>
      </c>
      <c r="D2838" s="1364">
        <v>105.03</v>
      </c>
    </row>
    <row r="2839" spans="1:4">
      <c r="A2839" s="1365">
        <v>38191</v>
      </c>
      <c r="B2839" s="1366" t="s">
        <v>11194</v>
      </c>
      <c r="C2839" s="1365" t="s">
        <v>7867</v>
      </c>
      <c r="D2839" s="1367">
        <v>7.82</v>
      </c>
    </row>
    <row r="2840" spans="1:4">
      <c r="A2840" s="1336">
        <v>39381</v>
      </c>
      <c r="B2840" s="1337" t="s">
        <v>11195</v>
      </c>
      <c r="C2840" s="1336" t="s">
        <v>7867</v>
      </c>
      <c r="D2840" s="1364">
        <v>7.29</v>
      </c>
    </row>
    <row r="2841" spans="1:4">
      <c r="A2841" s="1365">
        <v>38780</v>
      </c>
      <c r="B2841" s="1366" t="s">
        <v>11196</v>
      </c>
      <c r="C2841" s="1365" t="s">
        <v>7867</v>
      </c>
      <c r="D2841" s="1367">
        <v>8.92</v>
      </c>
    </row>
    <row r="2842" spans="1:4">
      <c r="A2842" s="1336">
        <v>38781</v>
      </c>
      <c r="B2842" s="1337" t="s">
        <v>11197</v>
      </c>
      <c r="C2842" s="1336" t="s">
        <v>7867</v>
      </c>
      <c r="D2842" s="1364">
        <v>30.12</v>
      </c>
    </row>
    <row r="2843" spans="1:4">
      <c r="A2843" s="1365">
        <v>38192</v>
      </c>
      <c r="B2843" s="1366" t="s">
        <v>11198</v>
      </c>
      <c r="C2843" s="1365" t="s">
        <v>7867</v>
      </c>
      <c r="D2843" s="1367">
        <v>54.51</v>
      </c>
    </row>
    <row r="2844" spans="1:4">
      <c r="A2844" s="1336">
        <v>3753</v>
      </c>
      <c r="B2844" s="1337" t="s">
        <v>11199</v>
      </c>
      <c r="C2844" s="1336" t="s">
        <v>7867</v>
      </c>
      <c r="D2844" s="1364">
        <v>4.7699999999999996</v>
      </c>
    </row>
    <row r="2845" spans="1:4">
      <c r="A2845" s="1365">
        <v>38782</v>
      </c>
      <c r="B2845" s="1366" t="s">
        <v>11200</v>
      </c>
      <c r="C2845" s="1365" t="s">
        <v>7867</v>
      </c>
      <c r="D2845" s="1367">
        <v>6.21</v>
      </c>
    </row>
    <row r="2846" spans="1:4">
      <c r="A2846" s="1336">
        <v>38778</v>
      </c>
      <c r="B2846" s="1337" t="s">
        <v>11201</v>
      </c>
      <c r="C2846" s="1336" t="s">
        <v>7867</v>
      </c>
      <c r="D2846" s="1364">
        <v>4.66</v>
      </c>
    </row>
    <row r="2847" spans="1:4">
      <c r="A2847" s="1365">
        <v>38779</v>
      </c>
      <c r="B2847" s="1366" t="s">
        <v>11202</v>
      </c>
      <c r="C2847" s="1365" t="s">
        <v>7867</v>
      </c>
      <c r="D2847" s="1367">
        <v>4.9400000000000004</v>
      </c>
    </row>
    <row r="2848" spans="1:4">
      <c r="A2848" s="1336">
        <v>39388</v>
      </c>
      <c r="B2848" s="1337" t="s">
        <v>11203</v>
      </c>
      <c r="C2848" s="1336" t="s">
        <v>7867</v>
      </c>
      <c r="D2848" s="1364">
        <v>24.08</v>
      </c>
    </row>
    <row r="2849" spans="1:4">
      <c r="A2849" s="1365">
        <v>39387</v>
      </c>
      <c r="B2849" s="1366" t="s">
        <v>11204</v>
      </c>
      <c r="C2849" s="1365" t="s">
        <v>7867</v>
      </c>
      <c r="D2849" s="1367">
        <v>40.61</v>
      </c>
    </row>
    <row r="2850" spans="1:4">
      <c r="A2850" s="1336">
        <v>39386</v>
      </c>
      <c r="B2850" s="1337" t="s">
        <v>11205</v>
      </c>
      <c r="C2850" s="1336" t="s">
        <v>7867</v>
      </c>
      <c r="D2850" s="1364">
        <v>26.86</v>
      </c>
    </row>
    <row r="2851" spans="1:4">
      <c r="A2851" s="1365">
        <v>38194</v>
      </c>
      <c r="B2851" s="1366" t="s">
        <v>11206</v>
      </c>
      <c r="C2851" s="1365" t="s">
        <v>7867</v>
      </c>
      <c r="D2851" s="1367">
        <v>22.9</v>
      </c>
    </row>
    <row r="2852" spans="1:4">
      <c r="A2852" s="1336">
        <v>38193</v>
      </c>
      <c r="B2852" s="1337" t="s">
        <v>11207</v>
      </c>
      <c r="C2852" s="1336" t="s">
        <v>7867</v>
      </c>
      <c r="D2852" s="1364">
        <v>16.940000000000001</v>
      </c>
    </row>
    <row r="2853" spans="1:4">
      <c r="A2853" s="1365">
        <v>12216</v>
      </c>
      <c r="B2853" s="1366" t="s">
        <v>11208</v>
      </c>
      <c r="C2853" s="1365" t="s">
        <v>7867</v>
      </c>
      <c r="D2853" s="1367">
        <v>27.26</v>
      </c>
    </row>
    <row r="2854" spans="1:4">
      <c r="A2854" s="1336">
        <v>3757</v>
      </c>
      <c r="B2854" s="1337" t="s">
        <v>11209</v>
      </c>
      <c r="C2854" s="1336" t="s">
        <v>7867</v>
      </c>
      <c r="D2854" s="1364">
        <v>31.52</v>
      </c>
    </row>
    <row r="2855" spans="1:4">
      <c r="A2855" s="1365">
        <v>3758</v>
      </c>
      <c r="B2855" s="1366" t="s">
        <v>11210</v>
      </c>
      <c r="C2855" s="1365" t="s">
        <v>7867</v>
      </c>
      <c r="D2855" s="1367">
        <v>36.75</v>
      </c>
    </row>
    <row r="2856" spans="1:4">
      <c r="A2856" s="1336">
        <v>12214</v>
      </c>
      <c r="B2856" s="1337" t="s">
        <v>11211</v>
      </c>
      <c r="C2856" s="1336" t="s">
        <v>7867</v>
      </c>
      <c r="D2856" s="1364">
        <v>12.58</v>
      </c>
    </row>
    <row r="2857" spans="1:4">
      <c r="A2857" s="1365">
        <v>3749</v>
      </c>
      <c r="B2857" s="1366" t="s">
        <v>11212</v>
      </c>
      <c r="C2857" s="1365" t="s">
        <v>7867</v>
      </c>
      <c r="D2857" s="1367">
        <v>22.43</v>
      </c>
    </row>
    <row r="2858" spans="1:4">
      <c r="A2858" s="1336">
        <v>3751</v>
      </c>
      <c r="B2858" s="1337" t="s">
        <v>11213</v>
      </c>
      <c r="C2858" s="1336" t="s">
        <v>7867</v>
      </c>
      <c r="D2858" s="1364">
        <v>30.61</v>
      </c>
    </row>
    <row r="2859" spans="1:4">
      <c r="A2859" s="1365">
        <v>39376</v>
      </c>
      <c r="B2859" s="1366" t="s">
        <v>11214</v>
      </c>
      <c r="C2859" s="1365" t="s">
        <v>7867</v>
      </c>
      <c r="D2859" s="1367">
        <v>25.8</v>
      </c>
    </row>
    <row r="2860" spans="1:4">
      <c r="A2860" s="1336">
        <v>3752</v>
      </c>
      <c r="B2860" s="1337" t="s">
        <v>11215</v>
      </c>
      <c r="C2860" s="1336" t="s">
        <v>7867</v>
      </c>
      <c r="D2860" s="1364">
        <v>50.49</v>
      </c>
    </row>
    <row r="2861" spans="1:4" ht="30">
      <c r="A2861" s="1365">
        <v>746</v>
      </c>
      <c r="B2861" s="1366" t="s">
        <v>11216</v>
      </c>
      <c r="C2861" s="1365" t="s">
        <v>7867</v>
      </c>
      <c r="D2861" s="1367">
        <v>3196</v>
      </c>
    </row>
    <row r="2862" spans="1:4">
      <c r="A2862" s="1336">
        <v>36521</v>
      </c>
      <c r="B2862" s="1337" t="s">
        <v>11217</v>
      </c>
      <c r="C2862" s="1336" t="s">
        <v>7867</v>
      </c>
      <c r="D2862" s="1364">
        <v>110.87</v>
      </c>
    </row>
    <row r="2863" spans="1:4">
      <c r="A2863" s="1365">
        <v>36794</v>
      </c>
      <c r="B2863" s="1366" t="s">
        <v>11218</v>
      </c>
      <c r="C2863" s="1365" t="s">
        <v>7867</v>
      </c>
      <c r="D2863" s="1367">
        <v>113.02</v>
      </c>
    </row>
    <row r="2864" spans="1:4">
      <c r="A2864" s="1336">
        <v>10426</v>
      </c>
      <c r="B2864" s="1337" t="s">
        <v>11219</v>
      </c>
      <c r="C2864" s="1336" t="s">
        <v>7867</v>
      </c>
      <c r="D2864" s="1364">
        <v>162.78</v>
      </c>
    </row>
    <row r="2865" spans="1:4">
      <c r="A2865" s="1365">
        <v>10425</v>
      </c>
      <c r="B2865" s="1366" t="s">
        <v>11220</v>
      </c>
      <c r="C2865" s="1365" t="s">
        <v>7867</v>
      </c>
      <c r="D2865" s="1367">
        <v>71.78</v>
      </c>
    </row>
    <row r="2866" spans="1:4">
      <c r="A2866" s="1336">
        <v>10431</v>
      </c>
      <c r="B2866" s="1337" t="s">
        <v>11221</v>
      </c>
      <c r="C2866" s="1336" t="s">
        <v>7867</v>
      </c>
      <c r="D2866" s="1364">
        <v>178.58</v>
      </c>
    </row>
    <row r="2867" spans="1:4">
      <c r="A2867" s="1365">
        <v>10429</v>
      </c>
      <c r="B2867" s="1366" t="s">
        <v>11222</v>
      </c>
      <c r="C2867" s="1365" t="s">
        <v>7867</v>
      </c>
      <c r="D2867" s="1367">
        <v>85.61</v>
      </c>
    </row>
    <row r="2868" spans="1:4">
      <c r="A2868" s="1336">
        <v>20269</v>
      </c>
      <c r="B2868" s="1337" t="s">
        <v>11223</v>
      </c>
      <c r="C2868" s="1336" t="s">
        <v>7867</v>
      </c>
      <c r="D2868" s="1364">
        <v>70.56</v>
      </c>
    </row>
    <row r="2869" spans="1:4">
      <c r="A2869" s="1365">
        <v>20270</v>
      </c>
      <c r="B2869" s="1366" t="s">
        <v>11224</v>
      </c>
      <c r="C2869" s="1365" t="s">
        <v>7867</v>
      </c>
      <c r="D2869" s="1367">
        <v>76.83</v>
      </c>
    </row>
    <row r="2870" spans="1:4">
      <c r="A2870" s="1336">
        <v>11696</v>
      </c>
      <c r="B2870" s="1337" t="s">
        <v>11225</v>
      </c>
      <c r="C2870" s="1336" t="s">
        <v>7867</v>
      </c>
      <c r="D2870" s="1364">
        <v>112.25</v>
      </c>
    </row>
    <row r="2871" spans="1:4">
      <c r="A2871" s="1365">
        <v>10427</v>
      </c>
      <c r="B2871" s="1366" t="s">
        <v>11226</v>
      </c>
      <c r="C2871" s="1365" t="s">
        <v>7867</v>
      </c>
      <c r="D2871" s="1367">
        <v>201.27</v>
      </c>
    </row>
    <row r="2872" spans="1:4">
      <c r="A2872" s="1336">
        <v>10428</v>
      </c>
      <c r="B2872" s="1337" t="s">
        <v>11227</v>
      </c>
      <c r="C2872" s="1336" t="s">
        <v>7867</v>
      </c>
      <c r="D2872" s="1364">
        <v>204.27</v>
      </c>
    </row>
    <row r="2873" spans="1:4">
      <c r="A2873" s="1365">
        <v>2354</v>
      </c>
      <c r="B2873" s="1366" t="s">
        <v>11228</v>
      </c>
      <c r="C2873" s="1365" t="s">
        <v>7866</v>
      </c>
      <c r="D2873" s="1367">
        <v>8.4</v>
      </c>
    </row>
    <row r="2874" spans="1:4">
      <c r="A2874" s="1336">
        <v>40932</v>
      </c>
      <c r="B2874" s="1337" t="s">
        <v>11229</v>
      </c>
      <c r="C2874" s="1336" t="s">
        <v>7875</v>
      </c>
      <c r="D2874" s="1364">
        <v>1481.77</v>
      </c>
    </row>
    <row r="2875" spans="1:4">
      <c r="A2875" s="1365">
        <v>10853</v>
      </c>
      <c r="B2875" s="1366" t="s">
        <v>11230</v>
      </c>
      <c r="C2875" s="1365" t="s">
        <v>7867</v>
      </c>
      <c r="D2875" s="1367">
        <v>60.2</v>
      </c>
    </row>
    <row r="2876" spans="1:4">
      <c r="A2876" s="1336">
        <v>5093</v>
      </c>
      <c r="B2876" s="1337" t="s">
        <v>11231</v>
      </c>
      <c r="C2876" s="1336" t="s">
        <v>7877</v>
      </c>
      <c r="D2876" s="1364">
        <v>13.41</v>
      </c>
    </row>
    <row r="2877" spans="1:4" ht="30">
      <c r="A2877" s="1365">
        <v>37768</v>
      </c>
      <c r="B2877" s="1366" t="s">
        <v>11232</v>
      </c>
      <c r="C2877" s="1365" t="s">
        <v>7867</v>
      </c>
      <c r="D2877" s="1367">
        <v>70000</v>
      </c>
    </row>
    <row r="2878" spans="1:4">
      <c r="A2878" s="1336">
        <v>37773</v>
      </c>
      <c r="B2878" s="1337" t="s">
        <v>11233</v>
      </c>
      <c r="C2878" s="1336" t="s">
        <v>7867</v>
      </c>
      <c r="D2878" s="1364">
        <v>59441.8</v>
      </c>
    </row>
    <row r="2879" spans="1:4">
      <c r="A2879" s="1365">
        <v>37769</v>
      </c>
      <c r="B2879" s="1366" t="s">
        <v>11234</v>
      </c>
      <c r="C2879" s="1365" t="s">
        <v>7867</v>
      </c>
      <c r="D2879" s="1367">
        <v>99513.06</v>
      </c>
    </row>
    <row r="2880" spans="1:4">
      <c r="A2880" s="1336">
        <v>37770</v>
      </c>
      <c r="B2880" s="1337" t="s">
        <v>11235</v>
      </c>
      <c r="C2880" s="1336" t="s">
        <v>7867</v>
      </c>
      <c r="D2880" s="1364">
        <v>168889.54</v>
      </c>
    </row>
    <row r="2881" spans="1:4">
      <c r="A2881" s="1365">
        <v>38382</v>
      </c>
      <c r="B2881" s="1366" t="s">
        <v>11236</v>
      </c>
      <c r="C2881" s="1365" t="s">
        <v>7867</v>
      </c>
      <c r="D2881" s="1367">
        <v>8.7899999999999991</v>
      </c>
    </row>
    <row r="2882" spans="1:4">
      <c r="A2882" s="1336">
        <v>6091</v>
      </c>
      <c r="B2882" s="1337" t="s">
        <v>11237</v>
      </c>
      <c r="C2882" s="1336" t="s">
        <v>7872</v>
      </c>
      <c r="D2882" s="1364">
        <v>11.73</v>
      </c>
    </row>
    <row r="2883" spans="1:4">
      <c r="A2883" s="1365">
        <v>38383</v>
      </c>
      <c r="B2883" s="1366" t="s">
        <v>11238</v>
      </c>
      <c r="C2883" s="1365" t="s">
        <v>7867</v>
      </c>
      <c r="D2883" s="1367">
        <v>1.64</v>
      </c>
    </row>
    <row r="2884" spans="1:4">
      <c r="A2884" s="1336">
        <v>3768</v>
      </c>
      <c r="B2884" s="1337" t="s">
        <v>11239</v>
      </c>
      <c r="C2884" s="1336" t="s">
        <v>7867</v>
      </c>
      <c r="D2884" s="1364">
        <v>2.16</v>
      </c>
    </row>
    <row r="2885" spans="1:4">
      <c r="A2885" s="1365">
        <v>3767</v>
      </c>
      <c r="B2885" s="1366" t="s">
        <v>11240</v>
      </c>
      <c r="C2885" s="1365" t="s">
        <v>7867</v>
      </c>
      <c r="D2885" s="1367">
        <v>0.51</v>
      </c>
    </row>
    <row r="2886" spans="1:4">
      <c r="A2886" s="1336">
        <v>13192</v>
      </c>
      <c r="B2886" s="1337" t="s">
        <v>11241</v>
      </c>
      <c r="C2886" s="1336" t="s">
        <v>7867</v>
      </c>
      <c r="D2886" s="1364">
        <v>3319.53</v>
      </c>
    </row>
    <row r="2887" spans="1:4">
      <c r="A2887" s="1365">
        <v>38413</v>
      </c>
      <c r="B2887" s="1366" t="s">
        <v>11242</v>
      </c>
      <c r="C2887" s="1365" t="s">
        <v>7867</v>
      </c>
      <c r="D2887" s="1367">
        <v>549</v>
      </c>
    </row>
    <row r="2888" spans="1:4" ht="30">
      <c r="A2888" s="1336">
        <v>20193</v>
      </c>
      <c r="B2888" s="1337" t="s">
        <v>11243</v>
      </c>
      <c r="C2888" s="1336" t="s">
        <v>1153</v>
      </c>
      <c r="D2888" s="1364">
        <v>4.99</v>
      </c>
    </row>
    <row r="2889" spans="1:4">
      <c r="A2889" s="1365">
        <v>10527</v>
      </c>
      <c r="B2889" s="1366" t="s">
        <v>11244</v>
      </c>
      <c r="C2889" s="1365" t="s">
        <v>7887</v>
      </c>
      <c r="D2889" s="1367">
        <v>15</v>
      </c>
    </row>
    <row r="2890" spans="1:4" ht="30">
      <c r="A2890" s="1336">
        <v>41805</v>
      </c>
      <c r="B2890" s="1337" t="s">
        <v>11245</v>
      </c>
      <c r="C2890" s="1336" t="s">
        <v>7875</v>
      </c>
      <c r="D2890" s="1364">
        <v>430</v>
      </c>
    </row>
    <row r="2891" spans="1:4">
      <c r="A2891" s="1365">
        <v>40271</v>
      </c>
      <c r="B2891" s="1366" t="s">
        <v>11246</v>
      </c>
      <c r="C2891" s="1365" t="s">
        <v>7875</v>
      </c>
      <c r="D2891" s="1367">
        <v>9.75</v>
      </c>
    </row>
    <row r="2892" spans="1:4">
      <c r="A2892" s="1336">
        <v>40287</v>
      </c>
      <c r="B2892" s="1337" t="s">
        <v>11247</v>
      </c>
      <c r="C2892" s="1336" t="s">
        <v>7875</v>
      </c>
      <c r="D2892" s="1364">
        <v>3.75</v>
      </c>
    </row>
    <row r="2893" spans="1:4">
      <c r="A2893" s="1365">
        <v>40295</v>
      </c>
      <c r="B2893" s="1366" t="s">
        <v>11248</v>
      </c>
      <c r="C2893" s="1365" t="s">
        <v>7866</v>
      </c>
      <c r="D2893" s="1367">
        <v>2.4500000000000002</v>
      </c>
    </row>
    <row r="2894" spans="1:4">
      <c r="A2894" s="1336">
        <v>745</v>
      </c>
      <c r="B2894" s="1337" t="s">
        <v>11249</v>
      </c>
      <c r="C2894" s="1336" t="s">
        <v>7866</v>
      </c>
      <c r="D2894" s="1364">
        <v>2.59</v>
      </c>
    </row>
    <row r="2895" spans="1:4" ht="45">
      <c r="A2895" s="1365">
        <v>4084</v>
      </c>
      <c r="B2895" s="1366" t="s">
        <v>11250</v>
      </c>
      <c r="C2895" s="1365" t="s">
        <v>7866</v>
      </c>
      <c r="D2895" s="1367">
        <v>1.4</v>
      </c>
    </row>
    <row r="2896" spans="1:4" ht="45">
      <c r="A2896" s="1336">
        <v>743</v>
      </c>
      <c r="B2896" s="1337" t="s">
        <v>11251</v>
      </c>
      <c r="C2896" s="1336" t="s">
        <v>7866</v>
      </c>
      <c r="D2896" s="1364">
        <v>1.4</v>
      </c>
    </row>
    <row r="2897" spans="1:4" ht="45">
      <c r="A2897" s="1365">
        <v>40293</v>
      </c>
      <c r="B2897" s="1366" t="s">
        <v>11252</v>
      </c>
      <c r="C2897" s="1365" t="s">
        <v>7866</v>
      </c>
      <c r="D2897" s="1367">
        <v>1.68</v>
      </c>
    </row>
    <row r="2898" spans="1:4" ht="45">
      <c r="A2898" s="1336">
        <v>40294</v>
      </c>
      <c r="B2898" s="1337" t="s">
        <v>11253</v>
      </c>
      <c r="C2898" s="1336" t="s">
        <v>7866</v>
      </c>
      <c r="D2898" s="1364">
        <v>1.4</v>
      </c>
    </row>
    <row r="2899" spans="1:4" ht="45">
      <c r="A2899" s="1365">
        <v>4085</v>
      </c>
      <c r="B2899" s="1366" t="s">
        <v>11254</v>
      </c>
      <c r="C2899" s="1365" t="s">
        <v>7866</v>
      </c>
      <c r="D2899" s="1367">
        <v>1.96</v>
      </c>
    </row>
    <row r="2900" spans="1:4" ht="45">
      <c r="A2900" s="1336">
        <v>1383</v>
      </c>
      <c r="B2900" s="1337" t="s">
        <v>11255</v>
      </c>
      <c r="C2900" s="1336" t="s">
        <v>7866</v>
      </c>
      <c r="D2900" s="1364">
        <v>2.79</v>
      </c>
    </row>
    <row r="2901" spans="1:4">
      <c r="A2901" s="1365">
        <v>10775</v>
      </c>
      <c r="B2901" s="1366" t="s">
        <v>11256</v>
      </c>
      <c r="C2901" s="1365" t="s">
        <v>7875</v>
      </c>
      <c r="D2901" s="1367">
        <v>505</v>
      </c>
    </row>
    <row r="2902" spans="1:4">
      <c r="A2902" s="1336">
        <v>10776</v>
      </c>
      <c r="B2902" s="1337" t="s">
        <v>11257</v>
      </c>
      <c r="C2902" s="1336" t="s">
        <v>7875</v>
      </c>
      <c r="D2902" s="1364">
        <v>394.53</v>
      </c>
    </row>
    <row r="2903" spans="1:4">
      <c r="A2903" s="1365">
        <v>10779</v>
      </c>
      <c r="B2903" s="1366" t="s">
        <v>11258</v>
      </c>
      <c r="C2903" s="1365" t="s">
        <v>7875</v>
      </c>
      <c r="D2903" s="1367">
        <v>631.25</v>
      </c>
    </row>
    <row r="2904" spans="1:4">
      <c r="A2904" s="1336">
        <v>10777</v>
      </c>
      <c r="B2904" s="1337" t="s">
        <v>11259</v>
      </c>
      <c r="C2904" s="1336" t="s">
        <v>7875</v>
      </c>
      <c r="D2904" s="1364">
        <v>573.38</v>
      </c>
    </row>
    <row r="2905" spans="1:4">
      <c r="A2905" s="1365">
        <v>10778</v>
      </c>
      <c r="B2905" s="1366" t="s">
        <v>11260</v>
      </c>
      <c r="C2905" s="1365" t="s">
        <v>7875</v>
      </c>
      <c r="D2905" s="1367">
        <v>631.25</v>
      </c>
    </row>
    <row r="2906" spans="1:4">
      <c r="A2906" s="1336">
        <v>40339</v>
      </c>
      <c r="B2906" s="1337" t="s">
        <v>11261</v>
      </c>
      <c r="C2906" s="1336" t="s">
        <v>7875</v>
      </c>
      <c r="D2906" s="1364">
        <v>3.75</v>
      </c>
    </row>
    <row r="2907" spans="1:4" ht="30">
      <c r="A2907" s="1365">
        <v>3355</v>
      </c>
      <c r="B2907" s="1366" t="s">
        <v>11262</v>
      </c>
      <c r="C2907" s="1365" t="s">
        <v>7866</v>
      </c>
      <c r="D2907" s="1367">
        <v>26.1</v>
      </c>
    </row>
    <row r="2908" spans="1:4" ht="30">
      <c r="A2908" s="1336">
        <v>39814</v>
      </c>
      <c r="B2908" s="1337" t="s">
        <v>11263</v>
      </c>
      <c r="C2908" s="1336" t="s">
        <v>7866</v>
      </c>
      <c r="D2908" s="1364">
        <v>48.93</v>
      </c>
    </row>
    <row r="2909" spans="1:4" ht="30">
      <c r="A2909" s="1365">
        <v>10749</v>
      </c>
      <c r="B2909" s="1366" t="s">
        <v>11264</v>
      </c>
      <c r="C2909" s="1365" t="s">
        <v>7875</v>
      </c>
      <c r="D2909" s="1367">
        <v>6.87</v>
      </c>
    </row>
    <row r="2910" spans="1:4">
      <c r="A2910" s="1336">
        <v>40290</v>
      </c>
      <c r="B2910" s="1337" t="s">
        <v>11265</v>
      </c>
      <c r="C2910" s="1336" t="s">
        <v>7875</v>
      </c>
      <c r="D2910" s="1364">
        <v>9.9</v>
      </c>
    </row>
    <row r="2911" spans="1:4">
      <c r="A2911" s="1365">
        <v>3346</v>
      </c>
      <c r="B2911" s="1366" t="s">
        <v>11266</v>
      </c>
      <c r="C2911" s="1365" t="s">
        <v>7866</v>
      </c>
      <c r="D2911" s="1367">
        <v>11.7</v>
      </c>
    </row>
    <row r="2912" spans="1:4">
      <c r="A2912" s="1336">
        <v>3348</v>
      </c>
      <c r="B2912" s="1337" t="s">
        <v>11267</v>
      </c>
      <c r="C2912" s="1336" t="s">
        <v>7866</v>
      </c>
      <c r="D2912" s="1364">
        <v>13.99</v>
      </c>
    </row>
    <row r="2913" spans="1:4">
      <c r="A2913" s="1365">
        <v>3345</v>
      </c>
      <c r="B2913" s="1366" t="s">
        <v>11268</v>
      </c>
      <c r="C2913" s="1365" t="s">
        <v>7866</v>
      </c>
      <c r="D2913" s="1367">
        <v>9.0399999999999991</v>
      </c>
    </row>
    <row r="2914" spans="1:4">
      <c r="A2914" s="1336">
        <v>39833</v>
      </c>
      <c r="B2914" s="1337" t="s">
        <v>11269</v>
      </c>
      <c r="C2914" s="1336" t="s">
        <v>7866</v>
      </c>
      <c r="D2914" s="1364">
        <v>19.170000000000002</v>
      </c>
    </row>
    <row r="2915" spans="1:4">
      <c r="A2915" s="1365">
        <v>39834</v>
      </c>
      <c r="B2915" s="1366" t="s">
        <v>11270</v>
      </c>
      <c r="C2915" s="1365" t="s">
        <v>7866</v>
      </c>
      <c r="D2915" s="1367">
        <v>32.9</v>
      </c>
    </row>
    <row r="2916" spans="1:4">
      <c r="A2916" s="1336">
        <v>39835</v>
      </c>
      <c r="B2916" s="1337" t="s">
        <v>11271</v>
      </c>
      <c r="C2916" s="1336" t="s">
        <v>7866</v>
      </c>
      <c r="D2916" s="1364">
        <v>40.11</v>
      </c>
    </row>
    <row r="2917" spans="1:4">
      <c r="A2917" s="1365">
        <v>7252</v>
      </c>
      <c r="B2917" s="1366" t="s">
        <v>11272</v>
      </c>
      <c r="C2917" s="1365" t="s">
        <v>7866</v>
      </c>
      <c r="D2917" s="1367">
        <v>2.27</v>
      </c>
    </row>
    <row r="2918" spans="1:4">
      <c r="A2918" s="1336">
        <v>4778</v>
      </c>
      <c r="B2918" s="1337" t="s">
        <v>11273</v>
      </c>
      <c r="C2918" s="1336" t="s">
        <v>7866</v>
      </c>
      <c r="D2918" s="1364">
        <v>2.7</v>
      </c>
    </row>
    <row r="2919" spans="1:4">
      <c r="A2919" s="1365">
        <v>4780</v>
      </c>
      <c r="B2919" s="1366" t="s">
        <v>11274</v>
      </c>
      <c r="C2919" s="1365" t="s">
        <v>7866</v>
      </c>
      <c r="D2919" s="1367">
        <v>2.92</v>
      </c>
    </row>
    <row r="2920" spans="1:4">
      <c r="A2920" s="1336">
        <v>10809</v>
      </c>
      <c r="B2920" s="1337" t="s">
        <v>11275</v>
      </c>
      <c r="C2920" s="1336" t="s">
        <v>7866</v>
      </c>
      <c r="D2920" s="1364">
        <v>1.1599999999999999</v>
      </c>
    </row>
    <row r="2921" spans="1:4">
      <c r="A2921" s="1365">
        <v>10811</v>
      </c>
      <c r="B2921" s="1366" t="s">
        <v>11276</v>
      </c>
      <c r="C2921" s="1365" t="s">
        <v>7866</v>
      </c>
      <c r="D2921" s="1367">
        <v>0.99</v>
      </c>
    </row>
    <row r="2922" spans="1:4">
      <c r="A2922" s="1336">
        <v>7247</v>
      </c>
      <c r="B2922" s="1337" t="s">
        <v>11277</v>
      </c>
      <c r="C2922" s="1336" t="s">
        <v>7866</v>
      </c>
      <c r="D2922" s="1364">
        <v>2.27</v>
      </c>
    </row>
    <row r="2923" spans="1:4" ht="30">
      <c r="A2923" s="1365">
        <v>40291</v>
      </c>
      <c r="B2923" s="1366" t="s">
        <v>11278</v>
      </c>
      <c r="C2923" s="1365" t="s">
        <v>7875</v>
      </c>
      <c r="D2923" s="1367">
        <v>523.26</v>
      </c>
    </row>
    <row r="2924" spans="1:4" ht="30">
      <c r="A2924" s="1336">
        <v>40275</v>
      </c>
      <c r="B2924" s="1337" t="s">
        <v>11279</v>
      </c>
      <c r="C2924" s="1336" t="s">
        <v>7875</v>
      </c>
      <c r="D2924" s="1364">
        <v>15</v>
      </c>
    </row>
    <row r="2925" spans="1:4">
      <c r="A2925" s="1365">
        <v>3777</v>
      </c>
      <c r="B2925" s="1366" t="s">
        <v>11280</v>
      </c>
      <c r="C2925" s="1365" t="s">
        <v>7868</v>
      </c>
      <c r="D2925" s="1367">
        <v>0.91</v>
      </c>
    </row>
    <row r="2926" spans="1:4">
      <c r="A2926" s="1336">
        <v>3779</v>
      </c>
      <c r="B2926" s="1337" t="s">
        <v>11281</v>
      </c>
      <c r="C2926" s="1336" t="s">
        <v>7870</v>
      </c>
      <c r="D2926" s="1364">
        <v>7.58</v>
      </c>
    </row>
    <row r="2927" spans="1:4">
      <c r="A2927" s="1365">
        <v>3798</v>
      </c>
      <c r="B2927" s="1366" t="s">
        <v>11282</v>
      </c>
      <c r="C2927" s="1365" t="s">
        <v>7867</v>
      </c>
      <c r="D2927" s="1367">
        <v>38.89</v>
      </c>
    </row>
    <row r="2928" spans="1:4" ht="30">
      <c r="A2928" s="1336">
        <v>38769</v>
      </c>
      <c r="B2928" s="1337" t="s">
        <v>11283</v>
      </c>
      <c r="C2928" s="1336" t="s">
        <v>7867</v>
      </c>
      <c r="D2928" s="1364">
        <v>30.37</v>
      </c>
    </row>
    <row r="2929" spans="1:4" ht="30">
      <c r="A2929" s="1365">
        <v>39510</v>
      </c>
      <c r="B2929" s="1366" t="s">
        <v>11284</v>
      </c>
      <c r="C2929" s="1365" t="s">
        <v>7867</v>
      </c>
      <c r="D2929" s="1367">
        <v>122.93</v>
      </c>
    </row>
    <row r="2930" spans="1:4" ht="30">
      <c r="A2930" s="1336">
        <v>38776</v>
      </c>
      <c r="B2930" s="1337" t="s">
        <v>11285</v>
      </c>
      <c r="C2930" s="1336" t="s">
        <v>7867</v>
      </c>
      <c r="D2930" s="1364">
        <v>130.47</v>
      </c>
    </row>
    <row r="2931" spans="1:4">
      <c r="A2931" s="1365">
        <v>38774</v>
      </c>
      <c r="B2931" s="1366" t="s">
        <v>11286</v>
      </c>
      <c r="C2931" s="1365" t="s">
        <v>7867</v>
      </c>
      <c r="D2931" s="1367">
        <v>30.79</v>
      </c>
    </row>
    <row r="2932" spans="1:4" ht="30">
      <c r="A2932" s="1336">
        <v>38889</v>
      </c>
      <c r="B2932" s="1337" t="s">
        <v>11287</v>
      </c>
      <c r="C2932" s="1336" t="s">
        <v>7867</v>
      </c>
      <c r="D2932" s="1364">
        <v>23.28</v>
      </c>
    </row>
    <row r="2933" spans="1:4" ht="30">
      <c r="A2933" s="1365">
        <v>38784</v>
      </c>
      <c r="B2933" s="1366" t="s">
        <v>11288</v>
      </c>
      <c r="C2933" s="1365" t="s">
        <v>7867</v>
      </c>
      <c r="D2933" s="1367">
        <v>31.14</v>
      </c>
    </row>
    <row r="2934" spans="1:4" ht="30">
      <c r="A2934" s="1336">
        <v>3788</v>
      </c>
      <c r="B2934" s="1337" t="s">
        <v>11289</v>
      </c>
      <c r="C2934" s="1336" t="s">
        <v>7867</v>
      </c>
      <c r="D2934" s="1364">
        <v>32.46</v>
      </c>
    </row>
    <row r="2935" spans="1:4" ht="30">
      <c r="A2935" s="1365">
        <v>12230</v>
      </c>
      <c r="B2935" s="1366" t="s">
        <v>11290</v>
      </c>
      <c r="C2935" s="1365" t="s">
        <v>7867</v>
      </c>
      <c r="D2935" s="1367">
        <v>8.35</v>
      </c>
    </row>
    <row r="2936" spans="1:4" ht="30">
      <c r="A2936" s="1336">
        <v>3780</v>
      </c>
      <c r="B2936" s="1337" t="s">
        <v>11291</v>
      </c>
      <c r="C2936" s="1336" t="s">
        <v>7867</v>
      </c>
      <c r="D2936" s="1364">
        <v>47.89</v>
      </c>
    </row>
    <row r="2937" spans="1:4" ht="30">
      <c r="A2937" s="1365">
        <v>12231</v>
      </c>
      <c r="B2937" s="1366" t="s">
        <v>11292</v>
      </c>
      <c r="C2937" s="1365" t="s">
        <v>7867</v>
      </c>
      <c r="D2937" s="1367">
        <v>13.88</v>
      </c>
    </row>
    <row r="2938" spans="1:4" ht="30">
      <c r="A2938" s="1336">
        <v>3811</v>
      </c>
      <c r="B2938" s="1337" t="s">
        <v>11293</v>
      </c>
      <c r="C2938" s="1336" t="s">
        <v>7867</v>
      </c>
      <c r="D2938" s="1364">
        <v>44.98</v>
      </c>
    </row>
    <row r="2939" spans="1:4" ht="30">
      <c r="A2939" s="1365">
        <v>12232</v>
      </c>
      <c r="B2939" s="1366" t="s">
        <v>11294</v>
      </c>
      <c r="C2939" s="1365" t="s">
        <v>7867</v>
      </c>
      <c r="D2939" s="1367">
        <v>14.54</v>
      </c>
    </row>
    <row r="2940" spans="1:4" ht="30">
      <c r="A2940" s="1336">
        <v>3799</v>
      </c>
      <c r="B2940" s="1337" t="s">
        <v>11295</v>
      </c>
      <c r="C2940" s="1336" t="s">
        <v>7867</v>
      </c>
      <c r="D2940" s="1364">
        <v>63.61</v>
      </c>
    </row>
    <row r="2941" spans="1:4" ht="30">
      <c r="A2941" s="1365">
        <v>12239</v>
      </c>
      <c r="B2941" s="1366" t="s">
        <v>11296</v>
      </c>
      <c r="C2941" s="1365" t="s">
        <v>7867</v>
      </c>
      <c r="D2941" s="1367">
        <v>19.04</v>
      </c>
    </row>
    <row r="2942" spans="1:4">
      <c r="A2942" s="1336">
        <v>38773</v>
      </c>
      <c r="B2942" s="1337" t="s">
        <v>11297</v>
      </c>
      <c r="C2942" s="1336" t="s">
        <v>7867</v>
      </c>
      <c r="D2942" s="1364">
        <v>3.05</v>
      </c>
    </row>
    <row r="2943" spans="1:4">
      <c r="A2943" s="1365">
        <v>12271</v>
      </c>
      <c r="B2943" s="1366" t="s">
        <v>11298</v>
      </c>
      <c r="C2943" s="1365" t="s">
        <v>7867</v>
      </c>
      <c r="D2943" s="1367">
        <v>170.33</v>
      </c>
    </row>
    <row r="2944" spans="1:4">
      <c r="A2944" s="1336">
        <v>12245</v>
      </c>
      <c r="B2944" s="1337" t="s">
        <v>11299</v>
      </c>
      <c r="C2944" s="1336" t="s">
        <v>7867</v>
      </c>
      <c r="D2944" s="1364">
        <v>73.88</v>
      </c>
    </row>
    <row r="2945" spans="1:4">
      <c r="A2945" s="1365">
        <v>38785</v>
      </c>
      <c r="B2945" s="1366" t="s">
        <v>11300</v>
      </c>
      <c r="C2945" s="1365" t="s">
        <v>7867</v>
      </c>
      <c r="D2945" s="1367">
        <v>80.64</v>
      </c>
    </row>
    <row r="2946" spans="1:4">
      <c r="A2946" s="1336">
        <v>38786</v>
      </c>
      <c r="B2946" s="1337" t="s">
        <v>11301</v>
      </c>
      <c r="C2946" s="1336" t="s">
        <v>7867</v>
      </c>
      <c r="D2946" s="1364">
        <v>99.33</v>
      </c>
    </row>
    <row r="2947" spans="1:4">
      <c r="A2947" s="1365">
        <v>39385</v>
      </c>
      <c r="B2947" s="1366" t="s">
        <v>11302</v>
      </c>
      <c r="C2947" s="1365" t="s">
        <v>7867</v>
      </c>
      <c r="D2947" s="1367">
        <v>75.14</v>
      </c>
    </row>
    <row r="2948" spans="1:4">
      <c r="A2948" s="1336">
        <v>39389</v>
      </c>
      <c r="B2948" s="1337" t="s">
        <v>11303</v>
      </c>
      <c r="C2948" s="1336" t="s">
        <v>7867</v>
      </c>
      <c r="D2948" s="1364">
        <v>62.32</v>
      </c>
    </row>
    <row r="2949" spans="1:4">
      <c r="A2949" s="1365">
        <v>39390</v>
      </c>
      <c r="B2949" s="1366" t="s">
        <v>11304</v>
      </c>
      <c r="C2949" s="1365" t="s">
        <v>7867</v>
      </c>
      <c r="D2949" s="1367">
        <v>120.71</v>
      </c>
    </row>
    <row r="2950" spans="1:4">
      <c r="A2950" s="1336">
        <v>39391</v>
      </c>
      <c r="B2950" s="1337" t="s">
        <v>11305</v>
      </c>
      <c r="C2950" s="1336" t="s">
        <v>7867</v>
      </c>
      <c r="D2950" s="1364">
        <v>223.4</v>
      </c>
    </row>
    <row r="2951" spans="1:4" ht="30">
      <c r="A2951" s="1365">
        <v>3803</v>
      </c>
      <c r="B2951" s="1366" t="s">
        <v>11306</v>
      </c>
      <c r="C2951" s="1365" t="s">
        <v>7867</v>
      </c>
      <c r="D2951" s="1367">
        <v>28.8</v>
      </c>
    </row>
    <row r="2952" spans="1:4" ht="30">
      <c r="A2952" s="1336">
        <v>38770</v>
      </c>
      <c r="B2952" s="1337" t="s">
        <v>11307</v>
      </c>
      <c r="C2952" s="1336" t="s">
        <v>7867</v>
      </c>
      <c r="D2952" s="1364">
        <v>33.35</v>
      </c>
    </row>
    <row r="2953" spans="1:4">
      <c r="A2953" s="1365">
        <v>12267</v>
      </c>
      <c r="B2953" s="1366" t="s">
        <v>11308</v>
      </c>
      <c r="C2953" s="1365" t="s">
        <v>7867</v>
      </c>
      <c r="D2953" s="1367">
        <v>97.73</v>
      </c>
    </row>
    <row r="2954" spans="1:4" ht="30">
      <c r="A2954" s="1336">
        <v>12266</v>
      </c>
      <c r="B2954" s="1337" t="s">
        <v>11309</v>
      </c>
      <c r="C2954" s="1336" t="s">
        <v>7867</v>
      </c>
      <c r="D2954" s="1364">
        <v>50.02</v>
      </c>
    </row>
    <row r="2955" spans="1:4" ht="30">
      <c r="A2955" s="1365">
        <v>39378</v>
      </c>
      <c r="B2955" s="1366" t="s">
        <v>11310</v>
      </c>
      <c r="C2955" s="1365" t="s">
        <v>7867</v>
      </c>
      <c r="D2955" s="1367">
        <v>35.46</v>
      </c>
    </row>
    <row r="2956" spans="1:4" ht="30">
      <c r="A2956" s="1336">
        <v>38775</v>
      </c>
      <c r="B2956" s="1337" t="s">
        <v>11311</v>
      </c>
      <c r="C2956" s="1336" t="s">
        <v>7867</v>
      </c>
      <c r="D2956" s="1364">
        <v>37.6</v>
      </c>
    </row>
    <row r="2957" spans="1:4">
      <c r="A2957" s="1365">
        <v>21119</v>
      </c>
      <c r="B2957" s="1366" t="s">
        <v>11312</v>
      </c>
      <c r="C2957" s="1365" t="s">
        <v>7867</v>
      </c>
      <c r="D2957" s="1367">
        <v>1.48</v>
      </c>
    </row>
    <row r="2958" spans="1:4">
      <c r="A2958" s="1336">
        <v>37974</v>
      </c>
      <c r="B2958" s="1337" t="s">
        <v>11313</v>
      </c>
      <c r="C2958" s="1336" t="s">
        <v>7867</v>
      </c>
      <c r="D2958" s="1364">
        <v>2.2000000000000002</v>
      </c>
    </row>
    <row r="2959" spans="1:4">
      <c r="A2959" s="1365">
        <v>37975</v>
      </c>
      <c r="B2959" s="1366" t="s">
        <v>11314</v>
      </c>
      <c r="C2959" s="1365" t="s">
        <v>7867</v>
      </c>
      <c r="D2959" s="1367">
        <v>4.4800000000000004</v>
      </c>
    </row>
    <row r="2960" spans="1:4">
      <c r="A2960" s="1336">
        <v>37976</v>
      </c>
      <c r="B2960" s="1337" t="s">
        <v>11315</v>
      </c>
      <c r="C2960" s="1336" t="s">
        <v>7867</v>
      </c>
      <c r="D2960" s="1364">
        <v>9.18</v>
      </c>
    </row>
    <row r="2961" spans="1:4">
      <c r="A2961" s="1365">
        <v>37977</v>
      </c>
      <c r="B2961" s="1366" t="s">
        <v>11316</v>
      </c>
      <c r="C2961" s="1365" t="s">
        <v>7867</v>
      </c>
      <c r="D2961" s="1367">
        <v>12.63</v>
      </c>
    </row>
    <row r="2962" spans="1:4">
      <c r="A2962" s="1336">
        <v>37978</v>
      </c>
      <c r="B2962" s="1337" t="s">
        <v>11317</v>
      </c>
      <c r="C2962" s="1336" t="s">
        <v>7867</v>
      </c>
      <c r="D2962" s="1364">
        <v>25.6</v>
      </c>
    </row>
    <row r="2963" spans="1:4">
      <c r="A2963" s="1365">
        <v>37979</v>
      </c>
      <c r="B2963" s="1366" t="s">
        <v>11318</v>
      </c>
      <c r="C2963" s="1365" t="s">
        <v>7867</v>
      </c>
      <c r="D2963" s="1367">
        <v>110</v>
      </c>
    </row>
    <row r="2964" spans="1:4">
      <c r="A2964" s="1336">
        <v>37980</v>
      </c>
      <c r="B2964" s="1337" t="s">
        <v>11319</v>
      </c>
      <c r="C2964" s="1336" t="s">
        <v>7867</v>
      </c>
      <c r="D2964" s="1364">
        <v>123.62</v>
      </c>
    </row>
    <row r="2965" spans="1:4">
      <c r="A2965" s="1365">
        <v>36147</v>
      </c>
      <c r="B2965" s="1366" t="s">
        <v>11320</v>
      </c>
      <c r="C2965" s="1365" t="s">
        <v>7877</v>
      </c>
      <c r="D2965" s="1367">
        <v>310.51</v>
      </c>
    </row>
    <row r="2966" spans="1:4">
      <c r="A2966" s="1336">
        <v>12731</v>
      </c>
      <c r="B2966" s="1337" t="s">
        <v>11321</v>
      </c>
      <c r="C2966" s="1336" t="s">
        <v>7867</v>
      </c>
      <c r="D2966" s="1364">
        <v>145.35</v>
      </c>
    </row>
    <row r="2967" spans="1:4">
      <c r="A2967" s="1365">
        <v>12723</v>
      </c>
      <c r="B2967" s="1366" t="s">
        <v>11322</v>
      </c>
      <c r="C2967" s="1365" t="s">
        <v>7867</v>
      </c>
      <c r="D2967" s="1367">
        <v>1.1200000000000001</v>
      </c>
    </row>
    <row r="2968" spans="1:4">
      <c r="A2968" s="1336">
        <v>12724</v>
      </c>
      <c r="B2968" s="1337" t="s">
        <v>11323</v>
      </c>
      <c r="C2968" s="1336" t="s">
        <v>7867</v>
      </c>
      <c r="D2968" s="1364">
        <v>2.16</v>
      </c>
    </row>
    <row r="2969" spans="1:4">
      <c r="A2969" s="1365">
        <v>12725</v>
      </c>
      <c r="B2969" s="1366" t="s">
        <v>11324</v>
      </c>
      <c r="C2969" s="1365" t="s">
        <v>7867</v>
      </c>
      <c r="D2969" s="1367">
        <v>4.34</v>
      </c>
    </row>
    <row r="2970" spans="1:4">
      <c r="A2970" s="1336">
        <v>12726</v>
      </c>
      <c r="B2970" s="1337" t="s">
        <v>11325</v>
      </c>
      <c r="C2970" s="1336" t="s">
        <v>7867</v>
      </c>
      <c r="D2970" s="1364">
        <v>9.59</v>
      </c>
    </row>
    <row r="2971" spans="1:4">
      <c r="A2971" s="1365">
        <v>12727</v>
      </c>
      <c r="B2971" s="1366" t="s">
        <v>11326</v>
      </c>
      <c r="C2971" s="1365" t="s">
        <v>7867</v>
      </c>
      <c r="D2971" s="1367">
        <v>12.16</v>
      </c>
    </row>
    <row r="2972" spans="1:4">
      <c r="A2972" s="1336">
        <v>12728</v>
      </c>
      <c r="B2972" s="1337" t="s">
        <v>11327</v>
      </c>
      <c r="C2972" s="1336" t="s">
        <v>7867</v>
      </c>
      <c r="D2972" s="1364">
        <v>19.86</v>
      </c>
    </row>
    <row r="2973" spans="1:4">
      <c r="A2973" s="1365">
        <v>12729</v>
      </c>
      <c r="B2973" s="1366" t="s">
        <v>11328</v>
      </c>
      <c r="C2973" s="1365" t="s">
        <v>7867</v>
      </c>
      <c r="D2973" s="1367">
        <v>65.099999999999994</v>
      </c>
    </row>
    <row r="2974" spans="1:4">
      <c r="A2974" s="1336">
        <v>12730</v>
      </c>
      <c r="B2974" s="1337" t="s">
        <v>11329</v>
      </c>
      <c r="C2974" s="1336" t="s">
        <v>7867</v>
      </c>
      <c r="D2974" s="1364">
        <v>99.68</v>
      </c>
    </row>
    <row r="2975" spans="1:4">
      <c r="A2975" s="1365">
        <v>3840</v>
      </c>
      <c r="B2975" s="1366" t="s">
        <v>11330</v>
      </c>
      <c r="C2975" s="1365" t="s">
        <v>7867</v>
      </c>
      <c r="D2975" s="1367">
        <v>21.22</v>
      </c>
    </row>
    <row r="2976" spans="1:4">
      <c r="A2976" s="1336">
        <v>3838</v>
      </c>
      <c r="B2976" s="1337" t="s">
        <v>11331</v>
      </c>
      <c r="C2976" s="1336" t="s">
        <v>7867</v>
      </c>
      <c r="D2976" s="1364">
        <v>50.59</v>
      </c>
    </row>
    <row r="2977" spans="1:4">
      <c r="A2977" s="1365">
        <v>3844</v>
      </c>
      <c r="B2977" s="1366" t="s">
        <v>11332</v>
      </c>
      <c r="C2977" s="1365" t="s">
        <v>7867</v>
      </c>
      <c r="D2977" s="1367">
        <v>143.08000000000001</v>
      </c>
    </row>
    <row r="2978" spans="1:4">
      <c r="A2978" s="1336">
        <v>3839</v>
      </c>
      <c r="B2978" s="1337" t="s">
        <v>11333</v>
      </c>
      <c r="C2978" s="1336" t="s">
        <v>7867</v>
      </c>
      <c r="D2978" s="1364">
        <v>175.68</v>
      </c>
    </row>
    <row r="2979" spans="1:4">
      <c r="A2979" s="1365">
        <v>3843</v>
      </c>
      <c r="B2979" s="1366" t="s">
        <v>11334</v>
      </c>
      <c r="C2979" s="1365" t="s">
        <v>7867</v>
      </c>
      <c r="D2979" s="1367">
        <v>299.61</v>
      </c>
    </row>
    <row r="2980" spans="1:4">
      <c r="A2980" s="1336">
        <v>3900</v>
      </c>
      <c r="B2980" s="1337" t="s">
        <v>11335</v>
      </c>
      <c r="C2980" s="1336" t="s">
        <v>7867</v>
      </c>
      <c r="D2980" s="1364">
        <v>23.79</v>
      </c>
    </row>
    <row r="2981" spans="1:4">
      <c r="A2981" s="1365">
        <v>3846</v>
      </c>
      <c r="B2981" s="1366" t="s">
        <v>11336</v>
      </c>
      <c r="C2981" s="1365" t="s">
        <v>7867</v>
      </c>
      <c r="D2981" s="1367">
        <v>7.41</v>
      </c>
    </row>
    <row r="2982" spans="1:4">
      <c r="A2982" s="1336">
        <v>3886</v>
      </c>
      <c r="B2982" s="1337" t="s">
        <v>11337</v>
      </c>
      <c r="C2982" s="1336" t="s">
        <v>7867</v>
      </c>
      <c r="D2982" s="1364">
        <v>10.42</v>
      </c>
    </row>
    <row r="2983" spans="1:4">
      <c r="A2983" s="1365">
        <v>3854</v>
      </c>
      <c r="B2983" s="1366" t="s">
        <v>11338</v>
      </c>
      <c r="C2983" s="1365" t="s">
        <v>7867</v>
      </c>
      <c r="D2983" s="1367">
        <v>6.36</v>
      </c>
    </row>
    <row r="2984" spans="1:4">
      <c r="A2984" s="1336">
        <v>3873</v>
      </c>
      <c r="B2984" s="1337" t="s">
        <v>11339</v>
      </c>
      <c r="C2984" s="1336" t="s">
        <v>7867</v>
      </c>
      <c r="D2984" s="1364">
        <v>8.9700000000000006</v>
      </c>
    </row>
    <row r="2985" spans="1:4">
      <c r="A2985" s="1365">
        <v>38021</v>
      </c>
      <c r="B2985" s="1366" t="s">
        <v>11340</v>
      </c>
      <c r="C2985" s="1365" t="s">
        <v>7867</v>
      </c>
      <c r="D2985" s="1367">
        <v>15.22</v>
      </c>
    </row>
    <row r="2986" spans="1:4">
      <c r="A2986" s="1336">
        <v>3847</v>
      </c>
      <c r="B2986" s="1337" t="s">
        <v>11341</v>
      </c>
      <c r="C2986" s="1336" t="s">
        <v>7867</v>
      </c>
      <c r="D2986" s="1364">
        <v>20.46</v>
      </c>
    </row>
    <row r="2987" spans="1:4">
      <c r="A2987" s="1365">
        <v>38022</v>
      </c>
      <c r="B2987" s="1366" t="s">
        <v>11342</v>
      </c>
      <c r="C2987" s="1365" t="s">
        <v>7867</v>
      </c>
      <c r="D2987" s="1367">
        <v>27.27</v>
      </c>
    </row>
    <row r="2988" spans="1:4">
      <c r="A2988" s="1336">
        <v>3833</v>
      </c>
      <c r="B2988" s="1337" t="s">
        <v>11343</v>
      </c>
      <c r="C2988" s="1336" t="s">
        <v>7867</v>
      </c>
      <c r="D2988" s="1364">
        <v>9.6</v>
      </c>
    </row>
    <row r="2989" spans="1:4">
      <c r="A2989" s="1365">
        <v>3835</v>
      </c>
      <c r="B2989" s="1366" t="s">
        <v>11344</v>
      </c>
      <c r="C2989" s="1365" t="s">
        <v>7867</v>
      </c>
      <c r="D2989" s="1367">
        <v>21.54</v>
      </c>
    </row>
    <row r="2990" spans="1:4">
      <c r="A2990" s="1336">
        <v>3836</v>
      </c>
      <c r="B2990" s="1337" t="s">
        <v>11345</v>
      </c>
      <c r="C2990" s="1336" t="s">
        <v>7867</v>
      </c>
      <c r="D2990" s="1364">
        <v>55.7</v>
      </c>
    </row>
    <row r="2991" spans="1:4">
      <c r="A2991" s="1365">
        <v>3830</v>
      </c>
      <c r="B2991" s="1366" t="s">
        <v>11346</v>
      </c>
      <c r="C2991" s="1365" t="s">
        <v>7867</v>
      </c>
      <c r="D2991" s="1367">
        <v>91.7</v>
      </c>
    </row>
    <row r="2992" spans="1:4">
      <c r="A2992" s="1336">
        <v>3831</v>
      </c>
      <c r="B2992" s="1337" t="s">
        <v>11347</v>
      </c>
      <c r="C2992" s="1336" t="s">
        <v>7867</v>
      </c>
      <c r="D2992" s="1364">
        <v>142.06</v>
      </c>
    </row>
    <row r="2993" spans="1:4">
      <c r="A2993" s="1365">
        <v>3841</v>
      </c>
      <c r="B2993" s="1366" t="s">
        <v>11348</v>
      </c>
      <c r="C2993" s="1365" t="s">
        <v>7867</v>
      </c>
      <c r="D2993" s="1367">
        <v>277.58</v>
      </c>
    </row>
    <row r="2994" spans="1:4">
      <c r="A2994" s="1336">
        <v>3842</v>
      </c>
      <c r="B2994" s="1337" t="s">
        <v>11349</v>
      </c>
      <c r="C2994" s="1336" t="s">
        <v>7867</v>
      </c>
      <c r="D2994" s="1364">
        <v>375.38</v>
      </c>
    </row>
    <row r="2995" spans="1:4">
      <c r="A2995" s="1365">
        <v>37981</v>
      </c>
      <c r="B2995" s="1366" t="s">
        <v>11350</v>
      </c>
      <c r="C2995" s="1365" t="s">
        <v>7867</v>
      </c>
      <c r="D2995" s="1367">
        <v>5.04</v>
      </c>
    </row>
    <row r="2996" spans="1:4">
      <c r="A2996" s="1336">
        <v>37982</v>
      </c>
      <c r="B2996" s="1337" t="s">
        <v>11351</v>
      </c>
      <c r="C2996" s="1336" t="s">
        <v>7867</v>
      </c>
      <c r="D2996" s="1364">
        <v>7.65</v>
      </c>
    </row>
    <row r="2997" spans="1:4">
      <c r="A2997" s="1365">
        <v>37983</v>
      </c>
      <c r="B2997" s="1366" t="s">
        <v>11352</v>
      </c>
      <c r="C2997" s="1365" t="s">
        <v>7867</v>
      </c>
      <c r="D2997" s="1367">
        <v>10.72</v>
      </c>
    </row>
    <row r="2998" spans="1:4">
      <c r="A2998" s="1336">
        <v>37984</v>
      </c>
      <c r="B2998" s="1337" t="s">
        <v>11353</v>
      </c>
      <c r="C2998" s="1336" t="s">
        <v>7867</v>
      </c>
      <c r="D2998" s="1364">
        <v>18.510000000000002</v>
      </c>
    </row>
    <row r="2999" spans="1:4">
      <c r="A2999" s="1365">
        <v>37985</v>
      </c>
      <c r="B2999" s="1366" t="s">
        <v>11354</v>
      </c>
      <c r="C2999" s="1365" t="s">
        <v>7867</v>
      </c>
      <c r="D2999" s="1367">
        <v>25.92</v>
      </c>
    </row>
    <row r="3000" spans="1:4">
      <c r="A3000" s="1336">
        <v>3826</v>
      </c>
      <c r="B3000" s="1337" t="s">
        <v>11355</v>
      </c>
      <c r="C3000" s="1336" t="s">
        <v>7867</v>
      </c>
      <c r="D3000" s="1364">
        <v>31.74</v>
      </c>
    </row>
    <row r="3001" spans="1:4">
      <c r="A3001" s="1365">
        <v>3825</v>
      </c>
      <c r="B3001" s="1366" t="s">
        <v>11356</v>
      </c>
      <c r="C3001" s="1365" t="s">
        <v>7867</v>
      </c>
      <c r="D3001" s="1367">
        <v>8.27</v>
      </c>
    </row>
    <row r="3002" spans="1:4">
      <c r="A3002" s="1336">
        <v>3827</v>
      </c>
      <c r="B3002" s="1337" t="s">
        <v>11357</v>
      </c>
      <c r="C3002" s="1336" t="s">
        <v>7867</v>
      </c>
      <c r="D3002" s="1364">
        <v>17.510000000000002</v>
      </c>
    </row>
    <row r="3003" spans="1:4">
      <c r="A3003" s="1365">
        <v>20165</v>
      </c>
      <c r="B3003" s="1366" t="s">
        <v>11358</v>
      </c>
      <c r="C3003" s="1365" t="s">
        <v>7867</v>
      </c>
      <c r="D3003" s="1367">
        <v>13.89</v>
      </c>
    </row>
    <row r="3004" spans="1:4">
      <c r="A3004" s="1336">
        <v>20166</v>
      </c>
      <c r="B3004" s="1337" t="s">
        <v>11359</v>
      </c>
      <c r="C3004" s="1336" t="s">
        <v>7867</v>
      </c>
      <c r="D3004" s="1364">
        <v>48.48</v>
      </c>
    </row>
    <row r="3005" spans="1:4">
      <c r="A3005" s="1365">
        <v>20164</v>
      </c>
      <c r="B3005" s="1366" t="s">
        <v>11360</v>
      </c>
      <c r="C3005" s="1365" t="s">
        <v>7867</v>
      </c>
      <c r="D3005" s="1367">
        <v>7.84</v>
      </c>
    </row>
    <row r="3006" spans="1:4">
      <c r="A3006" s="1336">
        <v>3893</v>
      </c>
      <c r="B3006" s="1337" t="s">
        <v>11361</v>
      </c>
      <c r="C3006" s="1336" t="s">
        <v>7867</v>
      </c>
      <c r="D3006" s="1364">
        <v>11.44</v>
      </c>
    </row>
    <row r="3007" spans="1:4">
      <c r="A3007" s="1365">
        <v>3848</v>
      </c>
      <c r="B3007" s="1366" t="s">
        <v>11362</v>
      </c>
      <c r="C3007" s="1365" t="s">
        <v>7867</v>
      </c>
      <c r="D3007" s="1367">
        <v>6.95</v>
      </c>
    </row>
    <row r="3008" spans="1:4">
      <c r="A3008" s="1336">
        <v>3895</v>
      </c>
      <c r="B3008" s="1337" t="s">
        <v>11363</v>
      </c>
      <c r="C3008" s="1336" t="s">
        <v>7867</v>
      </c>
      <c r="D3008" s="1364">
        <v>7.44</v>
      </c>
    </row>
    <row r="3009" spans="1:4">
      <c r="A3009" s="1365">
        <v>12404</v>
      </c>
      <c r="B3009" s="1366" t="s">
        <v>11364</v>
      </c>
      <c r="C3009" s="1365" t="s">
        <v>7867</v>
      </c>
      <c r="D3009" s="1367">
        <v>5.63</v>
      </c>
    </row>
    <row r="3010" spans="1:4">
      <c r="A3010" s="1336">
        <v>3939</v>
      </c>
      <c r="B3010" s="1337" t="s">
        <v>11365</v>
      </c>
      <c r="C3010" s="1336" t="s">
        <v>7867</v>
      </c>
      <c r="D3010" s="1364">
        <v>11.6</v>
      </c>
    </row>
    <row r="3011" spans="1:4">
      <c r="A3011" s="1365">
        <v>3911</v>
      </c>
      <c r="B3011" s="1366" t="s">
        <v>11366</v>
      </c>
      <c r="C3011" s="1365" t="s">
        <v>7867</v>
      </c>
      <c r="D3011" s="1367">
        <v>9.4700000000000006</v>
      </c>
    </row>
    <row r="3012" spans="1:4">
      <c r="A3012" s="1336">
        <v>3908</v>
      </c>
      <c r="B3012" s="1337" t="s">
        <v>11367</v>
      </c>
      <c r="C3012" s="1336" t="s">
        <v>7867</v>
      </c>
      <c r="D3012" s="1364">
        <v>3.06</v>
      </c>
    </row>
    <row r="3013" spans="1:4">
      <c r="A3013" s="1365">
        <v>3910</v>
      </c>
      <c r="B3013" s="1366" t="s">
        <v>11368</v>
      </c>
      <c r="C3013" s="1365" t="s">
        <v>7867</v>
      </c>
      <c r="D3013" s="1367">
        <v>6.78</v>
      </c>
    </row>
    <row r="3014" spans="1:4">
      <c r="A3014" s="1336">
        <v>3913</v>
      </c>
      <c r="B3014" s="1337" t="s">
        <v>11369</v>
      </c>
      <c r="C3014" s="1336" t="s">
        <v>7867</v>
      </c>
      <c r="D3014" s="1364">
        <v>32.4</v>
      </c>
    </row>
    <row r="3015" spans="1:4">
      <c r="A3015" s="1365">
        <v>3912</v>
      </c>
      <c r="B3015" s="1366" t="s">
        <v>11370</v>
      </c>
      <c r="C3015" s="1365" t="s">
        <v>7867</v>
      </c>
      <c r="D3015" s="1367">
        <v>17.760000000000002</v>
      </c>
    </row>
    <row r="3016" spans="1:4">
      <c r="A3016" s="1336">
        <v>3909</v>
      </c>
      <c r="B3016" s="1337" t="s">
        <v>11371</v>
      </c>
      <c r="C3016" s="1336" t="s">
        <v>7867</v>
      </c>
      <c r="D3016" s="1364">
        <v>4.17</v>
      </c>
    </row>
    <row r="3017" spans="1:4">
      <c r="A3017" s="1365">
        <v>3914</v>
      </c>
      <c r="B3017" s="1366" t="s">
        <v>11372</v>
      </c>
      <c r="C3017" s="1365" t="s">
        <v>7867</v>
      </c>
      <c r="D3017" s="1367">
        <v>48.88</v>
      </c>
    </row>
    <row r="3018" spans="1:4">
      <c r="A3018" s="1336">
        <v>3915</v>
      </c>
      <c r="B3018" s="1337" t="s">
        <v>11373</v>
      </c>
      <c r="C3018" s="1336" t="s">
        <v>7867</v>
      </c>
      <c r="D3018" s="1364">
        <v>77.08</v>
      </c>
    </row>
    <row r="3019" spans="1:4">
      <c r="A3019" s="1365">
        <v>3916</v>
      </c>
      <c r="B3019" s="1366" t="s">
        <v>11374</v>
      </c>
      <c r="C3019" s="1365" t="s">
        <v>7867</v>
      </c>
      <c r="D3019" s="1367">
        <v>140.43</v>
      </c>
    </row>
    <row r="3020" spans="1:4">
      <c r="A3020" s="1336">
        <v>3917</v>
      </c>
      <c r="B3020" s="1337" t="s">
        <v>11375</v>
      </c>
      <c r="C3020" s="1336" t="s">
        <v>7867</v>
      </c>
      <c r="D3020" s="1364">
        <v>231.63</v>
      </c>
    </row>
    <row r="3021" spans="1:4">
      <c r="A3021" s="1365">
        <v>1904</v>
      </c>
      <c r="B3021" s="1366" t="s">
        <v>11376</v>
      </c>
      <c r="C3021" s="1365" t="s">
        <v>7867</v>
      </c>
      <c r="D3021" s="1367">
        <v>0.66</v>
      </c>
    </row>
    <row r="3022" spans="1:4">
      <c r="A3022" s="1336">
        <v>1899</v>
      </c>
      <c r="B3022" s="1337" t="s">
        <v>11377</v>
      </c>
      <c r="C3022" s="1336" t="s">
        <v>7867</v>
      </c>
      <c r="D3022" s="1364">
        <v>0.74</v>
      </c>
    </row>
    <row r="3023" spans="1:4">
      <c r="A3023" s="1365">
        <v>1900</v>
      </c>
      <c r="B3023" s="1366" t="s">
        <v>11378</v>
      </c>
      <c r="C3023" s="1365" t="s">
        <v>7867</v>
      </c>
      <c r="D3023" s="1367">
        <v>1.21</v>
      </c>
    </row>
    <row r="3024" spans="1:4">
      <c r="A3024" s="1336">
        <v>12407</v>
      </c>
      <c r="B3024" s="1337" t="s">
        <v>11379</v>
      </c>
      <c r="C3024" s="1336" t="s">
        <v>7867</v>
      </c>
      <c r="D3024" s="1364">
        <v>17.53</v>
      </c>
    </row>
    <row r="3025" spans="1:4">
      <c r="A3025" s="1365">
        <v>12408</v>
      </c>
      <c r="B3025" s="1366" t="s">
        <v>11380</v>
      </c>
      <c r="C3025" s="1365" t="s">
        <v>7867</v>
      </c>
      <c r="D3025" s="1367">
        <v>9.89</v>
      </c>
    </row>
    <row r="3026" spans="1:4">
      <c r="A3026" s="1336">
        <v>12409</v>
      </c>
      <c r="B3026" s="1337" t="s">
        <v>11381</v>
      </c>
      <c r="C3026" s="1336" t="s">
        <v>7867</v>
      </c>
      <c r="D3026" s="1364">
        <v>9.89</v>
      </c>
    </row>
    <row r="3027" spans="1:4">
      <c r="A3027" s="1365">
        <v>12410</v>
      </c>
      <c r="B3027" s="1366" t="s">
        <v>11382</v>
      </c>
      <c r="C3027" s="1365" t="s">
        <v>7867</v>
      </c>
      <c r="D3027" s="1367">
        <v>6.82</v>
      </c>
    </row>
    <row r="3028" spans="1:4">
      <c r="A3028" s="1336">
        <v>3936</v>
      </c>
      <c r="B3028" s="1337" t="s">
        <v>11383</v>
      </c>
      <c r="C3028" s="1336" t="s">
        <v>7867</v>
      </c>
      <c r="D3028" s="1364">
        <v>12.32</v>
      </c>
    </row>
    <row r="3029" spans="1:4">
      <c r="A3029" s="1365">
        <v>3922</v>
      </c>
      <c r="B3029" s="1366" t="s">
        <v>11384</v>
      </c>
      <c r="C3029" s="1365" t="s">
        <v>7867</v>
      </c>
      <c r="D3029" s="1367">
        <v>11.33</v>
      </c>
    </row>
    <row r="3030" spans="1:4">
      <c r="A3030" s="1336">
        <v>3924</v>
      </c>
      <c r="B3030" s="1337" t="s">
        <v>11385</v>
      </c>
      <c r="C3030" s="1336" t="s">
        <v>7867</v>
      </c>
      <c r="D3030" s="1364">
        <v>12.32</v>
      </c>
    </row>
    <row r="3031" spans="1:4">
      <c r="A3031" s="1365">
        <v>3923</v>
      </c>
      <c r="B3031" s="1366" t="s">
        <v>11386</v>
      </c>
      <c r="C3031" s="1365" t="s">
        <v>7867</v>
      </c>
      <c r="D3031" s="1367">
        <v>12.32</v>
      </c>
    </row>
    <row r="3032" spans="1:4">
      <c r="A3032" s="1336">
        <v>3937</v>
      </c>
      <c r="B3032" s="1337" t="s">
        <v>11387</v>
      </c>
      <c r="C3032" s="1336" t="s">
        <v>7867</v>
      </c>
      <c r="D3032" s="1364">
        <v>10.16</v>
      </c>
    </row>
    <row r="3033" spans="1:4">
      <c r="A3033" s="1365">
        <v>3921</v>
      </c>
      <c r="B3033" s="1366" t="s">
        <v>11388</v>
      </c>
      <c r="C3033" s="1365" t="s">
        <v>7867</v>
      </c>
      <c r="D3033" s="1367">
        <v>10.17</v>
      </c>
    </row>
    <row r="3034" spans="1:4">
      <c r="A3034" s="1336">
        <v>3920</v>
      </c>
      <c r="B3034" s="1337" t="s">
        <v>11389</v>
      </c>
      <c r="C3034" s="1336" t="s">
        <v>7867</v>
      </c>
      <c r="D3034" s="1364">
        <v>10.16</v>
      </c>
    </row>
    <row r="3035" spans="1:4">
      <c r="A3035" s="1365">
        <v>3938</v>
      </c>
      <c r="B3035" s="1366" t="s">
        <v>11390</v>
      </c>
      <c r="C3035" s="1365" t="s">
        <v>7867</v>
      </c>
      <c r="D3035" s="1367">
        <v>6.7</v>
      </c>
    </row>
    <row r="3036" spans="1:4">
      <c r="A3036" s="1336">
        <v>3919</v>
      </c>
      <c r="B3036" s="1337" t="s">
        <v>11391</v>
      </c>
      <c r="C3036" s="1336" t="s">
        <v>7867</v>
      </c>
      <c r="D3036" s="1364">
        <v>6.83</v>
      </c>
    </row>
    <row r="3037" spans="1:4">
      <c r="A3037" s="1365">
        <v>3927</v>
      </c>
      <c r="B3037" s="1366" t="s">
        <v>11392</v>
      </c>
      <c r="C3037" s="1365" t="s">
        <v>7867</v>
      </c>
      <c r="D3037" s="1367">
        <v>34.6</v>
      </c>
    </row>
    <row r="3038" spans="1:4">
      <c r="A3038" s="1336">
        <v>3928</v>
      </c>
      <c r="B3038" s="1337" t="s">
        <v>11393</v>
      </c>
      <c r="C3038" s="1336" t="s">
        <v>7867</v>
      </c>
      <c r="D3038" s="1364">
        <v>34.6</v>
      </c>
    </row>
    <row r="3039" spans="1:4">
      <c r="A3039" s="1365">
        <v>3926</v>
      </c>
      <c r="B3039" s="1366" t="s">
        <v>11394</v>
      </c>
      <c r="C3039" s="1365" t="s">
        <v>7867</v>
      </c>
      <c r="D3039" s="1367">
        <v>19.72</v>
      </c>
    </row>
    <row r="3040" spans="1:4">
      <c r="A3040" s="1336">
        <v>3935</v>
      </c>
      <c r="B3040" s="1337" t="s">
        <v>11395</v>
      </c>
      <c r="C3040" s="1336" t="s">
        <v>7867</v>
      </c>
      <c r="D3040" s="1364">
        <v>19.72</v>
      </c>
    </row>
    <row r="3041" spans="1:4">
      <c r="A3041" s="1365">
        <v>3925</v>
      </c>
      <c r="B3041" s="1366" t="s">
        <v>11396</v>
      </c>
      <c r="C3041" s="1365" t="s">
        <v>7867</v>
      </c>
      <c r="D3041" s="1367">
        <v>19.72</v>
      </c>
    </row>
    <row r="3042" spans="1:4">
      <c r="A3042" s="1336">
        <v>12406</v>
      </c>
      <c r="B3042" s="1337" t="s">
        <v>11397</v>
      </c>
      <c r="C3042" s="1336" t="s">
        <v>7867</v>
      </c>
      <c r="D3042" s="1364">
        <v>4.84</v>
      </c>
    </row>
    <row r="3043" spans="1:4">
      <c r="A3043" s="1365">
        <v>3929</v>
      </c>
      <c r="B3043" s="1366" t="s">
        <v>11398</v>
      </c>
      <c r="C3043" s="1365" t="s">
        <v>7867</v>
      </c>
      <c r="D3043" s="1367">
        <v>52.71</v>
      </c>
    </row>
    <row r="3044" spans="1:4">
      <c r="A3044" s="1336">
        <v>3931</v>
      </c>
      <c r="B3044" s="1337" t="s">
        <v>11399</v>
      </c>
      <c r="C3044" s="1336" t="s">
        <v>7867</v>
      </c>
      <c r="D3044" s="1364">
        <v>52.71</v>
      </c>
    </row>
    <row r="3045" spans="1:4">
      <c r="A3045" s="1365">
        <v>3930</v>
      </c>
      <c r="B3045" s="1366" t="s">
        <v>11400</v>
      </c>
      <c r="C3045" s="1365" t="s">
        <v>7867</v>
      </c>
      <c r="D3045" s="1367">
        <v>52.71</v>
      </c>
    </row>
    <row r="3046" spans="1:4">
      <c r="A3046" s="1336">
        <v>3932</v>
      </c>
      <c r="B3046" s="1337" t="s">
        <v>11401</v>
      </c>
      <c r="C3046" s="1336" t="s">
        <v>7867</v>
      </c>
      <c r="D3046" s="1364">
        <v>91.02</v>
      </c>
    </row>
    <row r="3047" spans="1:4">
      <c r="A3047" s="1365">
        <v>3933</v>
      </c>
      <c r="B3047" s="1366" t="s">
        <v>11402</v>
      </c>
      <c r="C3047" s="1365" t="s">
        <v>7867</v>
      </c>
      <c r="D3047" s="1367">
        <v>91.02</v>
      </c>
    </row>
    <row r="3048" spans="1:4">
      <c r="A3048" s="1336">
        <v>3934</v>
      </c>
      <c r="B3048" s="1337" t="s">
        <v>11403</v>
      </c>
      <c r="C3048" s="1336" t="s">
        <v>7867</v>
      </c>
      <c r="D3048" s="1364">
        <v>91.02</v>
      </c>
    </row>
    <row r="3049" spans="1:4">
      <c r="A3049" s="1365">
        <v>40355</v>
      </c>
      <c r="B3049" s="1366" t="s">
        <v>11404</v>
      </c>
      <c r="C3049" s="1365" t="s">
        <v>7867</v>
      </c>
      <c r="D3049" s="1367">
        <v>4.8600000000000003</v>
      </c>
    </row>
    <row r="3050" spans="1:4">
      <c r="A3050" s="1336">
        <v>40364</v>
      </c>
      <c r="B3050" s="1337" t="s">
        <v>11405</v>
      </c>
      <c r="C3050" s="1336" t="s">
        <v>7867</v>
      </c>
      <c r="D3050" s="1364">
        <v>22.77</v>
      </c>
    </row>
    <row r="3051" spans="1:4">
      <c r="A3051" s="1365">
        <v>40361</v>
      </c>
      <c r="B3051" s="1366" t="s">
        <v>11406</v>
      </c>
      <c r="C3051" s="1365" t="s">
        <v>7867</v>
      </c>
      <c r="D3051" s="1367">
        <v>17.809999999999999</v>
      </c>
    </row>
    <row r="3052" spans="1:4">
      <c r="A3052" s="1336">
        <v>40358</v>
      </c>
      <c r="B3052" s="1337" t="s">
        <v>11407</v>
      </c>
      <c r="C3052" s="1336" t="s">
        <v>7867</v>
      </c>
      <c r="D3052" s="1364">
        <v>6.79</v>
      </c>
    </row>
    <row r="3053" spans="1:4">
      <c r="A3053" s="1365">
        <v>40370</v>
      </c>
      <c r="B3053" s="1366" t="s">
        <v>11408</v>
      </c>
      <c r="C3053" s="1365" t="s">
        <v>7867</v>
      </c>
      <c r="D3053" s="1367">
        <v>72.27</v>
      </c>
    </row>
    <row r="3054" spans="1:4">
      <c r="A3054" s="1336">
        <v>40367</v>
      </c>
      <c r="B3054" s="1337" t="s">
        <v>11409</v>
      </c>
      <c r="C3054" s="1336" t="s">
        <v>7867</v>
      </c>
      <c r="D3054" s="1364">
        <v>35.92</v>
      </c>
    </row>
    <row r="3055" spans="1:4">
      <c r="A3055" s="1365">
        <v>40373</v>
      </c>
      <c r="B3055" s="1366" t="s">
        <v>11410</v>
      </c>
      <c r="C3055" s="1365" t="s">
        <v>7867</v>
      </c>
      <c r="D3055" s="1367">
        <v>97.73</v>
      </c>
    </row>
    <row r="3056" spans="1:4">
      <c r="A3056" s="1336">
        <v>38947</v>
      </c>
      <c r="B3056" s="1337" t="s">
        <v>11411</v>
      </c>
      <c r="C3056" s="1336" t="s">
        <v>7867</v>
      </c>
      <c r="D3056" s="1364">
        <v>5.08</v>
      </c>
    </row>
    <row r="3057" spans="1:4">
      <c r="A3057" s="1365">
        <v>38948</v>
      </c>
      <c r="B3057" s="1366" t="s">
        <v>11412</v>
      </c>
      <c r="C3057" s="1365" t="s">
        <v>7867</v>
      </c>
      <c r="D3057" s="1367">
        <v>8.1</v>
      </c>
    </row>
    <row r="3058" spans="1:4">
      <c r="A3058" s="1336">
        <v>38949</v>
      </c>
      <c r="B3058" s="1337" t="s">
        <v>11413</v>
      </c>
      <c r="C3058" s="1336" t="s">
        <v>7867</v>
      </c>
      <c r="D3058" s="1364">
        <v>8.99</v>
      </c>
    </row>
    <row r="3059" spans="1:4">
      <c r="A3059" s="1365">
        <v>38951</v>
      </c>
      <c r="B3059" s="1366" t="s">
        <v>11414</v>
      </c>
      <c r="C3059" s="1365" t="s">
        <v>7867</v>
      </c>
      <c r="D3059" s="1367">
        <v>14.22</v>
      </c>
    </row>
    <row r="3060" spans="1:4">
      <c r="A3060" s="1336">
        <v>39312</v>
      </c>
      <c r="B3060" s="1337" t="s">
        <v>11415</v>
      </c>
      <c r="C3060" s="1336" t="s">
        <v>7867</v>
      </c>
      <c r="D3060" s="1364">
        <v>11.03</v>
      </c>
    </row>
    <row r="3061" spans="1:4">
      <c r="A3061" s="1365">
        <v>39313</v>
      </c>
      <c r="B3061" s="1366" t="s">
        <v>11416</v>
      </c>
      <c r="C3061" s="1365" t="s">
        <v>7867</v>
      </c>
      <c r="D3061" s="1367">
        <v>14.39</v>
      </c>
    </row>
    <row r="3062" spans="1:4">
      <c r="A3062" s="1336">
        <v>38950</v>
      </c>
      <c r="B3062" s="1337" t="s">
        <v>11417</v>
      </c>
      <c r="C3062" s="1336" t="s">
        <v>7867</v>
      </c>
      <c r="D3062" s="1364">
        <v>21.66</v>
      </c>
    </row>
    <row r="3063" spans="1:4">
      <c r="A3063" s="1365">
        <v>39314</v>
      </c>
      <c r="B3063" s="1366" t="s">
        <v>11418</v>
      </c>
      <c r="C3063" s="1365" t="s">
        <v>7867</v>
      </c>
      <c r="D3063" s="1367">
        <v>22.86</v>
      </c>
    </row>
    <row r="3064" spans="1:4">
      <c r="A3064" s="1336">
        <v>3907</v>
      </c>
      <c r="B3064" s="1337" t="s">
        <v>11419</v>
      </c>
      <c r="C3064" s="1336" t="s">
        <v>7867</v>
      </c>
      <c r="D3064" s="1364">
        <v>2.67</v>
      </c>
    </row>
    <row r="3065" spans="1:4">
      <c r="A3065" s="1365">
        <v>3889</v>
      </c>
      <c r="B3065" s="1366" t="s">
        <v>11420</v>
      </c>
      <c r="C3065" s="1365" t="s">
        <v>7867</v>
      </c>
      <c r="D3065" s="1367">
        <v>1.92</v>
      </c>
    </row>
    <row r="3066" spans="1:4">
      <c r="A3066" s="1336">
        <v>3868</v>
      </c>
      <c r="B3066" s="1337" t="s">
        <v>11421</v>
      </c>
      <c r="C3066" s="1336" t="s">
        <v>7867</v>
      </c>
      <c r="D3066" s="1364">
        <v>0.94</v>
      </c>
    </row>
    <row r="3067" spans="1:4">
      <c r="A3067" s="1365">
        <v>3869</v>
      </c>
      <c r="B3067" s="1366" t="s">
        <v>11422</v>
      </c>
      <c r="C3067" s="1365" t="s">
        <v>7867</v>
      </c>
      <c r="D3067" s="1367">
        <v>2.2799999999999998</v>
      </c>
    </row>
    <row r="3068" spans="1:4">
      <c r="A3068" s="1336">
        <v>3872</v>
      </c>
      <c r="B3068" s="1337" t="s">
        <v>11423</v>
      </c>
      <c r="C3068" s="1336" t="s">
        <v>7867</v>
      </c>
      <c r="D3068" s="1364">
        <v>2.8</v>
      </c>
    </row>
    <row r="3069" spans="1:4">
      <c r="A3069" s="1365">
        <v>3850</v>
      </c>
      <c r="B3069" s="1366" t="s">
        <v>11424</v>
      </c>
      <c r="C3069" s="1365" t="s">
        <v>7867</v>
      </c>
      <c r="D3069" s="1367">
        <v>7.65</v>
      </c>
    </row>
    <row r="3070" spans="1:4">
      <c r="A3070" s="1336">
        <v>38023</v>
      </c>
      <c r="B3070" s="1337" t="s">
        <v>11425</v>
      </c>
      <c r="C3070" s="1336" t="s">
        <v>7867</v>
      </c>
      <c r="D3070" s="1364">
        <v>3.21</v>
      </c>
    </row>
    <row r="3071" spans="1:4">
      <c r="A3071" s="1365">
        <v>37986</v>
      </c>
      <c r="B3071" s="1366" t="s">
        <v>11426</v>
      </c>
      <c r="C3071" s="1365" t="s">
        <v>7867</v>
      </c>
      <c r="D3071" s="1367">
        <v>1.73</v>
      </c>
    </row>
    <row r="3072" spans="1:4">
      <c r="A3072" s="1336">
        <v>37987</v>
      </c>
      <c r="B3072" s="1337" t="s">
        <v>11427</v>
      </c>
      <c r="C3072" s="1336" t="s">
        <v>7867</v>
      </c>
      <c r="D3072" s="1364">
        <v>129.36000000000001</v>
      </c>
    </row>
    <row r="3073" spans="1:4">
      <c r="A3073" s="1365">
        <v>37988</v>
      </c>
      <c r="B3073" s="1366" t="s">
        <v>11428</v>
      </c>
      <c r="C3073" s="1365" t="s">
        <v>7867</v>
      </c>
      <c r="D3073" s="1367">
        <v>211.01</v>
      </c>
    </row>
    <row r="3074" spans="1:4">
      <c r="A3074" s="1336">
        <v>21120</v>
      </c>
      <c r="B3074" s="1337" t="s">
        <v>11429</v>
      </c>
      <c r="C3074" s="1336" t="s">
        <v>7867</v>
      </c>
      <c r="D3074" s="1364">
        <v>10.51</v>
      </c>
    </row>
    <row r="3075" spans="1:4">
      <c r="A3075" s="1365">
        <v>39318</v>
      </c>
      <c r="B3075" s="1366" t="s">
        <v>11430</v>
      </c>
      <c r="C3075" s="1365" t="s">
        <v>7867</v>
      </c>
      <c r="D3075" s="1367">
        <v>8.67</v>
      </c>
    </row>
    <row r="3076" spans="1:4">
      <c r="A3076" s="1336">
        <v>20162</v>
      </c>
      <c r="B3076" s="1337" t="s">
        <v>11431</v>
      </c>
      <c r="C3076" s="1336" t="s">
        <v>7867</v>
      </c>
      <c r="D3076" s="1364">
        <v>13.23</v>
      </c>
    </row>
    <row r="3077" spans="1:4">
      <c r="A3077" s="1365">
        <v>40366</v>
      </c>
      <c r="B3077" s="1366" t="s">
        <v>11432</v>
      </c>
      <c r="C3077" s="1365" t="s">
        <v>7867</v>
      </c>
      <c r="D3077" s="1367">
        <v>17.760000000000002</v>
      </c>
    </row>
    <row r="3078" spans="1:4">
      <c r="A3078" s="1336">
        <v>40363</v>
      </c>
      <c r="B3078" s="1337" t="s">
        <v>11433</v>
      </c>
      <c r="C3078" s="1336" t="s">
        <v>7867</v>
      </c>
      <c r="D3078" s="1364">
        <v>13.89</v>
      </c>
    </row>
    <row r="3079" spans="1:4">
      <c r="A3079" s="1365">
        <v>40354</v>
      </c>
      <c r="B3079" s="1366" t="s">
        <v>11434</v>
      </c>
      <c r="C3079" s="1365" t="s">
        <v>7867</v>
      </c>
      <c r="D3079" s="1367">
        <v>6.05</v>
      </c>
    </row>
    <row r="3080" spans="1:4">
      <c r="A3080" s="1336">
        <v>40360</v>
      </c>
      <c r="B3080" s="1337" t="s">
        <v>11435</v>
      </c>
      <c r="C3080" s="1336" t="s">
        <v>7867</v>
      </c>
      <c r="D3080" s="1364">
        <v>9.11</v>
      </c>
    </row>
    <row r="3081" spans="1:4">
      <c r="A3081" s="1365">
        <v>40372</v>
      </c>
      <c r="B3081" s="1366" t="s">
        <v>11436</v>
      </c>
      <c r="C3081" s="1365" t="s">
        <v>7867</v>
      </c>
      <c r="D3081" s="1367">
        <v>56.26</v>
      </c>
    </row>
    <row r="3082" spans="1:4">
      <c r="A3082" s="1336">
        <v>40369</v>
      </c>
      <c r="B3082" s="1337" t="s">
        <v>11437</v>
      </c>
      <c r="C3082" s="1336" t="s">
        <v>7867</v>
      </c>
      <c r="D3082" s="1364">
        <v>28</v>
      </c>
    </row>
    <row r="3083" spans="1:4">
      <c r="A3083" s="1365">
        <v>40357</v>
      </c>
      <c r="B3083" s="1366" t="s">
        <v>11438</v>
      </c>
      <c r="C3083" s="1365" t="s">
        <v>7867</v>
      </c>
      <c r="D3083" s="1367">
        <v>6.79</v>
      </c>
    </row>
    <row r="3084" spans="1:4">
      <c r="A3084" s="1336">
        <v>40375</v>
      </c>
      <c r="B3084" s="1337" t="s">
        <v>11439</v>
      </c>
      <c r="C3084" s="1336" t="s">
        <v>7867</v>
      </c>
      <c r="D3084" s="1364">
        <v>76.16</v>
      </c>
    </row>
    <row r="3085" spans="1:4">
      <c r="A3085" s="1365">
        <v>1893</v>
      </c>
      <c r="B3085" s="1366" t="s">
        <v>11440</v>
      </c>
      <c r="C3085" s="1365" t="s">
        <v>7867</v>
      </c>
      <c r="D3085" s="1367">
        <v>2.48</v>
      </c>
    </row>
    <row r="3086" spans="1:4">
      <c r="A3086" s="1336">
        <v>1902</v>
      </c>
      <c r="B3086" s="1337" t="s">
        <v>11441</v>
      </c>
      <c r="C3086" s="1336" t="s">
        <v>7867</v>
      </c>
      <c r="D3086" s="1364">
        <v>1.81</v>
      </c>
    </row>
    <row r="3087" spans="1:4">
      <c r="A3087" s="1365">
        <v>1901</v>
      </c>
      <c r="B3087" s="1366" t="s">
        <v>11442</v>
      </c>
      <c r="C3087" s="1365" t="s">
        <v>7867</v>
      </c>
      <c r="D3087" s="1367">
        <v>0.56000000000000005</v>
      </c>
    </row>
    <row r="3088" spans="1:4">
      <c r="A3088" s="1336">
        <v>1892</v>
      </c>
      <c r="B3088" s="1337" t="s">
        <v>11443</v>
      </c>
      <c r="C3088" s="1336" t="s">
        <v>7867</v>
      </c>
      <c r="D3088" s="1364">
        <v>1.1599999999999999</v>
      </c>
    </row>
    <row r="3089" spans="1:4">
      <c r="A3089" s="1365">
        <v>1907</v>
      </c>
      <c r="B3089" s="1366" t="s">
        <v>11444</v>
      </c>
      <c r="C3089" s="1365" t="s">
        <v>7867</v>
      </c>
      <c r="D3089" s="1367">
        <v>8</v>
      </c>
    </row>
    <row r="3090" spans="1:4">
      <c r="A3090" s="1336">
        <v>1894</v>
      </c>
      <c r="B3090" s="1337" t="s">
        <v>11445</v>
      </c>
      <c r="C3090" s="1336" t="s">
        <v>7867</v>
      </c>
      <c r="D3090" s="1364">
        <v>3.6</v>
      </c>
    </row>
    <row r="3091" spans="1:4">
      <c r="A3091" s="1365">
        <v>1891</v>
      </c>
      <c r="B3091" s="1366" t="s">
        <v>11446</v>
      </c>
      <c r="C3091" s="1365" t="s">
        <v>7867</v>
      </c>
      <c r="D3091" s="1367">
        <v>0.83</v>
      </c>
    </row>
    <row r="3092" spans="1:4">
      <c r="A3092" s="1336">
        <v>1896</v>
      </c>
      <c r="B3092" s="1337" t="s">
        <v>11447</v>
      </c>
      <c r="C3092" s="1336" t="s">
        <v>7867</v>
      </c>
      <c r="D3092" s="1364">
        <v>10.75</v>
      </c>
    </row>
    <row r="3093" spans="1:4">
      <c r="A3093" s="1365">
        <v>1895</v>
      </c>
      <c r="B3093" s="1366" t="s">
        <v>11448</v>
      </c>
      <c r="C3093" s="1365" t="s">
        <v>7867</v>
      </c>
      <c r="D3093" s="1367">
        <v>18.88</v>
      </c>
    </row>
    <row r="3094" spans="1:4">
      <c r="A3094" s="1336">
        <v>2641</v>
      </c>
      <c r="B3094" s="1337" t="s">
        <v>11449</v>
      </c>
      <c r="C3094" s="1336" t="s">
        <v>7867</v>
      </c>
      <c r="D3094" s="1364">
        <v>29.72</v>
      </c>
    </row>
    <row r="3095" spans="1:4">
      <c r="A3095" s="1365">
        <v>2636</v>
      </c>
      <c r="B3095" s="1366" t="s">
        <v>11450</v>
      </c>
      <c r="C3095" s="1365" t="s">
        <v>7867</v>
      </c>
      <c r="D3095" s="1367">
        <v>1.91</v>
      </c>
    </row>
    <row r="3096" spans="1:4">
      <c r="A3096" s="1336">
        <v>2637</v>
      </c>
      <c r="B3096" s="1337" t="s">
        <v>11451</v>
      </c>
      <c r="C3096" s="1336" t="s">
        <v>7867</v>
      </c>
      <c r="D3096" s="1364">
        <v>2.0299999999999998</v>
      </c>
    </row>
    <row r="3097" spans="1:4">
      <c r="A3097" s="1365">
        <v>2638</v>
      </c>
      <c r="B3097" s="1366" t="s">
        <v>11452</v>
      </c>
      <c r="C3097" s="1365" t="s">
        <v>7867</v>
      </c>
      <c r="D3097" s="1367">
        <v>2.37</v>
      </c>
    </row>
    <row r="3098" spans="1:4">
      <c r="A3098" s="1336">
        <v>2639</v>
      </c>
      <c r="B3098" s="1337" t="s">
        <v>11453</v>
      </c>
      <c r="C3098" s="1336" t="s">
        <v>7867</v>
      </c>
      <c r="D3098" s="1364">
        <v>4.2</v>
      </c>
    </row>
    <row r="3099" spans="1:4">
      <c r="A3099" s="1365">
        <v>2644</v>
      </c>
      <c r="B3099" s="1366" t="s">
        <v>11454</v>
      </c>
      <c r="C3099" s="1365" t="s">
        <v>7867</v>
      </c>
      <c r="D3099" s="1367">
        <v>6.08</v>
      </c>
    </row>
    <row r="3100" spans="1:4">
      <c r="A3100" s="1336">
        <v>2643</v>
      </c>
      <c r="B3100" s="1337" t="s">
        <v>11455</v>
      </c>
      <c r="C3100" s="1336" t="s">
        <v>7867</v>
      </c>
      <c r="D3100" s="1364">
        <v>8.4700000000000006</v>
      </c>
    </row>
    <row r="3101" spans="1:4">
      <c r="A3101" s="1365">
        <v>2640</v>
      </c>
      <c r="B3101" s="1366" t="s">
        <v>11456</v>
      </c>
      <c r="C3101" s="1365" t="s">
        <v>7867</v>
      </c>
      <c r="D3101" s="1367">
        <v>12.37</v>
      </c>
    </row>
    <row r="3102" spans="1:4">
      <c r="A3102" s="1336">
        <v>2642</v>
      </c>
      <c r="B3102" s="1337" t="s">
        <v>11457</v>
      </c>
      <c r="C3102" s="1336" t="s">
        <v>7867</v>
      </c>
      <c r="D3102" s="1364">
        <v>18.829999999999998</v>
      </c>
    </row>
    <row r="3103" spans="1:4">
      <c r="A3103" s="1365">
        <v>38943</v>
      </c>
      <c r="B3103" s="1366" t="s">
        <v>11458</v>
      </c>
      <c r="C3103" s="1365" t="s">
        <v>7867</v>
      </c>
      <c r="D3103" s="1367">
        <v>3.75</v>
      </c>
    </row>
    <row r="3104" spans="1:4">
      <c r="A3104" s="1336">
        <v>38944</v>
      </c>
      <c r="B3104" s="1337" t="s">
        <v>11459</v>
      </c>
      <c r="C3104" s="1336" t="s">
        <v>7867</v>
      </c>
      <c r="D3104" s="1364">
        <v>5.79</v>
      </c>
    </row>
    <row r="3105" spans="1:4">
      <c r="A3105" s="1365">
        <v>38945</v>
      </c>
      <c r="B3105" s="1366" t="s">
        <v>11460</v>
      </c>
      <c r="C3105" s="1365" t="s">
        <v>7867</v>
      </c>
      <c r="D3105" s="1367">
        <v>11.75</v>
      </c>
    </row>
    <row r="3106" spans="1:4">
      <c r="A3106" s="1336">
        <v>38946</v>
      </c>
      <c r="B3106" s="1337" t="s">
        <v>11461</v>
      </c>
      <c r="C3106" s="1336" t="s">
        <v>7867</v>
      </c>
      <c r="D3106" s="1364">
        <v>17.53</v>
      </c>
    </row>
    <row r="3107" spans="1:4">
      <c r="A3107" s="1365">
        <v>39308</v>
      </c>
      <c r="B3107" s="1366" t="s">
        <v>11462</v>
      </c>
      <c r="C3107" s="1365" t="s">
        <v>7867</v>
      </c>
      <c r="D3107" s="1367">
        <v>7.64</v>
      </c>
    </row>
    <row r="3108" spans="1:4">
      <c r="A3108" s="1336">
        <v>39309</v>
      </c>
      <c r="B3108" s="1337" t="s">
        <v>11463</v>
      </c>
      <c r="C3108" s="1336" t="s">
        <v>7867</v>
      </c>
      <c r="D3108" s="1364">
        <v>11.05</v>
      </c>
    </row>
    <row r="3109" spans="1:4">
      <c r="A3109" s="1365">
        <v>39310</v>
      </c>
      <c r="B3109" s="1366" t="s">
        <v>11464</v>
      </c>
      <c r="C3109" s="1365" t="s">
        <v>7867</v>
      </c>
      <c r="D3109" s="1367">
        <v>16.75</v>
      </c>
    </row>
    <row r="3110" spans="1:4">
      <c r="A3110" s="1336">
        <v>39311</v>
      </c>
      <c r="B3110" s="1337" t="s">
        <v>11465</v>
      </c>
      <c r="C3110" s="1336" t="s">
        <v>7867</v>
      </c>
      <c r="D3110" s="1364">
        <v>25.17</v>
      </c>
    </row>
    <row r="3111" spans="1:4">
      <c r="A3111" s="1365">
        <v>39855</v>
      </c>
      <c r="B3111" s="1366" t="s">
        <v>11466</v>
      </c>
      <c r="C3111" s="1365" t="s">
        <v>7867</v>
      </c>
      <c r="D3111" s="1367">
        <v>1.1399999999999999</v>
      </c>
    </row>
    <row r="3112" spans="1:4">
      <c r="A3112" s="1336">
        <v>39856</v>
      </c>
      <c r="B3112" s="1337" t="s">
        <v>11467</v>
      </c>
      <c r="C3112" s="1336" t="s">
        <v>7867</v>
      </c>
      <c r="D3112" s="1364">
        <v>2.68</v>
      </c>
    </row>
    <row r="3113" spans="1:4">
      <c r="A3113" s="1365">
        <v>39857</v>
      </c>
      <c r="B3113" s="1366" t="s">
        <v>11468</v>
      </c>
      <c r="C3113" s="1365" t="s">
        <v>7867</v>
      </c>
      <c r="D3113" s="1367">
        <v>4.34</v>
      </c>
    </row>
    <row r="3114" spans="1:4">
      <c r="A3114" s="1336">
        <v>39858</v>
      </c>
      <c r="B3114" s="1337" t="s">
        <v>11469</v>
      </c>
      <c r="C3114" s="1336" t="s">
        <v>7867</v>
      </c>
      <c r="D3114" s="1364">
        <v>9.64</v>
      </c>
    </row>
    <row r="3115" spans="1:4">
      <c r="A3115" s="1365">
        <v>39859</v>
      </c>
      <c r="B3115" s="1366" t="s">
        <v>11470</v>
      </c>
      <c r="C3115" s="1365" t="s">
        <v>7867</v>
      </c>
      <c r="D3115" s="1367">
        <v>14.86</v>
      </c>
    </row>
    <row r="3116" spans="1:4">
      <c r="A3116" s="1336">
        <v>39860</v>
      </c>
      <c r="B3116" s="1337" t="s">
        <v>11471</v>
      </c>
      <c r="C3116" s="1336" t="s">
        <v>7867</v>
      </c>
      <c r="D3116" s="1364">
        <v>22.8</v>
      </c>
    </row>
    <row r="3117" spans="1:4">
      <c r="A3117" s="1365">
        <v>39861</v>
      </c>
      <c r="B3117" s="1366" t="s">
        <v>11472</v>
      </c>
      <c r="C3117" s="1365" t="s">
        <v>7867</v>
      </c>
      <c r="D3117" s="1367">
        <v>65.099999999999994</v>
      </c>
    </row>
    <row r="3118" spans="1:4">
      <c r="A3118" s="1336">
        <v>38447</v>
      </c>
      <c r="B3118" s="1337" t="s">
        <v>11473</v>
      </c>
      <c r="C3118" s="1336" t="s">
        <v>7867</v>
      </c>
      <c r="D3118" s="1364">
        <v>74.650000000000006</v>
      </c>
    </row>
    <row r="3119" spans="1:4">
      <c r="A3119" s="1365">
        <v>36320</v>
      </c>
      <c r="B3119" s="1366" t="s">
        <v>11474</v>
      </c>
      <c r="C3119" s="1365" t="s">
        <v>7867</v>
      </c>
      <c r="D3119" s="1367">
        <v>1.08</v>
      </c>
    </row>
    <row r="3120" spans="1:4">
      <c r="A3120" s="1336">
        <v>36324</v>
      </c>
      <c r="B3120" s="1337" t="s">
        <v>11475</v>
      </c>
      <c r="C3120" s="1336" t="s">
        <v>7867</v>
      </c>
      <c r="D3120" s="1364">
        <v>1.64</v>
      </c>
    </row>
    <row r="3121" spans="1:4">
      <c r="A3121" s="1365">
        <v>38441</v>
      </c>
      <c r="B3121" s="1366" t="s">
        <v>11476</v>
      </c>
      <c r="C3121" s="1365" t="s">
        <v>7867</v>
      </c>
      <c r="D3121" s="1367">
        <v>2.15</v>
      </c>
    </row>
    <row r="3122" spans="1:4">
      <c r="A3122" s="1336">
        <v>38442</v>
      </c>
      <c r="B3122" s="1337" t="s">
        <v>11477</v>
      </c>
      <c r="C3122" s="1336" t="s">
        <v>7867</v>
      </c>
      <c r="D3122" s="1364">
        <v>5.47</v>
      </c>
    </row>
    <row r="3123" spans="1:4">
      <c r="A3123" s="1365">
        <v>38443</v>
      </c>
      <c r="B3123" s="1366" t="s">
        <v>11478</v>
      </c>
      <c r="C3123" s="1365" t="s">
        <v>7867</v>
      </c>
      <c r="D3123" s="1367">
        <v>8.27</v>
      </c>
    </row>
    <row r="3124" spans="1:4">
      <c r="A3124" s="1336">
        <v>38444</v>
      </c>
      <c r="B3124" s="1337" t="s">
        <v>11479</v>
      </c>
      <c r="C3124" s="1336" t="s">
        <v>7867</v>
      </c>
      <c r="D3124" s="1364">
        <v>12.31</v>
      </c>
    </row>
    <row r="3125" spans="1:4">
      <c r="A3125" s="1365">
        <v>38445</v>
      </c>
      <c r="B3125" s="1366" t="s">
        <v>11480</v>
      </c>
      <c r="C3125" s="1365" t="s">
        <v>7867</v>
      </c>
      <c r="D3125" s="1367">
        <v>28.91</v>
      </c>
    </row>
    <row r="3126" spans="1:4">
      <c r="A3126" s="1336">
        <v>38446</v>
      </c>
      <c r="B3126" s="1337" t="s">
        <v>11481</v>
      </c>
      <c r="C3126" s="1336" t="s">
        <v>7867</v>
      </c>
      <c r="D3126" s="1364">
        <v>46.65</v>
      </c>
    </row>
    <row r="3127" spans="1:4">
      <c r="A3127" s="1365">
        <v>3867</v>
      </c>
      <c r="B3127" s="1366" t="s">
        <v>11482</v>
      </c>
      <c r="C3127" s="1365" t="s">
        <v>7867</v>
      </c>
      <c r="D3127" s="1367">
        <v>52.52</v>
      </c>
    </row>
    <row r="3128" spans="1:4">
      <c r="A3128" s="1336">
        <v>3861</v>
      </c>
      <c r="B3128" s="1337" t="s">
        <v>11483</v>
      </c>
      <c r="C3128" s="1336" t="s">
        <v>7867</v>
      </c>
      <c r="D3128" s="1364">
        <v>0.53</v>
      </c>
    </row>
    <row r="3129" spans="1:4">
      <c r="A3129" s="1365">
        <v>3904</v>
      </c>
      <c r="B3129" s="1366" t="s">
        <v>11484</v>
      </c>
      <c r="C3129" s="1365" t="s">
        <v>7867</v>
      </c>
      <c r="D3129" s="1367">
        <v>0.6</v>
      </c>
    </row>
    <row r="3130" spans="1:4">
      <c r="A3130" s="1336">
        <v>3903</v>
      </c>
      <c r="B3130" s="1337" t="s">
        <v>11485</v>
      </c>
      <c r="C3130" s="1336" t="s">
        <v>7867</v>
      </c>
      <c r="D3130" s="1364">
        <v>1.27</v>
      </c>
    </row>
    <row r="3131" spans="1:4">
      <c r="A3131" s="1365">
        <v>3862</v>
      </c>
      <c r="B3131" s="1366" t="s">
        <v>11486</v>
      </c>
      <c r="C3131" s="1365" t="s">
        <v>7867</v>
      </c>
      <c r="D3131" s="1367">
        <v>2.82</v>
      </c>
    </row>
    <row r="3132" spans="1:4">
      <c r="A3132" s="1336">
        <v>3863</v>
      </c>
      <c r="B3132" s="1337" t="s">
        <v>11487</v>
      </c>
      <c r="C3132" s="1336" t="s">
        <v>7867</v>
      </c>
      <c r="D3132" s="1364">
        <v>3.31</v>
      </c>
    </row>
    <row r="3133" spans="1:4">
      <c r="A3133" s="1365">
        <v>3864</v>
      </c>
      <c r="B3133" s="1366" t="s">
        <v>11488</v>
      </c>
      <c r="C3133" s="1365" t="s">
        <v>7867</v>
      </c>
      <c r="D3133" s="1367">
        <v>9.0500000000000007</v>
      </c>
    </row>
    <row r="3134" spans="1:4">
      <c r="A3134" s="1336">
        <v>3865</v>
      </c>
      <c r="B3134" s="1337" t="s">
        <v>11489</v>
      </c>
      <c r="C3134" s="1336" t="s">
        <v>7867</v>
      </c>
      <c r="D3134" s="1364">
        <v>13.54</v>
      </c>
    </row>
    <row r="3135" spans="1:4">
      <c r="A3135" s="1365">
        <v>3866</v>
      </c>
      <c r="B3135" s="1366" t="s">
        <v>11490</v>
      </c>
      <c r="C3135" s="1365" t="s">
        <v>7867</v>
      </c>
      <c r="D3135" s="1367">
        <v>30.86</v>
      </c>
    </row>
    <row r="3136" spans="1:4">
      <c r="A3136" s="1336">
        <v>3902</v>
      </c>
      <c r="B3136" s="1337" t="s">
        <v>11491</v>
      </c>
      <c r="C3136" s="1336" t="s">
        <v>7867</v>
      </c>
      <c r="D3136" s="1364">
        <v>17.41</v>
      </c>
    </row>
    <row r="3137" spans="1:4">
      <c r="A3137" s="1365">
        <v>3878</v>
      </c>
      <c r="B3137" s="1366" t="s">
        <v>11492</v>
      </c>
      <c r="C3137" s="1365" t="s">
        <v>7867</v>
      </c>
      <c r="D3137" s="1367">
        <v>5.5</v>
      </c>
    </row>
    <row r="3138" spans="1:4">
      <c r="A3138" s="1336">
        <v>3877</v>
      </c>
      <c r="B3138" s="1337" t="s">
        <v>11493</v>
      </c>
      <c r="C3138" s="1336" t="s">
        <v>7867</v>
      </c>
      <c r="D3138" s="1364">
        <v>5.01</v>
      </c>
    </row>
    <row r="3139" spans="1:4">
      <c r="A3139" s="1365">
        <v>3879</v>
      </c>
      <c r="B3139" s="1366" t="s">
        <v>11494</v>
      </c>
      <c r="C3139" s="1365" t="s">
        <v>7867</v>
      </c>
      <c r="D3139" s="1367">
        <v>11.08</v>
      </c>
    </row>
    <row r="3140" spans="1:4">
      <c r="A3140" s="1336">
        <v>3880</v>
      </c>
      <c r="B3140" s="1337" t="s">
        <v>11495</v>
      </c>
      <c r="C3140" s="1336" t="s">
        <v>7867</v>
      </c>
      <c r="D3140" s="1364">
        <v>25.03</v>
      </c>
    </row>
    <row r="3141" spans="1:4">
      <c r="A3141" s="1365">
        <v>12892</v>
      </c>
      <c r="B3141" s="1366" t="s">
        <v>11496</v>
      </c>
      <c r="C3141" s="1365" t="s">
        <v>7877</v>
      </c>
      <c r="D3141" s="1367">
        <v>10.8</v>
      </c>
    </row>
    <row r="3142" spans="1:4">
      <c r="A3142" s="1336">
        <v>3883</v>
      </c>
      <c r="B3142" s="1337" t="s">
        <v>11497</v>
      </c>
      <c r="C3142" s="1336" t="s">
        <v>7867</v>
      </c>
      <c r="D3142" s="1364">
        <v>0.96</v>
      </c>
    </row>
    <row r="3143" spans="1:4">
      <c r="A3143" s="1365">
        <v>3876</v>
      </c>
      <c r="B3143" s="1366" t="s">
        <v>11498</v>
      </c>
      <c r="C3143" s="1365" t="s">
        <v>7867</v>
      </c>
      <c r="D3143" s="1367">
        <v>2.4900000000000002</v>
      </c>
    </row>
    <row r="3144" spans="1:4">
      <c r="A3144" s="1336">
        <v>3884</v>
      </c>
      <c r="B3144" s="1337" t="s">
        <v>11499</v>
      </c>
      <c r="C3144" s="1336" t="s">
        <v>7867</v>
      </c>
      <c r="D3144" s="1364">
        <v>1.43</v>
      </c>
    </row>
    <row r="3145" spans="1:4">
      <c r="A3145" s="1365">
        <v>3837</v>
      </c>
      <c r="B3145" s="1366" t="s">
        <v>11500</v>
      </c>
      <c r="C3145" s="1365" t="s">
        <v>7867</v>
      </c>
      <c r="D3145" s="1367">
        <v>34.19</v>
      </c>
    </row>
    <row r="3146" spans="1:4">
      <c r="A3146" s="1336">
        <v>3845</v>
      </c>
      <c r="B3146" s="1337" t="s">
        <v>11501</v>
      </c>
      <c r="C3146" s="1336" t="s">
        <v>7867</v>
      </c>
      <c r="D3146" s="1364">
        <v>9.9499999999999993</v>
      </c>
    </row>
    <row r="3147" spans="1:4">
      <c r="A3147" s="1365">
        <v>11045</v>
      </c>
      <c r="B3147" s="1366" t="s">
        <v>11502</v>
      </c>
      <c r="C3147" s="1365" t="s">
        <v>7867</v>
      </c>
      <c r="D3147" s="1367">
        <v>20.74</v>
      </c>
    </row>
    <row r="3148" spans="1:4">
      <c r="A3148" s="1336">
        <v>20170</v>
      </c>
      <c r="B3148" s="1337" t="s">
        <v>11503</v>
      </c>
      <c r="C3148" s="1336" t="s">
        <v>7867</v>
      </c>
      <c r="D3148" s="1364">
        <v>8.06</v>
      </c>
    </row>
    <row r="3149" spans="1:4">
      <c r="A3149" s="1365">
        <v>20171</v>
      </c>
      <c r="B3149" s="1366" t="s">
        <v>11504</v>
      </c>
      <c r="C3149" s="1365" t="s">
        <v>7867</v>
      </c>
      <c r="D3149" s="1367">
        <v>25.26</v>
      </c>
    </row>
    <row r="3150" spans="1:4">
      <c r="A3150" s="1336">
        <v>20167</v>
      </c>
      <c r="B3150" s="1337" t="s">
        <v>11505</v>
      </c>
      <c r="C3150" s="1336" t="s">
        <v>7867</v>
      </c>
      <c r="D3150" s="1364">
        <v>3.17</v>
      </c>
    </row>
    <row r="3151" spans="1:4">
      <c r="A3151" s="1365">
        <v>20168</v>
      </c>
      <c r="B3151" s="1366" t="s">
        <v>11506</v>
      </c>
      <c r="C3151" s="1365" t="s">
        <v>7867</v>
      </c>
      <c r="D3151" s="1367">
        <v>4.7300000000000004</v>
      </c>
    </row>
    <row r="3152" spans="1:4">
      <c r="A3152" s="1336">
        <v>20169</v>
      </c>
      <c r="B3152" s="1337" t="s">
        <v>11507</v>
      </c>
      <c r="C3152" s="1336" t="s">
        <v>7867</v>
      </c>
      <c r="D3152" s="1364">
        <v>6.64</v>
      </c>
    </row>
    <row r="3153" spans="1:4">
      <c r="A3153" s="1365">
        <v>3899</v>
      </c>
      <c r="B3153" s="1366" t="s">
        <v>11508</v>
      </c>
      <c r="C3153" s="1365" t="s">
        <v>7867</v>
      </c>
      <c r="D3153" s="1367">
        <v>4.78</v>
      </c>
    </row>
    <row r="3154" spans="1:4">
      <c r="A3154" s="1336">
        <v>38676</v>
      </c>
      <c r="B3154" s="1337" t="s">
        <v>11509</v>
      </c>
      <c r="C3154" s="1336" t="s">
        <v>7867</v>
      </c>
      <c r="D3154" s="1364">
        <v>20.95</v>
      </c>
    </row>
    <row r="3155" spans="1:4">
      <c r="A3155" s="1365">
        <v>3897</v>
      </c>
      <c r="B3155" s="1366" t="s">
        <v>11510</v>
      </c>
      <c r="C3155" s="1365" t="s">
        <v>7867</v>
      </c>
      <c r="D3155" s="1367">
        <v>0.97</v>
      </c>
    </row>
    <row r="3156" spans="1:4">
      <c r="A3156" s="1336">
        <v>3875</v>
      </c>
      <c r="B3156" s="1337" t="s">
        <v>11511</v>
      </c>
      <c r="C3156" s="1336" t="s">
        <v>7867</v>
      </c>
      <c r="D3156" s="1364">
        <v>2.21</v>
      </c>
    </row>
    <row r="3157" spans="1:4">
      <c r="A3157" s="1365">
        <v>3898</v>
      </c>
      <c r="B3157" s="1366" t="s">
        <v>11512</v>
      </c>
      <c r="C3157" s="1365" t="s">
        <v>7867</v>
      </c>
      <c r="D3157" s="1367">
        <v>4.1100000000000003</v>
      </c>
    </row>
    <row r="3158" spans="1:4">
      <c r="A3158" s="1336">
        <v>3855</v>
      </c>
      <c r="B3158" s="1337" t="s">
        <v>11513</v>
      </c>
      <c r="C3158" s="1336" t="s">
        <v>7867</v>
      </c>
      <c r="D3158" s="1364">
        <v>3.88</v>
      </c>
    </row>
    <row r="3159" spans="1:4">
      <c r="A3159" s="1365">
        <v>3874</v>
      </c>
      <c r="B3159" s="1366" t="s">
        <v>11514</v>
      </c>
      <c r="C3159" s="1365" t="s">
        <v>7867</v>
      </c>
      <c r="D3159" s="1367">
        <v>4.1399999999999997</v>
      </c>
    </row>
    <row r="3160" spans="1:4">
      <c r="A3160" s="1336">
        <v>3870</v>
      </c>
      <c r="B3160" s="1337" t="s">
        <v>11515</v>
      </c>
      <c r="C3160" s="1336" t="s">
        <v>7867</v>
      </c>
      <c r="D3160" s="1364">
        <v>5.19</v>
      </c>
    </row>
    <row r="3161" spans="1:4">
      <c r="A3161" s="1365">
        <v>38678</v>
      </c>
      <c r="B3161" s="1366" t="s">
        <v>11516</v>
      </c>
      <c r="C3161" s="1365" t="s">
        <v>7867</v>
      </c>
      <c r="D3161" s="1367">
        <v>11.96</v>
      </c>
    </row>
    <row r="3162" spans="1:4">
      <c r="A3162" s="1336">
        <v>3859</v>
      </c>
      <c r="B3162" s="1337" t="s">
        <v>11517</v>
      </c>
      <c r="C3162" s="1336" t="s">
        <v>7867</v>
      </c>
      <c r="D3162" s="1364">
        <v>0.94</v>
      </c>
    </row>
    <row r="3163" spans="1:4">
      <c r="A3163" s="1365">
        <v>3856</v>
      </c>
      <c r="B3163" s="1366" t="s">
        <v>11518</v>
      </c>
      <c r="C3163" s="1365" t="s">
        <v>7867</v>
      </c>
      <c r="D3163" s="1367">
        <v>1.43</v>
      </c>
    </row>
    <row r="3164" spans="1:4">
      <c r="A3164" s="1336">
        <v>3906</v>
      </c>
      <c r="B3164" s="1337" t="s">
        <v>11519</v>
      </c>
      <c r="C3164" s="1336" t="s">
        <v>7867</v>
      </c>
      <c r="D3164" s="1364">
        <v>1.0900000000000001</v>
      </c>
    </row>
    <row r="3165" spans="1:4">
      <c r="A3165" s="1365">
        <v>3860</v>
      </c>
      <c r="B3165" s="1366" t="s">
        <v>11520</v>
      </c>
      <c r="C3165" s="1365" t="s">
        <v>7867</v>
      </c>
      <c r="D3165" s="1367">
        <v>3.47</v>
      </c>
    </row>
    <row r="3166" spans="1:4">
      <c r="A3166" s="1336">
        <v>3905</v>
      </c>
      <c r="B3166" s="1337" t="s">
        <v>11521</v>
      </c>
      <c r="C3166" s="1336" t="s">
        <v>7867</v>
      </c>
      <c r="D3166" s="1364">
        <v>7.47</v>
      </c>
    </row>
    <row r="3167" spans="1:4">
      <c r="A3167" s="1365">
        <v>3871</v>
      </c>
      <c r="B3167" s="1366" t="s">
        <v>11522</v>
      </c>
      <c r="C3167" s="1365" t="s">
        <v>7867</v>
      </c>
      <c r="D3167" s="1367">
        <v>13.17</v>
      </c>
    </row>
    <row r="3168" spans="1:4">
      <c r="A3168" s="1336">
        <v>37429</v>
      </c>
      <c r="B3168" s="1337" t="s">
        <v>11523</v>
      </c>
      <c r="C3168" s="1336" t="s">
        <v>7867</v>
      </c>
      <c r="D3168" s="1364">
        <v>1681.6</v>
      </c>
    </row>
    <row r="3169" spans="1:4">
      <c r="A3169" s="1365">
        <v>37426</v>
      </c>
      <c r="B3169" s="1366" t="s">
        <v>11524</v>
      </c>
      <c r="C3169" s="1365" t="s">
        <v>7867</v>
      </c>
      <c r="D3169" s="1367">
        <v>16.170000000000002</v>
      </c>
    </row>
    <row r="3170" spans="1:4">
      <c r="A3170" s="1336">
        <v>37427</v>
      </c>
      <c r="B3170" s="1337" t="s">
        <v>11525</v>
      </c>
      <c r="C3170" s="1336" t="s">
        <v>7867</v>
      </c>
      <c r="D3170" s="1364">
        <v>38.58</v>
      </c>
    </row>
    <row r="3171" spans="1:4">
      <c r="A3171" s="1365">
        <v>37424</v>
      </c>
      <c r="B3171" s="1366" t="s">
        <v>11526</v>
      </c>
      <c r="C3171" s="1365" t="s">
        <v>7867</v>
      </c>
      <c r="D3171" s="1367">
        <v>7.43</v>
      </c>
    </row>
    <row r="3172" spans="1:4">
      <c r="A3172" s="1336">
        <v>37428</v>
      </c>
      <c r="B3172" s="1337" t="s">
        <v>11527</v>
      </c>
      <c r="C3172" s="1336" t="s">
        <v>7867</v>
      </c>
      <c r="D3172" s="1364">
        <v>132.97999999999999</v>
      </c>
    </row>
    <row r="3173" spans="1:4">
      <c r="A3173" s="1365">
        <v>37425</v>
      </c>
      <c r="B3173" s="1366" t="s">
        <v>11528</v>
      </c>
      <c r="C3173" s="1365" t="s">
        <v>7867</v>
      </c>
      <c r="D3173" s="1367">
        <v>8.01</v>
      </c>
    </row>
    <row r="3174" spans="1:4" ht="30">
      <c r="A3174" s="1336">
        <v>11519</v>
      </c>
      <c r="B3174" s="1337" t="s">
        <v>11529</v>
      </c>
      <c r="C3174" s="1336" t="s">
        <v>7877</v>
      </c>
      <c r="D3174" s="1364">
        <v>28.22</v>
      </c>
    </row>
    <row r="3175" spans="1:4" ht="30">
      <c r="A3175" s="1365">
        <v>11520</v>
      </c>
      <c r="B3175" s="1366" t="s">
        <v>11530</v>
      </c>
      <c r="C3175" s="1365" t="s">
        <v>7877</v>
      </c>
      <c r="D3175" s="1367">
        <v>11.19</v>
      </c>
    </row>
    <row r="3176" spans="1:4">
      <c r="A3176" s="1336">
        <v>11518</v>
      </c>
      <c r="B3176" s="1337" t="s">
        <v>11531</v>
      </c>
      <c r="C3176" s="1336" t="s">
        <v>7877</v>
      </c>
      <c r="D3176" s="1364">
        <v>32.56</v>
      </c>
    </row>
    <row r="3177" spans="1:4">
      <c r="A3177" s="1365">
        <v>38473</v>
      </c>
      <c r="B3177" s="1366" t="s">
        <v>11532</v>
      </c>
      <c r="C3177" s="1365" t="s">
        <v>7867</v>
      </c>
      <c r="D3177" s="1367">
        <v>97.87</v>
      </c>
    </row>
    <row r="3178" spans="1:4">
      <c r="A3178" s="1336">
        <v>4244</v>
      </c>
      <c r="B3178" s="1337" t="s">
        <v>11533</v>
      </c>
      <c r="C3178" s="1336" t="s">
        <v>7866</v>
      </c>
      <c r="D3178" s="1364">
        <v>12.83</v>
      </c>
    </row>
    <row r="3179" spans="1:4">
      <c r="A3179" s="1365">
        <v>40977</v>
      </c>
      <c r="B3179" s="1366" t="s">
        <v>11534</v>
      </c>
      <c r="C3179" s="1365" t="s">
        <v>7875</v>
      </c>
      <c r="D3179" s="1367">
        <v>2263.36</v>
      </c>
    </row>
    <row r="3180" spans="1:4">
      <c r="A3180" s="1336">
        <v>4006</v>
      </c>
      <c r="B3180" s="1337" t="s">
        <v>11535</v>
      </c>
      <c r="C3180" s="1336" t="s">
        <v>7869</v>
      </c>
      <c r="D3180" s="1364">
        <v>675.28</v>
      </c>
    </row>
    <row r="3181" spans="1:4">
      <c r="A3181" s="1365">
        <v>2742</v>
      </c>
      <c r="B3181" s="1366" t="s">
        <v>11536</v>
      </c>
      <c r="C3181" s="1365" t="s">
        <v>7870</v>
      </c>
      <c r="D3181" s="1367">
        <v>2.0699999999999998</v>
      </c>
    </row>
    <row r="3182" spans="1:4">
      <c r="A3182" s="1336">
        <v>2748</v>
      </c>
      <c r="B3182" s="1337" t="s">
        <v>11537</v>
      </c>
      <c r="C3182" s="1336" t="s">
        <v>7870</v>
      </c>
      <c r="D3182" s="1364">
        <v>6.07</v>
      </c>
    </row>
    <row r="3183" spans="1:4">
      <c r="A3183" s="1365">
        <v>2736</v>
      </c>
      <c r="B3183" s="1366" t="s">
        <v>11538</v>
      </c>
      <c r="C3183" s="1365" t="s">
        <v>7870</v>
      </c>
      <c r="D3183" s="1367">
        <v>8.4700000000000006</v>
      </c>
    </row>
    <row r="3184" spans="1:4">
      <c r="A3184" s="1336">
        <v>2745</v>
      </c>
      <c r="B3184" s="1337" t="s">
        <v>11539</v>
      </c>
      <c r="C3184" s="1336" t="s">
        <v>7870</v>
      </c>
      <c r="D3184" s="1364">
        <v>1.71</v>
      </c>
    </row>
    <row r="3185" spans="1:4">
      <c r="A3185" s="1365">
        <v>2751</v>
      </c>
      <c r="B3185" s="1366" t="s">
        <v>11540</v>
      </c>
      <c r="C3185" s="1365" t="s">
        <v>7870</v>
      </c>
      <c r="D3185" s="1367">
        <v>2.19</v>
      </c>
    </row>
    <row r="3186" spans="1:4">
      <c r="A3186" s="1336">
        <v>14439</v>
      </c>
      <c r="B3186" s="1337" t="s">
        <v>11541</v>
      </c>
      <c r="C3186" s="1336" t="s">
        <v>7870</v>
      </c>
      <c r="D3186" s="1364">
        <v>1.94</v>
      </c>
    </row>
    <row r="3187" spans="1:4">
      <c r="A3187" s="1365">
        <v>2731</v>
      </c>
      <c r="B3187" s="1366" t="s">
        <v>11542</v>
      </c>
      <c r="C3187" s="1365" t="s">
        <v>7870</v>
      </c>
      <c r="D3187" s="1367">
        <v>50.23</v>
      </c>
    </row>
    <row r="3188" spans="1:4">
      <c r="A3188" s="1336">
        <v>21138</v>
      </c>
      <c r="B3188" s="1337" t="s">
        <v>11543</v>
      </c>
      <c r="C3188" s="1336" t="s">
        <v>7870</v>
      </c>
      <c r="D3188" s="1364">
        <v>5.45</v>
      </c>
    </row>
    <row r="3189" spans="1:4">
      <c r="A3189" s="1365">
        <v>2747</v>
      </c>
      <c r="B3189" s="1366" t="s">
        <v>11544</v>
      </c>
      <c r="C3189" s="1365" t="s">
        <v>7870</v>
      </c>
      <c r="D3189" s="1367">
        <v>13.47</v>
      </c>
    </row>
    <row r="3190" spans="1:4">
      <c r="A3190" s="1336">
        <v>4115</v>
      </c>
      <c r="B3190" s="1337" t="s">
        <v>11545</v>
      </c>
      <c r="C3190" s="1336" t="s">
        <v>7870</v>
      </c>
      <c r="D3190" s="1364">
        <v>10.54</v>
      </c>
    </row>
    <row r="3191" spans="1:4">
      <c r="A3191" s="1365">
        <v>2729</v>
      </c>
      <c r="B3191" s="1366" t="s">
        <v>11546</v>
      </c>
      <c r="C3191" s="1365" t="s">
        <v>7867</v>
      </c>
      <c r="D3191" s="1367">
        <v>12.7</v>
      </c>
    </row>
    <row r="3192" spans="1:4">
      <c r="A3192" s="1336">
        <v>4119</v>
      </c>
      <c r="B3192" s="1337" t="s">
        <v>11547</v>
      </c>
      <c r="C3192" s="1336" t="s">
        <v>7870</v>
      </c>
      <c r="D3192" s="1364">
        <v>21.21</v>
      </c>
    </row>
    <row r="3193" spans="1:4">
      <c r="A3193" s="1365">
        <v>2794</v>
      </c>
      <c r="B3193" s="1366" t="s">
        <v>11548</v>
      </c>
      <c r="C3193" s="1365" t="s">
        <v>7870</v>
      </c>
      <c r="D3193" s="1367">
        <v>52.38</v>
      </c>
    </row>
    <row r="3194" spans="1:4">
      <c r="A3194" s="1336">
        <v>2788</v>
      </c>
      <c r="B3194" s="1337" t="s">
        <v>11549</v>
      </c>
      <c r="C3194" s="1336" t="s">
        <v>7870</v>
      </c>
      <c r="D3194" s="1364">
        <v>105.9</v>
      </c>
    </row>
    <row r="3195" spans="1:4">
      <c r="A3195" s="1365">
        <v>3989</v>
      </c>
      <c r="B3195" s="1366" t="s">
        <v>11550</v>
      </c>
      <c r="C3195" s="1365" t="s">
        <v>7869</v>
      </c>
      <c r="D3195" s="1367">
        <v>1129.49</v>
      </c>
    </row>
    <row r="3196" spans="1:4">
      <c r="A3196" s="1336">
        <v>3997</v>
      </c>
      <c r="B3196" s="1337" t="s">
        <v>11551</v>
      </c>
      <c r="C3196" s="1336" t="s">
        <v>7869</v>
      </c>
      <c r="D3196" s="1364">
        <v>1531.01</v>
      </c>
    </row>
    <row r="3197" spans="1:4">
      <c r="A3197" s="1365">
        <v>4004</v>
      </c>
      <c r="B3197" s="1366" t="s">
        <v>11552</v>
      </c>
      <c r="C3197" s="1365" t="s">
        <v>7869</v>
      </c>
      <c r="D3197" s="1367">
        <v>1041.9000000000001</v>
      </c>
    </row>
    <row r="3198" spans="1:4">
      <c r="A3198" s="1336">
        <v>11836</v>
      </c>
      <c r="B3198" s="1337" t="s">
        <v>11553</v>
      </c>
      <c r="C3198" s="1336" t="s">
        <v>7869</v>
      </c>
      <c r="D3198" s="1364">
        <v>1233.82</v>
      </c>
    </row>
    <row r="3199" spans="1:4">
      <c r="A3199" s="1365">
        <v>36151</v>
      </c>
      <c r="B3199" s="1366" t="s">
        <v>11554</v>
      </c>
      <c r="C3199" s="1365" t="s">
        <v>7867</v>
      </c>
      <c r="D3199" s="1367">
        <v>24</v>
      </c>
    </row>
    <row r="3200" spans="1:4">
      <c r="A3200" s="1336">
        <v>37457</v>
      </c>
      <c r="B3200" s="1337" t="s">
        <v>11555</v>
      </c>
      <c r="C3200" s="1336" t="s">
        <v>7870</v>
      </c>
      <c r="D3200" s="1364">
        <v>1.82</v>
      </c>
    </row>
    <row r="3201" spans="1:4">
      <c r="A3201" s="1365">
        <v>37456</v>
      </c>
      <c r="B3201" s="1366" t="s">
        <v>11556</v>
      </c>
      <c r="C3201" s="1365" t="s">
        <v>7870</v>
      </c>
      <c r="D3201" s="1367">
        <v>0.96</v>
      </c>
    </row>
    <row r="3202" spans="1:4">
      <c r="A3202" s="1336">
        <v>37461</v>
      </c>
      <c r="B3202" s="1337" t="s">
        <v>11557</v>
      </c>
      <c r="C3202" s="1336" t="s">
        <v>7870</v>
      </c>
      <c r="D3202" s="1364">
        <v>6.76</v>
      </c>
    </row>
    <row r="3203" spans="1:4">
      <c r="A3203" s="1365">
        <v>37460</v>
      </c>
      <c r="B3203" s="1366" t="s">
        <v>11558</v>
      </c>
      <c r="C3203" s="1365" t="s">
        <v>7870</v>
      </c>
      <c r="D3203" s="1367">
        <v>9.24</v>
      </c>
    </row>
    <row r="3204" spans="1:4">
      <c r="A3204" s="1336">
        <v>37458</v>
      </c>
      <c r="B3204" s="1337" t="s">
        <v>11559</v>
      </c>
      <c r="C3204" s="1336" t="s">
        <v>7870</v>
      </c>
      <c r="D3204" s="1364">
        <v>2.7</v>
      </c>
    </row>
    <row r="3205" spans="1:4">
      <c r="A3205" s="1365">
        <v>37454</v>
      </c>
      <c r="B3205" s="1366" t="s">
        <v>11560</v>
      </c>
      <c r="C3205" s="1365" t="s">
        <v>7870</v>
      </c>
      <c r="D3205" s="1367">
        <v>0.71</v>
      </c>
    </row>
    <row r="3206" spans="1:4">
      <c r="A3206" s="1336">
        <v>37455</v>
      </c>
      <c r="B3206" s="1337" t="s">
        <v>11561</v>
      </c>
      <c r="C3206" s="1336" t="s">
        <v>7870</v>
      </c>
      <c r="D3206" s="1364">
        <v>1.19</v>
      </c>
    </row>
    <row r="3207" spans="1:4">
      <c r="A3207" s="1365">
        <v>37459</v>
      </c>
      <c r="B3207" s="1366" t="s">
        <v>11562</v>
      </c>
      <c r="C3207" s="1365" t="s">
        <v>7870</v>
      </c>
      <c r="D3207" s="1367">
        <v>3.8</v>
      </c>
    </row>
    <row r="3208" spans="1:4" ht="30">
      <c r="A3208" s="1336">
        <v>21029</v>
      </c>
      <c r="B3208" s="1337" t="s">
        <v>11563</v>
      </c>
      <c r="C3208" s="1336" t="s">
        <v>7867</v>
      </c>
      <c r="D3208" s="1364">
        <v>271.64</v>
      </c>
    </row>
    <row r="3209" spans="1:4" ht="30">
      <c r="A3209" s="1365">
        <v>21030</v>
      </c>
      <c r="B3209" s="1366" t="s">
        <v>11564</v>
      </c>
      <c r="C3209" s="1365" t="s">
        <v>7867</v>
      </c>
      <c r="D3209" s="1367">
        <v>334.84</v>
      </c>
    </row>
    <row r="3210" spans="1:4" ht="30">
      <c r="A3210" s="1336">
        <v>21031</v>
      </c>
      <c r="B3210" s="1337" t="s">
        <v>11565</v>
      </c>
      <c r="C3210" s="1336" t="s">
        <v>7867</v>
      </c>
      <c r="D3210" s="1364">
        <v>416.87</v>
      </c>
    </row>
    <row r="3211" spans="1:4" ht="30">
      <c r="A3211" s="1365">
        <v>21032</v>
      </c>
      <c r="B3211" s="1366" t="s">
        <v>11566</v>
      </c>
      <c r="C3211" s="1365" t="s">
        <v>7867</v>
      </c>
      <c r="D3211" s="1367">
        <v>445.11</v>
      </c>
    </row>
    <row r="3212" spans="1:4" ht="30">
      <c r="A3212" s="1336">
        <v>37527</v>
      </c>
      <c r="B3212" s="1337" t="s">
        <v>11567</v>
      </c>
      <c r="C3212" s="1336" t="s">
        <v>7867</v>
      </c>
      <c r="D3212" s="1364">
        <v>402.08</v>
      </c>
    </row>
    <row r="3213" spans="1:4" ht="30">
      <c r="A3213" s="1365">
        <v>37528</v>
      </c>
      <c r="B3213" s="1366" t="s">
        <v>11568</v>
      </c>
      <c r="C3213" s="1365" t="s">
        <v>7867</v>
      </c>
      <c r="D3213" s="1367">
        <v>479.4</v>
      </c>
    </row>
    <row r="3214" spans="1:4" ht="30">
      <c r="A3214" s="1336">
        <v>37529</v>
      </c>
      <c r="B3214" s="1337" t="s">
        <v>11569</v>
      </c>
      <c r="C3214" s="1336" t="s">
        <v>7867</v>
      </c>
      <c r="D3214" s="1364">
        <v>484.11</v>
      </c>
    </row>
    <row r="3215" spans="1:4" ht="30">
      <c r="A3215" s="1365">
        <v>37530</v>
      </c>
      <c r="B3215" s="1366" t="s">
        <v>11570</v>
      </c>
      <c r="C3215" s="1365" t="s">
        <v>7867</v>
      </c>
      <c r="D3215" s="1367">
        <v>632.03</v>
      </c>
    </row>
    <row r="3216" spans="1:4" ht="30">
      <c r="A3216" s="1336">
        <v>21034</v>
      </c>
      <c r="B3216" s="1337" t="s">
        <v>11571</v>
      </c>
      <c r="C3216" s="1336" t="s">
        <v>7867</v>
      </c>
      <c r="D3216" s="1364">
        <v>539.24</v>
      </c>
    </row>
    <row r="3217" spans="1:4" ht="30">
      <c r="A3217" s="1365">
        <v>37531</v>
      </c>
      <c r="B3217" s="1366" t="s">
        <v>11572</v>
      </c>
      <c r="C3217" s="1365" t="s">
        <v>7867</v>
      </c>
      <c r="D3217" s="1367">
        <v>679.1</v>
      </c>
    </row>
    <row r="3218" spans="1:4" ht="30">
      <c r="A3218" s="1336">
        <v>21036</v>
      </c>
      <c r="B3218" s="1337" t="s">
        <v>11573</v>
      </c>
      <c r="C3218" s="1336" t="s">
        <v>7867</v>
      </c>
      <c r="D3218" s="1364">
        <v>825.67</v>
      </c>
    </row>
    <row r="3219" spans="1:4" ht="30">
      <c r="A3219" s="1365">
        <v>21037</v>
      </c>
      <c r="B3219" s="1366" t="s">
        <v>11574</v>
      </c>
      <c r="C3219" s="1365" t="s">
        <v>7867</v>
      </c>
      <c r="D3219" s="1367">
        <v>941.32</v>
      </c>
    </row>
    <row r="3220" spans="1:4" ht="30">
      <c r="A3220" s="1336">
        <v>20185</v>
      </c>
      <c r="B3220" s="1337" t="s">
        <v>11575</v>
      </c>
      <c r="C3220" s="1336" t="s">
        <v>7870</v>
      </c>
      <c r="D3220" s="1364">
        <v>11</v>
      </c>
    </row>
    <row r="3221" spans="1:4">
      <c r="A3221" s="1365">
        <v>20260</v>
      </c>
      <c r="B3221" s="1366" t="s">
        <v>11576</v>
      </c>
      <c r="C3221" s="1365" t="s">
        <v>7867</v>
      </c>
      <c r="D3221" s="1367">
        <v>5.51</v>
      </c>
    </row>
    <row r="3222" spans="1:4" ht="30">
      <c r="A3222" s="1336">
        <v>42011</v>
      </c>
      <c r="B3222" s="1337" t="s">
        <v>11577</v>
      </c>
      <c r="C3222" s="1336" t="s">
        <v>7867</v>
      </c>
      <c r="D3222" s="1364">
        <v>6.91</v>
      </c>
    </row>
    <row r="3223" spans="1:4">
      <c r="A3223" s="1365">
        <v>37523</v>
      </c>
      <c r="B3223" s="1366" t="s">
        <v>11578</v>
      </c>
      <c r="C3223" s="1365" t="s">
        <v>7867</v>
      </c>
      <c r="D3223" s="1367">
        <v>425734.79</v>
      </c>
    </row>
    <row r="3224" spans="1:4">
      <c r="A3224" s="1336">
        <v>37515</v>
      </c>
      <c r="B3224" s="1337" t="s">
        <v>11579</v>
      </c>
      <c r="C3224" s="1336" t="s">
        <v>7867</v>
      </c>
      <c r="D3224" s="1364">
        <v>378500</v>
      </c>
    </row>
    <row r="3225" spans="1:4" ht="30">
      <c r="A3225" s="1365">
        <v>12899</v>
      </c>
      <c r="B3225" s="1366" t="s">
        <v>11580</v>
      </c>
      <c r="C3225" s="1365" t="s">
        <v>7867</v>
      </c>
      <c r="D3225" s="1367">
        <v>91.23</v>
      </c>
    </row>
    <row r="3226" spans="1:4">
      <c r="A3226" s="1336">
        <v>12898</v>
      </c>
      <c r="B3226" s="1337" t="s">
        <v>11581</v>
      </c>
      <c r="C3226" s="1336" t="s">
        <v>7867</v>
      </c>
      <c r="D3226" s="1364">
        <v>144.71</v>
      </c>
    </row>
    <row r="3227" spans="1:4">
      <c r="A3227" s="1365">
        <v>42528</v>
      </c>
      <c r="B3227" s="1366" t="s">
        <v>11582</v>
      </c>
      <c r="C3227" s="1365" t="s">
        <v>7868</v>
      </c>
      <c r="D3227" s="1367">
        <v>6.25</v>
      </c>
    </row>
    <row r="3228" spans="1:4">
      <c r="A3228" s="1336">
        <v>39696</v>
      </c>
      <c r="B3228" s="1337" t="s">
        <v>11583</v>
      </c>
      <c r="C3228" s="1336" t="s">
        <v>7868</v>
      </c>
      <c r="D3228" s="1364">
        <v>4.4000000000000004</v>
      </c>
    </row>
    <row r="3229" spans="1:4">
      <c r="A3229" s="1365">
        <v>39700</v>
      </c>
      <c r="B3229" s="1366" t="s">
        <v>11584</v>
      </c>
      <c r="C3229" s="1365" t="s">
        <v>7868</v>
      </c>
      <c r="D3229" s="1367">
        <v>18.14</v>
      </c>
    </row>
    <row r="3230" spans="1:4">
      <c r="A3230" s="1336">
        <v>11621</v>
      </c>
      <c r="B3230" s="1337" t="s">
        <v>11585</v>
      </c>
      <c r="C3230" s="1336" t="s">
        <v>7868</v>
      </c>
      <c r="D3230" s="1364">
        <v>36.1</v>
      </c>
    </row>
    <row r="3231" spans="1:4">
      <c r="A3231" s="1365">
        <v>4014</v>
      </c>
      <c r="B3231" s="1366" t="s">
        <v>11586</v>
      </c>
      <c r="C3231" s="1365" t="s">
        <v>7868</v>
      </c>
      <c r="D3231" s="1367">
        <v>37.35</v>
      </c>
    </row>
    <row r="3232" spans="1:4">
      <c r="A3232" s="1336">
        <v>4015</v>
      </c>
      <c r="B3232" s="1337" t="s">
        <v>11587</v>
      </c>
      <c r="C3232" s="1336" t="s">
        <v>7868</v>
      </c>
      <c r="D3232" s="1364">
        <v>45.86</v>
      </c>
    </row>
    <row r="3233" spans="1:4">
      <c r="A3233" s="1365">
        <v>4017</v>
      </c>
      <c r="B3233" s="1366" t="s">
        <v>11588</v>
      </c>
      <c r="C3233" s="1365" t="s">
        <v>7868</v>
      </c>
      <c r="D3233" s="1367">
        <v>66.739999999999995</v>
      </c>
    </row>
    <row r="3234" spans="1:4">
      <c r="A3234" s="1336">
        <v>4016</v>
      </c>
      <c r="B3234" s="1337" t="s">
        <v>11589</v>
      </c>
      <c r="C3234" s="1336" t="s">
        <v>7868</v>
      </c>
      <c r="D3234" s="1364">
        <v>26.36</v>
      </c>
    </row>
    <row r="3235" spans="1:4">
      <c r="A3235" s="1365">
        <v>39699</v>
      </c>
      <c r="B3235" s="1366" t="s">
        <v>11590</v>
      </c>
      <c r="C3235" s="1365" t="s">
        <v>7868</v>
      </c>
      <c r="D3235" s="1367">
        <v>10.61</v>
      </c>
    </row>
    <row r="3236" spans="1:4">
      <c r="A3236" s="1336">
        <v>38544</v>
      </c>
      <c r="B3236" s="1337" t="s">
        <v>11591</v>
      </c>
      <c r="C3236" s="1336" t="s">
        <v>7868</v>
      </c>
      <c r="D3236" s="1364">
        <v>6.76</v>
      </c>
    </row>
    <row r="3237" spans="1:4">
      <c r="A3237" s="1365">
        <v>38545</v>
      </c>
      <c r="B3237" s="1366" t="s">
        <v>11592</v>
      </c>
      <c r="C3237" s="1365" t="s">
        <v>7868</v>
      </c>
      <c r="D3237" s="1367">
        <v>4.34</v>
      </c>
    </row>
    <row r="3238" spans="1:4">
      <c r="A3238" s="1336">
        <v>42527</v>
      </c>
      <c r="B3238" s="1337" t="s">
        <v>11593</v>
      </c>
      <c r="C3238" s="1336" t="s">
        <v>7868</v>
      </c>
      <c r="D3238" s="1364">
        <v>16.53</v>
      </c>
    </row>
    <row r="3239" spans="1:4">
      <c r="A3239" s="1365">
        <v>39323</v>
      </c>
      <c r="B3239" s="1366" t="s">
        <v>11594</v>
      </c>
      <c r="C3239" s="1365" t="s">
        <v>7868</v>
      </c>
      <c r="D3239" s="1367">
        <v>16.579999999999998</v>
      </c>
    </row>
    <row r="3240" spans="1:4" ht="30">
      <c r="A3240" s="1336">
        <v>626</v>
      </c>
      <c r="B3240" s="1337" t="s">
        <v>11595</v>
      </c>
      <c r="C3240" s="1336" t="s">
        <v>7871</v>
      </c>
      <c r="D3240" s="1364">
        <v>14.61</v>
      </c>
    </row>
    <row r="3241" spans="1:4">
      <c r="A3241" s="1365">
        <v>25860</v>
      </c>
      <c r="B3241" s="1366" t="s">
        <v>11596</v>
      </c>
      <c r="C3241" s="1365" t="s">
        <v>7868</v>
      </c>
      <c r="D3241" s="1367">
        <v>8.48</v>
      </c>
    </row>
    <row r="3242" spans="1:4">
      <c r="A3242" s="1336">
        <v>25861</v>
      </c>
      <c r="B3242" s="1337" t="s">
        <v>11597</v>
      </c>
      <c r="C3242" s="1336" t="s">
        <v>7868</v>
      </c>
      <c r="D3242" s="1364">
        <v>12.8</v>
      </c>
    </row>
    <row r="3243" spans="1:4">
      <c r="A3243" s="1365">
        <v>25862</v>
      </c>
      <c r="B3243" s="1366" t="s">
        <v>11598</v>
      </c>
      <c r="C3243" s="1365" t="s">
        <v>7868</v>
      </c>
      <c r="D3243" s="1367">
        <v>13.59</v>
      </c>
    </row>
    <row r="3244" spans="1:4">
      <c r="A3244" s="1336">
        <v>25863</v>
      </c>
      <c r="B3244" s="1337" t="s">
        <v>11599</v>
      </c>
      <c r="C3244" s="1336" t="s">
        <v>7868</v>
      </c>
      <c r="D3244" s="1364">
        <v>16.989999999999998</v>
      </c>
    </row>
    <row r="3245" spans="1:4">
      <c r="A3245" s="1365">
        <v>25864</v>
      </c>
      <c r="B3245" s="1366" t="s">
        <v>11600</v>
      </c>
      <c r="C3245" s="1365" t="s">
        <v>7868</v>
      </c>
      <c r="D3245" s="1367">
        <v>25.48</v>
      </c>
    </row>
    <row r="3246" spans="1:4">
      <c r="A3246" s="1336">
        <v>25865</v>
      </c>
      <c r="B3246" s="1337" t="s">
        <v>11601</v>
      </c>
      <c r="C3246" s="1336" t="s">
        <v>7868</v>
      </c>
      <c r="D3246" s="1364">
        <v>34.130000000000003</v>
      </c>
    </row>
    <row r="3247" spans="1:4">
      <c r="A3247" s="1365">
        <v>25866</v>
      </c>
      <c r="B3247" s="1366" t="s">
        <v>11602</v>
      </c>
      <c r="C3247" s="1365" t="s">
        <v>7868</v>
      </c>
      <c r="D3247" s="1367">
        <v>42.38</v>
      </c>
    </row>
    <row r="3248" spans="1:4">
      <c r="A3248" s="1336">
        <v>25868</v>
      </c>
      <c r="B3248" s="1337" t="s">
        <v>11603</v>
      </c>
      <c r="C3248" s="1336" t="s">
        <v>7868</v>
      </c>
      <c r="D3248" s="1364">
        <v>9.4600000000000009</v>
      </c>
    </row>
    <row r="3249" spans="1:4">
      <c r="A3249" s="1365">
        <v>25869</v>
      </c>
      <c r="B3249" s="1366" t="s">
        <v>11604</v>
      </c>
      <c r="C3249" s="1365" t="s">
        <v>7868</v>
      </c>
      <c r="D3249" s="1367">
        <v>13.35</v>
      </c>
    </row>
    <row r="3250" spans="1:4">
      <c r="A3250" s="1336">
        <v>25870</v>
      </c>
      <c r="B3250" s="1337" t="s">
        <v>11605</v>
      </c>
      <c r="C3250" s="1336" t="s">
        <v>7868</v>
      </c>
      <c r="D3250" s="1364">
        <v>15.13</v>
      </c>
    </row>
    <row r="3251" spans="1:4">
      <c r="A3251" s="1365">
        <v>25871</v>
      </c>
      <c r="B3251" s="1366" t="s">
        <v>11606</v>
      </c>
      <c r="C3251" s="1365" t="s">
        <v>7868</v>
      </c>
      <c r="D3251" s="1367">
        <v>18.579999999999998</v>
      </c>
    </row>
    <row r="3252" spans="1:4">
      <c r="A3252" s="1336">
        <v>25867</v>
      </c>
      <c r="B3252" s="1337" t="s">
        <v>11607</v>
      </c>
      <c r="C3252" s="1336" t="s">
        <v>7868</v>
      </c>
      <c r="D3252" s="1364">
        <v>27.51</v>
      </c>
    </row>
    <row r="3253" spans="1:4">
      <c r="A3253" s="1365">
        <v>25872</v>
      </c>
      <c r="B3253" s="1366" t="s">
        <v>11608</v>
      </c>
      <c r="C3253" s="1365" t="s">
        <v>7868</v>
      </c>
      <c r="D3253" s="1367">
        <v>37.18</v>
      </c>
    </row>
    <row r="3254" spans="1:4">
      <c r="A3254" s="1336">
        <v>25873</v>
      </c>
      <c r="B3254" s="1337" t="s">
        <v>11609</v>
      </c>
      <c r="C3254" s="1336" t="s">
        <v>7868</v>
      </c>
      <c r="D3254" s="1364">
        <v>46.38</v>
      </c>
    </row>
    <row r="3255" spans="1:4">
      <c r="A3255" s="1365">
        <v>40637</v>
      </c>
      <c r="B3255" s="1366" t="s">
        <v>11610</v>
      </c>
      <c r="C3255" s="1365" t="s">
        <v>7867</v>
      </c>
      <c r="D3255" s="1367">
        <v>444393.8</v>
      </c>
    </row>
    <row r="3256" spans="1:4">
      <c r="A3256" s="1336">
        <v>13836</v>
      </c>
      <c r="B3256" s="1337" t="s">
        <v>11611</v>
      </c>
      <c r="C3256" s="1336" t="s">
        <v>7867</v>
      </c>
      <c r="D3256" s="1364">
        <v>58194.7</v>
      </c>
    </row>
    <row r="3257" spans="1:4" ht="30">
      <c r="A3257" s="1365">
        <v>14534</v>
      </c>
      <c r="B3257" s="1366" t="s">
        <v>11612</v>
      </c>
      <c r="C3257" s="1365" t="s">
        <v>7867</v>
      </c>
      <c r="D3257" s="1367">
        <v>24361.84</v>
      </c>
    </row>
    <row r="3258" spans="1:4">
      <c r="A3258" s="1336">
        <v>14619</v>
      </c>
      <c r="B3258" s="1337" t="s">
        <v>11613</v>
      </c>
      <c r="C3258" s="1336" t="s">
        <v>7867</v>
      </c>
      <c r="D3258" s="1364">
        <v>9383.42</v>
      </c>
    </row>
    <row r="3259" spans="1:4" ht="30">
      <c r="A3259" s="1365">
        <v>14535</v>
      </c>
      <c r="B3259" s="1366" t="s">
        <v>11614</v>
      </c>
      <c r="C3259" s="1365" t="s">
        <v>7867</v>
      </c>
      <c r="D3259" s="1367">
        <v>241793.62</v>
      </c>
    </row>
    <row r="3260" spans="1:4" ht="45">
      <c r="A3260" s="1336">
        <v>39813</v>
      </c>
      <c r="B3260" s="1337" t="s">
        <v>11615</v>
      </c>
      <c r="C3260" s="1336" t="s">
        <v>7867</v>
      </c>
      <c r="D3260" s="1364">
        <v>14256.33</v>
      </c>
    </row>
    <row r="3261" spans="1:4">
      <c r="A3261" s="1365">
        <v>12868</v>
      </c>
      <c r="B3261" s="1366" t="s">
        <v>11616</v>
      </c>
      <c r="C3261" s="1365" t="s">
        <v>7866</v>
      </c>
      <c r="D3261" s="1367">
        <v>12.68</v>
      </c>
    </row>
    <row r="3262" spans="1:4">
      <c r="A3262" s="1336">
        <v>40916</v>
      </c>
      <c r="B3262" s="1337" t="s">
        <v>11617</v>
      </c>
      <c r="C3262" s="1336" t="s">
        <v>7875</v>
      </c>
      <c r="D3262" s="1364">
        <v>2236.52</v>
      </c>
    </row>
    <row r="3263" spans="1:4">
      <c r="A3263" s="1365">
        <v>4755</v>
      </c>
      <c r="B3263" s="1366" t="s">
        <v>11618</v>
      </c>
      <c r="C3263" s="1365" t="s">
        <v>7866</v>
      </c>
      <c r="D3263" s="1367">
        <v>12.97</v>
      </c>
    </row>
    <row r="3264" spans="1:4">
      <c r="A3264" s="1336">
        <v>41067</v>
      </c>
      <c r="B3264" s="1337" t="s">
        <v>11619</v>
      </c>
      <c r="C3264" s="1336" t="s">
        <v>7875</v>
      </c>
      <c r="D3264" s="1364">
        <v>2286.71</v>
      </c>
    </row>
    <row r="3265" spans="1:4">
      <c r="A3265" s="1365">
        <v>38463</v>
      </c>
      <c r="B3265" s="1366" t="s">
        <v>11620</v>
      </c>
      <c r="C3265" s="1365" t="s">
        <v>7867</v>
      </c>
      <c r="D3265" s="1367">
        <v>23.77</v>
      </c>
    </row>
    <row r="3266" spans="1:4" ht="30">
      <c r="A3266" s="1336">
        <v>40703</v>
      </c>
      <c r="B3266" s="1337" t="s">
        <v>11621</v>
      </c>
      <c r="C3266" s="1336" t="s">
        <v>7867</v>
      </c>
      <c r="D3266" s="1364">
        <v>8337.9599999999991</v>
      </c>
    </row>
    <row r="3267" spans="1:4">
      <c r="A3267" s="1365">
        <v>14531</v>
      </c>
      <c r="B3267" s="1366" t="s">
        <v>11622</v>
      </c>
      <c r="C3267" s="1365" t="s">
        <v>7867</v>
      </c>
      <c r="D3267" s="1367">
        <v>15545.1</v>
      </c>
    </row>
    <row r="3268" spans="1:4">
      <c r="A3268" s="1336">
        <v>36533</v>
      </c>
      <c r="B3268" s="1337" t="s">
        <v>11623</v>
      </c>
      <c r="C3268" s="1336" t="s">
        <v>7867</v>
      </c>
      <c r="D3268" s="1364">
        <v>17888.43</v>
      </c>
    </row>
    <row r="3269" spans="1:4">
      <c r="A3269" s="1365">
        <v>11616</v>
      </c>
      <c r="B3269" s="1366" t="s">
        <v>11624</v>
      </c>
      <c r="C3269" s="1365" t="s">
        <v>7867</v>
      </c>
      <c r="D3269" s="1367">
        <v>16895.36</v>
      </c>
    </row>
    <row r="3270" spans="1:4">
      <c r="A3270" s="1336">
        <v>41898</v>
      </c>
      <c r="B3270" s="1337" t="s">
        <v>11625</v>
      </c>
      <c r="C3270" s="1336" t="s">
        <v>7867</v>
      </c>
      <c r="D3270" s="1364">
        <v>19009.580000000002</v>
      </c>
    </row>
    <row r="3271" spans="1:4">
      <c r="A3271" s="1365">
        <v>13447</v>
      </c>
      <c r="B3271" s="1366" t="s">
        <v>11626</v>
      </c>
      <c r="C3271" s="1365" t="s">
        <v>7867</v>
      </c>
      <c r="D3271" s="1367">
        <v>34978.93</v>
      </c>
    </row>
    <row r="3272" spans="1:4">
      <c r="A3272" s="1336">
        <v>14529</v>
      </c>
      <c r="B3272" s="1337" t="s">
        <v>11627</v>
      </c>
      <c r="C3272" s="1336" t="s">
        <v>7867</v>
      </c>
      <c r="D3272" s="1364">
        <v>19562.830000000002</v>
      </c>
    </row>
    <row r="3273" spans="1:4">
      <c r="A3273" s="1365">
        <v>10747</v>
      </c>
      <c r="B3273" s="1366" t="s">
        <v>11628</v>
      </c>
      <c r="C3273" s="1365" t="s">
        <v>7867</v>
      </c>
      <c r="D3273" s="1367">
        <v>19194.12</v>
      </c>
    </row>
    <row r="3274" spans="1:4">
      <c r="A3274" s="1336">
        <v>36141</v>
      </c>
      <c r="B3274" s="1337" t="s">
        <v>11629</v>
      </c>
      <c r="C3274" s="1336" t="s">
        <v>7867</v>
      </c>
      <c r="D3274" s="1364">
        <v>32.4</v>
      </c>
    </row>
    <row r="3275" spans="1:4">
      <c r="A3275" s="1365">
        <v>4053</v>
      </c>
      <c r="B3275" s="1366" t="s">
        <v>11630</v>
      </c>
      <c r="C3275" s="1365" t="s">
        <v>7886</v>
      </c>
      <c r="D3275" s="1367">
        <v>44.87</v>
      </c>
    </row>
    <row r="3276" spans="1:4">
      <c r="A3276" s="1336">
        <v>4052</v>
      </c>
      <c r="B3276" s="1337" t="s">
        <v>11631</v>
      </c>
      <c r="C3276" s="1336" t="s">
        <v>7873</v>
      </c>
      <c r="D3276" s="1364">
        <v>91.52</v>
      </c>
    </row>
    <row r="3277" spans="1:4">
      <c r="A3277" s="1365">
        <v>4056</v>
      </c>
      <c r="B3277" s="1366" t="s">
        <v>11632</v>
      </c>
      <c r="C3277" s="1365" t="s">
        <v>7886</v>
      </c>
      <c r="D3277" s="1367">
        <v>23.59</v>
      </c>
    </row>
    <row r="3278" spans="1:4">
      <c r="A3278" s="1336">
        <v>4051</v>
      </c>
      <c r="B3278" s="1337" t="s">
        <v>11633</v>
      </c>
      <c r="C3278" s="1336" t="s">
        <v>7873</v>
      </c>
      <c r="D3278" s="1364">
        <v>58.9</v>
      </c>
    </row>
    <row r="3279" spans="1:4">
      <c r="A3279" s="1365">
        <v>4048</v>
      </c>
      <c r="B3279" s="1366" t="s">
        <v>11633</v>
      </c>
      <c r="C3279" s="1365" t="s">
        <v>7872</v>
      </c>
      <c r="D3279" s="1367">
        <v>3.27</v>
      </c>
    </row>
    <row r="3280" spans="1:4">
      <c r="A3280" s="1336">
        <v>4047</v>
      </c>
      <c r="B3280" s="1337" t="s">
        <v>11633</v>
      </c>
      <c r="C3280" s="1336" t="s">
        <v>7886</v>
      </c>
      <c r="D3280" s="1364">
        <v>11.78</v>
      </c>
    </row>
    <row r="3281" spans="1:4" ht="30">
      <c r="A3281" s="1365">
        <v>39434</v>
      </c>
      <c r="B3281" s="1366" t="s">
        <v>11634</v>
      </c>
      <c r="C3281" s="1365" t="s">
        <v>7871</v>
      </c>
      <c r="D3281" s="1367">
        <v>3.83</v>
      </c>
    </row>
    <row r="3282" spans="1:4">
      <c r="A3282" s="1336">
        <v>39433</v>
      </c>
      <c r="B3282" s="1337" t="s">
        <v>11635</v>
      </c>
      <c r="C3282" s="1336" t="s">
        <v>7871</v>
      </c>
      <c r="D3282" s="1364">
        <v>2.75</v>
      </c>
    </row>
    <row r="3283" spans="1:4">
      <c r="A3283" s="1365">
        <v>4049</v>
      </c>
      <c r="B3283" s="1366" t="s">
        <v>11636</v>
      </c>
      <c r="C3283" s="1365" t="s">
        <v>7872</v>
      </c>
      <c r="D3283" s="1367">
        <v>36.9</v>
      </c>
    </row>
    <row r="3284" spans="1:4">
      <c r="A3284" s="1336">
        <v>38120</v>
      </c>
      <c r="B3284" s="1337" t="s">
        <v>11637</v>
      </c>
      <c r="C3284" s="1336" t="s">
        <v>7871</v>
      </c>
      <c r="D3284" s="1364">
        <v>103.97</v>
      </c>
    </row>
    <row r="3285" spans="1:4">
      <c r="A3285" s="1365">
        <v>38877</v>
      </c>
      <c r="B3285" s="1366" t="s">
        <v>11638</v>
      </c>
      <c r="C3285" s="1365" t="s">
        <v>7871</v>
      </c>
      <c r="D3285" s="1367">
        <v>4.9400000000000004</v>
      </c>
    </row>
    <row r="3286" spans="1:4">
      <c r="A3286" s="1336">
        <v>34546</v>
      </c>
      <c r="B3286" s="1337" t="s">
        <v>11639</v>
      </c>
      <c r="C3286" s="1336" t="s">
        <v>7871</v>
      </c>
      <c r="D3286" s="1364">
        <v>4.9800000000000004</v>
      </c>
    </row>
    <row r="3287" spans="1:4">
      <c r="A3287" s="1365">
        <v>10498</v>
      </c>
      <c r="B3287" s="1366" t="s">
        <v>11640</v>
      </c>
      <c r="C3287" s="1365" t="s">
        <v>7871</v>
      </c>
      <c r="D3287" s="1367">
        <v>6.69</v>
      </c>
    </row>
    <row r="3288" spans="1:4">
      <c r="A3288" s="1336">
        <v>4823</v>
      </c>
      <c r="B3288" s="1337" t="s">
        <v>11641</v>
      </c>
      <c r="C3288" s="1336" t="s">
        <v>7871</v>
      </c>
      <c r="D3288" s="1364">
        <v>28.09</v>
      </c>
    </row>
    <row r="3289" spans="1:4">
      <c r="A3289" s="1365">
        <v>12357</v>
      </c>
      <c r="B3289" s="1366" t="s">
        <v>11642</v>
      </c>
      <c r="C3289" s="1365" t="s">
        <v>7867</v>
      </c>
      <c r="D3289" s="1367">
        <v>134.91999999999999</v>
      </c>
    </row>
    <row r="3290" spans="1:4">
      <c r="A3290" s="1336">
        <v>12358</v>
      </c>
      <c r="B3290" s="1337" t="s">
        <v>11643</v>
      </c>
      <c r="C3290" s="1336" t="s">
        <v>7867</v>
      </c>
      <c r="D3290" s="1364">
        <v>151.76</v>
      </c>
    </row>
    <row r="3291" spans="1:4">
      <c r="A3291" s="1365">
        <v>11079</v>
      </c>
      <c r="B3291" s="1366" t="s">
        <v>11644</v>
      </c>
      <c r="C3291" s="1365" t="s">
        <v>7869</v>
      </c>
      <c r="D3291" s="1367">
        <v>795.59</v>
      </c>
    </row>
    <row r="3292" spans="1:4">
      <c r="A3292" s="1336">
        <v>11082</v>
      </c>
      <c r="B3292" s="1337" t="s">
        <v>11645</v>
      </c>
      <c r="C3292" s="1336" t="s">
        <v>7869</v>
      </c>
      <c r="D3292" s="1364">
        <v>811.7</v>
      </c>
    </row>
    <row r="3293" spans="1:4">
      <c r="A3293" s="1365">
        <v>4058</v>
      </c>
      <c r="B3293" s="1366" t="s">
        <v>11646</v>
      </c>
      <c r="C3293" s="1365" t="s">
        <v>7866</v>
      </c>
      <c r="D3293" s="1367">
        <v>14.36</v>
      </c>
    </row>
    <row r="3294" spans="1:4">
      <c r="A3294" s="1336">
        <v>40974</v>
      </c>
      <c r="B3294" s="1337" t="s">
        <v>11647</v>
      </c>
      <c r="C3294" s="1336" t="s">
        <v>7875</v>
      </c>
      <c r="D3294" s="1364">
        <v>2534.63</v>
      </c>
    </row>
    <row r="3295" spans="1:4">
      <c r="A3295" s="1365">
        <v>34794</v>
      </c>
      <c r="B3295" s="1366" t="s">
        <v>11648</v>
      </c>
      <c r="C3295" s="1365" t="s">
        <v>7866</v>
      </c>
      <c r="D3295" s="1367">
        <v>14.44</v>
      </c>
    </row>
    <row r="3296" spans="1:4">
      <c r="A3296" s="1336">
        <v>40925</v>
      </c>
      <c r="B3296" s="1337" t="s">
        <v>11649</v>
      </c>
      <c r="C3296" s="1336" t="s">
        <v>7875</v>
      </c>
      <c r="D3296" s="1364">
        <v>2546.4299999999998</v>
      </c>
    </row>
    <row r="3297" spans="1:4">
      <c r="A3297" s="1365">
        <v>13741</v>
      </c>
      <c r="B3297" s="1366" t="s">
        <v>11650</v>
      </c>
      <c r="C3297" s="1365" t="s">
        <v>7867</v>
      </c>
      <c r="D3297" s="1367">
        <v>1913.29</v>
      </c>
    </row>
    <row r="3298" spans="1:4">
      <c r="A3298" s="1336">
        <v>3288</v>
      </c>
      <c r="B3298" s="1337" t="s">
        <v>11651</v>
      </c>
      <c r="C3298" s="1336" t="s">
        <v>7870</v>
      </c>
      <c r="D3298" s="1364">
        <v>3.2</v>
      </c>
    </row>
    <row r="3299" spans="1:4">
      <c r="A3299" s="1365">
        <v>13587</v>
      </c>
      <c r="B3299" s="1366" t="s">
        <v>11652</v>
      </c>
      <c r="C3299" s="1365" t="s">
        <v>7870</v>
      </c>
      <c r="D3299" s="1367">
        <v>1.93</v>
      </c>
    </row>
    <row r="3300" spans="1:4">
      <c r="A3300" s="1336">
        <v>38598</v>
      </c>
      <c r="B3300" s="1337" t="s">
        <v>11653</v>
      </c>
      <c r="C3300" s="1336" t="s">
        <v>7867</v>
      </c>
      <c r="D3300" s="1364">
        <v>2.21</v>
      </c>
    </row>
    <row r="3301" spans="1:4">
      <c r="A3301" s="1365">
        <v>38595</v>
      </c>
      <c r="B3301" s="1366" t="s">
        <v>11654</v>
      </c>
      <c r="C3301" s="1365" t="s">
        <v>7867</v>
      </c>
      <c r="D3301" s="1367">
        <v>1.52</v>
      </c>
    </row>
    <row r="3302" spans="1:4">
      <c r="A3302" s="1336">
        <v>38592</v>
      </c>
      <c r="B3302" s="1337" t="s">
        <v>11655</v>
      </c>
      <c r="C3302" s="1336" t="s">
        <v>7867</v>
      </c>
      <c r="D3302" s="1364">
        <v>2</v>
      </c>
    </row>
    <row r="3303" spans="1:4">
      <c r="A3303" s="1365">
        <v>38588</v>
      </c>
      <c r="B3303" s="1366" t="s">
        <v>11656</v>
      </c>
      <c r="C3303" s="1365" t="s">
        <v>7867</v>
      </c>
      <c r="D3303" s="1367">
        <v>1.26</v>
      </c>
    </row>
    <row r="3304" spans="1:4">
      <c r="A3304" s="1336">
        <v>38593</v>
      </c>
      <c r="B3304" s="1337" t="s">
        <v>11657</v>
      </c>
      <c r="C3304" s="1336" t="s">
        <v>7867</v>
      </c>
      <c r="D3304" s="1364">
        <v>2.14</v>
      </c>
    </row>
    <row r="3305" spans="1:4">
      <c r="A3305" s="1365">
        <v>38589</v>
      </c>
      <c r="B3305" s="1366" t="s">
        <v>11658</v>
      </c>
      <c r="C3305" s="1365" t="s">
        <v>7867</v>
      </c>
      <c r="D3305" s="1367">
        <v>1.53</v>
      </c>
    </row>
    <row r="3306" spans="1:4">
      <c r="A3306" s="1336">
        <v>38594</v>
      </c>
      <c r="B3306" s="1337" t="s">
        <v>11659</v>
      </c>
      <c r="C3306" s="1336" t="s">
        <v>7867</v>
      </c>
      <c r="D3306" s="1364">
        <v>3.18</v>
      </c>
    </row>
    <row r="3307" spans="1:4">
      <c r="A3307" s="1365">
        <v>34787</v>
      </c>
      <c r="B3307" s="1366" t="s">
        <v>11660</v>
      </c>
      <c r="C3307" s="1365" t="s">
        <v>7867</v>
      </c>
      <c r="D3307" s="1367">
        <v>0.9</v>
      </c>
    </row>
    <row r="3308" spans="1:4">
      <c r="A3308" s="1336">
        <v>34788</v>
      </c>
      <c r="B3308" s="1337" t="s">
        <v>11661</v>
      </c>
      <c r="C3308" s="1336" t="s">
        <v>7867</v>
      </c>
      <c r="D3308" s="1364">
        <v>0.9</v>
      </c>
    </row>
    <row r="3309" spans="1:4">
      <c r="A3309" s="1365">
        <v>34784</v>
      </c>
      <c r="B3309" s="1366" t="s">
        <v>11662</v>
      </c>
      <c r="C3309" s="1365" t="s">
        <v>7867</v>
      </c>
      <c r="D3309" s="1367">
        <v>0.99</v>
      </c>
    </row>
    <row r="3310" spans="1:4">
      <c r="A3310" s="1336">
        <v>34781</v>
      </c>
      <c r="B3310" s="1337" t="s">
        <v>11663</v>
      </c>
      <c r="C3310" s="1336" t="s">
        <v>7867</v>
      </c>
      <c r="D3310" s="1364">
        <v>1.1299999999999999</v>
      </c>
    </row>
    <row r="3311" spans="1:4">
      <c r="A3311" s="1365">
        <v>34773</v>
      </c>
      <c r="B3311" s="1366" t="s">
        <v>11664</v>
      </c>
      <c r="C3311" s="1365" t="s">
        <v>7867</v>
      </c>
      <c r="D3311" s="1367">
        <v>1.59</v>
      </c>
    </row>
    <row r="3312" spans="1:4">
      <c r="A3312" s="1336">
        <v>34769</v>
      </c>
      <c r="B3312" s="1337" t="s">
        <v>11665</v>
      </c>
      <c r="C3312" s="1336" t="s">
        <v>7867</v>
      </c>
      <c r="D3312" s="1364">
        <v>1.84</v>
      </c>
    </row>
    <row r="3313" spans="1:4">
      <c r="A3313" s="1365">
        <v>34763</v>
      </c>
      <c r="B3313" s="1366" t="s">
        <v>11666</v>
      </c>
      <c r="C3313" s="1365" t="s">
        <v>7867</v>
      </c>
      <c r="D3313" s="1367">
        <v>1.07</v>
      </c>
    </row>
    <row r="3314" spans="1:4">
      <c r="A3314" s="1336">
        <v>34774</v>
      </c>
      <c r="B3314" s="1337" t="s">
        <v>11667</v>
      </c>
      <c r="C3314" s="1336" t="s">
        <v>7867</v>
      </c>
      <c r="D3314" s="1364">
        <v>1.42</v>
      </c>
    </row>
    <row r="3315" spans="1:4">
      <c r="A3315" s="1365">
        <v>34771</v>
      </c>
      <c r="B3315" s="1366" t="s">
        <v>11668</v>
      </c>
      <c r="C3315" s="1365" t="s">
        <v>7867</v>
      </c>
      <c r="D3315" s="1367">
        <v>1.63</v>
      </c>
    </row>
    <row r="3316" spans="1:4">
      <c r="A3316" s="1336">
        <v>34764</v>
      </c>
      <c r="B3316" s="1337" t="s">
        <v>11669</v>
      </c>
      <c r="C3316" s="1336" t="s">
        <v>7867</v>
      </c>
      <c r="D3316" s="1364">
        <v>1</v>
      </c>
    </row>
    <row r="3317" spans="1:4">
      <c r="A3317" s="1365">
        <v>4062</v>
      </c>
      <c r="B3317" s="1366" t="s">
        <v>11670</v>
      </c>
      <c r="C3317" s="1365" t="s">
        <v>7867</v>
      </c>
      <c r="D3317" s="1367">
        <v>15.67</v>
      </c>
    </row>
    <row r="3318" spans="1:4">
      <c r="A3318" s="1336">
        <v>4059</v>
      </c>
      <c r="B3318" s="1337" t="s">
        <v>11671</v>
      </c>
      <c r="C3318" s="1336" t="s">
        <v>7870</v>
      </c>
      <c r="D3318" s="1364">
        <v>19</v>
      </c>
    </row>
    <row r="3319" spans="1:4">
      <c r="A3319" s="1365">
        <v>4061</v>
      </c>
      <c r="B3319" s="1366" t="s">
        <v>11672</v>
      </c>
      <c r="C3319" s="1365" t="s">
        <v>7867</v>
      </c>
      <c r="D3319" s="1367">
        <v>15.2</v>
      </c>
    </row>
    <row r="3320" spans="1:4">
      <c r="A3320" s="1336">
        <v>10608</v>
      </c>
      <c r="B3320" s="1337" t="s">
        <v>11673</v>
      </c>
      <c r="C3320" s="1336" t="s">
        <v>7867</v>
      </c>
      <c r="D3320" s="1364">
        <v>8325</v>
      </c>
    </row>
    <row r="3321" spans="1:4">
      <c r="A3321" s="1365">
        <v>4069</v>
      </c>
      <c r="B3321" s="1366" t="s">
        <v>11674</v>
      </c>
      <c r="C3321" s="1365" t="s">
        <v>7866</v>
      </c>
      <c r="D3321" s="1367">
        <v>25.77</v>
      </c>
    </row>
    <row r="3322" spans="1:4">
      <c r="A3322" s="1336">
        <v>40819</v>
      </c>
      <c r="B3322" s="1337" t="s">
        <v>11675</v>
      </c>
      <c r="C3322" s="1336" t="s">
        <v>7875</v>
      </c>
      <c r="D3322" s="1364">
        <v>4546.17</v>
      </c>
    </row>
    <row r="3323" spans="1:4">
      <c r="A3323" s="1365">
        <v>34361</v>
      </c>
      <c r="B3323" s="1366" t="s">
        <v>11676</v>
      </c>
      <c r="C3323" s="1365" t="s">
        <v>7871</v>
      </c>
      <c r="D3323" s="1367">
        <v>1.67</v>
      </c>
    </row>
    <row r="3324" spans="1:4">
      <c r="A3324" s="1336">
        <v>36512</v>
      </c>
      <c r="B3324" s="1337" t="s">
        <v>11677</v>
      </c>
      <c r="C3324" s="1336" t="s">
        <v>7867</v>
      </c>
      <c r="D3324" s="1364">
        <v>10515.52</v>
      </c>
    </row>
    <row r="3325" spans="1:4">
      <c r="A3325" s="1365">
        <v>25972</v>
      </c>
      <c r="B3325" s="1366" t="s">
        <v>11678</v>
      </c>
      <c r="C3325" s="1365" t="s">
        <v>7871</v>
      </c>
      <c r="D3325" s="1367">
        <v>8.77</v>
      </c>
    </row>
    <row r="3326" spans="1:4">
      <c r="A3326" s="1336">
        <v>25973</v>
      </c>
      <c r="B3326" s="1337" t="s">
        <v>11679</v>
      </c>
      <c r="C3326" s="1336" t="s">
        <v>7871</v>
      </c>
      <c r="D3326" s="1364">
        <v>8.77</v>
      </c>
    </row>
    <row r="3327" spans="1:4">
      <c r="A3327" s="1365">
        <v>11697</v>
      </c>
      <c r="B3327" s="1366" t="s">
        <v>11680</v>
      </c>
      <c r="C3327" s="1365" t="s">
        <v>7867</v>
      </c>
      <c r="D3327" s="1367">
        <v>411.9</v>
      </c>
    </row>
    <row r="3328" spans="1:4">
      <c r="A3328" s="1336">
        <v>11698</v>
      </c>
      <c r="B3328" s="1337" t="s">
        <v>11681</v>
      </c>
      <c r="C3328" s="1336" t="s">
        <v>7867</v>
      </c>
      <c r="D3328" s="1364">
        <v>491.38</v>
      </c>
    </row>
    <row r="3329" spans="1:4">
      <c r="A3329" s="1365">
        <v>11699</v>
      </c>
      <c r="B3329" s="1366" t="s">
        <v>11682</v>
      </c>
      <c r="C3329" s="1365" t="s">
        <v>7867</v>
      </c>
      <c r="D3329" s="1367">
        <v>543.08000000000004</v>
      </c>
    </row>
    <row r="3330" spans="1:4">
      <c r="A3330" s="1336">
        <v>10432</v>
      </c>
      <c r="B3330" s="1337" t="s">
        <v>11683</v>
      </c>
      <c r="C3330" s="1336" t="s">
        <v>7867</v>
      </c>
      <c r="D3330" s="1364">
        <v>250.07</v>
      </c>
    </row>
    <row r="3331" spans="1:4">
      <c r="A3331" s="1365">
        <v>10430</v>
      </c>
      <c r="B3331" s="1366" t="s">
        <v>11684</v>
      </c>
      <c r="C3331" s="1365" t="s">
        <v>7867</v>
      </c>
      <c r="D3331" s="1367">
        <v>269.32</v>
      </c>
    </row>
    <row r="3332" spans="1:4">
      <c r="A3332" s="1336">
        <v>37514</v>
      </c>
      <c r="B3332" s="1337" t="s">
        <v>11685</v>
      </c>
      <c r="C3332" s="1336" t="s">
        <v>7867</v>
      </c>
      <c r="D3332" s="1364">
        <v>145000</v>
      </c>
    </row>
    <row r="3333" spans="1:4">
      <c r="A3333" s="1365">
        <v>37519</v>
      </c>
      <c r="B3333" s="1366" t="s">
        <v>11686</v>
      </c>
      <c r="C3333" s="1365" t="s">
        <v>7867</v>
      </c>
      <c r="D3333" s="1367">
        <v>223777.54</v>
      </c>
    </row>
    <row r="3334" spans="1:4">
      <c r="A3334" s="1336">
        <v>37520</v>
      </c>
      <c r="B3334" s="1337" t="s">
        <v>11687</v>
      </c>
      <c r="C3334" s="1336" t="s">
        <v>7867</v>
      </c>
      <c r="D3334" s="1364">
        <v>220109.05</v>
      </c>
    </row>
    <row r="3335" spans="1:4">
      <c r="A3335" s="1365">
        <v>37521</v>
      </c>
      <c r="B3335" s="1366" t="s">
        <v>11688</v>
      </c>
      <c r="C3335" s="1365" t="s">
        <v>7867</v>
      </c>
      <c r="D3335" s="1367">
        <v>268533.05</v>
      </c>
    </row>
    <row r="3336" spans="1:4">
      <c r="A3336" s="1336">
        <v>37522</v>
      </c>
      <c r="B3336" s="1337" t="s">
        <v>11689</v>
      </c>
      <c r="C3336" s="1336" t="s">
        <v>7867</v>
      </c>
      <c r="D3336" s="1364">
        <v>276612.07</v>
      </c>
    </row>
    <row r="3337" spans="1:4" ht="30">
      <c r="A3337" s="1365">
        <v>21109</v>
      </c>
      <c r="B3337" s="1366" t="s">
        <v>11690</v>
      </c>
      <c r="C3337" s="1365" t="s">
        <v>7867</v>
      </c>
      <c r="D3337" s="1367">
        <v>60.51</v>
      </c>
    </row>
    <row r="3338" spans="1:4">
      <c r="A3338" s="1336">
        <v>36800</v>
      </c>
      <c r="B3338" s="1337" t="s">
        <v>11691</v>
      </c>
      <c r="C3338" s="1336" t="s">
        <v>7867</v>
      </c>
      <c r="D3338" s="1364">
        <v>79.95</v>
      </c>
    </row>
    <row r="3339" spans="1:4">
      <c r="A3339" s="1365">
        <v>11769</v>
      </c>
      <c r="B3339" s="1366" t="s">
        <v>11692</v>
      </c>
      <c r="C3339" s="1365" t="s">
        <v>7867</v>
      </c>
      <c r="D3339" s="1367">
        <v>195.93</v>
      </c>
    </row>
    <row r="3340" spans="1:4">
      <c r="A3340" s="1336">
        <v>36793</v>
      </c>
      <c r="B3340" s="1337" t="s">
        <v>11693</v>
      </c>
      <c r="C3340" s="1336" t="s">
        <v>7867</v>
      </c>
      <c r="D3340" s="1364">
        <v>317.22000000000003</v>
      </c>
    </row>
    <row r="3341" spans="1:4" ht="30">
      <c r="A3341" s="1365">
        <v>37546</v>
      </c>
      <c r="B3341" s="1366" t="s">
        <v>11694</v>
      </c>
      <c r="C3341" s="1365" t="s">
        <v>7867</v>
      </c>
      <c r="D3341" s="1367">
        <v>8649.9500000000007</v>
      </c>
    </row>
    <row r="3342" spans="1:4" ht="30">
      <c r="A3342" s="1336">
        <v>37544</v>
      </c>
      <c r="B3342" s="1337" t="s">
        <v>11695</v>
      </c>
      <c r="C3342" s="1336" t="s">
        <v>7867</v>
      </c>
      <c r="D3342" s="1364">
        <v>9148.7800000000007</v>
      </c>
    </row>
    <row r="3343" spans="1:4" ht="30">
      <c r="A3343" s="1365">
        <v>37545</v>
      </c>
      <c r="B3343" s="1366" t="s">
        <v>11696</v>
      </c>
      <c r="C3343" s="1365" t="s">
        <v>7867</v>
      </c>
      <c r="D3343" s="1367">
        <v>10885.82</v>
      </c>
    </row>
    <row r="3344" spans="1:4">
      <c r="A3344" s="1336">
        <v>11771</v>
      </c>
      <c r="B3344" s="1337" t="s">
        <v>11697</v>
      </c>
      <c r="C3344" s="1336" t="s">
        <v>7867</v>
      </c>
      <c r="D3344" s="1364">
        <v>243.03</v>
      </c>
    </row>
    <row r="3345" spans="1:4" ht="30">
      <c r="A3345" s="1365">
        <v>39919</v>
      </c>
      <c r="B3345" s="1366" t="s">
        <v>11698</v>
      </c>
      <c r="C3345" s="1365" t="s">
        <v>7867</v>
      </c>
      <c r="D3345" s="1367">
        <v>43297.82</v>
      </c>
    </row>
    <row r="3346" spans="1:4">
      <c r="A3346" s="1336">
        <v>38385</v>
      </c>
      <c r="B3346" s="1337" t="s">
        <v>11699</v>
      </c>
      <c r="C3346" s="1336" t="s">
        <v>7867</v>
      </c>
      <c r="D3346" s="1364">
        <v>36.04</v>
      </c>
    </row>
    <row r="3347" spans="1:4">
      <c r="A3347" s="1365">
        <v>37587</v>
      </c>
      <c r="B3347" s="1366" t="s">
        <v>11700</v>
      </c>
      <c r="C3347" s="1365" t="s">
        <v>7867</v>
      </c>
      <c r="D3347" s="1367">
        <v>221.05</v>
      </c>
    </row>
    <row r="3348" spans="1:4">
      <c r="A3348" s="1336">
        <v>11571</v>
      </c>
      <c r="B3348" s="1337" t="s">
        <v>11701</v>
      </c>
      <c r="C3348" s="1336" t="s">
        <v>7867</v>
      </c>
      <c r="D3348" s="1364">
        <v>180.67</v>
      </c>
    </row>
    <row r="3349" spans="1:4">
      <c r="A3349" s="1365">
        <v>11561</v>
      </c>
      <c r="B3349" s="1366" t="s">
        <v>11702</v>
      </c>
      <c r="C3349" s="1365" t="s">
        <v>7867</v>
      </c>
      <c r="D3349" s="1367">
        <v>139.72999999999999</v>
      </c>
    </row>
    <row r="3350" spans="1:4">
      <c r="A3350" s="1336">
        <v>11560</v>
      </c>
      <c r="B3350" s="1337" t="s">
        <v>11703</v>
      </c>
      <c r="C3350" s="1336" t="s">
        <v>7867</v>
      </c>
      <c r="D3350" s="1364">
        <v>118.93</v>
      </c>
    </row>
    <row r="3351" spans="1:4">
      <c r="A3351" s="1365">
        <v>11499</v>
      </c>
      <c r="B3351" s="1366" t="s">
        <v>11704</v>
      </c>
      <c r="C3351" s="1365" t="s">
        <v>7867</v>
      </c>
      <c r="D3351" s="1367">
        <v>1122.72</v>
      </c>
    </row>
    <row r="3352" spans="1:4">
      <c r="A3352" s="1336">
        <v>34761</v>
      </c>
      <c r="B3352" s="1337" t="s">
        <v>11705</v>
      </c>
      <c r="C3352" s="1336" t="s">
        <v>7866</v>
      </c>
      <c r="D3352" s="1364">
        <v>12.8</v>
      </c>
    </row>
    <row r="3353" spans="1:4">
      <c r="A3353" s="1365">
        <v>40924</v>
      </c>
      <c r="B3353" s="1366" t="s">
        <v>11706</v>
      </c>
      <c r="C3353" s="1365" t="s">
        <v>7875</v>
      </c>
      <c r="D3353" s="1367">
        <v>2259.21</v>
      </c>
    </row>
    <row r="3354" spans="1:4">
      <c r="A3354" s="1336">
        <v>25957</v>
      </c>
      <c r="B3354" s="1337" t="s">
        <v>11707</v>
      </c>
      <c r="C3354" s="1336" t="s">
        <v>7866</v>
      </c>
      <c r="D3354" s="1364">
        <v>8.98</v>
      </c>
    </row>
    <row r="3355" spans="1:4">
      <c r="A3355" s="1365">
        <v>40983</v>
      </c>
      <c r="B3355" s="1366" t="s">
        <v>11708</v>
      </c>
      <c r="C3355" s="1365" t="s">
        <v>7875</v>
      </c>
      <c r="D3355" s="1367">
        <v>1584.74</v>
      </c>
    </row>
    <row r="3356" spans="1:4">
      <c r="A3356" s="1336">
        <v>2437</v>
      </c>
      <c r="B3356" s="1337" t="s">
        <v>11709</v>
      </c>
      <c r="C3356" s="1336" t="s">
        <v>7866</v>
      </c>
      <c r="D3356" s="1364">
        <v>14.27</v>
      </c>
    </row>
    <row r="3357" spans="1:4">
      <c r="A3357" s="1365">
        <v>40921</v>
      </c>
      <c r="B3357" s="1366" t="s">
        <v>11710</v>
      </c>
      <c r="C3357" s="1365" t="s">
        <v>7875</v>
      </c>
      <c r="D3357" s="1367">
        <v>2518.31</v>
      </c>
    </row>
    <row r="3358" spans="1:4">
      <c r="A3358" s="1336">
        <v>40534</v>
      </c>
      <c r="B3358" s="1337" t="s">
        <v>11711</v>
      </c>
      <c r="C3358" s="1336" t="s">
        <v>7867</v>
      </c>
      <c r="D3358" s="1364">
        <v>163.62</v>
      </c>
    </row>
    <row r="3359" spans="1:4" ht="30">
      <c r="A3359" s="1365">
        <v>14252</v>
      </c>
      <c r="B3359" s="1366" t="s">
        <v>11712</v>
      </c>
      <c r="C3359" s="1365" t="s">
        <v>7867</v>
      </c>
      <c r="D3359" s="1367">
        <v>2028.39</v>
      </c>
    </row>
    <row r="3360" spans="1:4" ht="30">
      <c r="A3360" s="1336">
        <v>730</v>
      </c>
      <c r="B3360" s="1337" t="s">
        <v>11713</v>
      </c>
      <c r="C3360" s="1336" t="s">
        <v>7867</v>
      </c>
      <c r="D3360" s="1364">
        <v>5419.47</v>
      </c>
    </row>
    <row r="3361" spans="1:4" ht="30">
      <c r="A3361" s="1365">
        <v>723</v>
      </c>
      <c r="B3361" s="1366" t="s">
        <v>11714</v>
      </c>
      <c r="C3361" s="1365" t="s">
        <v>7867</v>
      </c>
      <c r="D3361" s="1367">
        <v>2693.67</v>
      </c>
    </row>
    <row r="3362" spans="1:4" ht="30">
      <c r="A3362" s="1336">
        <v>36502</v>
      </c>
      <c r="B3362" s="1337" t="s">
        <v>11715</v>
      </c>
      <c r="C3362" s="1336" t="s">
        <v>7867</v>
      </c>
      <c r="D3362" s="1364">
        <v>2531.73</v>
      </c>
    </row>
    <row r="3363" spans="1:4" ht="30">
      <c r="A3363" s="1365">
        <v>36503</v>
      </c>
      <c r="B3363" s="1366" t="s">
        <v>11716</v>
      </c>
      <c r="C3363" s="1365" t="s">
        <v>7867</v>
      </c>
      <c r="D3363" s="1367">
        <v>3121.92</v>
      </c>
    </row>
    <row r="3364" spans="1:4">
      <c r="A3364" s="1336">
        <v>4090</v>
      </c>
      <c r="B3364" s="1337" t="s">
        <v>11717</v>
      </c>
      <c r="C3364" s="1336" t="s">
        <v>7867</v>
      </c>
      <c r="D3364" s="1364">
        <v>548333.32999999996</v>
      </c>
    </row>
    <row r="3365" spans="1:4">
      <c r="A3365" s="1365">
        <v>13227</v>
      </c>
      <c r="B3365" s="1366" t="s">
        <v>11718</v>
      </c>
      <c r="C3365" s="1365" t="s">
        <v>7867</v>
      </c>
      <c r="D3365" s="1367">
        <v>681372.53</v>
      </c>
    </row>
    <row r="3366" spans="1:4">
      <c r="A3366" s="1336">
        <v>10597</v>
      </c>
      <c r="B3366" s="1337" t="s">
        <v>11719</v>
      </c>
      <c r="C3366" s="1336" t="s">
        <v>7867</v>
      </c>
      <c r="D3366" s="1364">
        <v>717232.49</v>
      </c>
    </row>
    <row r="3367" spans="1:4">
      <c r="A3367" s="1365">
        <v>39628</v>
      </c>
      <c r="B3367" s="1366" t="s">
        <v>11720</v>
      </c>
      <c r="C3367" s="1365" t="s">
        <v>7867</v>
      </c>
      <c r="D3367" s="1367">
        <v>2573.75</v>
      </c>
    </row>
    <row r="3368" spans="1:4">
      <c r="A3368" s="1336">
        <v>39404</v>
      </c>
      <c r="B3368" s="1337" t="s">
        <v>11721</v>
      </c>
      <c r="C3368" s="1336" t="s">
        <v>7867</v>
      </c>
      <c r="D3368" s="1364">
        <v>1276.24</v>
      </c>
    </row>
    <row r="3369" spans="1:4">
      <c r="A3369" s="1365">
        <v>39402</v>
      </c>
      <c r="B3369" s="1366" t="s">
        <v>11722</v>
      </c>
      <c r="C3369" s="1365" t="s">
        <v>7867</v>
      </c>
      <c r="D3369" s="1367">
        <v>1051.3800000000001</v>
      </c>
    </row>
    <row r="3370" spans="1:4">
      <c r="A3370" s="1336">
        <v>39403</v>
      </c>
      <c r="B3370" s="1337" t="s">
        <v>11723</v>
      </c>
      <c r="C3370" s="1336" t="s">
        <v>7867</v>
      </c>
      <c r="D3370" s="1364">
        <v>1028.51</v>
      </c>
    </row>
    <row r="3371" spans="1:4">
      <c r="A3371" s="1365">
        <v>4093</v>
      </c>
      <c r="B3371" s="1366" t="s">
        <v>11724</v>
      </c>
      <c r="C3371" s="1365" t="s">
        <v>7866</v>
      </c>
      <c r="D3371" s="1367">
        <v>10.42</v>
      </c>
    </row>
    <row r="3372" spans="1:4">
      <c r="A3372" s="1336">
        <v>10512</v>
      </c>
      <c r="B3372" s="1337" t="s">
        <v>11725</v>
      </c>
      <c r="C3372" s="1336" t="s">
        <v>7875</v>
      </c>
      <c r="D3372" s="1364">
        <v>1839.79</v>
      </c>
    </row>
    <row r="3373" spans="1:4">
      <c r="A3373" s="1365">
        <v>20020</v>
      </c>
      <c r="B3373" s="1366" t="s">
        <v>11726</v>
      </c>
      <c r="C3373" s="1365" t="s">
        <v>7866</v>
      </c>
      <c r="D3373" s="1367">
        <v>9.83</v>
      </c>
    </row>
    <row r="3374" spans="1:4">
      <c r="A3374" s="1336">
        <v>41038</v>
      </c>
      <c r="B3374" s="1337" t="s">
        <v>11727</v>
      </c>
      <c r="C3374" s="1336" t="s">
        <v>7875</v>
      </c>
      <c r="D3374" s="1364">
        <v>1735.39</v>
      </c>
    </row>
    <row r="3375" spans="1:4">
      <c r="A3375" s="1365">
        <v>4094</v>
      </c>
      <c r="B3375" s="1366" t="s">
        <v>11728</v>
      </c>
      <c r="C3375" s="1365" t="s">
        <v>7866</v>
      </c>
      <c r="D3375" s="1367">
        <v>13.93</v>
      </c>
    </row>
    <row r="3376" spans="1:4">
      <c r="A3376" s="1336">
        <v>40988</v>
      </c>
      <c r="B3376" s="1337" t="s">
        <v>11729</v>
      </c>
      <c r="C3376" s="1336" t="s">
        <v>7875</v>
      </c>
      <c r="D3376" s="1364">
        <v>2456.92</v>
      </c>
    </row>
    <row r="3377" spans="1:4">
      <c r="A3377" s="1365">
        <v>4095</v>
      </c>
      <c r="B3377" s="1366" t="s">
        <v>11730</v>
      </c>
      <c r="C3377" s="1365" t="s">
        <v>7866</v>
      </c>
      <c r="D3377" s="1367">
        <v>9.66</v>
      </c>
    </row>
    <row r="3378" spans="1:4">
      <c r="A3378" s="1336">
        <v>40990</v>
      </c>
      <c r="B3378" s="1337" t="s">
        <v>11731</v>
      </c>
      <c r="C3378" s="1336" t="s">
        <v>7875</v>
      </c>
      <c r="D3378" s="1364">
        <v>1704.91</v>
      </c>
    </row>
    <row r="3379" spans="1:4">
      <c r="A3379" s="1365">
        <v>4097</v>
      </c>
      <c r="B3379" s="1366" t="s">
        <v>11732</v>
      </c>
      <c r="C3379" s="1365" t="s">
        <v>7866</v>
      </c>
      <c r="D3379" s="1367">
        <v>11.38</v>
      </c>
    </row>
    <row r="3380" spans="1:4">
      <c r="A3380" s="1336">
        <v>40994</v>
      </c>
      <c r="B3380" s="1337" t="s">
        <v>11733</v>
      </c>
      <c r="C3380" s="1336" t="s">
        <v>7875</v>
      </c>
      <c r="D3380" s="1364">
        <v>2007.19</v>
      </c>
    </row>
    <row r="3381" spans="1:4">
      <c r="A3381" s="1365">
        <v>4096</v>
      </c>
      <c r="B3381" s="1366" t="s">
        <v>11734</v>
      </c>
      <c r="C3381" s="1365" t="s">
        <v>7866</v>
      </c>
      <c r="D3381" s="1367">
        <v>12.21</v>
      </c>
    </row>
    <row r="3382" spans="1:4">
      <c r="A3382" s="1336">
        <v>40992</v>
      </c>
      <c r="B3382" s="1337" t="s">
        <v>11735</v>
      </c>
      <c r="C3382" s="1336" t="s">
        <v>7875</v>
      </c>
      <c r="D3382" s="1364">
        <v>2154.06</v>
      </c>
    </row>
    <row r="3383" spans="1:4">
      <c r="A3383" s="1365">
        <v>13955</v>
      </c>
      <c r="B3383" s="1366" t="s">
        <v>11736</v>
      </c>
      <c r="C3383" s="1365" t="s">
        <v>7867</v>
      </c>
      <c r="D3383" s="1367">
        <v>1899.94</v>
      </c>
    </row>
    <row r="3384" spans="1:4">
      <c r="A3384" s="1336">
        <v>4114</v>
      </c>
      <c r="B3384" s="1337" t="s">
        <v>11737</v>
      </c>
      <c r="C3384" s="1336" t="s">
        <v>7867</v>
      </c>
      <c r="D3384" s="1364">
        <v>41.01</v>
      </c>
    </row>
    <row r="3385" spans="1:4">
      <c r="A3385" s="1365">
        <v>36797</v>
      </c>
      <c r="B3385" s="1366" t="s">
        <v>11738</v>
      </c>
      <c r="C3385" s="1365" t="s">
        <v>7867</v>
      </c>
      <c r="D3385" s="1367">
        <v>35.86</v>
      </c>
    </row>
    <row r="3386" spans="1:4">
      <c r="A3386" s="1336">
        <v>4107</v>
      </c>
      <c r="B3386" s="1337" t="s">
        <v>11739</v>
      </c>
      <c r="C3386" s="1336" t="s">
        <v>7867</v>
      </c>
      <c r="D3386" s="1364">
        <v>34.53</v>
      </c>
    </row>
    <row r="3387" spans="1:4">
      <c r="A3387" s="1365">
        <v>36799</v>
      </c>
      <c r="B3387" s="1366" t="s">
        <v>11740</v>
      </c>
      <c r="C3387" s="1365" t="s">
        <v>7867</v>
      </c>
      <c r="D3387" s="1367">
        <v>32.97</v>
      </c>
    </row>
    <row r="3388" spans="1:4">
      <c r="A3388" s="1336">
        <v>4108</v>
      </c>
      <c r="B3388" s="1337" t="s">
        <v>11741</v>
      </c>
      <c r="C3388" s="1336" t="s">
        <v>7867</v>
      </c>
      <c r="D3388" s="1364">
        <v>27.76</v>
      </c>
    </row>
    <row r="3389" spans="1:4">
      <c r="A3389" s="1365">
        <v>4102</v>
      </c>
      <c r="B3389" s="1366" t="s">
        <v>11742</v>
      </c>
      <c r="C3389" s="1365" t="s">
        <v>7867</v>
      </c>
      <c r="D3389" s="1367">
        <v>41.3</v>
      </c>
    </row>
    <row r="3390" spans="1:4">
      <c r="A3390" s="1336">
        <v>10826</v>
      </c>
      <c r="B3390" s="1337" t="s">
        <v>11743</v>
      </c>
      <c r="C3390" s="1336" t="s">
        <v>7867</v>
      </c>
      <c r="D3390" s="1364">
        <v>66.09</v>
      </c>
    </row>
    <row r="3391" spans="1:4">
      <c r="A3391" s="1365">
        <v>365</v>
      </c>
      <c r="B3391" s="1366" t="s">
        <v>11744</v>
      </c>
      <c r="C3391" s="1365" t="s">
        <v>7867</v>
      </c>
      <c r="D3391" s="1367">
        <v>40.97</v>
      </c>
    </row>
    <row r="3392" spans="1:4">
      <c r="A3392" s="1336">
        <v>38639</v>
      </c>
      <c r="B3392" s="1337" t="s">
        <v>11745</v>
      </c>
      <c r="C3392" s="1336" t="s">
        <v>7867</v>
      </c>
      <c r="D3392" s="1364">
        <v>158.62</v>
      </c>
    </row>
    <row r="3393" spans="1:4">
      <c r="A3393" s="1365">
        <v>38640</v>
      </c>
      <c r="B3393" s="1366" t="s">
        <v>11746</v>
      </c>
      <c r="C3393" s="1365" t="s">
        <v>7867</v>
      </c>
      <c r="D3393" s="1367">
        <v>2.37</v>
      </c>
    </row>
    <row r="3394" spans="1:4">
      <c r="A3394" s="1336">
        <v>358</v>
      </c>
      <c r="B3394" s="1337" t="s">
        <v>11747</v>
      </c>
      <c r="C3394" s="1336" t="s">
        <v>7867</v>
      </c>
      <c r="D3394" s="1364">
        <v>48.9</v>
      </c>
    </row>
    <row r="3395" spans="1:4">
      <c r="A3395" s="1365">
        <v>359</v>
      </c>
      <c r="B3395" s="1366" t="s">
        <v>11748</v>
      </c>
      <c r="C3395" s="1365" t="s">
        <v>7867</v>
      </c>
      <c r="D3395" s="1367">
        <v>100.45</v>
      </c>
    </row>
    <row r="3396" spans="1:4">
      <c r="A3396" s="1336">
        <v>38641</v>
      </c>
      <c r="B3396" s="1337" t="s">
        <v>11749</v>
      </c>
      <c r="C3396" s="1336" t="s">
        <v>7867</v>
      </c>
      <c r="D3396" s="1364">
        <v>99.13</v>
      </c>
    </row>
    <row r="3397" spans="1:4">
      <c r="A3397" s="1365">
        <v>360</v>
      </c>
      <c r="B3397" s="1366" t="s">
        <v>11750</v>
      </c>
      <c r="C3397" s="1365" t="s">
        <v>7867</v>
      </c>
      <c r="D3397" s="1367">
        <v>2.2999999999999998</v>
      </c>
    </row>
    <row r="3398" spans="1:4">
      <c r="A3398" s="1336">
        <v>4127</v>
      </c>
      <c r="B3398" s="1337" t="s">
        <v>11751</v>
      </c>
      <c r="C3398" s="1336" t="s">
        <v>7867</v>
      </c>
      <c r="D3398" s="1364">
        <v>167.78</v>
      </c>
    </row>
    <row r="3399" spans="1:4">
      <c r="A3399" s="1365">
        <v>4154</v>
      </c>
      <c r="B3399" s="1366" t="s">
        <v>11752</v>
      </c>
      <c r="C3399" s="1365" t="s">
        <v>7867</v>
      </c>
      <c r="D3399" s="1367">
        <v>204.99</v>
      </c>
    </row>
    <row r="3400" spans="1:4">
      <c r="A3400" s="1336">
        <v>4168</v>
      </c>
      <c r="B3400" s="1337" t="s">
        <v>11753</v>
      </c>
      <c r="C3400" s="1336" t="s">
        <v>7867</v>
      </c>
      <c r="D3400" s="1364">
        <v>216.49</v>
      </c>
    </row>
    <row r="3401" spans="1:4">
      <c r="A3401" s="1365">
        <v>4161</v>
      </c>
      <c r="B3401" s="1366" t="s">
        <v>11754</v>
      </c>
      <c r="C3401" s="1365" t="s">
        <v>7867</v>
      </c>
      <c r="D3401" s="1367">
        <v>208.37</v>
      </c>
    </row>
    <row r="3402" spans="1:4" ht="30">
      <c r="A3402" s="1336">
        <v>42459</v>
      </c>
      <c r="B3402" s="1337" t="s">
        <v>11755</v>
      </c>
      <c r="C3402" s="1336" t="s">
        <v>7867</v>
      </c>
      <c r="D3402" s="1364">
        <v>5382.14</v>
      </c>
    </row>
    <row r="3403" spans="1:4">
      <c r="A3403" s="1365">
        <v>4214</v>
      </c>
      <c r="B3403" s="1366" t="s">
        <v>11756</v>
      </c>
      <c r="C3403" s="1365" t="s">
        <v>7867</v>
      </c>
      <c r="D3403" s="1367">
        <v>4.3099999999999996</v>
      </c>
    </row>
    <row r="3404" spans="1:4">
      <c r="A3404" s="1336">
        <v>4215</v>
      </c>
      <c r="B3404" s="1337" t="s">
        <v>11757</v>
      </c>
      <c r="C3404" s="1336" t="s">
        <v>7867</v>
      </c>
      <c r="D3404" s="1364">
        <v>3.57</v>
      </c>
    </row>
    <row r="3405" spans="1:4">
      <c r="A3405" s="1365">
        <v>4210</v>
      </c>
      <c r="B3405" s="1366" t="s">
        <v>11758</v>
      </c>
      <c r="C3405" s="1365" t="s">
        <v>7867</v>
      </c>
      <c r="D3405" s="1367">
        <v>0.55000000000000004</v>
      </c>
    </row>
    <row r="3406" spans="1:4">
      <c r="A3406" s="1336">
        <v>4212</v>
      </c>
      <c r="B3406" s="1337" t="s">
        <v>11759</v>
      </c>
      <c r="C3406" s="1336" t="s">
        <v>7867</v>
      </c>
      <c r="D3406" s="1364">
        <v>1.44</v>
      </c>
    </row>
    <row r="3407" spans="1:4">
      <c r="A3407" s="1365">
        <v>4213</v>
      </c>
      <c r="B3407" s="1366" t="s">
        <v>11760</v>
      </c>
      <c r="C3407" s="1365" t="s">
        <v>7867</v>
      </c>
      <c r="D3407" s="1367">
        <v>7.79</v>
      </c>
    </row>
    <row r="3408" spans="1:4">
      <c r="A3408" s="1336">
        <v>4211</v>
      </c>
      <c r="B3408" s="1337" t="s">
        <v>11761</v>
      </c>
      <c r="C3408" s="1336" t="s">
        <v>7867</v>
      </c>
      <c r="D3408" s="1364">
        <v>0.81</v>
      </c>
    </row>
    <row r="3409" spans="1:4">
      <c r="A3409" s="1365">
        <v>4209</v>
      </c>
      <c r="B3409" s="1366" t="s">
        <v>11762</v>
      </c>
      <c r="C3409" s="1365" t="s">
        <v>7867</v>
      </c>
      <c r="D3409" s="1367">
        <v>11.43</v>
      </c>
    </row>
    <row r="3410" spans="1:4">
      <c r="A3410" s="1336">
        <v>4180</v>
      </c>
      <c r="B3410" s="1337" t="s">
        <v>11763</v>
      </c>
      <c r="C3410" s="1336" t="s">
        <v>7867</v>
      </c>
      <c r="D3410" s="1364">
        <v>8.6</v>
      </c>
    </row>
    <row r="3411" spans="1:4">
      <c r="A3411" s="1365">
        <v>4177</v>
      </c>
      <c r="B3411" s="1366" t="s">
        <v>11764</v>
      </c>
      <c r="C3411" s="1365" t="s">
        <v>7867</v>
      </c>
      <c r="D3411" s="1367">
        <v>2.85</v>
      </c>
    </row>
    <row r="3412" spans="1:4">
      <c r="A3412" s="1336">
        <v>4179</v>
      </c>
      <c r="B3412" s="1337" t="s">
        <v>11765</v>
      </c>
      <c r="C3412" s="1336" t="s">
        <v>7867</v>
      </c>
      <c r="D3412" s="1364">
        <v>5.84</v>
      </c>
    </row>
    <row r="3413" spans="1:4">
      <c r="A3413" s="1365">
        <v>4208</v>
      </c>
      <c r="B3413" s="1366" t="s">
        <v>11766</v>
      </c>
      <c r="C3413" s="1365" t="s">
        <v>7867</v>
      </c>
      <c r="D3413" s="1367">
        <v>27.2</v>
      </c>
    </row>
    <row r="3414" spans="1:4">
      <c r="A3414" s="1336">
        <v>4181</v>
      </c>
      <c r="B3414" s="1337" t="s">
        <v>11767</v>
      </c>
      <c r="C3414" s="1336" t="s">
        <v>7867</v>
      </c>
      <c r="D3414" s="1364">
        <v>17.77</v>
      </c>
    </row>
    <row r="3415" spans="1:4">
      <c r="A3415" s="1365">
        <v>4178</v>
      </c>
      <c r="B3415" s="1366" t="s">
        <v>11768</v>
      </c>
      <c r="C3415" s="1365" t="s">
        <v>7867</v>
      </c>
      <c r="D3415" s="1367">
        <v>3.96</v>
      </c>
    </row>
    <row r="3416" spans="1:4">
      <c r="A3416" s="1336">
        <v>4182</v>
      </c>
      <c r="B3416" s="1337" t="s">
        <v>11769</v>
      </c>
      <c r="C3416" s="1336" t="s">
        <v>7867</v>
      </c>
      <c r="D3416" s="1364">
        <v>44.26</v>
      </c>
    </row>
    <row r="3417" spans="1:4">
      <c r="A3417" s="1365">
        <v>4183</v>
      </c>
      <c r="B3417" s="1366" t="s">
        <v>11770</v>
      </c>
      <c r="C3417" s="1365" t="s">
        <v>7867</v>
      </c>
      <c r="D3417" s="1367">
        <v>71.25</v>
      </c>
    </row>
    <row r="3418" spans="1:4">
      <c r="A3418" s="1336">
        <v>4184</v>
      </c>
      <c r="B3418" s="1337" t="s">
        <v>11771</v>
      </c>
      <c r="C3418" s="1336" t="s">
        <v>7867</v>
      </c>
      <c r="D3418" s="1364">
        <v>157.28</v>
      </c>
    </row>
    <row r="3419" spans="1:4">
      <c r="A3419" s="1365">
        <v>4185</v>
      </c>
      <c r="B3419" s="1366" t="s">
        <v>11772</v>
      </c>
      <c r="C3419" s="1365" t="s">
        <v>7867</v>
      </c>
      <c r="D3419" s="1367">
        <v>261.33999999999997</v>
      </c>
    </row>
    <row r="3420" spans="1:4">
      <c r="A3420" s="1336">
        <v>4205</v>
      </c>
      <c r="B3420" s="1337" t="s">
        <v>11773</v>
      </c>
      <c r="C3420" s="1336" t="s">
        <v>7867</v>
      </c>
      <c r="D3420" s="1364">
        <v>15.09</v>
      </c>
    </row>
    <row r="3421" spans="1:4">
      <c r="A3421" s="1365">
        <v>4192</v>
      </c>
      <c r="B3421" s="1366" t="s">
        <v>11774</v>
      </c>
      <c r="C3421" s="1365" t="s">
        <v>7867</v>
      </c>
      <c r="D3421" s="1367">
        <v>15.09</v>
      </c>
    </row>
    <row r="3422" spans="1:4">
      <c r="A3422" s="1336">
        <v>4191</v>
      </c>
      <c r="B3422" s="1337" t="s">
        <v>11775</v>
      </c>
      <c r="C3422" s="1336" t="s">
        <v>7867</v>
      </c>
      <c r="D3422" s="1364">
        <v>15.09</v>
      </c>
    </row>
    <row r="3423" spans="1:4">
      <c r="A3423" s="1365">
        <v>4207</v>
      </c>
      <c r="B3423" s="1366" t="s">
        <v>11776</v>
      </c>
      <c r="C3423" s="1365" t="s">
        <v>7867</v>
      </c>
      <c r="D3423" s="1367">
        <v>12.14</v>
      </c>
    </row>
    <row r="3424" spans="1:4">
      <c r="A3424" s="1336">
        <v>4206</v>
      </c>
      <c r="B3424" s="1337" t="s">
        <v>11777</v>
      </c>
      <c r="C3424" s="1336" t="s">
        <v>7867</v>
      </c>
      <c r="D3424" s="1364">
        <v>11.79</v>
      </c>
    </row>
    <row r="3425" spans="1:4">
      <c r="A3425" s="1365">
        <v>4190</v>
      </c>
      <c r="B3425" s="1366" t="s">
        <v>11778</v>
      </c>
      <c r="C3425" s="1365" t="s">
        <v>7867</v>
      </c>
      <c r="D3425" s="1367">
        <v>11.79</v>
      </c>
    </row>
    <row r="3426" spans="1:4">
      <c r="A3426" s="1336">
        <v>4186</v>
      </c>
      <c r="B3426" s="1337" t="s">
        <v>11779</v>
      </c>
      <c r="C3426" s="1336" t="s">
        <v>7867</v>
      </c>
      <c r="D3426" s="1364">
        <v>3.48</v>
      </c>
    </row>
    <row r="3427" spans="1:4">
      <c r="A3427" s="1365">
        <v>4188</v>
      </c>
      <c r="B3427" s="1366" t="s">
        <v>11780</v>
      </c>
      <c r="C3427" s="1365" t="s">
        <v>7867</v>
      </c>
      <c r="D3427" s="1367">
        <v>7.11</v>
      </c>
    </row>
    <row r="3428" spans="1:4">
      <c r="A3428" s="1336">
        <v>4189</v>
      </c>
      <c r="B3428" s="1337" t="s">
        <v>11781</v>
      </c>
      <c r="C3428" s="1336" t="s">
        <v>7867</v>
      </c>
      <c r="D3428" s="1364">
        <v>7.11</v>
      </c>
    </row>
    <row r="3429" spans="1:4">
      <c r="A3429" s="1365">
        <v>4197</v>
      </c>
      <c r="B3429" s="1366" t="s">
        <v>11782</v>
      </c>
      <c r="C3429" s="1365" t="s">
        <v>7867</v>
      </c>
      <c r="D3429" s="1367">
        <v>37.68</v>
      </c>
    </row>
    <row r="3430" spans="1:4">
      <c r="A3430" s="1336">
        <v>4194</v>
      </c>
      <c r="B3430" s="1337" t="s">
        <v>11783</v>
      </c>
      <c r="C3430" s="1336" t="s">
        <v>7867</v>
      </c>
      <c r="D3430" s="1364">
        <v>22.77</v>
      </c>
    </row>
    <row r="3431" spans="1:4">
      <c r="A3431" s="1365">
        <v>4193</v>
      </c>
      <c r="B3431" s="1366" t="s">
        <v>11784</v>
      </c>
      <c r="C3431" s="1365" t="s">
        <v>7867</v>
      </c>
      <c r="D3431" s="1367">
        <v>22.77</v>
      </c>
    </row>
    <row r="3432" spans="1:4">
      <c r="A3432" s="1336">
        <v>4204</v>
      </c>
      <c r="B3432" s="1337" t="s">
        <v>11785</v>
      </c>
      <c r="C3432" s="1336" t="s">
        <v>7867</v>
      </c>
      <c r="D3432" s="1364">
        <v>22.77</v>
      </c>
    </row>
    <row r="3433" spans="1:4">
      <c r="A3433" s="1365">
        <v>4187</v>
      </c>
      <c r="B3433" s="1366" t="s">
        <v>11786</v>
      </c>
      <c r="C3433" s="1365" t="s">
        <v>7867</v>
      </c>
      <c r="D3433" s="1367">
        <v>4.54</v>
      </c>
    </row>
    <row r="3434" spans="1:4">
      <c r="A3434" s="1336">
        <v>4202</v>
      </c>
      <c r="B3434" s="1337" t="s">
        <v>11787</v>
      </c>
      <c r="C3434" s="1336" t="s">
        <v>7867</v>
      </c>
      <c r="D3434" s="1364">
        <v>68.819999999999993</v>
      </c>
    </row>
    <row r="3435" spans="1:4">
      <c r="A3435" s="1365">
        <v>4203</v>
      </c>
      <c r="B3435" s="1366" t="s">
        <v>11788</v>
      </c>
      <c r="C3435" s="1365" t="s">
        <v>7867</v>
      </c>
      <c r="D3435" s="1367">
        <v>60.78</v>
      </c>
    </row>
    <row r="3436" spans="1:4">
      <c r="A3436" s="1336">
        <v>40368</v>
      </c>
      <c r="B3436" s="1337" t="s">
        <v>11789</v>
      </c>
      <c r="C3436" s="1336" t="s">
        <v>7867</v>
      </c>
      <c r="D3436" s="1364">
        <v>21.76</v>
      </c>
    </row>
    <row r="3437" spans="1:4">
      <c r="A3437" s="1365">
        <v>40365</v>
      </c>
      <c r="B3437" s="1366" t="s">
        <v>11790</v>
      </c>
      <c r="C3437" s="1365" t="s">
        <v>7867</v>
      </c>
      <c r="D3437" s="1367">
        <v>14.68</v>
      </c>
    </row>
    <row r="3438" spans="1:4">
      <c r="A3438" s="1336">
        <v>40356</v>
      </c>
      <c r="B3438" s="1337" t="s">
        <v>11791</v>
      </c>
      <c r="C3438" s="1336" t="s">
        <v>7867</v>
      </c>
      <c r="D3438" s="1364">
        <v>5.01</v>
      </c>
    </row>
    <row r="3439" spans="1:4">
      <c r="A3439" s="1365">
        <v>40362</v>
      </c>
      <c r="B3439" s="1366" t="s">
        <v>11792</v>
      </c>
      <c r="C3439" s="1365" t="s">
        <v>7867</v>
      </c>
      <c r="D3439" s="1367">
        <v>9.7200000000000006</v>
      </c>
    </row>
    <row r="3440" spans="1:4">
      <c r="A3440" s="1336">
        <v>40374</v>
      </c>
      <c r="B3440" s="1337" t="s">
        <v>11793</v>
      </c>
      <c r="C3440" s="1336" t="s">
        <v>7867</v>
      </c>
      <c r="D3440" s="1364">
        <v>56.89</v>
      </c>
    </row>
    <row r="3441" spans="1:4">
      <c r="A3441" s="1365">
        <v>40371</v>
      </c>
      <c r="B3441" s="1366" t="s">
        <v>11794</v>
      </c>
      <c r="C3441" s="1365" t="s">
        <v>7867</v>
      </c>
      <c r="D3441" s="1367">
        <v>35.81</v>
      </c>
    </row>
    <row r="3442" spans="1:4">
      <c r="A3442" s="1336">
        <v>40359</v>
      </c>
      <c r="B3442" s="1337" t="s">
        <v>11795</v>
      </c>
      <c r="C3442" s="1336" t="s">
        <v>7867</v>
      </c>
      <c r="D3442" s="1364">
        <v>6.48</v>
      </c>
    </row>
    <row r="3443" spans="1:4">
      <c r="A3443" s="1365">
        <v>7595</v>
      </c>
      <c r="B3443" s="1366" t="s">
        <v>11796</v>
      </c>
      <c r="C3443" s="1365" t="s">
        <v>7866</v>
      </c>
      <c r="D3443" s="1367">
        <v>6.51</v>
      </c>
    </row>
    <row r="3444" spans="1:4">
      <c r="A3444" s="1336">
        <v>41094</v>
      </c>
      <c r="B3444" s="1337" t="s">
        <v>11797</v>
      </c>
      <c r="C3444" s="1336" t="s">
        <v>7875</v>
      </c>
      <c r="D3444" s="1364">
        <v>1150.8699999999999</v>
      </c>
    </row>
    <row r="3445" spans="1:4">
      <c r="A3445" s="1365">
        <v>38175</v>
      </c>
      <c r="B3445" s="1366" t="s">
        <v>11798</v>
      </c>
      <c r="C3445" s="1365" t="s">
        <v>7867</v>
      </c>
      <c r="D3445" s="1367">
        <v>2.41</v>
      </c>
    </row>
    <row r="3446" spans="1:4" ht="30">
      <c r="A3446" s="1336">
        <v>38176</v>
      </c>
      <c r="B3446" s="1337" t="s">
        <v>11799</v>
      </c>
      <c r="C3446" s="1336" t="s">
        <v>7867</v>
      </c>
      <c r="D3446" s="1364">
        <v>6.53</v>
      </c>
    </row>
    <row r="3447" spans="1:4">
      <c r="A3447" s="1365">
        <v>36152</v>
      </c>
      <c r="B3447" s="1366" t="s">
        <v>11800</v>
      </c>
      <c r="C3447" s="1365" t="s">
        <v>7867</v>
      </c>
      <c r="D3447" s="1367">
        <v>4.68</v>
      </c>
    </row>
    <row r="3448" spans="1:4">
      <c r="A3448" s="1336">
        <v>11138</v>
      </c>
      <c r="B3448" s="1337" t="s">
        <v>11801</v>
      </c>
      <c r="C3448" s="1336" t="s">
        <v>7872</v>
      </c>
      <c r="D3448" s="1364">
        <v>2.5</v>
      </c>
    </row>
    <row r="3449" spans="1:4">
      <c r="A3449" s="1365">
        <v>5333</v>
      </c>
      <c r="B3449" s="1366" t="s">
        <v>11802</v>
      </c>
      <c r="C3449" s="1365" t="s">
        <v>7872</v>
      </c>
      <c r="D3449" s="1367">
        <v>16.71</v>
      </c>
    </row>
    <row r="3450" spans="1:4">
      <c r="A3450" s="1336">
        <v>4221</v>
      </c>
      <c r="B3450" s="1337" t="s">
        <v>11803</v>
      </c>
      <c r="C3450" s="1336" t="s">
        <v>7872</v>
      </c>
      <c r="D3450" s="1364">
        <v>3.89</v>
      </c>
    </row>
    <row r="3451" spans="1:4">
      <c r="A3451" s="1365">
        <v>4227</v>
      </c>
      <c r="B3451" s="1366" t="s">
        <v>11804</v>
      </c>
      <c r="C3451" s="1365" t="s">
        <v>7872</v>
      </c>
      <c r="D3451" s="1367">
        <v>11.25</v>
      </c>
    </row>
    <row r="3452" spans="1:4" ht="30">
      <c r="A3452" s="1336">
        <v>38170</v>
      </c>
      <c r="B3452" s="1337" t="s">
        <v>11805</v>
      </c>
      <c r="C3452" s="1336" t="s">
        <v>7867</v>
      </c>
      <c r="D3452" s="1364">
        <v>11</v>
      </c>
    </row>
    <row r="3453" spans="1:4">
      <c r="A3453" s="1365">
        <v>4252</v>
      </c>
      <c r="B3453" s="1366" t="s">
        <v>11806</v>
      </c>
      <c r="C3453" s="1365" t="s">
        <v>7866</v>
      </c>
      <c r="D3453" s="1367">
        <v>10.96</v>
      </c>
    </row>
    <row r="3454" spans="1:4">
      <c r="A3454" s="1336">
        <v>40980</v>
      </c>
      <c r="B3454" s="1337" t="s">
        <v>11807</v>
      </c>
      <c r="C3454" s="1336" t="s">
        <v>7875</v>
      </c>
      <c r="D3454" s="1364">
        <v>1934.23</v>
      </c>
    </row>
    <row r="3455" spans="1:4">
      <c r="A3455" s="1365">
        <v>4243</v>
      </c>
      <c r="B3455" s="1366" t="s">
        <v>11808</v>
      </c>
      <c r="C3455" s="1365" t="s">
        <v>7866</v>
      </c>
      <c r="D3455" s="1367">
        <v>9.4</v>
      </c>
    </row>
    <row r="3456" spans="1:4">
      <c r="A3456" s="1336">
        <v>41031</v>
      </c>
      <c r="B3456" s="1337" t="s">
        <v>11809</v>
      </c>
      <c r="C3456" s="1336" t="s">
        <v>7875</v>
      </c>
      <c r="D3456" s="1364">
        <v>1658.83</v>
      </c>
    </row>
    <row r="3457" spans="1:4">
      <c r="A3457" s="1365">
        <v>40986</v>
      </c>
      <c r="B3457" s="1366" t="s">
        <v>11810</v>
      </c>
      <c r="C3457" s="1365" t="s">
        <v>7875</v>
      </c>
      <c r="D3457" s="1367">
        <v>1600.82</v>
      </c>
    </row>
    <row r="3458" spans="1:4">
      <c r="A3458" s="1336">
        <v>37666</v>
      </c>
      <c r="B3458" s="1337" t="s">
        <v>11811</v>
      </c>
      <c r="C3458" s="1336" t="s">
        <v>7866</v>
      </c>
      <c r="D3458" s="1364">
        <v>9.06</v>
      </c>
    </row>
    <row r="3459" spans="1:4">
      <c r="A3459" s="1365">
        <v>4250</v>
      </c>
      <c r="B3459" s="1366" t="s">
        <v>11812</v>
      </c>
      <c r="C3459" s="1365" t="s">
        <v>7866</v>
      </c>
      <c r="D3459" s="1367">
        <v>9.89</v>
      </c>
    </row>
    <row r="3460" spans="1:4">
      <c r="A3460" s="1336">
        <v>40978</v>
      </c>
      <c r="B3460" s="1337" t="s">
        <v>11813</v>
      </c>
      <c r="C3460" s="1336" t="s">
        <v>7875</v>
      </c>
      <c r="D3460" s="1364">
        <v>1744.68</v>
      </c>
    </row>
    <row r="3461" spans="1:4">
      <c r="A3461" s="1365">
        <v>25960</v>
      </c>
      <c r="B3461" s="1366" t="s">
        <v>11814</v>
      </c>
      <c r="C3461" s="1365" t="s">
        <v>7866</v>
      </c>
      <c r="D3461" s="1367">
        <v>11.57</v>
      </c>
    </row>
    <row r="3462" spans="1:4">
      <c r="A3462" s="1336">
        <v>41043</v>
      </c>
      <c r="B3462" s="1337" t="s">
        <v>11815</v>
      </c>
      <c r="C3462" s="1336" t="s">
        <v>7875</v>
      </c>
      <c r="D3462" s="1364">
        <v>2041.62</v>
      </c>
    </row>
    <row r="3463" spans="1:4">
      <c r="A3463" s="1365">
        <v>4234</v>
      </c>
      <c r="B3463" s="1366" t="s">
        <v>11816</v>
      </c>
      <c r="C3463" s="1365" t="s">
        <v>7866</v>
      </c>
      <c r="D3463" s="1367">
        <v>12.68</v>
      </c>
    </row>
    <row r="3464" spans="1:4">
      <c r="A3464" s="1336">
        <v>40987</v>
      </c>
      <c r="B3464" s="1337" t="s">
        <v>11817</v>
      </c>
      <c r="C3464" s="1336" t="s">
        <v>7875</v>
      </c>
      <c r="D3464" s="1364">
        <v>2236.52</v>
      </c>
    </row>
    <row r="3465" spans="1:4">
      <c r="A3465" s="1365">
        <v>4253</v>
      </c>
      <c r="B3465" s="1366" t="s">
        <v>11818</v>
      </c>
      <c r="C3465" s="1365" t="s">
        <v>7866</v>
      </c>
      <c r="D3465" s="1367">
        <v>9.11</v>
      </c>
    </row>
    <row r="3466" spans="1:4">
      <c r="A3466" s="1336">
        <v>40981</v>
      </c>
      <c r="B3466" s="1337" t="s">
        <v>11819</v>
      </c>
      <c r="C3466" s="1336" t="s">
        <v>7875</v>
      </c>
      <c r="D3466" s="1364">
        <v>1608.74</v>
      </c>
    </row>
    <row r="3467" spans="1:4">
      <c r="A3467" s="1365">
        <v>4254</v>
      </c>
      <c r="B3467" s="1366" t="s">
        <v>11820</v>
      </c>
      <c r="C3467" s="1365" t="s">
        <v>7866</v>
      </c>
      <c r="D3467" s="1367">
        <v>9.74</v>
      </c>
    </row>
    <row r="3468" spans="1:4">
      <c r="A3468" s="1336">
        <v>41036</v>
      </c>
      <c r="B3468" s="1337" t="s">
        <v>11821</v>
      </c>
      <c r="C3468" s="1336" t="s">
        <v>7875</v>
      </c>
      <c r="D3468" s="1364">
        <v>1718.32</v>
      </c>
    </row>
    <row r="3469" spans="1:4">
      <c r="A3469" s="1365">
        <v>4251</v>
      </c>
      <c r="B3469" s="1366" t="s">
        <v>11822</v>
      </c>
      <c r="C3469" s="1365" t="s">
        <v>7866</v>
      </c>
      <c r="D3469" s="1367">
        <v>13.89</v>
      </c>
    </row>
    <row r="3470" spans="1:4">
      <c r="A3470" s="1336">
        <v>40979</v>
      </c>
      <c r="B3470" s="1337" t="s">
        <v>11823</v>
      </c>
      <c r="C3470" s="1336" t="s">
        <v>7875</v>
      </c>
      <c r="D3470" s="1364">
        <v>2451.71</v>
      </c>
    </row>
    <row r="3471" spans="1:4">
      <c r="A3471" s="1365">
        <v>4230</v>
      </c>
      <c r="B3471" s="1366" t="s">
        <v>11824</v>
      </c>
      <c r="C3471" s="1365" t="s">
        <v>7866</v>
      </c>
      <c r="D3471" s="1367">
        <v>9.66</v>
      </c>
    </row>
    <row r="3472" spans="1:4">
      <c r="A3472" s="1336">
        <v>40998</v>
      </c>
      <c r="B3472" s="1337" t="s">
        <v>11825</v>
      </c>
      <c r="C3472" s="1336" t="s">
        <v>7875</v>
      </c>
      <c r="D3472" s="1364">
        <v>1704.91</v>
      </c>
    </row>
    <row r="3473" spans="1:4">
      <c r="A3473" s="1365">
        <v>4257</v>
      </c>
      <c r="B3473" s="1366" t="s">
        <v>11826</v>
      </c>
      <c r="C3473" s="1365" t="s">
        <v>7866</v>
      </c>
      <c r="D3473" s="1367">
        <v>7.6</v>
      </c>
    </row>
    <row r="3474" spans="1:4">
      <c r="A3474" s="1336">
        <v>40982</v>
      </c>
      <c r="B3474" s="1337" t="s">
        <v>11827</v>
      </c>
      <c r="C3474" s="1336" t="s">
        <v>7875</v>
      </c>
      <c r="D3474" s="1364">
        <v>1344.04</v>
      </c>
    </row>
    <row r="3475" spans="1:4">
      <c r="A3475" s="1365">
        <v>41029</v>
      </c>
      <c r="B3475" s="1366" t="s">
        <v>11828</v>
      </c>
      <c r="C3475" s="1365" t="s">
        <v>7875</v>
      </c>
      <c r="D3475" s="1367">
        <v>1894.08</v>
      </c>
    </row>
    <row r="3476" spans="1:4">
      <c r="A3476" s="1336">
        <v>4240</v>
      </c>
      <c r="B3476" s="1337" t="s">
        <v>11829</v>
      </c>
      <c r="C3476" s="1336" t="s">
        <v>7866</v>
      </c>
      <c r="D3476" s="1364">
        <v>11.76</v>
      </c>
    </row>
    <row r="3477" spans="1:4">
      <c r="A3477" s="1365">
        <v>41026</v>
      </c>
      <c r="B3477" s="1366" t="s">
        <v>11830</v>
      </c>
      <c r="C3477" s="1365" t="s">
        <v>7875</v>
      </c>
      <c r="D3477" s="1367">
        <v>2076.4299999999998</v>
      </c>
    </row>
    <row r="3478" spans="1:4">
      <c r="A3478" s="1336">
        <v>4239</v>
      </c>
      <c r="B3478" s="1337" t="s">
        <v>11831</v>
      </c>
      <c r="C3478" s="1336" t="s">
        <v>7866</v>
      </c>
      <c r="D3478" s="1364">
        <v>14.44</v>
      </c>
    </row>
    <row r="3479" spans="1:4">
      <c r="A3479" s="1365">
        <v>41024</v>
      </c>
      <c r="B3479" s="1366" t="s">
        <v>11832</v>
      </c>
      <c r="C3479" s="1365" t="s">
        <v>7875</v>
      </c>
      <c r="D3479" s="1367">
        <v>2547.4</v>
      </c>
    </row>
    <row r="3480" spans="1:4">
      <c r="A3480" s="1336">
        <v>4248</v>
      </c>
      <c r="B3480" s="1337" t="s">
        <v>11833</v>
      </c>
      <c r="C3480" s="1336" t="s">
        <v>7866</v>
      </c>
      <c r="D3480" s="1364">
        <v>10.53</v>
      </c>
    </row>
    <row r="3481" spans="1:4">
      <c r="A3481" s="1365">
        <v>41033</v>
      </c>
      <c r="B3481" s="1366" t="s">
        <v>11834</v>
      </c>
      <c r="C3481" s="1365" t="s">
        <v>7875</v>
      </c>
      <c r="D3481" s="1367">
        <v>1860.27</v>
      </c>
    </row>
    <row r="3482" spans="1:4">
      <c r="A3482" s="1336">
        <v>25959</v>
      </c>
      <c r="B3482" s="1337" t="s">
        <v>11835</v>
      </c>
      <c r="C3482" s="1336" t="s">
        <v>7866</v>
      </c>
      <c r="D3482" s="1364">
        <v>12.15</v>
      </c>
    </row>
    <row r="3483" spans="1:4">
      <c r="A3483" s="1365">
        <v>41040</v>
      </c>
      <c r="B3483" s="1366" t="s">
        <v>11836</v>
      </c>
      <c r="C3483" s="1365" t="s">
        <v>7875</v>
      </c>
      <c r="D3483" s="1367">
        <v>2143.71</v>
      </c>
    </row>
    <row r="3484" spans="1:4">
      <c r="A3484" s="1336">
        <v>4238</v>
      </c>
      <c r="B3484" s="1337" t="s">
        <v>11837</v>
      </c>
      <c r="C3484" s="1336" t="s">
        <v>7866</v>
      </c>
      <c r="D3484" s="1364">
        <v>9.66</v>
      </c>
    </row>
    <row r="3485" spans="1:4">
      <c r="A3485" s="1365">
        <v>41012</v>
      </c>
      <c r="B3485" s="1366" t="s">
        <v>11838</v>
      </c>
      <c r="C3485" s="1365" t="s">
        <v>7875</v>
      </c>
      <c r="D3485" s="1367">
        <v>1704.91</v>
      </c>
    </row>
    <row r="3486" spans="1:4">
      <c r="A3486" s="1336">
        <v>4237</v>
      </c>
      <c r="B3486" s="1337" t="s">
        <v>11839</v>
      </c>
      <c r="C3486" s="1336" t="s">
        <v>7866</v>
      </c>
      <c r="D3486" s="1364">
        <v>9.74</v>
      </c>
    </row>
    <row r="3487" spans="1:4">
      <c r="A3487" s="1365">
        <v>41002</v>
      </c>
      <c r="B3487" s="1366" t="s">
        <v>11840</v>
      </c>
      <c r="C3487" s="1365" t="s">
        <v>7875</v>
      </c>
      <c r="D3487" s="1367">
        <v>1718.32</v>
      </c>
    </row>
    <row r="3488" spans="1:4">
      <c r="A3488" s="1336">
        <v>4233</v>
      </c>
      <c r="B3488" s="1337" t="s">
        <v>11841</v>
      </c>
      <c r="C3488" s="1336" t="s">
        <v>7866</v>
      </c>
      <c r="D3488" s="1364">
        <v>10.44</v>
      </c>
    </row>
    <row r="3489" spans="1:4">
      <c r="A3489" s="1365">
        <v>41001</v>
      </c>
      <c r="B3489" s="1366" t="s">
        <v>11842</v>
      </c>
      <c r="C3489" s="1365" t="s">
        <v>7875</v>
      </c>
      <c r="D3489" s="1367">
        <v>1840.94</v>
      </c>
    </row>
    <row r="3490" spans="1:4">
      <c r="A3490" s="1336">
        <v>2</v>
      </c>
      <c r="B3490" s="1337" t="s">
        <v>11843</v>
      </c>
      <c r="C3490" s="1336" t="s">
        <v>7869</v>
      </c>
      <c r="D3490" s="1364">
        <v>12.05</v>
      </c>
    </row>
    <row r="3491" spans="1:4" ht="30">
      <c r="A3491" s="1365">
        <v>36517</v>
      </c>
      <c r="B3491" s="1366" t="s">
        <v>11844</v>
      </c>
      <c r="C3491" s="1365" t="s">
        <v>7867</v>
      </c>
      <c r="D3491" s="1367">
        <v>230880</v>
      </c>
    </row>
    <row r="3492" spans="1:4" ht="30">
      <c r="A3492" s="1336">
        <v>4262</v>
      </c>
      <c r="B3492" s="1337" t="s">
        <v>11845</v>
      </c>
      <c r="C3492" s="1336" t="s">
        <v>7867</v>
      </c>
      <c r="D3492" s="1364">
        <v>260000</v>
      </c>
    </row>
    <row r="3493" spans="1:4" ht="30">
      <c r="A3493" s="1365">
        <v>4263</v>
      </c>
      <c r="B3493" s="1366" t="s">
        <v>11846</v>
      </c>
      <c r="C3493" s="1365" t="s">
        <v>7867</v>
      </c>
      <c r="D3493" s="1367">
        <v>360533.31</v>
      </c>
    </row>
    <row r="3494" spans="1:4" ht="30">
      <c r="A3494" s="1336">
        <v>36518</v>
      </c>
      <c r="B3494" s="1337" t="s">
        <v>11847</v>
      </c>
      <c r="C3494" s="1336" t="s">
        <v>7867</v>
      </c>
      <c r="D3494" s="1364">
        <v>410453.31</v>
      </c>
    </row>
    <row r="3495" spans="1:4">
      <c r="A3495" s="1365">
        <v>14221</v>
      </c>
      <c r="B3495" s="1366" t="s">
        <v>11848</v>
      </c>
      <c r="C3495" s="1365" t="s">
        <v>7867</v>
      </c>
      <c r="D3495" s="1367">
        <v>239546.65</v>
      </c>
    </row>
    <row r="3496" spans="1:4">
      <c r="A3496" s="1336">
        <v>38402</v>
      </c>
      <c r="B3496" s="1337" t="s">
        <v>11849</v>
      </c>
      <c r="C3496" s="1336" t="s">
        <v>7867</v>
      </c>
      <c r="D3496" s="1364">
        <v>10.06</v>
      </c>
    </row>
    <row r="3497" spans="1:4">
      <c r="A3497" s="1365">
        <v>3412</v>
      </c>
      <c r="B3497" s="1366" t="s">
        <v>11850</v>
      </c>
      <c r="C3497" s="1365" t="s">
        <v>7868</v>
      </c>
      <c r="D3497" s="1367">
        <v>16.07</v>
      </c>
    </row>
    <row r="3498" spans="1:4">
      <c r="A3498" s="1336">
        <v>3413</v>
      </c>
      <c r="B3498" s="1337" t="s">
        <v>11851</v>
      </c>
      <c r="C3498" s="1336" t="s">
        <v>7868</v>
      </c>
      <c r="D3498" s="1364">
        <v>36.19</v>
      </c>
    </row>
    <row r="3499" spans="1:4">
      <c r="A3499" s="1365">
        <v>39744</v>
      </c>
      <c r="B3499" s="1366" t="s">
        <v>11852</v>
      </c>
      <c r="C3499" s="1365" t="s">
        <v>7868</v>
      </c>
      <c r="D3499" s="1367">
        <v>28.1</v>
      </c>
    </row>
    <row r="3500" spans="1:4">
      <c r="A3500" s="1336">
        <v>39745</v>
      </c>
      <c r="B3500" s="1337" t="s">
        <v>11853</v>
      </c>
      <c r="C3500" s="1336" t="s">
        <v>7868</v>
      </c>
      <c r="D3500" s="1364">
        <v>59.3</v>
      </c>
    </row>
    <row r="3501" spans="1:4">
      <c r="A3501" s="1365">
        <v>39637</v>
      </c>
      <c r="B3501" s="1366" t="s">
        <v>11854</v>
      </c>
      <c r="C3501" s="1365" t="s">
        <v>7868</v>
      </c>
      <c r="D3501" s="1367">
        <v>63.37</v>
      </c>
    </row>
    <row r="3502" spans="1:4">
      <c r="A3502" s="1336">
        <v>39638</v>
      </c>
      <c r="B3502" s="1337" t="s">
        <v>11855</v>
      </c>
      <c r="C3502" s="1336" t="s">
        <v>7868</v>
      </c>
      <c r="D3502" s="1364">
        <v>118.01</v>
      </c>
    </row>
    <row r="3503" spans="1:4">
      <c r="A3503" s="1365">
        <v>39639</v>
      </c>
      <c r="B3503" s="1366" t="s">
        <v>11856</v>
      </c>
      <c r="C3503" s="1365" t="s">
        <v>7868</v>
      </c>
      <c r="D3503" s="1367">
        <v>155.59</v>
      </c>
    </row>
    <row r="3504" spans="1:4" ht="30">
      <c r="A3504" s="1336">
        <v>39517</v>
      </c>
      <c r="B3504" s="1337" t="s">
        <v>11857</v>
      </c>
      <c r="C3504" s="1336" t="s">
        <v>7868</v>
      </c>
      <c r="D3504" s="1364">
        <v>139.31</v>
      </c>
    </row>
    <row r="3505" spans="1:4" ht="30">
      <c r="A3505" s="1365">
        <v>39518</v>
      </c>
      <c r="B3505" s="1366" t="s">
        <v>11858</v>
      </c>
      <c r="C3505" s="1365" t="s">
        <v>7868</v>
      </c>
      <c r="D3505" s="1367">
        <v>164.78</v>
      </c>
    </row>
    <row r="3506" spans="1:4">
      <c r="A3506" s="1336">
        <v>38366</v>
      </c>
      <c r="B3506" s="1337" t="s">
        <v>11859</v>
      </c>
      <c r="C3506" s="1336" t="s">
        <v>7868</v>
      </c>
      <c r="D3506" s="1364">
        <v>3.83</v>
      </c>
    </row>
    <row r="3507" spans="1:4">
      <c r="A3507" s="1365">
        <v>11703</v>
      </c>
      <c r="B3507" s="1366" t="s">
        <v>11860</v>
      </c>
      <c r="C3507" s="1365" t="s">
        <v>7867</v>
      </c>
      <c r="D3507" s="1367">
        <v>31.8</v>
      </c>
    </row>
    <row r="3508" spans="1:4">
      <c r="A3508" s="1336">
        <v>37400</v>
      </c>
      <c r="B3508" s="1337" t="s">
        <v>11861</v>
      </c>
      <c r="C3508" s="1336" t="s">
        <v>7867</v>
      </c>
      <c r="D3508" s="1364">
        <v>51.67</v>
      </c>
    </row>
    <row r="3509" spans="1:4">
      <c r="A3509" s="1365">
        <v>25400</v>
      </c>
      <c r="B3509" s="1366" t="s">
        <v>11862</v>
      </c>
      <c r="C3509" s="1365" t="s">
        <v>7867</v>
      </c>
      <c r="D3509" s="1367">
        <v>1119.4000000000001</v>
      </c>
    </row>
    <row r="3510" spans="1:4">
      <c r="A3510" s="1336">
        <v>4272</v>
      </c>
      <c r="B3510" s="1337" t="s">
        <v>11863</v>
      </c>
      <c r="C3510" s="1336" t="s">
        <v>7867</v>
      </c>
      <c r="D3510" s="1364">
        <v>77.459999999999994</v>
      </c>
    </row>
    <row r="3511" spans="1:4">
      <c r="A3511" s="1365">
        <v>4276</v>
      </c>
      <c r="B3511" s="1366" t="s">
        <v>11864</v>
      </c>
      <c r="C3511" s="1365" t="s">
        <v>7867</v>
      </c>
      <c r="D3511" s="1367">
        <v>228.63</v>
      </c>
    </row>
    <row r="3512" spans="1:4">
      <c r="A3512" s="1336">
        <v>4273</v>
      </c>
      <c r="B3512" s="1337" t="s">
        <v>11865</v>
      </c>
      <c r="C3512" s="1336" t="s">
        <v>7867</v>
      </c>
      <c r="D3512" s="1364">
        <v>379.8</v>
      </c>
    </row>
    <row r="3513" spans="1:4" ht="30">
      <c r="A3513" s="1365">
        <v>4274</v>
      </c>
      <c r="B3513" s="1366" t="s">
        <v>11866</v>
      </c>
      <c r="C3513" s="1365" t="s">
        <v>7867</v>
      </c>
      <c r="D3513" s="1367">
        <v>88.07</v>
      </c>
    </row>
    <row r="3514" spans="1:4" ht="30">
      <c r="A3514" s="1336">
        <v>39438</v>
      </c>
      <c r="B3514" s="1337" t="s">
        <v>11867</v>
      </c>
      <c r="C3514" s="1336" t="s">
        <v>7867</v>
      </c>
      <c r="D3514" s="1364">
        <v>0.13</v>
      </c>
    </row>
    <row r="3515" spans="1:4">
      <c r="A3515" s="1365">
        <v>11963</v>
      </c>
      <c r="B3515" s="1366" t="s">
        <v>11868</v>
      </c>
      <c r="C3515" s="1365" t="s">
        <v>7867</v>
      </c>
      <c r="D3515" s="1367">
        <v>5.0199999999999996</v>
      </c>
    </row>
    <row r="3516" spans="1:4">
      <c r="A3516" s="1336">
        <v>11964</v>
      </c>
      <c r="B3516" s="1337" t="s">
        <v>11869</v>
      </c>
      <c r="C3516" s="1336" t="s">
        <v>7867</v>
      </c>
      <c r="D3516" s="1364">
        <v>1.26</v>
      </c>
    </row>
    <row r="3517" spans="1:4" ht="30">
      <c r="A3517" s="1365">
        <v>4379</v>
      </c>
      <c r="B3517" s="1366" t="s">
        <v>11870</v>
      </c>
      <c r="C3517" s="1365" t="s">
        <v>7867</v>
      </c>
      <c r="D3517" s="1367">
        <v>0.02</v>
      </c>
    </row>
    <row r="3518" spans="1:4">
      <c r="A3518" s="1336">
        <v>4377</v>
      </c>
      <c r="B3518" s="1337" t="s">
        <v>11871</v>
      </c>
      <c r="C3518" s="1336" t="s">
        <v>7867</v>
      </c>
      <c r="D3518" s="1364">
        <v>0.09</v>
      </c>
    </row>
    <row r="3519" spans="1:4">
      <c r="A3519" s="1365">
        <v>4356</v>
      </c>
      <c r="B3519" s="1366" t="s">
        <v>11872</v>
      </c>
      <c r="C3519" s="1365" t="s">
        <v>7867</v>
      </c>
      <c r="D3519" s="1367">
        <v>0.13</v>
      </c>
    </row>
    <row r="3520" spans="1:4" ht="30">
      <c r="A3520" s="1336">
        <v>13246</v>
      </c>
      <c r="B3520" s="1337" t="s">
        <v>11873</v>
      </c>
      <c r="C3520" s="1336" t="s">
        <v>7867</v>
      </c>
      <c r="D3520" s="1364">
        <v>0.24</v>
      </c>
    </row>
    <row r="3521" spans="1:4" ht="30">
      <c r="A3521" s="1365">
        <v>4346</v>
      </c>
      <c r="B3521" s="1366" t="s">
        <v>11874</v>
      </c>
      <c r="C3521" s="1365" t="s">
        <v>7867</v>
      </c>
      <c r="D3521" s="1367">
        <v>5.38</v>
      </c>
    </row>
    <row r="3522" spans="1:4" ht="30">
      <c r="A3522" s="1336">
        <v>11955</v>
      </c>
      <c r="B3522" s="1337" t="s">
        <v>11875</v>
      </c>
      <c r="C3522" s="1336" t="s">
        <v>7867</v>
      </c>
      <c r="D3522" s="1364">
        <v>2.35</v>
      </c>
    </row>
    <row r="3523" spans="1:4">
      <c r="A3523" s="1365">
        <v>11960</v>
      </c>
      <c r="B3523" s="1366" t="s">
        <v>11876</v>
      </c>
      <c r="C3523" s="1365" t="s">
        <v>7867</v>
      </c>
      <c r="D3523" s="1367">
        <v>7.0000000000000007E-2</v>
      </c>
    </row>
    <row r="3524" spans="1:4">
      <c r="A3524" s="1336">
        <v>4333</v>
      </c>
      <c r="B3524" s="1337" t="s">
        <v>11877</v>
      </c>
      <c r="C3524" s="1336" t="s">
        <v>7867</v>
      </c>
      <c r="D3524" s="1364">
        <v>0.13</v>
      </c>
    </row>
    <row r="3525" spans="1:4">
      <c r="A3525" s="1365">
        <v>4358</v>
      </c>
      <c r="B3525" s="1366" t="s">
        <v>11878</v>
      </c>
      <c r="C3525" s="1365" t="s">
        <v>7867</v>
      </c>
      <c r="D3525" s="1367">
        <v>1.07</v>
      </c>
    </row>
    <row r="3526" spans="1:4">
      <c r="A3526" s="1336">
        <v>39435</v>
      </c>
      <c r="B3526" s="1337" t="s">
        <v>11879</v>
      </c>
      <c r="C3526" s="1336" t="s">
        <v>7867</v>
      </c>
      <c r="D3526" s="1364">
        <v>0.05</v>
      </c>
    </row>
    <row r="3527" spans="1:4">
      <c r="A3527" s="1365">
        <v>39436</v>
      </c>
      <c r="B3527" s="1366" t="s">
        <v>11880</v>
      </c>
      <c r="C3527" s="1365" t="s">
        <v>7867</v>
      </c>
      <c r="D3527" s="1367">
        <v>0.09</v>
      </c>
    </row>
    <row r="3528" spans="1:4">
      <c r="A3528" s="1336">
        <v>39437</v>
      </c>
      <c r="B3528" s="1337" t="s">
        <v>11881</v>
      </c>
      <c r="C3528" s="1336" t="s">
        <v>7867</v>
      </c>
      <c r="D3528" s="1364">
        <v>0.12</v>
      </c>
    </row>
    <row r="3529" spans="1:4">
      <c r="A3529" s="1365">
        <v>39439</v>
      </c>
      <c r="B3529" s="1366" t="s">
        <v>11882</v>
      </c>
      <c r="C3529" s="1365" t="s">
        <v>7867</v>
      </c>
      <c r="D3529" s="1367">
        <v>0.08</v>
      </c>
    </row>
    <row r="3530" spans="1:4">
      <c r="A3530" s="1336">
        <v>39440</v>
      </c>
      <c r="B3530" s="1337" t="s">
        <v>11883</v>
      </c>
      <c r="C3530" s="1336" t="s">
        <v>7867</v>
      </c>
      <c r="D3530" s="1364">
        <v>0.1</v>
      </c>
    </row>
    <row r="3531" spans="1:4">
      <c r="A3531" s="1365">
        <v>39441</v>
      </c>
      <c r="B3531" s="1366" t="s">
        <v>11884</v>
      </c>
      <c r="C3531" s="1365" t="s">
        <v>7867</v>
      </c>
      <c r="D3531" s="1367">
        <v>0.13</v>
      </c>
    </row>
    <row r="3532" spans="1:4">
      <c r="A3532" s="1336">
        <v>39442</v>
      </c>
      <c r="B3532" s="1337" t="s">
        <v>11885</v>
      </c>
      <c r="C3532" s="1336" t="s">
        <v>7867</v>
      </c>
      <c r="D3532" s="1364">
        <v>0.09</v>
      </c>
    </row>
    <row r="3533" spans="1:4">
      <c r="A3533" s="1365">
        <v>39443</v>
      </c>
      <c r="B3533" s="1366" t="s">
        <v>11886</v>
      </c>
      <c r="C3533" s="1365" t="s">
        <v>7867</v>
      </c>
      <c r="D3533" s="1367">
        <v>0.12</v>
      </c>
    </row>
    <row r="3534" spans="1:4">
      <c r="A3534" s="1336">
        <v>4329</v>
      </c>
      <c r="B3534" s="1337" t="s">
        <v>11887</v>
      </c>
      <c r="C3534" s="1336" t="s">
        <v>7867</v>
      </c>
      <c r="D3534" s="1364">
        <v>1.1499999999999999</v>
      </c>
    </row>
    <row r="3535" spans="1:4" ht="30">
      <c r="A3535" s="1365">
        <v>4383</v>
      </c>
      <c r="B3535" s="1366" t="s">
        <v>11888</v>
      </c>
      <c r="C3535" s="1365" t="s">
        <v>7867</v>
      </c>
      <c r="D3535" s="1367">
        <v>10.4</v>
      </c>
    </row>
    <row r="3536" spans="1:4" ht="30">
      <c r="A3536" s="1336">
        <v>4344</v>
      </c>
      <c r="B3536" s="1337" t="s">
        <v>11889</v>
      </c>
      <c r="C3536" s="1336" t="s">
        <v>7867</v>
      </c>
      <c r="D3536" s="1364">
        <v>10.9</v>
      </c>
    </row>
    <row r="3537" spans="1:4">
      <c r="A3537" s="1365">
        <v>436</v>
      </c>
      <c r="B3537" s="1366" t="s">
        <v>11890</v>
      </c>
      <c r="C3537" s="1365" t="s">
        <v>7867</v>
      </c>
      <c r="D3537" s="1367">
        <v>4.46</v>
      </c>
    </row>
    <row r="3538" spans="1:4">
      <c r="A3538" s="1336">
        <v>442</v>
      </c>
      <c r="B3538" s="1337" t="s">
        <v>11891</v>
      </c>
      <c r="C3538" s="1336" t="s">
        <v>7867</v>
      </c>
      <c r="D3538" s="1364">
        <v>2.64</v>
      </c>
    </row>
    <row r="3539" spans="1:4">
      <c r="A3539" s="1365">
        <v>11953</v>
      </c>
      <c r="B3539" s="1366" t="s">
        <v>11892</v>
      </c>
      <c r="C3539" s="1365" t="s">
        <v>7867</v>
      </c>
      <c r="D3539" s="1367">
        <v>1.72</v>
      </c>
    </row>
    <row r="3540" spans="1:4">
      <c r="A3540" s="1336">
        <v>4335</v>
      </c>
      <c r="B3540" s="1337" t="s">
        <v>11893</v>
      </c>
      <c r="C3540" s="1336" t="s">
        <v>7867</v>
      </c>
      <c r="D3540" s="1364">
        <v>7.32</v>
      </c>
    </row>
    <row r="3541" spans="1:4">
      <c r="A3541" s="1365">
        <v>4334</v>
      </c>
      <c r="B3541" s="1366" t="s">
        <v>11894</v>
      </c>
      <c r="C3541" s="1365" t="s">
        <v>7867</v>
      </c>
      <c r="D3541" s="1367">
        <v>10.039999999999999</v>
      </c>
    </row>
    <row r="3542" spans="1:4">
      <c r="A3542" s="1336">
        <v>4343</v>
      </c>
      <c r="B3542" s="1337" t="s">
        <v>11895</v>
      </c>
      <c r="C3542" s="1336" t="s">
        <v>7867</v>
      </c>
      <c r="D3542" s="1364">
        <v>2.4700000000000002</v>
      </c>
    </row>
    <row r="3543" spans="1:4">
      <c r="A3543" s="1365">
        <v>430</v>
      </c>
      <c r="B3543" s="1366" t="s">
        <v>11896</v>
      </c>
      <c r="C3543" s="1365" t="s">
        <v>7867</v>
      </c>
      <c r="D3543" s="1367">
        <v>3.99</v>
      </c>
    </row>
    <row r="3544" spans="1:4">
      <c r="A3544" s="1336">
        <v>441</v>
      </c>
      <c r="B3544" s="1337" t="s">
        <v>11897</v>
      </c>
      <c r="C3544" s="1336" t="s">
        <v>7867</v>
      </c>
      <c r="D3544" s="1364">
        <v>4.3899999999999997</v>
      </c>
    </row>
    <row r="3545" spans="1:4">
      <c r="A3545" s="1365">
        <v>431</v>
      </c>
      <c r="B3545" s="1366" t="s">
        <v>11898</v>
      </c>
      <c r="C3545" s="1365" t="s">
        <v>7867</v>
      </c>
      <c r="D3545" s="1367">
        <v>5.3</v>
      </c>
    </row>
    <row r="3546" spans="1:4">
      <c r="A3546" s="1336">
        <v>432</v>
      </c>
      <c r="B3546" s="1337" t="s">
        <v>11899</v>
      </c>
      <c r="C3546" s="1336" t="s">
        <v>7867</v>
      </c>
      <c r="D3546" s="1364">
        <v>5.85</v>
      </c>
    </row>
    <row r="3547" spans="1:4">
      <c r="A3547" s="1365">
        <v>429</v>
      </c>
      <c r="B3547" s="1366" t="s">
        <v>11900</v>
      </c>
      <c r="C3547" s="1365" t="s">
        <v>7867</v>
      </c>
      <c r="D3547" s="1367">
        <v>7.89</v>
      </c>
    </row>
    <row r="3548" spans="1:4">
      <c r="A3548" s="1336">
        <v>439</v>
      </c>
      <c r="B3548" s="1337" t="s">
        <v>11901</v>
      </c>
      <c r="C3548" s="1336" t="s">
        <v>7867</v>
      </c>
      <c r="D3548" s="1364">
        <v>6.72</v>
      </c>
    </row>
    <row r="3549" spans="1:4">
      <c r="A3549" s="1365">
        <v>433</v>
      </c>
      <c r="B3549" s="1366" t="s">
        <v>11902</v>
      </c>
      <c r="C3549" s="1365" t="s">
        <v>7867</v>
      </c>
      <c r="D3549" s="1367">
        <v>7.85</v>
      </c>
    </row>
    <row r="3550" spans="1:4">
      <c r="A3550" s="1336">
        <v>437</v>
      </c>
      <c r="B3550" s="1337" t="s">
        <v>11903</v>
      </c>
      <c r="C3550" s="1336" t="s">
        <v>7867</v>
      </c>
      <c r="D3550" s="1364">
        <v>10.43</v>
      </c>
    </row>
    <row r="3551" spans="1:4">
      <c r="A3551" s="1365">
        <v>11790</v>
      </c>
      <c r="B3551" s="1366" t="s">
        <v>11904</v>
      </c>
      <c r="C3551" s="1365" t="s">
        <v>7867</v>
      </c>
      <c r="D3551" s="1367">
        <v>11.83</v>
      </c>
    </row>
    <row r="3552" spans="1:4" ht="30">
      <c r="A3552" s="1336">
        <v>428</v>
      </c>
      <c r="B3552" s="1337" t="s">
        <v>11905</v>
      </c>
      <c r="C3552" s="1336" t="s">
        <v>7867</v>
      </c>
      <c r="D3552" s="1364">
        <v>12.87</v>
      </c>
    </row>
    <row r="3553" spans="1:4" ht="30">
      <c r="A3553" s="1365">
        <v>4384</v>
      </c>
      <c r="B3553" s="1366" t="s">
        <v>11906</v>
      </c>
      <c r="C3553" s="1365" t="s">
        <v>7867</v>
      </c>
      <c r="D3553" s="1367">
        <v>11.94</v>
      </c>
    </row>
    <row r="3554" spans="1:4" ht="30">
      <c r="A3554" s="1336">
        <v>4351</v>
      </c>
      <c r="B3554" s="1337" t="s">
        <v>11907</v>
      </c>
      <c r="C3554" s="1336" t="s">
        <v>7867</v>
      </c>
      <c r="D3554" s="1364">
        <v>8.85</v>
      </c>
    </row>
    <row r="3555" spans="1:4">
      <c r="A3555" s="1365">
        <v>11054</v>
      </c>
      <c r="B3555" s="1366" t="s">
        <v>11908</v>
      </c>
      <c r="C3555" s="1365" t="s">
        <v>7867</v>
      </c>
      <c r="D3555" s="1367">
        <v>0.02</v>
      </c>
    </row>
    <row r="3556" spans="1:4">
      <c r="A3556" s="1336">
        <v>11055</v>
      </c>
      <c r="B3556" s="1337" t="s">
        <v>11909</v>
      </c>
      <c r="C3556" s="1336" t="s">
        <v>7867</v>
      </c>
      <c r="D3556" s="1364">
        <v>0.04</v>
      </c>
    </row>
    <row r="3557" spans="1:4">
      <c r="A3557" s="1365">
        <v>11056</v>
      </c>
      <c r="B3557" s="1366" t="s">
        <v>11910</v>
      </c>
      <c r="C3557" s="1365" t="s">
        <v>7867</v>
      </c>
      <c r="D3557" s="1367">
        <v>0.05</v>
      </c>
    </row>
    <row r="3558" spans="1:4">
      <c r="A3558" s="1336">
        <v>11057</v>
      </c>
      <c r="B3558" s="1337" t="s">
        <v>11911</v>
      </c>
      <c r="C3558" s="1336" t="s">
        <v>7867</v>
      </c>
      <c r="D3558" s="1364">
        <v>0.1</v>
      </c>
    </row>
    <row r="3559" spans="1:4">
      <c r="A3559" s="1365">
        <v>11059</v>
      </c>
      <c r="B3559" s="1366" t="s">
        <v>11912</v>
      </c>
      <c r="C3559" s="1365" t="s">
        <v>7867</v>
      </c>
      <c r="D3559" s="1367">
        <v>0.19</v>
      </c>
    </row>
    <row r="3560" spans="1:4">
      <c r="A3560" s="1336">
        <v>11058</v>
      </c>
      <c r="B3560" s="1337" t="s">
        <v>11913</v>
      </c>
      <c r="C3560" s="1336" t="s">
        <v>7867</v>
      </c>
      <c r="D3560" s="1364">
        <v>0.25</v>
      </c>
    </row>
    <row r="3561" spans="1:4">
      <c r="A3561" s="1365">
        <v>4380</v>
      </c>
      <c r="B3561" s="1366" t="s">
        <v>11914</v>
      </c>
      <c r="C3561" s="1365" t="s">
        <v>7867</v>
      </c>
      <c r="D3561" s="1367">
        <v>0.84</v>
      </c>
    </row>
    <row r="3562" spans="1:4">
      <c r="A3562" s="1336">
        <v>4299</v>
      </c>
      <c r="B3562" s="1337" t="s">
        <v>11915</v>
      </c>
      <c r="C3562" s="1336" t="s">
        <v>7867</v>
      </c>
      <c r="D3562" s="1364">
        <v>0.79</v>
      </c>
    </row>
    <row r="3563" spans="1:4">
      <c r="A3563" s="1365">
        <v>4304</v>
      </c>
      <c r="B3563" s="1366" t="s">
        <v>11916</v>
      </c>
      <c r="C3563" s="1365" t="s">
        <v>7867</v>
      </c>
      <c r="D3563" s="1367">
        <v>1.07</v>
      </c>
    </row>
    <row r="3564" spans="1:4">
      <c r="A3564" s="1336">
        <v>4305</v>
      </c>
      <c r="B3564" s="1337" t="s">
        <v>11917</v>
      </c>
      <c r="C3564" s="1336" t="s">
        <v>7867</v>
      </c>
      <c r="D3564" s="1364">
        <v>1.25</v>
      </c>
    </row>
    <row r="3565" spans="1:4">
      <c r="A3565" s="1365">
        <v>4306</v>
      </c>
      <c r="B3565" s="1366" t="s">
        <v>11918</v>
      </c>
      <c r="C3565" s="1365" t="s">
        <v>7867</v>
      </c>
      <c r="D3565" s="1367">
        <v>1.45</v>
      </c>
    </row>
    <row r="3566" spans="1:4">
      <c r="A3566" s="1336">
        <v>4308</v>
      </c>
      <c r="B3566" s="1337" t="s">
        <v>11919</v>
      </c>
      <c r="C3566" s="1336" t="s">
        <v>7867</v>
      </c>
      <c r="D3566" s="1364">
        <v>3</v>
      </c>
    </row>
    <row r="3567" spans="1:4">
      <c r="A3567" s="1365">
        <v>4302</v>
      </c>
      <c r="B3567" s="1366" t="s">
        <v>11920</v>
      </c>
      <c r="C3567" s="1365" t="s">
        <v>7867</v>
      </c>
      <c r="D3567" s="1367">
        <v>2.25</v>
      </c>
    </row>
    <row r="3568" spans="1:4">
      <c r="A3568" s="1336">
        <v>4300</v>
      </c>
      <c r="B3568" s="1337" t="s">
        <v>11921</v>
      </c>
      <c r="C3568" s="1336" t="s">
        <v>7867</v>
      </c>
      <c r="D3568" s="1364">
        <v>0.53</v>
      </c>
    </row>
    <row r="3569" spans="1:4">
      <c r="A3569" s="1365">
        <v>4301</v>
      </c>
      <c r="B3569" s="1366" t="s">
        <v>11922</v>
      </c>
      <c r="C3569" s="1365" t="s">
        <v>7867</v>
      </c>
      <c r="D3569" s="1367">
        <v>0.65</v>
      </c>
    </row>
    <row r="3570" spans="1:4">
      <c r="A3570" s="1336">
        <v>4320</v>
      </c>
      <c r="B3570" s="1337" t="s">
        <v>11923</v>
      </c>
      <c r="C3570" s="1336" t="s">
        <v>7867</v>
      </c>
      <c r="D3570" s="1364">
        <v>1.99</v>
      </c>
    </row>
    <row r="3571" spans="1:4">
      <c r="A3571" s="1365">
        <v>4318</v>
      </c>
      <c r="B3571" s="1366" t="s">
        <v>11924</v>
      </c>
      <c r="C3571" s="1365" t="s">
        <v>7867</v>
      </c>
      <c r="D3571" s="1367">
        <v>0.97</v>
      </c>
    </row>
    <row r="3572" spans="1:4">
      <c r="A3572" s="1336">
        <v>40547</v>
      </c>
      <c r="B3572" s="1337" t="s">
        <v>11925</v>
      </c>
      <c r="C3572" s="1336" t="s">
        <v>7885</v>
      </c>
      <c r="D3572" s="1364">
        <v>14.52</v>
      </c>
    </row>
    <row r="3573" spans="1:4">
      <c r="A3573" s="1365">
        <v>11962</v>
      </c>
      <c r="B3573" s="1366" t="s">
        <v>11926</v>
      </c>
      <c r="C3573" s="1365" t="s">
        <v>7867</v>
      </c>
      <c r="D3573" s="1367">
        <v>0.11</v>
      </c>
    </row>
    <row r="3574" spans="1:4">
      <c r="A3574" s="1336">
        <v>4332</v>
      </c>
      <c r="B3574" s="1337" t="s">
        <v>11927</v>
      </c>
      <c r="C3574" s="1336" t="s">
        <v>7867</v>
      </c>
      <c r="D3574" s="1364">
        <v>0.56999999999999995</v>
      </c>
    </row>
    <row r="3575" spans="1:4">
      <c r="A3575" s="1365">
        <v>4331</v>
      </c>
      <c r="B3575" s="1366" t="s">
        <v>11928</v>
      </c>
      <c r="C3575" s="1365" t="s">
        <v>7867</v>
      </c>
      <c r="D3575" s="1367">
        <v>2.1800000000000002</v>
      </c>
    </row>
    <row r="3576" spans="1:4" ht="30">
      <c r="A3576" s="1336">
        <v>4336</v>
      </c>
      <c r="B3576" s="1337" t="s">
        <v>11929</v>
      </c>
      <c r="C3576" s="1336" t="s">
        <v>7867</v>
      </c>
      <c r="D3576" s="1364">
        <v>2.79</v>
      </c>
    </row>
    <row r="3577" spans="1:4">
      <c r="A3577" s="1365">
        <v>13294</v>
      </c>
      <c r="B3577" s="1366" t="s">
        <v>11930</v>
      </c>
      <c r="C3577" s="1365" t="s">
        <v>7867</v>
      </c>
      <c r="D3577" s="1367">
        <v>0.8</v>
      </c>
    </row>
    <row r="3578" spans="1:4">
      <c r="A3578" s="1336">
        <v>11948</v>
      </c>
      <c r="B3578" s="1337" t="s">
        <v>11931</v>
      </c>
      <c r="C3578" s="1336" t="s">
        <v>7867</v>
      </c>
      <c r="D3578" s="1364">
        <v>0.36</v>
      </c>
    </row>
    <row r="3579" spans="1:4">
      <c r="A3579" s="1365">
        <v>4382</v>
      </c>
      <c r="B3579" s="1366" t="s">
        <v>11932</v>
      </c>
      <c r="C3579" s="1365" t="s">
        <v>7867</v>
      </c>
      <c r="D3579" s="1367">
        <v>0.59</v>
      </c>
    </row>
    <row r="3580" spans="1:4">
      <c r="A3580" s="1336">
        <v>4354</v>
      </c>
      <c r="B3580" s="1337" t="s">
        <v>11933</v>
      </c>
      <c r="C3580" s="1336" t="s">
        <v>7867</v>
      </c>
      <c r="D3580" s="1364">
        <v>24.99</v>
      </c>
    </row>
    <row r="3581" spans="1:4">
      <c r="A3581" s="1365">
        <v>40839</v>
      </c>
      <c r="B3581" s="1366" t="s">
        <v>11934</v>
      </c>
      <c r="C3581" s="1365" t="s">
        <v>7885</v>
      </c>
      <c r="D3581" s="1367">
        <v>60.15</v>
      </c>
    </row>
    <row r="3582" spans="1:4">
      <c r="A3582" s="1336">
        <v>40552</v>
      </c>
      <c r="B3582" s="1337" t="s">
        <v>11935</v>
      </c>
      <c r="C3582" s="1336" t="s">
        <v>7885</v>
      </c>
      <c r="D3582" s="1364">
        <v>24.89</v>
      </c>
    </row>
    <row r="3583" spans="1:4">
      <c r="A3583" s="1365">
        <v>40549</v>
      </c>
      <c r="B3583" s="1366" t="s">
        <v>11936</v>
      </c>
      <c r="C3583" s="1365" t="s">
        <v>7885</v>
      </c>
      <c r="D3583" s="1367">
        <v>98.52</v>
      </c>
    </row>
    <row r="3584" spans="1:4">
      <c r="A3584" s="1336">
        <v>4385</v>
      </c>
      <c r="B3584" s="1337" t="s">
        <v>11937</v>
      </c>
      <c r="C3584" s="1336" t="s">
        <v>7879</v>
      </c>
      <c r="D3584" s="1364">
        <v>1225.71</v>
      </c>
    </row>
    <row r="3585" spans="1:4">
      <c r="A3585" s="1365">
        <v>4386</v>
      </c>
      <c r="B3585" s="1366" t="s">
        <v>11937</v>
      </c>
      <c r="C3585" s="1365" t="s">
        <v>7868</v>
      </c>
      <c r="D3585" s="1367">
        <v>51.82</v>
      </c>
    </row>
    <row r="3586" spans="1:4">
      <c r="A3586" s="1336">
        <v>38397</v>
      </c>
      <c r="B3586" s="1337" t="s">
        <v>11938</v>
      </c>
      <c r="C3586" s="1336" t="s">
        <v>7871</v>
      </c>
      <c r="D3586" s="1364">
        <v>3.3</v>
      </c>
    </row>
    <row r="3587" spans="1:4">
      <c r="A3587" s="1365">
        <v>20078</v>
      </c>
      <c r="B3587" s="1366" t="s">
        <v>11939</v>
      </c>
      <c r="C3587" s="1365" t="s">
        <v>7867</v>
      </c>
      <c r="D3587" s="1367">
        <v>18.190000000000001</v>
      </c>
    </row>
    <row r="3588" spans="1:4" ht="30">
      <c r="A3588" s="1336">
        <v>20079</v>
      </c>
      <c r="B3588" s="1337" t="s">
        <v>11940</v>
      </c>
      <c r="C3588" s="1336" t="s">
        <v>7867</v>
      </c>
      <c r="D3588" s="1364">
        <v>113.46</v>
      </c>
    </row>
    <row r="3589" spans="1:4">
      <c r="A3589" s="1365">
        <v>39897</v>
      </c>
      <c r="B3589" s="1366" t="s">
        <v>11941</v>
      </c>
      <c r="C3589" s="1365" t="s">
        <v>7888</v>
      </c>
      <c r="D3589" s="1367">
        <v>20.9</v>
      </c>
    </row>
    <row r="3590" spans="1:4">
      <c r="A3590" s="1336">
        <v>118</v>
      </c>
      <c r="B3590" s="1337" t="s">
        <v>11942</v>
      </c>
      <c r="C3590" s="1336" t="s">
        <v>7867</v>
      </c>
      <c r="D3590" s="1364">
        <v>68.760000000000005</v>
      </c>
    </row>
    <row r="3591" spans="1:4">
      <c r="A3591" s="1365">
        <v>4396</v>
      </c>
      <c r="B3591" s="1366" t="s">
        <v>11943</v>
      </c>
      <c r="C3591" s="1365" t="s">
        <v>7868</v>
      </c>
      <c r="D3591" s="1367">
        <v>88.3</v>
      </c>
    </row>
    <row r="3592" spans="1:4">
      <c r="A3592" s="1336">
        <v>36881</v>
      </c>
      <c r="B3592" s="1337" t="s">
        <v>11944</v>
      </c>
      <c r="C3592" s="1336" t="s">
        <v>7868</v>
      </c>
      <c r="D3592" s="1364">
        <v>78.900000000000006</v>
      </c>
    </row>
    <row r="3593" spans="1:4">
      <c r="A3593" s="1365">
        <v>36882</v>
      </c>
      <c r="B3593" s="1366" t="s">
        <v>11945</v>
      </c>
      <c r="C3593" s="1365" t="s">
        <v>7868</v>
      </c>
      <c r="D3593" s="1367">
        <v>92.05</v>
      </c>
    </row>
    <row r="3594" spans="1:4">
      <c r="A3594" s="1336">
        <v>4397</v>
      </c>
      <c r="B3594" s="1337" t="s">
        <v>11946</v>
      </c>
      <c r="C3594" s="1336" t="s">
        <v>7868</v>
      </c>
      <c r="D3594" s="1364">
        <v>143.18</v>
      </c>
    </row>
    <row r="3595" spans="1:4">
      <c r="A3595" s="1365">
        <v>34754</v>
      </c>
      <c r="B3595" s="1366" t="s">
        <v>11947</v>
      </c>
      <c r="C3595" s="1365" t="s">
        <v>7868</v>
      </c>
      <c r="D3595" s="1367">
        <v>265.13</v>
      </c>
    </row>
    <row r="3596" spans="1:4" ht="30">
      <c r="A3596" s="1336">
        <v>25962</v>
      </c>
      <c r="B3596" s="1337" t="s">
        <v>11948</v>
      </c>
      <c r="C3596" s="1336" t="s">
        <v>7868</v>
      </c>
      <c r="D3596" s="1364">
        <v>167.92</v>
      </c>
    </row>
    <row r="3597" spans="1:4" ht="30">
      <c r="A3597" s="1365">
        <v>34752</v>
      </c>
      <c r="B3597" s="1366" t="s">
        <v>11949</v>
      </c>
      <c r="C3597" s="1365" t="s">
        <v>7868</v>
      </c>
      <c r="D3597" s="1367">
        <v>295.70999999999998</v>
      </c>
    </row>
    <row r="3598" spans="1:4">
      <c r="A3598" s="1336">
        <v>4751</v>
      </c>
      <c r="B3598" s="1337" t="s">
        <v>11950</v>
      </c>
      <c r="C3598" s="1336" t="s">
        <v>7866</v>
      </c>
      <c r="D3598" s="1364">
        <v>14.78</v>
      </c>
    </row>
    <row r="3599" spans="1:4">
      <c r="A3599" s="1365">
        <v>41066</v>
      </c>
      <c r="B3599" s="1366" t="s">
        <v>11951</v>
      </c>
      <c r="C3599" s="1365" t="s">
        <v>7875</v>
      </c>
      <c r="D3599" s="1367">
        <v>2608.4299999999998</v>
      </c>
    </row>
    <row r="3600" spans="1:4">
      <c r="A3600" s="1336">
        <v>39604</v>
      </c>
      <c r="B3600" s="1337" t="s">
        <v>11952</v>
      </c>
      <c r="C3600" s="1336" t="s">
        <v>7867</v>
      </c>
      <c r="D3600" s="1364">
        <v>8.59</v>
      </c>
    </row>
    <row r="3601" spans="1:4">
      <c r="A3601" s="1365">
        <v>39605</v>
      </c>
      <c r="B3601" s="1366" t="s">
        <v>11953</v>
      </c>
      <c r="C3601" s="1365" t="s">
        <v>7867</v>
      </c>
      <c r="D3601" s="1367">
        <v>11.92</v>
      </c>
    </row>
    <row r="3602" spans="1:4">
      <c r="A3602" s="1336">
        <v>39606</v>
      </c>
      <c r="B3602" s="1337" t="s">
        <v>11954</v>
      </c>
      <c r="C3602" s="1336" t="s">
        <v>7867</v>
      </c>
      <c r="D3602" s="1364">
        <v>15.14</v>
      </c>
    </row>
    <row r="3603" spans="1:4">
      <c r="A3603" s="1365">
        <v>39607</v>
      </c>
      <c r="B3603" s="1366" t="s">
        <v>11955</v>
      </c>
      <c r="C3603" s="1365" t="s">
        <v>7867</v>
      </c>
      <c r="D3603" s="1367">
        <v>17.37</v>
      </c>
    </row>
    <row r="3604" spans="1:4">
      <c r="A3604" s="1336">
        <v>39594</v>
      </c>
      <c r="B3604" s="1337" t="s">
        <v>11956</v>
      </c>
      <c r="C3604" s="1336" t="s">
        <v>7867</v>
      </c>
      <c r="D3604" s="1364">
        <v>164.45</v>
      </c>
    </row>
    <row r="3605" spans="1:4">
      <c r="A3605" s="1365">
        <v>39596</v>
      </c>
      <c r="B3605" s="1366" t="s">
        <v>11957</v>
      </c>
      <c r="C3605" s="1365" t="s">
        <v>7867</v>
      </c>
      <c r="D3605" s="1367">
        <v>286.63</v>
      </c>
    </row>
    <row r="3606" spans="1:4">
      <c r="A3606" s="1336">
        <v>39595</v>
      </c>
      <c r="B3606" s="1337" t="s">
        <v>11958</v>
      </c>
      <c r="C3606" s="1336" t="s">
        <v>7867</v>
      </c>
      <c r="D3606" s="1364">
        <v>240.6</v>
      </c>
    </row>
    <row r="3607" spans="1:4">
      <c r="A3607" s="1365">
        <v>39597</v>
      </c>
      <c r="B3607" s="1366" t="s">
        <v>11959</v>
      </c>
      <c r="C3607" s="1365" t="s">
        <v>7867</v>
      </c>
      <c r="D3607" s="1367">
        <v>386.53</v>
      </c>
    </row>
    <row r="3608" spans="1:4">
      <c r="A3608" s="1336">
        <v>20209</v>
      </c>
      <c r="B3608" s="1337" t="s">
        <v>11960</v>
      </c>
      <c r="C3608" s="1336" t="s">
        <v>7870</v>
      </c>
      <c r="D3608" s="1364">
        <v>5.38</v>
      </c>
    </row>
    <row r="3609" spans="1:4">
      <c r="A3609" s="1365">
        <v>4433</v>
      </c>
      <c r="B3609" s="1366" t="s">
        <v>11961</v>
      </c>
      <c r="C3609" s="1365" t="s">
        <v>7870</v>
      </c>
      <c r="D3609" s="1367">
        <v>6.18</v>
      </c>
    </row>
    <row r="3610" spans="1:4">
      <c r="A3610" s="1336">
        <v>4491</v>
      </c>
      <c r="B3610" s="1337" t="s">
        <v>11962</v>
      </c>
      <c r="C3610" s="1336" t="s">
        <v>7870</v>
      </c>
      <c r="D3610" s="1364">
        <v>4.33</v>
      </c>
    </row>
    <row r="3611" spans="1:4">
      <c r="A3611" s="1365">
        <v>4505</v>
      </c>
      <c r="B3611" s="1366" t="s">
        <v>11963</v>
      </c>
      <c r="C3611" s="1365" t="s">
        <v>7870</v>
      </c>
      <c r="D3611" s="1367">
        <v>1.71</v>
      </c>
    </row>
    <row r="3612" spans="1:4">
      <c r="A3612" s="1336">
        <v>4517</v>
      </c>
      <c r="B3612" s="1337" t="s">
        <v>11964</v>
      </c>
      <c r="C3612" s="1336" t="s">
        <v>7870</v>
      </c>
      <c r="D3612" s="1364">
        <v>1.17</v>
      </c>
    </row>
    <row r="3613" spans="1:4">
      <c r="A3613" s="1365">
        <v>4448</v>
      </c>
      <c r="B3613" s="1366" t="s">
        <v>11965</v>
      </c>
      <c r="C3613" s="1365" t="s">
        <v>7870</v>
      </c>
      <c r="D3613" s="1367">
        <v>7.91</v>
      </c>
    </row>
    <row r="3614" spans="1:4">
      <c r="A3614" s="1336">
        <v>6194</v>
      </c>
      <c r="B3614" s="1337" t="s">
        <v>11966</v>
      </c>
      <c r="C3614" s="1336" t="s">
        <v>7870</v>
      </c>
      <c r="D3614" s="1364">
        <v>2.5</v>
      </c>
    </row>
    <row r="3615" spans="1:4">
      <c r="A3615" s="1365">
        <v>4509</v>
      </c>
      <c r="B3615" s="1366" t="s">
        <v>11967</v>
      </c>
      <c r="C3615" s="1365" t="s">
        <v>7870</v>
      </c>
      <c r="D3615" s="1367">
        <v>2.2200000000000002</v>
      </c>
    </row>
    <row r="3616" spans="1:4">
      <c r="A3616" s="1336">
        <v>4513</v>
      </c>
      <c r="B3616" s="1337" t="s">
        <v>11968</v>
      </c>
      <c r="C3616" s="1336" t="s">
        <v>7870</v>
      </c>
      <c r="D3616" s="1364">
        <v>1.69</v>
      </c>
    </row>
    <row r="3617" spans="1:4">
      <c r="A3617" s="1365">
        <v>4512</v>
      </c>
      <c r="B3617" s="1366" t="s">
        <v>11969</v>
      </c>
      <c r="C3617" s="1365" t="s">
        <v>7870</v>
      </c>
      <c r="D3617" s="1367">
        <v>1.37</v>
      </c>
    </row>
    <row r="3618" spans="1:4">
      <c r="A3618" s="1336">
        <v>4500</v>
      </c>
      <c r="B3618" s="1337" t="s">
        <v>11970</v>
      </c>
      <c r="C3618" s="1336" t="s">
        <v>7870</v>
      </c>
      <c r="D3618" s="1364">
        <v>6.71</v>
      </c>
    </row>
    <row r="3619" spans="1:4">
      <c r="A3619" s="1365">
        <v>10731</v>
      </c>
      <c r="B3619" s="1366" t="s">
        <v>11971</v>
      </c>
      <c r="C3619" s="1365" t="s">
        <v>7868</v>
      </c>
      <c r="D3619" s="1367">
        <v>25.72</v>
      </c>
    </row>
    <row r="3620" spans="1:4">
      <c r="A3620" s="1336">
        <v>4704</v>
      </c>
      <c r="B3620" s="1337" t="s">
        <v>11972</v>
      </c>
      <c r="C3620" s="1336" t="s">
        <v>7868</v>
      </c>
      <c r="D3620" s="1364">
        <v>23.21</v>
      </c>
    </row>
    <row r="3621" spans="1:4">
      <c r="A3621" s="1365">
        <v>10730</v>
      </c>
      <c r="B3621" s="1366" t="s">
        <v>11973</v>
      </c>
      <c r="C3621" s="1365" t="s">
        <v>7868</v>
      </c>
      <c r="D3621" s="1367">
        <v>24.87</v>
      </c>
    </row>
    <row r="3622" spans="1:4">
      <c r="A3622" s="1336">
        <v>4729</v>
      </c>
      <c r="B3622" s="1337" t="s">
        <v>11974</v>
      </c>
      <c r="C3622" s="1336" t="s">
        <v>7869</v>
      </c>
      <c r="D3622" s="1364">
        <v>74.47</v>
      </c>
    </row>
    <row r="3623" spans="1:4">
      <c r="A3623" s="1365">
        <v>4720</v>
      </c>
      <c r="B3623" s="1366" t="s">
        <v>11975</v>
      </c>
      <c r="C3623" s="1365" t="s">
        <v>7869</v>
      </c>
      <c r="D3623" s="1367">
        <v>81.42</v>
      </c>
    </row>
    <row r="3624" spans="1:4">
      <c r="A3624" s="1336">
        <v>4721</v>
      </c>
      <c r="B3624" s="1337" t="s">
        <v>11976</v>
      </c>
      <c r="C3624" s="1336" t="s">
        <v>7869</v>
      </c>
      <c r="D3624" s="1364">
        <v>63.77</v>
      </c>
    </row>
    <row r="3625" spans="1:4">
      <c r="A3625" s="1365">
        <v>4718</v>
      </c>
      <c r="B3625" s="1366" t="s">
        <v>11977</v>
      </c>
      <c r="C3625" s="1365" t="s">
        <v>7869</v>
      </c>
      <c r="D3625" s="1367">
        <v>63.77</v>
      </c>
    </row>
    <row r="3626" spans="1:4">
      <c r="A3626" s="1336">
        <v>4722</v>
      </c>
      <c r="B3626" s="1337" t="s">
        <v>11978</v>
      </c>
      <c r="C3626" s="1336" t="s">
        <v>7869</v>
      </c>
      <c r="D3626" s="1364">
        <v>63.77</v>
      </c>
    </row>
    <row r="3627" spans="1:4">
      <c r="A3627" s="1365">
        <v>4723</v>
      </c>
      <c r="B3627" s="1366" t="s">
        <v>11979</v>
      </c>
      <c r="C3627" s="1365" t="s">
        <v>7869</v>
      </c>
      <c r="D3627" s="1367">
        <v>69.569999999999993</v>
      </c>
    </row>
    <row r="3628" spans="1:4">
      <c r="A3628" s="1336">
        <v>4727</v>
      </c>
      <c r="B3628" s="1337" t="s">
        <v>11980</v>
      </c>
      <c r="C3628" s="1336" t="s">
        <v>7869</v>
      </c>
      <c r="D3628" s="1364">
        <v>71.5</v>
      </c>
    </row>
    <row r="3629" spans="1:4">
      <c r="A3629" s="1365">
        <v>4748</v>
      </c>
      <c r="B3629" s="1366" t="s">
        <v>11981</v>
      </c>
      <c r="C3629" s="1365" t="s">
        <v>7869</v>
      </c>
      <c r="D3629" s="1367">
        <v>68.989999999999995</v>
      </c>
    </row>
    <row r="3630" spans="1:4">
      <c r="A3630" s="1336">
        <v>4730</v>
      </c>
      <c r="B3630" s="1337" t="s">
        <v>11982</v>
      </c>
      <c r="C3630" s="1336" t="s">
        <v>7869</v>
      </c>
      <c r="D3630" s="1364">
        <v>66.67</v>
      </c>
    </row>
    <row r="3631" spans="1:4" ht="30">
      <c r="A3631" s="1365">
        <v>13186</v>
      </c>
      <c r="B3631" s="1366" t="s">
        <v>11983</v>
      </c>
      <c r="C3631" s="1365" t="s">
        <v>7869</v>
      </c>
      <c r="D3631" s="1367">
        <v>72.900000000000006</v>
      </c>
    </row>
    <row r="3632" spans="1:4" ht="30">
      <c r="A3632" s="1336">
        <v>10737</v>
      </c>
      <c r="B3632" s="1337" t="s">
        <v>11984</v>
      </c>
      <c r="C3632" s="1336" t="s">
        <v>7868</v>
      </c>
      <c r="D3632" s="1364">
        <v>80.819999999999993</v>
      </c>
    </row>
    <row r="3633" spans="1:4" ht="30">
      <c r="A3633" s="1365">
        <v>10734</v>
      </c>
      <c r="B3633" s="1366" t="s">
        <v>11985</v>
      </c>
      <c r="C3633" s="1365" t="s">
        <v>7868</v>
      </c>
      <c r="D3633" s="1367">
        <v>48.08</v>
      </c>
    </row>
    <row r="3634" spans="1:4">
      <c r="A3634" s="1336">
        <v>4708</v>
      </c>
      <c r="B3634" s="1337" t="s">
        <v>11986</v>
      </c>
      <c r="C3634" s="1336" t="s">
        <v>7868</v>
      </c>
      <c r="D3634" s="1364">
        <v>93.26</v>
      </c>
    </row>
    <row r="3635" spans="1:4" ht="30">
      <c r="A3635" s="1365">
        <v>4712</v>
      </c>
      <c r="B3635" s="1366" t="s">
        <v>11987</v>
      </c>
      <c r="C3635" s="1365" t="s">
        <v>7868</v>
      </c>
      <c r="D3635" s="1367">
        <v>45.59</v>
      </c>
    </row>
    <row r="3636" spans="1:4" ht="30">
      <c r="A3636" s="1336">
        <v>4710</v>
      </c>
      <c r="B3636" s="1337" t="s">
        <v>11988</v>
      </c>
      <c r="C3636" s="1336" t="s">
        <v>7868</v>
      </c>
      <c r="D3636" s="1364">
        <v>146.21</v>
      </c>
    </row>
    <row r="3637" spans="1:4">
      <c r="A3637" s="1365">
        <v>4746</v>
      </c>
      <c r="B3637" s="1366" t="s">
        <v>11989</v>
      </c>
      <c r="C3637" s="1365" t="s">
        <v>7869</v>
      </c>
      <c r="D3637" s="1367">
        <v>61.84</v>
      </c>
    </row>
    <row r="3638" spans="1:4">
      <c r="A3638" s="1336">
        <v>4750</v>
      </c>
      <c r="B3638" s="1337" t="s">
        <v>11990</v>
      </c>
      <c r="C3638" s="1336" t="s">
        <v>7866</v>
      </c>
      <c r="D3638" s="1364">
        <v>12.68</v>
      </c>
    </row>
    <row r="3639" spans="1:4">
      <c r="A3639" s="1365">
        <v>41065</v>
      </c>
      <c r="B3639" s="1366" t="s">
        <v>11991</v>
      </c>
      <c r="C3639" s="1365" t="s">
        <v>7875</v>
      </c>
      <c r="D3639" s="1367">
        <v>2236.52</v>
      </c>
    </row>
    <row r="3640" spans="1:4">
      <c r="A3640" s="1336">
        <v>34747</v>
      </c>
      <c r="B3640" s="1337" t="s">
        <v>11992</v>
      </c>
      <c r="C3640" s="1336" t="s">
        <v>7870</v>
      </c>
      <c r="D3640" s="1364">
        <v>68.48</v>
      </c>
    </row>
    <row r="3641" spans="1:4">
      <c r="A3641" s="1365">
        <v>4826</v>
      </c>
      <c r="B3641" s="1366" t="s">
        <v>11993</v>
      </c>
      <c r="C3641" s="1365" t="s">
        <v>7870</v>
      </c>
      <c r="D3641" s="1367">
        <v>73.64</v>
      </c>
    </row>
    <row r="3642" spans="1:4">
      <c r="A3642" s="1336">
        <v>41975</v>
      </c>
      <c r="B3642" s="1337" t="s">
        <v>11994</v>
      </c>
      <c r="C3642" s="1336" t="s">
        <v>7868</v>
      </c>
      <c r="D3642" s="1364">
        <v>68.260000000000005</v>
      </c>
    </row>
    <row r="3643" spans="1:4">
      <c r="A3643" s="1365">
        <v>4825</v>
      </c>
      <c r="B3643" s="1366" t="s">
        <v>11995</v>
      </c>
      <c r="C3643" s="1365" t="s">
        <v>7870</v>
      </c>
      <c r="D3643" s="1367">
        <v>101.93</v>
      </c>
    </row>
    <row r="3644" spans="1:4">
      <c r="A3644" s="1336">
        <v>34744</v>
      </c>
      <c r="B3644" s="1337" t="s">
        <v>11996</v>
      </c>
      <c r="C3644" s="1336" t="s">
        <v>7868</v>
      </c>
      <c r="D3644" s="1364">
        <v>37.200000000000003</v>
      </c>
    </row>
    <row r="3645" spans="1:4" ht="30">
      <c r="A3645" s="1365">
        <v>39430</v>
      </c>
      <c r="B3645" s="1366" t="s">
        <v>11997</v>
      </c>
      <c r="C3645" s="1365" t="s">
        <v>7867</v>
      </c>
      <c r="D3645" s="1367">
        <v>1.26</v>
      </c>
    </row>
    <row r="3646" spans="1:4">
      <c r="A3646" s="1336">
        <v>39573</v>
      </c>
      <c r="B3646" s="1337" t="s">
        <v>11998</v>
      </c>
      <c r="C3646" s="1336" t="s">
        <v>7867</v>
      </c>
      <c r="D3646" s="1364">
        <v>1.24</v>
      </c>
    </row>
    <row r="3647" spans="1:4">
      <c r="A3647" s="1365">
        <v>38410</v>
      </c>
      <c r="B3647" s="1366" t="s">
        <v>11999</v>
      </c>
      <c r="C3647" s="1365" t="s">
        <v>7867</v>
      </c>
      <c r="D3647" s="1367">
        <v>10128.969999999999</v>
      </c>
    </row>
    <row r="3648" spans="1:4">
      <c r="A3648" s="1336">
        <v>4765</v>
      </c>
      <c r="B3648" s="1337" t="s">
        <v>12000</v>
      </c>
      <c r="C3648" s="1336" t="s">
        <v>7870</v>
      </c>
      <c r="D3648" s="1364">
        <v>59.05</v>
      </c>
    </row>
    <row r="3649" spans="1:4">
      <c r="A3649" s="1365">
        <v>4766</v>
      </c>
      <c r="B3649" s="1366" t="s">
        <v>12001</v>
      </c>
      <c r="C3649" s="1365" t="s">
        <v>7871</v>
      </c>
      <c r="D3649" s="1367">
        <v>4.71</v>
      </c>
    </row>
    <row r="3650" spans="1:4">
      <c r="A3650" s="1336">
        <v>4767</v>
      </c>
      <c r="B3650" s="1337" t="s">
        <v>12001</v>
      </c>
      <c r="C3650" s="1336" t="s">
        <v>7870</v>
      </c>
      <c r="D3650" s="1364">
        <v>101.74</v>
      </c>
    </row>
    <row r="3651" spans="1:4">
      <c r="A3651" s="1365">
        <v>10963</v>
      </c>
      <c r="B3651" s="1366" t="s">
        <v>12002</v>
      </c>
      <c r="C3651" s="1365" t="s">
        <v>7870</v>
      </c>
      <c r="D3651" s="1367">
        <v>161.24</v>
      </c>
    </row>
    <row r="3652" spans="1:4">
      <c r="A3652" s="1336">
        <v>10962</v>
      </c>
      <c r="B3652" s="1337" t="s">
        <v>12003</v>
      </c>
      <c r="C3652" s="1336" t="s">
        <v>7871</v>
      </c>
      <c r="D3652" s="1364">
        <v>5</v>
      </c>
    </row>
    <row r="3653" spans="1:4">
      <c r="A3653" s="1365">
        <v>34742</v>
      </c>
      <c r="B3653" s="1366" t="s">
        <v>12004</v>
      </c>
      <c r="C3653" s="1365" t="s">
        <v>7871</v>
      </c>
      <c r="D3653" s="1367">
        <v>4.6900000000000004</v>
      </c>
    </row>
    <row r="3654" spans="1:4">
      <c r="A3654" s="1336">
        <v>4773</v>
      </c>
      <c r="B3654" s="1337" t="s">
        <v>12005</v>
      </c>
      <c r="C3654" s="1336" t="s">
        <v>7870</v>
      </c>
      <c r="D3654" s="1364">
        <v>203.53</v>
      </c>
    </row>
    <row r="3655" spans="1:4">
      <c r="A3655" s="1365">
        <v>34740</v>
      </c>
      <c r="B3655" s="1366" t="s">
        <v>12006</v>
      </c>
      <c r="C3655" s="1365" t="s">
        <v>7871</v>
      </c>
      <c r="D3655" s="1367">
        <v>4.6900000000000004</v>
      </c>
    </row>
    <row r="3656" spans="1:4">
      <c r="A3656" s="1336">
        <v>4776</v>
      </c>
      <c r="B3656" s="1337" t="s">
        <v>12007</v>
      </c>
      <c r="C3656" s="1336" t="s">
        <v>7870</v>
      </c>
      <c r="D3656" s="1364">
        <v>315.55</v>
      </c>
    </row>
    <row r="3657" spans="1:4">
      <c r="A3657" s="1365">
        <v>4774</v>
      </c>
      <c r="B3657" s="1366" t="s">
        <v>12007</v>
      </c>
      <c r="C3657" s="1365" t="s">
        <v>7871</v>
      </c>
      <c r="D3657" s="1367">
        <v>4.71</v>
      </c>
    </row>
    <row r="3658" spans="1:4">
      <c r="A3658" s="1336">
        <v>40313</v>
      </c>
      <c r="B3658" s="1337" t="s">
        <v>12008</v>
      </c>
      <c r="C3658" s="1336" t="s">
        <v>7871</v>
      </c>
      <c r="D3658" s="1364">
        <v>4.6900000000000004</v>
      </c>
    </row>
    <row r="3659" spans="1:4">
      <c r="A3659" s="1365">
        <v>13340</v>
      </c>
      <c r="B3659" s="1366" t="s">
        <v>12009</v>
      </c>
      <c r="C3659" s="1365" t="s">
        <v>7870</v>
      </c>
      <c r="D3659" s="1367">
        <v>19.89</v>
      </c>
    </row>
    <row r="3660" spans="1:4">
      <c r="A3660" s="1336">
        <v>10965</v>
      </c>
      <c r="B3660" s="1337" t="s">
        <v>12010</v>
      </c>
      <c r="C3660" s="1336" t="s">
        <v>7870</v>
      </c>
      <c r="D3660" s="1364">
        <v>42.44</v>
      </c>
    </row>
    <row r="3661" spans="1:4">
      <c r="A3661" s="1365">
        <v>10966</v>
      </c>
      <c r="B3661" s="1366" t="s">
        <v>12011</v>
      </c>
      <c r="C3661" s="1365" t="s">
        <v>7871</v>
      </c>
      <c r="D3661" s="1367">
        <v>4.74</v>
      </c>
    </row>
    <row r="3662" spans="1:4">
      <c r="A3662" s="1336">
        <v>40537</v>
      </c>
      <c r="B3662" s="1337" t="s">
        <v>12012</v>
      </c>
      <c r="C3662" s="1336" t="s">
        <v>7871</v>
      </c>
      <c r="D3662" s="1364">
        <v>5.18</v>
      </c>
    </row>
    <row r="3663" spans="1:4">
      <c r="A3663" s="1365">
        <v>40536</v>
      </c>
      <c r="B3663" s="1366" t="s">
        <v>12013</v>
      </c>
      <c r="C3663" s="1365" t="s">
        <v>7871</v>
      </c>
      <c r="D3663" s="1367">
        <v>5.18</v>
      </c>
    </row>
    <row r="3664" spans="1:4">
      <c r="A3664" s="1336">
        <v>40535</v>
      </c>
      <c r="B3664" s="1337" t="s">
        <v>12014</v>
      </c>
      <c r="C3664" s="1336" t="s">
        <v>7871</v>
      </c>
      <c r="D3664" s="1364">
        <v>5.18</v>
      </c>
    </row>
    <row r="3665" spans="1:4" ht="30">
      <c r="A3665" s="1365">
        <v>39427</v>
      </c>
      <c r="B3665" s="1366" t="s">
        <v>12015</v>
      </c>
      <c r="C3665" s="1365" t="s">
        <v>7870</v>
      </c>
      <c r="D3665" s="1367">
        <v>3.34</v>
      </c>
    </row>
    <row r="3666" spans="1:4">
      <c r="A3666" s="1336">
        <v>39424</v>
      </c>
      <c r="B3666" s="1337" t="s">
        <v>12016</v>
      </c>
      <c r="C3666" s="1336" t="s">
        <v>7870</v>
      </c>
      <c r="D3666" s="1364">
        <v>1.99</v>
      </c>
    </row>
    <row r="3667" spans="1:4">
      <c r="A3667" s="1365">
        <v>39425</v>
      </c>
      <c r="B3667" s="1366" t="s">
        <v>12017</v>
      </c>
      <c r="C3667" s="1365" t="s">
        <v>7870</v>
      </c>
      <c r="D3667" s="1367">
        <v>1.96</v>
      </c>
    </row>
    <row r="3668" spans="1:4">
      <c r="A3668" s="1336">
        <v>40664</v>
      </c>
      <c r="B3668" s="1337" t="s">
        <v>12018</v>
      </c>
      <c r="C3668" s="1336" t="s">
        <v>7871</v>
      </c>
      <c r="D3668" s="1364">
        <v>4.4400000000000004</v>
      </c>
    </row>
    <row r="3669" spans="1:4">
      <c r="A3669" s="1365">
        <v>34360</v>
      </c>
      <c r="B3669" s="1366" t="s">
        <v>12019</v>
      </c>
      <c r="C3669" s="1365" t="s">
        <v>7871</v>
      </c>
      <c r="D3669" s="1367">
        <v>21.9</v>
      </c>
    </row>
    <row r="3670" spans="1:4">
      <c r="A3670" s="1336">
        <v>20259</v>
      </c>
      <c r="B3670" s="1337" t="s">
        <v>12020</v>
      </c>
      <c r="C3670" s="1336" t="s">
        <v>7870</v>
      </c>
      <c r="D3670" s="1364">
        <v>8.6999999999999993</v>
      </c>
    </row>
    <row r="3671" spans="1:4" ht="30">
      <c r="A3671" s="1365">
        <v>14077</v>
      </c>
      <c r="B3671" s="1366" t="s">
        <v>12021</v>
      </c>
      <c r="C3671" s="1365" t="s">
        <v>7870</v>
      </c>
      <c r="D3671" s="1367">
        <v>133.16</v>
      </c>
    </row>
    <row r="3672" spans="1:4" ht="30">
      <c r="A3672" s="1336">
        <v>3678</v>
      </c>
      <c r="B3672" s="1337" t="s">
        <v>12022</v>
      </c>
      <c r="C3672" s="1336" t="s">
        <v>7870</v>
      </c>
      <c r="D3672" s="1364">
        <v>60.18</v>
      </c>
    </row>
    <row r="3673" spans="1:4">
      <c r="A3673" s="1365">
        <v>39418</v>
      </c>
      <c r="B3673" s="1366" t="s">
        <v>12023</v>
      </c>
      <c r="C3673" s="1365" t="s">
        <v>7870</v>
      </c>
      <c r="D3673" s="1367">
        <v>3.73</v>
      </c>
    </row>
    <row r="3674" spans="1:4">
      <c r="A3674" s="1336">
        <v>39419</v>
      </c>
      <c r="B3674" s="1337" t="s">
        <v>12024</v>
      </c>
      <c r="C3674" s="1336" t="s">
        <v>7870</v>
      </c>
      <c r="D3674" s="1364">
        <v>4.55</v>
      </c>
    </row>
    <row r="3675" spans="1:4">
      <c r="A3675" s="1365">
        <v>39420</v>
      </c>
      <c r="B3675" s="1366" t="s">
        <v>12025</v>
      </c>
      <c r="C3675" s="1365" t="s">
        <v>7870</v>
      </c>
      <c r="D3675" s="1367">
        <v>5.0199999999999996</v>
      </c>
    </row>
    <row r="3676" spans="1:4">
      <c r="A3676" s="1336">
        <v>39571</v>
      </c>
      <c r="B3676" s="1337" t="s">
        <v>12026</v>
      </c>
      <c r="C3676" s="1336" t="s">
        <v>7870</v>
      </c>
      <c r="D3676" s="1364">
        <v>3.03</v>
      </c>
    </row>
    <row r="3677" spans="1:4">
      <c r="A3677" s="1365">
        <v>39421</v>
      </c>
      <c r="B3677" s="1366" t="s">
        <v>12027</v>
      </c>
      <c r="C3677" s="1365" t="s">
        <v>7870</v>
      </c>
      <c r="D3677" s="1367">
        <v>4.42</v>
      </c>
    </row>
    <row r="3678" spans="1:4">
      <c r="A3678" s="1336">
        <v>39422</v>
      </c>
      <c r="B3678" s="1337" t="s">
        <v>12028</v>
      </c>
      <c r="C3678" s="1336" t="s">
        <v>7870</v>
      </c>
      <c r="D3678" s="1364">
        <v>5.16</v>
      </c>
    </row>
    <row r="3679" spans="1:4">
      <c r="A3679" s="1365">
        <v>39423</v>
      </c>
      <c r="B3679" s="1366" t="s">
        <v>12029</v>
      </c>
      <c r="C3679" s="1365" t="s">
        <v>7870</v>
      </c>
      <c r="D3679" s="1367">
        <v>5.99</v>
      </c>
    </row>
    <row r="3680" spans="1:4" ht="30">
      <c r="A3680" s="1336">
        <v>39426</v>
      </c>
      <c r="B3680" s="1337" t="s">
        <v>12030</v>
      </c>
      <c r="C3680" s="1336" t="s">
        <v>7870</v>
      </c>
      <c r="D3680" s="1364">
        <v>13.47</v>
      </c>
    </row>
    <row r="3681" spans="1:4" ht="30">
      <c r="A3681" s="1365">
        <v>39429</v>
      </c>
      <c r="B3681" s="1366" t="s">
        <v>12031</v>
      </c>
      <c r="C3681" s="1365" t="s">
        <v>7870</v>
      </c>
      <c r="D3681" s="1367">
        <v>4.24</v>
      </c>
    </row>
    <row r="3682" spans="1:4" ht="30">
      <c r="A3682" s="1336">
        <v>39428</v>
      </c>
      <c r="B3682" s="1337" t="s">
        <v>12032</v>
      </c>
      <c r="C3682" s="1336" t="s">
        <v>7870</v>
      </c>
      <c r="D3682" s="1364">
        <v>3.24</v>
      </c>
    </row>
    <row r="3683" spans="1:4">
      <c r="A3683" s="1365">
        <v>39572</v>
      </c>
      <c r="B3683" s="1366" t="s">
        <v>12033</v>
      </c>
      <c r="C3683" s="1365" t="s">
        <v>7870</v>
      </c>
      <c r="D3683" s="1367">
        <v>2.81</v>
      </c>
    </row>
    <row r="3684" spans="1:4">
      <c r="A3684" s="1336">
        <v>39570</v>
      </c>
      <c r="B3684" s="1337" t="s">
        <v>12034</v>
      </c>
      <c r="C3684" s="1336" t="s">
        <v>7870</v>
      </c>
      <c r="D3684" s="1364">
        <v>2.98</v>
      </c>
    </row>
    <row r="3685" spans="1:4">
      <c r="A3685" s="1365">
        <v>39569</v>
      </c>
      <c r="B3685" s="1366" t="s">
        <v>12035</v>
      </c>
      <c r="C3685" s="1365" t="s">
        <v>7870</v>
      </c>
      <c r="D3685" s="1367">
        <v>2.94</v>
      </c>
    </row>
    <row r="3686" spans="1:4">
      <c r="A3686" s="1336">
        <v>11552</v>
      </c>
      <c r="B3686" s="1337" t="s">
        <v>12036</v>
      </c>
      <c r="C3686" s="1336" t="s">
        <v>7870</v>
      </c>
      <c r="D3686" s="1364">
        <v>8.31</v>
      </c>
    </row>
    <row r="3687" spans="1:4">
      <c r="A3687" s="1365">
        <v>40598</v>
      </c>
      <c r="B3687" s="1366" t="s">
        <v>12037</v>
      </c>
      <c r="C3687" s="1365" t="s">
        <v>7871</v>
      </c>
      <c r="D3687" s="1367">
        <v>5.18</v>
      </c>
    </row>
    <row r="3688" spans="1:4">
      <c r="A3688" s="1336">
        <v>39029</v>
      </c>
      <c r="B3688" s="1337" t="s">
        <v>12038</v>
      </c>
      <c r="C3688" s="1336" t="s">
        <v>7870</v>
      </c>
      <c r="D3688" s="1364">
        <v>9.51</v>
      </c>
    </row>
    <row r="3689" spans="1:4">
      <c r="A3689" s="1365">
        <v>39028</v>
      </c>
      <c r="B3689" s="1366" t="s">
        <v>12039</v>
      </c>
      <c r="C3689" s="1365" t="s">
        <v>7870</v>
      </c>
      <c r="D3689" s="1367">
        <v>5.53</v>
      </c>
    </row>
    <row r="3690" spans="1:4">
      <c r="A3690" s="1336">
        <v>39328</v>
      </c>
      <c r="B3690" s="1337" t="s">
        <v>12040</v>
      </c>
      <c r="C3690" s="1336" t="s">
        <v>7870</v>
      </c>
      <c r="D3690" s="1364">
        <v>3.04</v>
      </c>
    </row>
    <row r="3691" spans="1:4" ht="30">
      <c r="A3691" s="1365">
        <v>38541</v>
      </c>
      <c r="B3691" s="1366" t="s">
        <v>12041</v>
      </c>
      <c r="C3691" s="1365" t="s">
        <v>7867</v>
      </c>
      <c r="D3691" s="1367">
        <v>2061315.77</v>
      </c>
    </row>
    <row r="3692" spans="1:4" ht="30">
      <c r="A3692" s="1336">
        <v>38542</v>
      </c>
      <c r="B3692" s="1337" t="s">
        <v>12042</v>
      </c>
      <c r="C3692" s="1336" t="s">
        <v>7867</v>
      </c>
      <c r="D3692" s="1364">
        <v>3205263.13</v>
      </c>
    </row>
    <row r="3693" spans="1:4" ht="30">
      <c r="A3693" s="1365">
        <v>38543</v>
      </c>
      <c r="B3693" s="1366" t="s">
        <v>12043</v>
      </c>
      <c r="C3693" s="1365" t="s">
        <v>7867</v>
      </c>
      <c r="D3693" s="1367">
        <v>784736.86</v>
      </c>
    </row>
    <row r="3694" spans="1:4" ht="30">
      <c r="A3694" s="1336">
        <v>40406</v>
      </c>
      <c r="B3694" s="1337" t="s">
        <v>12044</v>
      </c>
      <c r="C3694" s="1336" t="s">
        <v>7867</v>
      </c>
      <c r="D3694" s="1364">
        <v>56149.77</v>
      </c>
    </row>
    <row r="3695" spans="1:4">
      <c r="A3695" s="1365">
        <v>40789</v>
      </c>
      <c r="B3695" s="1366" t="s">
        <v>12045</v>
      </c>
      <c r="C3695" s="1365" t="s">
        <v>7867</v>
      </c>
      <c r="D3695" s="1367">
        <v>8091.75</v>
      </c>
    </row>
    <row r="3696" spans="1:4" ht="30">
      <c r="A3696" s="1336">
        <v>40791</v>
      </c>
      <c r="B3696" s="1337" t="s">
        <v>12046</v>
      </c>
      <c r="C3696" s="1336" t="s">
        <v>7867</v>
      </c>
      <c r="D3696" s="1364">
        <v>25330.720000000001</v>
      </c>
    </row>
    <row r="3697" spans="1:4">
      <c r="A3697" s="1365">
        <v>11651</v>
      </c>
      <c r="B3697" s="1366" t="s">
        <v>12047</v>
      </c>
      <c r="C3697" s="1365" t="s">
        <v>7867</v>
      </c>
      <c r="D3697" s="1367">
        <v>13853.73</v>
      </c>
    </row>
    <row r="3698" spans="1:4">
      <c r="A3698" s="1336">
        <v>42002</v>
      </c>
      <c r="B3698" s="1337" t="s">
        <v>12048</v>
      </c>
      <c r="C3698" s="1336" t="s">
        <v>7867</v>
      </c>
      <c r="D3698" s="1364">
        <v>672107.77</v>
      </c>
    </row>
    <row r="3699" spans="1:4">
      <c r="A3699" s="1365">
        <v>40435</v>
      </c>
      <c r="B3699" s="1366" t="s">
        <v>12049</v>
      </c>
      <c r="C3699" s="1365" t="s">
        <v>7867</v>
      </c>
      <c r="D3699" s="1367">
        <v>430500</v>
      </c>
    </row>
    <row r="3700" spans="1:4">
      <c r="A3700" s="1336">
        <v>39012</v>
      </c>
      <c r="B3700" s="1337" t="s">
        <v>12050</v>
      </c>
      <c r="C3700" s="1336" t="s">
        <v>7867</v>
      </c>
      <c r="D3700" s="1364">
        <v>449167.23</v>
      </c>
    </row>
    <row r="3701" spans="1:4">
      <c r="A3701" s="1365">
        <v>5327</v>
      </c>
      <c r="B3701" s="1366" t="s">
        <v>12051</v>
      </c>
      <c r="C3701" s="1365" t="s">
        <v>7871</v>
      </c>
      <c r="D3701" s="1367">
        <v>26.51</v>
      </c>
    </row>
    <row r="3702" spans="1:4">
      <c r="A3702" s="1336">
        <v>35274</v>
      </c>
      <c r="B3702" s="1337" t="s">
        <v>12052</v>
      </c>
      <c r="C3702" s="1336" t="s">
        <v>7870</v>
      </c>
      <c r="D3702" s="1364">
        <v>19.02</v>
      </c>
    </row>
    <row r="3703" spans="1:4">
      <c r="A3703" s="1365">
        <v>35275</v>
      </c>
      <c r="B3703" s="1366" t="s">
        <v>12053</v>
      </c>
      <c r="C3703" s="1365" t="s">
        <v>7870</v>
      </c>
      <c r="D3703" s="1367">
        <v>40.619999999999997</v>
      </c>
    </row>
    <row r="3704" spans="1:4">
      <c r="A3704" s="1336">
        <v>35276</v>
      </c>
      <c r="B3704" s="1337" t="s">
        <v>12054</v>
      </c>
      <c r="C3704" s="1336" t="s">
        <v>7870</v>
      </c>
      <c r="D3704" s="1364">
        <v>66.42</v>
      </c>
    </row>
    <row r="3705" spans="1:4">
      <c r="A3705" s="1365">
        <v>38386</v>
      </c>
      <c r="B3705" s="1366" t="s">
        <v>12055</v>
      </c>
      <c r="C3705" s="1365" t="s">
        <v>7867</v>
      </c>
      <c r="D3705" s="1367">
        <v>3.86</v>
      </c>
    </row>
    <row r="3706" spans="1:4">
      <c r="A3706" s="1336">
        <v>11091</v>
      </c>
      <c r="B3706" s="1337" t="s">
        <v>12056</v>
      </c>
      <c r="C3706" s="1336" t="s">
        <v>7867</v>
      </c>
      <c r="D3706" s="1364">
        <v>0.96</v>
      </c>
    </row>
    <row r="3707" spans="1:4">
      <c r="A3707" s="1365">
        <v>37586</v>
      </c>
      <c r="B3707" s="1366" t="s">
        <v>12057</v>
      </c>
      <c r="C3707" s="1365" t="s">
        <v>7885</v>
      </c>
      <c r="D3707" s="1367">
        <v>50.34</v>
      </c>
    </row>
    <row r="3708" spans="1:4">
      <c r="A3708" s="1336">
        <v>37395</v>
      </c>
      <c r="B3708" s="1337" t="s">
        <v>12058</v>
      </c>
      <c r="C3708" s="1336" t="s">
        <v>7885</v>
      </c>
      <c r="D3708" s="1364">
        <v>43.29</v>
      </c>
    </row>
    <row r="3709" spans="1:4">
      <c r="A3709" s="1365">
        <v>14147</v>
      </c>
      <c r="B3709" s="1366" t="s">
        <v>12059</v>
      </c>
      <c r="C3709" s="1365" t="s">
        <v>7885</v>
      </c>
      <c r="D3709" s="1367">
        <v>57.42</v>
      </c>
    </row>
    <row r="3710" spans="1:4">
      <c r="A3710" s="1336">
        <v>37396</v>
      </c>
      <c r="B3710" s="1337" t="s">
        <v>12060</v>
      </c>
      <c r="C3710" s="1336" t="s">
        <v>7885</v>
      </c>
      <c r="D3710" s="1364">
        <v>35.42</v>
      </c>
    </row>
    <row r="3711" spans="1:4">
      <c r="A3711" s="1365">
        <v>37397</v>
      </c>
      <c r="B3711" s="1366" t="s">
        <v>12061</v>
      </c>
      <c r="C3711" s="1365" t="s">
        <v>7885</v>
      </c>
      <c r="D3711" s="1367">
        <v>37.1</v>
      </c>
    </row>
    <row r="3712" spans="1:4">
      <c r="A3712" s="1336">
        <v>11559</v>
      </c>
      <c r="B3712" s="1337" t="s">
        <v>12062</v>
      </c>
      <c r="C3712" s="1336" t="s">
        <v>7867</v>
      </c>
      <c r="D3712" s="1364">
        <v>3.82</v>
      </c>
    </row>
    <row r="3713" spans="1:4">
      <c r="A3713" s="1365">
        <v>444</v>
      </c>
      <c r="B3713" s="1366" t="s">
        <v>12063</v>
      </c>
      <c r="C3713" s="1365" t="s">
        <v>7867</v>
      </c>
      <c r="D3713" s="1367">
        <v>17.09</v>
      </c>
    </row>
    <row r="3714" spans="1:4">
      <c r="A3714" s="1336">
        <v>445</v>
      </c>
      <c r="B3714" s="1337" t="s">
        <v>12064</v>
      </c>
      <c r="C3714" s="1336" t="s">
        <v>7867</v>
      </c>
      <c r="D3714" s="1364">
        <v>23.4</v>
      </c>
    </row>
    <row r="3715" spans="1:4">
      <c r="A3715" s="1365">
        <v>4783</v>
      </c>
      <c r="B3715" s="1366" t="s">
        <v>12065</v>
      </c>
      <c r="C3715" s="1365" t="s">
        <v>7866</v>
      </c>
      <c r="D3715" s="1367">
        <v>12.68</v>
      </c>
    </row>
    <row r="3716" spans="1:4">
      <c r="A3716" s="1336">
        <v>41079</v>
      </c>
      <c r="B3716" s="1337" t="s">
        <v>12066</v>
      </c>
      <c r="C3716" s="1336" t="s">
        <v>7875</v>
      </c>
      <c r="D3716" s="1364">
        <v>2236.52</v>
      </c>
    </row>
    <row r="3717" spans="1:4">
      <c r="A3717" s="1365">
        <v>12874</v>
      </c>
      <c r="B3717" s="1366" t="s">
        <v>12067</v>
      </c>
      <c r="C3717" s="1365" t="s">
        <v>7866</v>
      </c>
      <c r="D3717" s="1367">
        <v>14.61</v>
      </c>
    </row>
    <row r="3718" spans="1:4">
      <c r="A3718" s="1336">
        <v>41082</v>
      </c>
      <c r="B3718" s="1337" t="s">
        <v>12068</v>
      </c>
      <c r="C3718" s="1336" t="s">
        <v>7875</v>
      </c>
      <c r="D3718" s="1364">
        <v>2578.1999999999998</v>
      </c>
    </row>
    <row r="3719" spans="1:4">
      <c r="A3719" s="1365">
        <v>4785</v>
      </c>
      <c r="B3719" s="1366" t="s">
        <v>12069</v>
      </c>
      <c r="C3719" s="1365" t="s">
        <v>7866</v>
      </c>
      <c r="D3719" s="1367">
        <v>13.63</v>
      </c>
    </row>
    <row r="3720" spans="1:4">
      <c r="A3720" s="1336">
        <v>41081</v>
      </c>
      <c r="B3720" s="1337" t="s">
        <v>12070</v>
      </c>
      <c r="C3720" s="1336" t="s">
        <v>7875</v>
      </c>
      <c r="D3720" s="1364">
        <v>2405.6</v>
      </c>
    </row>
    <row r="3721" spans="1:4">
      <c r="A3721" s="1365">
        <v>4801</v>
      </c>
      <c r="B3721" s="1366" t="s">
        <v>12071</v>
      </c>
      <c r="C3721" s="1365" t="s">
        <v>7868</v>
      </c>
      <c r="D3721" s="1367">
        <v>50.56</v>
      </c>
    </row>
    <row r="3722" spans="1:4">
      <c r="A3722" s="1336">
        <v>4794</v>
      </c>
      <c r="B3722" s="1337" t="s">
        <v>12072</v>
      </c>
      <c r="C3722" s="1336" t="s">
        <v>7868</v>
      </c>
      <c r="D3722" s="1364">
        <v>230.29</v>
      </c>
    </row>
    <row r="3723" spans="1:4">
      <c r="A3723" s="1365">
        <v>4796</v>
      </c>
      <c r="B3723" s="1366" t="s">
        <v>12073</v>
      </c>
      <c r="C3723" s="1365" t="s">
        <v>7868</v>
      </c>
      <c r="D3723" s="1367">
        <v>139.88</v>
      </c>
    </row>
    <row r="3724" spans="1:4">
      <c r="A3724" s="1336">
        <v>4800</v>
      </c>
      <c r="B3724" s="1337" t="s">
        <v>12074</v>
      </c>
      <c r="C3724" s="1336" t="s">
        <v>7868</v>
      </c>
      <c r="D3724" s="1364">
        <v>38.46</v>
      </c>
    </row>
    <row r="3725" spans="1:4">
      <c r="A3725" s="1365">
        <v>4795</v>
      </c>
      <c r="B3725" s="1366" t="s">
        <v>12075</v>
      </c>
      <c r="C3725" s="1365" t="s">
        <v>7868</v>
      </c>
      <c r="D3725" s="1367">
        <v>224.18</v>
      </c>
    </row>
    <row r="3726" spans="1:4" ht="30">
      <c r="A3726" s="1336">
        <v>39694</v>
      </c>
      <c r="B3726" s="1337" t="s">
        <v>12076</v>
      </c>
      <c r="C3726" s="1336" t="s">
        <v>7868</v>
      </c>
      <c r="D3726" s="1364">
        <v>230.89</v>
      </c>
    </row>
    <row r="3727" spans="1:4">
      <c r="A3727" s="1365">
        <v>1292</v>
      </c>
      <c r="B3727" s="1366" t="s">
        <v>12077</v>
      </c>
      <c r="C3727" s="1365" t="s">
        <v>7868</v>
      </c>
      <c r="D3727" s="1367">
        <v>32.409999999999997</v>
      </c>
    </row>
    <row r="3728" spans="1:4">
      <c r="A3728" s="1336">
        <v>1287</v>
      </c>
      <c r="B3728" s="1337" t="s">
        <v>12078</v>
      </c>
      <c r="C3728" s="1336" t="s">
        <v>7868</v>
      </c>
      <c r="D3728" s="1364">
        <v>15.9</v>
      </c>
    </row>
    <row r="3729" spans="1:4" ht="30">
      <c r="A3729" s="1365">
        <v>1297</v>
      </c>
      <c r="B3729" s="1366" t="s">
        <v>12079</v>
      </c>
      <c r="C3729" s="1365" t="s">
        <v>7868</v>
      </c>
      <c r="D3729" s="1367">
        <v>13.19</v>
      </c>
    </row>
    <row r="3730" spans="1:4" ht="30">
      <c r="A3730" s="1336">
        <v>4786</v>
      </c>
      <c r="B3730" s="1337" t="s">
        <v>12080</v>
      </c>
      <c r="C3730" s="1336" t="s">
        <v>7868</v>
      </c>
      <c r="D3730" s="1364">
        <v>78.5</v>
      </c>
    </row>
    <row r="3731" spans="1:4" ht="30">
      <c r="A3731" s="1365">
        <v>10840</v>
      </c>
      <c r="B3731" s="1366" t="s">
        <v>12081</v>
      </c>
      <c r="C3731" s="1365" t="s">
        <v>7868</v>
      </c>
      <c r="D3731" s="1367">
        <v>320</v>
      </c>
    </row>
    <row r="3732" spans="1:4" ht="30">
      <c r="A3732" s="1336">
        <v>10841</v>
      </c>
      <c r="B3732" s="1337" t="s">
        <v>12082</v>
      </c>
      <c r="C3732" s="1336" t="s">
        <v>7868</v>
      </c>
      <c r="D3732" s="1364">
        <v>241.5</v>
      </c>
    </row>
    <row r="3733" spans="1:4" ht="30">
      <c r="A3733" s="1365">
        <v>25980</v>
      </c>
      <c r="B3733" s="1366" t="s">
        <v>12083</v>
      </c>
      <c r="C3733" s="1365" t="s">
        <v>7868</v>
      </c>
      <c r="D3733" s="1367">
        <v>308.58999999999997</v>
      </c>
    </row>
    <row r="3734" spans="1:4" ht="30">
      <c r="A3734" s="1336">
        <v>10842</v>
      </c>
      <c r="B3734" s="1337" t="s">
        <v>12084</v>
      </c>
      <c r="C3734" s="1336" t="s">
        <v>7868</v>
      </c>
      <c r="D3734" s="1364">
        <v>348.84</v>
      </c>
    </row>
    <row r="3735" spans="1:4">
      <c r="A3735" s="1365">
        <v>21108</v>
      </c>
      <c r="B3735" s="1366" t="s">
        <v>12085</v>
      </c>
      <c r="C3735" s="1365" t="s">
        <v>7868</v>
      </c>
      <c r="D3735" s="1367">
        <v>43.2</v>
      </c>
    </row>
    <row r="3736" spans="1:4">
      <c r="A3736" s="1336">
        <v>38180</v>
      </c>
      <c r="B3736" s="1337" t="s">
        <v>12086</v>
      </c>
      <c r="C3736" s="1336" t="s">
        <v>7868</v>
      </c>
      <c r="D3736" s="1364">
        <v>112.62</v>
      </c>
    </row>
    <row r="3737" spans="1:4">
      <c r="A3737" s="1365">
        <v>40648</v>
      </c>
      <c r="B3737" s="1366" t="s">
        <v>12087</v>
      </c>
      <c r="C3737" s="1365" t="s">
        <v>7868</v>
      </c>
      <c r="D3737" s="1367">
        <v>150.72</v>
      </c>
    </row>
    <row r="3738" spans="1:4">
      <c r="A3738" s="1336">
        <v>40649</v>
      </c>
      <c r="B3738" s="1337" t="s">
        <v>12088</v>
      </c>
      <c r="C3738" s="1336" t="s">
        <v>7868</v>
      </c>
      <c r="D3738" s="1364">
        <v>87.79</v>
      </c>
    </row>
    <row r="3739" spans="1:4">
      <c r="A3739" s="1365">
        <v>40650</v>
      </c>
      <c r="B3739" s="1366" t="s">
        <v>12089</v>
      </c>
      <c r="C3739" s="1365" t="s">
        <v>7868</v>
      </c>
      <c r="D3739" s="1367">
        <v>113.04</v>
      </c>
    </row>
    <row r="3740" spans="1:4">
      <c r="A3740" s="1336">
        <v>40651</v>
      </c>
      <c r="B3740" s="1337" t="s">
        <v>12090</v>
      </c>
      <c r="C3740" s="1336" t="s">
        <v>7868</v>
      </c>
      <c r="D3740" s="1364">
        <v>208.49</v>
      </c>
    </row>
    <row r="3741" spans="1:4">
      <c r="A3741" s="1365">
        <v>40652</v>
      </c>
      <c r="B3741" s="1366" t="s">
        <v>12091</v>
      </c>
      <c r="C3741" s="1365" t="s">
        <v>7868</v>
      </c>
      <c r="D3741" s="1367">
        <v>111.78</v>
      </c>
    </row>
    <row r="3742" spans="1:4" ht="30">
      <c r="A3742" s="1336">
        <v>40647</v>
      </c>
      <c r="B3742" s="1337" t="s">
        <v>12092</v>
      </c>
      <c r="C3742" s="1336" t="s">
        <v>7868</v>
      </c>
      <c r="D3742" s="1364">
        <v>123.08</v>
      </c>
    </row>
    <row r="3743" spans="1:4">
      <c r="A3743" s="1365">
        <v>40653</v>
      </c>
      <c r="B3743" s="1366" t="s">
        <v>12093</v>
      </c>
      <c r="C3743" s="1365" t="s">
        <v>7868</v>
      </c>
      <c r="D3743" s="1367">
        <v>94.2</v>
      </c>
    </row>
    <row r="3744" spans="1:4">
      <c r="A3744" s="1336">
        <v>36178</v>
      </c>
      <c r="B3744" s="1337" t="s">
        <v>12094</v>
      </c>
      <c r="C3744" s="1336" t="s">
        <v>7867</v>
      </c>
      <c r="D3744" s="1364">
        <v>8.48</v>
      </c>
    </row>
    <row r="3745" spans="1:4">
      <c r="A3745" s="1365">
        <v>38195</v>
      </c>
      <c r="B3745" s="1366" t="s">
        <v>12095</v>
      </c>
      <c r="C3745" s="1365" t="s">
        <v>7868</v>
      </c>
      <c r="D3745" s="1367">
        <v>51.02</v>
      </c>
    </row>
    <row r="3746" spans="1:4">
      <c r="A3746" s="1336">
        <v>38181</v>
      </c>
      <c r="B3746" s="1337" t="s">
        <v>12096</v>
      </c>
      <c r="C3746" s="1336" t="s">
        <v>7868</v>
      </c>
      <c r="D3746" s="1364">
        <v>153.74</v>
      </c>
    </row>
    <row r="3747" spans="1:4">
      <c r="A3747" s="1365">
        <v>38182</v>
      </c>
      <c r="B3747" s="1366" t="s">
        <v>12097</v>
      </c>
      <c r="C3747" s="1365" t="s">
        <v>7868</v>
      </c>
      <c r="D3747" s="1367">
        <v>146.44</v>
      </c>
    </row>
    <row r="3748" spans="1:4">
      <c r="A3748" s="1336">
        <v>38186</v>
      </c>
      <c r="B3748" s="1337" t="s">
        <v>12098</v>
      </c>
      <c r="C3748" s="1336" t="s">
        <v>7868</v>
      </c>
      <c r="D3748" s="1364">
        <v>380.66</v>
      </c>
    </row>
    <row r="3749" spans="1:4">
      <c r="A3749" s="1365">
        <v>38185</v>
      </c>
      <c r="B3749" s="1366" t="s">
        <v>12099</v>
      </c>
      <c r="C3749" s="1365" t="s">
        <v>7868</v>
      </c>
      <c r="D3749" s="1367">
        <v>338.92</v>
      </c>
    </row>
    <row r="3750" spans="1:4">
      <c r="A3750" s="1336">
        <v>40654</v>
      </c>
      <c r="B3750" s="1337" t="s">
        <v>12100</v>
      </c>
      <c r="C3750" s="1336" t="s">
        <v>7868</v>
      </c>
      <c r="D3750" s="1364">
        <v>146.32</v>
      </c>
    </row>
    <row r="3751" spans="1:4" ht="30">
      <c r="A3751" s="1365">
        <v>25981</v>
      </c>
      <c r="B3751" s="1366" t="s">
        <v>12101</v>
      </c>
      <c r="C3751" s="1365" t="s">
        <v>7868</v>
      </c>
      <c r="D3751" s="1367">
        <v>254.92</v>
      </c>
    </row>
    <row r="3752" spans="1:4">
      <c r="A3752" s="1336">
        <v>4822</v>
      </c>
      <c r="B3752" s="1337" t="s">
        <v>12102</v>
      </c>
      <c r="C3752" s="1336" t="s">
        <v>7868</v>
      </c>
      <c r="D3752" s="1364">
        <v>282.14</v>
      </c>
    </row>
    <row r="3753" spans="1:4">
      <c r="A3753" s="1365">
        <v>4818</v>
      </c>
      <c r="B3753" s="1366" t="s">
        <v>12103</v>
      </c>
      <c r="C3753" s="1365" t="s">
        <v>7868</v>
      </c>
      <c r="D3753" s="1367">
        <v>290</v>
      </c>
    </row>
    <row r="3754" spans="1:4" ht="30">
      <c r="A3754" s="1336">
        <v>39567</v>
      </c>
      <c r="B3754" s="1337" t="s">
        <v>12104</v>
      </c>
      <c r="C3754" s="1336" t="s">
        <v>7868</v>
      </c>
      <c r="D3754" s="1364">
        <v>45.6</v>
      </c>
    </row>
    <row r="3755" spans="1:4" ht="30">
      <c r="A3755" s="1365">
        <v>39566</v>
      </c>
      <c r="B3755" s="1366" t="s">
        <v>12105</v>
      </c>
      <c r="C3755" s="1365" t="s">
        <v>7868</v>
      </c>
      <c r="D3755" s="1367">
        <v>52.67</v>
      </c>
    </row>
    <row r="3756" spans="1:4">
      <c r="A3756" s="1336">
        <v>11062</v>
      </c>
      <c r="B3756" s="1337" t="s">
        <v>12106</v>
      </c>
      <c r="C3756" s="1336" t="s">
        <v>7868</v>
      </c>
      <c r="D3756" s="1364">
        <v>45.32</v>
      </c>
    </row>
    <row r="3757" spans="1:4">
      <c r="A3757" s="1365">
        <v>11063</v>
      </c>
      <c r="B3757" s="1366" t="s">
        <v>12107</v>
      </c>
      <c r="C3757" s="1365" t="s">
        <v>7868</v>
      </c>
      <c r="D3757" s="1367">
        <v>43.88</v>
      </c>
    </row>
    <row r="3758" spans="1:4">
      <c r="A3758" s="1336">
        <v>13521</v>
      </c>
      <c r="B3758" s="1337" t="s">
        <v>12108</v>
      </c>
      <c r="C3758" s="1336" t="s">
        <v>7867</v>
      </c>
      <c r="D3758" s="1364">
        <v>132</v>
      </c>
    </row>
    <row r="3759" spans="1:4" ht="30">
      <c r="A3759" s="1365">
        <v>10851</v>
      </c>
      <c r="B3759" s="1366" t="s">
        <v>12109</v>
      </c>
      <c r="C3759" s="1365" t="s">
        <v>7867</v>
      </c>
      <c r="D3759" s="1367">
        <v>46.45</v>
      </c>
    </row>
    <row r="3760" spans="1:4">
      <c r="A3760" s="1336">
        <v>39515</v>
      </c>
      <c r="B3760" s="1337" t="s">
        <v>12110</v>
      </c>
      <c r="C3760" s="1336" t="s">
        <v>7867</v>
      </c>
      <c r="D3760" s="1364">
        <v>32.049999999999997</v>
      </c>
    </row>
    <row r="3761" spans="1:4" ht="30">
      <c r="A3761" s="1365">
        <v>39516</v>
      </c>
      <c r="B3761" s="1366" t="s">
        <v>12111</v>
      </c>
      <c r="C3761" s="1365" t="s">
        <v>7867</v>
      </c>
      <c r="D3761" s="1367">
        <v>27.02</v>
      </c>
    </row>
    <row r="3762" spans="1:4">
      <c r="A3762" s="1336">
        <v>39514</v>
      </c>
      <c r="B3762" s="1337" t="s">
        <v>12112</v>
      </c>
      <c r="C3762" s="1336" t="s">
        <v>7867</v>
      </c>
      <c r="D3762" s="1364">
        <v>16.809999999999999</v>
      </c>
    </row>
    <row r="3763" spans="1:4">
      <c r="A3763" s="1365">
        <v>4812</v>
      </c>
      <c r="B3763" s="1366" t="s">
        <v>12113</v>
      </c>
      <c r="C3763" s="1365" t="s">
        <v>7868</v>
      </c>
      <c r="D3763" s="1367">
        <v>12.6</v>
      </c>
    </row>
    <row r="3764" spans="1:4">
      <c r="A3764" s="1336">
        <v>10849</v>
      </c>
      <c r="B3764" s="1337" t="s">
        <v>12114</v>
      </c>
      <c r="C3764" s="1336" t="s">
        <v>7867</v>
      </c>
      <c r="D3764" s="1364">
        <v>1920.01</v>
      </c>
    </row>
    <row r="3765" spans="1:4">
      <c r="A3765" s="1365">
        <v>10848</v>
      </c>
      <c r="B3765" s="1366" t="s">
        <v>12115</v>
      </c>
      <c r="C3765" s="1365" t="s">
        <v>7867</v>
      </c>
      <c r="D3765" s="1367">
        <v>1206.01</v>
      </c>
    </row>
    <row r="3766" spans="1:4">
      <c r="A3766" s="1336">
        <v>4813</v>
      </c>
      <c r="B3766" s="1337" t="s">
        <v>12116</v>
      </c>
      <c r="C3766" s="1336" t="s">
        <v>7868</v>
      </c>
      <c r="D3766" s="1364">
        <v>400</v>
      </c>
    </row>
    <row r="3767" spans="1:4" ht="30">
      <c r="A3767" s="1365">
        <v>37560</v>
      </c>
      <c r="B3767" s="1366" t="s">
        <v>12117</v>
      </c>
      <c r="C3767" s="1365" t="s">
        <v>7867</v>
      </c>
      <c r="D3767" s="1367">
        <v>29.53</v>
      </c>
    </row>
    <row r="3768" spans="1:4" ht="30">
      <c r="A3768" s="1336">
        <v>37557</v>
      </c>
      <c r="B3768" s="1337" t="s">
        <v>12118</v>
      </c>
      <c r="C3768" s="1336" t="s">
        <v>7867</v>
      </c>
      <c r="D3768" s="1364">
        <v>8.9600000000000009</v>
      </c>
    </row>
    <row r="3769" spans="1:4" ht="30">
      <c r="A3769" s="1365">
        <v>37556</v>
      </c>
      <c r="B3769" s="1366" t="s">
        <v>12119</v>
      </c>
      <c r="C3769" s="1365" t="s">
        <v>7867</v>
      </c>
      <c r="D3769" s="1367">
        <v>17.350000000000001</v>
      </c>
    </row>
    <row r="3770" spans="1:4" ht="30">
      <c r="A3770" s="1336">
        <v>37559</v>
      </c>
      <c r="B3770" s="1337" t="s">
        <v>12120</v>
      </c>
      <c r="C3770" s="1336" t="s">
        <v>7867</v>
      </c>
      <c r="D3770" s="1364">
        <v>21.28</v>
      </c>
    </row>
    <row r="3771" spans="1:4" ht="30">
      <c r="A3771" s="1365">
        <v>37539</v>
      </c>
      <c r="B3771" s="1366" t="s">
        <v>12121</v>
      </c>
      <c r="C3771" s="1365" t="s">
        <v>7867</v>
      </c>
      <c r="D3771" s="1367">
        <v>15</v>
      </c>
    </row>
    <row r="3772" spans="1:4" ht="30">
      <c r="A3772" s="1336">
        <v>37558</v>
      </c>
      <c r="B3772" s="1337" t="s">
        <v>12122</v>
      </c>
      <c r="C3772" s="1336" t="s">
        <v>7867</v>
      </c>
      <c r="D3772" s="1364">
        <v>27.96</v>
      </c>
    </row>
    <row r="3773" spans="1:4">
      <c r="A3773" s="1365">
        <v>34723</v>
      </c>
      <c r="B3773" s="1366" t="s">
        <v>12123</v>
      </c>
      <c r="C3773" s="1365" t="s">
        <v>7868</v>
      </c>
      <c r="D3773" s="1367">
        <v>924</v>
      </c>
    </row>
    <row r="3774" spans="1:4">
      <c r="A3774" s="1336">
        <v>34721</v>
      </c>
      <c r="B3774" s="1337" t="s">
        <v>12124</v>
      </c>
      <c r="C3774" s="1336" t="s">
        <v>7868</v>
      </c>
      <c r="D3774" s="1364">
        <v>1152.01</v>
      </c>
    </row>
    <row r="3775" spans="1:4">
      <c r="A3775" s="1365">
        <v>4309</v>
      </c>
      <c r="B3775" s="1366" t="s">
        <v>12125</v>
      </c>
      <c r="C3775" s="1365" t="s">
        <v>7867</v>
      </c>
      <c r="D3775" s="1367">
        <v>4.32</v>
      </c>
    </row>
    <row r="3776" spans="1:4">
      <c r="A3776" s="1336">
        <v>4307</v>
      </c>
      <c r="B3776" s="1337" t="s">
        <v>12126</v>
      </c>
      <c r="C3776" s="1336" t="s">
        <v>7867</v>
      </c>
      <c r="D3776" s="1364">
        <v>7.39</v>
      </c>
    </row>
    <row r="3777" spans="1:4">
      <c r="A3777" s="1365">
        <v>10850</v>
      </c>
      <c r="B3777" s="1366" t="s">
        <v>12127</v>
      </c>
      <c r="C3777" s="1365" t="s">
        <v>7867</v>
      </c>
      <c r="D3777" s="1367">
        <v>60</v>
      </c>
    </row>
    <row r="3778" spans="1:4" ht="30">
      <c r="A3778" s="1336">
        <v>42467</v>
      </c>
      <c r="B3778" s="1337" t="s">
        <v>12128</v>
      </c>
      <c r="C3778" s="1336" t="s">
        <v>7867</v>
      </c>
      <c r="D3778" s="1364">
        <v>1422.31</v>
      </c>
    </row>
    <row r="3779" spans="1:4">
      <c r="A3779" s="1365">
        <v>4792</v>
      </c>
      <c r="B3779" s="1366" t="s">
        <v>12129</v>
      </c>
      <c r="C3779" s="1365" t="s">
        <v>7868</v>
      </c>
      <c r="D3779" s="1367">
        <v>108.11</v>
      </c>
    </row>
    <row r="3780" spans="1:4">
      <c r="A3780" s="1336">
        <v>4790</v>
      </c>
      <c r="B3780" s="1337" t="s">
        <v>12130</v>
      </c>
      <c r="C3780" s="1336" t="s">
        <v>7868</v>
      </c>
      <c r="D3780" s="1364">
        <v>65</v>
      </c>
    </row>
    <row r="3781" spans="1:4" ht="30">
      <c r="A3781" s="1365">
        <v>40671</v>
      </c>
      <c r="B3781" s="1366" t="s">
        <v>12131</v>
      </c>
      <c r="C3781" s="1365" t="s">
        <v>7868</v>
      </c>
      <c r="D3781" s="1367">
        <v>48.38</v>
      </c>
    </row>
    <row r="3782" spans="1:4">
      <c r="A3782" s="1336">
        <v>7552</v>
      </c>
      <c r="B3782" s="1337" t="s">
        <v>12132</v>
      </c>
      <c r="C3782" s="1336" t="s">
        <v>7867</v>
      </c>
      <c r="D3782" s="1364">
        <v>27.65</v>
      </c>
    </row>
    <row r="3783" spans="1:4">
      <c r="A3783" s="1365">
        <v>4893</v>
      </c>
      <c r="B3783" s="1366" t="s">
        <v>12133</v>
      </c>
      <c r="C3783" s="1365" t="s">
        <v>7867</v>
      </c>
      <c r="D3783" s="1367">
        <v>7.13</v>
      </c>
    </row>
    <row r="3784" spans="1:4">
      <c r="A3784" s="1336">
        <v>4894</v>
      </c>
      <c r="B3784" s="1337" t="s">
        <v>12134</v>
      </c>
      <c r="C3784" s="1336" t="s">
        <v>7867</v>
      </c>
      <c r="D3784" s="1364">
        <v>6.11</v>
      </c>
    </row>
    <row r="3785" spans="1:4">
      <c r="A3785" s="1365">
        <v>4888</v>
      </c>
      <c r="B3785" s="1366" t="s">
        <v>12135</v>
      </c>
      <c r="C3785" s="1365" t="s">
        <v>7867</v>
      </c>
      <c r="D3785" s="1367">
        <v>2.08</v>
      </c>
    </row>
    <row r="3786" spans="1:4">
      <c r="A3786" s="1336">
        <v>4890</v>
      </c>
      <c r="B3786" s="1337" t="s">
        <v>12136</v>
      </c>
      <c r="C3786" s="1336" t="s">
        <v>7867</v>
      </c>
      <c r="D3786" s="1364">
        <v>3.91</v>
      </c>
    </row>
    <row r="3787" spans="1:4">
      <c r="A3787" s="1365">
        <v>12411</v>
      </c>
      <c r="B3787" s="1366" t="s">
        <v>12137</v>
      </c>
      <c r="C3787" s="1365" t="s">
        <v>7867</v>
      </c>
      <c r="D3787" s="1367">
        <v>21.08</v>
      </c>
    </row>
    <row r="3788" spans="1:4">
      <c r="A3788" s="1336">
        <v>4891</v>
      </c>
      <c r="B3788" s="1337" t="s">
        <v>12138</v>
      </c>
      <c r="C3788" s="1336" t="s">
        <v>7867</v>
      </c>
      <c r="D3788" s="1364">
        <v>10.54</v>
      </c>
    </row>
    <row r="3789" spans="1:4">
      <c r="A3789" s="1365">
        <v>4889</v>
      </c>
      <c r="B3789" s="1366" t="s">
        <v>12139</v>
      </c>
      <c r="C3789" s="1365" t="s">
        <v>7867</v>
      </c>
      <c r="D3789" s="1367">
        <v>2.81</v>
      </c>
    </row>
    <row r="3790" spans="1:4">
      <c r="A3790" s="1336">
        <v>4892</v>
      </c>
      <c r="B3790" s="1337" t="s">
        <v>12140</v>
      </c>
      <c r="C3790" s="1336" t="s">
        <v>7867</v>
      </c>
      <c r="D3790" s="1364">
        <v>29.52</v>
      </c>
    </row>
    <row r="3791" spans="1:4">
      <c r="A3791" s="1365">
        <v>12412</v>
      </c>
      <c r="B3791" s="1366" t="s">
        <v>12141</v>
      </c>
      <c r="C3791" s="1365" t="s">
        <v>7867</v>
      </c>
      <c r="D3791" s="1367">
        <v>54.86</v>
      </c>
    </row>
    <row r="3792" spans="1:4">
      <c r="A3792" s="1336">
        <v>11073</v>
      </c>
      <c r="B3792" s="1337" t="s">
        <v>12142</v>
      </c>
      <c r="C3792" s="1336" t="s">
        <v>7867</v>
      </c>
      <c r="D3792" s="1364">
        <v>6.73</v>
      </c>
    </row>
    <row r="3793" spans="1:4">
      <c r="A3793" s="1365">
        <v>11071</v>
      </c>
      <c r="B3793" s="1366" t="s">
        <v>12143</v>
      </c>
      <c r="C3793" s="1365" t="s">
        <v>7867</v>
      </c>
      <c r="D3793" s="1367">
        <v>8.0299999999999994</v>
      </c>
    </row>
    <row r="3794" spans="1:4">
      <c r="A3794" s="1336">
        <v>11072</v>
      </c>
      <c r="B3794" s="1337" t="s">
        <v>12144</v>
      </c>
      <c r="C3794" s="1336" t="s">
        <v>7867</v>
      </c>
      <c r="D3794" s="1364">
        <v>2.94</v>
      </c>
    </row>
    <row r="3795" spans="1:4">
      <c r="A3795" s="1365">
        <v>4895</v>
      </c>
      <c r="B3795" s="1366" t="s">
        <v>12145</v>
      </c>
      <c r="C3795" s="1365" t="s">
        <v>7867</v>
      </c>
      <c r="D3795" s="1367">
        <v>0.49</v>
      </c>
    </row>
    <row r="3796" spans="1:4">
      <c r="A3796" s="1336">
        <v>4907</v>
      </c>
      <c r="B3796" s="1337" t="s">
        <v>12146</v>
      </c>
      <c r="C3796" s="1336" t="s">
        <v>7867</v>
      </c>
      <c r="D3796" s="1364">
        <v>11.03</v>
      </c>
    </row>
    <row r="3797" spans="1:4">
      <c r="A3797" s="1365">
        <v>4904</v>
      </c>
      <c r="B3797" s="1366" t="s">
        <v>12147</v>
      </c>
      <c r="C3797" s="1365" t="s">
        <v>7867</v>
      </c>
      <c r="D3797" s="1367">
        <v>89.06</v>
      </c>
    </row>
    <row r="3798" spans="1:4">
      <c r="A3798" s="1336">
        <v>4905</v>
      </c>
      <c r="B3798" s="1337" t="s">
        <v>12148</v>
      </c>
      <c r="C3798" s="1336" t="s">
        <v>7867</v>
      </c>
      <c r="D3798" s="1364">
        <v>145.26</v>
      </c>
    </row>
    <row r="3799" spans="1:4">
      <c r="A3799" s="1365">
        <v>4902</v>
      </c>
      <c r="B3799" s="1366" t="s">
        <v>12149</v>
      </c>
      <c r="C3799" s="1365" t="s">
        <v>7867</v>
      </c>
      <c r="D3799" s="1367">
        <v>24.98</v>
      </c>
    </row>
    <row r="3800" spans="1:4">
      <c r="A3800" s="1336">
        <v>4908</v>
      </c>
      <c r="B3800" s="1337" t="s">
        <v>12150</v>
      </c>
      <c r="C3800" s="1336" t="s">
        <v>7867</v>
      </c>
      <c r="D3800" s="1364">
        <v>35.950000000000003</v>
      </c>
    </row>
    <row r="3801" spans="1:4">
      <c r="A3801" s="1365">
        <v>4909</v>
      </c>
      <c r="B3801" s="1366" t="s">
        <v>12151</v>
      </c>
      <c r="C3801" s="1365" t="s">
        <v>7867</v>
      </c>
      <c r="D3801" s="1367">
        <v>65.900000000000006</v>
      </c>
    </row>
    <row r="3802" spans="1:4">
      <c r="A3802" s="1336">
        <v>4903</v>
      </c>
      <c r="B3802" s="1337" t="s">
        <v>12152</v>
      </c>
      <c r="C3802" s="1336" t="s">
        <v>7867</v>
      </c>
      <c r="D3802" s="1364">
        <v>129.62</v>
      </c>
    </row>
    <row r="3803" spans="1:4">
      <c r="A3803" s="1365">
        <v>4897</v>
      </c>
      <c r="B3803" s="1366" t="s">
        <v>12153</v>
      </c>
      <c r="C3803" s="1365" t="s">
        <v>7867</v>
      </c>
      <c r="D3803" s="1367">
        <v>1.2</v>
      </c>
    </row>
    <row r="3804" spans="1:4">
      <c r="A3804" s="1336">
        <v>4896</v>
      </c>
      <c r="B3804" s="1337" t="s">
        <v>12154</v>
      </c>
      <c r="C3804" s="1336" t="s">
        <v>7867</v>
      </c>
      <c r="D3804" s="1364">
        <v>0.5</v>
      </c>
    </row>
    <row r="3805" spans="1:4">
      <c r="A3805" s="1365">
        <v>4900</v>
      </c>
      <c r="B3805" s="1366" t="s">
        <v>12155</v>
      </c>
      <c r="C3805" s="1365" t="s">
        <v>7867</v>
      </c>
      <c r="D3805" s="1367">
        <v>3.46</v>
      </c>
    </row>
    <row r="3806" spans="1:4">
      <c r="A3806" s="1336">
        <v>4898</v>
      </c>
      <c r="B3806" s="1337" t="s">
        <v>12156</v>
      </c>
      <c r="C3806" s="1336" t="s">
        <v>7867</v>
      </c>
      <c r="D3806" s="1364">
        <v>1.51</v>
      </c>
    </row>
    <row r="3807" spans="1:4">
      <c r="A3807" s="1365">
        <v>4899</v>
      </c>
      <c r="B3807" s="1366" t="s">
        <v>12157</v>
      </c>
      <c r="C3807" s="1365" t="s">
        <v>7867</v>
      </c>
      <c r="D3807" s="1367">
        <v>4.72</v>
      </c>
    </row>
    <row r="3808" spans="1:4">
      <c r="A3808" s="1336">
        <v>11096</v>
      </c>
      <c r="B3808" s="1337" t="s">
        <v>12158</v>
      </c>
      <c r="C3808" s="1336" t="s">
        <v>7871</v>
      </c>
      <c r="D3808" s="1364">
        <v>0.32</v>
      </c>
    </row>
    <row r="3809" spans="1:4">
      <c r="A3809" s="1365">
        <v>4741</v>
      </c>
      <c r="B3809" s="1366" t="s">
        <v>12159</v>
      </c>
      <c r="C3809" s="1365" t="s">
        <v>7869</v>
      </c>
      <c r="D3809" s="1367">
        <v>60.87</v>
      </c>
    </row>
    <row r="3810" spans="1:4">
      <c r="A3810" s="1336">
        <v>4752</v>
      </c>
      <c r="B3810" s="1337" t="s">
        <v>12160</v>
      </c>
      <c r="C3810" s="1336" t="s">
        <v>7866</v>
      </c>
      <c r="D3810" s="1364">
        <v>9.11</v>
      </c>
    </row>
    <row r="3811" spans="1:4">
      <c r="A3811" s="1365">
        <v>41091</v>
      </c>
      <c r="B3811" s="1366" t="s">
        <v>12161</v>
      </c>
      <c r="C3811" s="1365" t="s">
        <v>7875</v>
      </c>
      <c r="D3811" s="1367">
        <v>1608.74</v>
      </c>
    </row>
    <row r="3812" spans="1:4">
      <c r="A3812" s="1336">
        <v>13954</v>
      </c>
      <c r="B3812" s="1337" t="s">
        <v>12162</v>
      </c>
      <c r="C3812" s="1336" t="s">
        <v>7867</v>
      </c>
      <c r="D3812" s="1364">
        <v>6346.57</v>
      </c>
    </row>
    <row r="3813" spans="1:4">
      <c r="A3813" s="1365">
        <v>3411</v>
      </c>
      <c r="B3813" s="1366" t="s">
        <v>12163</v>
      </c>
      <c r="C3813" s="1365" t="s">
        <v>7871</v>
      </c>
      <c r="D3813" s="1367">
        <v>45.12</v>
      </c>
    </row>
    <row r="3814" spans="1:4">
      <c r="A3814" s="1336">
        <v>39995</v>
      </c>
      <c r="B3814" s="1337" t="s">
        <v>12164</v>
      </c>
      <c r="C3814" s="1336" t="s">
        <v>7869</v>
      </c>
      <c r="D3814" s="1364">
        <v>347.14</v>
      </c>
    </row>
    <row r="3815" spans="1:4">
      <c r="A3815" s="1365">
        <v>11615</v>
      </c>
      <c r="B3815" s="1366" t="s">
        <v>12165</v>
      </c>
      <c r="C3815" s="1365" t="s">
        <v>7868</v>
      </c>
      <c r="D3815" s="1367">
        <v>2.94</v>
      </c>
    </row>
    <row r="3816" spans="1:4">
      <c r="A3816" s="1336">
        <v>3408</v>
      </c>
      <c r="B3816" s="1337" t="s">
        <v>12166</v>
      </c>
      <c r="C3816" s="1336" t="s">
        <v>7868</v>
      </c>
      <c r="D3816" s="1364">
        <v>7.82</v>
      </c>
    </row>
    <row r="3817" spans="1:4">
      <c r="A3817" s="1365">
        <v>3409</v>
      </c>
      <c r="B3817" s="1366" t="s">
        <v>12167</v>
      </c>
      <c r="C3817" s="1365" t="s">
        <v>7868</v>
      </c>
      <c r="D3817" s="1367">
        <v>19.55</v>
      </c>
    </row>
    <row r="3818" spans="1:4">
      <c r="A3818" s="1336">
        <v>11427</v>
      </c>
      <c r="B3818" s="1337" t="s">
        <v>12168</v>
      </c>
      <c r="C3818" s="1336" t="s">
        <v>7871</v>
      </c>
      <c r="D3818" s="1364">
        <v>61.79</v>
      </c>
    </row>
    <row r="3819" spans="1:4">
      <c r="A3819" s="1365">
        <v>26022</v>
      </c>
      <c r="B3819" s="1366" t="s">
        <v>12169</v>
      </c>
      <c r="C3819" s="1365" t="s">
        <v>7867</v>
      </c>
      <c r="D3819" s="1367">
        <v>152.37</v>
      </c>
    </row>
    <row r="3820" spans="1:4">
      <c r="A3820" s="1336">
        <v>421</v>
      </c>
      <c r="B3820" s="1337" t="s">
        <v>12170</v>
      </c>
      <c r="C3820" s="1336" t="s">
        <v>7867</v>
      </c>
      <c r="D3820" s="1364">
        <v>7.77</v>
      </c>
    </row>
    <row r="3821" spans="1:4">
      <c r="A3821" s="1365">
        <v>12362</v>
      </c>
      <c r="B3821" s="1366" t="s">
        <v>12171</v>
      </c>
      <c r="C3821" s="1365" t="s">
        <v>7867</v>
      </c>
      <c r="D3821" s="1367">
        <v>9.2899999999999991</v>
      </c>
    </row>
    <row r="3822" spans="1:4">
      <c r="A3822" s="1336">
        <v>14148</v>
      </c>
      <c r="B3822" s="1337" t="s">
        <v>12172</v>
      </c>
      <c r="C3822" s="1336" t="s">
        <v>7867</v>
      </c>
      <c r="D3822" s="1364">
        <v>0.97</v>
      </c>
    </row>
    <row r="3823" spans="1:4">
      <c r="A3823" s="1365">
        <v>4341</v>
      </c>
      <c r="B3823" s="1366" t="s">
        <v>12173</v>
      </c>
      <c r="C3823" s="1365" t="s">
        <v>7867</v>
      </c>
      <c r="D3823" s="1367">
        <v>0.53</v>
      </c>
    </row>
    <row r="3824" spans="1:4">
      <c r="A3824" s="1336">
        <v>4337</v>
      </c>
      <c r="B3824" s="1337" t="s">
        <v>12174</v>
      </c>
      <c r="C3824" s="1336" t="s">
        <v>7867</v>
      </c>
      <c r="D3824" s="1364">
        <v>1.36</v>
      </c>
    </row>
    <row r="3825" spans="1:4">
      <c r="A3825" s="1365">
        <v>4339</v>
      </c>
      <c r="B3825" s="1366" t="s">
        <v>12175</v>
      </c>
      <c r="C3825" s="1365" t="s">
        <v>7867</v>
      </c>
      <c r="D3825" s="1367">
        <v>0.28000000000000003</v>
      </c>
    </row>
    <row r="3826" spans="1:4">
      <c r="A3826" s="1336">
        <v>39997</v>
      </c>
      <c r="B3826" s="1337" t="s">
        <v>12176</v>
      </c>
      <c r="C3826" s="1336" t="s">
        <v>7867</v>
      </c>
      <c r="D3826" s="1364">
        <v>0.16</v>
      </c>
    </row>
    <row r="3827" spans="1:4">
      <c r="A3827" s="1365">
        <v>11971</v>
      </c>
      <c r="B3827" s="1366" t="s">
        <v>12177</v>
      </c>
      <c r="C3827" s="1365" t="s">
        <v>7867</v>
      </c>
      <c r="D3827" s="1367">
        <v>2.2400000000000002</v>
      </c>
    </row>
    <row r="3828" spans="1:4">
      <c r="A3828" s="1336">
        <v>4342</v>
      </c>
      <c r="B3828" s="1337" t="s">
        <v>12178</v>
      </c>
      <c r="C3828" s="1336" t="s">
        <v>7867</v>
      </c>
      <c r="D3828" s="1364">
        <v>0.11</v>
      </c>
    </row>
    <row r="3829" spans="1:4">
      <c r="A3829" s="1365">
        <v>4330</v>
      </c>
      <c r="B3829" s="1366" t="s">
        <v>12179</v>
      </c>
      <c r="C3829" s="1365" t="s">
        <v>7867</v>
      </c>
      <c r="D3829" s="1367">
        <v>7.0000000000000007E-2</v>
      </c>
    </row>
    <row r="3830" spans="1:4">
      <c r="A3830" s="1336">
        <v>4340</v>
      </c>
      <c r="B3830" s="1337" t="s">
        <v>12180</v>
      </c>
      <c r="C3830" s="1336" t="s">
        <v>7867</v>
      </c>
      <c r="D3830" s="1364">
        <v>0.63</v>
      </c>
    </row>
    <row r="3831" spans="1:4">
      <c r="A3831" s="1365">
        <v>5088</v>
      </c>
      <c r="B3831" s="1366" t="s">
        <v>12181</v>
      </c>
      <c r="C3831" s="1365" t="s">
        <v>7867</v>
      </c>
      <c r="D3831" s="1367">
        <v>2.44</v>
      </c>
    </row>
    <row r="3832" spans="1:4">
      <c r="A3832" s="1336">
        <v>11154</v>
      </c>
      <c r="B3832" s="1337" t="s">
        <v>12182</v>
      </c>
      <c r="C3832" s="1336" t="s">
        <v>7867</v>
      </c>
      <c r="D3832" s="1364">
        <v>1024.51</v>
      </c>
    </row>
    <row r="3833" spans="1:4" ht="30">
      <c r="A3833" s="1365">
        <v>39021</v>
      </c>
      <c r="B3833" s="1366" t="s">
        <v>12183</v>
      </c>
      <c r="C3833" s="1365" t="s">
        <v>7867</v>
      </c>
      <c r="D3833" s="1367">
        <v>460.82</v>
      </c>
    </row>
    <row r="3834" spans="1:4" ht="30">
      <c r="A3834" s="1336">
        <v>39022</v>
      </c>
      <c r="B3834" s="1337" t="s">
        <v>12184</v>
      </c>
      <c r="C3834" s="1336" t="s">
        <v>7867</v>
      </c>
      <c r="D3834" s="1364">
        <v>569.9</v>
      </c>
    </row>
    <row r="3835" spans="1:4" ht="30">
      <c r="A3835" s="1365">
        <v>39024</v>
      </c>
      <c r="B3835" s="1366" t="s">
        <v>12185</v>
      </c>
      <c r="C3835" s="1365" t="s">
        <v>7867</v>
      </c>
      <c r="D3835" s="1367">
        <v>911.9</v>
      </c>
    </row>
    <row r="3836" spans="1:4" ht="30">
      <c r="A3836" s="1336">
        <v>4914</v>
      </c>
      <c r="B3836" s="1337" t="s">
        <v>12186</v>
      </c>
      <c r="C3836" s="1336" t="s">
        <v>7868</v>
      </c>
      <c r="D3836" s="1364">
        <v>739.39</v>
      </c>
    </row>
    <row r="3837" spans="1:4">
      <c r="A3837" s="1365">
        <v>4917</v>
      </c>
      <c r="B3837" s="1366" t="s">
        <v>12187</v>
      </c>
      <c r="C3837" s="1365" t="s">
        <v>7868</v>
      </c>
      <c r="D3837" s="1367">
        <v>510.63</v>
      </c>
    </row>
    <row r="3838" spans="1:4" ht="30">
      <c r="A3838" s="1336">
        <v>39025</v>
      </c>
      <c r="B3838" s="1337" t="s">
        <v>12188</v>
      </c>
      <c r="C3838" s="1336" t="s">
        <v>7867</v>
      </c>
      <c r="D3838" s="1364">
        <v>935.06</v>
      </c>
    </row>
    <row r="3839" spans="1:4">
      <c r="A3839" s="1365">
        <v>4930</v>
      </c>
      <c r="B3839" s="1366" t="s">
        <v>12189</v>
      </c>
      <c r="C3839" s="1365" t="s">
        <v>7868</v>
      </c>
      <c r="D3839" s="1367">
        <v>495.25</v>
      </c>
    </row>
    <row r="3840" spans="1:4" ht="30">
      <c r="A3840" s="1336">
        <v>4922</v>
      </c>
      <c r="B3840" s="1337" t="s">
        <v>12190</v>
      </c>
      <c r="C3840" s="1336" t="s">
        <v>7868</v>
      </c>
      <c r="D3840" s="1364">
        <v>473.65</v>
      </c>
    </row>
    <row r="3841" spans="1:4" ht="30">
      <c r="A3841" s="1365">
        <v>4911</v>
      </c>
      <c r="B3841" s="1366" t="s">
        <v>12191</v>
      </c>
      <c r="C3841" s="1365" t="s">
        <v>7868</v>
      </c>
      <c r="D3841" s="1367">
        <v>117.72</v>
      </c>
    </row>
    <row r="3842" spans="1:4" ht="30">
      <c r="A3842" s="1336">
        <v>37518</v>
      </c>
      <c r="B3842" s="1337" t="s">
        <v>12192</v>
      </c>
      <c r="C3842" s="1336" t="s">
        <v>7868</v>
      </c>
      <c r="D3842" s="1364">
        <v>150.28</v>
      </c>
    </row>
    <row r="3843" spans="1:4" ht="30">
      <c r="A3843" s="1365">
        <v>4910</v>
      </c>
      <c r="B3843" s="1366" t="s">
        <v>12193</v>
      </c>
      <c r="C3843" s="1365" t="s">
        <v>7868</v>
      </c>
      <c r="D3843" s="1367">
        <v>117.72</v>
      </c>
    </row>
    <row r="3844" spans="1:4" ht="30">
      <c r="A3844" s="1336">
        <v>4943</v>
      </c>
      <c r="B3844" s="1337" t="s">
        <v>12194</v>
      </c>
      <c r="C3844" s="1336" t="s">
        <v>7868</v>
      </c>
      <c r="D3844" s="1364">
        <v>186.84</v>
      </c>
    </row>
    <row r="3845" spans="1:4">
      <c r="A3845" s="1365">
        <v>5002</v>
      </c>
      <c r="B3845" s="1366" t="s">
        <v>12195</v>
      </c>
      <c r="C3845" s="1365" t="s">
        <v>7868</v>
      </c>
      <c r="D3845" s="1367">
        <v>228.03</v>
      </c>
    </row>
    <row r="3846" spans="1:4">
      <c r="A3846" s="1336">
        <v>4977</v>
      </c>
      <c r="B3846" s="1337" t="s">
        <v>12196</v>
      </c>
      <c r="C3846" s="1336" t="s">
        <v>7868</v>
      </c>
      <c r="D3846" s="1364">
        <v>153.91999999999999</v>
      </c>
    </row>
    <row r="3847" spans="1:4">
      <c r="A3847" s="1365">
        <v>5028</v>
      </c>
      <c r="B3847" s="1366" t="s">
        <v>12197</v>
      </c>
      <c r="C3847" s="1365" t="s">
        <v>7868</v>
      </c>
      <c r="D3847" s="1367">
        <v>376.63</v>
      </c>
    </row>
    <row r="3848" spans="1:4">
      <c r="A3848" s="1336">
        <v>4998</v>
      </c>
      <c r="B3848" s="1337" t="s">
        <v>12198</v>
      </c>
      <c r="C3848" s="1336" t="s">
        <v>7868</v>
      </c>
      <c r="D3848" s="1364">
        <v>312.8</v>
      </c>
    </row>
    <row r="3849" spans="1:4">
      <c r="A3849" s="1365">
        <v>4969</v>
      </c>
      <c r="B3849" s="1366" t="s">
        <v>12199</v>
      </c>
      <c r="C3849" s="1365" t="s">
        <v>7868</v>
      </c>
      <c r="D3849" s="1367">
        <v>217.7</v>
      </c>
    </row>
    <row r="3850" spans="1:4" ht="30">
      <c r="A3850" s="1336">
        <v>11364</v>
      </c>
      <c r="B3850" s="1337" t="s">
        <v>12200</v>
      </c>
      <c r="C3850" s="1336" t="s">
        <v>7867</v>
      </c>
      <c r="D3850" s="1364">
        <v>110.92</v>
      </c>
    </row>
    <row r="3851" spans="1:4" ht="30">
      <c r="A3851" s="1365">
        <v>11365</v>
      </c>
      <c r="B3851" s="1366" t="s">
        <v>12201</v>
      </c>
      <c r="C3851" s="1365" t="s">
        <v>7867</v>
      </c>
      <c r="D3851" s="1367">
        <v>119.45</v>
      </c>
    </row>
    <row r="3852" spans="1:4" ht="30">
      <c r="A3852" s="1336">
        <v>11366</v>
      </c>
      <c r="B3852" s="1337" t="s">
        <v>12202</v>
      </c>
      <c r="C3852" s="1336" t="s">
        <v>7867</v>
      </c>
      <c r="D3852" s="1364">
        <v>126.41</v>
      </c>
    </row>
    <row r="3853" spans="1:4" ht="30">
      <c r="A3853" s="1365">
        <v>11367</v>
      </c>
      <c r="B3853" s="1366" t="s">
        <v>12203</v>
      </c>
      <c r="C3853" s="1365" t="s">
        <v>7868</v>
      </c>
      <c r="D3853" s="1367">
        <v>97.38</v>
      </c>
    </row>
    <row r="3854" spans="1:4" ht="30">
      <c r="A3854" s="1336">
        <v>4989</v>
      </c>
      <c r="B3854" s="1337" t="s">
        <v>12204</v>
      </c>
      <c r="C3854" s="1336" t="s">
        <v>7867</v>
      </c>
      <c r="D3854" s="1364">
        <v>252.68</v>
      </c>
    </row>
    <row r="3855" spans="1:4" ht="30">
      <c r="A3855" s="1365">
        <v>4982</v>
      </c>
      <c r="B3855" s="1366" t="s">
        <v>12205</v>
      </c>
      <c r="C3855" s="1365" t="s">
        <v>7867</v>
      </c>
      <c r="D3855" s="1367">
        <v>219.37</v>
      </c>
    </row>
    <row r="3856" spans="1:4" ht="30">
      <c r="A3856" s="1336">
        <v>20322</v>
      </c>
      <c r="B3856" s="1337" t="s">
        <v>12206</v>
      </c>
      <c r="C3856" s="1336" t="s">
        <v>7867</v>
      </c>
      <c r="D3856" s="1364">
        <v>193.34</v>
      </c>
    </row>
    <row r="3857" spans="1:4" ht="30">
      <c r="A3857" s="1365">
        <v>10553</v>
      </c>
      <c r="B3857" s="1366" t="s">
        <v>12207</v>
      </c>
      <c r="C3857" s="1365" t="s">
        <v>7867</v>
      </c>
      <c r="D3857" s="1367">
        <v>206.13</v>
      </c>
    </row>
    <row r="3858" spans="1:4" ht="30">
      <c r="A3858" s="1336">
        <v>5020</v>
      </c>
      <c r="B3858" s="1337" t="s">
        <v>12208</v>
      </c>
      <c r="C3858" s="1336" t="s">
        <v>7867</v>
      </c>
      <c r="D3858" s="1364">
        <v>213.72</v>
      </c>
    </row>
    <row r="3859" spans="1:4" ht="30">
      <c r="A3859" s="1365">
        <v>4962</v>
      </c>
      <c r="B3859" s="1366" t="s">
        <v>12209</v>
      </c>
      <c r="C3859" s="1365" t="s">
        <v>7867</v>
      </c>
      <c r="D3859" s="1367">
        <v>208.21</v>
      </c>
    </row>
    <row r="3860" spans="1:4" ht="30">
      <c r="A3860" s="1336">
        <v>4981</v>
      </c>
      <c r="B3860" s="1337" t="s">
        <v>12210</v>
      </c>
      <c r="C3860" s="1336" t="s">
        <v>7867</v>
      </c>
      <c r="D3860" s="1364">
        <v>147.24</v>
      </c>
    </row>
    <row r="3861" spans="1:4" ht="30">
      <c r="A3861" s="1365">
        <v>10554</v>
      </c>
      <c r="B3861" s="1366" t="s">
        <v>12211</v>
      </c>
      <c r="C3861" s="1365" t="s">
        <v>7867</v>
      </c>
      <c r="D3861" s="1367">
        <v>230.37</v>
      </c>
    </row>
    <row r="3862" spans="1:4" ht="30">
      <c r="A3862" s="1336">
        <v>4964</v>
      </c>
      <c r="B3862" s="1337" t="s">
        <v>12212</v>
      </c>
      <c r="C3862" s="1336" t="s">
        <v>7867</v>
      </c>
      <c r="D3862" s="1364">
        <v>252.83</v>
      </c>
    </row>
    <row r="3863" spans="1:4" ht="30">
      <c r="A3863" s="1365">
        <v>4992</v>
      </c>
      <c r="B3863" s="1366" t="s">
        <v>12213</v>
      </c>
      <c r="C3863" s="1365" t="s">
        <v>7867</v>
      </c>
      <c r="D3863" s="1367">
        <v>250.75</v>
      </c>
    </row>
    <row r="3864" spans="1:4" ht="30">
      <c r="A3864" s="1336">
        <v>10555</v>
      </c>
      <c r="B3864" s="1337" t="s">
        <v>12214</v>
      </c>
      <c r="C3864" s="1336" t="s">
        <v>7867</v>
      </c>
      <c r="D3864" s="1364">
        <v>222.34</v>
      </c>
    </row>
    <row r="3865" spans="1:4" ht="30">
      <c r="A3865" s="1365">
        <v>4987</v>
      </c>
      <c r="B3865" s="1366" t="s">
        <v>12215</v>
      </c>
      <c r="C3865" s="1365" t="s">
        <v>7867</v>
      </c>
      <c r="D3865" s="1367">
        <v>230.37</v>
      </c>
    </row>
    <row r="3866" spans="1:4" ht="30">
      <c r="A3866" s="1336">
        <v>10556</v>
      </c>
      <c r="B3866" s="1337" t="s">
        <v>12216</v>
      </c>
      <c r="C3866" s="1336" t="s">
        <v>7867</v>
      </c>
      <c r="D3866" s="1364">
        <v>236.21</v>
      </c>
    </row>
    <row r="3867" spans="1:4" ht="30">
      <c r="A3867" s="1365">
        <v>4958</v>
      </c>
      <c r="B3867" s="1366" t="s">
        <v>12217</v>
      </c>
      <c r="C3867" s="1365" t="s">
        <v>7868</v>
      </c>
      <c r="D3867" s="1367">
        <v>135</v>
      </c>
    </row>
    <row r="3868" spans="1:4" ht="30">
      <c r="A3868" s="1336">
        <v>39502</v>
      </c>
      <c r="B3868" s="1337" t="s">
        <v>12218</v>
      </c>
      <c r="C3868" s="1336" t="s">
        <v>7867</v>
      </c>
      <c r="D3868" s="1364">
        <v>327.19</v>
      </c>
    </row>
    <row r="3869" spans="1:4" ht="30">
      <c r="A3869" s="1365">
        <v>39504</v>
      </c>
      <c r="B3869" s="1366" t="s">
        <v>12219</v>
      </c>
      <c r="C3869" s="1365" t="s">
        <v>7867</v>
      </c>
      <c r="D3869" s="1367">
        <v>232.01</v>
      </c>
    </row>
    <row r="3870" spans="1:4" ht="30">
      <c r="A3870" s="1336">
        <v>39503</v>
      </c>
      <c r="B3870" s="1337" t="s">
        <v>12220</v>
      </c>
      <c r="C3870" s="1336" t="s">
        <v>7867</v>
      </c>
      <c r="D3870" s="1364">
        <v>355.45</v>
      </c>
    </row>
    <row r="3871" spans="1:4" ht="30">
      <c r="A3871" s="1365">
        <v>39505</v>
      </c>
      <c r="B3871" s="1366" t="s">
        <v>12221</v>
      </c>
      <c r="C3871" s="1365" t="s">
        <v>7867</v>
      </c>
      <c r="D3871" s="1367">
        <v>252.83</v>
      </c>
    </row>
    <row r="3872" spans="1:4">
      <c r="A3872" s="1336">
        <v>25969</v>
      </c>
      <c r="B3872" s="1337" t="s">
        <v>12222</v>
      </c>
      <c r="C3872" s="1336" t="s">
        <v>7867</v>
      </c>
      <c r="D3872" s="1364">
        <v>240.91</v>
      </c>
    </row>
    <row r="3873" spans="1:4" ht="30">
      <c r="A3873" s="1365">
        <v>4944</v>
      </c>
      <c r="B3873" s="1366" t="s">
        <v>12223</v>
      </c>
      <c r="C3873" s="1365" t="s">
        <v>7868</v>
      </c>
      <c r="D3873" s="1367">
        <v>229.14</v>
      </c>
    </row>
    <row r="3874" spans="1:4">
      <c r="A3874" s="1336">
        <v>21102</v>
      </c>
      <c r="B3874" s="1337" t="s">
        <v>12224</v>
      </c>
      <c r="C3874" s="1336" t="s">
        <v>7867</v>
      </c>
      <c r="D3874" s="1364">
        <v>37.83</v>
      </c>
    </row>
    <row r="3875" spans="1:4">
      <c r="A3875" s="1365">
        <v>21101</v>
      </c>
      <c r="B3875" s="1366" t="s">
        <v>12225</v>
      </c>
      <c r="C3875" s="1365" t="s">
        <v>7867</v>
      </c>
      <c r="D3875" s="1367">
        <v>24.29</v>
      </c>
    </row>
    <row r="3876" spans="1:4">
      <c r="A3876" s="1336">
        <v>34713</v>
      </c>
      <c r="B3876" s="1337" t="s">
        <v>12226</v>
      </c>
      <c r="C3876" s="1336" t="s">
        <v>7868</v>
      </c>
      <c r="D3876" s="1364">
        <v>232.23</v>
      </c>
    </row>
    <row r="3877" spans="1:4" ht="30">
      <c r="A3877" s="1365">
        <v>4947</v>
      </c>
      <c r="B3877" s="1366" t="s">
        <v>12227</v>
      </c>
      <c r="C3877" s="1365" t="s">
        <v>7868</v>
      </c>
      <c r="D3877" s="1367">
        <v>636.44000000000005</v>
      </c>
    </row>
    <row r="3878" spans="1:4">
      <c r="A3878" s="1336">
        <v>37563</v>
      </c>
      <c r="B3878" s="1337" t="s">
        <v>12228</v>
      </c>
      <c r="C3878" s="1336" t="s">
        <v>7868</v>
      </c>
      <c r="D3878" s="1364">
        <v>488.68</v>
      </c>
    </row>
    <row r="3879" spans="1:4">
      <c r="A3879" s="1365">
        <v>4948</v>
      </c>
      <c r="B3879" s="1366" t="s">
        <v>12229</v>
      </c>
      <c r="C3879" s="1365" t="s">
        <v>7868</v>
      </c>
      <c r="D3879" s="1367">
        <v>443.5</v>
      </c>
    </row>
    <row r="3880" spans="1:4" ht="30">
      <c r="A3880" s="1336">
        <v>37561</v>
      </c>
      <c r="B3880" s="1337" t="s">
        <v>12230</v>
      </c>
      <c r="C3880" s="1336" t="s">
        <v>7868</v>
      </c>
      <c r="D3880" s="1364">
        <v>912.24</v>
      </c>
    </row>
    <row r="3881" spans="1:4" ht="30">
      <c r="A3881" s="1365">
        <v>37562</v>
      </c>
      <c r="B3881" s="1366" t="s">
        <v>12231</v>
      </c>
      <c r="C3881" s="1365" t="s">
        <v>7868</v>
      </c>
      <c r="D3881" s="1367">
        <v>585.11</v>
      </c>
    </row>
    <row r="3882" spans="1:4">
      <c r="A3882" s="1336">
        <v>37585</v>
      </c>
      <c r="B3882" s="1337" t="s">
        <v>12232</v>
      </c>
      <c r="C3882" s="1336" t="s">
        <v>7867</v>
      </c>
      <c r="D3882" s="1364">
        <v>254.6</v>
      </c>
    </row>
    <row r="3883" spans="1:4">
      <c r="A3883" s="1365">
        <v>14164</v>
      </c>
      <c r="B3883" s="1366" t="s">
        <v>12233</v>
      </c>
      <c r="C3883" s="1365" t="s">
        <v>7867</v>
      </c>
      <c r="D3883" s="1367">
        <v>1527.36</v>
      </c>
    </row>
    <row r="3884" spans="1:4">
      <c r="A3884" s="1336">
        <v>14163</v>
      </c>
      <c r="B3884" s="1337" t="s">
        <v>12234</v>
      </c>
      <c r="C3884" s="1336" t="s">
        <v>7867</v>
      </c>
      <c r="D3884" s="1364">
        <v>1735.94</v>
      </c>
    </row>
    <row r="3885" spans="1:4">
      <c r="A3885" s="1365">
        <v>5051</v>
      </c>
      <c r="B3885" s="1366" t="s">
        <v>12235</v>
      </c>
      <c r="C3885" s="1365" t="s">
        <v>7867</v>
      </c>
      <c r="D3885" s="1367">
        <v>1476.39</v>
      </c>
    </row>
    <row r="3886" spans="1:4">
      <c r="A3886" s="1336">
        <v>14162</v>
      </c>
      <c r="B3886" s="1337" t="s">
        <v>12236</v>
      </c>
      <c r="C3886" s="1336" t="s">
        <v>7867</v>
      </c>
      <c r="D3886" s="1364">
        <v>1474.25</v>
      </c>
    </row>
    <row r="3887" spans="1:4">
      <c r="A3887" s="1365">
        <v>5052</v>
      </c>
      <c r="B3887" s="1366" t="s">
        <v>12237</v>
      </c>
      <c r="C3887" s="1365" t="s">
        <v>7867</v>
      </c>
      <c r="D3887" s="1367">
        <v>1100</v>
      </c>
    </row>
    <row r="3888" spans="1:4">
      <c r="A3888" s="1336">
        <v>14166</v>
      </c>
      <c r="B3888" s="1337" t="s">
        <v>12238</v>
      </c>
      <c r="C3888" s="1336" t="s">
        <v>7867</v>
      </c>
      <c r="D3888" s="1364">
        <v>1113.96</v>
      </c>
    </row>
    <row r="3889" spans="1:4">
      <c r="A3889" s="1365">
        <v>14165</v>
      </c>
      <c r="B3889" s="1366" t="s">
        <v>12239</v>
      </c>
      <c r="C3889" s="1365" t="s">
        <v>7867</v>
      </c>
      <c r="D3889" s="1367">
        <v>1543.24</v>
      </c>
    </row>
    <row r="3890" spans="1:4">
      <c r="A3890" s="1336">
        <v>5050</v>
      </c>
      <c r="B3890" s="1337" t="s">
        <v>12240</v>
      </c>
      <c r="C3890" s="1336" t="s">
        <v>7867</v>
      </c>
      <c r="D3890" s="1364">
        <v>379.83</v>
      </c>
    </row>
    <row r="3891" spans="1:4">
      <c r="A3891" s="1365">
        <v>12378</v>
      </c>
      <c r="B3891" s="1366" t="s">
        <v>12241</v>
      </c>
      <c r="C3891" s="1365" t="s">
        <v>7867</v>
      </c>
      <c r="D3891" s="1367">
        <v>902.83</v>
      </c>
    </row>
    <row r="3892" spans="1:4">
      <c r="A3892" s="1336">
        <v>5040</v>
      </c>
      <c r="B3892" s="1337" t="s">
        <v>12242</v>
      </c>
      <c r="C3892" s="1336" t="s">
        <v>7867</v>
      </c>
      <c r="D3892" s="1364">
        <v>207.96</v>
      </c>
    </row>
    <row r="3893" spans="1:4">
      <c r="A3893" s="1365">
        <v>5054</v>
      </c>
      <c r="B3893" s="1366" t="s">
        <v>12243</v>
      </c>
      <c r="C3893" s="1365" t="s">
        <v>7867</v>
      </c>
      <c r="D3893" s="1367">
        <v>303.37</v>
      </c>
    </row>
    <row r="3894" spans="1:4">
      <c r="A3894" s="1336">
        <v>12366</v>
      </c>
      <c r="B3894" s="1337" t="s">
        <v>12244</v>
      </c>
      <c r="C3894" s="1336" t="s">
        <v>7867</v>
      </c>
      <c r="D3894" s="1364">
        <v>540.11</v>
      </c>
    </row>
    <row r="3895" spans="1:4">
      <c r="A3895" s="1365">
        <v>5045</v>
      </c>
      <c r="B3895" s="1366" t="s">
        <v>12245</v>
      </c>
      <c r="C3895" s="1365" t="s">
        <v>7867</v>
      </c>
      <c r="D3895" s="1367">
        <v>752.13</v>
      </c>
    </row>
    <row r="3896" spans="1:4">
      <c r="A3896" s="1336">
        <v>12367</v>
      </c>
      <c r="B3896" s="1337" t="s">
        <v>12246</v>
      </c>
      <c r="C3896" s="1336" t="s">
        <v>7867</v>
      </c>
      <c r="D3896" s="1364">
        <v>2302.65</v>
      </c>
    </row>
    <row r="3897" spans="1:4">
      <c r="A3897" s="1365">
        <v>12368</v>
      </c>
      <c r="B3897" s="1366" t="s">
        <v>12247</v>
      </c>
      <c r="C3897" s="1365" t="s">
        <v>7867</v>
      </c>
      <c r="D3897" s="1367">
        <v>4556</v>
      </c>
    </row>
    <row r="3898" spans="1:4">
      <c r="A3898" s="1336">
        <v>5042</v>
      </c>
      <c r="B3898" s="1337" t="s">
        <v>12248</v>
      </c>
      <c r="C3898" s="1336" t="s">
        <v>7867</v>
      </c>
      <c r="D3898" s="1364">
        <v>392.35</v>
      </c>
    </row>
    <row r="3899" spans="1:4">
      <c r="A3899" s="1365">
        <v>5044</v>
      </c>
      <c r="B3899" s="1366" t="s">
        <v>12249</v>
      </c>
      <c r="C3899" s="1365" t="s">
        <v>7867</v>
      </c>
      <c r="D3899" s="1367">
        <v>530.64</v>
      </c>
    </row>
    <row r="3900" spans="1:4">
      <c r="A3900" s="1336">
        <v>5055</v>
      </c>
      <c r="B3900" s="1337" t="s">
        <v>12250</v>
      </c>
      <c r="C3900" s="1336" t="s">
        <v>7867</v>
      </c>
      <c r="D3900" s="1364">
        <v>754.43</v>
      </c>
    </row>
    <row r="3901" spans="1:4">
      <c r="A3901" s="1365">
        <v>5041</v>
      </c>
      <c r="B3901" s="1366" t="s">
        <v>12251</v>
      </c>
      <c r="C3901" s="1365" t="s">
        <v>7867</v>
      </c>
      <c r="D3901" s="1367">
        <v>278.72000000000003</v>
      </c>
    </row>
    <row r="3902" spans="1:4">
      <c r="A3902" s="1336">
        <v>5043</v>
      </c>
      <c r="B3902" s="1337" t="s">
        <v>12252</v>
      </c>
      <c r="C3902" s="1336" t="s">
        <v>7867</v>
      </c>
      <c r="D3902" s="1364">
        <v>481.32</v>
      </c>
    </row>
    <row r="3903" spans="1:4">
      <c r="A3903" s="1365">
        <v>5053</v>
      </c>
      <c r="B3903" s="1366" t="s">
        <v>12253</v>
      </c>
      <c r="C3903" s="1365" t="s">
        <v>7867</v>
      </c>
      <c r="D3903" s="1367">
        <v>587.19000000000005</v>
      </c>
    </row>
    <row r="3904" spans="1:4">
      <c r="A3904" s="1336">
        <v>5035</v>
      </c>
      <c r="B3904" s="1337" t="s">
        <v>12254</v>
      </c>
      <c r="C3904" s="1336" t="s">
        <v>7867</v>
      </c>
      <c r="D3904" s="1364">
        <v>960.05</v>
      </c>
    </row>
    <row r="3905" spans="1:4">
      <c r="A3905" s="1365">
        <v>5036</v>
      </c>
      <c r="B3905" s="1366" t="s">
        <v>12255</v>
      </c>
      <c r="C3905" s="1365" t="s">
        <v>7867</v>
      </c>
      <c r="D3905" s="1367">
        <v>1602.64</v>
      </c>
    </row>
    <row r="3906" spans="1:4">
      <c r="A3906" s="1336">
        <v>5059</v>
      </c>
      <c r="B3906" s="1337" t="s">
        <v>12256</v>
      </c>
      <c r="C3906" s="1336" t="s">
        <v>7867</v>
      </c>
      <c r="D3906" s="1364">
        <v>750.85</v>
      </c>
    </row>
    <row r="3907" spans="1:4">
      <c r="A3907" s="1365">
        <v>5034</v>
      </c>
      <c r="B3907" s="1366" t="s">
        <v>12257</v>
      </c>
      <c r="C3907" s="1365" t="s">
        <v>7867</v>
      </c>
      <c r="D3907" s="1367">
        <v>1036.0999999999999</v>
      </c>
    </row>
    <row r="3908" spans="1:4">
      <c r="A3908" s="1336">
        <v>5056</v>
      </c>
      <c r="B3908" s="1337" t="s">
        <v>12258</v>
      </c>
      <c r="C3908" s="1336" t="s">
        <v>7867</v>
      </c>
      <c r="D3908" s="1364">
        <v>805.07</v>
      </c>
    </row>
    <row r="3909" spans="1:4">
      <c r="A3909" s="1365">
        <v>5057</v>
      </c>
      <c r="B3909" s="1366" t="s">
        <v>12259</v>
      </c>
      <c r="C3909" s="1365" t="s">
        <v>7867</v>
      </c>
      <c r="D3909" s="1367">
        <v>645.66</v>
      </c>
    </row>
    <row r="3910" spans="1:4">
      <c r="A3910" s="1336">
        <v>5033</v>
      </c>
      <c r="B3910" s="1337" t="s">
        <v>12260</v>
      </c>
      <c r="C3910" s="1336" t="s">
        <v>7867</v>
      </c>
      <c r="D3910" s="1364">
        <v>536</v>
      </c>
    </row>
    <row r="3911" spans="1:4">
      <c r="A3911" s="1365">
        <v>5037</v>
      </c>
      <c r="B3911" s="1366" t="s">
        <v>12261</v>
      </c>
      <c r="C3911" s="1365" t="s">
        <v>7867</v>
      </c>
      <c r="D3911" s="1367">
        <v>271.93</v>
      </c>
    </row>
    <row r="3912" spans="1:4">
      <c r="A3912" s="1336">
        <v>5038</v>
      </c>
      <c r="B3912" s="1337" t="s">
        <v>12262</v>
      </c>
      <c r="C3912" s="1336" t="s">
        <v>7867</v>
      </c>
      <c r="D3912" s="1364">
        <v>436.84</v>
      </c>
    </row>
    <row r="3913" spans="1:4">
      <c r="A3913" s="1365">
        <v>12374</v>
      </c>
      <c r="B3913" s="1366" t="s">
        <v>12263</v>
      </c>
      <c r="C3913" s="1365" t="s">
        <v>7867</v>
      </c>
      <c r="D3913" s="1367">
        <v>268</v>
      </c>
    </row>
    <row r="3914" spans="1:4">
      <c r="A3914" s="1336">
        <v>12372</v>
      </c>
      <c r="B3914" s="1337" t="s">
        <v>12264</v>
      </c>
      <c r="C3914" s="1336" t="s">
        <v>7867</v>
      </c>
      <c r="D3914" s="1364">
        <v>575.66</v>
      </c>
    </row>
    <row r="3915" spans="1:4">
      <c r="A3915" s="1365">
        <v>13335</v>
      </c>
      <c r="B3915" s="1366" t="s">
        <v>12265</v>
      </c>
      <c r="C3915" s="1365" t="s">
        <v>7867</v>
      </c>
      <c r="D3915" s="1367">
        <v>346.67</v>
      </c>
    </row>
    <row r="3916" spans="1:4">
      <c r="A3916" s="1336">
        <v>13339</v>
      </c>
      <c r="B3916" s="1337" t="s">
        <v>12266</v>
      </c>
      <c r="C3916" s="1336" t="s">
        <v>7867</v>
      </c>
      <c r="D3916" s="1364">
        <v>855.78</v>
      </c>
    </row>
    <row r="3917" spans="1:4">
      <c r="A3917" s="1365">
        <v>12373</v>
      </c>
      <c r="B3917" s="1366" t="s">
        <v>12267</v>
      </c>
      <c r="C3917" s="1365" t="s">
        <v>7867</v>
      </c>
      <c r="D3917" s="1367">
        <v>896.19</v>
      </c>
    </row>
    <row r="3918" spans="1:4">
      <c r="A3918" s="1336">
        <v>34712</v>
      </c>
      <c r="B3918" s="1337" t="s">
        <v>12268</v>
      </c>
      <c r="C3918" s="1336" t="s">
        <v>7867</v>
      </c>
      <c r="D3918" s="1364">
        <v>653.91999999999996</v>
      </c>
    </row>
    <row r="3919" spans="1:4">
      <c r="A3919" s="1365">
        <v>34711</v>
      </c>
      <c r="B3919" s="1366" t="s">
        <v>12269</v>
      </c>
      <c r="C3919" s="1365" t="s">
        <v>7867</v>
      </c>
      <c r="D3919" s="1367">
        <v>857.6</v>
      </c>
    </row>
    <row r="3920" spans="1:4">
      <c r="A3920" s="1336">
        <v>34706</v>
      </c>
      <c r="B3920" s="1337" t="s">
        <v>12270</v>
      </c>
      <c r="C3920" s="1336" t="s">
        <v>7867</v>
      </c>
      <c r="D3920" s="1364">
        <v>1469.71</v>
      </c>
    </row>
    <row r="3921" spans="1:4">
      <c r="A3921" s="1365">
        <v>34703</v>
      </c>
      <c r="B3921" s="1366" t="s">
        <v>12271</v>
      </c>
      <c r="C3921" s="1365" t="s">
        <v>7867</v>
      </c>
      <c r="D3921" s="1367">
        <v>2465.6</v>
      </c>
    </row>
    <row r="3922" spans="1:4">
      <c r="A3922" s="1336">
        <v>12388</v>
      </c>
      <c r="B3922" s="1337" t="s">
        <v>12272</v>
      </c>
      <c r="C3922" s="1336" t="s">
        <v>7867</v>
      </c>
      <c r="D3922" s="1364">
        <v>224.83</v>
      </c>
    </row>
    <row r="3923" spans="1:4">
      <c r="A3923" s="1365">
        <v>34695</v>
      </c>
      <c r="B3923" s="1366" t="s">
        <v>12273</v>
      </c>
      <c r="C3923" s="1365" t="s">
        <v>7867</v>
      </c>
      <c r="D3923" s="1367">
        <v>616.4</v>
      </c>
    </row>
    <row r="3924" spans="1:4">
      <c r="A3924" s="1336">
        <v>34692</v>
      </c>
      <c r="B3924" s="1337" t="s">
        <v>12274</v>
      </c>
      <c r="C3924" s="1336" t="s">
        <v>7867</v>
      </c>
      <c r="D3924" s="1364">
        <v>1479.36</v>
      </c>
    </row>
    <row r="3925" spans="1:4">
      <c r="A3925" s="1365">
        <v>26028</v>
      </c>
      <c r="B3925" s="1366" t="s">
        <v>12275</v>
      </c>
      <c r="C3925" s="1365" t="s">
        <v>7880</v>
      </c>
      <c r="D3925" s="1367">
        <v>245.24</v>
      </c>
    </row>
    <row r="3926" spans="1:4">
      <c r="A3926" s="1336">
        <v>11844</v>
      </c>
      <c r="B3926" s="1337" t="s">
        <v>12276</v>
      </c>
      <c r="C3926" s="1336" t="s">
        <v>7870</v>
      </c>
      <c r="D3926" s="1364">
        <v>16.34</v>
      </c>
    </row>
    <row r="3927" spans="1:4">
      <c r="A3927" s="1365">
        <v>4465</v>
      </c>
      <c r="B3927" s="1366" t="s">
        <v>12277</v>
      </c>
      <c r="C3927" s="1365" t="s">
        <v>7870</v>
      </c>
      <c r="D3927" s="1367">
        <v>24.75</v>
      </c>
    </row>
    <row r="3928" spans="1:4">
      <c r="A3928" s="1336">
        <v>35273</v>
      </c>
      <c r="B3928" s="1337" t="s">
        <v>12278</v>
      </c>
      <c r="C3928" s="1336" t="s">
        <v>7870</v>
      </c>
      <c r="D3928" s="1364">
        <v>27.34</v>
      </c>
    </row>
    <row r="3929" spans="1:4">
      <c r="A3929" s="1365">
        <v>4470</v>
      </c>
      <c r="B3929" s="1366" t="s">
        <v>12279</v>
      </c>
      <c r="C3929" s="1365" t="s">
        <v>7870</v>
      </c>
      <c r="D3929" s="1367">
        <v>40.86</v>
      </c>
    </row>
    <row r="3930" spans="1:4">
      <c r="A3930" s="1336">
        <v>20204</v>
      </c>
      <c r="B3930" s="1337" t="s">
        <v>12280</v>
      </c>
      <c r="C3930" s="1336" t="s">
        <v>7870</v>
      </c>
      <c r="D3930" s="1364">
        <v>23.08</v>
      </c>
    </row>
    <row r="3931" spans="1:4">
      <c r="A3931" s="1365">
        <v>20208</v>
      </c>
      <c r="B3931" s="1366" t="s">
        <v>12281</v>
      </c>
      <c r="C3931" s="1365" t="s">
        <v>7870</v>
      </c>
      <c r="D3931" s="1367">
        <v>27.1</v>
      </c>
    </row>
    <row r="3932" spans="1:4">
      <c r="A3932" s="1336">
        <v>4437</v>
      </c>
      <c r="B3932" s="1337" t="s">
        <v>12282</v>
      </c>
      <c r="C3932" s="1336" t="s">
        <v>7870</v>
      </c>
      <c r="D3932" s="1364">
        <v>29.59</v>
      </c>
    </row>
    <row r="3933" spans="1:4">
      <c r="A3933" s="1365">
        <v>14580</v>
      </c>
      <c r="B3933" s="1366" t="s">
        <v>12283</v>
      </c>
      <c r="C3933" s="1365" t="s">
        <v>7870</v>
      </c>
      <c r="D3933" s="1367">
        <v>32.22</v>
      </c>
    </row>
    <row r="3934" spans="1:4">
      <c r="A3934" s="1336">
        <v>40304</v>
      </c>
      <c r="B3934" s="1337" t="s">
        <v>12284</v>
      </c>
      <c r="C3934" s="1336" t="s">
        <v>7871</v>
      </c>
      <c r="D3934" s="1364">
        <v>11.3</v>
      </c>
    </row>
    <row r="3935" spans="1:4">
      <c r="A3935" s="1365">
        <v>5065</v>
      </c>
      <c r="B3935" s="1366" t="s">
        <v>12285</v>
      </c>
      <c r="C3935" s="1365" t="s">
        <v>7871</v>
      </c>
      <c r="D3935" s="1367">
        <v>17.41</v>
      </c>
    </row>
    <row r="3936" spans="1:4">
      <c r="A3936" s="1336">
        <v>5072</v>
      </c>
      <c r="B3936" s="1337" t="s">
        <v>12286</v>
      </c>
      <c r="C3936" s="1336" t="s">
        <v>7871</v>
      </c>
      <c r="D3936" s="1364">
        <v>16.11</v>
      </c>
    </row>
    <row r="3937" spans="1:4">
      <c r="A3937" s="1365">
        <v>5066</v>
      </c>
      <c r="B3937" s="1366" t="s">
        <v>12287</v>
      </c>
      <c r="C3937" s="1365" t="s">
        <v>7871</v>
      </c>
      <c r="D3937" s="1367">
        <v>12.06</v>
      </c>
    </row>
    <row r="3938" spans="1:4">
      <c r="A3938" s="1336">
        <v>5063</v>
      </c>
      <c r="B3938" s="1337" t="s">
        <v>12288</v>
      </c>
      <c r="C3938" s="1336" t="s">
        <v>7871</v>
      </c>
      <c r="D3938" s="1364">
        <v>10.92</v>
      </c>
    </row>
    <row r="3939" spans="1:4">
      <c r="A3939" s="1365">
        <v>20247</v>
      </c>
      <c r="B3939" s="1366" t="s">
        <v>12289</v>
      </c>
      <c r="C3939" s="1365" t="s">
        <v>7871</v>
      </c>
      <c r="D3939" s="1367">
        <v>10.130000000000001</v>
      </c>
    </row>
    <row r="3940" spans="1:4">
      <c r="A3940" s="1336">
        <v>5074</v>
      </c>
      <c r="B3940" s="1337" t="s">
        <v>12290</v>
      </c>
      <c r="C3940" s="1336" t="s">
        <v>7871</v>
      </c>
      <c r="D3940" s="1364">
        <v>10.25</v>
      </c>
    </row>
    <row r="3941" spans="1:4">
      <c r="A3941" s="1365">
        <v>5067</v>
      </c>
      <c r="B3941" s="1366" t="s">
        <v>12291</v>
      </c>
      <c r="C3941" s="1365" t="s">
        <v>7871</v>
      </c>
      <c r="D3941" s="1367">
        <v>9.75</v>
      </c>
    </row>
    <row r="3942" spans="1:4">
      <c r="A3942" s="1336">
        <v>5078</v>
      </c>
      <c r="B3942" s="1337" t="s">
        <v>12292</v>
      </c>
      <c r="C3942" s="1336" t="s">
        <v>7871</v>
      </c>
      <c r="D3942" s="1364">
        <v>9.64</v>
      </c>
    </row>
    <row r="3943" spans="1:4">
      <c r="A3943" s="1365">
        <v>5068</v>
      </c>
      <c r="B3943" s="1366" t="s">
        <v>12293</v>
      </c>
      <c r="C3943" s="1365" t="s">
        <v>7871</v>
      </c>
      <c r="D3943" s="1367">
        <v>9.15</v>
      </c>
    </row>
    <row r="3944" spans="1:4">
      <c r="A3944" s="1336">
        <v>5073</v>
      </c>
      <c r="B3944" s="1337" t="s">
        <v>12294</v>
      </c>
      <c r="C3944" s="1336" t="s">
        <v>7871</v>
      </c>
      <c r="D3944" s="1364">
        <v>9.33</v>
      </c>
    </row>
    <row r="3945" spans="1:4">
      <c r="A3945" s="1365">
        <v>5069</v>
      </c>
      <c r="B3945" s="1366" t="s">
        <v>12295</v>
      </c>
      <c r="C3945" s="1365" t="s">
        <v>7871</v>
      </c>
      <c r="D3945" s="1367">
        <v>9.33</v>
      </c>
    </row>
    <row r="3946" spans="1:4">
      <c r="A3946" s="1336">
        <v>5070</v>
      </c>
      <c r="B3946" s="1337" t="s">
        <v>12296</v>
      </c>
      <c r="C3946" s="1336" t="s">
        <v>7871</v>
      </c>
      <c r="D3946" s="1364">
        <v>9.43</v>
      </c>
    </row>
    <row r="3947" spans="1:4">
      <c r="A3947" s="1365">
        <v>5071</v>
      </c>
      <c r="B3947" s="1366" t="s">
        <v>12297</v>
      </c>
      <c r="C3947" s="1365" t="s">
        <v>7871</v>
      </c>
      <c r="D3947" s="1367">
        <v>9.15</v>
      </c>
    </row>
    <row r="3948" spans="1:4">
      <c r="A3948" s="1336">
        <v>5061</v>
      </c>
      <c r="B3948" s="1337" t="s">
        <v>12298</v>
      </c>
      <c r="C3948" s="1336" t="s">
        <v>7871</v>
      </c>
      <c r="D3948" s="1364">
        <v>9</v>
      </c>
    </row>
    <row r="3949" spans="1:4">
      <c r="A3949" s="1365">
        <v>5075</v>
      </c>
      <c r="B3949" s="1366" t="s">
        <v>12299</v>
      </c>
      <c r="C3949" s="1365" t="s">
        <v>7871</v>
      </c>
      <c r="D3949" s="1367">
        <v>9.15</v>
      </c>
    </row>
    <row r="3950" spans="1:4">
      <c r="A3950" s="1336">
        <v>39027</v>
      </c>
      <c r="B3950" s="1337" t="s">
        <v>12300</v>
      </c>
      <c r="C3950" s="1336" t="s">
        <v>7871</v>
      </c>
      <c r="D3950" s="1364">
        <v>9.14</v>
      </c>
    </row>
    <row r="3951" spans="1:4">
      <c r="A3951" s="1365">
        <v>5062</v>
      </c>
      <c r="B3951" s="1366" t="s">
        <v>12301</v>
      </c>
      <c r="C3951" s="1365" t="s">
        <v>7871</v>
      </c>
      <c r="D3951" s="1367">
        <v>9.27</v>
      </c>
    </row>
    <row r="3952" spans="1:4">
      <c r="A3952" s="1336">
        <v>40568</v>
      </c>
      <c r="B3952" s="1337" t="s">
        <v>12302</v>
      </c>
      <c r="C3952" s="1336" t="s">
        <v>7871</v>
      </c>
      <c r="D3952" s="1364">
        <v>9.2200000000000006</v>
      </c>
    </row>
    <row r="3953" spans="1:4">
      <c r="A3953" s="1365">
        <v>39026</v>
      </c>
      <c r="B3953" s="1366" t="s">
        <v>12303</v>
      </c>
      <c r="C3953" s="1365" t="s">
        <v>7871</v>
      </c>
      <c r="D3953" s="1367">
        <v>10.29</v>
      </c>
    </row>
    <row r="3954" spans="1:4">
      <c r="A3954" s="1336">
        <v>11572</v>
      </c>
      <c r="B3954" s="1337" t="s">
        <v>12304</v>
      </c>
      <c r="C3954" s="1336" t="s">
        <v>7867</v>
      </c>
      <c r="D3954" s="1364">
        <v>15.33</v>
      </c>
    </row>
    <row r="3955" spans="1:4" ht="30">
      <c r="A3955" s="1365">
        <v>42460</v>
      </c>
      <c r="B3955" s="1366" t="s">
        <v>12305</v>
      </c>
      <c r="C3955" s="1365" t="s">
        <v>7867</v>
      </c>
      <c r="D3955" s="1367">
        <v>2756.08</v>
      </c>
    </row>
    <row r="3956" spans="1:4">
      <c r="A3956" s="1336">
        <v>11149</v>
      </c>
      <c r="B3956" s="1337" t="s">
        <v>12306</v>
      </c>
      <c r="C3956" s="1336" t="s">
        <v>7886</v>
      </c>
      <c r="D3956" s="1364">
        <v>155.61000000000001</v>
      </c>
    </row>
    <row r="3957" spans="1:4">
      <c r="A3957" s="1365">
        <v>511</v>
      </c>
      <c r="B3957" s="1366" t="s">
        <v>12307</v>
      </c>
      <c r="C3957" s="1365" t="s">
        <v>7872</v>
      </c>
      <c r="D3957" s="1367">
        <v>15.5</v>
      </c>
    </row>
    <row r="3958" spans="1:4">
      <c r="A3958" s="1336">
        <v>11174</v>
      </c>
      <c r="B3958" s="1337" t="s">
        <v>12308</v>
      </c>
      <c r="C3958" s="1336" t="s">
        <v>7873</v>
      </c>
      <c r="D3958" s="1364">
        <v>441.83</v>
      </c>
    </row>
    <row r="3959" spans="1:4">
      <c r="A3959" s="1365">
        <v>37540</v>
      </c>
      <c r="B3959" s="1366" t="s">
        <v>12309</v>
      </c>
      <c r="C3959" s="1365" t="s">
        <v>7867</v>
      </c>
      <c r="D3959" s="1367">
        <v>56281.79</v>
      </c>
    </row>
    <row r="3960" spans="1:4">
      <c r="A3960" s="1336">
        <v>37548</v>
      </c>
      <c r="B3960" s="1337" t="s">
        <v>12310</v>
      </c>
      <c r="C3960" s="1336" t="s">
        <v>7867</v>
      </c>
      <c r="D3960" s="1364">
        <v>74601.23</v>
      </c>
    </row>
    <row r="3961" spans="1:4" ht="30">
      <c r="A3961" s="1365">
        <v>39828</v>
      </c>
      <c r="B3961" s="1366" t="s">
        <v>12311</v>
      </c>
      <c r="C3961" s="1365" t="s">
        <v>7867</v>
      </c>
      <c r="D3961" s="1367">
        <v>447.53</v>
      </c>
    </row>
    <row r="3962" spans="1:4" ht="30">
      <c r="A3962" s="1336">
        <v>12273</v>
      </c>
      <c r="B3962" s="1337" t="s">
        <v>12312</v>
      </c>
      <c r="C3962" s="1336" t="s">
        <v>7867</v>
      </c>
      <c r="D3962" s="1364">
        <v>50.26</v>
      </c>
    </row>
    <row r="3963" spans="1:4">
      <c r="A3963" s="1365">
        <v>38392</v>
      </c>
      <c r="B3963" s="1366" t="s">
        <v>12313</v>
      </c>
      <c r="C3963" s="1365" t="s">
        <v>7867</v>
      </c>
      <c r="D3963" s="1367">
        <v>42.66</v>
      </c>
    </row>
    <row r="3964" spans="1:4">
      <c r="A3964" s="1336">
        <v>11735</v>
      </c>
      <c r="B3964" s="1337" t="s">
        <v>12314</v>
      </c>
      <c r="C3964" s="1336" t="s">
        <v>7867</v>
      </c>
      <c r="D3964" s="1364">
        <v>3.35</v>
      </c>
    </row>
    <row r="3965" spans="1:4">
      <c r="A3965" s="1365">
        <v>11733</v>
      </c>
      <c r="B3965" s="1366" t="s">
        <v>12315</v>
      </c>
      <c r="C3965" s="1365" t="s">
        <v>7867</v>
      </c>
      <c r="D3965" s="1367">
        <v>1.64</v>
      </c>
    </row>
    <row r="3966" spans="1:4">
      <c r="A3966" s="1336">
        <v>11734</v>
      </c>
      <c r="B3966" s="1337" t="s">
        <v>12316</v>
      </c>
      <c r="C3966" s="1336" t="s">
        <v>7867</v>
      </c>
      <c r="D3966" s="1364">
        <v>2.5299999999999998</v>
      </c>
    </row>
    <row r="3967" spans="1:4">
      <c r="A3967" s="1365">
        <v>11737</v>
      </c>
      <c r="B3967" s="1366" t="s">
        <v>12317</v>
      </c>
      <c r="C3967" s="1365" t="s">
        <v>7867</v>
      </c>
      <c r="D3967" s="1367">
        <v>4.4800000000000004</v>
      </c>
    </row>
    <row r="3968" spans="1:4">
      <c r="A3968" s="1336">
        <v>11738</v>
      </c>
      <c r="B3968" s="1337" t="s">
        <v>12318</v>
      </c>
      <c r="C3968" s="1336" t="s">
        <v>7867</v>
      </c>
      <c r="D3968" s="1364">
        <v>7.28</v>
      </c>
    </row>
    <row r="3969" spans="1:4">
      <c r="A3969" s="1365">
        <v>36143</v>
      </c>
      <c r="B3969" s="1366" t="s">
        <v>12319</v>
      </c>
      <c r="C3969" s="1365" t="s">
        <v>7867</v>
      </c>
      <c r="D3969" s="1367">
        <v>24.6</v>
      </c>
    </row>
    <row r="3970" spans="1:4">
      <c r="A3970" s="1336">
        <v>36142</v>
      </c>
      <c r="B3970" s="1337" t="s">
        <v>12320</v>
      </c>
      <c r="C3970" s="1336" t="s">
        <v>7867</v>
      </c>
      <c r="D3970" s="1364">
        <v>1.8</v>
      </c>
    </row>
    <row r="3971" spans="1:4">
      <c r="A3971" s="1365">
        <v>36146</v>
      </c>
      <c r="B3971" s="1366" t="s">
        <v>12321</v>
      </c>
      <c r="C3971" s="1365" t="s">
        <v>7867</v>
      </c>
      <c r="D3971" s="1367">
        <v>204</v>
      </c>
    </row>
    <row r="3972" spans="1:4">
      <c r="A3972" s="1336">
        <v>39015</v>
      </c>
      <c r="B3972" s="1337" t="s">
        <v>12322</v>
      </c>
      <c r="C3972" s="1336" t="s">
        <v>7867</v>
      </c>
      <c r="D3972" s="1364">
        <v>0.65</v>
      </c>
    </row>
    <row r="3973" spans="1:4">
      <c r="A3973" s="1365">
        <v>38377</v>
      </c>
      <c r="B3973" s="1366" t="s">
        <v>12323</v>
      </c>
      <c r="C3973" s="1365" t="s">
        <v>7867</v>
      </c>
      <c r="D3973" s="1367">
        <v>20.76</v>
      </c>
    </row>
    <row r="3974" spans="1:4">
      <c r="A3974" s="1336">
        <v>38376</v>
      </c>
      <c r="B3974" s="1337" t="s">
        <v>12324</v>
      </c>
      <c r="C3974" s="1336" t="s">
        <v>7867</v>
      </c>
      <c r="D3974" s="1364">
        <v>23.67</v>
      </c>
    </row>
    <row r="3975" spans="1:4">
      <c r="A3975" s="1365">
        <v>38116</v>
      </c>
      <c r="B3975" s="1366" t="s">
        <v>12325</v>
      </c>
      <c r="C3975" s="1365" t="s">
        <v>7867</v>
      </c>
      <c r="D3975" s="1367">
        <v>3.32</v>
      </c>
    </row>
    <row r="3976" spans="1:4">
      <c r="A3976" s="1336">
        <v>38066</v>
      </c>
      <c r="B3976" s="1337" t="s">
        <v>12326</v>
      </c>
      <c r="C3976" s="1336" t="s">
        <v>7867</v>
      </c>
      <c r="D3976" s="1364">
        <v>5.48</v>
      </c>
    </row>
    <row r="3977" spans="1:4">
      <c r="A3977" s="1365">
        <v>38117</v>
      </c>
      <c r="B3977" s="1366" t="s">
        <v>12327</v>
      </c>
      <c r="C3977" s="1365" t="s">
        <v>7867</v>
      </c>
      <c r="D3977" s="1367">
        <v>5.65</v>
      </c>
    </row>
    <row r="3978" spans="1:4">
      <c r="A3978" s="1336">
        <v>38067</v>
      </c>
      <c r="B3978" s="1337" t="s">
        <v>12328</v>
      </c>
      <c r="C3978" s="1336" t="s">
        <v>7867</v>
      </c>
      <c r="D3978" s="1364">
        <v>7.71</v>
      </c>
    </row>
    <row r="3979" spans="1:4">
      <c r="A3979" s="1365">
        <v>41757</v>
      </c>
      <c r="B3979" s="1366" t="s">
        <v>12329</v>
      </c>
      <c r="C3979" s="1365" t="s">
        <v>7867</v>
      </c>
      <c r="D3979" s="1367">
        <v>10956.49</v>
      </c>
    </row>
    <row r="3980" spans="1:4" ht="30">
      <c r="A3980" s="1336">
        <v>5080</v>
      </c>
      <c r="B3980" s="1337" t="s">
        <v>12330</v>
      </c>
      <c r="C3980" s="1336" t="s">
        <v>7867</v>
      </c>
      <c r="D3980" s="1364">
        <v>10.87</v>
      </c>
    </row>
    <row r="3981" spans="1:4" ht="30">
      <c r="A3981" s="1365">
        <v>11522</v>
      </c>
      <c r="B3981" s="1366" t="s">
        <v>12331</v>
      </c>
      <c r="C3981" s="1365" t="s">
        <v>7867</v>
      </c>
      <c r="D3981" s="1367">
        <v>13.59</v>
      </c>
    </row>
    <row r="3982" spans="1:4" ht="30">
      <c r="A3982" s="1336">
        <v>11523</v>
      </c>
      <c r="B3982" s="1337" t="s">
        <v>12332</v>
      </c>
      <c r="C3982" s="1336" t="s">
        <v>7867</v>
      </c>
      <c r="D3982" s="1364">
        <v>12.72</v>
      </c>
    </row>
    <row r="3983" spans="1:4" ht="30">
      <c r="A3983" s="1365">
        <v>11524</v>
      </c>
      <c r="B3983" s="1366" t="s">
        <v>12333</v>
      </c>
      <c r="C3983" s="1365" t="s">
        <v>7867</v>
      </c>
      <c r="D3983" s="1367">
        <v>26.18</v>
      </c>
    </row>
    <row r="3984" spans="1:4" ht="30">
      <c r="A3984" s="1336">
        <v>38168</v>
      </c>
      <c r="B3984" s="1337" t="s">
        <v>12334</v>
      </c>
      <c r="C3984" s="1336" t="s">
        <v>7867</v>
      </c>
      <c r="D3984" s="1364">
        <v>126.38</v>
      </c>
    </row>
    <row r="3985" spans="1:4" ht="30">
      <c r="A3985" s="1365">
        <v>13393</v>
      </c>
      <c r="B3985" s="1366" t="s">
        <v>12335</v>
      </c>
      <c r="C3985" s="1365" t="s">
        <v>7867</v>
      </c>
      <c r="D3985" s="1367">
        <v>240.69</v>
      </c>
    </row>
    <row r="3986" spans="1:4" ht="30">
      <c r="A3986" s="1336">
        <v>13395</v>
      </c>
      <c r="B3986" s="1337" t="s">
        <v>12336</v>
      </c>
      <c r="C3986" s="1336" t="s">
        <v>7867</v>
      </c>
      <c r="D3986" s="1364">
        <v>288.61</v>
      </c>
    </row>
    <row r="3987" spans="1:4" ht="30">
      <c r="A3987" s="1365">
        <v>12039</v>
      </c>
      <c r="B3987" s="1366" t="s">
        <v>12337</v>
      </c>
      <c r="C3987" s="1365" t="s">
        <v>7867</v>
      </c>
      <c r="D3987" s="1367">
        <v>386.2</v>
      </c>
    </row>
    <row r="3988" spans="1:4" ht="30">
      <c r="A3988" s="1336">
        <v>13396</v>
      </c>
      <c r="B3988" s="1337" t="s">
        <v>12338</v>
      </c>
      <c r="C3988" s="1336" t="s">
        <v>7867</v>
      </c>
      <c r="D3988" s="1364">
        <v>617.70000000000005</v>
      </c>
    </row>
    <row r="3989" spans="1:4" ht="30">
      <c r="A3989" s="1365">
        <v>13397</v>
      </c>
      <c r="B3989" s="1366" t="s">
        <v>12339</v>
      </c>
      <c r="C3989" s="1365" t="s">
        <v>7867</v>
      </c>
      <c r="D3989" s="1367">
        <v>624.32000000000005</v>
      </c>
    </row>
    <row r="3990" spans="1:4" ht="30">
      <c r="A3990" s="1336">
        <v>12041</v>
      </c>
      <c r="B3990" s="1337" t="s">
        <v>12340</v>
      </c>
      <c r="C3990" s="1336" t="s">
        <v>7867</v>
      </c>
      <c r="D3990" s="1364">
        <v>844.9</v>
      </c>
    </row>
    <row r="3991" spans="1:4" ht="30">
      <c r="A3991" s="1365">
        <v>12043</v>
      </c>
      <c r="B3991" s="1366" t="s">
        <v>12341</v>
      </c>
      <c r="C3991" s="1365" t="s">
        <v>7867</v>
      </c>
      <c r="D3991" s="1367">
        <v>974.24</v>
      </c>
    </row>
    <row r="3992" spans="1:4" ht="30">
      <c r="A3992" s="1336">
        <v>39762</v>
      </c>
      <c r="B3992" s="1337" t="s">
        <v>12342</v>
      </c>
      <c r="C3992" s="1336" t="s">
        <v>7867</v>
      </c>
      <c r="D3992" s="1364">
        <v>658.21</v>
      </c>
    </row>
    <row r="3993" spans="1:4" ht="30">
      <c r="A3993" s="1365">
        <v>12042</v>
      </c>
      <c r="B3993" s="1366" t="s">
        <v>12343</v>
      </c>
      <c r="C3993" s="1365" t="s">
        <v>7867</v>
      </c>
      <c r="D3993" s="1367">
        <v>658.38</v>
      </c>
    </row>
    <row r="3994" spans="1:4" ht="30">
      <c r="A3994" s="1336">
        <v>39763</v>
      </c>
      <c r="B3994" s="1337" t="s">
        <v>12344</v>
      </c>
      <c r="C3994" s="1336" t="s">
        <v>7867</v>
      </c>
      <c r="D3994" s="1364">
        <v>993.37</v>
      </c>
    </row>
    <row r="3995" spans="1:4" ht="30">
      <c r="A3995" s="1365">
        <v>39756</v>
      </c>
      <c r="B3995" s="1366" t="s">
        <v>12345</v>
      </c>
      <c r="C3995" s="1365" t="s">
        <v>7867</v>
      </c>
      <c r="D3995" s="1367">
        <v>301.17</v>
      </c>
    </row>
    <row r="3996" spans="1:4" ht="30">
      <c r="A3996" s="1336">
        <v>12038</v>
      </c>
      <c r="B3996" s="1337" t="s">
        <v>12346</v>
      </c>
      <c r="C3996" s="1336" t="s">
        <v>7867</v>
      </c>
      <c r="D3996" s="1364">
        <v>336.23</v>
      </c>
    </row>
    <row r="3997" spans="1:4" ht="30">
      <c r="A3997" s="1365">
        <v>12040</v>
      </c>
      <c r="B3997" s="1366" t="s">
        <v>12347</v>
      </c>
      <c r="C3997" s="1365" t="s">
        <v>7867</v>
      </c>
      <c r="D3997" s="1367">
        <v>429.61</v>
      </c>
    </row>
    <row r="3998" spans="1:4" ht="30">
      <c r="A3998" s="1336">
        <v>39757</v>
      </c>
      <c r="B3998" s="1337" t="s">
        <v>12348</v>
      </c>
      <c r="C3998" s="1336" t="s">
        <v>7867</v>
      </c>
      <c r="D3998" s="1364">
        <v>459.38</v>
      </c>
    </row>
    <row r="3999" spans="1:4" ht="30">
      <c r="A3999" s="1365">
        <v>39758</v>
      </c>
      <c r="B3999" s="1366" t="s">
        <v>12349</v>
      </c>
      <c r="C3999" s="1365" t="s">
        <v>7867</v>
      </c>
      <c r="D3999" s="1367">
        <v>596.29</v>
      </c>
    </row>
    <row r="4000" spans="1:4" ht="30">
      <c r="A4000" s="1336">
        <v>39759</v>
      </c>
      <c r="B4000" s="1337" t="s">
        <v>12350</v>
      </c>
      <c r="C4000" s="1336" t="s">
        <v>7867</v>
      </c>
      <c r="D4000" s="1364">
        <v>814.71</v>
      </c>
    </row>
    <row r="4001" spans="1:4" ht="30">
      <c r="A4001" s="1365">
        <v>39760</v>
      </c>
      <c r="B4001" s="1366" t="s">
        <v>12351</v>
      </c>
      <c r="C4001" s="1365" t="s">
        <v>7867</v>
      </c>
      <c r="D4001" s="1367">
        <v>818.45</v>
      </c>
    </row>
    <row r="4002" spans="1:4" ht="30">
      <c r="A4002" s="1336">
        <v>39761</v>
      </c>
      <c r="B4002" s="1337" t="s">
        <v>12352</v>
      </c>
      <c r="C4002" s="1336" t="s">
        <v>7867</v>
      </c>
      <c r="D4002" s="1364">
        <v>1047.49</v>
      </c>
    </row>
    <row r="4003" spans="1:4" ht="30">
      <c r="A4003" s="1365">
        <v>39765</v>
      </c>
      <c r="B4003" s="1366" t="s">
        <v>12353</v>
      </c>
      <c r="C4003" s="1365" t="s">
        <v>7867</v>
      </c>
      <c r="D4003" s="1367">
        <v>46.51</v>
      </c>
    </row>
    <row r="4004" spans="1:4" ht="30">
      <c r="A4004" s="1336">
        <v>13399</v>
      </c>
      <c r="B4004" s="1337" t="s">
        <v>12354</v>
      </c>
      <c r="C4004" s="1336" t="s">
        <v>7867</v>
      </c>
      <c r="D4004" s="1364">
        <v>26.45</v>
      </c>
    </row>
    <row r="4005" spans="1:4" ht="30">
      <c r="A4005" s="1365">
        <v>39764</v>
      </c>
      <c r="B4005" s="1366" t="s">
        <v>12355</v>
      </c>
      <c r="C4005" s="1365" t="s">
        <v>7867</v>
      </c>
      <c r="D4005" s="1367">
        <v>36.369999999999997</v>
      </c>
    </row>
    <row r="4006" spans="1:4">
      <c r="A4006" s="1336">
        <v>39805</v>
      </c>
      <c r="B4006" s="1337" t="s">
        <v>12356</v>
      </c>
      <c r="C4006" s="1336" t="s">
        <v>7867</v>
      </c>
      <c r="D4006" s="1364">
        <v>105.16</v>
      </c>
    </row>
    <row r="4007" spans="1:4">
      <c r="A4007" s="1365">
        <v>39806</v>
      </c>
      <c r="B4007" s="1366" t="s">
        <v>12357</v>
      </c>
      <c r="C4007" s="1365" t="s">
        <v>7867</v>
      </c>
      <c r="D4007" s="1367">
        <v>198.58</v>
      </c>
    </row>
    <row r="4008" spans="1:4">
      <c r="A4008" s="1336">
        <v>39807</v>
      </c>
      <c r="B4008" s="1337" t="s">
        <v>12358</v>
      </c>
      <c r="C4008" s="1336" t="s">
        <v>7867</v>
      </c>
      <c r="D4008" s="1364">
        <v>279.95</v>
      </c>
    </row>
    <row r="4009" spans="1:4">
      <c r="A4009" s="1365">
        <v>39804</v>
      </c>
      <c r="B4009" s="1366" t="s">
        <v>12359</v>
      </c>
      <c r="C4009" s="1365" t="s">
        <v>7867</v>
      </c>
      <c r="D4009" s="1367">
        <v>59.05</v>
      </c>
    </row>
    <row r="4010" spans="1:4">
      <c r="A4010" s="1336">
        <v>39796</v>
      </c>
      <c r="B4010" s="1337" t="s">
        <v>12360</v>
      </c>
      <c r="C4010" s="1336" t="s">
        <v>7867</v>
      </c>
      <c r="D4010" s="1364">
        <v>60.17</v>
      </c>
    </row>
    <row r="4011" spans="1:4">
      <c r="A4011" s="1365">
        <v>39797</v>
      </c>
      <c r="B4011" s="1366" t="s">
        <v>12361</v>
      </c>
      <c r="C4011" s="1365" t="s">
        <v>7867</v>
      </c>
      <c r="D4011" s="1367">
        <v>79.900000000000006</v>
      </c>
    </row>
    <row r="4012" spans="1:4">
      <c r="A4012" s="1336">
        <v>39798</v>
      </c>
      <c r="B4012" s="1337" t="s">
        <v>12362</v>
      </c>
      <c r="C4012" s="1336" t="s">
        <v>7867</v>
      </c>
      <c r="D4012" s="1364">
        <v>133.19999999999999</v>
      </c>
    </row>
    <row r="4013" spans="1:4">
      <c r="A4013" s="1365">
        <v>39794</v>
      </c>
      <c r="B4013" s="1366" t="s">
        <v>12363</v>
      </c>
      <c r="C4013" s="1365" t="s">
        <v>7867</v>
      </c>
      <c r="D4013" s="1367">
        <v>18.93</v>
      </c>
    </row>
    <row r="4014" spans="1:4">
      <c r="A4014" s="1336">
        <v>39795</v>
      </c>
      <c r="B4014" s="1337" t="s">
        <v>12364</v>
      </c>
      <c r="C4014" s="1336" t="s">
        <v>7867</v>
      </c>
      <c r="D4014" s="1364">
        <v>26.51</v>
      </c>
    </row>
    <row r="4015" spans="1:4">
      <c r="A4015" s="1365">
        <v>39801</v>
      </c>
      <c r="B4015" s="1366" t="s">
        <v>12365</v>
      </c>
      <c r="C4015" s="1365" t="s">
        <v>7867</v>
      </c>
      <c r="D4015" s="1367">
        <v>67.83</v>
      </c>
    </row>
    <row r="4016" spans="1:4">
      <c r="A4016" s="1336">
        <v>39802</v>
      </c>
      <c r="B4016" s="1337" t="s">
        <v>12366</v>
      </c>
      <c r="C4016" s="1336" t="s">
        <v>7867</v>
      </c>
      <c r="D4016" s="1364">
        <v>112.65</v>
      </c>
    </row>
    <row r="4017" spans="1:4">
      <c r="A4017" s="1365">
        <v>39803</v>
      </c>
      <c r="B4017" s="1366" t="s">
        <v>12367</v>
      </c>
      <c r="C4017" s="1365" t="s">
        <v>7867</v>
      </c>
      <c r="D4017" s="1367">
        <v>156.1</v>
      </c>
    </row>
    <row r="4018" spans="1:4">
      <c r="A4018" s="1336">
        <v>39799</v>
      </c>
      <c r="B4018" s="1337" t="s">
        <v>12368</v>
      </c>
      <c r="C4018" s="1336" t="s">
        <v>7867</v>
      </c>
      <c r="D4018" s="1364">
        <v>25.65</v>
      </c>
    </row>
    <row r="4019" spans="1:4">
      <c r="A4019" s="1365">
        <v>39800</v>
      </c>
      <c r="B4019" s="1366" t="s">
        <v>12369</v>
      </c>
      <c r="C4019" s="1365" t="s">
        <v>7867</v>
      </c>
      <c r="D4019" s="1367">
        <v>43.16</v>
      </c>
    </row>
    <row r="4020" spans="1:4">
      <c r="A4020" s="1336">
        <v>4224</v>
      </c>
      <c r="B4020" s="1337" t="s">
        <v>12370</v>
      </c>
      <c r="C4020" s="1336" t="s">
        <v>7872</v>
      </c>
      <c r="D4020" s="1364">
        <v>11.57</v>
      </c>
    </row>
    <row r="4021" spans="1:4">
      <c r="A4021" s="1365">
        <v>21059</v>
      </c>
      <c r="B4021" s="1366" t="s">
        <v>12371</v>
      </c>
      <c r="C4021" s="1365" t="s">
        <v>7867</v>
      </c>
      <c r="D4021" s="1367">
        <v>36.9</v>
      </c>
    </row>
    <row r="4022" spans="1:4">
      <c r="A4022" s="1336">
        <v>11234</v>
      </c>
      <c r="B4022" s="1337" t="s">
        <v>12372</v>
      </c>
      <c r="C4022" s="1336" t="s">
        <v>7867</v>
      </c>
      <c r="D4022" s="1364">
        <v>55.62</v>
      </c>
    </row>
    <row r="4023" spans="1:4">
      <c r="A4023" s="1365">
        <v>21060</v>
      </c>
      <c r="B4023" s="1366" t="s">
        <v>12373</v>
      </c>
      <c r="C4023" s="1365" t="s">
        <v>7867</v>
      </c>
      <c r="D4023" s="1367">
        <v>68.459999999999994</v>
      </c>
    </row>
    <row r="4024" spans="1:4">
      <c r="A4024" s="1336">
        <v>21061</v>
      </c>
      <c r="B4024" s="1337" t="s">
        <v>12374</v>
      </c>
      <c r="C4024" s="1336" t="s">
        <v>7867</v>
      </c>
      <c r="D4024" s="1364">
        <v>85.58</v>
      </c>
    </row>
    <row r="4025" spans="1:4">
      <c r="A4025" s="1365">
        <v>21062</v>
      </c>
      <c r="B4025" s="1366" t="s">
        <v>12375</v>
      </c>
      <c r="C4025" s="1365" t="s">
        <v>7867</v>
      </c>
      <c r="D4025" s="1367">
        <v>134.79</v>
      </c>
    </row>
    <row r="4026" spans="1:4">
      <c r="A4026" s="1336">
        <v>11708</v>
      </c>
      <c r="B4026" s="1337" t="s">
        <v>12376</v>
      </c>
      <c r="C4026" s="1336" t="s">
        <v>7867</v>
      </c>
      <c r="D4026" s="1364">
        <v>14.7</v>
      </c>
    </row>
    <row r="4027" spans="1:4">
      <c r="A4027" s="1365">
        <v>11709</v>
      </c>
      <c r="B4027" s="1366" t="s">
        <v>12377</v>
      </c>
      <c r="C4027" s="1365" t="s">
        <v>7867</v>
      </c>
      <c r="D4027" s="1367">
        <v>34.549999999999997</v>
      </c>
    </row>
    <row r="4028" spans="1:4">
      <c r="A4028" s="1336">
        <v>11710</v>
      </c>
      <c r="B4028" s="1337" t="s">
        <v>12378</v>
      </c>
      <c r="C4028" s="1336" t="s">
        <v>7867</v>
      </c>
      <c r="D4028" s="1364">
        <v>79.430000000000007</v>
      </c>
    </row>
    <row r="4029" spans="1:4">
      <c r="A4029" s="1365">
        <v>11707</v>
      </c>
      <c r="B4029" s="1366" t="s">
        <v>12379</v>
      </c>
      <c r="C4029" s="1365" t="s">
        <v>7867</v>
      </c>
      <c r="D4029" s="1367">
        <v>11.01</v>
      </c>
    </row>
    <row r="4030" spans="1:4">
      <c r="A4030" s="1336">
        <v>11739</v>
      </c>
      <c r="B4030" s="1337" t="s">
        <v>12380</v>
      </c>
      <c r="C4030" s="1336" t="s">
        <v>7867</v>
      </c>
      <c r="D4030" s="1364">
        <v>4.88</v>
      </c>
    </row>
    <row r="4031" spans="1:4">
      <c r="A4031" s="1365">
        <v>11711</v>
      </c>
      <c r="B4031" s="1366" t="s">
        <v>12381</v>
      </c>
      <c r="C4031" s="1365" t="s">
        <v>7867</v>
      </c>
      <c r="D4031" s="1367">
        <v>7.14</v>
      </c>
    </row>
    <row r="4032" spans="1:4">
      <c r="A4032" s="1336">
        <v>5102</v>
      </c>
      <c r="B4032" s="1337" t="s">
        <v>12382</v>
      </c>
      <c r="C4032" s="1336" t="s">
        <v>7867</v>
      </c>
      <c r="D4032" s="1364">
        <v>6.91</v>
      </c>
    </row>
    <row r="4033" spans="1:4">
      <c r="A4033" s="1365">
        <v>11741</v>
      </c>
      <c r="B4033" s="1366" t="s">
        <v>12383</v>
      </c>
      <c r="C4033" s="1365" t="s">
        <v>7867</v>
      </c>
      <c r="D4033" s="1367">
        <v>5.03</v>
      </c>
    </row>
    <row r="4034" spans="1:4">
      <c r="A4034" s="1336">
        <v>11743</v>
      </c>
      <c r="B4034" s="1337" t="s">
        <v>12384</v>
      </c>
      <c r="C4034" s="1336" t="s">
        <v>7867</v>
      </c>
      <c r="D4034" s="1364">
        <v>4.57</v>
      </c>
    </row>
    <row r="4035" spans="1:4">
      <c r="A4035" s="1365">
        <v>11745</v>
      </c>
      <c r="B4035" s="1366" t="s">
        <v>12385</v>
      </c>
      <c r="C4035" s="1365" t="s">
        <v>7867</v>
      </c>
      <c r="D4035" s="1367">
        <v>6.49</v>
      </c>
    </row>
    <row r="4036" spans="1:4">
      <c r="A4036" s="1336">
        <v>25961</v>
      </c>
      <c r="B4036" s="1337" t="s">
        <v>12386</v>
      </c>
      <c r="C4036" s="1336" t="s">
        <v>7866</v>
      </c>
      <c r="D4036" s="1364">
        <v>8.2100000000000009</v>
      </c>
    </row>
    <row r="4037" spans="1:4">
      <c r="A4037" s="1365">
        <v>40985</v>
      </c>
      <c r="B4037" s="1366" t="s">
        <v>12387</v>
      </c>
      <c r="C4037" s="1365" t="s">
        <v>7875</v>
      </c>
      <c r="D4037" s="1367">
        <v>1450.01</v>
      </c>
    </row>
    <row r="4038" spans="1:4">
      <c r="A4038" s="1336">
        <v>1088</v>
      </c>
      <c r="B4038" s="1337" t="s">
        <v>12388</v>
      </c>
      <c r="C4038" s="1336" t="s">
        <v>7867</v>
      </c>
      <c r="D4038" s="1364">
        <v>13.35</v>
      </c>
    </row>
    <row r="4039" spans="1:4">
      <c r="A4039" s="1365">
        <v>1087</v>
      </c>
      <c r="B4039" s="1366" t="s">
        <v>12389</v>
      </c>
      <c r="C4039" s="1365" t="s">
        <v>7867</v>
      </c>
      <c r="D4039" s="1367">
        <v>16.68</v>
      </c>
    </row>
    <row r="4040" spans="1:4">
      <c r="A4040" s="1336">
        <v>38777</v>
      </c>
      <c r="B4040" s="1337" t="s">
        <v>12390</v>
      </c>
      <c r="C4040" s="1336" t="s">
        <v>7867</v>
      </c>
      <c r="D4040" s="1364">
        <v>33.22</v>
      </c>
    </row>
    <row r="4041" spans="1:4">
      <c r="A4041" s="1365">
        <v>1086</v>
      </c>
      <c r="B4041" s="1366" t="s">
        <v>12391</v>
      </c>
      <c r="C4041" s="1365" t="s">
        <v>7867</v>
      </c>
      <c r="D4041" s="1367">
        <v>17.53</v>
      </c>
    </row>
    <row r="4042" spans="1:4">
      <c r="A4042" s="1336">
        <v>1079</v>
      </c>
      <c r="B4042" s="1337" t="s">
        <v>12392</v>
      </c>
      <c r="C4042" s="1336" t="s">
        <v>7867</v>
      </c>
      <c r="D4042" s="1364">
        <v>18.12</v>
      </c>
    </row>
    <row r="4043" spans="1:4">
      <c r="A4043" s="1365">
        <v>39374</v>
      </c>
      <c r="B4043" s="1366" t="s">
        <v>12393</v>
      </c>
      <c r="C4043" s="1365" t="s">
        <v>7867</v>
      </c>
      <c r="D4043" s="1367">
        <v>90.08</v>
      </c>
    </row>
    <row r="4044" spans="1:4">
      <c r="A4044" s="1336">
        <v>1082</v>
      </c>
      <c r="B4044" s="1337" t="s">
        <v>12394</v>
      </c>
      <c r="C4044" s="1336" t="s">
        <v>7867</v>
      </c>
      <c r="D4044" s="1364">
        <v>113.93</v>
      </c>
    </row>
    <row r="4045" spans="1:4">
      <c r="A4045" s="1365">
        <v>12316</v>
      </c>
      <c r="B4045" s="1366" t="s">
        <v>12395</v>
      </c>
      <c r="C4045" s="1365" t="s">
        <v>7867</v>
      </c>
      <c r="D4045" s="1367">
        <v>52.21</v>
      </c>
    </row>
    <row r="4046" spans="1:4">
      <c r="A4046" s="1336">
        <v>12317</v>
      </c>
      <c r="B4046" s="1337" t="s">
        <v>12396</v>
      </c>
      <c r="C4046" s="1336" t="s">
        <v>7867</v>
      </c>
      <c r="D4046" s="1364">
        <v>62.27</v>
      </c>
    </row>
    <row r="4047" spans="1:4">
      <c r="A4047" s="1365">
        <v>12318</v>
      </c>
      <c r="B4047" s="1366" t="s">
        <v>12397</v>
      </c>
      <c r="C4047" s="1365" t="s">
        <v>7867</v>
      </c>
      <c r="D4047" s="1367">
        <v>71.73</v>
      </c>
    </row>
    <row r="4048" spans="1:4">
      <c r="A4048" s="1336">
        <v>5104</v>
      </c>
      <c r="B4048" s="1337" t="s">
        <v>12398</v>
      </c>
      <c r="C4048" s="1336" t="s">
        <v>7871</v>
      </c>
      <c r="D4048" s="1364">
        <v>35.71</v>
      </c>
    </row>
    <row r="4049" spans="1:4">
      <c r="A4049" s="1365">
        <v>26023</v>
      </c>
      <c r="B4049" s="1366" t="s">
        <v>12399</v>
      </c>
      <c r="C4049" s="1365" t="s">
        <v>7867</v>
      </c>
      <c r="D4049" s="1367">
        <v>54.12</v>
      </c>
    </row>
    <row r="4050" spans="1:4">
      <c r="A4050" s="1336">
        <v>2710</v>
      </c>
      <c r="B4050" s="1337" t="s">
        <v>12400</v>
      </c>
      <c r="C4050" s="1336" t="s">
        <v>7867</v>
      </c>
      <c r="D4050" s="1364">
        <v>43.22</v>
      </c>
    </row>
    <row r="4051" spans="1:4">
      <c r="A4051" s="1365">
        <v>14575</v>
      </c>
      <c r="B4051" s="1366" t="s">
        <v>12401</v>
      </c>
      <c r="C4051" s="1365" t="s">
        <v>7867</v>
      </c>
      <c r="D4051" s="1367">
        <v>2433423.7000000002</v>
      </c>
    </row>
    <row r="4052" spans="1:4">
      <c r="A4052" s="1336">
        <v>20033</v>
      </c>
      <c r="B4052" s="1337" t="s">
        <v>12402</v>
      </c>
      <c r="C4052" s="1336" t="s">
        <v>7867</v>
      </c>
      <c r="D4052" s="1364">
        <v>33.28</v>
      </c>
    </row>
    <row r="4053" spans="1:4">
      <c r="A4053" s="1365">
        <v>20034</v>
      </c>
      <c r="B4053" s="1366" t="s">
        <v>12403</v>
      </c>
      <c r="C4053" s="1365" t="s">
        <v>7867</v>
      </c>
      <c r="D4053" s="1367">
        <v>54.54</v>
      </c>
    </row>
    <row r="4054" spans="1:4">
      <c r="A4054" s="1336">
        <v>20035</v>
      </c>
      <c r="B4054" s="1337" t="s">
        <v>12404</v>
      </c>
      <c r="C4054" s="1336" t="s">
        <v>7867</v>
      </c>
      <c r="D4054" s="1364">
        <v>60.71</v>
      </c>
    </row>
    <row r="4055" spans="1:4">
      <c r="A4055" s="1365">
        <v>20036</v>
      </c>
      <c r="B4055" s="1366" t="s">
        <v>12405</v>
      </c>
      <c r="C4055" s="1365" t="s">
        <v>7867</v>
      </c>
      <c r="D4055" s="1367">
        <v>87.79</v>
      </c>
    </row>
    <row r="4056" spans="1:4">
      <c r="A4056" s="1336">
        <v>20037</v>
      </c>
      <c r="B4056" s="1337" t="s">
        <v>12406</v>
      </c>
      <c r="C4056" s="1336" t="s">
        <v>7867</v>
      </c>
      <c r="D4056" s="1364">
        <v>179.11</v>
      </c>
    </row>
    <row r="4057" spans="1:4">
      <c r="A4057" s="1365">
        <v>20038</v>
      </c>
      <c r="B4057" s="1366" t="s">
        <v>12407</v>
      </c>
      <c r="C4057" s="1365" t="s">
        <v>7867</v>
      </c>
      <c r="D4057" s="1367">
        <v>330.48</v>
      </c>
    </row>
    <row r="4058" spans="1:4">
      <c r="A4058" s="1336">
        <v>20039</v>
      </c>
      <c r="B4058" s="1337" t="s">
        <v>12408</v>
      </c>
      <c r="C4058" s="1336" t="s">
        <v>7867</v>
      </c>
      <c r="D4058" s="1364">
        <v>466.81</v>
      </c>
    </row>
    <row r="4059" spans="1:4">
      <c r="A4059" s="1365">
        <v>20040</v>
      </c>
      <c r="B4059" s="1366" t="s">
        <v>12409</v>
      </c>
      <c r="C4059" s="1365" t="s">
        <v>7867</v>
      </c>
      <c r="D4059" s="1367">
        <v>595.36</v>
      </c>
    </row>
    <row r="4060" spans="1:4">
      <c r="A4060" s="1336">
        <v>20041</v>
      </c>
      <c r="B4060" s="1337" t="s">
        <v>12410</v>
      </c>
      <c r="C4060" s="1336" t="s">
        <v>7867</v>
      </c>
      <c r="D4060" s="1364">
        <v>600.91</v>
      </c>
    </row>
    <row r="4061" spans="1:4">
      <c r="A4061" s="1365">
        <v>20043</v>
      </c>
      <c r="B4061" s="1366" t="s">
        <v>12411</v>
      </c>
      <c r="C4061" s="1365" t="s">
        <v>7867</v>
      </c>
      <c r="D4061" s="1367">
        <v>3.29</v>
      </c>
    </row>
    <row r="4062" spans="1:4">
      <c r="A4062" s="1336">
        <v>20044</v>
      </c>
      <c r="B4062" s="1337" t="s">
        <v>12412</v>
      </c>
      <c r="C4062" s="1336" t="s">
        <v>7867</v>
      </c>
      <c r="D4062" s="1364">
        <v>4.0199999999999996</v>
      </c>
    </row>
    <row r="4063" spans="1:4">
      <c r="A4063" s="1365">
        <v>20042</v>
      </c>
      <c r="B4063" s="1366" t="s">
        <v>12413</v>
      </c>
      <c r="C4063" s="1365" t="s">
        <v>7867</v>
      </c>
      <c r="D4063" s="1367">
        <v>3.02</v>
      </c>
    </row>
    <row r="4064" spans="1:4">
      <c r="A4064" s="1336">
        <v>20046</v>
      </c>
      <c r="B4064" s="1337" t="s">
        <v>12414</v>
      </c>
      <c r="C4064" s="1336" t="s">
        <v>7867</v>
      </c>
      <c r="D4064" s="1364">
        <v>10.119999999999999</v>
      </c>
    </row>
    <row r="4065" spans="1:4">
      <c r="A4065" s="1365">
        <v>20047</v>
      </c>
      <c r="B4065" s="1366" t="s">
        <v>12415</v>
      </c>
      <c r="C4065" s="1365" t="s">
        <v>7867</v>
      </c>
      <c r="D4065" s="1367">
        <v>29.3</v>
      </c>
    </row>
    <row r="4066" spans="1:4">
      <c r="A4066" s="1336">
        <v>20045</v>
      </c>
      <c r="B4066" s="1337" t="s">
        <v>12416</v>
      </c>
      <c r="C4066" s="1336" t="s">
        <v>7867</v>
      </c>
      <c r="D4066" s="1364">
        <v>4.79</v>
      </c>
    </row>
    <row r="4067" spans="1:4">
      <c r="A4067" s="1365">
        <v>20972</v>
      </c>
      <c r="B4067" s="1366" t="s">
        <v>12417</v>
      </c>
      <c r="C4067" s="1365" t="s">
        <v>7867</v>
      </c>
      <c r="D4067" s="1367">
        <v>90.32</v>
      </c>
    </row>
    <row r="4068" spans="1:4">
      <c r="A4068" s="1336">
        <v>20032</v>
      </c>
      <c r="B4068" s="1337" t="s">
        <v>12418</v>
      </c>
      <c r="C4068" s="1336" t="s">
        <v>7867</v>
      </c>
      <c r="D4068" s="1364">
        <v>37.270000000000003</v>
      </c>
    </row>
    <row r="4069" spans="1:4">
      <c r="A4069" s="1365">
        <v>11321</v>
      </c>
      <c r="B4069" s="1366" t="s">
        <v>12419</v>
      </c>
      <c r="C4069" s="1365" t="s">
        <v>7867</v>
      </c>
      <c r="D4069" s="1367">
        <v>17.59</v>
      </c>
    </row>
    <row r="4070" spans="1:4">
      <c r="A4070" s="1336">
        <v>11323</v>
      </c>
      <c r="B4070" s="1337" t="s">
        <v>12420</v>
      </c>
      <c r="C4070" s="1336" t="s">
        <v>7867</v>
      </c>
      <c r="D4070" s="1364">
        <v>21.02</v>
      </c>
    </row>
    <row r="4071" spans="1:4">
      <c r="A4071" s="1365">
        <v>20327</v>
      </c>
      <c r="B4071" s="1366" t="s">
        <v>12421</v>
      </c>
      <c r="C4071" s="1365" t="s">
        <v>7867</v>
      </c>
      <c r="D4071" s="1367">
        <v>12.43</v>
      </c>
    </row>
    <row r="4072" spans="1:4">
      <c r="A4072" s="1336">
        <v>25966</v>
      </c>
      <c r="B4072" s="1337" t="s">
        <v>12422</v>
      </c>
      <c r="C4072" s="1336" t="s">
        <v>7872</v>
      </c>
      <c r="D4072" s="1364">
        <v>14.79</v>
      </c>
    </row>
    <row r="4073" spans="1:4" ht="30">
      <c r="A4073" s="1365">
        <v>13390</v>
      </c>
      <c r="B4073" s="1366" t="s">
        <v>12423</v>
      </c>
      <c r="C4073" s="1365" t="s">
        <v>7867</v>
      </c>
      <c r="D4073" s="1367">
        <v>65.900000000000006</v>
      </c>
    </row>
    <row r="4074" spans="1:4">
      <c r="A4074" s="1336">
        <v>6034</v>
      </c>
      <c r="B4074" s="1337" t="s">
        <v>12424</v>
      </c>
      <c r="C4074" s="1336" t="s">
        <v>7867</v>
      </c>
      <c r="D4074" s="1364">
        <v>8.25</v>
      </c>
    </row>
    <row r="4075" spans="1:4">
      <c r="A4075" s="1365">
        <v>6036</v>
      </c>
      <c r="B4075" s="1366" t="s">
        <v>12425</v>
      </c>
      <c r="C4075" s="1365" t="s">
        <v>7867</v>
      </c>
      <c r="D4075" s="1367">
        <v>11.24</v>
      </c>
    </row>
    <row r="4076" spans="1:4">
      <c r="A4076" s="1336">
        <v>6031</v>
      </c>
      <c r="B4076" s="1337" t="s">
        <v>12426</v>
      </c>
      <c r="C4076" s="1336" t="s">
        <v>7867</v>
      </c>
      <c r="D4076" s="1364">
        <v>13.2</v>
      </c>
    </row>
    <row r="4077" spans="1:4">
      <c r="A4077" s="1365">
        <v>6029</v>
      </c>
      <c r="B4077" s="1366" t="s">
        <v>12427</v>
      </c>
      <c r="C4077" s="1365" t="s">
        <v>7867</v>
      </c>
      <c r="D4077" s="1367">
        <v>13.35</v>
      </c>
    </row>
    <row r="4078" spans="1:4">
      <c r="A4078" s="1336">
        <v>6033</v>
      </c>
      <c r="B4078" s="1337" t="s">
        <v>12428</v>
      </c>
      <c r="C4078" s="1336" t="s">
        <v>7867</v>
      </c>
      <c r="D4078" s="1364">
        <v>17.59</v>
      </c>
    </row>
    <row r="4079" spans="1:4">
      <c r="A4079" s="1365">
        <v>11672</v>
      </c>
      <c r="B4079" s="1366" t="s">
        <v>12429</v>
      </c>
      <c r="C4079" s="1365" t="s">
        <v>7867</v>
      </c>
      <c r="D4079" s="1367">
        <v>38.270000000000003</v>
      </c>
    </row>
    <row r="4080" spans="1:4">
      <c r="A4080" s="1336">
        <v>11669</v>
      </c>
      <c r="B4080" s="1337" t="s">
        <v>12430</v>
      </c>
      <c r="C4080" s="1336" t="s">
        <v>7867</v>
      </c>
      <c r="D4080" s="1364">
        <v>36.44</v>
      </c>
    </row>
    <row r="4081" spans="1:4">
      <c r="A4081" s="1365">
        <v>11670</v>
      </c>
      <c r="B4081" s="1366" t="s">
        <v>12431</v>
      </c>
      <c r="C4081" s="1365" t="s">
        <v>7867</v>
      </c>
      <c r="D4081" s="1367">
        <v>13.96</v>
      </c>
    </row>
    <row r="4082" spans="1:4">
      <c r="A4082" s="1336">
        <v>20055</v>
      </c>
      <c r="B4082" s="1337" t="s">
        <v>12432</v>
      </c>
      <c r="C4082" s="1336" t="s">
        <v>7867</v>
      </c>
      <c r="D4082" s="1364">
        <v>27.29</v>
      </c>
    </row>
    <row r="4083" spans="1:4">
      <c r="A4083" s="1365">
        <v>11671</v>
      </c>
      <c r="B4083" s="1366" t="s">
        <v>12433</v>
      </c>
      <c r="C4083" s="1365" t="s">
        <v>7867</v>
      </c>
      <c r="D4083" s="1367">
        <v>58.57</v>
      </c>
    </row>
    <row r="4084" spans="1:4">
      <c r="A4084" s="1336">
        <v>6032</v>
      </c>
      <c r="B4084" s="1337" t="s">
        <v>12434</v>
      </c>
      <c r="C4084" s="1336" t="s">
        <v>7867</v>
      </c>
      <c r="D4084" s="1364">
        <v>16.73</v>
      </c>
    </row>
    <row r="4085" spans="1:4">
      <c r="A4085" s="1365">
        <v>11673</v>
      </c>
      <c r="B4085" s="1366" t="s">
        <v>12435</v>
      </c>
      <c r="C4085" s="1365" t="s">
        <v>7867</v>
      </c>
      <c r="D4085" s="1367">
        <v>13.17</v>
      </c>
    </row>
    <row r="4086" spans="1:4">
      <c r="A4086" s="1336">
        <v>11674</v>
      </c>
      <c r="B4086" s="1337" t="s">
        <v>12436</v>
      </c>
      <c r="C4086" s="1336" t="s">
        <v>7867</v>
      </c>
      <c r="D4086" s="1364">
        <v>16.96</v>
      </c>
    </row>
    <row r="4087" spans="1:4">
      <c r="A4087" s="1365">
        <v>11675</v>
      </c>
      <c r="B4087" s="1366" t="s">
        <v>12437</v>
      </c>
      <c r="C4087" s="1365" t="s">
        <v>7867</v>
      </c>
      <c r="D4087" s="1367">
        <v>26.93</v>
      </c>
    </row>
    <row r="4088" spans="1:4">
      <c r="A4088" s="1336">
        <v>11676</v>
      </c>
      <c r="B4088" s="1337" t="s">
        <v>12438</v>
      </c>
      <c r="C4088" s="1336" t="s">
        <v>7867</v>
      </c>
      <c r="D4088" s="1364">
        <v>36.020000000000003</v>
      </c>
    </row>
    <row r="4089" spans="1:4">
      <c r="A4089" s="1365">
        <v>11677</v>
      </c>
      <c r="B4089" s="1366" t="s">
        <v>12439</v>
      </c>
      <c r="C4089" s="1365" t="s">
        <v>7867</v>
      </c>
      <c r="D4089" s="1367">
        <v>37.200000000000003</v>
      </c>
    </row>
    <row r="4090" spans="1:4">
      <c r="A4090" s="1336">
        <v>11678</v>
      </c>
      <c r="B4090" s="1337" t="s">
        <v>12440</v>
      </c>
      <c r="C4090" s="1336" t="s">
        <v>7867</v>
      </c>
      <c r="D4090" s="1364">
        <v>68.13</v>
      </c>
    </row>
    <row r="4091" spans="1:4">
      <c r="A4091" s="1365">
        <v>6038</v>
      </c>
      <c r="B4091" s="1366" t="s">
        <v>12441</v>
      </c>
      <c r="C4091" s="1365" t="s">
        <v>7867</v>
      </c>
      <c r="D4091" s="1367">
        <v>4.32</v>
      </c>
    </row>
    <row r="4092" spans="1:4">
      <c r="A4092" s="1336">
        <v>11718</v>
      </c>
      <c r="B4092" s="1337" t="s">
        <v>12442</v>
      </c>
      <c r="C4092" s="1336" t="s">
        <v>7867</v>
      </c>
      <c r="D4092" s="1364">
        <v>12.32</v>
      </c>
    </row>
    <row r="4093" spans="1:4">
      <c r="A4093" s="1365">
        <v>6037</v>
      </c>
      <c r="B4093" s="1366" t="s">
        <v>12443</v>
      </c>
      <c r="C4093" s="1365" t="s">
        <v>7867</v>
      </c>
      <c r="D4093" s="1367">
        <v>8.99</v>
      </c>
    </row>
    <row r="4094" spans="1:4">
      <c r="A4094" s="1336">
        <v>11719</v>
      </c>
      <c r="B4094" s="1337" t="s">
        <v>12444</v>
      </c>
      <c r="C4094" s="1336" t="s">
        <v>7867</v>
      </c>
      <c r="D4094" s="1364">
        <v>10</v>
      </c>
    </row>
    <row r="4095" spans="1:4">
      <c r="A4095" s="1365">
        <v>6019</v>
      </c>
      <c r="B4095" s="1366" t="s">
        <v>12445</v>
      </c>
      <c r="C4095" s="1365" t="s">
        <v>7867</v>
      </c>
      <c r="D4095" s="1367">
        <v>16.46</v>
      </c>
    </row>
    <row r="4096" spans="1:4">
      <c r="A4096" s="1336">
        <v>6010</v>
      </c>
      <c r="B4096" s="1337" t="s">
        <v>12446</v>
      </c>
      <c r="C4096" s="1336" t="s">
        <v>7867</v>
      </c>
      <c r="D4096" s="1364">
        <v>28.33</v>
      </c>
    </row>
    <row r="4097" spans="1:4">
      <c r="A4097" s="1365">
        <v>6017</v>
      </c>
      <c r="B4097" s="1366" t="s">
        <v>12447</v>
      </c>
      <c r="C4097" s="1365" t="s">
        <v>7867</v>
      </c>
      <c r="D4097" s="1367">
        <v>22.44</v>
      </c>
    </row>
    <row r="4098" spans="1:4">
      <c r="A4098" s="1336">
        <v>6020</v>
      </c>
      <c r="B4098" s="1337" t="s">
        <v>12448</v>
      </c>
      <c r="C4098" s="1336" t="s">
        <v>7867</v>
      </c>
      <c r="D4098" s="1364">
        <v>9.89</v>
      </c>
    </row>
    <row r="4099" spans="1:4">
      <c r="A4099" s="1365">
        <v>6028</v>
      </c>
      <c r="B4099" s="1366" t="s">
        <v>12449</v>
      </c>
      <c r="C4099" s="1365" t="s">
        <v>7867</v>
      </c>
      <c r="D4099" s="1367">
        <v>39.46</v>
      </c>
    </row>
    <row r="4100" spans="1:4">
      <c r="A4100" s="1336">
        <v>6011</v>
      </c>
      <c r="B4100" s="1337" t="s">
        <v>12450</v>
      </c>
      <c r="C4100" s="1336" t="s">
        <v>7867</v>
      </c>
      <c r="D4100" s="1364">
        <v>81.84</v>
      </c>
    </row>
    <row r="4101" spans="1:4">
      <c r="A4101" s="1365">
        <v>6012</v>
      </c>
      <c r="B4101" s="1366" t="s">
        <v>12451</v>
      </c>
      <c r="C4101" s="1365" t="s">
        <v>7867</v>
      </c>
      <c r="D4101" s="1367">
        <v>99.08</v>
      </c>
    </row>
    <row r="4102" spans="1:4">
      <c r="A4102" s="1336">
        <v>6016</v>
      </c>
      <c r="B4102" s="1337" t="s">
        <v>12452</v>
      </c>
      <c r="C4102" s="1336" t="s">
        <v>7867</v>
      </c>
      <c r="D4102" s="1364">
        <v>10.43</v>
      </c>
    </row>
    <row r="4103" spans="1:4">
      <c r="A4103" s="1365">
        <v>6027</v>
      </c>
      <c r="B4103" s="1366" t="s">
        <v>12453</v>
      </c>
      <c r="C4103" s="1365" t="s">
        <v>7867</v>
      </c>
      <c r="D4103" s="1367">
        <v>206.46</v>
      </c>
    </row>
    <row r="4104" spans="1:4">
      <c r="A4104" s="1336">
        <v>6013</v>
      </c>
      <c r="B4104" s="1337" t="s">
        <v>12454</v>
      </c>
      <c r="C4104" s="1336" t="s">
        <v>7867</v>
      </c>
      <c r="D4104" s="1364">
        <v>31.15</v>
      </c>
    </row>
    <row r="4105" spans="1:4">
      <c r="A4105" s="1365">
        <v>6015</v>
      </c>
      <c r="B4105" s="1366" t="s">
        <v>12455</v>
      </c>
      <c r="C4105" s="1365" t="s">
        <v>7867</v>
      </c>
      <c r="D4105" s="1367">
        <v>45.3</v>
      </c>
    </row>
    <row r="4106" spans="1:4">
      <c r="A4106" s="1336">
        <v>6014</v>
      </c>
      <c r="B4106" s="1337" t="s">
        <v>12456</v>
      </c>
      <c r="C4106" s="1336" t="s">
        <v>7867</v>
      </c>
      <c r="D4106" s="1364">
        <v>43.31</v>
      </c>
    </row>
    <row r="4107" spans="1:4">
      <c r="A4107" s="1365">
        <v>6006</v>
      </c>
      <c r="B4107" s="1366" t="s">
        <v>12457</v>
      </c>
      <c r="C4107" s="1365" t="s">
        <v>7867</v>
      </c>
      <c r="D4107" s="1367">
        <v>22.56</v>
      </c>
    </row>
    <row r="4108" spans="1:4">
      <c r="A4108" s="1336">
        <v>6005</v>
      </c>
      <c r="B4108" s="1337" t="s">
        <v>12458</v>
      </c>
      <c r="C4108" s="1336" t="s">
        <v>7867</v>
      </c>
      <c r="D4108" s="1364">
        <v>25.45</v>
      </c>
    </row>
    <row r="4109" spans="1:4">
      <c r="A4109" s="1365">
        <v>11756</v>
      </c>
      <c r="B4109" s="1366" t="s">
        <v>12459</v>
      </c>
      <c r="C4109" s="1365" t="s">
        <v>7867</v>
      </c>
      <c r="D4109" s="1367">
        <v>12.15</v>
      </c>
    </row>
    <row r="4110" spans="1:4" ht="30">
      <c r="A4110" s="1336">
        <v>10904</v>
      </c>
      <c r="B4110" s="1337" t="s">
        <v>12460</v>
      </c>
      <c r="C4110" s="1336" t="s">
        <v>7867</v>
      </c>
      <c r="D4110" s="1364">
        <v>126.45</v>
      </c>
    </row>
    <row r="4111" spans="1:4">
      <c r="A4111" s="1365">
        <v>11752</v>
      </c>
      <c r="B4111" s="1366" t="s">
        <v>12461</v>
      </c>
      <c r="C4111" s="1365" t="s">
        <v>7867</v>
      </c>
      <c r="D4111" s="1367">
        <v>7</v>
      </c>
    </row>
    <row r="4112" spans="1:4">
      <c r="A4112" s="1336">
        <v>11753</v>
      </c>
      <c r="B4112" s="1337" t="s">
        <v>12462</v>
      </c>
      <c r="C4112" s="1336" t="s">
        <v>7867</v>
      </c>
      <c r="D4112" s="1364">
        <v>8.36</v>
      </c>
    </row>
    <row r="4113" spans="1:4">
      <c r="A4113" s="1365">
        <v>6021</v>
      </c>
      <c r="B4113" s="1366" t="s">
        <v>12463</v>
      </c>
      <c r="C4113" s="1365" t="s">
        <v>7867</v>
      </c>
      <c r="D4113" s="1367">
        <v>23.22</v>
      </c>
    </row>
    <row r="4114" spans="1:4">
      <c r="A4114" s="1336">
        <v>6024</v>
      </c>
      <c r="B4114" s="1337" t="s">
        <v>12464</v>
      </c>
      <c r="C4114" s="1336" t="s">
        <v>7867</v>
      </c>
      <c r="D4114" s="1364">
        <v>24</v>
      </c>
    </row>
    <row r="4115" spans="1:4">
      <c r="A4115" s="1365">
        <v>38379</v>
      </c>
      <c r="B4115" s="1366" t="s">
        <v>12465</v>
      </c>
      <c r="C4115" s="1365" t="s">
        <v>7870</v>
      </c>
      <c r="D4115" s="1367">
        <v>27.78</v>
      </c>
    </row>
    <row r="4116" spans="1:4">
      <c r="A4116" s="1336">
        <v>13897</v>
      </c>
      <c r="B4116" s="1337" t="s">
        <v>12466</v>
      </c>
      <c r="C4116" s="1336" t="s">
        <v>7867</v>
      </c>
      <c r="D4116" s="1364">
        <v>5788.07</v>
      </c>
    </row>
    <row r="4117" spans="1:4">
      <c r="A4117" s="1365">
        <v>10640</v>
      </c>
      <c r="B4117" s="1366" t="s">
        <v>12467</v>
      </c>
      <c r="C4117" s="1365" t="s">
        <v>7867</v>
      </c>
      <c r="D4117" s="1367">
        <v>12535.76</v>
      </c>
    </row>
    <row r="4118" spans="1:4">
      <c r="A4118" s="1336">
        <v>11086</v>
      </c>
      <c r="B4118" s="1337" t="s">
        <v>12468</v>
      </c>
      <c r="C4118" s="1336" t="s">
        <v>7869</v>
      </c>
      <c r="D4118" s="1364">
        <v>57.33</v>
      </c>
    </row>
    <row r="4119" spans="1:4">
      <c r="A4119" s="1365">
        <v>34356</v>
      </c>
      <c r="B4119" s="1366" t="s">
        <v>12469</v>
      </c>
      <c r="C4119" s="1365" t="s">
        <v>7871</v>
      </c>
      <c r="D4119" s="1367">
        <v>2.86</v>
      </c>
    </row>
    <row r="4120" spans="1:4">
      <c r="A4120" s="1336">
        <v>34357</v>
      </c>
      <c r="B4120" s="1337" t="s">
        <v>12470</v>
      </c>
      <c r="C4120" s="1336" t="s">
        <v>7871</v>
      </c>
      <c r="D4120" s="1364">
        <v>3.18</v>
      </c>
    </row>
    <row r="4121" spans="1:4">
      <c r="A4121" s="1365">
        <v>37329</v>
      </c>
      <c r="B4121" s="1366" t="s">
        <v>12471</v>
      </c>
      <c r="C4121" s="1365" t="s">
        <v>7871</v>
      </c>
      <c r="D4121" s="1367">
        <v>44.3</v>
      </c>
    </row>
    <row r="4122" spans="1:4">
      <c r="A4122" s="1336">
        <v>37398</v>
      </c>
      <c r="B4122" s="1337" t="s">
        <v>12472</v>
      </c>
      <c r="C4122" s="1336" t="s">
        <v>7871</v>
      </c>
      <c r="D4122" s="1364">
        <v>56.7</v>
      </c>
    </row>
    <row r="4123" spans="1:4">
      <c r="A4123" s="1365">
        <v>2510</v>
      </c>
      <c r="B4123" s="1366" t="s">
        <v>12473</v>
      </c>
      <c r="C4123" s="1365" t="s">
        <v>7867</v>
      </c>
      <c r="D4123" s="1367">
        <v>16.5</v>
      </c>
    </row>
    <row r="4124" spans="1:4" ht="30">
      <c r="A4124" s="1336">
        <v>12359</v>
      </c>
      <c r="B4124" s="1337" t="s">
        <v>12474</v>
      </c>
      <c r="C4124" s="1336" t="s">
        <v>7867</v>
      </c>
      <c r="D4124" s="1364">
        <v>87.16</v>
      </c>
    </row>
    <row r="4125" spans="1:4">
      <c r="A4125" s="1365">
        <v>5320</v>
      </c>
      <c r="B4125" s="1366" t="s">
        <v>12475</v>
      </c>
      <c r="C4125" s="1365" t="s">
        <v>7872</v>
      </c>
      <c r="D4125" s="1367">
        <v>29.58</v>
      </c>
    </row>
    <row r="4126" spans="1:4">
      <c r="A4126" s="1336">
        <v>7353</v>
      </c>
      <c r="B4126" s="1337" t="s">
        <v>12476</v>
      </c>
      <c r="C4126" s="1336" t="s">
        <v>7872</v>
      </c>
      <c r="D4126" s="1364">
        <v>18.600000000000001</v>
      </c>
    </row>
    <row r="4127" spans="1:4">
      <c r="A4127" s="1365">
        <v>36144</v>
      </c>
      <c r="B4127" s="1366" t="s">
        <v>12477</v>
      </c>
      <c r="C4127" s="1365" t="s">
        <v>7867</v>
      </c>
      <c r="D4127" s="1367">
        <v>1.34</v>
      </c>
    </row>
    <row r="4128" spans="1:4">
      <c r="A4128" s="1336">
        <v>10518</v>
      </c>
      <c r="B4128" s="1337" t="s">
        <v>12478</v>
      </c>
      <c r="C4128" s="1336" t="s">
        <v>7867</v>
      </c>
      <c r="D4128" s="1364">
        <v>53.52</v>
      </c>
    </row>
    <row r="4129" spans="1:4" ht="45">
      <c r="A4129" s="1365">
        <v>36530</v>
      </c>
      <c r="B4129" s="1366" t="s">
        <v>12479</v>
      </c>
      <c r="C4129" s="1365" t="s">
        <v>7867</v>
      </c>
      <c r="D4129" s="1367">
        <v>216658.53</v>
      </c>
    </row>
    <row r="4130" spans="1:4" ht="45">
      <c r="A4130" s="1336">
        <v>6046</v>
      </c>
      <c r="B4130" s="1337" t="s">
        <v>12480</v>
      </c>
      <c r="C4130" s="1336" t="s">
        <v>7867</v>
      </c>
      <c r="D4130" s="1364">
        <v>235000</v>
      </c>
    </row>
    <row r="4131" spans="1:4" ht="45">
      <c r="A4131" s="1365">
        <v>36531</v>
      </c>
      <c r="B4131" s="1366" t="s">
        <v>12481</v>
      </c>
      <c r="C4131" s="1365" t="s">
        <v>7867</v>
      </c>
      <c r="D4131" s="1367">
        <v>243597.54</v>
      </c>
    </row>
    <row r="4132" spans="1:4">
      <c r="A4132" s="1336">
        <v>34684</v>
      </c>
      <c r="B4132" s="1337" t="s">
        <v>12482</v>
      </c>
      <c r="C4132" s="1336" t="s">
        <v>7868</v>
      </c>
      <c r="D4132" s="1364">
        <v>185.66</v>
      </c>
    </row>
    <row r="4133" spans="1:4">
      <c r="A4133" s="1365">
        <v>34683</v>
      </c>
      <c r="B4133" s="1366" t="s">
        <v>12483</v>
      </c>
      <c r="C4133" s="1365" t="s">
        <v>7868</v>
      </c>
      <c r="D4133" s="1367">
        <v>116.04</v>
      </c>
    </row>
    <row r="4134" spans="1:4">
      <c r="A4134" s="1336">
        <v>533</v>
      </c>
      <c r="B4134" s="1337" t="s">
        <v>12484</v>
      </c>
      <c r="C4134" s="1336" t="s">
        <v>7868</v>
      </c>
      <c r="D4134" s="1364">
        <v>16.82</v>
      </c>
    </row>
    <row r="4135" spans="1:4">
      <c r="A4135" s="1365">
        <v>10515</v>
      </c>
      <c r="B4135" s="1366" t="s">
        <v>12485</v>
      </c>
      <c r="C4135" s="1365" t="s">
        <v>7868</v>
      </c>
      <c r="D4135" s="1367">
        <v>43.37</v>
      </c>
    </row>
    <row r="4136" spans="1:4">
      <c r="A4136" s="1336">
        <v>536</v>
      </c>
      <c r="B4136" s="1337" t="s">
        <v>12486</v>
      </c>
      <c r="C4136" s="1336" t="s">
        <v>7868</v>
      </c>
      <c r="D4136" s="1364">
        <v>28.5</v>
      </c>
    </row>
    <row r="4137" spans="1:4">
      <c r="A4137" s="1365">
        <v>153</v>
      </c>
      <c r="B4137" s="1366" t="s">
        <v>12487</v>
      </c>
      <c r="C4137" s="1365" t="s">
        <v>7872</v>
      </c>
      <c r="D4137" s="1367">
        <v>83.18</v>
      </c>
    </row>
    <row r="4138" spans="1:4">
      <c r="A4138" s="1336">
        <v>34682</v>
      </c>
      <c r="B4138" s="1337" t="s">
        <v>12488</v>
      </c>
      <c r="C4138" s="1336" t="s">
        <v>7868</v>
      </c>
      <c r="D4138" s="1364">
        <v>88.73</v>
      </c>
    </row>
    <row r="4139" spans="1:4">
      <c r="A4139" s="1365">
        <v>20205</v>
      </c>
      <c r="B4139" s="1366" t="s">
        <v>12489</v>
      </c>
      <c r="C4139" s="1365" t="s">
        <v>7870</v>
      </c>
      <c r="D4139" s="1367">
        <v>0.83</v>
      </c>
    </row>
    <row r="4140" spans="1:4">
      <c r="A4140" s="1336">
        <v>4408</v>
      </c>
      <c r="B4140" s="1337" t="s">
        <v>12490</v>
      </c>
      <c r="C4140" s="1336" t="s">
        <v>7870</v>
      </c>
      <c r="D4140" s="1364">
        <v>1.1200000000000001</v>
      </c>
    </row>
    <row r="4141" spans="1:4">
      <c r="A4141" s="1365">
        <v>4412</v>
      </c>
      <c r="B4141" s="1366" t="s">
        <v>12491</v>
      </c>
      <c r="C4141" s="1365" t="s">
        <v>7870</v>
      </c>
      <c r="D4141" s="1367">
        <v>0.83</v>
      </c>
    </row>
    <row r="4142" spans="1:4">
      <c r="A4142" s="1336">
        <v>10559</v>
      </c>
      <c r="B4142" s="1337" t="s">
        <v>12492</v>
      </c>
      <c r="C4142" s="1336" t="s">
        <v>7867</v>
      </c>
      <c r="D4142" s="1364">
        <v>1939</v>
      </c>
    </row>
    <row r="4143" spans="1:4">
      <c r="A4143" s="1365">
        <v>10664</v>
      </c>
      <c r="B4143" s="1366" t="s">
        <v>12493</v>
      </c>
      <c r="C4143" s="1365" t="s">
        <v>7867</v>
      </c>
      <c r="D4143" s="1367">
        <v>5269.78</v>
      </c>
    </row>
    <row r="4144" spans="1:4">
      <c r="A4144" s="1336">
        <v>36250</v>
      </c>
      <c r="B4144" s="1337" t="s">
        <v>12494</v>
      </c>
      <c r="C4144" s="1336" t="s">
        <v>7870</v>
      </c>
      <c r="D4144" s="1364">
        <v>2.73</v>
      </c>
    </row>
    <row r="4145" spans="1:4">
      <c r="A4145" s="1365">
        <v>10857</v>
      </c>
      <c r="B4145" s="1366" t="s">
        <v>12495</v>
      </c>
      <c r="C4145" s="1365" t="s">
        <v>7870</v>
      </c>
      <c r="D4145" s="1367">
        <v>10.02</v>
      </c>
    </row>
    <row r="4146" spans="1:4">
      <c r="A4146" s="1336">
        <v>4803</v>
      </c>
      <c r="B4146" s="1337" t="s">
        <v>12496</v>
      </c>
      <c r="C4146" s="1336" t="s">
        <v>7870</v>
      </c>
      <c r="D4146" s="1364">
        <v>20.56</v>
      </c>
    </row>
    <row r="4147" spans="1:4">
      <c r="A4147" s="1365">
        <v>6186</v>
      </c>
      <c r="B4147" s="1366" t="s">
        <v>12497</v>
      </c>
      <c r="C4147" s="1365" t="s">
        <v>7870</v>
      </c>
      <c r="D4147" s="1367">
        <v>10</v>
      </c>
    </row>
    <row r="4148" spans="1:4">
      <c r="A4148" s="1336">
        <v>4829</v>
      </c>
      <c r="B4148" s="1337" t="s">
        <v>12498</v>
      </c>
      <c r="C4148" s="1336" t="s">
        <v>7870</v>
      </c>
      <c r="D4148" s="1364">
        <v>34.520000000000003</v>
      </c>
    </row>
    <row r="4149" spans="1:4">
      <c r="A4149" s="1365">
        <v>39829</v>
      </c>
      <c r="B4149" s="1366" t="s">
        <v>12499</v>
      </c>
      <c r="C4149" s="1365" t="s">
        <v>7870</v>
      </c>
      <c r="D4149" s="1367">
        <v>14</v>
      </c>
    </row>
    <row r="4150" spans="1:4" ht="30">
      <c r="A4150" s="1336">
        <v>20231</v>
      </c>
      <c r="B4150" s="1337" t="s">
        <v>12500</v>
      </c>
      <c r="C4150" s="1336" t="s">
        <v>7870</v>
      </c>
      <c r="D4150" s="1364">
        <v>47.63</v>
      </c>
    </row>
    <row r="4151" spans="1:4">
      <c r="A4151" s="1365">
        <v>4804</v>
      </c>
      <c r="B4151" s="1366" t="s">
        <v>12501</v>
      </c>
      <c r="C4151" s="1365" t="s">
        <v>7870</v>
      </c>
      <c r="D4151" s="1367">
        <v>15.78</v>
      </c>
    </row>
    <row r="4152" spans="1:4">
      <c r="A4152" s="1336">
        <v>34680</v>
      </c>
      <c r="B4152" s="1337" t="s">
        <v>12502</v>
      </c>
      <c r="C4152" s="1336" t="s">
        <v>7870</v>
      </c>
      <c r="D4152" s="1364">
        <v>27.3</v>
      </c>
    </row>
    <row r="4153" spans="1:4">
      <c r="A4153" s="1365">
        <v>11573</v>
      </c>
      <c r="B4153" s="1366" t="s">
        <v>12503</v>
      </c>
      <c r="C4153" s="1365" t="s">
        <v>7867</v>
      </c>
      <c r="D4153" s="1367">
        <v>6.15</v>
      </c>
    </row>
    <row r="4154" spans="1:4">
      <c r="A4154" s="1336">
        <v>38401</v>
      </c>
      <c r="B4154" s="1337" t="s">
        <v>12504</v>
      </c>
      <c r="C4154" s="1336" t="s">
        <v>7867</v>
      </c>
      <c r="D4154" s="1364">
        <v>11.97</v>
      </c>
    </row>
    <row r="4155" spans="1:4" ht="30">
      <c r="A4155" s="1365">
        <v>38179</v>
      </c>
      <c r="B4155" s="1366" t="s">
        <v>12505</v>
      </c>
      <c r="C4155" s="1365" t="s">
        <v>7867</v>
      </c>
      <c r="D4155" s="1367">
        <v>26.95</v>
      </c>
    </row>
    <row r="4156" spans="1:4">
      <c r="A4156" s="1336">
        <v>11575</v>
      </c>
      <c r="B4156" s="1337" t="s">
        <v>12506</v>
      </c>
      <c r="C4156" s="1336" t="s">
        <v>7867</v>
      </c>
      <c r="D4156" s="1364">
        <v>29.08</v>
      </c>
    </row>
    <row r="4157" spans="1:4">
      <c r="A4157" s="1365">
        <v>20256</v>
      </c>
      <c r="B4157" s="1366" t="s">
        <v>12507</v>
      </c>
      <c r="C4157" s="1365" t="s">
        <v>7867</v>
      </c>
      <c r="D4157" s="1367">
        <v>0.32</v>
      </c>
    </row>
    <row r="4158" spans="1:4" ht="30">
      <c r="A4158" s="1336">
        <v>14511</v>
      </c>
      <c r="B4158" s="1337" t="s">
        <v>12508</v>
      </c>
      <c r="C4158" s="1336" t="s">
        <v>7867</v>
      </c>
      <c r="D4158" s="1364">
        <v>413991.39</v>
      </c>
    </row>
    <row r="4159" spans="1:4" ht="30">
      <c r="A4159" s="1365">
        <v>10642</v>
      </c>
      <c r="B4159" s="1366" t="s">
        <v>12509</v>
      </c>
      <c r="C4159" s="1365" t="s">
        <v>7867</v>
      </c>
      <c r="D4159" s="1367">
        <v>390000</v>
      </c>
    </row>
    <row r="4160" spans="1:4" ht="30">
      <c r="A4160" s="1336">
        <v>14489</v>
      </c>
      <c r="B4160" s="1337" t="s">
        <v>12510</v>
      </c>
      <c r="C4160" s="1336" t="s">
        <v>7867</v>
      </c>
      <c r="D4160" s="1364">
        <v>345922.74</v>
      </c>
    </row>
    <row r="4161" spans="1:4" ht="30">
      <c r="A4161" s="1365">
        <v>14513</v>
      </c>
      <c r="B4161" s="1366" t="s">
        <v>12511</v>
      </c>
      <c r="C4161" s="1365" t="s">
        <v>7867</v>
      </c>
      <c r="D4161" s="1367">
        <v>259450.26</v>
      </c>
    </row>
    <row r="4162" spans="1:4" ht="30">
      <c r="A4162" s="1336">
        <v>13600</v>
      </c>
      <c r="B4162" s="1337" t="s">
        <v>12512</v>
      </c>
      <c r="C4162" s="1336" t="s">
        <v>7867</v>
      </c>
      <c r="D4162" s="1364">
        <v>334763.90999999997</v>
      </c>
    </row>
    <row r="4163" spans="1:4" ht="30">
      <c r="A4163" s="1365">
        <v>10646</v>
      </c>
      <c r="B4163" s="1366" t="s">
        <v>12513</v>
      </c>
      <c r="C4163" s="1365" t="s">
        <v>7867</v>
      </c>
      <c r="D4163" s="1367">
        <v>249544.19</v>
      </c>
    </row>
    <row r="4164" spans="1:4" ht="30">
      <c r="A4164" s="1336">
        <v>6070</v>
      </c>
      <c r="B4164" s="1337" t="s">
        <v>12514</v>
      </c>
      <c r="C4164" s="1336" t="s">
        <v>7867</v>
      </c>
      <c r="D4164" s="1364">
        <v>340971.42</v>
      </c>
    </row>
    <row r="4165" spans="1:4" ht="30">
      <c r="A4165" s="1365">
        <v>6069</v>
      </c>
      <c r="B4165" s="1366" t="s">
        <v>12515</v>
      </c>
      <c r="C4165" s="1365" t="s">
        <v>7867</v>
      </c>
      <c r="D4165" s="1367">
        <v>75325.73</v>
      </c>
    </row>
    <row r="4166" spans="1:4" ht="30">
      <c r="A4166" s="1336">
        <v>14626</v>
      </c>
      <c r="B4166" s="1337" t="s">
        <v>12516</v>
      </c>
      <c r="C4166" s="1336" t="s">
        <v>7867</v>
      </c>
      <c r="D4166" s="1364">
        <v>373285.73</v>
      </c>
    </row>
    <row r="4167" spans="1:4" ht="30">
      <c r="A4167" s="1365">
        <v>6067</v>
      </c>
      <c r="B4167" s="1366" t="s">
        <v>12517</v>
      </c>
      <c r="C4167" s="1365" t="s">
        <v>7867</v>
      </c>
      <c r="D4167" s="1367">
        <v>306428.57</v>
      </c>
    </row>
    <row r="4168" spans="1:4">
      <c r="A4168" s="1336">
        <v>38393</v>
      </c>
      <c r="B4168" s="1337" t="s">
        <v>12518</v>
      </c>
      <c r="C4168" s="1336" t="s">
        <v>7867</v>
      </c>
      <c r="D4168" s="1364">
        <v>11.95</v>
      </c>
    </row>
    <row r="4169" spans="1:4">
      <c r="A4169" s="1365">
        <v>38390</v>
      </c>
      <c r="B4169" s="1366" t="s">
        <v>12519</v>
      </c>
      <c r="C4169" s="1365" t="s">
        <v>7867</v>
      </c>
      <c r="D4169" s="1367">
        <v>26.5</v>
      </c>
    </row>
    <row r="4170" spans="1:4">
      <c r="A4170" s="1336">
        <v>36532</v>
      </c>
      <c r="B4170" s="1337" t="s">
        <v>12520</v>
      </c>
      <c r="C4170" s="1336" t="s">
        <v>7867</v>
      </c>
      <c r="D4170" s="1364">
        <v>21665.06</v>
      </c>
    </row>
    <row r="4171" spans="1:4" ht="30">
      <c r="A4171" s="1365">
        <v>11578</v>
      </c>
      <c r="B4171" s="1366" t="s">
        <v>12521</v>
      </c>
      <c r="C4171" s="1365" t="s">
        <v>7867</v>
      </c>
      <c r="D4171" s="1367">
        <v>9.34</v>
      </c>
    </row>
    <row r="4172" spans="1:4" ht="30">
      <c r="A4172" s="1336">
        <v>11577</v>
      </c>
      <c r="B4172" s="1337" t="s">
        <v>12522</v>
      </c>
      <c r="C4172" s="1336" t="s">
        <v>7867</v>
      </c>
      <c r="D4172" s="1364">
        <v>8.91</v>
      </c>
    </row>
    <row r="4173" spans="1:4" ht="30">
      <c r="A4173" s="1365">
        <v>42461</v>
      </c>
      <c r="B4173" s="1366" t="s">
        <v>12523</v>
      </c>
      <c r="C4173" s="1365" t="s">
        <v>7867</v>
      </c>
      <c r="D4173" s="1367">
        <v>2203.2800000000002</v>
      </c>
    </row>
    <row r="4174" spans="1:4" ht="30">
      <c r="A4174" s="1336">
        <v>42466</v>
      </c>
      <c r="B4174" s="1337" t="s">
        <v>12524</v>
      </c>
      <c r="C4174" s="1336" t="s">
        <v>7867</v>
      </c>
      <c r="D4174" s="1364">
        <v>1221.3399999999999</v>
      </c>
    </row>
    <row r="4175" spans="1:4">
      <c r="A4175" s="1365">
        <v>1116</v>
      </c>
      <c r="B4175" s="1366" t="s">
        <v>12525</v>
      </c>
      <c r="C4175" s="1365" t="s">
        <v>7870</v>
      </c>
      <c r="D4175" s="1367">
        <v>13.98</v>
      </c>
    </row>
    <row r="4176" spans="1:4">
      <c r="A4176" s="1336">
        <v>1115</v>
      </c>
      <c r="B4176" s="1337" t="s">
        <v>12526</v>
      </c>
      <c r="C4176" s="1336" t="s">
        <v>7870</v>
      </c>
      <c r="D4176" s="1364">
        <v>16.989999999999998</v>
      </c>
    </row>
    <row r="4177" spans="1:4">
      <c r="A4177" s="1365">
        <v>1113</v>
      </c>
      <c r="B4177" s="1366" t="s">
        <v>12527</v>
      </c>
      <c r="C4177" s="1365" t="s">
        <v>7870</v>
      </c>
      <c r="D4177" s="1367">
        <v>18.64</v>
      </c>
    </row>
    <row r="4178" spans="1:4">
      <c r="A4178" s="1336">
        <v>1114</v>
      </c>
      <c r="B4178" s="1337" t="s">
        <v>12528</v>
      </c>
      <c r="C4178" s="1336" t="s">
        <v>7870</v>
      </c>
      <c r="D4178" s="1364">
        <v>27.96</v>
      </c>
    </row>
    <row r="4179" spans="1:4">
      <c r="A4179" s="1365">
        <v>40872</v>
      </c>
      <c r="B4179" s="1366" t="s">
        <v>12529</v>
      </c>
      <c r="C4179" s="1365" t="s">
        <v>7870</v>
      </c>
      <c r="D4179" s="1367">
        <v>13.18</v>
      </c>
    </row>
    <row r="4180" spans="1:4">
      <c r="A4180" s="1336">
        <v>20214</v>
      </c>
      <c r="B4180" s="1337" t="s">
        <v>12530</v>
      </c>
      <c r="C4180" s="1336" t="s">
        <v>7867</v>
      </c>
      <c r="D4180" s="1364">
        <v>29.79</v>
      </c>
    </row>
    <row r="4181" spans="1:4">
      <c r="A4181" s="1365">
        <v>11064</v>
      </c>
      <c r="B4181" s="1366" t="s">
        <v>12531</v>
      </c>
      <c r="C4181" s="1365" t="s">
        <v>7867</v>
      </c>
      <c r="D4181" s="1367">
        <v>12.63</v>
      </c>
    </row>
    <row r="4182" spans="1:4">
      <c r="A4182" s="1336">
        <v>7237</v>
      </c>
      <c r="B4182" s="1337" t="s">
        <v>12532</v>
      </c>
      <c r="C4182" s="1336" t="s">
        <v>7867</v>
      </c>
      <c r="D4182" s="1364">
        <v>17.23</v>
      </c>
    </row>
    <row r="4183" spans="1:4">
      <c r="A4183" s="1365">
        <v>16</v>
      </c>
      <c r="B4183" s="1366" t="s">
        <v>12533</v>
      </c>
      <c r="C4183" s="1365" t="s">
        <v>7871</v>
      </c>
      <c r="D4183" s="1367">
        <v>4.54</v>
      </c>
    </row>
    <row r="4184" spans="1:4">
      <c r="A4184" s="1336">
        <v>11757</v>
      </c>
      <c r="B4184" s="1337" t="s">
        <v>12534</v>
      </c>
      <c r="C4184" s="1336" t="s">
        <v>7867</v>
      </c>
      <c r="D4184" s="1364">
        <v>31</v>
      </c>
    </row>
    <row r="4185" spans="1:4">
      <c r="A4185" s="1365">
        <v>11758</v>
      </c>
      <c r="B4185" s="1366" t="s">
        <v>12535</v>
      </c>
      <c r="C4185" s="1365" t="s">
        <v>7867</v>
      </c>
      <c r="D4185" s="1367">
        <v>49.63</v>
      </c>
    </row>
    <row r="4186" spans="1:4">
      <c r="A4186" s="1336">
        <v>37526</v>
      </c>
      <c r="B4186" s="1337" t="s">
        <v>12536</v>
      </c>
      <c r="C4186" s="1336" t="s">
        <v>7867</v>
      </c>
      <c r="D4186" s="1364">
        <v>2.2200000000000002</v>
      </c>
    </row>
    <row r="4187" spans="1:4">
      <c r="A4187" s="1365">
        <v>6076</v>
      </c>
      <c r="B4187" s="1366" t="s">
        <v>12537</v>
      </c>
      <c r="C4187" s="1365" t="s">
        <v>7869</v>
      </c>
      <c r="D4187" s="1367">
        <v>52.84</v>
      </c>
    </row>
    <row r="4188" spans="1:4">
      <c r="A4188" s="1336">
        <v>13109</v>
      </c>
      <c r="B4188" s="1337" t="s">
        <v>12538</v>
      </c>
      <c r="C4188" s="1336" t="s">
        <v>7867</v>
      </c>
      <c r="D4188" s="1364">
        <v>172.09</v>
      </c>
    </row>
    <row r="4189" spans="1:4">
      <c r="A4189" s="1365">
        <v>13110</v>
      </c>
      <c r="B4189" s="1366" t="s">
        <v>12539</v>
      </c>
      <c r="C4189" s="1365" t="s">
        <v>7867</v>
      </c>
      <c r="D4189" s="1367">
        <v>226.48</v>
      </c>
    </row>
    <row r="4190" spans="1:4">
      <c r="A4190" s="1336">
        <v>7581</v>
      </c>
      <c r="B4190" s="1337" t="s">
        <v>12540</v>
      </c>
      <c r="C4190" s="1336" t="s">
        <v>7867</v>
      </c>
      <c r="D4190" s="1364">
        <v>2.4500000000000002</v>
      </c>
    </row>
    <row r="4191" spans="1:4">
      <c r="A4191" s="1365">
        <v>20206</v>
      </c>
      <c r="B4191" s="1366" t="s">
        <v>12541</v>
      </c>
      <c r="C4191" s="1365" t="s">
        <v>7870</v>
      </c>
      <c r="D4191" s="1367">
        <v>2.46</v>
      </c>
    </row>
    <row r="4192" spans="1:4">
      <c r="A4192" s="1336">
        <v>4460</v>
      </c>
      <c r="B4192" s="1337" t="s">
        <v>12542</v>
      </c>
      <c r="C4192" s="1336" t="s">
        <v>7870</v>
      </c>
      <c r="D4192" s="1364">
        <v>4.68</v>
      </c>
    </row>
    <row r="4193" spans="1:4">
      <c r="A4193" s="1365">
        <v>6204</v>
      </c>
      <c r="B4193" s="1366" t="s">
        <v>12543</v>
      </c>
      <c r="C4193" s="1365" t="s">
        <v>7870</v>
      </c>
      <c r="D4193" s="1367">
        <v>4</v>
      </c>
    </row>
    <row r="4194" spans="1:4">
      <c r="A4194" s="1336">
        <v>4417</v>
      </c>
      <c r="B4194" s="1337" t="s">
        <v>12544</v>
      </c>
      <c r="C4194" s="1336" t="s">
        <v>7870</v>
      </c>
      <c r="D4194" s="1364">
        <v>2.69</v>
      </c>
    </row>
    <row r="4195" spans="1:4">
      <c r="A4195" s="1365">
        <v>4415</v>
      </c>
      <c r="B4195" s="1366" t="s">
        <v>12545</v>
      </c>
      <c r="C4195" s="1365" t="s">
        <v>7870</v>
      </c>
      <c r="D4195" s="1367">
        <v>2.25</v>
      </c>
    </row>
    <row r="4196" spans="1:4">
      <c r="A4196" s="1336">
        <v>37373</v>
      </c>
      <c r="B4196" s="1337" t="s">
        <v>12546</v>
      </c>
      <c r="C4196" s="1336" t="s">
        <v>7866</v>
      </c>
      <c r="D4196" s="1364">
        <v>0.02</v>
      </c>
    </row>
    <row r="4197" spans="1:4">
      <c r="A4197" s="1365">
        <v>40864</v>
      </c>
      <c r="B4197" s="1366" t="s">
        <v>12547</v>
      </c>
      <c r="C4197" s="1365" t="s">
        <v>7875</v>
      </c>
      <c r="D4197" s="1367">
        <v>3.94</v>
      </c>
    </row>
    <row r="4198" spans="1:4">
      <c r="A4198" s="1336">
        <v>4734</v>
      </c>
      <c r="B4198" s="1337" t="s">
        <v>12548</v>
      </c>
      <c r="C4198" s="1336" t="s">
        <v>7869</v>
      </c>
      <c r="D4198" s="1364">
        <v>81.59</v>
      </c>
    </row>
    <row r="4199" spans="1:4">
      <c r="A4199" s="1365">
        <v>6085</v>
      </c>
      <c r="B4199" s="1366" t="s">
        <v>12549</v>
      </c>
      <c r="C4199" s="1365" t="s">
        <v>7872</v>
      </c>
      <c r="D4199" s="1367">
        <v>4.3499999999999996</v>
      </c>
    </row>
    <row r="4200" spans="1:4">
      <c r="A4200" s="1336">
        <v>38396</v>
      </c>
      <c r="B4200" s="1337" t="s">
        <v>12550</v>
      </c>
      <c r="C4200" s="1336" t="s">
        <v>7867</v>
      </c>
      <c r="D4200" s="1364">
        <v>401.46</v>
      </c>
    </row>
    <row r="4201" spans="1:4">
      <c r="A4201" s="1365">
        <v>6090</v>
      </c>
      <c r="B4201" s="1366" t="s">
        <v>12551</v>
      </c>
      <c r="C4201" s="1365" t="s">
        <v>7872</v>
      </c>
      <c r="D4201" s="1367">
        <v>8.26</v>
      </c>
    </row>
    <row r="4202" spans="1:4">
      <c r="A4202" s="1336">
        <v>11622</v>
      </c>
      <c r="B4202" s="1337" t="s">
        <v>12552</v>
      </c>
      <c r="C4202" s="1336" t="s">
        <v>7871</v>
      </c>
      <c r="D4202" s="1364">
        <v>53.8</v>
      </c>
    </row>
    <row r="4203" spans="1:4">
      <c r="A4203" s="1365">
        <v>6094</v>
      </c>
      <c r="B4203" s="1366" t="s">
        <v>12553</v>
      </c>
      <c r="C4203" s="1365" t="s">
        <v>7871</v>
      </c>
      <c r="D4203" s="1367">
        <v>13.97</v>
      </c>
    </row>
    <row r="4204" spans="1:4">
      <c r="A4204" s="1336">
        <v>7317</v>
      </c>
      <c r="B4204" s="1337" t="s">
        <v>12554</v>
      </c>
      <c r="C4204" s="1336" t="s">
        <v>7871</v>
      </c>
      <c r="D4204" s="1364">
        <v>30.79</v>
      </c>
    </row>
    <row r="4205" spans="1:4">
      <c r="A4205" s="1365">
        <v>142</v>
      </c>
      <c r="B4205" s="1366" t="s">
        <v>12555</v>
      </c>
      <c r="C4205" s="1365" t="s">
        <v>7889</v>
      </c>
      <c r="D4205" s="1367">
        <v>28.24</v>
      </c>
    </row>
    <row r="4206" spans="1:4">
      <c r="A4206" s="1336">
        <v>38123</v>
      </c>
      <c r="B4206" s="1337" t="s">
        <v>12556</v>
      </c>
      <c r="C4206" s="1336" t="s">
        <v>7871</v>
      </c>
      <c r="D4206" s="1364">
        <v>62.96</v>
      </c>
    </row>
    <row r="4207" spans="1:4">
      <c r="A4207" s="1365">
        <v>37953</v>
      </c>
      <c r="B4207" s="1366" t="s">
        <v>12557</v>
      </c>
      <c r="C4207" s="1365" t="s">
        <v>7867</v>
      </c>
      <c r="D4207" s="1367">
        <v>3.46</v>
      </c>
    </row>
    <row r="4208" spans="1:4">
      <c r="A4208" s="1336">
        <v>37954</v>
      </c>
      <c r="B4208" s="1337" t="s">
        <v>12558</v>
      </c>
      <c r="C4208" s="1336" t="s">
        <v>7867</v>
      </c>
      <c r="D4208" s="1364">
        <v>6.15</v>
      </c>
    </row>
    <row r="4209" spans="1:4">
      <c r="A4209" s="1365">
        <v>37955</v>
      </c>
      <c r="B4209" s="1366" t="s">
        <v>12559</v>
      </c>
      <c r="C4209" s="1365" t="s">
        <v>7867</v>
      </c>
      <c r="D4209" s="1367">
        <v>7.97</v>
      </c>
    </row>
    <row r="4210" spans="1:4">
      <c r="A4210" s="1336">
        <v>6106</v>
      </c>
      <c r="B4210" s="1337" t="s">
        <v>12560</v>
      </c>
      <c r="C4210" s="1336" t="s">
        <v>7867</v>
      </c>
      <c r="D4210" s="1364">
        <v>2.6</v>
      </c>
    </row>
    <row r="4211" spans="1:4">
      <c r="A4211" s="1365">
        <v>6107</v>
      </c>
      <c r="B4211" s="1366" t="s">
        <v>12561</v>
      </c>
      <c r="C4211" s="1365" t="s">
        <v>7867</v>
      </c>
      <c r="D4211" s="1367">
        <v>7.54</v>
      </c>
    </row>
    <row r="4212" spans="1:4">
      <c r="A4212" s="1336">
        <v>6108</v>
      </c>
      <c r="B4212" s="1337" t="s">
        <v>12562</v>
      </c>
      <c r="C4212" s="1336" t="s">
        <v>7867</v>
      </c>
      <c r="D4212" s="1364">
        <v>9.6300000000000008</v>
      </c>
    </row>
    <row r="4213" spans="1:4">
      <c r="A4213" s="1365">
        <v>6109</v>
      </c>
      <c r="B4213" s="1366" t="s">
        <v>12563</v>
      </c>
      <c r="C4213" s="1365" t="s">
        <v>7867</v>
      </c>
      <c r="D4213" s="1367">
        <v>13.68</v>
      </c>
    </row>
    <row r="4214" spans="1:4" ht="30">
      <c r="A4214" s="1336">
        <v>37743</v>
      </c>
      <c r="B4214" s="1337" t="s">
        <v>12564</v>
      </c>
      <c r="C4214" s="1336" t="s">
        <v>7867</v>
      </c>
      <c r="D4214" s="1364">
        <v>106160.83</v>
      </c>
    </row>
    <row r="4215" spans="1:4" ht="30">
      <c r="A4215" s="1365">
        <v>37744</v>
      </c>
      <c r="B4215" s="1366" t="s">
        <v>12565</v>
      </c>
      <c r="C4215" s="1365" t="s">
        <v>7867</v>
      </c>
      <c r="D4215" s="1367">
        <v>124825.17</v>
      </c>
    </row>
    <row r="4216" spans="1:4" ht="30">
      <c r="A4216" s="1336">
        <v>37741</v>
      </c>
      <c r="B4216" s="1337" t="s">
        <v>12566</v>
      </c>
      <c r="C4216" s="1336" t="s">
        <v>7867</v>
      </c>
      <c r="D4216" s="1364">
        <v>96531.46</v>
      </c>
    </row>
    <row r="4217" spans="1:4">
      <c r="A4217" s="1365">
        <v>39396</v>
      </c>
      <c r="B4217" s="1366" t="s">
        <v>12567</v>
      </c>
      <c r="C4217" s="1365" t="s">
        <v>7867</v>
      </c>
      <c r="D4217" s="1367">
        <v>32.32</v>
      </c>
    </row>
    <row r="4218" spans="1:4" ht="30">
      <c r="A4218" s="1336">
        <v>39392</v>
      </c>
      <c r="B4218" s="1337" t="s">
        <v>12568</v>
      </c>
      <c r="C4218" s="1336" t="s">
        <v>7867</v>
      </c>
      <c r="D4218" s="1364">
        <v>36.450000000000003</v>
      </c>
    </row>
    <row r="4219" spans="1:4" ht="30">
      <c r="A4219" s="1365">
        <v>39393</v>
      </c>
      <c r="B4219" s="1366" t="s">
        <v>12569</v>
      </c>
      <c r="C4219" s="1365" t="s">
        <v>7867</v>
      </c>
      <c r="D4219" s="1367">
        <v>22.54</v>
      </c>
    </row>
    <row r="4220" spans="1:4" ht="30">
      <c r="A4220" s="1336">
        <v>39394</v>
      </c>
      <c r="B4220" s="1337" t="s">
        <v>12570</v>
      </c>
      <c r="C4220" s="1336" t="s">
        <v>7867</v>
      </c>
      <c r="D4220" s="1364">
        <v>25.37</v>
      </c>
    </row>
    <row r="4221" spans="1:4" ht="30">
      <c r="A4221" s="1365">
        <v>39395</v>
      </c>
      <c r="B4221" s="1366" t="s">
        <v>12571</v>
      </c>
      <c r="C4221" s="1365" t="s">
        <v>7867</v>
      </c>
      <c r="D4221" s="1367">
        <v>23.59</v>
      </c>
    </row>
    <row r="4222" spans="1:4">
      <c r="A4222" s="1336">
        <v>14618</v>
      </c>
      <c r="B4222" s="1337" t="s">
        <v>12572</v>
      </c>
      <c r="C4222" s="1336" t="s">
        <v>7867</v>
      </c>
      <c r="D4222" s="1364">
        <v>801.26</v>
      </c>
    </row>
    <row r="4223" spans="1:4" ht="30">
      <c r="A4223" s="1365">
        <v>40269</v>
      </c>
      <c r="B4223" s="1366" t="s">
        <v>12573</v>
      </c>
      <c r="C4223" s="1365" t="s">
        <v>7867</v>
      </c>
      <c r="D4223" s="1367">
        <v>3228.24</v>
      </c>
    </row>
    <row r="4224" spans="1:4">
      <c r="A4224" s="1336">
        <v>6110</v>
      </c>
      <c r="B4224" s="1337" t="s">
        <v>12574</v>
      </c>
      <c r="C4224" s="1336" t="s">
        <v>7866</v>
      </c>
      <c r="D4224" s="1364">
        <v>12.68</v>
      </c>
    </row>
    <row r="4225" spans="1:4">
      <c r="A4225" s="1365">
        <v>40910</v>
      </c>
      <c r="B4225" s="1366" t="s">
        <v>12575</v>
      </c>
      <c r="C4225" s="1365" t="s">
        <v>7875</v>
      </c>
      <c r="D4225" s="1367">
        <v>2236.52</v>
      </c>
    </row>
    <row r="4226" spans="1:4">
      <c r="A4226" s="1336">
        <v>6111</v>
      </c>
      <c r="B4226" s="1337" t="s">
        <v>12576</v>
      </c>
      <c r="C4226" s="1336" t="s">
        <v>7866</v>
      </c>
      <c r="D4226" s="1364">
        <v>9.44</v>
      </c>
    </row>
    <row r="4227" spans="1:4">
      <c r="A4227" s="1365">
        <v>41084</v>
      </c>
      <c r="B4227" s="1366" t="s">
        <v>12577</v>
      </c>
      <c r="C4227" s="1365" t="s">
        <v>7875</v>
      </c>
      <c r="D4227" s="1367">
        <v>1664.08</v>
      </c>
    </row>
    <row r="4228" spans="1:4">
      <c r="A4228" s="1336">
        <v>25950</v>
      </c>
      <c r="B4228" s="1337" t="s">
        <v>12578</v>
      </c>
      <c r="C4228" s="1336" t="s">
        <v>7869</v>
      </c>
      <c r="D4228" s="1364">
        <v>34.729999999999997</v>
      </c>
    </row>
    <row r="4229" spans="1:4">
      <c r="A4229" s="1365">
        <v>38637</v>
      </c>
      <c r="B4229" s="1366" t="s">
        <v>12579</v>
      </c>
      <c r="C4229" s="1365" t="s">
        <v>7867</v>
      </c>
      <c r="D4229" s="1367">
        <v>164.64</v>
      </c>
    </row>
    <row r="4230" spans="1:4">
      <c r="A4230" s="1336">
        <v>6150</v>
      </c>
      <c r="B4230" s="1337" t="s">
        <v>12580</v>
      </c>
      <c r="C4230" s="1336" t="s">
        <v>7867</v>
      </c>
      <c r="D4230" s="1364">
        <v>166.65</v>
      </c>
    </row>
    <row r="4231" spans="1:4">
      <c r="A4231" s="1365">
        <v>6136</v>
      </c>
      <c r="B4231" s="1366" t="s">
        <v>12581</v>
      </c>
      <c r="C4231" s="1365" t="s">
        <v>7867</v>
      </c>
      <c r="D4231" s="1367">
        <v>131</v>
      </c>
    </row>
    <row r="4232" spans="1:4">
      <c r="A4232" s="1336">
        <v>38638</v>
      </c>
      <c r="B4232" s="1337" t="s">
        <v>12582</v>
      </c>
      <c r="C4232" s="1336" t="s">
        <v>7867</v>
      </c>
      <c r="D4232" s="1364">
        <v>138.74</v>
      </c>
    </row>
    <row r="4233" spans="1:4">
      <c r="A4233" s="1365">
        <v>20262</v>
      </c>
      <c r="B4233" s="1366" t="s">
        <v>12583</v>
      </c>
      <c r="C4233" s="1365" t="s">
        <v>7867</v>
      </c>
      <c r="D4233" s="1367">
        <v>10.37</v>
      </c>
    </row>
    <row r="4234" spans="1:4">
      <c r="A4234" s="1336">
        <v>6148</v>
      </c>
      <c r="B4234" s="1337" t="s">
        <v>12584</v>
      </c>
      <c r="C4234" s="1336" t="s">
        <v>7867</v>
      </c>
      <c r="D4234" s="1364">
        <v>6.42</v>
      </c>
    </row>
    <row r="4235" spans="1:4">
      <c r="A4235" s="1365">
        <v>6145</v>
      </c>
      <c r="B4235" s="1366" t="s">
        <v>12585</v>
      </c>
      <c r="C4235" s="1365" t="s">
        <v>7867</v>
      </c>
      <c r="D4235" s="1367">
        <v>11.51</v>
      </c>
    </row>
    <row r="4236" spans="1:4">
      <c r="A4236" s="1336">
        <v>6149</v>
      </c>
      <c r="B4236" s="1337" t="s">
        <v>12586</v>
      </c>
      <c r="C4236" s="1336" t="s">
        <v>7867</v>
      </c>
      <c r="D4236" s="1364">
        <v>10.85</v>
      </c>
    </row>
    <row r="4237" spans="1:4">
      <c r="A4237" s="1365">
        <v>6146</v>
      </c>
      <c r="B4237" s="1366" t="s">
        <v>12587</v>
      </c>
      <c r="C4237" s="1365" t="s">
        <v>7867</v>
      </c>
      <c r="D4237" s="1367">
        <v>11.52</v>
      </c>
    </row>
    <row r="4238" spans="1:4">
      <c r="A4238" s="1336">
        <v>26026</v>
      </c>
      <c r="B4238" s="1337" t="s">
        <v>12588</v>
      </c>
      <c r="C4238" s="1336" t="s">
        <v>7871</v>
      </c>
      <c r="D4238" s="1364">
        <v>2.31</v>
      </c>
    </row>
    <row r="4239" spans="1:4">
      <c r="A4239" s="1365">
        <v>39961</v>
      </c>
      <c r="B4239" s="1366" t="s">
        <v>12589</v>
      </c>
      <c r="C4239" s="1365" t="s">
        <v>7867</v>
      </c>
      <c r="D4239" s="1367">
        <v>10.11</v>
      </c>
    </row>
    <row r="4240" spans="1:4" ht="30">
      <c r="A4240" s="1336">
        <v>42462</v>
      </c>
      <c r="B4240" s="1337" t="s">
        <v>12590</v>
      </c>
      <c r="C4240" s="1336" t="s">
        <v>7867</v>
      </c>
      <c r="D4240" s="1364">
        <v>4552.63</v>
      </c>
    </row>
    <row r="4241" spans="1:4" ht="30">
      <c r="A4241" s="1365">
        <v>42463</v>
      </c>
      <c r="B4241" s="1366" t="s">
        <v>12591</v>
      </c>
      <c r="C4241" s="1365" t="s">
        <v>7867</v>
      </c>
      <c r="D4241" s="1367">
        <v>4474.49</v>
      </c>
    </row>
    <row r="4242" spans="1:4" ht="30">
      <c r="A4242" s="1336">
        <v>42464</v>
      </c>
      <c r="B4242" s="1337" t="s">
        <v>12592</v>
      </c>
      <c r="C4242" s="1336" t="s">
        <v>7867</v>
      </c>
      <c r="D4242" s="1364">
        <v>1908.11</v>
      </c>
    </row>
    <row r="4243" spans="1:4">
      <c r="A4243" s="1365">
        <v>38061</v>
      </c>
      <c r="B4243" s="1366" t="s">
        <v>12593</v>
      </c>
      <c r="C4243" s="1365" t="s">
        <v>7867</v>
      </c>
      <c r="D4243" s="1367">
        <v>47.58</v>
      </c>
    </row>
    <row r="4244" spans="1:4">
      <c r="A4244" s="1336">
        <v>20250</v>
      </c>
      <c r="B4244" s="1337" t="s">
        <v>12594</v>
      </c>
      <c r="C4244" s="1336" t="s">
        <v>7871</v>
      </c>
      <c r="D4244" s="1364">
        <v>10</v>
      </c>
    </row>
    <row r="4245" spans="1:4" ht="45">
      <c r="A4245" s="1365">
        <v>39965</v>
      </c>
      <c r="B4245" s="1366" t="s">
        <v>12595</v>
      </c>
      <c r="C4245" s="1365" t="s">
        <v>7868</v>
      </c>
      <c r="D4245" s="1367">
        <v>1201.92</v>
      </c>
    </row>
    <row r="4246" spans="1:4" ht="45">
      <c r="A4246" s="1336">
        <v>39964</v>
      </c>
      <c r="B4246" s="1337" t="s">
        <v>12596</v>
      </c>
      <c r="C4246" s="1336" t="s">
        <v>7868</v>
      </c>
      <c r="D4246" s="1364">
        <v>988.95</v>
      </c>
    </row>
    <row r="4247" spans="1:4">
      <c r="A4247" s="1365">
        <v>7</v>
      </c>
      <c r="B4247" s="1366" t="s">
        <v>12597</v>
      </c>
      <c r="C4247" s="1365" t="s">
        <v>7871</v>
      </c>
      <c r="D4247" s="1367">
        <v>7.54</v>
      </c>
    </row>
    <row r="4248" spans="1:4">
      <c r="A4248" s="1336">
        <v>13388</v>
      </c>
      <c r="B4248" s="1337" t="s">
        <v>12598</v>
      </c>
      <c r="C4248" s="1336" t="s">
        <v>7871</v>
      </c>
      <c r="D4248" s="1364">
        <v>58.39</v>
      </c>
    </row>
    <row r="4249" spans="1:4">
      <c r="A4249" s="1365">
        <v>39914</v>
      </c>
      <c r="B4249" s="1366" t="s">
        <v>12599</v>
      </c>
      <c r="C4249" s="1365" t="s">
        <v>7871</v>
      </c>
      <c r="D4249" s="1367">
        <v>98.82</v>
      </c>
    </row>
    <row r="4250" spans="1:4">
      <c r="A4250" s="1336">
        <v>12732</v>
      </c>
      <c r="B4250" s="1337" t="s">
        <v>12600</v>
      </c>
      <c r="C4250" s="1336" t="s">
        <v>7867</v>
      </c>
      <c r="D4250" s="1364">
        <v>114.02</v>
      </c>
    </row>
    <row r="4251" spans="1:4">
      <c r="A4251" s="1365">
        <v>6160</v>
      </c>
      <c r="B4251" s="1366" t="s">
        <v>12601</v>
      </c>
      <c r="C4251" s="1365" t="s">
        <v>7866</v>
      </c>
      <c r="D4251" s="1367">
        <v>12.68</v>
      </c>
    </row>
    <row r="4252" spans="1:4">
      <c r="A4252" s="1336">
        <v>41087</v>
      </c>
      <c r="B4252" s="1337" t="s">
        <v>12602</v>
      </c>
      <c r="C4252" s="1336" t="s">
        <v>7875</v>
      </c>
      <c r="D4252" s="1364">
        <v>2236.52</v>
      </c>
    </row>
    <row r="4253" spans="1:4">
      <c r="A4253" s="1365">
        <v>6166</v>
      </c>
      <c r="B4253" s="1366" t="s">
        <v>12603</v>
      </c>
      <c r="C4253" s="1365" t="s">
        <v>7866</v>
      </c>
      <c r="D4253" s="1367">
        <v>16.989999999999998</v>
      </c>
    </row>
    <row r="4254" spans="1:4">
      <c r="A4254" s="1336">
        <v>41088</v>
      </c>
      <c r="B4254" s="1337" t="s">
        <v>12604</v>
      </c>
      <c r="C4254" s="1336" t="s">
        <v>7875</v>
      </c>
      <c r="D4254" s="1364">
        <v>2998.27</v>
      </c>
    </row>
    <row r="4255" spans="1:4" ht="30">
      <c r="A4255" s="1365">
        <v>20232</v>
      </c>
      <c r="B4255" s="1366" t="s">
        <v>12605</v>
      </c>
      <c r="C4255" s="1365" t="s">
        <v>7870</v>
      </c>
      <c r="D4255" s="1367">
        <v>67.42</v>
      </c>
    </row>
    <row r="4256" spans="1:4">
      <c r="A4256" s="1336">
        <v>10856</v>
      </c>
      <c r="B4256" s="1337" t="s">
        <v>12606</v>
      </c>
      <c r="C4256" s="1336" t="s">
        <v>7870</v>
      </c>
      <c r="D4256" s="1364">
        <v>75.08</v>
      </c>
    </row>
    <row r="4257" spans="1:4">
      <c r="A4257" s="1365">
        <v>4828</v>
      </c>
      <c r="B4257" s="1366" t="s">
        <v>12607</v>
      </c>
      <c r="C4257" s="1365" t="s">
        <v>7870</v>
      </c>
      <c r="D4257" s="1367">
        <v>51.53</v>
      </c>
    </row>
    <row r="4258" spans="1:4">
      <c r="A4258" s="1336">
        <v>20249</v>
      </c>
      <c r="B4258" s="1337" t="s">
        <v>12608</v>
      </c>
      <c r="C4258" s="1336" t="s">
        <v>7870</v>
      </c>
      <c r="D4258" s="1364">
        <v>28.21</v>
      </c>
    </row>
    <row r="4259" spans="1:4">
      <c r="A4259" s="1365">
        <v>11609</v>
      </c>
      <c r="B4259" s="1366" t="s">
        <v>12609</v>
      </c>
      <c r="C4259" s="1365" t="s">
        <v>7872</v>
      </c>
      <c r="D4259" s="1367">
        <v>9.32</v>
      </c>
    </row>
    <row r="4260" spans="1:4">
      <c r="A4260" s="1336">
        <v>20083</v>
      </c>
      <c r="B4260" s="1337" t="s">
        <v>12610</v>
      </c>
      <c r="C4260" s="1336" t="s">
        <v>7867</v>
      </c>
      <c r="D4260" s="1364">
        <v>43.14</v>
      </c>
    </row>
    <row r="4261" spans="1:4">
      <c r="A4261" s="1365">
        <v>20082</v>
      </c>
      <c r="B4261" s="1366" t="s">
        <v>12611</v>
      </c>
      <c r="C4261" s="1365" t="s">
        <v>7867</v>
      </c>
      <c r="D4261" s="1367">
        <v>16.8</v>
      </c>
    </row>
    <row r="4262" spans="1:4">
      <c r="A4262" s="1336">
        <v>5318</v>
      </c>
      <c r="B4262" s="1337" t="s">
        <v>12612</v>
      </c>
      <c r="C4262" s="1336" t="s">
        <v>7872</v>
      </c>
      <c r="D4262" s="1364">
        <v>11</v>
      </c>
    </row>
    <row r="4263" spans="1:4">
      <c r="A4263" s="1365">
        <v>10691</v>
      </c>
      <c r="B4263" s="1366" t="s">
        <v>12613</v>
      </c>
      <c r="C4263" s="1365" t="s">
        <v>7872</v>
      </c>
      <c r="D4263" s="1367">
        <v>30.16</v>
      </c>
    </row>
    <row r="4264" spans="1:4">
      <c r="A4264" s="1336">
        <v>12295</v>
      </c>
      <c r="B4264" s="1337" t="s">
        <v>12614</v>
      </c>
      <c r="C4264" s="1336" t="s">
        <v>7867</v>
      </c>
      <c r="D4264" s="1364">
        <v>2.69</v>
      </c>
    </row>
    <row r="4265" spans="1:4">
      <c r="A4265" s="1365">
        <v>12296</v>
      </c>
      <c r="B4265" s="1366" t="s">
        <v>12615</v>
      </c>
      <c r="C4265" s="1365" t="s">
        <v>7867</v>
      </c>
      <c r="D4265" s="1367">
        <v>3.49</v>
      </c>
    </row>
    <row r="4266" spans="1:4">
      <c r="A4266" s="1336">
        <v>12294</v>
      </c>
      <c r="B4266" s="1337" t="s">
        <v>12616</v>
      </c>
      <c r="C4266" s="1336" t="s">
        <v>7867</v>
      </c>
      <c r="D4266" s="1364">
        <v>8.3699999999999992</v>
      </c>
    </row>
    <row r="4267" spans="1:4">
      <c r="A4267" s="1365">
        <v>14543</v>
      </c>
      <c r="B4267" s="1366" t="s">
        <v>12617</v>
      </c>
      <c r="C4267" s="1365" t="s">
        <v>7867</v>
      </c>
      <c r="D4267" s="1367">
        <v>5.98</v>
      </c>
    </row>
    <row r="4268" spans="1:4">
      <c r="A4268" s="1336">
        <v>13329</v>
      </c>
      <c r="B4268" s="1337" t="s">
        <v>12618</v>
      </c>
      <c r="C4268" s="1336" t="s">
        <v>7867</v>
      </c>
      <c r="D4268" s="1364">
        <v>3.51</v>
      </c>
    </row>
    <row r="4269" spans="1:4">
      <c r="A4269" s="1365">
        <v>21044</v>
      </c>
      <c r="B4269" s="1366" t="s">
        <v>12619</v>
      </c>
      <c r="C4269" s="1365" t="s">
        <v>7867</v>
      </c>
      <c r="D4269" s="1367">
        <v>19.41</v>
      </c>
    </row>
    <row r="4270" spans="1:4">
      <c r="A4270" s="1336">
        <v>21045</v>
      </c>
      <c r="B4270" s="1337" t="s">
        <v>12620</v>
      </c>
      <c r="C4270" s="1336" t="s">
        <v>7867</v>
      </c>
      <c r="D4270" s="1364">
        <v>26.59</v>
      </c>
    </row>
    <row r="4271" spans="1:4">
      <c r="A4271" s="1365">
        <v>21040</v>
      </c>
      <c r="B4271" s="1366" t="s">
        <v>12621</v>
      </c>
      <c r="C4271" s="1365" t="s">
        <v>7867</v>
      </c>
      <c r="D4271" s="1367">
        <v>19</v>
      </c>
    </row>
    <row r="4272" spans="1:4">
      <c r="A4272" s="1336">
        <v>21041</v>
      </c>
      <c r="B4272" s="1337" t="s">
        <v>12622</v>
      </c>
      <c r="C4272" s="1336" t="s">
        <v>7867</v>
      </c>
      <c r="D4272" s="1364">
        <v>22.93</v>
      </c>
    </row>
    <row r="4273" spans="1:4">
      <c r="A4273" s="1365">
        <v>21047</v>
      </c>
      <c r="B4273" s="1366" t="s">
        <v>12623</v>
      </c>
      <c r="C4273" s="1365" t="s">
        <v>7867</v>
      </c>
      <c r="D4273" s="1367">
        <v>28.62</v>
      </c>
    </row>
    <row r="4274" spans="1:4">
      <c r="A4274" s="1336">
        <v>21043</v>
      </c>
      <c r="B4274" s="1337" t="s">
        <v>12624</v>
      </c>
      <c r="C4274" s="1336" t="s">
        <v>7867</v>
      </c>
      <c r="D4274" s="1364">
        <v>27.87</v>
      </c>
    </row>
    <row r="4275" spans="1:4">
      <c r="A4275" s="1365">
        <v>21042</v>
      </c>
      <c r="B4275" s="1366" t="s">
        <v>12625</v>
      </c>
      <c r="C4275" s="1365" t="s">
        <v>7867</v>
      </c>
      <c r="D4275" s="1367">
        <v>22.06</v>
      </c>
    </row>
    <row r="4276" spans="1:4">
      <c r="A4276" s="1336">
        <v>11895</v>
      </c>
      <c r="B4276" s="1337" t="s">
        <v>12626</v>
      </c>
      <c r="C4276" s="1336" t="s">
        <v>7867</v>
      </c>
      <c r="D4276" s="1364">
        <v>654.49</v>
      </c>
    </row>
    <row r="4277" spans="1:4">
      <c r="A4277" s="1365">
        <v>11896</v>
      </c>
      <c r="B4277" s="1366" t="s">
        <v>12627</v>
      </c>
      <c r="C4277" s="1365" t="s">
        <v>7867</v>
      </c>
      <c r="D4277" s="1367">
        <v>3430.45</v>
      </c>
    </row>
    <row r="4278" spans="1:4">
      <c r="A4278" s="1336">
        <v>11897</v>
      </c>
      <c r="B4278" s="1337" t="s">
        <v>12628</v>
      </c>
      <c r="C4278" s="1336" t="s">
        <v>7867</v>
      </c>
      <c r="D4278" s="1364">
        <v>4476.1400000000003</v>
      </c>
    </row>
    <row r="4279" spans="1:4">
      <c r="A4279" s="1365">
        <v>11898</v>
      </c>
      <c r="B4279" s="1366" t="s">
        <v>12629</v>
      </c>
      <c r="C4279" s="1365" t="s">
        <v>7867</v>
      </c>
      <c r="D4279" s="1367">
        <v>4701.83</v>
      </c>
    </row>
    <row r="4280" spans="1:4">
      <c r="A4280" s="1336">
        <v>3282</v>
      </c>
      <c r="B4280" s="1337" t="s">
        <v>12630</v>
      </c>
      <c r="C4280" s="1336" t="s">
        <v>7867</v>
      </c>
      <c r="D4280" s="1364">
        <v>475.82</v>
      </c>
    </row>
    <row r="4281" spans="1:4">
      <c r="A4281" s="1365">
        <v>11899</v>
      </c>
      <c r="B4281" s="1366" t="s">
        <v>12631</v>
      </c>
      <c r="C4281" s="1365" t="s">
        <v>7867</v>
      </c>
      <c r="D4281" s="1367">
        <v>2320.8200000000002</v>
      </c>
    </row>
    <row r="4282" spans="1:4">
      <c r="A4282" s="1336">
        <v>11900</v>
      </c>
      <c r="B4282" s="1337" t="s">
        <v>12632</v>
      </c>
      <c r="C4282" s="1336" t="s">
        <v>7867</v>
      </c>
      <c r="D4282" s="1364">
        <v>3182.2</v>
      </c>
    </row>
    <row r="4283" spans="1:4">
      <c r="A4283" s="1365">
        <v>14149</v>
      </c>
      <c r="B4283" s="1366" t="s">
        <v>12633</v>
      </c>
      <c r="C4283" s="1365" t="s">
        <v>7885</v>
      </c>
      <c r="D4283" s="1367">
        <v>204.34</v>
      </c>
    </row>
    <row r="4284" spans="1:4" ht="30">
      <c r="A4284" s="1336">
        <v>38099</v>
      </c>
      <c r="B4284" s="1337" t="s">
        <v>12634</v>
      </c>
      <c r="C4284" s="1336" t="s">
        <v>7867</v>
      </c>
      <c r="D4284" s="1364">
        <v>0.87</v>
      </c>
    </row>
    <row r="4285" spans="1:4" ht="30">
      <c r="A4285" s="1365">
        <v>38100</v>
      </c>
      <c r="B4285" s="1366" t="s">
        <v>12635</v>
      </c>
      <c r="C4285" s="1365" t="s">
        <v>7867</v>
      </c>
      <c r="D4285" s="1367">
        <v>1.42</v>
      </c>
    </row>
    <row r="4286" spans="1:4">
      <c r="A4286" s="1336">
        <v>20061</v>
      </c>
      <c r="B4286" s="1337" t="s">
        <v>12636</v>
      </c>
      <c r="C4286" s="1336" t="s">
        <v>7867</v>
      </c>
      <c r="D4286" s="1364">
        <v>2.67</v>
      </c>
    </row>
    <row r="4287" spans="1:4">
      <c r="A4287" s="1365">
        <v>7576</v>
      </c>
      <c r="B4287" s="1366" t="s">
        <v>12637</v>
      </c>
      <c r="C4287" s="1365" t="s">
        <v>7867</v>
      </c>
      <c r="D4287" s="1367">
        <v>100.65</v>
      </c>
    </row>
    <row r="4288" spans="1:4">
      <c r="A4288" s="1336">
        <v>3384</v>
      </c>
      <c r="B4288" s="1337" t="s">
        <v>12638</v>
      </c>
      <c r="C4288" s="1336" t="s">
        <v>7867</v>
      </c>
      <c r="D4288" s="1364">
        <v>3.66</v>
      </c>
    </row>
    <row r="4289" spans="1:4">
      <c r="A4289" s="1365">
        <v>7572</v>
      </c>
      <c r="B4289" s="1366" t="s">
        <v>12639</v>
      </c>
      <c r="C4289" s="1365" t="s">
        <v>7867</v>
      </c>
      <c r="D4289" s="1367">
        <v>7.61</v>
      </c>
    </row>
    <row r="4290" spans="1:4">
      <c r="A4290" s="1336">
        <v>3396</v>
      </c>
      <c r="B4290" s="1337" t="s">
        <v>12640</v>
      </c>
      <c r="C4290" s="1336" t="s">
        <v>7867</v>
      </c>
      <c r="D4290" s="1364">
        <v>5.39</v>
      </c>
    </row>
    <row r="4291" spans="1:4">
      <c r="A4291" s="1365">
        <v>37590</v>
      </c>
      <c r="B4291" s="1366" t="s">
        <v>12641</v>
      </c>
      <c r="C4291" s="1365" t="s">
        <v>7867</v>
      </c>
      <c r="D4291" s="1367">
        <v>28.07</v>
      </c>
    </row>
    <row r="4292" spans="1:4">
      <c r="A4292" s="1336">
        <v>37591</v>
      </c>
      <c r="B4292" s="1337" t="s">
        <v>12642</v>
      </c>
      <c r="C4292" s="1336" t="s">
        <v>7867</v>
      </c>
      <c r="D4292" s="1364">
        <v>39.06</v>
      </c>
    </row>
    <row r="4293" spans="1:4">
      <c r="A4293" s="1365">
        <v>12626</v>
      </c>
      <c r="B4293" s="1366" t="s">
        <v>12643</v>
      </c>
      <c r="C4293" s="1365" t="s">
        <v>7867</v>
      </c>
      <c r="D4293" s="1367">
        <v>12.83</v>
      </c>
    </row>
    <row r="4294" spans="1:4">
      <c r="A4294" s="1336">
        <v>11033</v>
      </c>
      <c r="B4294" s="1337" t="s">
        <v>12644</v>
      </c>
      <c r="C4294" s="1336" t="s">
        <v>7867</v>
      </c>
      <c r="D4294" s="1364">
        <v>4.13</v>
      </c>
    </row>
    <row r="4295" spans="1:4">
      <c r="A4295" s="1365">
        <v>390</v>
      </c>
      <c r="B4295" s="1366" t="s">
        <v>12645</v>
      </c>
      <c r="C4295" s="1365" t="s">
        <v>7867</v>
      </c>
      <c r="D4295" s="1367">
        <v>10.83</v>
      </c>
    </row>
    <row r="4296" spans="1:4" ht="30">
      <c r="A4296" s="1336">
        <v>42465</v>
      </c>
      <c r="B4296" s="1337" t="s">
        <v>12646</v>
      </c>
      <c r="C4296" s="1336" t="s">
        <v>7867</v>
      </c>
      <c r="D4296" s="1364">
        <v>2002.86</v>
      </c>
    </row>
    <row r="4297" spans="1:4">
      <c r="A4297" s="1365">
        <v>6178</v>
      </c>
      <c r="B4297" s="1366" t="s">
        <v>12647</v>
      </c>
      <c r="C4297" s="1365" t="s">
        <v>7868</v>
      </c>
      <c r="D4297" s="1367">
        <v>166.78</v>
      </c>
    </row>
    <row r="4298" spans="1:4">
      <c r="A4298" s="1336">
        <v>6180</v>
      </c>
      <c r="B4298" s="1337" t="s">
        <v>12648</v>
      </c>
      <c r="C4298" s="1336" t="s">
        <v>7868</v>
      </c>
      <c r="D4298" s="1364">
        <v>180</v>
      </c>
    </row>
    <row r="4299" spans="1:4">
      <c r="A4299" s="1365">
        <v>6182</v>
      </c>
      <c r="B4299" s="1366" t="s">
        <v>12649</v>
      </c>
      <c r="C4299" s="1365" t="s">
        <v>7868</v>
      </c>
      <c r="D4299" s="1367">
        <v>223.42</v>
      </c>
    </row>
    <row r="4300" spans="1:4">
      <c r="A4300" s="1336">
        <v>3993</v>
      </c>
      <c r="B4300" s="1337" t="s">
        <v>12650</v>
      </c>
      <c r="C4300" s="1336" t="s">
        <v>7868</v>
      </c>
      <c r="D4300" s="1364">
        <v>32</v>
      </c>
    </row>
    <row r="4301" spans="1:4">
      <c r="A4301" s="1365">
        <v>3990</v>
      </c>
      <c r="B4301" s="1366" t="s">
        <v>12651</v>
      </c>
      <c r="C4301" s="1365" t="s">
        <v>7870</v>
      </c>
      <c r="D4301" s="1367">
        <v>7.07</v>
      </c>
    </row>
    <row r="4302" spans="1:4">
      <c r="A4302" s="1336">
        <v>3992</v>
      </c>
      <c r="B4302" s="1337" t="s">
        <v>12652</v>
      </c>
      <c r="C4302" s="1336" t="s">
        <v>7870</v>
      </c>
      <c r="D4302" s="1364">
        <v>8.68</v>
      </c>
    </row>
    <row r="4303" spans="1:4">
      <c r="A4303" s="1365">
        <v>6193</v>
      </c>
      <c r="B4303" s="1366" t="s">
        <v>12653</v>
      </c>
      <c r="C4303" s="1365" t="s">
        <v>7870</v>
      </c>
      <c r="D4303" s="1367">
        <v>3.58</v>
      </c>
    </row>
    <row r="4304" spans="1:4">
      <c r="A4304" s="1336">
        <v>6189</v>
      </c>
      <c r="B4304" s="1337" t="s">
        <v>12654</v>
      </c>
      <c r="C4304" s="1336" t="s">
        <v>7870</v>
      </c>
      <c r="D4304" s="1364">
        <v>5.38</v>
      </c>
    </row>
    <row r="4305" spans="1:4">
      <c r="A4305" s="1365">
        <v>10567</v>
      </c>
      <c r="B4305" s="1366" t="s">
        <v>12655</v>
      </c>
      <c r="C4305" s="1365" t="s">
        <v>7870</v>
      </c>
      <c r="D4305" s="1367">
        <v>3.65</v>
      </c>
    </row>
    <row r="4306" spans="1:4">
      <c r="A4306" s="1336">
        <v>6212</v>
      </c>
      <c r="B4306" s="1337" t="s">
        <v>12656</v>
      </c>
      <c r="C4306" s="1336" t="s">
        <v>7870</v>
      </c>
      <c r="D4306" s="1364">
        <v>5.0999999999999996</v>
      </c>
    </row>
    <row r="4307" spans="1:4">
      <c r="A4307" s="1365">
        <v>6188</v>
      </c>
      <c r="B4307" s="1366" t="s">
        <v>12657</v>
      </c>
      <c r="C4307" s="1365" t="s">
        <v>7868</v>
      </c>
      <c r="D4307" s="1367">
        <v>17.02</v>
      </c>
    </row>
    <row r="4308" spans="1:4">
      <c r="A4308" s="1336">
        <v>6214</v>
      </c>
      <c r="B4308" s="1337" t="s">
        <v>12658</v>
      </c>
      <c r="C4308" s="1336" t="s">
        <v>7868</v>
      </c>
      <c r="D4308" s="1364">
        <v>104.47</v>
      </c>
    </row>
    <row r="4309" spans="1:4">
      <c r="A4309" s="1365">
        <v>36153</v>
      </c>
      <c r="B4309" s="1366" t="s">
        <v>12659</v>
      </c>
      <c r="C4309" s="1365" t="s">
        <v>7867</v>
      </c>
      <c r="D4309" s="1367">
        <v>160.5</v>
      </c>
    </row>
    <row r="4310" spans="1:4">
      <c r="A4310" s="1336">
        <v>10740</v>
      </c>
      <c r="B4310" s="1337" t="s">
        <v>12660</v>
      </c>
      <c r="C4310" s="1336" t="s">
        <v>7867</v>
      </c>
      <c r="D4310" s="1364">
        <v>9542.4</v>
      </c>
    </row>
    <row r="4311" spans="1:4">
      <c r="A4311" s="1365">
        <v>13914</v>
      </c>
      <c r="B4311" s="1366" t="s">
        <v>12661</v>
      </c>
      <c r="C4311" s="1365" t="s">
        <v>7867</v>
      </c>
      <c r="D4311" s="1367">
        <v>690.43</v>
      </c>
    </row>
    <row r="4312" spans="1:4">
      <c r="A4312" s="1336">
        <v>10742</v>
      </c>
      <c r="B4312" s="1337" t="s">
        <v>12662</v>
      </c>
      <c r="C4312" s="1336" t="s">
        <v>7867</v>
      </c>
      <c r="D4312" s="1364">
        <v>1007</v>
      </c>
    </row>
    <row r="4313" spans="1:4">
      <c r="A4313" s="1365">
        <v>38465</v>
      </c>
      <c r="B4313" s="1366" t="s">
        <v>12663</v>
      </c>
      <c r="C4313" s="1365" t="s">
        <v>7867</v>
      </c>
      <c r="D4313" s="1367">
        <v>24.24</v>
      </c>
    </row>
    <row r="4314" spans="1:4">
      <c r="A4314" s="1336">
        <v>7543</v>
      </c>
      <c r="B4314" s="1337" t="s">
        <v>12664</v>
      </c>
      <c r="C4314" s="1336" t="s">
        <v>7867</v>
      </c>
      <c r="D4314" s="1364">
        <v>3.74</v>
      </c>
    </row>
    <row r="4315" spans="1:4">
      <c r="A4315" s="1365">
        <v>13255</v>
      </c>
      <c r="B4315" s="1366" t="s">
        <v>12665</v>
      </c>
      <c r="C4315" s="1365" t="s">
        <v>7867</v>
      </c>
      <c r="D4315" s="1367">
        <v>40.01</v>
      </c>
    </row>
    <row r="4316" spans="1:4">
      <c r="A4316" s="1336">
        <v>39352</v>
      </c>
      <c r="B4316" s="1337" t="s">
        <v>12666</v>
      </c>
      <c r="C4316" s="1336" t="s">
        <v>7867</v>
      </c>
      <c r="D4316" s="1364">
        <v>2.31</v>
      </c>
    </row>
    <row r="4317" spans="1:4">
      <c r="A4317" s="1365">
        <v>39350</v>
      </c>
      <c r="B4317" s="1366" t="s">
        <v>12667</v>
      </c>
      <c r="C4317" s="1365" t="s">
        <v>7867</v>
      </c>
      <c r="D4317" s="1367">
        <v>2.48</v>
      </c>
    </row>
    <row r="4318" spans="1:4">
      <c r="A4318" s="1336">
        <v>39346</v>
      </c>
      <c r="B4318" s="1337" t="s">
        <v>12668</v>
      </c>
      <c r="C4318" s="1336" t="s">
        <v>7867</v>
      </c>
      <c r="D4318" s="1364">
        <v>2.31</v>
      </c>
    </row>
    <row r="4319" spans="1:4">
      <c r="A4319" s="1365">
        <v>39351</v>
      </c>
      <c r="B4319" s="1366" t="s">
        <v>12669</v>
      </c>
      <c r="C4319" s="1365" t="s">
        <v>7867</v>
      </c>
      <c r="D4319" s="1367">
        <v>2.88</v>
      </c>
    </row>
    <row r="4320" spans="1:4">
      <c r="A4320" s="1336">
        <v>38952</v>
      </c>
      <c r="B4320" s="1337" t="s">
        <v>12670</v>
      </c>
      <c r="C4320" s="1336" t="s">
        <v>7867</v>
      </c>
      <c r="D4320" s="1364">
        <v>2.36</v>
      </c>
    </row>
    <row r="4321" spans="1:4">
      <c r="A4321" s="1365">
        <v>38953</v>
      </c>
      <c r="B4321" s="1366" t="s">
        <v>12671</v>
      </c>
      <c r="C4321" s="1365" t="s">
        <v>7867</v>
      </c>
      <c r="D4321" s="1367">
        <v>3.72</v>
      </c>
    </row>
    <row r="4322" spans="1:4">
      <c r="A4322" s="1336">
        <v>38835</v>
      </c>
      <c r="B4322" s="1337" t="s">
        <v>12672</v>
      </c>
      <c r="C4322" s="1336" t="s">
        <v>7867</v>
      </c>
      <c r="D4322" s="1364">
        <v>3.34</v>
      </c>
    </row>
    <row r="4323" spans="1:4">
      <c r="A4323" s="1365">
        <v>38837</v>
      </c>
      <c r="B4323" s="1366" t="s">
        <v>12673</v>
      </c>
      <c r="C4323" s="1365" t="s">
        <v>7867</v>
      </c>
      <c r="D4323" s="1367">
        <v>8.69</v>
      </c>
    </row>
    <row r="4324" spans="1:4">
      <c r="A4324" s="1336">
        <v>38836</v>
      </c>
      <c r="B4324" s="1337" t="s">
        <v>12674</v>
      </c>
      <c r="C4324" s="1336" t="s">
        <v>7867</v>
      </c>
      <c r="D4324" s="1364">
        <v>4.8099999999999996</v>
      </c>
    </row>
    <row r="4325" spans="1:4">
      <c r="A4325" s="1365">
        <v>2666</v>
      </c>
      <c r="B4325" s="1366" t="s">
        <v>12675</v>
      </c>
      <c r="C4325" s="1365" t="s">
        <v>7867</v>
      </c>
      <c r="D4325" s="1367">
        <v>3.87</v>
      </c>
    </row>
    <row r="4326" spans="1:4">
      <c r="A4326" s="1336">
        <v>2668</v>
      </c>
      <c r="B4326" s="1337" t="s">
        <v>12676</v>
      </c>
      <c r="C4326" s="1336" t="s">
        <v>7867</v>
      </c>
      <c r="D4326" s="1364">
        <v>4.42</v>
      </c>
    </row>
    <row r="4327" spans="1:4">
      <c r="A4327" s="1365">
        <v>2664</v>
      </c>
      <c r="B4327" s="1366" t="s">
        <v>12677</v>
      </c>
      <c r="C4327" s="1365" t="s">
        <v>7867</v>
      </c>
      <c r="D4327" s="1367">
        <v>6.52</v>
      </c>
    </row>
    <row r="4328" spans="1:4">
      <c r="A4328" s="1336">
        <v>2662</v>
      </c>
      <c r="B4328" s="1337" t="s">
        <v>12678</v>
      </c>
      <c r="C4328" s="1336" t="s">
        <v>7867</v>
      </c>
      <c r="D4328" s="1364">
        <v>8</v>
      </c>
    </row>
    <row r="4329" spans="1:4">
      <c r="A4329" s="1365">
        <v>20964</v>
      </c>
      <c r="B4329" s="1366" t="s">
        <v>12679</v>
      </c>
      <c r="C4329" s="1365" t="s">
        <v>7867</v>
      </c>
      <c r="D4329" s="1367">
        <v>49.37</v>
      </c>
    </row>
    <row r="4330" spans="1:4">
      <c r="A4330" s="1336">
        <v>10905</v>
      </c>
      <c r="B4330" s="1337" t="s">
        <v>12680</v>
      </c>
      <c r="C4330" s="1336" t="s">
        <v>7867</v>
      </c>
      <c r="D4330" s="1364">
        <v>66.23</v>
      </c>
    </row>
    <row r="4331" spans="1:4">
      <c r="A4331" s="1365">
        <v>6249</v>
      </c>
      <c r="B4331" s="1366" t="s">
        <v>12681</v>
      </c>
      <c r="C4331" s="1365" t="s">
        <v>7867</v>
      </c>
      <c r="D4331" s="1367">
        <v>21.17</v>
      </c>
    </row>
    <row r="4332" spans="1:4">
      <c r="A4332" s="1336">
        <v>6251</v>
      </c>
      <c r="B4332" s="1337" t="s">
        <v>12682</v>
      </c>
      <c r="C4332" s="1336" t="s">
        <v>7867</v>
      </c>
      <c r="D4332" s="1364">
        <v>32.479999999999997</v>
      </c>
    </row>
    <row r="4333" spans="1:4">
      <c r="A4333" s="1365">
        <v>6252</v>
      </c>
      <c r="B4333" s="1366" t="s">
        <v>12683</v>
      </c>
      <c r="C4333" s="1365" t="s">
        <v>7867</v>
      </c>
      <c r="D4333" s="1367">
        <v>41.45</v>
      </c>
    </row>
    <row r="4334" spans="1:4">
      <c r="A4334" s="1336">
        <v>6250</v>
      </c>
      <c r="B4334" s="1337" t="s">
        <v>12684</v>
      </c>
      <c r="C4334" s="1336" t="s">
        <v>7867</v>
      </c>
      <c r="D4334" s="1364">
        <v>51.33</v>
      </c>
    </row>
    <row r="4335" spans="1:4">
      <c r="A4335" s="1365">
        <v>11289</v>
      </c>
      <c r="B4335" s="1366" t="s">
        <v>12685</v>
      </c>
      <c r="C4335" s="1365" t="s">
        <v>7867</v>
      </c>
      <c r="D4335" s="1367">
        <v>59.9</v>
      </c>
    </row>
    <row r="4336" spans="1:4">
      <c r="A4336" s="1336">
        <v>11241</v>
      </c>
      <c r="B4336" s="1337" t="s">
        <v>12686</v>
      </c>
      <c r="C4336" s="1336" t="s">
        <v>7867</v>
      </c>
      <c r="D4336" s="1364">
        <v>149.76</v>
      </c>
    </row>
    <row r="4337" spans="1:4">
      <c r="A4337" s="1365">
        <v>11301</v>
      </c>
      <c r="B4337" s="1366" t="s">
        <v>12687</v>
      </c>
      <c r="C4337" s="1365" t="s">
        <v>7867</v>
      </c>
      <c r="D4337" s="1367">
        <v>379.76</v>
      </c>
    </row>
    <row r="4338" spans="1:4">
      <c r="A4338" s="1336">
        <v>21090</v>
      </c>
      <c r="B4338" s="1337" t="s">
        <v>12688</v>
      </c>
      <c r="C4338" s="1336" t="s">
        <v>7867</v>
      </c>
      <c r="D4338" s="1364">
        <v>465.34</v>
      </c>
    </row>
    <row r="4339" spans="1:4">
      <c r="A4339" s="1365">
        <v>14112</v>
      </c>
      <c r="B4339" s="1366" t="s">
        <v>12689</v>
      </c>
      <c r="C4339" s="1365" t="s">
        <v>7867</v>
      </c>
      <c r="D4339" s="1367">
        <v>194.16</v>
      </c>
    </row>
    <row r="4340" spans="1:4">
      <c r="A4340" s="1336">
        <v>11315</v>
      </c>
      <c r="B4340" s="1337" t="s">
        <v>12690</v>
      </c>
      <c r="C4340" s="1336" t="s">
        <v>7867</v>
      </c>
      <c r="D4340" s="1364">
        <v>90.93</v>
      </c>
    </row>
    <row r="4341" spans="1:4">
      <c r="A4341" s="1365">
        <v>11292</v>
      </c>
      <c r="B4341" s="1366" t="s">
        <v>12691</v>
      </c>
      <c r="C4341" s="1365" t="s">
        <v>7867</v>
      </c>
      <c r="D4341" s="1367">
        <v>212.88</v>
      </c>
    </row>
    <row r="4342" spans="1:4">
      <c r="A4342" s="1336">
        <v>21071</v>
      </c>
      <c r="B4342" s="1337" t="s">
        <v>12692</v>
      </c>
      <c r="C4342" s="1336" t="s">
        <v>7867</v>
      </c>
      <c r="D4342" s="1364">
        <v>139.06</v>
      </c>
    </row>
    <row r="4343" spans="1:4">
      <c r="A4343" s="1365">
        <v>11293</v>
      </c>
      <c r="B4343" s="1366" t="s">
        <v>12693</v>
      </c>
      <c r="C4343" s="1365" t="s">
        <v>7867</v>
      </c>
      <c r="D4343" s="1367">
        <v>235.34</v>
      </c>
    </row>
    <row r="4344" spans="1:4">
      <c r="A4344" s="1336">
        <v>11316</v>
      </c>
      <c r="B4344" s="1337" t="s">
        <v>12694</v>
      </c>
      <c r="C4344" s="1336" t="s">
        <v>7867</v>
      </c>
      <c r="D4344" s="1364">
        <v>299.52999999999997</v>
      </c>
    </row>
    <row r="4345" spans="1:4">
      <c r="A4345" s="1365">
        <v>6243</v>
      </c>
      <c r="B4345" s="1366" t="s">
        <v>12695</v>
      </c>
      <c r="C4345" s="1365" t="s">
        <v>7867</v>
      </c>
      <c r="D4345" s="1367">
        <v>345</v>
      </c>
    </row>
    <row r="4346" spans="1:4">
      <c r="A4346" s="1336">
        <v>21079</v>
      </c>
      <c r="B4346" s="1337" t="s">
        <v>12696</v>
      </c>
      <c r="C4346" s="1336" t="s">
        <v>7867</v>
      </c>
      <c r="D4346" s="1364">
        <v>411.32</v>
      </c>
    </row>
    <row r="4347" spans="1:4">
      <c r="A4347" s="1365">
        <v>6240</v>
      </c>
      <c r="B4347" s="1366" t="s">
        <v>12697</v>
      </c>
      <c r="C4347" s="1365" t="s">
        <v>7867</v>
      </c>
      <c r="D4347" s="1367">
        <v>456.79</v>
      </c>
    </row>
    <row r="4348" spans="1:4">
      <c r="A4348" s="1336">
        <v>11296</v>
      </c>
      <c r="B4348" s="1337" t="s">
        <v>12698</v>
      </c>
      <c r="C4348" s="1336" t="s">
        <v>7867</v>
      </c>
      <c r="D4348" s="1364">
        <v>1455.41</v>
      </c>
    </row>
    <row r="4349" spans="1:4">
      <c r="A4349" s="1365">
        <v>11299</v>
      </c>
      <c r="B4349" s="1366" t="s">
        <v>12699</v>
      </c>
      <c r="C4349" s="1365" t="s">
        <v>7867</v>
      </c>
      <c r="D4349" s="1367">
        <v>492.62</v>
      </c>
    </row>
    <row r="4350" spans="1:4">
      <c r="A4350" s="1336">
        <v>11066</v>
      </c>
      <c r="B4350" s="1337" t="s">
        <v>12700</v>
      </c>
      <c r="C4350" s="1336" t="s">
        <v>7867</v>
      </c>
      <c r="D4350" s="1364">
        <v>10.48</v>
      </c>
    </row>
    <row r="4351" spans="1:4">
      <c r="A4351" s="1365">
        <v>11065</v>
      </c>
      <c r="B4351" s="1366" t="s">
        <v>12701</v>
      </c>
      <c r="C4351" s="1365" t="s">
        <v>7867</v>
      </c>
      <c r="D4351" s="1367">
        <v>12.01</v>
      </c>
    </row>
    <row r="4352" spans="1:4">
      <c r="A4352" s="1336">
        <v>11688</v>
      </c>
      <c r="B4352" s="1337" t="s">
        <v>12702</v>
      </c>
      <c r="C4352" s="1336" t="s">
        <v>7867</v>
      </c>
      <c r="D4352" s="1364">
        <v>294.92</v>
      </c>
    </row>
    <row r="4353" spans="1:4" ht="30">
      <c r="A4353" s="1365">
        <v>37736</v>
      </c>
      <c r="B4353" s="1366" t="s">
        <v>12703</v>
      </c>
      <c r="C4353" s="1365" t="s">
        <v>7867</v>
      </c>
      <c r="D4353" s="1367">
        <v>39250</v>
      </c>
    </row>
    <row r="4354" spans="1:4">
      <c r="A4354" s="1336">
        <v>37739</v>
      </c>
      <c r="B4354" s="1337" t="s">
        <v>12704</v>
      </c>
      <c r="C4354" s="1336" t="s">
        <v>7867</v>
      </c>
      <c r="D4354" s="1364">
        <v>48307.69</v>
      </c>
    </row>
    <row r="4355" spans="1:4">
      <c r="A4355" s="1365">
        <v>37740</v>
      </c>
      <c r="B4355" s="1366" t="s">
        <v>12705</v>
      </c>
      <c r="C4355" s="1365" t="s">
        <v>7867</v>
      </c>
      <c r="D4355" s="1367">
        <v>27566.880000000001</v>
      </c>
    </row>
    <row r="4356" spans="1:4">
      <c r="A4356" s="1336">
        <v>37738</v>
      </c>
      <c r="B4356" s="1337" t="s">
        <v>12706</v>
      </c>
      <c r="C4356" s="1336" t="s">
        <v>7867</v>
      </c>
      <c r="D4356" s="1364">
        <v>32752.09</v>
      </c>
    </row>
    <row r="4357" spans="1:4">
      <c r="A4357" s="1365">
        <v>37737</v>
      </c>
      <c r="B4357" s="1366" t="s">
        <v>12707</v>
      </c>
      <c r="C4357" s="1365" t="s">
        <v>7867</v>
      </c>
      <c r="D4357" s="1367">
        <v>26057.27</v>
      </c>
    </row>
    <row r="4358" spans="1:4">
      <c r="A4358" s="1336">
        <v>25014</v>
      </c>
      <c r="B4358" s="1337" t="s">
        <v>12708</v>
      </c>
      <c r="C4358" s="1336" t="s">
        <v>7867</v>
      </c>
      <c r="D4358" s="1364">
        <v>54575.87</v>
      </c>
    </row>
    <row r="4359" spans="1:4">
      <c r="A4359" s="1365">
        <v>25013</v>
      </c>
      <c r="B4359" s="1366" t="s">
        <v>12709</v>
      </c>
      <c r="C4359" s="1365" t="s">
        <v>7867</v>
      </c>
      <c r="D4359" s="1367">
        <v>57201.29</v>
      </c>
    </row>
    <row r="4360" spans="1:4">
      <c r="A4360" s="1336">
        <v>14405</v>
      </c>
      <c r="B4360" s="1337" t="s">
        <v>12710</v>
      </c>
      <c r="C4360" s="1336" t="s">
        <v>7867</v>
      </c>
      <c r="D4360" s="1364">
        <v>67145.06</v>
      </c>
    </row>
    <row r="4361" spans="1:4">
      <c r="A4361" s="1365">
        <v>6253</v>
      </c>
      <c r="B4361" s="1366" t="s">
        <v>12711</v>
      </c>
      <c r="C4361" s="1365" t="s">
        <v>7867</v>
      </c>
      <c r="D4361" s="1367">
        <v>61.52</v>
      </c>
    </row>
    <row r="4362" spans="1:4">
      <c r="A4362" s="1336">
        <v>36790</v>
      </c>
      <c r="B4362" s="1337" t="s">
        <v>12712</v>
      </c>
      <c r="C4362" s="1336" t="s">
        <v>7867</v>
      </c>
      <c r="D4362" s="1364">
        <v>175.67</v>
      </c>
    </row>
    <row r="4363" spans="1:4">
      <c r="A4363" s="1365">
        <v>20271</v>
      </c>
      <c r="B4363" s="1366" t="s">
        <v>12713</v>
      </c>
      <c r="C4363" s="1365" t="s">
        <v>7867</v>
      </c>
      <c r="D4363" s="1367">
        <v>480.28</v>
      </c>
    </row>
    <row r="4364" spans="1:4">
      <c r="A4364" s="1336">
        <v>10423</v>
      </c>
      <c r="B4364" s="1337" t="s">
        <v>12714</v>
      </c>
      <c r="C4364" s="1336" t="s">
        <v>7867</v>
      </c>
      <c r="D4364" s="1364">
        <v>297.88</v>
      </c>
    </row>
    <row r="4365" spans="1:4">
      <c r="A4365" s="1365">
        <v>37589</v>
      </c>
      <c r="B4365" s="1366" t="s">
        <v>12715</v>
      </c>
      <c r="C4365" s="1365" t="s">
        <v>7867</v>
      </c>
      <c r="D4365" s="1367">
        <v>215.24</v>
      </c>
    </row>
    <row r="4366" spans="1:4">
      <c r="A4366" s="1336">
        <v>11690</v>
      </c>
      <c r="B4366" s="1337" t="s">
        <v>12716</v>
      </c>
      <c r="C4366" s="1336" t="s">
        <v>7867</v>
      </c>
      <c r="D4366" s="1364">
        <v>114.34</v>
      </c>
    </row>
    <row r="4367" spans="1:4">
      <c r="A4367" s="1365">
        <v>20234</v>
      </c>
      <c r="B4367" s="1366" t="s">
        <v>12717</v>
      </c>
      <c r="C4367" s="1365" t="s">
        <v>7867</v>
      </c>
      <c r="D4367" s="1367">
        <v>144.69999999999999</v>
      </c>
    </row>
    <row r="4368" spans="1:4">
      <c r="A4368" s="1336">
        <v>4763</v>
      </c>
      <c r="B4368" s="1337" t="s">
        <v>12718</v>
      </c>
      <c r="C4368" s="1336" t="s">
        <v>7866</v>
      </c>
      <c r="D4368" s="1364">
        <v>15.55</v>
      </c>
    </row>
    <row r="4369" spans="1:4">
      <c r="A4369" s="1365">
        <v>41070</v>
      </c>
      <c r="B4369" s="1366" t="s">
        <v>12719</v>
      </c>
      <c r="C4369" s="1365" t="s">
        <v>7875</v>
      </c>
      <c r="D4369" s="1367">
        <v>2744.52</v>
      </c>
    </row>
    <row r="4370" spans="1:4">
      <c r="A4370" s="1336">
        <v>14583</v>
      </c>
      <c r="B4370" s="1337" t="s">
        <v>12720</v>
      </c>
      <c r="C4370" s="1336" t="s">
        <v>7869</v>
      </c>
      <c r="D4370" s="1364">
        <v>9.08</v>
      </c>
    </row>
    <row r="4371" spans="1:4">
      <c r="A4371" s="1365">
        <v>11457</v>
      </c>
      <c r="B4371" s="1366" t="s">
        <v>12721</v>
      </c>
      <c r="C4371" s="1365" t="s">
        <v>7867</v>
      </c>
      <c r="D4371" s="1367">
        <v>24.85</v>
      </c>
    </row>
    <row r="4372" spans="1:4">
      <c r="A4372" s="1336">
        <v>21121</v>
      </c>
      <c r="B4372" s="1337" t="s">
        <v>12722</v>
      </c>
      <c r="C4372" s="1336" t="s">
        <v>7867</v>
      </c>
      <c r="D4372" s="1364">
        <v>2.83</v>
      </c>
    </row>
    <row r="4373" spans="1:4">
      <c r="A4373" s="1365">
        <v>38010</v>
      </c>
      <c r="B4373" s="1366" t="s">
        <v>12723</v>
      </c>
      <c r="C4373" s="1365" t="s">
        <v>7867</v>
      </c>
      <c r="D4373" s="1367">
        <v>4.63</v>
      </c>
    </row>
    <row r="4374" spans="1:4">
      <c r="A4374" s="1336">
        <v>38011</v>
      </c>
      <c r="B4374" s="1337" t="s">
        <v>12724</v>
      </c>
      <c r="C4374" s="1336" t="s">
        <v>7867</v>
      </c>
      <c r="D4374" s="1364">
        <v>8.5500000000000007</v>
      </c>
    </row>
    <row r="4375" spans="1:4">
      <c r="A4375" s="1365">
        <v>38012</v>
      </c>
      <c r="B4375" s="1366" t="s">
        <v>12725</v>
      </c>
      <c r="C4375" s="1365" t="s">
        <v>7867</v>
      </c>
      <c r="D4375" s="1367">
        <v>29.23</v>
      </c>
    </row>
    <row r="4376" spans="1:4">
      <c r="A4376" s="1336">
        <v>38013</v>
      </c>
      <c r="B4376" s="1337" t="s">
        <v>12726</v>
      </c>
      <c r="C4376" s="1336" t="s">
        <v>7867</v>
      </c>
      <c r="D4376" s="1364">
        <v>37.950000000000003</v>
      </c>
    </row>
    <row r="4377" spans="1:4">
      <c r="A4377" s="1365">
        <v>38014</v>
      </c>
      <c r="B4377" s="1366" t="s">
        <v>12727</v>
      </c>
      <c r="C4377" s="1365" t="s">
        <v>7867</v>
      </c>
      <c r="D4377" s="1367">
        <v>61.75</v>
      </c>
    </row>
    <row r="4378" spans="1:4">
      <c r="A4378" s="1336">
        <v>38015</v>
      </c>
      <c r="B4378" s="1337" t="s">
        <v>12728</v>
      </c>
      <c r="C4378" s="1336" t="s">
        <v>7867</v>
      </c>
      <c r="D4378" s="1364">
        <v>149.12</v>
      </c>
    </row>
    <row r="4379" spans="1:4">
      <c r="A4379" s="1365">
        <v>38016</v>
      </c>
      <c r="B4379" s="1366" t="s">
        <v>12729</v>
      </c>
      <c r="C4379" s="1365" t="s">
        <v>7867</v>
      </c>
      <c r="D4379" s="1367">
        <v>181.44</v>
      </c>
    </row>
    <row r="4380" spans="1:4">
      <c r="A4380" s="1336">
        <v>12741</v>
      </c>
      <c r="B4380" s="1337" t="s">
        <v>12730</v>
      </c>
      <c r="C4380" s="1336" t="s">
        <v>7867</v>
      </c>
      <c r="D4380" s="1364">
        <v>547.5</v>
      </c>
    </row>
    <row r="4381" spans="1:4">
      <c r="A4381" s="1365">
        <v>12733</v>
      </c>
      <c r="B4381" s="1366" t="s">
        <v>12731</v>
      </c>
      <c r="C4381" s="1365" t="s">
        <v>7867</v>
      </c>
      <c r="D4381" s="1367">
        <v>2.75</v>
      </c>
    </row>
    <row r="4382" spans="1:4">
      <c r="A4382" s="1336">
        <v>12734</v>
      </c>
      <c r="B4382" s="1337" t="s">
        <v>12732</v>
      </c>
      <c r="C4382" s="1336" t="s">
        <v>7867</v>
      </c>
      <c r="D4382" s="1364">
        <v>5.87</v>
      </c>
    </row>
    <row r="4383" spans="1:4">
      <c r="A4383" s="1365">
        <v>12735</v>
      </c>
      <c r="B4383" s="1366" t="s">
        <v>12733</v>
      </c>
      <c r="C4383" s="1365" t="s">
        <v>7867</v>
      </c>
      <c r="D4383" s="1367">
        <v>9.66</v>
      </c>
    </row>
    <row r="4384" spans="1:4">
      <c r="A4384" s="1336">
        <v>12736</v>
      </c>
      <c r="B4384" s="1337" t="s">
        <v>12734</v>
      </c>
      <c r="C4384" s="1336" t="s">
        <v>7867</v>
      </c>
      <c r="D4384" s="1364">
        <v>22.08</v>
      </c>
    </row>
    <row r="4385" spans="1:4">
      <c r="A4385" s="1365">
        <v>12737</v>
      </c>
      <c r="B4385" s="1366" t="s">
        <v>12735</v>
      </c>
      <c r="C4385" s="1365" t="s">
        <v>7867</v>
      </c>
      <c r="D4385" s="1367">
        <v>28.44</v>
      </c>
    </row>
    <row r="4386" spans="1:4">
      <c r="A4386" s="1336">
        <v>12738</v>
      </c>
      <c r="B4386" s="1337" t="s">
        <v>12736</v>
      </c>
      <c r="C4386" s="1336" t="s">
        <v>7867</v>
      </c>
      <c r="D4386" s="1364">
        <v>56.22</v>
      </c>
    </row>
    <row r="4387" spans="1:4">
      <c r="A4387" s="1365">
        <v>12739</v>
      </c>
      <c r="B4387" s="1366" t="s">
        <v>12737</v>
      </c>
      <c r="C4387" s="1365" t="s">
        <v>7867</v>
      </c>
      <c r="D4387" s="1367">
        <v>160.05000000000001</v>
      </c>
    </row>
    <row r="4388" spans="1:4">
      <c r="A4388" s="1336">
        <v>12740</v>
      </c>
      <c r="B4388" s="1337" t="s">
        <v>12738</v>
      </c>
      <c r="C4388" s="1336" t="s">
        <v>7867</v>
      </c>
      <c r="D4388" s="1364">
        <v>250.41</v>
      </c>
    </row>
    <row r="4389" spans="1:4">
      <c r="A4389" s="1365">
        <v>6297</v>
      </c>
      <c r="B4389" s="1366" t="s">
        <v>12739</v>
      </c>
      <c r="C4389" s="1365" t="s">
        <v>7867</v>
      </c>
      <c r="D4389" s="1367">
        <v>21.18</v>
      </c>
    </row>
    <row r="4390" spans="1:4">
      <c r="A4390" s="1336">
        <v>6296</v>
      </c>
      <c r="B4390" s="1337" t="s">
        <v>12740</v>
      </c>
      <c r="C4390" s="1336" t="s">
        <v>7867</v>
      </c>
      <c r="D4390" s="1364">
        <v>16.71</v>
      </c>
    </row>
    <row r="4391" spans="1:4">
      <c r="A4391" s="1365">
        <v>6294</v>
      </c>
      <c r="B4391" s="1366" t="s">
        <v>12741</v>
      </c>
      <c r="C4391" s="1365" t="s">
        <v>7867</v>
      </c>
      <c r="D4391" s="1367">
        <v>4.76</v>
      </c>
    </row>
    <row r="4392" spans="1:4">
      <c r="A4392" s="1336">
        <v>6323</v>
      </c>
      <c r="B4392" s="1337" t="s">
        <v>12742</v>
      </c>
      <c r="C4392" s="1336" t="s">
        <v>7867</v>
      </c>
      <c r="D4392" s="1364">
        <v>10.92</v>
      </c>
    </row>
    <row r="4393" spans="1:4">
      <c r="A4393" s="1365">
        <v>6299</v>
      </c>
      <c r="B4393" s="1366" t="s">
        <v>12743</v>
      </c>
      <c r="C4393" s="1365" t="s">
        <v>7867</v>
      </c>
      <c r="D4393" s="1367">
        <v>63.7</v>
      </c>
    </row>
    <row r="4394" spans="1:4">
      <c r="A4394" s="1336">
        <v>6298</v>
      </c>
      <c r="B4394" s="1337" t="s">
        <v>12744</v>
      </c>
      <c r="C4394" s="1336" t="s">
        <v>7867</v>
      </c>
      <c r="D4394" s="1364">
        <v>33.54</v>
      </c>
    </row>
    <row r="4395" spans="1:4">
      <c r="A4395" s="1365">
        <v>6295</v>
      </c>
      <c r="B4395" s="1366" t="s">
        <v>12745</v>
      </c>
      <c r="C4395" s="1365" t="s">
        <v>7867</v>
      </c>
      <c r="D4395" s="1367">
        <v>6.78</v>
      </c>
    </row>
    <row r="4396" spans="1:4">
      <c r="A4396" s="1336">
        <v>6322</v>
      </c>
      <c r="B4396" s="1337" t="s">
        <v>12746</v>
      </c>
      <c r="C4396" s="1336" t="s">
        <v>7867</v>
      </c>
      <c r="D4396" s="1364">
        <v>85.31</v>
      </c>
    </row>
    <row r="4397" spans="1:4">
      <c r="A4397" s="1365">
        <v>6300</v>
      </c>
      <c r="B4397" s="1366" t="s">
        <v>12747</v>
      </c>
      <c r="C4397" s="1365" t="s">
        <v>7867</v>
      </c>
      <c r="D4397" s="1367">
        <v>157.29</v>
      </c>
    </row>
    <row r="4398" spans="1:4">
      <c r="A4398" s="1336">
        <v>6321</v>
      </c>
      <c r="B4398" s="1337" t="s">
        <v>12748</v>
      </c>
      <c r="C4398" s="1336" t="s">
        <v>7867</v>
      </c>
      <c r="D4398" s="1364">
        <v>224.68</v>
      </c>
    </row>
    <row r="4399" spans="1:4">
      <c r="A4399" s="1365">
        <v>6301</v>
      </c>
      <c r="B4399" s="1366" t="s">
        <v>12749</v>
      </c>
      <c r="C4399" s="1365" t="s">
        <v>7867</v>
      </c>
      <c r="D4399" s="1367">
        <v>526.63</v>
      </c>
    </row>
    <row r="4400" spans="1:4">
      <c r="A4400" s="1336">
        <v>7105</v>
      </c>
      <c r="B4400" s="1337" t="s">
        <v>12750</v>
      </c>
      <c r="C4400" s="1336" t="s">
        <v>7867</v>
      </c>
      <c r="D4400" s="1364">
        <v>28.54</v>
      </c>
    </row>
    <row r="4401" spans="1:4">
      <c r="A4401" s="1365">
        <v>20183</v>
      </c>
      <c r="B4401" s="1366" t="s">
        <v>12751</v>
      </c>
      <c r="C4401" s="1365" t="s">
        <v>7867</v>
      </c>
      <c r="D4401" s="1367">
        <v>27.61</v>
      </c>
    </row>
    <row r="4402" spans="1:4">
      <c r="A4402" s="1336">
        <v>38448</v>
      </c>
      <c r="B4402" s="1337" t="s">
        <v>12752</v>
      </c>
      <c r="C4402" s="1336" t="s">
        <v>7867</v>
      </c>
      <c r="D4402" s="1364">
        <v>146.47999999999999</v>
      </c>
    </row>
    <row r="4403" spans="1:4">
      <c r="A4403" s="1365">
        <v>20182</v>
      </c>
      <c r="B4403" s="1366" t="s">
        <v>12753</v>
      </c>
      <c r="C4403" s="1365" t="s">
        <v>7867</v>
      </c>
      <c r="D4403" s="1367">
        <v>20.36</v>
      </c>
    </row>
    <row r="4404" spans="1:4">
      <c r="A4404" s="1336">
        <v>7119</v>
      </c>
      <c r="B4404" s="1337" t="s">
        <v>12754</v>
      </c>
      <c r="C4404" s="1336" t="s">
        <v>7867</v>
      </c>
      <c r="D4404" s="1364">
        <v>6.29</v>
      </c>
    </row>
    <row r="4405" spans="1:4">
      <c r="A4405" s="1365">
        <v>7120</v>
      </c>
      <c r="B4405" s="1366" t="s">
        <v>12755</v>
      </c>
      <c r="C4405" s="1365" t="s">
        <v>7867</v>
      </c>
      <c r="D4405" s="1367">
        <v>3.73</v>
      </c>
    </row>
    <row r="4406" spans="1:4">
      <c r="A4406" s="1336">
        <v>6319</v>
      </c>
      <c r="B4406" s="1337" t="s">
        <v>12756</v>
      </c>
      <c r="C4406" s="1336" t="s">
        <v>7867</v>
      </c>
      <c r="D4406" s="1364">
        <v>24.88</v>
      </c>
    </row>
    <row r="4407" spans="1:4">
      <c r="A4407" s="1365">
        <v>6304</v>
      </c>
      <c r="B4407" s="1366" t="s">
        <v>12757</v>
      </c>
      <c r="C4407" s="1365" t="s">
        <v>7867</v>
      </c>
      <c r="D4407" s="1367">
        <v>24.88</v>
      </c>
    </row>
    <row r="4408" spans="1:4">
      <c r="A4408" s="1336">
        <v>21116</v>
      </c>
      <c r="B4408" s="1337" t="s">
        <v>12758</v>
      </c>
      <c r="C4408" s="1336" t="s">
        <v>7867</v>
      </c>
      <c r="D4408" s="1364">
        <v>18.84</v>
      </c>
    </row>
    <row r="4409" spans="1:4">
      <c r="A4409" s="1365">
        <v>6320</v>
      </c>
      <c r="B4409" s="1366" t="s">
        <v>12759</v>
      </c>
      <c r="C4409" s="1365" t="s">
        <v>7867</v>
      </c>
      <c r="D4409" s="1367">
        <v>12.81</v>
      </c>
    </row>
    <row r="4410" spans="1:4">
      <c r="A4410" s="1336">
        <v>6303</v>
      </c>
      <c r="B4410" s="1337" t="s">
        <v>12760</v>
      </c>
      <c r="C4410" s="1336" t="s">
        <v>7867</v>
      </c>
      <c r="D4410" s="1364">
        <v>12.81</v>
      </c>
    </row>
    <row r="4411" spans="1:4">
      <c r="A4411" s="1365">
        <v>6308</v>
      </c>
      <c r="B4411" s="1366" t="s">
        <v>12761</v>
      </c>
      <c r="C4411" s="1365" t="s">
        <v>7867</v>
      </c>
      <c r="D4411" s="1367">
        <v>68.849999999999994</v>
      </c>
    </row>
    <row r="4412" spans="1:4">
      <c r="A4412" s="1336">
        <v>6317</v>
      </c>
      <c r="B4412" s="1337" t="s">
        <v>12762</v>
      </c>
      <c r="C4412" s="1336" t="s">
        <v>7867</v>
      </c>
      <c r="D4412" s="1364">
        <v>68.849999999999994</v>
      </c>
    </row>
    <row r="4413" spans="1:4">
      <c r="A4413" s="1365">
        <v>6307</v>
      </c>
      <c r="B4413" s="1366" t="s">
        <v>12763</v>
      </c>
      <c r="C4413" s="1365" t="s">
        <v>7867</v>
      </c>
      <c r="D4413" s="1367">
        <v>68.849999999999994</v>
      </c>
    </row>
    <row r="4414" spans="1:4">
      <c r="A4414" s="1336">
        <v>6309</v>
      </c>
      <c r="B4414" s="1337" t="s">
        <v>12764</v>
      </c>
      <c r="C4414" s="1336" t="s">
        <v>7867</v>
      </c>
      <c r="D4414" s="1364">
        <v>70.849999999999994</v>
      </c>
    </row>
    <row r="4415" spans="1:4">
      <c r="A4415" s="1365">
        <v>6318</v>
      </c>
      <c r="B4415" s="1366" t="s">
        <v>12765</v>
      </c>
      <c r="C4415" s="1365" t="s">
        <v>7867</v>
      </c>
      <c r="D4415" s="1367">
        <v>37.14</v>
      </c>
    </row>
    <row r="4416" spans="1:4">
      <c r="A4416" s="1336">
        <v>6306</v>
      </c>
      <c r="B4416" s="1337" t="s">
        <v>12766</v>
      </c>
      <c r="C4416" s="1336" t="s">
        <v>7867</v>
      </c>
      <c r="D4416" s="1364">
        <v>37.14</v>
      </c>
    </row>
    <row r="4417" spans="1:4">
      <c r="A4417" s="1365">
        <v>6305</v>
      </c>
      <c r="B4417" s="1366" t="s">
        <v>12767</v>
      </c>
      <c r="C4417" s="1365" t="s">
        <v>7867</v>
      </c>
      <c r="D4417" s="1367">
        <v>37.14</v>
      </c>
    </row>
    <row r="4418" spans="1:4">
      <c r="A4418" s="1336">
        <v>6302</v>
      </c>
      <c r="B4418" s="1337" t="s">
        <v>12768</v>
      </c>
      <c r="C4418" s="1336" t="s">
        <v>7867</v>
      </c>
      <c r="D4418" s="1364">
        <v>7.87</v>
      </c>
    </row>
    <row r="4419" spans="1:4">
      <c r="A4419" s="1365">
        <v>6312</v>
      </c>
      <c r="B4419" s="1366" t="s">
        <v>12769</v>
      </c>
      <c r="C4419" s="1365" t="s">
        <v>7867</v>
      </c>
      <c r="D4419" s="1367">
        <v>99.03</v>
      </c>
    </row>
    <row r="4420" spans="1:4">
      <c r="A4420" s="1336">
        <v>6311</v>
      </c>
      <c r="B4420" s="1337" t="s">
        <v>12770</v>
      </c>
      <c r="C4420" s="1336" t="s">
        <v>7867</v>
      </c>
      <c r="D4420" s="1364">
        <v>99.03</v>
      </c>
    </row>
    <row r="4421" spans="1:4">
      <c r="A4421" s="1365">
        <v>6310</v>
      </c>
      <c r="B4421" s="1366" t="s">
        <v>12771</v>
      </c>
      <c r="C4421" s="1365" t="s">
        <v>7867</v>
      </c>
      <c r="D4421" s="1367">
        <v>99.03</v>
      </c>
    </row>
    <row r="4422" spans="1:4">
      <c r="A4422" s="1336">
        <v>6314</v>
      </c>
      <c r="B4422" s="1337" t="s">
        <v>12772</v>
      </c>
      <c r="C4422" s="1336" t="s">
        <v>7867</v>
      </c>
      <c r="D4422" s="1364">
        <v>99.03</v>
      </c>
    </row>
    <row r="4423" spans="1:4">
      <c r="A4423" s="1365">
        <v>6313</v>
      </c>
      <c r="B4423" s="1366" t="s">
        <v>12773</v>
      </c>
      <c r="C4423" s="1365" t="s">
        <v>7867</v>
      </c>
      <c r="D4423" s="1367">
        <v>99.03</v>
      </c>
    </row>
    <row r="4424" spans="1:4">
      <c r="A4424" s="1336">
        <v>6315</v>
      </c>
      <c r="B4424" s="1337" t="s">
        <v>12774</v>
      </c>
      <c r="C4424" s="1336" t="s">
        <v>7867</v>
      </c>
      <c r="D4424" s="1364">
        <v>187.51</v>
      </c>
    </row>
    <row r="4425" spans="1:4">
      <c r="A4425" s="1365">
        <v>6316</v>
      </c>
      <c r="B4425" s="1366" t="s">
        <v>12775</v>
      </c>
      <c r="C4425" s="1365" t="s">
        <v>7867</v>
      </c>
      <c r="D4425" s="1367">
        <v>187.51</v>
      </c>
    </row>
    <row r="4426" spans="1:4">
      <c r="A4426" s="1336">
        <v>38878</v>
      </c>
      <c r="B4426" s="1337" t="s">
        <v>12776</v>
      </c>
      <c r="C4426" s="1336" t="s">
        <v>7867</v>
      </c>
      <c r="D4426" s="1364">
        <v>12.23</v>
      </c>
    </row>
    <row r="4427" spans="1:4">
      <c r="A4427" s="1365">
        <v>38879</v>
      </c>
      <c r="B4427" s="1366" t="s">
        <v>12777</v>
      </c>
      <c r="C4427" s="1365" t="s">
        <v>7867</v>
      </c>
      <c r="D4427" s="1367">
        <v>22.93</v>
      </c>
    </row>
    <row r="4428" spans="1:4">
      <c r="A4428" s="1336">
        <v>38881</v>
      </c>
      <c r="B4428" s="1337" t="s">
        <v>12778</v>
      </c>
      <c r="C4428" s="1336" t="s">
        <v>7867</v>
      </c>
      <c r="D4428" s="1364">
        <v>11.99</v>
      </c>
    </row>
    <row r="4429" spans="1:4">
      <c r="A4429" s="1365">
        <v>38880</v>
      </c>
      <c r="B4429" s="1366" t="s">
        <v>12779</v>
      </c>
      <c r="C4429" s="1365" t="s">
        <v>7867</v>
      </c>
      <c r="D4429" s="1367">
        <v>12.57</v>
      </c>
    </row>
    <row r="4430" spans="1:4">
      <c r="A4430" s="1336">
        <v>38882</v>
      </c>
      <c r="B4430" s="1337" t="s">
        <v>12780</v>
      </c>
      <c r="C4430" s="1336" t="s">
        <v>7867</v>
      </c>
      <c r="D4430" s="1364">
        <v>13.02</v>
      </c>
    </row>
    <row r="4431" spans="1:4">
      <c r="A4431" s="1365">
        <v>38883</v>
      </c>
      <c r="B4431" s="1366" t="s">
        <v>12781</v>
      </c>
      <c r="C4431" s="1365" t="s">
        <v>7867</v>
      </c>
      <c r="D4431" s="1367">
        <v>19.25</v>
      </c>
    </row>
    <row r="4432" spans="1:4">
      <c r="A4432" s="1336">
        <v>38884</v>
      </c>
      <c r="B4432" s="1337" t="s">
        <v>12782</v>
      </c>
      <c r="C4432" s="1336" t="s">
        <v>7867</v>
      </c>
      <c r="D4432" s="1364">
        <v>20.9</v>
      </c>
    </row>
    <row r="4433" spans="1:4">
      <c r="A4433" s="1365">
        <v>38885</v>
      </c>
      <c r="B4433" s="1366" t="s">
        <v>12783</v>
      </c>
      <c r="C4433" s="1365" t="s">
        <v>7867</v>
      </c>
      <c r="D4433" s="1367">
        <v>20.22</v>
      </c>
    </row>
    <row r="4434" spans="1:4">
      <c r="A4434" s="1336">
        <v>38886</v>
      </c>
      <c r="B4434" s="1337" t="s">
        <v>12784</v>
      </c>
      <c r="C4434" s="1336" t="s">
        <v>7867</v>
      </c>
      <c r="D4434" s="1364">
        <v>21.82</v>
      </c>
    </row>
    <row r="4435" spans="1:4">
      <c r="A4435" s="1365">
        <v>38887</v>
      </c>
      <c r="B4435" s="1366" t="s">
        <v>12785</v>
      </c>
      <c r="C4435" s="1365" t="s">
        <v>7867</v>
      </c>
      <c r="D4435" s="1367">
        <v>19.600000000000001</v>
      </c>
    </row>
    <row r="4436" spans="1:4">
      <c r="A4436" s="1336">
        <v>38888</v>
      </c>
      <c r="B4436" s="1337" t="s">
        <v>12786</v>
      </c>
      <c r="C4436" s="1336" t="s">
        <v>7867</v>
      </c>
      <c r="D4436" s="1364">
        <v>23.3</v>
      </c>
    </row>
    <row r="4437" spans="1:4">
      <c r="A4437" s="1365">
        <v>38890</v>
      </c>
      <c r="B4437" s="1366" t="s">
        <v>12787</v>
      </c>
      <c r="C4437" s="1365" t="s">
        <v>7867</v>
      </c>
      <c r="D4437" s="1367">
        <v>34.64</v>
      </c>
    </row>
    <row r="4438" spans="1:4">
      <c r="A4438" s="1336">
        <v>38893</v>
      </c>
      <c r="B4438" s="1337" t="s">
        <v>12788</v>
      </c>
      <c r="C4438" s="1336" t="s">
        <v>7867</v>
      </c>
      <c r="D4438" s="1364">
        <v>27.85</v>
      </c>
    </row>
    <row r="4439" spans="1:4">
      <c r="A4439" s="1365">
        <v>38894</v>
      </c>
      <c r="B4439" s="1366" t="s">
        <v>12789</v>
      </c>
      <c r="C4439" s="1365" t="s">
        <v>7867</v>
      </c>
      <c r="D4439" s="1367">
        <v>35.369999999999997</v>
      </c>
    </row>
    <row r="4440" spans="1:4">
      <c r="A4440" s="1336">
        <v>38896</v>
      </c>
      <c r="B4440" s="1337" t="s">
        <v>12790</v>
      </c>
      <c r="C4440" s="1336" t="s">
        <v>7867</v>
      </c>
      <c r="D4440" s="1364">
        <v>36.07</v>
      </c>
    </row>
    <row r="4441" spans="1:4">
      <c r="A4441" s="1365">
        <v>39324</v>
      </c>
      <c r="B4441" s="1366" t="s">
        <v>12791</v>
      </c>
      <c r="C4441" s="1365" t="s">
        <v>7867</v>
      </c>
      <c r="D4441" s="1367">
        <v>6.28</v>
      </c>
    </row>
    <row r="4442" spans="1:4">
      <c r="A4442" s="1336">
        <v>39325</v>
      </c>
      <c r="B4442" s="1337" t="s">
        <v>12792</v>
      </c>
      <c r="C4442" s="1336" t="s">
        <v>7867</v>
      </c>
      <c r="D4442" s="1364">
        <v>9.51</v>
      </c>
    </row>
    <row r="4443" spans="1:4">
      <c r="A4443" s="1365">
        <v>39326</v>
      </c>
      <c r="B4443" s="1366" t="s">
        <v>12793</v>
      </c>
      <c r="C4443" s="1365" t="s">
        <v>7867</v>
      </c>
      <c r="D4443" s="1367">
        <v>24.49</v>
      </c>
    </row>
    <row r="4444" spans="1:4">
      <c r="A4444" s="1336">
        <v>39327</v>
      </c>
      <c r="B4444" s="1337" t="s">
        <v>12794</v>
      </c>
      <c r="C4444" s="1336" t="s">
        <v>7867</v>
      </c>
      <c r="D4444" s="1364">
        <v>37.1</v>
      </c>
    </row>
    <row r="4445" spans="1:4">
      <c r="A4445" s="1365">
        <v>20176</v>
      </c>
      <c r="B4445" s="1366" t="s">
        <v>12795</v>
      </c>
      <c r="C4445" s="1365" t="s">
        <v>7867</v>
      </c>
      <c r="D4445" s="1367">
        <v>57.86</v>
      </c>
    </row>
    <row r="4446" spans="1:4">
      <c r="A4446" s="1336">
        <v>11378</v>
      </c>
      <c r="B4446" s="1337" t="s">
        <v>12796</v>
      </c>
      <c r="C4446" s="1336" t="s">
        <v>7867</v>
      </c>
      <c r="D4446" s="1364">
        <v>70.7</v>
      </c>
    </row>
    <row r="4447" spans="1:4">
      <c r="A4447" s="1365">
        <v>11379</v>
      </c>
      <c r="B4447" s="1366" t="s">
        <v>12797</v>
      </c>
      <c r="C4447" s="1365" t="s">
        <v>7867</v>
      </c>
      <c r="D4447" s="1367">
        <v>77.22</v>
      </c>
    </row>
    <row r="4448" spans="1:4">
      <c r="A4448" s="1336">
        <v>11493</v>
      </c>
      <c r="B4448" s="1337" t="s">
        <v>12798</v>
      </c>
      <c r="C4448" s="1336" t="s">
        <v>7867</v>
      </c>
      <c r="D4448" s="1364">
        <v>39.08</v>
      </c>
    </row>
    <row r="4449" spans="1:4">
      <c r="A4449" s="1365">
        <v>41896</v>
      </c>
      <c r="B4449" s="1366" t="s">
        <v>12799</v>
      </c>
      <c r="C4449" s="1365" t="s">
        <v>7867</v>
      </c>
      <c r="D4449" s="1367">
        <v>214.59</v>
      </c>
    </row>
    <row r="4450" spans="1:4">
      <c r="A4450" s="1336">
        <v>7068</v>
      </c>
      <c r="B4450" s="1337" t="s">
        <v>12800</v>
      </c>
      <c r="C4450" s="1336" t="s">
        <v>7867</v>
      </c>
      <c r="D4450" s="1364">
        <v>379.32</v>
      </c>
    </row>
    <row r="4451" spans="1:4">
      <c r="A4451" s="1365">
        <v>7106</v>
      </c>
      <c r="B4451" s="1366" t="s">
        <v>12801</v>
      </c>
      <c r="C4451" s="1365" t="s">
        <v>7867</v>
      </c>
      <c r="D4451" s="1367">
        <v>85.21</v>
      </c>
    </row>
    <row r="4452" spans="1:4">
      <c r="A4452" s="1336">
        <v>7104</v>
      </c>
      <c r="B4452" s="1337" t="s">
        <v>12802</v>
      </c>
      <c r="C4452" s="1336" t="s">
        <v>7867</v>
      </c>
      <c r="D4452" s="1364">
        <v>2.34</v>
      </c>
    </row>
    <row r="4453" spans="1:4">
      <c r="A4453" s="1365">
        <v>7136</v>
      </c>
      <c r="B4453" s="1366" t="s">
        <v>12803</v>
      </c>
      <c r="C4453" s="1365" t="s">
        <v>7867</v>
      </c>
      <c r="D4453" s="1367">
        <v>4.5599999999999996</v>
      </c>
    </row>
    <row r="4454" spans="1:4">
      <c r="A4454" s="1336">
        <v>7128</v>
      </c>
      <c r="B4454" s="1337" t="s">
        <v>12804</v>
      </c>
      <c r="C4454" s="1336" t="s">
        <v>7867</v>
      </c>
      <c r="D4454" s="1364">
        <v>6.21</v>
      </c>
    </row>
    <row r="4455" spans="1:4">
      <c r="A4455" s="1365">
        <v>7108</v>
      </c>
      <c r="B4455" s="1366" t="s">
        <v>12805</v>
      </c>
      <c r="C4455" s="1365" t="s">
        <v>7867</v>
      </c>
      <c r="D4455" s="1367">
        <v>6.88</v>
      </c>
    </row>
    <row r="4456" spans="1:4">
      <c r="A4456" s="1336">
        <v>7129</v>
      </c>
      <c r="B4456" s="1337" t="s">
        <v>12806</v>
      </c>
      <c r="C4456" s="1336" t="s">
        <v>7867</v>
      </c>
      <c r="D4456" s="1364">
        <v>6.92</v>
      </c>
    </row>
    <row r="4457" spans="1:4">
      <c r="A4457" s="1365">
        <v>7130</v>
      </c>
      <c r="B4457" s="1366" t="s">
        <v>12807</v>
      </c>
      <c r="C4457" s="1365" t="s">
        <v>7867</v>
      </c>
      <c r="D4457" s="1367">
        <v>9.3699999999999992</v>
      </c>
    </row>
    <row r="4458" spans="1:4">
      <c r="A4458" s="1336">
        <v>7131</v>
      </c>
      <c r="B4458" s="1337" t="s">
        <v>12808</v>
      </c>
      <c r="C4458" s="1336" t="s">
        <v>7867</v>
      </c>
      <c r="D4458" s="1364">
        <v>10.77</v>
      </c>
    </row>
    <row r="4459" spans="1:4">
      <c r="A4459" s="1365">
        <v>7132</v>
      </c>
      <c r="B4459" s="1366" t="s">
        <v>12809</v>
      </c>
      <c r="C4459" s="1365" t="s">
        <v>7867</v>
      </c>
      <c r="D4459" s="1367">
        <v>32.11</v>
      </c>
    </row>
    <row r="4460" spans="1:4">
      <c r="A4460" s="1336">
        <v>7133</v>
      </c>
      <c r="B4460" s="1337" t="s">
        <v>12810</v>
      </c>
      <c r="C4460" s="1336" t="s">
        <v>7867</v>
      </c>
      <c r="D4460" s="1364">
        <v>50.96</v>
      </c>
    </row>
    <row r="4461" spans="1:4">
      <c r="A4461" s="1365">
        <v>37420</v>
      </c>
      <c r="B4461" s="1366" t="s">
        <v>12811</v>
      </c>
      <c r="C4461" s="1365" t="s">
        <v>7867</v>
      </c>
      <c r="D4461" s="1367">
        <v>29.96</v>
      </c>
    </row>
    <row r="4462" spans="1:4">
      <c r="A4462" s="1336">
        <v>37421</v>
      </c>
      <c r="B4462" s="1337" t="s">
        <v>12812</v>
      </c>
      <c r="C4462" s="1336" t="s">
        <v>7867</v>
      </c>
      <c r="D4462" s="1364">
        <v>40.950000000000003</v>
      </c>
    </row>
    <row r="4463" spans="1:4">
      <c r="A4463" s="1365">
        <v>37422</v>
      </c>
      <c r="B4463" s="1366" t="s">
        <v>12813</v>
      </c>
      <c r="C4463" s="1365" t="s">
        <v>7867</v>
      </c>
      <c r="D4463" s="1367">
        <v>38.33</v>
      </c>
    </row>
    <row r="4464" spans="1:4">
      <c r="A4464" s="1336">
        <v>37443</v>
      </c>
      <c r="B4464" s="1337" t="s">
        <v>12814</v>
      </c>
      <c r="C4464" s="1336" t="s">
        <v>7867</v>
      </c>
      <c r="D4464" s="1364">
        <v>120.73</v>
      </c>
    </row>
    <row r="4465" spans="1:4">
      <c r="A4465" s="1365">
        <v>37444</v>
      </c>
      <c r="B4465" s="1366" t="s">
        <v>12815</v>
      </c>
      <c r="C4465" s="1365" t="s">
        <v>7867</v>
      </c>
      <c r="D4465" s="1367">
        <v>122.78</v>
      </c>
    </row>
    <row r="4466" spans="1:4">
      <c r="A4466" s="1336">
        <v>37445</v>
      </c>
      <c r="B4466" s="1337" t="s">
        <v>12816</v>
      </c>
      <c r="C4466" s="1336" t="s">
        <v>7867</v>
      </c>
      <c r="D4466" s="1364">
        <v>186.1</v>
      </c>
    </row>
    <row r="4467" spans="1:4">
      <c r="A4467" s="1365">
        <v>37446</v>
      </c>
      <c r="B4467" s="1366" t="s">
        <v>12817</v>
      </c>
      <c r="C4467" s="1365" t="s">
        <v>7867</v>
      </c>
      <c r="D4467" s="1367">
        <v>202.88</v>
      </c>
    </row>
    <row r="4468" spans="1:4">
      <c r="A4468" s="1336">
        <v>37447</v>
      </c>
      <c r="B4468" s="1337" t="s">
        <v>12818</v>
      </c>
      <c r="C4468" s="1336" t="s">
        <v>7867</v>
      </c>
      <c r="D4468" s="1364">
        <v>206.06</v>
      </c>
    </row>
    <row r="4469" spans="1:4">
      <c r="A4469" s="1365">
        <v>37448</v>
      </c>
      <c r="B4469" s="1366" t="s">
        <v>12819</v>
      </c>
      <c r="C4469" s="1365" t="s">
        <v>7867</v>
      </c>
      <c r="D4469" s="1367">
        <v>282.64</v>
      </c>
    </row>
    <row r="4470" spans="1:4">
      <c r="A4470" s="1336">
        <v>37440</v>
      </c>
      <c r="B4470" s="1337" t="s">
        <v>12820</v>
      </c>
      <c r="C4470" s="1336" t="s">
        <v>7867</v>
      </c>
      <c r="D4470" s="1364">
        <v>95.83</v>
      </c>
    </row>
    <row r="4471" spans="1:4">
      <c r="A4471" s="1365">
        <v>37441</v>
      </c>
      <c r="B4471" s="1366" t="s">
        <v>12821</v>
      </c>
      <c r="C4471" s="1365" t="s">
        <v>7867</v>
      </c>
      <c r="D4471" s="1367">
        <v>95.83</v>
      </c>
    </row>
    <row r="4472" spans="1:4">
      <c r="A4472" s="1336">
        <v>37442</v>
      </c>
      <c r="B4472" s="1337" t="s">
        <v>12822</v>
      </c>
      <c r="C4472" s="1336" t="s">
        <v>7867</v>
      </c>
      <c r="D4472" s="1364">
        <v>115.42</v>
      </c>
    </row>
    <row r="4473" spans="1:4">
      <c r="A4473" s="1365">
        <v>38017</v>
      </c>
      <c r="B4473" s="1366" t="s">
        <v>12823</v>
      </c>
      <c r="C4473" s="1365" t="s">
        <v>7867</v>
      </c>
      <c r="D4473" s="1367">
        <v>8.94</v>
      </c>
    </row>
    <row r="4474" spans="1:4">
      <c r="A4474" s="1336">
        <v>38018</v>
      </c>
      <c r="B4474" s="1337" t="s">
        <v>12824</v>
      </c>
      <c r="C4474" s="1336" t="s">
        <v>7867</v>
      </c>
      <c r="D4474" s="1364">
        <v>9.86</v>
      </c>
    </row>
    <row r="4475" spans="1:4">
      <c r="A4475" s="1365">
        <v>39895</v>
      </c>
      <c r="B4475" s="1366" t="s">
        <v>12825</v>
      </c>
      <c r="C4475" s="1365" t="s">
        <v>7867</v>
      </c>
      <c r="D4475" s="1367">
        <v>19.89</v>
      </c>
    </row>
    <row r="4476" spans="1:4">
      <c r="A4476" s="1336">
        <v>39896</v>
      </c>
      <c r="B4476" s="1337" t="s">
        <v>12826</v>
      </c>
      <c r="C4476" s="1336" t="s">
        <v>7867</v>
      </c>
      <c r="D4476" s="1364">
        <v>29.15</v>
      </c>
    </row>
    <row r="4477" spans="1:4">
      <c r="A4477" s="1365">
        <v>38873</v>
      </c>
      <c r="B4477" s="1366" t="s">
        <v>12827</v>
      </c>
      <c r="C4477" s="1365" t="s">
        <v>7867</v>
      </c>
      <c r="D4477" s="1367">
        <v>10.85</v>
      </c>
    </row>
    <row r="4478" spans="1:4">
      <c r="A4478" s="1336">
        <v>38874</v>
      </c>
      <c r="B4478" s="1337" t="s">
        <v>12828</v>
      </c>
      <c r="C4478" s="1336" t="s">
        <v>7867</v>
      </c>
      <c r="D4478" s="1364">
        <v>13.19</v>
      </c>
    </row>
    <row r="4479" spans="1:4">
      <c r="A4479" s="1365">
        <v>38875</v>
      </c>
      <c r="B4479" s="1366" t="s">
        <v>12829</v>
      </c>
      <c r="C4479" s="1365" t="s">
        <v>7867</v>
      </c>
      <c r="D4479" s="1367">
        <v>23.31</v>
      </c>
    </row>
    <row r="4480" spans="1:4">
      <c r="A4480" s="1336">
        <v>38876</v>
      </c>
      <c r="B4480" s="1337" t="s">
        <v>12830</v>
      </c>
      <c r="C4480" s="1336" t="s">
        <v>7867</v>
      </c>
      <c r="D4480" s="1364">
        <v>31.37</v>
      </c>
    </row>
    <row r="4481" spans="1:4">
      <c r="A4481" s="1365">
        <v>39000</v>
      </c>
      <c r="B4481" s="1366" t="s">
        <v>12831</v>
      </c>
      <c r="C4481" s="1365" t="s">
        <v>7867</v>
      </c>
      <c r="D4481" s="1367">
        <v>23.93</v>
      </c>
    </row>
    <row r="4482" spans="1:4">
      <c r="A4482" s="1336">
        <v>38674</v>
      </c>
      <c r="B4482" s="1337" t="s">
        <v>12832</v>
      </c>
      <c r="C4482" s="1336" t="s">
        <v>7867</v>
      </c>
      <c r="D4482" s="1364">
        <v>31.08</v>
      </c>
    </row>
    <row r="4483" spans="1:4">
      <c r="A4483" s="1365">
        <v>38911</v>
      </c>
      <c r="B4483" s="1366" t="s">
        <v>12833</v>
      </c>
      <c r="C4483" s="1365" t="s">
        <v>7867</v>
      </c>
      <c r="D4483" s="1367">
        <v>38.9</v>
      </c>
    </row>
    <row r="4484" spans="1:4">
      <c r="A4484" s="1336">
        <v>38912</v>
      </c>
      <c r="B4484" s="1337" t="s">
        <v>12834</v>
      </c>
      <c r="C4484" s="1336" t="s">
        <v>7867</v>
      </c>
      <c r="D4484" s="1364">
        <v>49.44</v>
      </c>
    </row>
    <row r="4485" spans="1:4">
      <c r="A4485" s="1365">
        <v>38019</v>
      </c>
      <c r="B4485" s="1366" t="s">
        <v>12835</v>
      </c>
      <c r="C4485" s="1365" t="s">
        <v>7867</v>
      </c>
      <c r="D4485" s="1367">
        <v>7.79</v>
      </c>
    </row>
    <row r="4486" spans="1:4">
      <c r="A4486" s="1336">
        <v>38020</v>
      </c>
      <c r="B4486" s="1337" t="s">
        <v>12836</v>
      </c>
      <c r="C4486" s="1336" t="s">
        <v>7867</v>
      </c>
      <c r="D4486" s="1364">
        <v>9.86</v>
      </c>
    </row>
    <row r="4487" spans="1:4">
      <c r="A4487" s="1365">
        <v>38454</v>
      </c>
      <c r="B4487" s="1366" t="s">
        <v>12837</v>
      </c>
      <c r="C4487" s="1365" t="s">
        <v>7867</v>
      </c>
      <c r="D4487" s="1367">
        <v>4.3600000000000003</v>
      </c>
    </row>
    <row r="4488" spans="1:4">
      <c r="A4488" s="1336">
        <v>38455</v>
      </c>
      <c r="B4488" s="1337" t="s">
        <v>12838</v>
      </c>
      <c r="C4488" s="1336" t="s">
        <v>7867</v>
      </c>
      <c r="D4488" s="1364">
        <v>3.99</v>
      </c>
    </row>
    <row r="4489" spans="1:4">
      <c r="A4489" s="1365">
        <v>38462</v>
      </c>
      <c r="B4489" s="1366" t="s">
        <v>12839</v>
      </c>
      <c r="C4489" s="1365" t="s">
        <v>7867</v>
      </c>
      <c r="D4489" s="1367">
        <v>112.85</v>
      </c>
    </row>
    <row r="4490" spans="1:4">
      <c r="A4490" s="1336">
        <v>36362</v>
      </c>
      <c r="B4490" s="1337" t="s">
        <v>12840</v>
      </c>
      <c r="C4490" s="1336" t="s">
        <v>7867</v>
      </c>
      <c r="D4490" s="1364">
        <v>1.72</v>
      </c>
    </row>
    <row r="4491" spans="1:4">
      <c r="A4491" s="1365">
        <v>36298</v>
      </c>
      <c r="B4491" s="1366" t="s">
        <v>12841</v>
      </c>
      <c r="C4491" s="1365" t="s">
        <v>7867</v>
      </c>
      <c r="D4491" s="1367">
        <v>2.54</v>
      </c>
    </row>
    <row r="4492" spans="1:4">
      <c r="A4492" s="1336">
        <v>38456</v>
      </c>
      <c r="B4492" s="1337" t="s">
        <v>12842</v>
      </c>
      <c r="C4492" s="1336" t="s">
        <v>7867</v>
      </c>
      <c r="D4492" s="1364">
        <v>4.1500000000000004</v>
      </c>
    </row>
    <row r="4493" spans="1:4">
      <c r="A4493" s="1365">
        <v>38457</v>
      </c>
      <c r="B4493" s="1366" t="s">
        <v>12843</v>
      </c>
      <c r="C4493" s="1365" t="s">
        <v>7867</v>
      </c>
      <c r="D4493" s="1367">
        <v>9.35</v>
      </c>
    </row>
    <row r="4494" spans="1:4">
      <c r="A4494" s="1336">
        <v>38458</v>
      </c>
      <c r="B4494" s="1337" t="s">
        <v>12844</v>
      </c>
      <c r="C4494" s="1336" t="s">
        <v>7867</v>
      </c>
      <c r="D4494" s="1364">
        <v>12.54</v>
      </c>
    </row>
    <row r="4495" spans="1:4">
      <c r="A4495" s="1365">
        <v>38459</v>
      </c>
      <c r="B4495" s="1366" t="s">
        <v>12845</v>
      </c>
      <c r="C4495" s="1365" t="s">
        <v>7867</v>
      </c>
      <c r="D4495" s="1367">
        <v>22.13</v>
      </c>
    </row>
    <row r="4496" spans="1:4">
      <c r="A4496" s="1336">
        <v>38460</v>
      </c>
      <c r="B4496" s="1337" t="s">
        <v>12846</v>
      </c>
      <c r="C4496" s="1336" t="s">
        <v>7867</v>
      </c>
      <c r="D4496" s="1364">
        <v>46.23</v>
      </c>
    </row>
    <row r="4497" spans="1:4">
      <c r="A4497" s="1365">
        <v>38461</v>
      </c>
      <c r="B4497" s="1366" t="s">
        <v>12847</v>
      </c>
      <c r="C4497" s="1365" t="s">
        <v>7867</v>
      </c>
      <c r="D4497" s="1367">
        <v>70.52</v>
      </c>
    </row>
    <row r="4498" spans="1:4">
      <c r="A4498" s="1336">
        <v>7094</v>
      </c>
      <c r="B4498" s="1337" t="s">
        <v>12848</v>
      </c>
      <c r="C4498" s="1336" t="s">
        <v>7867</v>
      </c>
      <c r="D4498" s="1364">
        <v>6.5</v>
      </c>
    </row>
    <row r="4499" spans="1:4">
      <c r="A4499" s="1365">
        <v>7116</v>
      </c>
      <c r="B4499" s="1366" t="s">
        <v>12849</v>
      </c>
      <c r="C4499" s="1365" t="s">
        <v>7867</v>
      </c>
      <c r="D4499" s="1367">
        <v>2.12</v>
      </c>
    </row>
    <row r="4500" spans="1:4">
      <c r="A4500" s="1336">
        <v>7118</v>
      </c>
      <c r="B4500" s="1337" t="s">
        <v>12850</v>
      </c>
      <c r="C4500" s="1336" t="s">
        <v>7867</v>
      </c>
      <c r="D4500" s="1364">
        <v>13.37</v>
      </c>
    </row>
    <row r="4501" spans="1:4">
      <c r="A4501" s="1365">
        <v>7117</v>
      </c>
      <c r="B4501" s="1366" t="s">
        <v>12851</v>
      </c>
      <c r="C4501" s="1365" t="s">
        <v>7867</v>
      </c>
      <c r="D4501" s="1367">
        <v>10.17</v>
      </c>
    </row>
    <row r="4502" spans="1:4">
      <c r="A4502" s="1336">
        <v>7098</v>
      </c>
      <c r="B4502" s="1337" t="s">
        <v>12852</v>
      </c>
      <c r="C4502" s="1336" t="s">
        <v>7867</v>
      </c>
      <c r="D4502" s="1364">
        <v>1.68</v>
      </c>
    </row>
    <row r="4503" spans="1:4">
      <c r="A4503" s="1365">
        <v>7110</v>
      </c>
      <c r="B4503" s="1366" t="s">
        <v>12853</v>
      </c>
      <c r="C4503" s="1365" t="s">
        <v>7867</v>
      </c>
      <c r="D4503" s="1367">
        <v>24.16</v>
      </c>
    </row>
    <row r="4504" spans="1:4">
      <c r="A4504" s="1336">
        <v>7123</v>
      </c>
      <c r="B4504" s="1337" t="s">
        <v>12854</v>
      </c>
      <c r="C4504" s="1336" t="s">
        <v>7867</v>
      </c>
      <c r="D4504" s="1364">
        <v>2.23</v>
      </c>
    </row>
    <row r="4505" spans="1:4">
      <c r="A4505" s="1365">
        <v>7121</v>
      </c>
      <c r="B4505" s="1366" t="s">
        <v>12855</v>
      </c>
      <c r="C4505" s="1365" t="s">
        <v>7867</v>
      </c>
      <c r="D4505" s="1367">
        <v>6.79</v>
      </c>
    </row>
    <row r="4506" spans="1:4">
      <c r="A4506" s="1336">
        <v>7137</v>
      </c>
      <c r="B4506" s="1337" t="s">
        <v>12856</v>
      </c>
      <c r="C4506" s="1336" t="s">
        <v>7867</v>
      </c>
      <c r="D4506" s="1364">
        <v>7.43</v>
      </c>
    </row>
    <row r="4507" spans="1:4">
      <c r="A4507" s="1365">
        <v>7122</v>
      </c>
      <c r="B4507" s="1366" t="s">
        <v>12857</v>
      </c>
      <c r="C4507" s="1365" t="s">
        <v>7867</v>
      </c>
      <c r="D4507" s="1367">
        <v>7.65</v>
      </c>
    </row>
    <row r="4508" spans="1:4">
      <c r="A4508" s="1336">
        <v>7114</v>
      </c>
      <c r="B4508" s="1337" t="s">
        <v>12858</v>
      </c>
      <c r="C4508" s="1336" t="s">
        <v>7867</v>
      </c>
      <c r="D4508" s="1364">
        <v>12.77</v>
      </c>
    </row>
    <row r="4509" spans="1:4">
      <c r="A4509" s="1365">
        <v>7109</v>
      </c>
      <c r="B4509" s="1366" t="s">
        <v>12859</v>
      </c>
      <c r="C4509" s="1365" t="s">
        <v>7867</v>
      </c>
      <c r="D4509" s="1367">
        <v>1.81</v>
      </c>
    </row>
    <row r="4510" spans="1:4">
      <c r="A4510" s="1336">
        <v>7135</v>
      </c>
      <c r="B4510" s="1337" t="s">
        <v>12860</v>
      </c>
      <c r="C4510" s="1336" t="s">
        <v>7867</v>
      </c>
      <c r="D4510" s="1364">
        <v>2.88</v>
      </c>
    </row>
    <row r="4511" spans="1:4">
      <c r="A4511" s="1365">
        <v>37947</v>
      </c>
      <c r="B4511" s="1366" t="s">
        <v>12861</v>
      </c>
      <c r="C4511" s="1365" t="s">
        <v>7867</v>
      </c>
      <c r="D4511" s="1367">
        <v>2.8</v>
      </c>
    </row>
    <row r="4512" spans="1:4">
      <c r="A4512" s="1336">
        <v>7103</v>
      </c>
      <c r="B4512" s="1337" t="s">
        <v>12862</v>
      </c>
      <c r="C4512" s="1336" t="s">
        <v>7867</v>
      </c>
      <c r="D4512" s="1364">
        <v>12.77</v>
      </c>
    </row>
    <row r="4513" spans="1:4">
      <c r="A4513" s="1365">
        <v>40419</v>
      </c>
      <c r="B4513" s="1366" t="s">
        <v>12863</v>
      </c>
      <c r="C4513" s="1365" t="s">
        <v>7867</v>
      </c>
      <c r="D4513" s="1367">
        <v>25.19</v>
      </c>
    </row>
    <row r="4514" spans="1:4">
      <c r="A4514" s="1336">
        <v>40420</v>
      </c>
      <c r="B4514" s="1337" t="s">
        <v>12864</v>
      </c>
      <c r="C4514" s="1336" t="s">
        <v>7867</v>
      </c>
      <c r="D4514" s="1364">
        <v>36.75</v>
      </c>
    </row>
    <row r="4515" spans="1:4">
      <c r="A4515" s="1365">
        <v>40421</v>
      </c>
      <c r="B4515" s="1366" t="s">
        <v>12865</v>
      </c>
      <c r="C4515" s="1365" t="s">
        <v>7867</v>
      </c>
      <c r="D4515" s="1367">
        <v>39.119999999999997</v>
      </c>
    </row>
    <row r="4516" spans="1:4">
      <c r="A4516" s="1336">
        <v>7126</v>
      </c>
      <c r="B4516" s="1337" t="s">
        <v>12866</v>
      </c>
      <c r="C4516" s="1336" t="s">
        <v>7867</v>
      </c>
      <c r="D4516" s="1364">
        <v>10.7</v>
      </c>
    </row>
    <row r="4517" spans="1:4">
      <c r="A4517" s="1365">
        <v>38905</v>
      </c>
      <c r="B4517" s="1366" t="s">
        <v>12867</v>
      </c>
      <c r="C4517" s="1365" t="s">
        <v>7867</v>
      </c>
      <c r="D4517" s="1367">
        <v>12.19</v>
      </c>
    </row>
    <row r="4518" spans="1:4">
      <c r="A4518" s="1336">
        <v>38907</v>
      </c>
      <c r="B4518" s="1337" t="s">
        <v>12868</v>
      </c>
      <c r="C4518" s="1336" t="s">
        <v>7867</v>
      </c>
      <c r="D4518" s="1364">
        <v>12.97</v>
      </c>
    </row>
    <row r="4519" spans="1:4">
      <c r="A4519" s="1365">
        <v>38908</v>
      </c>
      <c r="B4519" s="1366" t="s">
        <v>12869</v>
      </c>
      <c r="C4519" s="1365" t="s">
        <v>7867</v>
      </c>
      <c r="D4519" s="1367">
        <v>14.59</v>
      </c>
    </row>
    <row r="4520" spans="1:4">
      <c r="A4520" s="1336">
        <v>38909</v>
      </c>
      <c r="B4520" s="1337" t="s">
        <v>12870</v>
      </c>
      <c r="C4520" s="1336" t="s">
        <v>7867</v>
      </c>
      <c r="D4520" s="1364">
        <v>20.98</v>
      </c>
    </row>
    <row r="4521" spans="1:4">
      <c r="A4521" s="1365">
        <v>38910</v>
      </c>
      <c r="B4521" s="1366" t="s">
        <v>12871</v>
      </c>
      <c r="C4521" s="1365" t="s">
        <v>7867</v>
      </c>
      <c r="D4521" s="1367">
        <v>22.66</v>
      </c>
    </row>
    <row r="4522" spans="1:4">
      <c r="A4522" s="1336">
        <v>38897</v>
      </c>
      <c r="B4522" s="1337" t="s">
        <v>12872</v>
      </c>
      <c r="C4522" s="1336" t="s">
        <v>7867</v>
      </c>
      <c r="D4522" s="1364">
        <v>12.24</v>
      </c>
    </row>
    <row r="4523" spans="1:4">
      <c r="A4523" s="1365">
        <v>38899</v>
      </c>
      <c r="B4523" s="1366" t="s">
        <v>12873</v>
      </c>
      <c r="C4523" s="1365" t="s">
        <v>7867</v>
      </c>
      <c r="D4523" s="1367">
        <v>13.77</v>
      </c>
    </row>
    <row r="4524" spans="1:4">
      <c r="A4524" s="1336">
        <v>38900</v>
      </c>
      <c r="B4524" s="1337" t="s">
        <v>12874</v>
      </c>
      <c r="C4524" s="1336" t="s">
        <v>7867</v>
      </c>
      <c r="D4524" s="1364">
        <v>14.35</v>
      </c>
    </row>
    <row r="4525" spans="1:4">
      <c r="A4525" s="1365">
        <v>38901</v>
      </c>
      <c r="B4525" s="1366" t="s">
        <v>12875</v>
      </c>
      <c r="C4525" s="1365" t="s">
        <v>7867</v>
      </c>
      <c r="D4525" s="1367">
        <v>23.48</v>
      </c>
    </row>
    <row r="4526" spans="1:4">
      <c r="A4526" s="1336">
        <v>38904</v>
      </c>
      <c r="B4526" s="1337" t="s">
        <v>12876</v>
      </c>
      <c r="C4526" s="1336" t="s">
        <v>7867</v>
      </c>
      <c r="D4526" s="1364">
        <v>38.15</v>
      </c>
    </row>
    <row r="4527" spans="1:4">
      <c r="A4527" s="1365">
        <v>38903</v>
      </c>
      <c r="B4527" s="1366" t="s">
        <v>12877</v>
      </c>
      <c r="C4527" s="1365" t="s">
        <v>7867</v>
      </c>
      <c r="D4527" s="1367">
        <v>37.909999999999997</v>
      </c>
    </row>
    <row r="4528" spans="1:4">
      <c r="A4528" s="1336">
        <v>7091</v>
      </c>
      <c r="B4528" s="1337" t="s">
        <v>12878</v>
      </c>
      <c r="C4528" s="1336" t="s">
        <v>7867</v>
      </c>
      <c r="D4528" s="1364">
        <v>11.51</v>
      </c>
    </row>
    <row r="4529" spans="1:4">
      <c r="A4529" s="1365">
        <v>11655</v>
      </c>
      <c r="B4529" s="1366" t="s">
        <v>12879</v>
      </c>
      <c r="C4529" s="1365" t="s">
        <v>7867</v>
      </c>
      <c r="D4529" s="1367">
        <v>10.3</v>
      </c>
    </row>
    <row r="4530" spans="1:4">
      <c r="A4530" s="1336">
        <v>11656</v>
      </c>
      <c r="B4530" s="1337" t="s">
        <v>12880</v>
      </c>
      <c r="C4530" s="1336" t="s">
        <v>7867</v>
      </c>
      <c r="D4530" s="1364">
        <v>10.6</v>
      </c>
    </row>
    <row r="4531" spans="1:4">
      <c r="A4531" s="1365">
        <v>37948</v>
      </c>
      <c r="B4531" s="1366" t="s">
        <v>12881</v>
      </c>
      <c r="C4531" s="1365" t="s">
        <v>7867</v>
      </c>
      <c r="D4531" s="1367">
        <v>2.29</v>
      </c>
    </row>
    <row r="4532" spans="1:4">
      <c r="A4532" s="1336">
        <v>7097</v>
      </c>
      <c r="B4532" s="1337" t="s">
        <v>12882</v>
      </c>
      <c r="C4532" s="1336" t="s">
        <v>7867</v>
      </c>
      <c r="D4532" s="1364">
        <v>5.1100000000000003</v>
      </c>
    </row>
    <row r="4533" spans="1:4">
      <c r="A4533" s="1365">
        <v>11657</v>
      </c>
      <c r="B4533" s="1366" t="s">
        <v>12883</v>
      </c>
      <c r="C4533" s="1365" t="s">
        <v>7867</v>
      </c>
      <c r="D4533" s="1367">
        <v>8.94</v>
      </c>
    </row>
    <row r="4534" spans="1:4">
      <c r="A4534" s="1336">
        <v>11658</v>
      </c>
      <c r="B4534" s="1337" t="s">
        <v>12884</v>
      </c>
      <c r="C4534" s="1336" t="s">
        <v>7867</v>
      </c>
      <c r="D4534" s="1364">
        <v>10.1</v>
      </c>
    </row>
    <row r="4535" spans="1:4">
      <c r="A4535" s="1365">
        <v>7146</v>
      </c>
      <c r="B4535" s="1366" t="s">
        <v>12885</v>
      </c>
      <c r="C4535" s="1365" t="s">
        <v>7867</v>
      </c>
      <c r="D4535" s="1367">
        <v>115.4</v>
      </c>
    </row>
    <row r="4536" spans="1:4">
      <c r="A4536" s="1336">
        <v>7138</v>
      </c>
      <c r="B4536" s="1337" t="s">
        <v>12886</v>
      </c>
      <c r="C4536" s="1336" t="s">
        <v>7867</v>
      </c>
      <c r="D4536" s="1364">
        <v>0.71</v>
      </c>
    </row>
    <row r="4537" spans="1:4">
      <c r="A4537" s="1365">
        <v>7139</v>
      </c>
      <c r="B4537" s="1366" t="s">
        <v>12887</v>
      </c>
      <c r="C4537" s="1365" t="s">
        <v>7867</v>
      </c>
      <c r="D4537" s="1367">
        <v>0.98</v>
      </c>
    </row>
    <row r="4538" spans="1:4">
      <c r="A4538" s="1336">
        <v>7140</v>
      </c>
      <c r="B4538" s="1337" t="s">
        <v>12888</v>
      </c>
      <c r="C4538" s="1336" t="s">
        <v>7867</v>
      </c>
      <c r="D4538" s="1364">
        <v>2.4500000000000002</v>
      </c>
    </row>
    <row r="4539" spans="1:4">
      <c r="A4539" s="1365">
        <v>7141</v>
      </c>
      <c r="B4539" s="1366" t="s">
        <v>12889</v>
      </c>
      <c r="C4539" s="1365" t="s">
        <v>7867</v>
      </c>
      <c r="D4539" s="1367">
        <v>6.33</v>
      </c>
    </row>
    <row r="4540" spans="1:4">
      <c r="A4540" s="1336">
        <v>7143</v>
      </c>
      <c r="B4540" s="1337" t="s">
        <v>12890</v>
      </c>
      <c r="C4540" s="1336" t="s">
        <v>7867</v>
      </c>
      <c r="D4540" s="1364">
        <v>20.52</v>
      </c>
    </row>
    <row r="4541" spans="1:4">
      <c r="A4541" s="1365">
        <v>7144</v>
      </c>
      <c r="B4541" s="1366" t="s">
        <v>12891</v>
      </c>
      <c r="C4541" s="1365" t="s">
        <v>7867</v>
      </c>
      <c r="D4541" s="1367">
        <v>39.33</v>
      </c>
    </row>
    <row r="4542" spans="1:4">
      <c r="A4542" s="1336">
        <v>7145</v>
      </c>
      <c r="B4542" s="1337" t="s">
        <v>12892</v>
      </c>
      <c r="C4542" s="1336" t="s">
        <v>7867</v>
      </c>
      <c r="D4542" s="1364">
        <v>61.69</v>
      </c>
    </row>
    <row r="4543" spans="1:4">
      <c r="A4543" s="1365">
        <v>7142</v>
      </c>
      <c r="B4543" s="1366" t="s">
        <v>12893</v>
      </c>
      <c r="C4543" s="1365" t="s">
        <v>7867</v>
      </c>
      <c r="D4543" s="1367">
        <v>7.15</v>
      </c>
    </row>
    <row r="4544" spans="1:4">
      <c r="A4544" s="1336">
        <v>3593</v>
      </c>
      <c r="B4544" s="1337" t="s">
        <v>12894</v>
      </c>
      <c r="C4544" s="1336" t="s">
        <v>7867</v>
      </c>
      <c r="D4544" s="1364">
        <v>45.96</v>
      </c>
    </row>
    <row r="4545" spans="1:4">
      <c r="A4545" s="1365">
        <v>3588</v>
      </c>
      <c r="B4545" s="1366" t="s">
        <v>12895</v>
      </c>
      <c r="C4545" s="1365" t="s">
        <v>7867</v>
      </c>
      <c r="D4545" s="1367">
        <v>35.43</v>
      </c>
    </row>
    <row r="4546" spans="1:4">
      <c r="A4546" s="1336">
        <v>3585</v>
      </c>
      <c r="B4546" s="1337" t="s">
        <v>12896</v>
      </c>
      <c r="C4546" s="1336" t="s">
        <v>7867</v>
      </c>
      <c r="D4546" s="1364">
        <v>10.94</v>
      </c>
    </row>
    <row r="4547" spans="1:4">
      <c r="A4547" s="1365">
        <v>3587</v>
      </c>
      <c r="B4547" s="1366" t="s">
        <v>12897</v>
      </c>
      <c r="C4547" s="1365" t="s">
        <v>7867</v>
      </c>
      <c r="D4547" s="1367">
        <v>21.98</v>
      </c>
    </row>
    <row r="4548" spans="1:4">
      <c r="A4548" s="1336">
        <v>3590</v>
      </c>
      <c r="B4548" s="1337" t="s">
        <v>12898</v>
      </c>
      <c r="C4548" s="1336" t="s">
        <v>7867</v>
      </c>
      <c r="D4548" s="1364">
        <v>130.51</v>
      </c>
    </row>
    <row r="4549" spans="1:4">
      <c r="A4549" s="1365">
        <v>3589</v>
      </c>
      <c r="B4549" s="1366" t="s">
        <v>12899</v>
      </c>
      <c r="C4549" s="1365" t="s">
        <v>7867</v>
      </c>
      <c r="D4549" s="1367">
        <v>70.05</v>
      </c>
    </row>
    <row r="4550" spans="1:4">
      <c r="A4550" s="1336">
        <v>3586</v>
      </c>
      <c r="B4550" s="1337" t="s">
        <v>12900</v>
      </c>
      <c r="C4550" s="1336" t="s">
        <v>7867</v>
      </c>
      <c r="D4550" s="1364">
        <v>14.33</v>
      </c>
    </row>
    <row r="4551" spans="1:4">
      <c r="A4551" s="1365">
        <v>3592</v>
      </c>
      <c r="B4551" s="1366" t="s">
        <v>12901</v>
      </c>
      <c r="C4551" s="1365" t="s">
        <v>7867</v>
      </c>
      <c r="D4551" s="1367">
        <v>206.3</v>
      </c>
    </row>
    <row r="4552" spans="1:4">
      <c r="A4552" s="1336">
        <v>3591</v>
      </c>
      <c r="B4552" s="1337" t="s">
        <v>12902</v>
      </c>
      <c r="C4552" s="1336" t="s">
        <v>7867</v>
      </c>
      <c r="D4552" s="1364">
        <v>330.71</v>
      </c>
    </row>
    <row r="4553" spans="1:4">
      <c r="A4553" s="1365">
        <v>40396</v>
      </c>
      <c r="B4553" s="1366" t="s">
        <v>12903</v>
      </c>
      <c r="C4553" s="1365" t="s">
        <v>7867</v>
      </c>
      <c r="D4553" s="1367">
        <v>50.55</v>
      </c>
    </row>
    <row r="4554" spans="1:4">
      <c r="A4554" s="1336">
        <v>40395</v>
      </c>
      <c r="B4554" s="1337" t="s">
        <v>12904</v>
      </c>
      <c r="C4554" s="1336" t="s">
        <v>7867</v>
      </c>
      <c r="D4554" s="1364">
        <v>38.799999999999997</v>
      </c>
    </row>
    <row r="4555" spans="1:4">
      <c r="A4555" s="1365">
        <v>40392</v>
      </c>
      <c r="B4555" s="1366" t="s">
        <v>12905</v>
      </c>
      <c r="C4555" s="1365" t="s">
        <v>7867</v>
      </c>
      <c r="D4555" s="1367">
        <v>12.48</v>
      </c>
    </row>
    <row r="4556" spans="1:4">
      <c r="A4556" s="1336">
        <v>40394</v>
      </c>
      <c r="B4556" s="1337" t="s">
        <v>12906</v>
      </c>
      <c r="C4556" s="1336" t="s">
        <v>7867</v>
      </c>
      <c r="D4556" s="1364">
        <v>25.26</v>
      </c>
    </row>
    <row r="4557" spans="1:4">
      <c r="A4557" s="1365">
        <v>40398</v>
      </c>
      <c r="B4557" s="1366" t="s">
        <v>12907</v>
      </c>
      <c r="C4557" s="1365" t="s">
        <v>7867</v>
      </c>
      <c r="D4557" s="1367">
        <v>162.19</v>
      </c>
    </row>
    <row r="4558" spans="1:4">
      <c r="A4558" s="1336">
        <v>40397</v>
      </c>
      <c r="B4558" s="1337" t="s">
        <v>12908</v>
      </c>
      <c r="C4558" s="1336" t="s">
        <v>7867</v>
      </c>
      <c r="D4558" s="1364">
        <v>83.06</v>
      </c>
    </row>
    <row r="4559" spans="1:4">
      <c r="A4559" s="1365">
        <v>40393</v>
      </c>
      <c r="B4559" s="1366" t="s">
        <v>12909</v>
      </c>
      <c r="C4559" s="1365" t="s">
        <v>7867</v>
      </c>
      <c r="D4559" s="1367">
        <v>16.079999999999998</v>
      </c>
    </row>
    <row r="4560" spans="1:4">
      <c r="A4560" s="1336">
        <v>40399</v>
      </c>
      <c r="B4560" s="1337" t="s">
        <v>12910</v>
      </c>
      <c r="C4560" s="1336" t="s">
        <v>7867</v>
      </c>
      <c r="D4560" s="1364">
        <v>265.35000000000002</v>
      </c>
    </row>
    <row r="4561" spans="1:4">
      <c r="A4561" s="1365">
        <v>39322</v>
      </c>
      <c r="B4561" s="1366" t="s">
        <v>12911</v>
      </c>
      <c r="C4561" s="1365" t="s">
        <v>7867</v>
      </c>
      <c r="D4561" s="1367">
        <v>14.79</v>
      </c>
    </row>
    <row r="4562" spans="1:4">
      <c r="A4562" s="1336">
        <v>39289</v>
      </c>
      <c r="B4562" s="1337" t="s">
        <v>12912</v>
      </c>
      <c r="C4562" s="1336" t="s">
        <v>7867</v>
      </c>
      <c r="D4562" s="1364">
        <v>17.71</v>
      </c>
    </row>
    <row r="4563" spans="1:4">
      <c r="A4563" s="1365">
        <v>39290</v>
      </c>
      <c r="B4563" s="1366" t="s">
        <v>12913</v>
      </c>
      <c r="C4563" s="1365" t="s">
        <v>7867</v>
      </c>
      <c r="D4563" s="1367">
        <v>30.07</v>
      </c>
    </row>
    <row r="4564" spans="1:4">
      <c r="A4564" s="1336">
        <v>39291</v>
      </c>
      <c r="B4564" s="1337" t="s">
        <v>12914</v>
      </c>
      <c r="C4564" s="1336" t="s">
        <v>7867</v>
      </c>
      <c r="D4564" s="1364">
        <v>45.02</v>
      </c>
    </row>
    <row r="4565" spans="1:4">
      <c r="A4565" s="1365">
        <v>20174</v>
      </c>
      <c r="B4565" s="1366" t="s">
        <v>12915</v>
      </c>
      <c r="C4565" s="1365" t="s">
        <v>7867</v>
      </c>
      <c r="D4565" s="1367">
        <v>49.63</v>
      </c>
    </row>
    <row r="4566" spans="1:4">
      <c r="A4566" s="1336">
        <v>41892</v>
      </c>
      <c r="B4566" s="1337" t="s">
        <v>12916</v>
      </c>
      <c r="C4566" s="1336" t="s">
        <v>7867</v>
      </c>
      <c r="D4566" s="1364">
        <v>87.27</v>
      </c>
    </row>
    <row r="4567" spans="1:4">
      <c r="A4567" s="1365">
        <v>7048</v>
      </c>
      <c r="B4567" s="1366" t="s">
        <v>12917</v>
      </c>
      <c r="C4567" s="1365" t="s">
        <v>7867</v>
      </c>
      <c r="D4567" s="1367">
        <v>18.75</v>
      </c>
    </row>
    <row r="4568" spans="1:4">
      <c r="A4568" s="1336">
        <v>7088</v>
      </c>
      <c r="B4568" s="1337" t="s">
        <v>12918</v>
      </c>
      <c r="C4568" s="1336" t="s">
        <v>7867</v>
      </c>
      <c r="D4568" s="1364">
        <v>46.99</v>
      </c>
    </row>
    <row r="4569" spans="1:4">
      <c r="A4569" s="1365">
        <v>20179</v>
      </c>
      <c r="B4569" s="1366" t="s">
        <v>12919</v>
      </c>
      <c r="C4569" s="1365" t="s">
        <v>7867</v>
      </c>
      <c r="D4569" s="1367">
        <v>29.11</v>
      </c>
    </row>
    <row r="4570" spans="1:4">
      <c r="A4570" s="1336">
        <v>20178</v>
      </c>
      <c r="B4570" s="1337" t="s">
        <v>12920</v>
      </c>
      <c r="C4570" s="1336" t="s">
        <v>7867</v>
      </c>
      <c r="D4570" s="1364">
        <v>21.14</v>
      </c>
    </row>
    <row r="4571" spans="1:4">
      <c r="A4571" s="1365">
        <v>20180</v>
      </c>
      <c r="B4571" s="1366" t="s">
        <v>12921</v>
      </c>
      <c r="C4571" s="1365" t="s">
        <v>7867</v>
      </c>
      <c r="D4571" s="1367">
        <v>49.7</v>
      </c>
    </row>
    <row r="4572" spans="1:4">
      <c r="A4572" s="1336">
        <v>20181</v>
      </c>
      <c r="B4572" s="1337" t="s">
        <v>12922</v>
      </c>
      <c r="C4572" s="1336" t="s">
        <v>7867</v>
      </c>
      <c r="D4572" s="1364">
        <v>73.25</v>
      </c>
    </row>
    <row r="4573" spans="1:4">
      <c r="A4573" s="1365">
        <v>20177</v>
      </c>
      <c r="B4573" s="1366" t="s">
        <v>12923</v>
      </c>
      <c r="C4573" s="1365" t="s">
        <v>7867</v>
      </c>
      <c r="D4573" s="1367">
        <v>16.73</v>
      </c>
    </row>
    <row r="4574" spans="1:4">
      <c r="A4574" s="1336">
        <v>7082</v>
      </c>
      <c r="B4574" s="1337" t="s">
        <v>12924</v>
      </c>
      <c r="C4574" s="1336" t="s">
        <v>7867</v>
      </c>
      <c r="D4574" s="1364">
        <v>65.34</v>
      </c>
    </row>
    <row r="4575" spans="1:4">
      <c r="A4575" s="1365">
        <v>7069</v>
      </c>
      <c r="B4575" s="1366" t="s">
        <v>12925</v>
      </c>
      <c r="C4575" s="1365" t="s">
        <v>7867</v>
      </c>
      <c r="D4575" s="1367">
        <v>107.69</v>
      </c>
    </row>
    <row r="4576" spans="1:4">
      <c r="A4576" s="1336">
        <v>7070</v>
      </c>
      <c r="B4576" s="1337" t="s">
        <v>12926</v>
      </c>
      <c r="C4576" s="1336" t="s">
        <v>7867</v>
      </c>
      <c r="D4576" s="1364">
        <v>183.09</v>
      </c>
    </row>
    <row r="4577" spans="1:4">
      <c r="A4577" s="1365">
        <v>41893</v>
      </c>
      <c r="B4577" s="1366" t="s">
        <v>12927</v>
      </c>
      <c r="C4577" s="1365" t="s">
        <v>7867</v>
      </c>
      <c r="D4577" s="1367">
        <v>698.63</v>
      </c>
    </row>
    <row r="4578" spans="1:4">
      <c r="A4578" s="1336">
        <v>41894</v>
      </c>
      <c r="B4578" s="1337" t="s">
        <v>12928</v>
      </c>
      <c r="C4578" s="1336" t="s">
        <v>7867</v>
      </c>
      <c r="D4578" s="1364">
        <v>1072.08</v>
      </c>
    </row>
    <row r="4579" spans="1:4">
      <c r="A4579" s="1365">
        <v>41895</v>
      </c>
      <c r="B4579" s="1366" t="s">
        <v>12929</v>
      </c>
      <c r="C4579" s="1365" t="s">
        <v>7867</v>
      </c>
      <c r="D4579" s="1367">
        <v>1185.46</v>
      </c>
    </row>
    <row r="4580" spans="1:4">
      <c r="A4580" s="1336">
        <v>20172</v>
      </c>
      <c r="B4580" s="1337" t="s">
        <v>12930</v>
      </c>
      <c r="C4580" s="1336" t="s">
        <v>7867</v>
      </c>
      <c r="D4580" s="1364">
        <v>26.13</v>
      </c>
    </row>
    <row r="4581" spans="1:4">
      <c r="A4581" s="1365">
        <v>40945</v>
      </c>
      <c r="B4581" s="1366" t="s">
        <v>12931</v>
      </c>
      <c r="C4581" s="1365" t="s">
        <v>7866</v>
      </c>
      <c r="D4581" s="1367">
        <v>16.14</v>
      </c>
    </row>
    <row r="4582" spans="1:4">
      <c r="A4582" s="1336">
        <v>40946</v>
      </c>
      <c r="B4582" s="1337" t="s">
        <v>12932</v>
      </c>
      <c r="C4582" s="1336" t="s">
        <v>7875</v>
      </c>
      <c r="D4582" s="1364">
        <v>2845.89</v>
      </c>
    </row>
    <row r="4583" spans="1:4">
      <c r="A4583" s="1365">
        <v>7153</v>
      </c>
      <c r="B4583" s="1366" t="s">
        <v>12933</v>
      </c>
      <c r="C4583" s="1365" t="s">
        <v>7866</v>
      </c>
      <c r="D4583" s="1367">
        <v>18.25</v>
      </c>
    </row>
    <row r="4584" spans="1:4">
      <c r="A4584" s="1336">
        <v>41089</v>
      </c>
      <c r="B4584" s="1337" t="s">
        <v>12934</v>
      </c>
      <c r="C4584" s="1336" t="s">
        <v>7875</v>
      </c>
      <c r="D4584" s="1364">
        <v>3219.96</v>
      </c>
    </row>
    <row r="4585" spans="1:4">
      <c r="A4585" s="1365">
        <v>40943</v>
      </c>
      <c r="B4585" s="1366" t="s">
        <v>12935</v>
      </c>
      <c r="C4585" s="1365" t="s">
        <v>7866</v>
      </c>
      <c r="D4585" s="1367">
        <v>19.21</v>
      </c>
    </row>
    <row r="4586" spans="1:4">
      <c r="A4586" s="1336">
        <v>40944</v>
      </c>
      <c r="B4586" s="1337" t="s">
        <v>12936</v>
      </c>
      <c r="C4586" s="1336" t="s">
        <v>7875</v>
      </c>
      <c r="D4586" s="1364">
        <v>3391.04</v>
      </c>
    </row>
    <row r="4587" spans="1:4">
      <c r="A4587" s="1365">
        <v>6175</v>
      </c>
      <c r="B4587" s="1366" t="s">
        <v>12937</v>
      </c>
      <c r="C4587" s="1365" t="s">
        <v>7866</v>
      </c>
      <c r="D4587" s="1367">
        <v>16.82</v>
      </c>
    </row>
    <row r="4588" spans="1:4">
      <c r="A4588" s="1336">
        <v>41092</v>
      </c>
      <c r="B4588" s="1337" t="s">
        <v>12938</v>
      </c>
      <c r="C4588" s="1336" t="s">
        <v>7875</v>
      </c>
      <c r="D4588" s="1364">
        <v>2966.23</v>
      </c>
    </row>
    <row r="4589" spans="1:4">
      <c r="A4589" s="1365">
        <v>37712</v>
      </c>
      <c r="B4589" s="1366" t="s">
        <v>12939</v>
      </c>
      <c r="C4589" s="1365" t="s">
        <v>7868</v>
      </c>
      <c r="D4589" s="1367">
        <v>50</v>
      </c>
    </row>
    <row r="4590" spans="1:4" ht="30">
      <c r="A4590" s="1336">
        <v>34547</v>
      </c>
      <c r="B4590" s="1337" t="s">
        <v>12940</v>
      </c>
      <c r="C4590" s="1336" t="s">
        <v>7870</v>
      </c>
      <c r="D4590" s="1364">
        <v>1.97</v>
      </c>
    </row>
    <row r="4591" spans="1:4" ht="30">
      <c r="A4591" s="1365">
        <v>34548</v>
      </c>
      <c r="B4591" s="1366" t="s">
        <v>12941</v>
      </c>
      <c r="C4591" s="1365" t="s">
        <v>7870</v>
      </c>
      <c r="D4591" s="1367">
        <v>1.92</v>
      </c>
    </row>
    <row r="4592" spans="1:4">
      <c r="A4592" s="1336">
        <v>37411</v>
      </c>
      <c r="B4592" s="1337" t="s">
        <v>12942</v>
      </c>
      <c r="C4592" s="1336" t="s">
        <v>7868</v>
      </c>
      <c r="D4592" s="1364">
        <v>9.67</v>
      </c>
    </row>
    <row r="4593" spans="1:4" ht="30">
      <c r="A4593" s="1365">
        <v>34558</v>
      </c>
      <c r="B4593" s="1366" t="s">
        <v>12943</v>
      </c>
      <c r="C4593" s="1365" t="s">
        <v>7870</v>
      </c>
      <c r="D4593" s="1367">
        <v>1.29</v>
      </c>
    </row>
    <row r="4594" spans="1:4">
      <c r="A4594" s="1336">
        <v>34550</v>
      </c>
      <c r="B4594" s="1337" t="s">
        <v>12944</v>
      </c>
      <c r="C4594" s="1336" t="s">
        <v>7870</v>
      </c>
      <c r="D4594" s="1364">
        <v>0.68</v>
      </c>
    </row>
    <row r="4595" spans="1:4" ht="30">
      <c r="A4595" s="1365">
        <v>34557</v>
      </c>
      <c r="B4595" s="1366" t="s">
        <v>12945</v>
      </c>
      <c r="C4595" s="1365" t="s">
        <v>7870</v>
      </c>
      <c r="D4595" s="1367">
        <v>1.21</v>
      </c>
    </row>
    <row r="4596" spans="1:4" ht="30">
      <c r="A4596" s="1336">
        <v>7155</v>
      </c>
      <c r="B4596" s="1337" t="s">
        <v>12946</v>
      </c>
      <c r="C4596" s="1336" t="s">
        <v>7868</v>
      </c>
      <c r="D4596" s="1364">
        <v>11.15</v>
      </c>
    </row>
    <row r="4597" spans="1:4" ht="30">
      <c r="A4597" s="1365">
        <v>7154</v>
      </c>
      <c r="B4597" s="1366" t="s">
        <v>12947</v>
      </c>
      <c r="C4597" s="1365" t="s">
        <v>7871</v>
      </c>
      <c r="D4597" s="1367">
        <v>5.01</v>
      </c>
    </row>
    <row r="4598" spans="1:4" ht="30">
      <c r="A4598" s="1336">
        <v>10915</v>
      </c>
      <c r="B4598" s="1337" t="s">
        <v>12948</v>
      </c>
      <c r="C4598" s="1336" t="s">
        <v>7871</v>
      </c>
      <c r="D4598" s="1364">
        <v>5.21</v>
      </c>
    </row>
    <row r="4599" spans="1:4" ht="30">
      <c r="A4599" s="1365">
        <v>10917</v>
      </c>
      <c r="B4599" s="1366" t="s">
        <v>12949</v>
      </c>
      <c r="C4599" s="1365" t="s">
        <v>7868</v>
      </c>
      <c r="D4599" s="1367">
        <v>5.0599999999999996</v>
      </c>
    </row>
    <row r="4600" spans="1:4" ht="30">
      <c r="A4600" s="1336">
        <v>21141</v>
      </c>
      <c r="B4600" s="1337" t="s">
        <v>12950</v>
      </c>
      <c r="C4600" s="1336" t="s">
        <v>7868</v>
      </c>
      <c r="D4600" s="1364">
        <v>7.49</v>
      </c>
    </row>
    <row r="4601" spans="1:4" ht="30">
      <c r="A4601" s="1365">
        <v>10916</v>
      </c>
      <c r="B4601" s="1366" t="s">
        <v>12951</v>
      </c>
      <c r="C4601" s="1365" t="s">
        <v>7871</v>
      </c>
      <c r="D4601" s="1367">
        <v>5.0599999999999996</v>
      </c>
    </row>
    <row r="4602" spans="1:4" ht="30">
      <c r="A4602" s="1336">
        <v>39508</v>
      </c>
      <c r="B4602" s="1337" t="s">
        <v>12952</v>
      </c>
      <c r="C4602" s="1336" t="s">
        <v>7868</v>
      </c>
      <c r="D4602" s="1364">
        <v>8.9</v>
      </c>
    </row>
    <row r="4603" spans="1:4" ht="30">
      <c r="A4603" s="1365">
        <v>39507</v>
      </c>
      <c r="B4603" s="1366" t="s">
        <v>12953</v>
      </c>
      <c r="C4603" s="1365" t="s">
        <v>7868</v>
      </c>
      <c r="D4603" s="1367">
        <v>8.7200000000000006</v>
      </c>
    </row>
    <row r="4604" spans="1:4" ht="30">
      <c r="A4604" s="1336">
        <v>7156</v>
      </c>
      <c r="B4604" s="1337" t="s">
        <v>12954</v>
      </c>
      <c r="C4604" s="1336" t="s">
        <v>7868</v>
      </c>
      <c r="D4604" s="1364">
        <v>15.07</v>
      </c>
    </row>
    <row r="4605" spans="1:4" ht="30">
      <c r="A4605" s="1365">
        <v>39509</v>
      </c>
      <c r="B4605" s="1366" t="s">
        <v>12955</v>
      </c>
      <c r="C4605" s="1365" t="s">
        <v>7868</v>
      </c>
      <c r="D4605" s="1367">
        <v>7.02</v>
      </c>
    </row>
    <row r="4606" spans="1:4">
      <c r="A4606" s="1336">
        <v>25988</v>
      </c>
      <c r="B4606" s="1337" t="s">
        <v>12956</v>
      </c>
      <c r="C4606" s="1336" t="s">
        <v>7868</v>
      </c>
      <c r="D4606" s="1364">
        <v>8.98</v>
      </c>
    </row>
    <row r="4607" spans="1:4">
      <c r="A4607" s="1365">
        <v>10928</v>
      </c>
      <c r="B4607" s="1366" t="s">
        <v>12957</v>
      </c>
      <c r="C4607" s="1365" t="s">
        <v>7868</v>
      </c>
      <c r="D4607" s="1367">
        <v>12.51</v>
      </c>
    </row>
    <row r="4608" spans="1:4">
      <c r="A4608" s="1336">
        <v>7167</v>
      </c>
      <c r="B4608" s="1337" t="s">
        <v>12958</v>
      </c>
      <c r="C4608" s="1336" t="s">
        <v>7868</v>
      </c>
      <c r="D4608" s="1364">
        <v>17.09</v>
      </c>
    </row>
    <row r="4609" spans="1:4">
      <c r="A4609" s="1365">
        <v>10933</v>
      </c>
      <c r="B4609" s="1366" t="s">
        <v>12959</v>
      </c>
      <c r="C4609" s="1365" t="s">
        <v>7868</v>
      </c>
      <c r="D4609" s="1367">
        <v>15.28</v>
      </c>
    </row>
    <row r="4610" spans="1:4">
      <c r="A4610" s="1336">
        <v>10927</v>
      </c>
      <c r="B4610" s="1337" t="s">
        <v>12960</v>
      </c>
      <c r="C4610" s="1336" t="s">
        <v>7868</v>
      </c>
      <c r="D4610" s="1364">
        <v>18.45</v>
      </c>
    </row>
    <row r="4611" spans="1:4">
      <c r="A4611" s="1365">
        <v>7158</v>
      </c>
      <c r="B4611" s="1366" t="s">
        <v>12961</v>
      </c>
      <c r="C4611" s="1365" t="s">
        <v>7868</v>
      </c>
      <c r="D4611" s="1367">
        <v>25.75</v>
      </c>
    </row>
    <row r="4612" spans="1:4">
      <c r="A4612" s="1336">
        <v>7162</v>
      </c>
      <c r="B4612" s="1337" t="s">
        <v>12962</v>
      </c>
      <c r="C4612" s="1336" t="s">
        <v>7868</v>
      </c>
      <c r="D4612" s="1364">
        <v>38.72</v>
      </c>
    </row>
    <row r="4613" spans="1:4">
      <c r="A4613" s="1365">
        <v>10932</v>
      </c>
      <c r="B4613" s="1366" t="s">
        <v>12963</v>
      </c>
      <c r="C4613" s="1365" t="s">
        <v>7868</v>
      </c>
      <c r="D4613" s="1367">
        <v>68.56</v>
      </c>
    </row>
    <row r="4614" spans="1:4" ht="30">
      <c r="A4614" s="1336">
        <v>40706</v>
      </c>
      <c r="B4614" s="1337" t="s">
        <v>12964</v>
      </c>
      <c r="C4614" s="1336" t="s">
        <v>7868</v>
      </c>
      <c r="D4614" s="1364">
        <v>41.11</v>
      </c>
    </row>
    <row r="4615" spans="1:4" ht="30">
      <c r="A4615" s="1365">
        <v>10937</v>
      </c>
      <c r="B4615" s="1366" t="s">
        <v>12965</v>
      </c>
      <c r="C4615" s="1365" t="s">
        <v>7868</v>
      </c>
      <c r="D4615" s="1367">
        <v>26.94</v>
      </c>
    </row>
    <row r="4616" spans="1:4" ht="30">
      <c r="A4616" s="1336">
        <v>10935</v>
      </c>
      <c r="B4616" s="1337" t="s">
        <v>12966</v>
      </c>
      <c r="C4616" s="1336" t="s">
        <v>7868</v>
      </c>
      <c r="D4616" s="1364">
        <v>35.49</v>
      </c>
    </row>
    <row r="4617" spans="1:4">
      <c r="A4617" s="1365">
        <v>40707</v>
      </c>
      <c r="B4617" s="1366" t="s">
        <v>12967</v>
      </c>
      <c r="C4617" s="1365" t="s">
        <v>7868</v>
      </c>
      <c r="D4617" s="1367">
        <v>81.7</v>
      </c>
    </row>
    <row r="4618" spans="1:4">
      <c r="A4618" s="1336">
        <v>10931</v>
      </c>
      <c r="B4618" s="1337" t="s">
        <v>12968</v>
      </c>
      <c r="C4618" s="1336" t="s">
        <v>7868</v>
      </c>
      <c r="D4618" s="1364">
        <v>11.42</v>
      </c>
    </row>
    <row r="4619" spans="1:4">
      <c r="A4619" s="1365">
        <v>7164</v>
      </c>
      <c r="B4619" s="1366" t="s">
        <v>12969</v>
      </c>
      <c r="C4619" s="1365" t="s">
        <v>7868</v>
      </c>
      <c r="D4619" s="1367">
        <v>31.99</v>
      </c>
    </row>
    <row r="4620" spans="1:4">
      <c r="A4620" s="1336">
        <v>36887</v>
      </c>
      <c r="B4620" s="1337" t="s">
        <v>12970</v>
      </c>
      <c r="C4620" s="1336" t="s">
        <v>7868</v>
      </c>
      <c r="D4620" s="1364">
        <v>14.07</v>
      </c>
    </row>
    <row r="4621" spans="1:4" ht="30">
      <c r="A4621" s="1365">
        <v>34630</v>
      </c>
      <c r="B4621" s="1366" t="s">
        <v>12971</v>
      </c>
      <c r="C4621" s="1365" t="s">
        <v>7867</v>
      </c>
      <c r="D4621" s="1367">
        <v>812.72</v>
      </c>
    </row>
    <row r="4622" spans="1:4">
      <c r="A4622" s="1336">
        <v>7161</v>
      </c>
      <c r="B4622" s="1337" t="s">
        <v>12972</v>
      </c>
      <c r="C4622" s="1336" t="s">
        <v>7868</v>
      </c>
      <c r="D4622" s="1364">
        <v>4.8499999999999996</v>
      </c>
    </row>
    <row r="4623" spans="1:4">
      <c r="A4623" s="1365">
        <v>7170</v>
      </c>
      <c r="B4623" s="1366" t="s">
        <v>12973</v>
      </c>
      <c r="C4623" s="1365" t="s">
        <v>7868</v>
      </c>
      <c r="D4623" s="1367">
        <v>2</v>
      </c>
    </row>
    <row r="4624" spans="1:4">
      <c r="A4624" s="1336">
        <v>37524</v>
      </c>
      <c r="B4624" s="1337" t="s">
        <v>12974</v>
      </c>
      <c r="C4624" s="1336" t="s">
        <v>7870</v>
      </c>
      <c r="D4624" s="1364">
        <v>1.91</v>
      </c>
    </row>
    <row r="4625" spans="1:4" ht="30">
      <c r="A4625" s="1365">
        <v>37525</v>
      </c>
      <c r="B4625" s="1366" t="s">
        <v>12975</v>
      </c>
      <c r="C4625" s="1365" t="s">
        <v>7870</v>
      </c>
      <c r="D4625" s="1367">
        <v>2.2799999999999998</v>
      </c>
    </row>
    <row r="4626" spans="1:4">
      <c r="A4626" s="1336">
        <v>10920</v>
      </c>
      <c r="B4626" s="1337" t="s">
        <v>12976</v>
      </c>
      <c r="C4626" s="1336" t="s">
        <v>7868</v>
      </c>
      <c r="D4626" s="1364">
        <v>10.039999999999999</v>
      </c>
    </row>
    <row r="4627" spans="1:4">
      <c r="A4627" s="1365">
        <v>7238</v>
      </c>
      <c r="B4627" s="1366" t="s">
        <v>12977</v>
      </c>
      <c r="C4627" s="1365" t="s">
        <v>7868</v>
      </c>
      <c r="D4627" s="1367">
        <v>24.35</v>
      </c>
    </row>
    <row r="4628" spans="1:4">
      <c r="A4628" s="1336">
        <v>7239</v>
      </c>
      <c r="B4628" s="1337" t="s">
        <v>12978</v>
      </c>
      <c r="C4628" s="1336" t="s">
        <v>7868</v>
      </c>
      <c r="D4628" s="1364">
        <v>30.28</v>
      </c>
    </row>
    <row r="4629" spans="1:4">
      <c r="A4629" s="1365">
        <v>7240</v>
      </c>
      <c r="B4629" s="1366" t="s">
        <v>12979</v>
      </c>
      <c r="C4629" s="1365" t="s">
        <v>7868</v>
      </c>
      <c r="D4629" s="1367">
        <v>34.770000000000003</v>
      </c>
    </row>
    <row r="4630" spans="1:4">
      <c r="A4630" s="1336">
        <v>36789</v>
      </c>
      <c r="B4630" s="1337" t="s">
        <v>12980</v>
      </c>
      <c r="C4630" s="1336" t="s">
        <v>7867</v>
      </c>
      <c r="D4630" s="1364">
        <v>1.81</v>
      </c>
    </row>
    <row r="4631" spans="1:4">
      <c r="A4631" s="1365">
        <v>7176</v>
      </c>
      <c r="B4631" s="1366" t="s">
        <v>12981</v>
      </c>
      <c r="C4631" s="1365" t="s">
        <v>7867</v>
      </c>
      <c r="D4631" s="1367">
        <v>1.1599999999999999</v>
      </c>
    </row>
    <row r="4632" spans="1:4">
      <c r="A4632" s="1336">
        <v>7173</v>
      </c>
      <c r="B4632" s="1337" t="s">
        <v>12981</v>
      </c>
      <c r="C4632" s="1336" t="s">
        <v>7879</v>
      </c>
      <c r="D4632" s="1364">
        <v>1169.23</v>
      </c>
    </row>
    <row r="4633" spans="1:4">
      <c r="A4633" s="1365">
        <v>7183</v>
      </c>
      <c r="B4633" s="1366" t="s">
        <v>12982</v>
      </c>
      <c r="C4633" s="1365" t="s">
        <v>7867</v>
      </c>
      <c r="D4633" s="1367">
        <v>1.88</v>
      </c>
    </row>
    <row r="4634" spans="1:4">
      <c r="A4634" s="1336">
        <v>7180</v>
      </c>
      <c r="B4634" s="1337" t="s">
        <v>12983</v>
      </c>
      <c r="C4634" s="1336" t="s">
        <v>7867</v>
      </c>
      <c r="D4634" s="1364">
        <v>1.1100000000000001</v>
      </c>
    </row>
    <row r="4635" spans="1:4">
      <c r="A4635" s="1365">
        <v>11088</v>
      </c>
      <c r="B4635" s="1366" t="s">
        <v>12984</v>
      </c>
      <c r="C4635" s="1365" t="s">
        <v>7867</v>
      </c>
      <c r="D4635" s="1367">
        <v>1.05</v>
      </c>
    </row>
    <row r="4636" spans="1:4">
      <c r="A4636" s="1336">
        <v>36788</v>
      </c>
      <c r="B4636" s="1337" t="s">
        <v>12985</v>
      </c>
      <c r="C4636" s="1336" t="s">
        <v>7867</v>
      </c>
      <c r="D4636" s="1364">
        <v>1.2</v>
      </c>
    </row>
    <row r="4637" spans="1:4">
      <c r="A4637" s="1365">
        <v>7175</v>
      </c>
      <c r="B4637" s="1366" t="s">
        <v>12986</v>
      </c>
      <c r="C4637" s="1365" t="s">
        <v>7867</v>
      </c>
      <c r="D4637" s="1367">
        <v>1.32</v>
      </c>
    </row>
    <row r="4638" spans="1:4">
      <c r="A4638" s="1336">
        <v>25007</v>
      </c>
      <c r="B4638" s="1337" t="s">
        <v>12987</v>
      </c>
      <c r="C4638" s="1336" t="s">
        <v>7868</v>
      </c>
      <c r="D4638" s="1364">
        <v>27.5</v>
      </c>
    </row>
    <row r="4639" spans="1:4">
      <c r="A4639" s="1365">
        <v>14171</v>
      </c>
      <c r="B4639" s="1366" t="s">
        <v>12988</v>
      </c>
      <c r="C4639" s="1365" t="s">
        <v>7868</v>
      </c>
      <c r="D4639" s="1367">
        <v>73.52</v>
      </c>
    </row>
    <row r="4640" spans="1:4">
      <c r="A4640" s="1336">
        <v>14170</v>
      </c>
      <c r="B4640" s="1337" t="s">
        <v>12989</v>
      </c>
      <c r="C4640" s="1336" t="s">
        <v>7868</v>
      </c>
      <c r="D4640" s="1364">
        <v>64.97</v>
      </c>
    </row>
    <row r="4641" spans="1:4">
      <c r="A4641" s="1365">
        <v>14173</v>
      </c>
      <c r="B4641" s="1366" t="s">
        <v>12990</v>
      </c>
      <c r="C4641" s="1365" t="s">
        <v>7868</v>
      </c>
      <c r="D4641" s="1367">
        <v>85.66</v>
      </c>
    </row>
    <row r="4642" spans="1:4">
      <c r="A4642" s="1336">
        <v>14172</v>
      </c>
      <c r="B4642" s="1337" t="s">
        <v>12991</v>
      </c>
      <c r="C4642" s="1336" t="s">
        <v>7868</v>
      </c>
      <c r="D4642" s="1364">
        <v>69.33</v>
      </c>
    </row>
    <row r="4643" spans="1:4">
      <c r="A4643" s="1365">
        <v>7243</v>
      </c>
      <c r="B4643" s="1366" t="s">
        <v>12992</v>
      </c>
      <c r="C4643" s="1365" t="s">
        <v>7868</v>
      </c>
      <c r="D4643" s="1367">
        <v>27.2</v>
      </c>
    </row>
    <row r="4644" spans="1:4">
      <c r="A4644" s="1336">
        <v>11067</v>
      </c>
      <c r="B4644" s="1337" t="s">
        <v>12993</v>
      </c>
      <c r="C4644" s="1336" t="s">
        <v>7867</v>
      </c>
      <c r="D4644" s="1364">
        <v>121.14</v>
      </c>
    </row>
    <row r="4645" spans="1:4">
      <c r="A4645" s="1365">
        <v>11068</v>
      </c>
      <c r="B4645" s="1366" t="s">
        <v>12994</v>
      </c>
      <c r="C4645" s="1365" t="s">
        <v>7867</v>
      </c>
      <c r="D4645" s="1367">
        <v>171.1</v>
      </c>
    </row>
    <row r="4646" spans="1:4">
      <c r="A4646" s="1336">
        <v>40865</v>
      </c>
      <c r="B4646" s="1337" t="s">
        <v>12995</v>
      </c>
      <c r="C4646" s="1336" t="s">
        <v>7867</v>
      </c>
      <c r="D4646" s="1364">
        <v>3.03</v>
      </c>
    </row>
    <row r="4647" spans="1:4">
      <c r="A4647" s="1365">
        <v>7184</v>
      </c>
      <c r="B4647" s="1366" t="s">
        <v>12996</v>
      </c>
      <c r="C4647" s="1365" t="s">
        <v>7868</v>
      </c>
      <c r="D4647" s="1367">
        <v>29.56</v>
      </c>
    </row>
    <row r="4648" spans="1:4">
      <c r="A4648" s="1336">
        <v>34458</v>
      </c>
      <c r="B4648" s="1337" t="s">
        <v>12997</v>
      </c>
      <c r="C4648" s="1336" t="s">
        <v>7867</v>
      </c>
      <c r="D4648" s="1364">
        <v>101.19</v>
      </c>
    </row>
    <row r="4649" spans="1:4">
      <c r="A4649" s="1365">
        <v>34464</v>
      </c>
      <c r="B4649" s="1366" t="s">
        <v>12998</v>
      </c>
      <c r="C4649" s="1365" t="s">
        <v>7867</v>
      </c>
      <c r="D4649" s="1367">
        <v>135.76</v>
      </c>
    </row>
    <row r="4650" spans="1:4">
      <c r="A4650" s="1336">
        <v>34468</v>
      </c>
      <c r="B4650" s="1337" t="s">
        <v>12999</v>
      </c>
      <c r="C4650" s="1336" t="s">
        <v>7867</v>
      </c>
      <c r="D4650" s="1364">
        <v>156.68</v>
      </c>
    </row>
    <row r="4651" spans="1:4">
      <c r="A4651" s="1365">
        <v>34473</v>
      </c>
      <c r="B4651" s="1366" t="s">
        <v>13000</v>
      </c>
      <c r="C4651" s="1365" t="s">
        <v>7867</v>
      </c>
      <c r="D4651" s="1367">
        <v>128.13999999999999</v>
      </c>
    </row>
    <row r="4652" spans="1:4">
      <c r="A4652" s="1336">
        <v>34480</v>
      </c>
      <c r="B4652" s="1337" t="s">
        <v>13001</v>
      </c>
      <c r="C4652" s="1336" t="s">
        <v>7867</v>
      </c>
      <c r="D4652" s="1364">
        <v>174.74</v>
      </c>
    </row>
    <row r="4653" spans="1:4">
      <c r="A4653" s="1365">
        <v>34486</v>
      </c>
      <c r="B4653" s="1366" t="s">
        <v>13002</v>
      </c>
      <c r="C4653" s="1365" t="s">
        <v>7867</v>
      </c>
      <c r="D4653" s="1367">
        <v>195.71</v>
      </c>
    </row>
    <row r="4654" spans="1:4">
      <c r="A4654" s="1336">
        <v>7202</v>
      </c>
      <c r="B4654" s="1337" t="s">
        <v>13003</v>
      </c>
      <c r="C4654" s="1336" t="s">
        <v>7868</v>
      </c>
      <c r="D4654" s="1364">
        <v>40.1</v>
      </c>
    </row>
    <row r="4655" spans="1:4">
      <c r="A4655" s="1365">
        <v>7190</v>
      </c>
      <c r="B4655" s="1366" t="s">
        <v>13004</v>
      </c>
      <c r="C4655" s="1365" t="s">
        <v>7867</v>
      </c>
      <c r="D4655" s="1367">
        <v>6.88</v>
      </c>
    </row>
    <row r="4656" spans="1:4">
      <c r="A4656" s="1336">
        <v>34417</v>
      </c>
      <c r="B4656" s="1337" t="s">
        <v>13005</v>
      </c>
      <c r="C4656" s="1336" t="s">
        <v>7867</v>
      </c>
      <c r="D4656" s="1364">
        <v>11.96</v>
      </c>
    </row>
    <row r="4657" spans="1:4">
      <c r="A4657" s="1365">
        <v>7213</v>
      </c>
      <c r="B4657" s="1366" t="s">
        <v>13006</v>
      </c>
      <c r="C4657" s="1365" t="s">
        <v>7868</v>
      </c>
      <c r="D4657" s="1367">
        <v>11.36</v>
      </c>
    </row>
    <row r="4658" spans="1:4">
      <c r="A4658" s="1336">
        <v>7191</v>
      </c>
      <c r="B4658" s="1337" t="s">
        <v>13006</v>
      </c>
      <c r="C4658" s="1336" t="s">
        <v>7867</v>
      </c>
      <c r="D4658" s="1364">
        <v>13.86</v>
      </c>
    </row>
    <row r="4659" spans="1:4">
      <c r="A4659" s="1365">
        <v>7195</v>
      </c>
      <c r="B4659" s="1366" t="s">
        <v>13007</v>
      </c>
      <c r="C4659" s="1365" t="s">
        <v>7867</v>
      </c>
      <c r="D4659" s="1367">
        <v>33.020000000000003</v>
      </c>
    </row>
    <row r="4660" spans="1:4">
      <c r="A4660" s="1336">
        <v>7186</v>
      </c>
      <c r="B4660" s="1337" t="s">
        <v>13008</v>
      </c>
      <c r="C4660" s="1336" t="s">
        <v>7867</v>
      </c>
      <c r="D4660" s="1364">
        <v>39.51</v>
      </c>
    </row>
    <row r="4661" spans="1:4">
      <c r="A4661" s="1365">
        <v>7207</v>
      </c>
      <c r="B4661" s="1366" t="s">
        <v>13009</v>
      </c>
      <c r="C4661" s="1365" t="s">
        <v>7867</v>
      </c>
      <c r="D4661" s="1367">
        <v>52.58</v>
      </c>
    </row>
    <row r="4662" spans="1:4">
      <c r="A4662" s="1336">
        <v>7194</v>
      </c>
      <c r="B4662" s="1337" t="s">
        <v>13009</v>
      </c>
      <c r="C4662" s="1336" t="s">
        <v>7868</v>
      </c>
      <c r="D4662" s="1364">
        <v>19.59</v>
      </c>
    </row>
    <row r="4663" spans="1:4">
      <c r="A4663" s="1365">
        <v>7197</v>
      </c>
      <c r="B4663" s="1366" t="s">
        <v>13010</v>
      </c>
      <c r="C4663" s="1365" t="s">
        <v>7867</v>
      </c>
      <c r="D4663" s="1367">
        <v>79</v>
      </c>
    </row>
    <row r="4664" spans="1:4">
      <c r="A4664" s="1336">
        <v>7192</v>
      </c>
      <c r="B4664" s="1337" t="s">
        <v>13011</v>
      </c>
      <c r="C4664" s="1336" t="s">
        <v>7867</v>
      </c>
      <c r="D4664" s="1364">
        <v>43.45</v>
      </c>
    </row>
    <row r="4665" spans="1:4">
      <c r="A4665" s="1365">
        <v>7193</v>
      </c>
      <c r="B4665" s="1366" t="s">
        <v>13012</v>
      </c>
      <c r="C4665" s="1365" t="s">
        <v>7867</v>
      </c>
      <c r="D4665" s="1367">
        <v>51.87</v>
      </c>
    </row>
    <row r="4666" spans="1:4">
      <c r="A4666" s="1336">
        <v>7189</v>
      </c>
      <c r="B4666" s="1337" t="s">
        <v>13013</v>
      </c>
      <c r="C4666" s="1336" t="s">
        <v>7867</v>
      </c>
      <c r="D4666" s="1364">
        <v>72.849999999999994</v>
      </c>
    </row>
    <row r="4667" spans="1:4">
      <c r="A4667" s="1365">
        <v>7198</v>
      </c>
      <c r="B4667" s="1366" t="s">
        <v>13014</v>
      </c>
      <c r="C4667" s="1365" t="s">
        <v>7868</v>
      </c>
      <c r="D4667" s="1367">
        <v>27.12</v>
      </c>
    </row>
    <row r="4668" spans="1:4">
      <c r="A4668" s="1336">
        <v>34402</v>
      </c>
      <c r="B4668" s="1337" t="s">
        <v>13014</v>
      </c>
      <c r="C4668" s="1336" t="s">
        <v>7867</v>
      </c>
      <c r="D4668" s="1364">
        <v>109.2</v>
      </c>
    </row>
    <row r="4669" spans="1:4">
      <c r="A4669" s="1365">
        <v>7245</v>
      </c>
      <c r="B4669" s="1366" t="s">
        <v>13015</v>
      </c>
      <c r="C4669" s="1365" t="s">
        <v>7867</v>
      </c>
      <c r="D4669" s="1367">
        <v>34.659999999999997</v>
      </c>
    </row>
    <row r="4670" spans="1:4">
      <c r="A4670" s="1336">
        <v>34425</v>
      </c>
      <c r="B4670" s="1337" t="s">
        <v>13016</v>
      </c>
      <c r="C4670" s="1336" t="s">
        <v>7867</v>
      </c>
      <c r="D4670" s="1364">
        <v>67.52</v>
      </c>
    </row>
    <row r="4671" spans="1:4">
      <c r="A4671" s="1365">
        <v>7223</v>
      </c>
      <c r="B4671" s="1366" t="s">
        <v>13017</v>
      </c>
      <c r="C4671" s="1365" t="s">
        <v>7867</v>
      </c>
      <c r="D4671" s="1367">
        <v>78.7</v>
      </c>
    </row>
    <row r="4672" spans="1:4">
      <c r="A4672" s="1336">
        <v>7234</v>
      </c>
      <c r="B4672" s="1337" t="s">
        <v>13018</v>
      </c>
      <c r="C4672" s="1336" t="s">
        <v>7867</v>
      </c>
      <c r="D4672" s="1364">
        <v>113.51</v>
      </c>
    </row>
    <row r="4673" spans="1:4">
      <c r="A4673" s="1365">
        <v>7224</v>
      </c>
      <c r="B4673" s="1366" t="s">
        <v>13019</v>
      </c>
      <c r="C4673" s="1365" t="s">
        <v>7867</v>
      </c>
      <c r="D4673" s="1367">
        <v>125.38</v>
      </c>
    </row>
    <row r="4674" spans="1:4">
      <c r="A4674" s="1336">
        <v>7221</v>
      </c>
      <c r="B4674" s="1337" t="s">
        <v>13020</v>
      </c>
      <c r="C4674" s="1336" t="s">
        <v>7868</v>
      </c>
      <c r="D4674" s="1364">
        <v>60.96</v>
      </c>
    </row>
    <row r="4675" spans="1:4">
      <c r="A4675" s="1365">
        <v>7210</v>
      </c>
      <c r="B4675" s="1366" t="s">
        <v>13020</v>
      </c>
      <c r="C4675" s="1365" t="s">
        <v>7867</v>
      </c>
      <c r="D4675" s="1367">
        <v>142.66</v>
      </c>
    </row>
    <row r="4676" spans="1:4">
      <c r="A4676" s="1336">
        <v>7225</v>
      </c>
      <c r="B4676" s="1337" t="s">
        <v>13021</v>
      </c>
      <c r="C4676" s="1336" t="s">
        <v>7867</v>
      </c>
      <c r="D4676" s="1364">
        <v>158.51</v>
      </c>
    </row>
    <row r="4677" spans="1:4">
      <c r="A4677" s="1365">
        <v>7226</v>
      </c>
      <c r="B4677" s="1366" t="s">
        <v>13022</v>
      </c>
      <c r="C4677" s="1365" t="s">
        <v>7867</v>
      </c>
      <c r="D4677" s="1367">
        <v>174.44</v>
      </c>
    </row>
    <row r="4678" spans="1:4">
      <c r="A4678" s="1336">
        <v>7236</v>
      </c>
      <c r="B4678" s="1337" t="s">
        <v>13023</v>
      </c>
      <c r="C4678" s="1336" t="s">
        <v>7867</v>
      </c>
      <c r="D4678" s="1364">
        <v>190.25</v>
      </c>
    </row>
    <row r="4679" spans="1:4">
      <c r="A4679" s="1365">
        <v>7227</v>
      </c>
      <c r="B4679" s="1366" t="s">
        <v>13024</v>
      </c>
      <c r="C4679" s="1365" t="s">
        <v>7867</v>
      </c>
      <c r="D4679" s="1367">
        <v>206.1</v>
      </c>
    </row>
    <row r="4680" spans="1:4">
      <c r="A4680" s="1336">
        <v>7212</v>
      </c>
      <c r="B4680" s="1337" t="s">
        <v>13025</v>
      </c>
      <c r="C4680" s="1336" t="s">
        <v>7867</v>
      </c>
      <c r="D4680" s="1364">
        <v>228.21</v>
      </c>
    </row>
    <row r="4681" spans="1:4">
      <c r="A4681" s="1365">
        <v>7229</v>
      </c>
      <c r="B4681" s="1366" t="s">
        <v>13026</v>
      </c>
      <c r="C4681" s="1365" t="s">
        <v>7867</v>
      </c>
      <c r="D4681" s="1367">
        <v>150.91</v>
      </c>
    </row>
    <row r="4682" spans="1:4">
      <c r="A4682" s="1336">
        <v>7230</v>
      </c>
      <c r="B4682" s="1337" t="s">
        <v>13027</v>
      </c>
      <c r="C4682" s="1336" t="s">
        <v>7867</v>
      </c>
      <c r="D4682" s="1364">
        <v>240.49</v>
      </c>
    </row>
    <row r="4683" spans="1:4">
      <c r="A4683" s="1365">
        <v>7231</v>
      </c>
      <c r="B4683" s="1366" t="s">
        <v>13028</v>
      </c>
      <c r="C4683" s="1365" t="s">
        <v>7867</v>
      </c>
      <c r="D4683" s="1367">
        <v>315.83999999999997</v>
      </c>
    </row>
    <row r="4684" spans="1:4">
      <c r="A4684" s="1336">
        <v>7220</v>
      </c>
      <c r="B4684" s="1337" t="s">
        <v>13029</v>
      </c>
      <c r="C4684" s="1336" t="s">
        <v>7867</v>
      </c>
      <c r="D4684" s="1364">
        <v>388.29</v>
      </c>
    </row>
    <row r="4685" spans="1:4">
      <c r="A4685" s="1365">
        <v>34447</v>
      </c>
      <c r="B4685" s="1366" t="s">
        <v>13030</v>
      </c>
      <c r="C4685" s="1365" t="s">
        <v>7867</v>
      </c>
      <c r="D4685" s="1367">
        <v>432.18</v>
      </c>
    </row>
    <row r="4686" spans="1:4">
      <c r="A4686" s="1336">
        <v>7233</v>
      </c>
      <c r="B4686" s="1337" t="s">
        <v>13031</v>
      </c>
      <c r="C4686" s="1336" t="s">
        <v>7867</v>
      </c>
      <c r="D4686" s="1364">
        <v>483.84</v>
      </c>
    </row>
    <row r="4687" spans="1:4" ht="30">
      <c r="A4687" s="1365">
        <v>42172</v>
      </c>
      <c r="B4687" s="1366" t="s">
        <v>13032</v>
      </c>
      <c r="C4687" s="1365" t="s">
        <v>7868</v>
      </c>
      <c r="D4687" s="1367">
        <v>84.29</v>
      </c>
    </row>
    <row r="4688" spans="1:4" ht="30">
      <c r="A4688" s="1336">
        <v>39520</v>
      </c>
      <c r="B4688" s="1337" t="s">
        <v>13033</v>
      </c>
      <c r="C4688" s="1336" t="s">
        <v>7868</v>
      </c>
      <c r="D4688" s="1364">
        <v>109.78</v>
      </c>
    </row>
    <row r="4689" spans="1:4" ht="30">
      <c r="A4689" s="1365">
        <v>39521</v>
      </c>
      <c r="B4689" s="1366" t="s">
        <v>13034</v>
      </c>
      <c r="C4689" s="1365" t="s">
        <v>7868</v>
      </c>
      <c r="D4689" s="1367">
        <v>117.59</v>
      </c>
    </row>
    <row r="4690" spans="1:4" ht="30">
      <c r="A4690" s="1336">
        <v>39522</v>
      </c>
      <c r="B4690" s="1337" t="s">
        <v>13035</v>
      </c>
      <c r="C4690" s="1336" t="s">
        <v>7868</v>
      </c>
      <c r="D4690" s="1364">
        <v>94.02</v>
      </c>
    </row>
    <row r="4691" spans="1:4">
      <c r="A4691" s="1365">
        <v>7246</v>
      </c>
      <c r="B4691" s="1366" t="s">
        <v>13036</v>
      </c>
      <c r="C4691" s="1365" t="s">
        <v>7867</v>
      </c>
      <c r="D4691" s="1367">
        <v>32.25</v>
      </c>
    </row>
    <row r="4692" spans="1:4">
      <c r="A4692" s="1336">
        <v>12869</v>
      </c>
      <c r="B4692" s="1337" t="s">
        <v>13037</v>
      </c>
      <c r="C4692" s="1336" t="s">
        <v>7866</v>
      </c>
      <c r="D4692" s="1364">
        <v>13.83</v>
      </c>
    </row>
    <row r="4693" spans="1:4">
      <c r="A4693" s="1365">
        <v>41097</v>
      </c>
      <c r="B4693" s="1366" t="s">
        <v>13038</v>
      </c>
      <c r="C4693" s="1365" t="s">
        <v>7875</v>
      </c>
      <c r="D4693" s="1367">
        <v>2442.09</v>
      </c>
    </row>
    <row r="4694" spans="1:4">
      <c r="A4694" s="1336">
        <v>1574</v>
      </c>
      <c r="B4694" s="1337" t="s">
        <v>13039</v>
      </c>
      <c r="C4694" s="1336" t="s">
        <v>7867</v>
      </c>
      <c r="D4694" s="1364">
        <v>0.87</v>
      </c>
    </row>
    <row r="4695" spans="1:4" ht="30">
      <c r="A4695" s="1365">
        <v>1581</v>
      </c>
      <c r="B4695" s="1366" t="s">
        <v>13040</v>
      </c>
      <c r="C4695" s="1365" t="s">
        <v>7867</v>
      </c>
      <c r="D4695" s="1367">
        <v>6.03</v>
      </c>
    </row>
    <row r="4696" spans="1:4">
      <c r="A4696" s="1336">
        <v>1575</v>
      </c>
      <c r="B4696" s="1337" t="s">
        <v>13041</v>
      </c>
      <c r="C4696" s="1336" t="s">
        <v>7867</v>
      </c>
      <c r="D4696" s="1364">
        <v>1.03</v>
      </c>
    </row>
    <row r="4697" spans="1:4">
      <c r="A4697" s="1365">
        <v>1570</v>
      </c>
      <c r="B4697" s="1366" t="s">
        <v>13042</v>
      </c>
      <c r="C4697" s="1365" t="s">
        <v>7867</v>
      </c>
      <c r="D4697" s="1367">
        <v>0.52</v>
      </c>
    </row>
    <row r="4698" spans="1:4">
      <c r="A4698" s="1336">
        <v>1576</v>
      </c>
      <c r="B4698" s="1337" t="s">
        <v>13043</v>
      </c>
      <c r="C4698" s="1336" t="s">
        <v>7867</v>
      </c>
      <c r="D4698" s="1364">
        <v>1.43</v>
      </c>
    </row>
    <row r="4699" spans="1:4">
      <c r="A4699" s="1365">
        <v>1577</v>
      </c>
      <c r="B4699" s="1366" t="s">
        <v>13044</v>
      </c>
      <c r="C4699" s="1365" t="s">
        <v>7867</v>
      </c>
      <c r="D4699" s="1367">
        <v>1.61</v>
      </c>
    </row>
    <row r="4700" spans="1:4">
      <c r="A4700" s="1336">
        <v>1571</v>
      </c>
      <c r="B4700" s="1337" t="s">
        <v>13045</v>
      </c>
      <c r="C4700" s="1336" t="s">
        <v>7867</v>
      </c>
      <c r="D4700" s="1364">
        <v>0.67</v>
      </c>
    </row>
    <row r="4701" spans="1:4">
      <c r="A4701" s="1365">
        <v>1578</v>
      </c>
      <c r="B4701" s="1366" t="s">
        <v>13046</v>
      </c>
      <c r="C4701" s="1365" t="s">
        <v>7867</v>
      </c>
      <c r="D4701" s="1367">
        <v>2.79</v>
      </c>
    </row>
    <row r="4702" spans="1:4">
      <c r="A4702" s="1336">
        <v>1573</v>
      </c>
      <c r="B4702" s="1337" t="s">
        <v>13047</v>
      </c>
      <c r="C4702" s="1336" t="s">
        <v>7867</v>
      </c>
      <c r="D4702" s="1364">
        <v>0.8</v>
      </c>
    </row>
    <row r="4703" spans="1:4" ht="30">
      <c r="A4703" s="1365">
        <v>1579</v>
      </c>
      <c r="B4703" s="1366" t="s">
        <v>13048</v>
      </c>
      <c r="C4703" s="1365" t="s">
        <v>7867</v>
      </c>
      <c r="D4703" s="1367">
        <v>3.48</v>
      </c>
    </row>
    <row r="4704" spans="1:4" ht="30">
      <c r="A4704" s="1336">
        <v>1580</v>
      </c>
      <c r="B4704" s="1337" t="s">
        <v>13049</v>
      </c>
      <c r="C4704" s="1336" t="s">
        <v>7867</v>
      </c>
      <c r="D4704" s="1364">
        <v>4.29</v>
      </c>
    </row>
    <row r="4705" spans="1:4">
      <c r="A4705" s="1365">
        <v>7571</v>
      </c>
      <c r="B4705" s="1366" t="s">
        <v>13050</v>
      </c>
      <c r="C4705" s="1365" t="s">
        <v>7867</v>
      </c>
      <c r="D4705" s="1367">
        <v>9.2799999999999994</v>
      </c>
    </row>
    <row r="4706" spans="1:4">
      <c r="A4706" s="1336">
        <v>39321</v>
      </c>
      <c r="B4706" s="1337" t="s">
        <v>13051</v>
      </c>
      <c r="C4706" s="1336" t="s">
        <v>7867</v>
      </c>
      <c r="D4706" s="1364">
        <v>6.98</v>
      </c>
    </row>
    <row r="4707" spans="1:4">
      <c r="A4707" s="1365">
        <v>39319</v>
      </c>
      <c r="B4707" s="1366" t="s">
        <v>13052</v>
      </c>
      <c r="C4707" s="1365" t="s">
        <v>7867</v>
      </c>
      <c r="D4707" s="1367">
        <v>4.2699999999999996</v>
      </c>
    </row>
    <row r="4708" spans="1:4">
      <c r="A4708" s="1336">
        <v>39320</v>
      </c>
      <c r="B4708" s="1337" t="s">
        <v>13053</v>
      </c>
      <c r="C4708" s="1336" t="s">
        <v>7867</v>
      </c>
      <c r="D4708" s="1364">
        <v>5.0999999999999996</v>
      </c>
    </row>
    <row r="4709" spans="1:4">
      <c r="A4709" s="1365">
        <v>1591</v>
      </c>
      <c r="B4709" s="1366" t="s">
        <v>13054</v>
      </c>
      <c r="C4709" s="1365" t="s">
        <v>7867</v>
      </c>
      <c r="D4709" s="1367">
        <v>13.31</v>
      </c>
    </row>
    <row r="4710" spans="1:4">
      <c r="A4710" s="1336">
        <v>1547</v>
      </c>
      <c r="B4710" s="1337" t="s">
        <v>13055</v>
      </c>
      <c r="C4710" s="1336" t="s">
        <v>7867</v>
      </c>
      <c r="D4710" s="1364">
        <v>69.760000000000005</v>
      </c>
    </row>
    <row r="4711" spans="1:4">
      <c r="A4711" s="1365">
        <v>38196</v>
      </c>
      <c r="B4711" s="1366" t="s">
        <v>13056</v>
      </c>
      <c r="C4711" s="1365" t="s">
        <v>7867</v>
      </c>
      <c r="D4711" s="1367">
        <v>13.58</v>
      </c>
    </row>
    <row r="4712" spans="1:4">
      <c r="A4712" s="1336">
        <v>1543</v>
      </c>
      <c r="B4712" s="1337" t="s">
        <v>13057</v>
      </c>
      <c r="C4712" s="1336" t="s">
        <v>7867</v>
      </c>
      <c r="D4712" s="1364">
        <v>14.44</v>
      </c>
    </row>
    <row r="4713" spans="1:4">
      <c r="A4713" s="1365">
        <v>1585</v>
      </c>
      <c r="B4713" s="1366" t="s">
        <v>13058</v>
      </c>
      <c r="C4713" s="1365" t="s">
        <v>7867</v>
      </c>
      <c r="D4713" s="1367">
        <v>2.79</v>
      </c>
    </row>
    <row r="4714" spans="1:4">
      <c r="A4714" s="1336">
        <v>1593</v>
      </c>
      <c r="B4714" s="1337" t="s">
        <v>13059</v>
      </c>
      <c r="C4714" s="1336" t="s">
        <v>7867</v>
      </c>
      <c r="D4714" s="1364">
        <v>14.85</v>
      </c>
    </row>
    <row r="4715" spans="1:4">
      <c r="A4715" s="1365">
        <v>11838</v>
      </c>
      <c r="B4715" s="1366" t="s">
        <v>13060</v>
      </c>
      <c r="C4715" s="1365" t="s">
        <v>7867</v>
      </c>
      <c r="D4715" s="1367">
        <v>19.59</v>
      </c>
    </row>
    <row r="4716" spans="1:4">
      <c r="A4716" s="1336">
        <v>1594</v>
      </c>
      <c r="B4716" s="1337" t="s">
        <v>13061</v>
      </c>
      <c r="C4716" s="1336" t="s">
        <v>7867</v>
      </c>
      <c r="D4716" s="1364">
        <v>19.8</v>
      </c>
    </row>
    <row r="4717" spans="1:4">
      <c r="A4717" s="1365">
        <v>1586</v>
      </c>
      <c r="B4717" s="1366" t="s">
        <v>13062</v>
      </c>
      <c r="C4717" s="1365" t="s">
        <v>7867</v>
      </c>
      <c r="D4717" s="1367">
        <v>3.54</v>
      </c>
    </row>
    <row r="4718" spans="1:4">
      <c r="A4718" s="1336">
        <v>11839</v>
      </c>
      <c r="B4718" s="1337" t="s">
        <v>13063</v>
      </c>
      <c r="C4718" s="1336" t="s">
        <v>7867</v>
      </c>
      <c r="D4718" s="1364">
        <v>28.5</v>
      </c>
    </row>
    <row r="4719" spans="1:4">
      <c r="A4719" s="1365">
        <v>1587</v>
      </c>
      <c r="B4719" s="1366" t="s">
        <v>13064</v>
      </c>
      <c r="C4719" s="1365" t="s">
        <v>7867</v>
      </c>
      <c r="D4719" s="1367">
        <v>3.6</v>
      </c>
    </row>
    <row r="4720" spans="1:4">
      <c r="A4720" s="1336">
        <v>1545</v>
      </c>
      <c r="B4720" s="1337" t="s">
        <v>13065</v>
      </c>
      <c r="C4720" s="1336" t="s">
        <v>7867</v>
      </c>
      <c r="D4720" s="1364">
        <v>34.21</v>
      </c>
    </row>
    <row r="4721" spans="1:4">
      <c r="A4721" s="1365">
        <v>1588</v>
      </c>
      <c r="B4721" s="1366" t="s">
        <v>13066</v>
      </c>
      <c r="C4721" s="1365" t="s">
        <v>7867</v>
      </c>
      <c r="D4721" s="1367">
        <v>4.9400000000000004</v>
      </c>
    </row>
    <row r="4722" spans="1:4">
      <c r="A4722" s="1336">
        <v>1535</v>
      </c>
      <c r="B4722" s="1337" t="s">
        <v>13067</v>
      </c>
      <c r="C4722" s="1336" t="s">
        <v>7867</v>
      </c>
      <c r="D4722" s="1364">
        <v>2.85</v>
      </c>
    </row>
    <row r="4723" spans="1:4">
      <c r="A4723" s="1365">
        <v>1589</v>
      </c>
      <c r="B4723" s="1366" t="s">
        <v>13068</v>
      </c>
      <c r="C4723" s="1365" t="s">
        <v>7867</v>
      </c>
      <c r="D4723" s="1367">
        <v>5.0999999999999996</v>
      </c>
    </row>
    <row r="4724" spans="1:4">
      <c r="A4724" s="1336">
        <v>1546</v>
      </c>
      <c r="B4724" s="1337" t="s">
        <v>13069</v>
      </c>
      <c r="C4724" s="1336" t="s">
        <v>7867</v>
      </c>
      <c r="D4724" s="1364">
        <v>57.72</v>
      </c>
    </row>
    <row r="4725" spans="1:4">
      <c r="A4725" s="1365">
        <v>1590</v>
      </c>
      <c r="B4725" s="1366" t="s">
        <v>13070</v>
      </c>
      <c r="C4725" s="1365" t="s">
        <v>7867</v>
      </c>
      <c r="D4725" s="1367">
        <v>8.98</v>
      </c>
    </row>
    <row r="4726" spans="1:4">
      <c r="A4726" s="1336">
        <v>1542</v>
      </c>
      <c r="B4726" s="1337" t="s">
        <v>13071</v>
      </c>
      <c r="C4726" s="1336" t="s">
        <v>7867</v>
      </c>
      <c r="D4726" s="1364">
        <v>11.89</v>
      </c>
    </row>
    <row r="4727" spans="1:4">
      <c r="A4727" s="1365">
        <v>38415</v>
      </c>
      <c r="B4727" s="1366" t="s">
        <v>13072</v>
      </c>
      <c r="C4727" s="1365" t="s">
        <v>7867</v>
      </c>
      <c r="D4727" s="1367">
        <v>594.16999999999996</v>
      </c>
    </row>
    <row r="4728" spans="1:4">
      <c r="A4728" s="1336">
        <v>38414</v>
      </c>
      <c r="B4728" s="1337" t="s">
        <v>13073</v>
      </c>
      <c r="C4728" s="1336" t="s">
        <v>7867</v>
      </c>
      <c r="D4728" s="1364">
        <v>833.93</v>
      </c>
    </row>
    <row r="4729" spans="1:4">
      <c r="A4729" s="1365">
        <v>38128</v>
      </c>
      <c r="B4729" s="1366" t="s">
        <v>13074</v>
      </c>
      <c r="C4729" s="1365" t="s">
        <v>7871</v>
      </c>
      <c r="D4729" s="1367">
        <v>0.36</v>
      </c>
    </row>
    <row r="4730" spans="1:4">
      <c r="A4730" s="1336">
        <v>7253</v>
      </c>
      <c r="B4730" s="1337" t="s">
        <v>13075</v>
      </c>
      <c r="C4730" s="1336" t="s">
        <v>7869</v>
      </c>
      <c r="D4730" s="1364">
        <v>77.14</v>
      </c>
    </row>
    <row r="4731" spans="1:4">
      <c r="A4731" s="1365">
        <v>4806</v>
      </c>
      <c r="B4731" s="1366" t="s">
        <v>13076</v>
      </c>
      <c r="C4731" s="1365" t="s">
        <v>7870</v>
      </c>
      <c r="D4731" s="1367">
        <v>11.93</v>
      </c>
    </row>
    <row r="4732" spans="1:4">
      <c r="A4732" s="1336">
        <v>34401</v>
      </c>
      <c r="B4732" s="1337" t="s">
        <v>13077</v>
      </c>
      <c r="C4732" s="1336" t="s">
        <v>7867</v>
      </c>
      <c r="D4732" s="1364">
        <v>1.06</v>
      </c>
    </row>
    <row r="4733" spans="1:4">
      <c r="A4733" s="1365">
        <v>7258</v>
      </c>
      <c r="B4733" s="1366" t="s">
        <v>13078</v>
      </c>
      <c r="C4733" s="1365" t="s">
        <v>7867</v>
      </c>
      <c r="D4733" s="1367">
        <v>0.33</v>
      </c>
    </row>
    <row r="4734" spans="1:4">
      <c r="A4734" s="1336">
        <v>7260</v>
      </c>
      <c r="B4734" s="1337" t="s">
        <v>13079</v>
      </c>
      <c r="C4734" s="1336" t="s">
        <v>7867</v>
      </c>
      <c r="D4734" s="1364">
        <v>1.03</v>
      </c>
    </row>
    <row r="4735" spans="1:4">
      <c r="A4735" s="1365">
        <v>7256</v>
      </c>
      <c r="B4735" s="1366" t="s">
        <v>13080</v>
      </c>
      <c r="C4735" s="1365" t="s">
        <v>7867</v>
      </c>
      <c r="D4735" s="1367">
        <v>0.6</v>
      </c>
    </row>
    <row r="4736" spans="1:4">
      <c r="A4736" s="1336">
        <v>34400</v>
      </c>
      <c r="B4736" s="1337" t="s">
        <v>13081</v>
      </c>
      <c r="C4736" s="1336" t="s">
        <v>7867</v>
      </c>
      <c r="D4736" s="1364">
        <v>2.58</v>
      </c>
    </row>
    <row r="4737" spans="1:4">
      <c r="A4737" s="1365">
        <v>10617</v>
      </c>
      <c r="B4737" s="1366" t="s">
        <v>13082</v>
      </c>
      <c r="C4737" s="1365" t="s">
        <v>7867</v>
      </c>
      <c r="D4737" s="1367">
        <v>3.61</v>
      </c>
    </row>
    <row r="4738" spans="1:4">
      <c r="A4738" s="1336">
        <v>7280</v>
      </c>
      <c r="B4738" s="1337" t="s">
        <v>13083</v>
      </c>
      <c r="C4738" s="1336" t="s">
        <v>7867</v>
      </c>
      <c r="D4738" s="1364">
        <v>270.64</v>
      </c>
    </row>
    <row r="4739" spans="1:4">
      <c r="A4739" s="1365">
        <v>7282</v>
      </c>
      <c r="B4739" s="1366" t="s">
        <v>13084</v>
      </c>
      <c r="C4739" s="1365" t="s">
        <v>7867</v>
      </c>
      <c r="D4739" s="1367">
        <v>509.45</v>
      </c>
    </row>
    <row r="4740" spans="1:4">
      <c r="A4740" s="1336">
        <v>7276</v>
      </c>
      <c r="B4740" s="1337" t="s">
        <v>13085</v>
      </c>
      <c r="C4740" s="1336" t="s">
        <v>7867</v>
      </c>
      <c r="D4740" s="1364">
        <v>551.58000000000004</v>
      </c>
    </row>
    <row r="4741" spans="1:4">
      <c r="A4741" s="1365">
        <v>7277</v>
      </c>
      <c r="B4741" s="1366" t="s">
        <v>13086</v>
      </c>
      <c r="C4741" s="1365" t="s">
        <v>7867</v>
      </c>
      <c r="D4741" s="1367">
        <v>712.11</v>
      </c>
    </row>
    <row r="4742" spans="1:4">
      <c r="A4742" s="1336">
        <v>7278</v>
      </c>
      <c r="B4742" s="1337" t="s">
        <v>13087</v>
      </c>
      <c r="C4742" s="1336" t="s">
        <v>7867</v>
      </c>
      <c r="D4742" s="1364">
        <v>912.76</v>
      </c>
    </row>
    <row r="4743" spans="1:4">
      <c r="A4743" s="1365">
        <v>7274</v>
      </c>
      <c r="B4743" s="1366" t="s">
        <v>13088</v>
      </c>
      <c r="C4743" s="1365" t="s">
        <v>7867</v>
      </c>
      <c r="D4743" s="1367">
        <v>18.97</v>
      </c>
    </row>
    <row r="4744" spans="1:4">
      <c r="A4744" s="1336">
        <v>7275</v>
      </c>
      <c r="B4744" s="1337" t="s">
        <v>13089</v>
      </c>
      <c r="C4744" s="1336" t="s">
        <v>7867</v>
      </c>
      <c r="D4744" s="1364">
        <v>499.16</v>
      </c>
    </row>
    <row r="4745" spans="1:4">
      <c r="A4745" s="1365">
        <v>7284</v>
      </c>
      <c r="B4745" s="1366" t="s">
        <v>13090</v>
      </c>
      <c r="C4745" s="1365" t="s">
        <v>7867</v>
      </c>
      <c r="D4745" s="1367">
        <v>1537.39</v>
      </c>
    </row>
    <row r="4746" spans="1:4">
      <c r="A4746" s="1336">
        <v>11663</v>
      </c>
      <c r="B4746" s="1337" t="s">
        <v>13091</v>
      </c>
      <c r="C4746" s="1336" t="s">
        <v>7867</v>
      </c>
      <c r="D4746" s="1364">
        <v>185.78</v>
      </c>
    </row>
    <row r="4747" spans="1:4">
      <c r="A4747" s="1365">
        <v>11665</v>
      </c>
      <c r="B4747" s="1366" t="s">
        <v>13092</v>
      </c>
      <c r="C4747" s="1365" t="s">
        <v>7867</v>
      </c>
      <c r="D4747" s="1367">
        <v>821.46</v>
      </c>
    </row>
    <row r="4748" spans="1:4">
      <c r="A4748" s="1336">
        <v>11666</v>
      </c>
      <c r="B4748" s="1337" t="s">
        <v>13093</v>
      </c>
      <c r="C4748" s="1336" t="s">
        <v>7867</v>
      </c>
      <c r="D4748" s="1364">
        <v>827.99</v>
      </c>
    </row>
    <row r="4749" spans="1:4">
      <c r="A4749" s="1365">
        <v>11667</v>
      </c>
      <c r="B4749" s="1366" t="s">
        <v>13094</v>
      </c>
      <c r="C4749" s="1365" t="s">
        <v>7867</v>
      </c>
      <c r="D4749" s="1367">
        <v>944.88</v>
      </c>
    </row>
    <row r="4750" spans="1:4">
      <c r="A4750" s="1336">
        <v>11668</v>
      </c>
      <c r="B4750" s="1337" t="s">
        <v>13095</v>
      </c>
      <c r="C4750" s="1336" t="s">
        <v>7867</v>
      </c>
      <c r="D4750" s="1364">
        <v>1017.54</v>
      </c>
    </row>
    <row r="4751" spans="1:4">
      <c r="A4751" s="1365">
        <v>38121</v>
      </c>
      <c r="B4751" s="1366" t="s">
        <v>13096</v>
      </c>
      <c r="C4751" s="1365" t="s">
        <v>7872</v>
      </c>
      <c r="D4751" s="1367">
        <v>7.86</v>
      </c>
    </row>
    <row r="4752" spans="1:4">
      <c r="A4752" s="1336">
        <v>7343</v>
      </c>
      <c r="B4752" s="1337" t="s">
        <v>13097</v>
      </c>
      <c r="C4752" s="1336" t="s">
        <v>7872</v>
      </c>
      <c r="D4752" s="1364">
        <v>7.95</v>
      </c>
    </row>
    <row r="4753" spans="1:4">
      <c r="A4753" s="1365">
        <v>7287</v>
      </c>
      <c r="B4753" s="1366" t="s">
        <v>13098</v>
      </c>
      <c r="C4753" s="1365" t="s">
        <v>7886</v>
      </c>
      <c r="D4753" s="1367">
        <v>62.98</v>
      </c>
    </row>
    <row r="4754" spans="1:4">
      <c r="A4754" s="1336">
        <v>7350</v>
      </c>
      <c r="B4754" s="1337" t="s">
        <v>13099</v>
      </c>
      <c r="C4754" s="1336" t="s">
        <v>7872</v>
      </c>
      <c r="D4754" s="1364">
        <v>19.100000000000001</v>
      </c>
    </row>
    <row r="4755" spans="1:4">
      <c r="A4755" s="1365">
        <v>7348</v>
      </c>
      <c r="B4755" s="1366" t="s">
        <v>13100</v>
      </c>
      <c r="C4755" s="1365" t="s">
        <v>7872</v>
      </c>
      <c r="D4755" s="1367">
        <v>10.71</v>
      </c>
    </row>
    <row r="4756" spans="1:4">
      <c r="A4756" s="1336">
        <v>7347</v>
      </c>
      <c r="B4756" s="1337" t="s">
        <v>13100</v>
      </c>
      <c r="C4756" s="1336" t="s">
        <v>7886</v>
      </c>
      <c r="D4756" s="1364">
        <v>38.58</v>
      </c>
    </row>
    <row r="4757" spans="1:4">
      <c r="A4757" s="1365">
        <v>7355</v>
      </c>
      <c r="B4757" s="1366" t="s">
        <v>13101</v>
      </c>
      <c r="C4757" s="1365" t="s">
        <v>7886</v>
      </c>
      <c r="D4757" s="1367">
        <v>57.82</v>
      </c>
    </row>
    <row r="4758" spans="1:4">
      <c r="A4758" s="1336">
        <v>7356</v>
      </c>
      <c r="B4758" s="1337" t="s">
        <v>13102</v>
      </c>
      <c r="C4758" s="1336" t="s">
        <v>7872</v>
      </c>
      <c r="D4758" s="1364">
        <v>16.059999999999999</v>
      </c>
    </row>
    <row r="4759" spans="1:4">
      <c r="A4759" s="1365">
        <v>7313</v>
      </c>
      <c r="B4759" s="1366" t="s">
        <v>13103</v>
      </c>
      <c r="C4759" s="1365" t="s">
        <v>7872</v>
      </c>
      <c r="D4759" s="1367">
        <v>16.260000000000002</v>
      </c>
    </row>
    <row r="4760" spans="1:4">
      <c r="A4760" s="1336">
        <v>7319</v>
      </c>
      <c r="B4760" s="1337" t="s">
        <v>13104</v>
      </c>
      <c r="C4760" s="1336" t="s">
        <v>7872</v>
      </c>
      <c r="D4760" s="1364">
        <v>9.3000000000000007</v>
      </c>
    </row>
    <row r="4761" spans="1:4">
      <c r="A4761" s="1365">
        <v>38119</v>
      </c>
      <c r="B4761" s="1366" t="s">
        <v>13105</v>
      </c>
      <c r="C4761" s="1365" t="s">
        <v>7872</v>
      </c>
      <c r="D4761" s="1367">
        <v>91.37</v>
      </c>
    </row>
    <row r="4762" spans="1:4">
      <c r="A4762" s="1336">
        <v>7314</v>
      </c>
      <c r="B4762" s="1337" t="s">
        <v>13106</v>
      </c>
      <c r="C4762" s="1336" t="s">
        <v>7872</v>
      </c>
      <c r="D4762" s="1364">
        <v>98.47</v>
      </c>
    </row>
    <row r="4763" spans="1:4">
      <c r="A4763" s="1365">
        <v>38131</v>
      </c>
      <c r="B4763" s="1366" t="s">
        <v>13107</v>
      </c>
      <c r="C4763" s="1365" t="s">
        <v>7872</v>
      </c>
      <c r="D4763" s="1367">
        <v>92.19</v>
      </c>
    </row>
    <row r="4764" spans="1:4">
      <c r="A4764" s="1336">
        <v>7304</v>
      </c>
      <c r="B4764" s="1337" t="s">
        <v>13108</v>
      </c>
      <c r="C4764" s="1336" t="s">
        <v>7872</v>
      </c>
      <c r="D4764" s="1364">
        <v>47</v>
      </c>
    </row>
    <row r="4765" spans="1:4">
      <c r="A4765" s="1365">
        <v>7293</v>
      </c>
      <c r="B4765" s="1366" t="s">
        <v>13109</v>
      </c>
      <c r="C4765" s="1365" t="s">
        <v>7872</v>
      </c>
      <c r="D4765" s="1367">
        <v>21.07</v>
      </c>
    </row>
    <row r="4766" spans="1:4">
      <c r="A4766" s="1336">
        <v>7311</v>
      </c>
      <c r="B4766" s="1337" t="s">
        <v>13110</v>
      </c>
      <c r="C4766" s="1336" t="s">
        <v>7872</v>
      </c>
      <c r="D4766" s="1364">
        <v>20.38</v>
      </c>
    </row>
    <row r="4767" spans="1:4">
      <c r="A4767" s="1365">
        <v>7292</v>
      </c>
      <c r="B4767" s="1366" t="s">
        <v>13111</v>
      </c>
      <c r="C4767" s="1365" t="s">
        <v>7872</v>
      </c>
      <c r="D4767" s="1367">
        <v>19.79</v>
      </c>
    </row>
    <row r="4768" spans="1:4">
      <c r="A4768" s="1336">
        <v>7288</v>
      </c>
      <c r="B4768" s="1337" t="s">
        <v>13112</v>
      </c>
      <c r="C4768" s="1336" t="s">
        <v>7872</v>
      </c>
      <c r="D4768" s="1364">
        <v>22.43</v>
      </c>
    </row>
    <row r="4769" spans="1:4">
      <c r="A4769" s="1365">
        <v>35693</v>
      </c>
      <c r="B4769" s="1366" t="s">
        <v>13113</v>
      </c>
      <c r="C4769" s="1365" t="s">
        <v>7872</v>
      </c>
      <c r="D4769" s="1367">
        <v>7.37</v>
      </c>
    </row>
    <row r="4770" spans="1:4">
      <c r="A4770" s="1336">
        <v>35692</v>
      </c>
      <c r="B4770" s="1337" t="s">
        <v>13114</v>
      </c>
      <c r="C4770" s="1336" t="s">
        <v>7872</v>
      </c>
      <c r="D4770" s="1364">
        <v>39.5</v>
      </c>
    </row>
    <row r="4771" spans="1:4">
      <c r="A4771" s="1365">
        <v>7344</v>
      </c>
      <c r="B4771" s="1366" t="s">
        <v>13115</v>
      </c>
      <c r="C4771" s="1365" t="s">
        <v>7886</v>
      </c>
      <c r="D4771" s="1367">
        <v>49.98</v>
      </c>
    </row>
    <row r="4772" spans="1:4">
      <c r="A4772" s="1336">
        <v>7345</v>
      </c>
      <c r="B4772" s="1337" t="s">
        <v>13116</v>
      </c>
      <c r="C4772" s="1336" t="s">
        <v>7872</v>
      </c>
      <c r="D4772" s="1364">
        <v>13.88</v>
      </c>
    </row>
    <row r="4773" spans="1:4">
      <c r="A4773" s="1365">
        <v>35691</v>
      </c>
      <c r="B4773" s="1366" t="s">
        <v>13117</v>
      </c>
      <c r="C4773" s="1365" t="s">
        <v>7872</v>
      </c>
      <c r="D4773" s="1367">
        <v>10.97</v>
      </c>
    </row>
    <row r="4774" spans="1:4">
      <c r="A4774" s="1336">
        <v>7342</v>
      </c>
      <c r="B4774" s="1337" t="s">
        <v>13118</v>
      </c>
      <c r="C4774" s="1336" t="s">
        <v>7871</v>
      </c>
      <c r="D4774" s="1364">
        <v>1.78</v>
      </c>
    </row>
    <row r="4775" spans="1:4">
      <c r="A4775" s="1365">
        <v>7306</v>
      </c>
      <c r="B4775" s="1366" t="s">
        <v>13119</v>
      </c>
      <c r="C4775" s="1365" t="s">
        <v>7872</v>
      </c>
      <c r="D4775" s="1367">
        <v>24.17</v>
      </c>
    </row>
    <row r="4776" spans="1:4">
      <c r="A4776" s="1336">
        <v>154</v>
      </c>
      <c r="B4776" s="1337" t="s">
        <v>13120</v>
      </c>
      <c r="C4776" s="1336" t="s">
        <v>7872</v>
      </c>
      <c r="D4776" s="1364">
        <v>38.049999999999997</v>
      </c>
    </row>
    <row r="4777" spans="1:4">
      <c r="A4777" s="1365">
        <v>7338</v>
      </c>
      <c r="B4777" s="1366" t="s">
        <v>13121</v>
      </c>
      <c r="C4777" s="1365" t="s">
        <v>7871</v>
      </c>
      <c r="D4777" s="1367">
        <v>25.36</v>
      </c>
    </row>
    <row r="4778" spans="1:4" ht="30">
      <c r="A4778" s="1336">
        <v>39574</v>
      </c>
      <c r="B4778" s="1337" t="s">
        <v>13122</v>
      </c>
      <c r="C4778" s="1336" t="s">
        <v>7867</v>
      </c>
      <c r="D4778" s="1364">
        <v>2.83</v>
      </c>
    </row>
    <row r="4779" spans="1:4">
      <c r="A4779" s="1365">
        <v>11060</v>
      </c>
      <c r="B4779" s="1366" t="s">
        <v>13123</v>
      </c>
      <c r="C4779" s="1365" t="s">
        <v>7867</v>
      </c>
      <c r="D4779" s="1367">
        <v>24.51</v>
      </c>
    </row>
    <row r="4780" spans="1:4">
      <c r="A4780" s="1336">
        <v>37401</v>
      </c>
      <c r="B4780" s="1337" t="s">
        <v>13124</v>
      </c>
      <c r="C4780" s="1336" t="s">
        <v>7867</v>
      </c>
      <c r="D4780" s="1364">
        <v>51.67</v>
      </c>
    </row>
    <row r="4781" spans="1:4">
      <c r="A4781" s="1365">
        <v>7525</v>
      </c>
      <c r="B4781" s="1366" t="s">
        <v>13125</v>
      </c>
      <c r="C4781" s="1365" t="s">
        <v>7867</v>
      </c>
      <c r="D4781" s="1367">
        <v>26.09</v>
      </c>
    </row>
    <row r="4782" spans="1:4">
      <c r="A4782" s="1336">
        <v>7524</v>
      </c>
      <c r="B4782" s="1337" t="s">
        <v>13126</v>
      </c>
      <c r="C4782" s="1336" t="s">
        <v>7867</v>
      </c>
      <c r="D4782" s="1364">
        <v>24.59</v>
      </c>
    </row>
    <row r="4783" spans="1:4">
      <c r="A4783" s="1365">
        <v>38105</v>
      </c>
      <c r="B4783" s="1366" t="s">
        <v>13127</v>
      </c>
      <c r="C4783" s="1365" t="s">
        <v>7867</v>
      </c>
      <c r="D4783" s="1367">
        <v>6.31</v>
      </c>
    </row>
    <row r="4784" spans="1:4" ht="30">
      <c r="A4784" s="1336">
        <v>38084</v>
      </c>
      <c r="B4784" s="1337" t="s">
        <v>13128</v>
      </c>
      <c r="C4784" s="1336" t="s">
        <v>7867</v>
      </c>
      <c r="D4784" s="1364">
        <v>8.9700000000000006</v>
      </c>
    </row>
    <row r="4785" spans="1:4">
      <c r="A4785" s="1365">
        <v>38103</v>
      </c>
      <c r="B4785" s="1366" t="s">
        <v>13129</v>
      </c>
      <c r="C4785" s="1365" t="s">
        <v>7867</v>
      </c>
      <c r="D4785" s="1367">
        <v>9.48</v>
      </c>
    </row>
    <row r="4786" spans="1:4">
      <c r="A4786" s="1336">
        <v>38082</v>
      </c>
      <c r="B4786" s="1337" t="s">
        <v>13130</v>
      </c>
      <c r="C4786" s="1336" t="s">
        <v>7867</v>
      </c>
      <c r="D4786" s="1364">
        <v>11.68</v>
      </c>
    </row>
    <row r="4787" spans="1:4">
      <c r="A4787" s="1365">
        <v>38104</v>
      </c>
      <c r="B4787" s="1366" t="s">
        <v>13131</v>
      </c>
      <c r="C4787" s="1365" t="s">
        <v>7867</v>
      </c>
      <c r="D4787" s="1367">
        <v>18.57</v>
      </c>
    </row>
    <row r="4788" spans="1:4">
      <c r="A4788" s="1336">
        <v>38083</v>
      </c>
      <c r="B4788" s="1337" t="s">
        <v>13132</v>
      </c>
      <c r="C4788" s="1336" t="s">
        <v>7867</v>
      </c>
      <c r="D4788" s="1364">
        <v>20.61</v>
      </c>
    </row>
    <row r="4789" spans="1:4">
      <c r="A4789" s="1365">
        <v>38101</v>
      </c>
      <c r="B4789" s="1366" t="s">
        <v>13133</v>
      </c>
      <c r="C4789" s="1365" t="s">
        <v>7867</v>
      </c>
      <c r="D4789" s="1367">
        <v>4.51</v>
      </c>
    </row>
    <row r="4790" spans="1:4">
      <c r="A4790" s="1336">
        <v>7528</v>
      </c>
      <c r="B4790" s="1337" t="s">
        <v>13134</v>
      </c>
      <c r="C4790" s="1336" t="s">
        <v>7867</v>
      </c>
      <c r="D4790" s="1364">
        <v>5.3</v>
      </c>
    </row>
    <row r="4791" spans="1:4">
      <c r="A4791" s="1365">
        <v>12147</v>
      </c>
      <c r="B4791" s="1366" t="s">
        <v>13135</v>
      </c>
      <c r="C4791" s="1365" t="s">
        <v>7867</v>
      </c>
      <c r="D4791" s="1367">
        <v>8.08</v>
      </c>
    </row>
    <row r="4792" spans="1:4">
      <c r="A4792" s="1336">
        <v>38075</v>
      </c>
      <c r="B4792" s="1337" t="s">
        <v>13136</v>
      </c>
      <c r="C4792" s="1336" t="s">
        <v>7867</v>
      </c>
      <c r="D4792" s="1364">
        <v>9.18</v>
      </c>
    </row>
    <row r="4793" spans="1:4">
      <c r="A4793" s="1365">
        <v>38102</v>
      </c>
      <c r="B4793" s="1366" t="s">
        <v>13137</v>
      </c>
      <c r="C4793" s="1365" t="s">
        <v>7867</v>
      </c>
      <c r="D4793" s="1367">
        <v>5.77</v>
      </c>
    </row>
    <row r="4794" spans="1:4">
      <c r="A4794" s="1336">
        <v>38076</v>
      </c>
      <c r="B4794" s="1337" t="s">
        <v>13138</v>
      </c>
      <c r="C4794" s="1336" t="s">
        <v>7867</v>
      </c>
      <c r="D4794" s="1364">
        <v>10.29</v>
      </c>
    </row>
    <row r="4795" spans="1:4">
      <c r="A4795" s="1365">
        <v>7592</v>
      </c>
      <c r="B4795" s="1366" t="s">
        <v>13139</v>
      </c>
      <c r="C4795" s="1365" t="s">
        <v>7866</v>
      </c>
      <c r="D4795" s="1367">
        <v>12.68</v>
      </c>
    </row>
    <row r="4796" spans="1:4">
      <c r="A4796" s="1336">
        <v>40820</v>
      </c>
      <c r="B4796" s="1337" t="s">
        <v>13140</v>
      </c>
      <c r="C4796" s="1336" t="s">
        <v>7875</v>
      </c>
      <c r="D4796" s="1364">
        <v>2236.52</v>
      </c>
    </row>
    <row r="4797" spans="1:4">
      <c r="A4797" s="1365">
        <v>11762</v>
      </c>
      <c r="B4797" s="1366" t="s">
        <v>13141</v>
      </c>
      <c r="C4797" s="1365" t="s">
        <v>7867</v>
      </c>
      <c r="D4797" s="1367">
        <v>54.65</v>
      </c>
    </row>
    <row r="4798" spans="1:4">
      <c r="A4798" s="1336">
        <v>13418</v>
      </c>
      <c r="B4798" s="1337" t="s">
        <v>13142</v>
      </c>
      <c r="C4798" s="1336" t="s">
        <v>7867</v>
      </c>
      <c r="D4798" s="1364">
        <v>15.27</v>
      </c>
    </row>
    <row r="4799" spans="1:4">
      <c r="A4799" s="1365">
        <v>13984</v>
      </c>
      <c r="B4799" s="1366" t="s">
        <v>13143</v>
      </c>
      <c r="C4799" s="1365" t="s">
        <v>7867</v>
      </c>
      <c r="D4799" s="1367">
        <v>38.19</v>
      </c>
    </row>
    <row r="4800" spans="1:4">
      <c r="A4800" s="1336">
        <v>11772</v>
      </c>
      <c r="B4800" s="1337" t="s">
        <v>13144</v>
      </c>
      <c r="C4800" s="1336" t="s">
        <v>7867</v>
      </c>
      <c r="D4800" s="1364">
        <v>92.75</v>
      </c>
    </row>
    <row r="4801" spans="1:4">
      <c r="A4801" s="1365">
        <v>36795</v>
      </c>
      <c r="B4801" s="1366" t="s">
        <v>13145</v>
      </c>
      <c r="C4801" s="1365" t="s">
        <v>7867</v>
      </c>
      <c r="D4801" s="1367">
        <v>596.54999999999995</v>
      </c>
    </row>
    <row r="4802" spans="1:4">
      <c r="A4802" s="1336">
        <v>36796</v>
      </c>
      <c r="B4802" s="1337" t="s">
        <v>13146</v>
      </c>
      <c r="C4802" s="1336" t="s">
        <v>7867</v>
      </c>
      <c r="D4802" s="1364">
        <v>153.59</v>
      </c>
    </row>
    <row r="4803" spans="1:4">
      <c r="A4803" s="1365">
        <v>36791</v>
      </c>
      <c r="B4803" s="1366" t="s">
        <v>13147</v>
      </c>
      <c r="C4803" s="1365" t="s">
        <v>7867</v>
      </c>
      <c r="D4803" s="1367">
        <v>79.13</v>
      </c>
    </row>
    <row r="4804" spans="1:4">
      <c r="A4804" s="1336">
        <v>13415</v>
      </c>
      <c r="B4804" s="1337" t="s">
        <v>13148</v>
      </c>
      <c r="C4804" s="1336" t="s">
        <v>7867</v>
      </c>
      <c r="D4804" s="1364">
        <v>46</v>
      </c>
    </row>
    <row r="4805" spans="1:4">
      <c r="A4805" s="1365">
        <v>36792</v>
      </c>
      <c r="B4805" s="1366" t="s">
        <v>13149</v>
      </c>
      <c r="C4805" s="1365" t="s">
        <v>7867</v>
      </c>
      <c r="D4805" s="1367">
        <v>151.27000000000001</v>
      </c>
    </row>
    <row r="4806" spans="1:4">
      <c r="A4806" s="1336">
        <v>11773</v>
      </c>
      <c r="B4806" s="1337" t="s">
        <v>13150</v>
      </c>
      <c r="C4806" s="1336" t="s">
        <v>7867</v>
      </c>
      <c r="D4806" s="1364">
        <v>88.55</v>
      </c>
    </row>
    <row r="4807" spans="1:4">
      <c r="A4807" s="1365">
        <v>11775</v>
      </c>
      <c r="B4807" s="1366" t="s">
        <v>13151</v>
      </c>
      <c r="C4807" s="1365" t="s">
        <v>7867</v>
      </c>
      <c r="D4807" s="1367">
        <v>92.46</v>
      </c>
    </row>
    <row r="4808" spans="1:4">
      <c r="A4808" s="1336">
        <v>13983</v>
      </c>
      <c r="B4808" s="1337" t="s">
        <v>13152</v>
      </c>
      <c r="C4808" s="1336" t="s">
        <v>7867</v>
      </c>
      <c r="D4808" s="1364">
        <v>47.24</v>
      </c>
    </row>
    <row r="4809" spans="1:4">
      <c r="A4809" s="1365">
        <v>13416</v>
      </c>
      <c r="B4809" s="1366" t="s">
        <v>13153</v>
      </c>
      <c r="C4809" s="1365" t="s">
        <v>7867</v>
      </c>
      <c r="D4809" s="1367">
        <v>38.090000000000003</v>
      </c>
    </row>
    <row r="4810" spans="1:4">
      <c r="A4810" s="1336">
        <v>13417</v>
      </c>
      <c r="B4810" s="1337" t="s">
        <v>13154</v>
      </c>
      <c r="C4810" s="1336" t="s">
        <v>7867</v>
      </c>
      <c r="D4810" s="1364">
        <v>33.6</v>
      </c>
    </row>
    <row r="4811" spans="1:4">
      <c r="A4811" s="1365">
        <v>7604</v>
      </c>
      <c r="B4811" s="1366" t="s">
        <v>13155</v>
      </c>
      <c r="C4811" s="1365" t="s">
        <v>7867</v>
      </c>
      <c r="D4811" s="1367">
        <v>14.55</v>
      </c>
    </row>
    <row r="4812" spans="1:4">
      <c r="A4812" s="1336">
        <v>11777</v>
      </c>
      <c r="B4812" s="1337" t="s">
        <v>13156</v>
      </c>
      <c r="C4812" s="1336" t="s">
        <v>7867</v>
      </c>
      <c r="D4812" s="1364">
        <v>117.96</v>
      </c>
    </row>
    <row r="4813" spans="1:4">
      <c r="A4813" s="1365">
        <v>7602</v>
      </c>
      <c r="B4813" s="1366" t="s">
        <v>13157</v>
      </c>
      <c r="C4813" s="1365" t="s">
        <v>7867</v>
      </c>
      <c r="D4813" s="1367">
        <v>14.42</v>
      </c>
    </row>
    <row r="4814" spans="1:4">
      <c r="A4814" s="1336">
        <v>7603</v>
      </c>
      <c r="B4814" s="1337" t="s">
        <v>13158</v>
      </c>
      <c r="C4814" s="1336" t="s">
        <v>7867</v>
      </c>
      <c r="D4814" s="1364">
        <v>13.99</v>
      </c>
    </row>
    <row r="4815" spans="1:4">
      <c r="A4815" s="1365">
        <v>11763</v>
      </c>
      <c r="B4815" s="1366" t="s">
        <v>13159</v>
      </c>
      <c r="C4815" s="1365" t="s">
        <v>7867</v>
      </c>
      <c r="D4815" s="1367">
        <v>54.96</v>
      </c>
    </row>
    <row r="4816" spans="1:4">
      <c r="A4816" s="1336">
        <v>11764</v>
      </c>
      <c r="B4816" s="1337" t="s">
        <v>13160</v>
      </c>
      <c r="C4816" s="1336" t="s">
        <v>7867</v>
      </c>
      <c r="D4816" s="1364">
        <v>58.71</v>
      </c>
    </row>
    <row r="4817" spans="1:4">
      <c r="A4817" s="1365">
        <v>11826</v>
      </c>
      <c r="B4817" s="1366" t="s">
        <v>13161</v>
      </c>
      <c r="C4817" s="1365" t="s">
        <v>7867</v>
      </c>
      <c r="D4817" s="1367">
        <v>23.41</v>
      </c>
    </row>
    <row r="4818" spans="1:4">
      <c r="A4818" s="1336">
        <v>11829</v>
      </c>
      <c r="B4818" s="1337" t="s">
        <v>13162</v>
      </c>
      <c r="C4818" s="1336" t="s">
        <v>7867</v>
      </c>
      <c r="D4818" s="1364">
        <v>14.07</v>
      </c>
    </row>
    <row r="4819" spans="1:4">
      <c r="A4819" s="1365">
        <v>11825</v>
      </c>
      <c r="B4819" s="1366" t="s">
        <v>13163</v>
      </c>
      <c r="C4819" s="1365" t="s">
        <v>7867</v>
      </c>
      <c r="D4819" s="1367">
        <v>24.12</v>
      </c>
    </row>
    <row r="4820" spans="1:4">
      <c r="A4820" s="1336">
        <v>11767</v>
      </c>
      <c r="B4820" s="1337" t="s">
        <v>13164</v>
      </c>
      <c r="C4820" s="1336" t="s">
        <v>7867</v>
      </c>
      <c r="D4820" s="1364">
        <v>97.45</v>
      </c>
    </row>
    <row r="4821" spans="1:4">
      <c r="A4821" s="1365">
        <v>7606</v>
      </c>
      <c r="B4821" s="1366" t="s">
        <v>13165</v>
      </c>
      <c r="C4821" s="1365" t="s">
        <v>7867</v>
      </c>
      <c r="D4821" s="1367">
        <v>24.39</v>
      </c>
    </row>
    <row r="4822" spans="1:4">
      <c r="A4822" s="1336">
        <v>11830</v>
      </c>
      <c r="B4822" s="1337" t="s">
        <v>13166</v>
      </c>
      <c r="C4822" s="1336" t="s">
        <v>7867</v>
      </c>
      <c r="D4822" s="1364">
        <v>15.2</v>
      </c>
    </row>
    <row r="4823" spans="1:4">
      <c r="A4823" s="1365">
        <v>11766</v>
      </c>
      <c r="B4823" s="1366" t="s">
        <v>13167</v>
      </c>
      <c r="C4823" s="1365" t="s">
        <v>7867</v>
      </c>
      <c r="D4823" s="1367">
        <v>27.03</v>
      </c>
    </row>
    <row r="4824" spans="1:4">
      <c r="A4824" s="1336">
        <v>11765</v>
      </c>
      <c r="B4824" s="1337" t="s">
        <v>13168</v>
      </c>
      <c r="C4824" s="1336" t="s">
        <v>7867</v>
      </c>
      <c r="D4824" s="1364">
        <v>36.799999999999997</v>
      </c>
    </row>
    <row r="4825" spans="1:4">
      <c r="A4825" s="1365">
        <v>11824</v>
      </c>
      <c r="B4825" s="1366" t="s">
        <v>13169</v>
      </c>
      <c r="C4825" s="1365" t="s">
        <v>7867</v>
      </c>
      <c r="D4825" s="1367">
        <v>27.88</v>
      </c>
    </row>
    <row r="4826" spans="1:4" ht="30">
      <c r="A4826" s="1336">
        <v>40329</v>
      </c>
      <c r="B4826" s="1337" t="s">
        <v>13170</v>
      </c>
      <c r="C4826" s="1336" t="s">
        <v>7867</v>
      </c>
      <c r="D4826" s="1364">
        <v>11.8</v>
      </c>
    </row>
    <row r="4827" spans="1:4">
      <c r="A4827" s="1365">
        <v>11823</v>
      </c>
      <c r="B4827" s="1366" t="s">
        <v>13171</v>
      </c>
      <c r="C4827" s="1365" t="s">
        <v>7867</v>
      </c>
      <c r="D4827" s="1367">
        <v>5.0999999999999996</v>
      </c>
    </row>
    <row r="4828" spans="1:4">
      <c r="A4828" s="1336">
        <v>11832</v>
      </c>
      <c r="B4828" s="1337" t="s">
        <v>13172</v>
      </c>
      <c r="C4828" s="1336" t="s">
        <v>7867</v>
      </c>
      <c r="D4828" s="1364">
        <v>10.33</v>
      </c>
    </row>
    <row r="4829" spans="1:4">
      <c r="A4829" s="1365">
        <v>11822</v>
      </c>
      <c r="B4829" s="1366" t="s">
        <v>13173</v>
      </c>
      <c r="C4829" s="1365" t="s">
        <v>7867</v>
      </c>
      <c r="D4829" s="1367">
        <v>28.15</v>
      </c>
    </row>
    <row r="4830" spans="1:4">
      <c r="A4830" s="1336">
        <v>11831</v>
      </c>
      <c r="B4830" s="1337" t="s">
        <v>13174</v>
      </c>
      <c r="C4830" s="1336" t="s">
        <v>7867</v>
      </c>
      <c r="D4830" s="1364">
        <v>21.37</v>
      </c>
    </row>
    <row r="4831" spans="1:4" ht="30">
      <c r="A4831" s="1365">
        <v>7613</v>
      </c>
      <c r="B4831" s="1366" t="s">
        <v>13175</v>
      </c>
      <c r="C4831" s="1365" t="s">
        <v>7867</v>
      </c>
      <c r="D4831" s="1367">
        <v>50213.46</v>
      </c>
    </row>
    <row r="4832" spans="1:4" ht="30">
      <c r="A4832" s="1336">
        <v>7619</v>
      </c>
      <c r="B4832" s="1337" t="s">
        <v>13176</v>
      </c>
      <c r="C4832" s="1336" t="s">
        <v>7867</v>
      </c>
      <c r="D4832" s="1364">
        <v>7761.92</v>
      </c>
    </row>
    <row r="4833" spans="1:4" ht="30">
      <c r="A4833" s="1365">
        <v>12076</v>
      </c>
      <c r="B4833" s="1366" t="s">
        <v>13177</v>
      </c>
      <c r="C4833" s="1365" t="s">
        <v>7867</v>
      </c>
      <c r="D4833" s="1367">
        <v>3560.51</v>
      </c>
    </row>
    <row r="4834" spans="1:4" ht="30">
      <c r="A4834" s="1336">
        <v>7614</v>
      </c>
      <c r="B4834" s="1337" t="s">
        <v>13178</v>
      </c>
      <c r="C4834" s="1336" t="s">
        <v>7867</v>
      </c>
      <c r="D4834" s="1364">
        <v>9789.64</v>
      </c>
    </row>
    <row r="4835" spans="1:4" ht="30">
      <c r="A4835" s="1365">
        <v>7618</v>
      </c>
      <c r="B4835" s="1366" t="s">
        <v>13179</v>
      </c>
      <c r="C4835" s="1365" t="s">
        <v>7867</v>
      </c>
      <c r="D4835" s="1367">
        <v>63493.18</v>
      </c>
    </row>
    <row r="4836" spans="1:4" ht="30">
      <c r="A4836" s="1336">
        <v>7620</v>
      </c>
      <c r="B4836" s="1337" t="s">
        <v>13180</v>
      </c>
      <c r="C4836" s="1336" t="s">
        <v>7867</v>
      </c>
      <c r="D4836" s="1364">
        <v>13733.42</v>
      </c>
    </row>
    <row r="4837" spans="1:4" ht="30">
      <c r="A4837" s="1365">
        <v>7610</v>
      </c>
      <c r="B4837" s="1366" t="s">
        <v>13181</v>
      </c>
      <c r="C4837" s="1365" t="s">
        <v>7867</v>
      </c>
      <c r="D4837" s="1367">
        <v>4348.91</v>
      </c>
    </row>
    <row r="4838" spans="1:4" ht="30">
      <c r="A4838" s="1336">
        <v>7615</v>
      </c>
      <c r="B4838" s="1337" t="s">
        <v>13182</v>
      </c>
      <c r="C4838" s="1336" t="s">
        <v>7867</v>
      </c>
      <c r="D4838" s="1364">
        <v>16022.32</v>
      </c>
    </row>
    <row r="4839" spans="1:4" ht="30">
      <c r="A4839" s="1365">
        <v>7617</v>
      </c>
      <c r="B4839" s="1366" t="s">
        <v>13183</v>
      </c>
      <c r="C4839" s="1365" t="s">
        <v>7867</v>
      </c>
      <c r="D4839" s="1367">
        <v>4857.5600000000004</v>
      </c>
    </row>
    <row r="4840" spans="1:4" ht="30">
      <c r="A4840" s="1336">
        <v>7616</v>
      </c>
      <c r="B4840" s="1337" t="s">
        <v>13184</v>
      </c>
      <c r="C4840" s="1336" t="s">
        <v>7867</v>
      </c>
      <c r="D4840" s="1364">
        <v>26145.89</v>
      </c>
    </row>
    <row r="4841" spans="1:4" ht="30">
      <c r="A4841" s="1365">
        <v>7611</v>
      </c>
      <c r="B4841" s="1366" t="s">
        <v>13185</v>
      </c>
      <c r="C4841" s="1365" t="s">
        <v>7867</v>
      </c>
      <c r="D4841" s="1367">
        <v>6281.77</v>
      </c>
    </row>
    <row r="4842" spans="1:4" ht="30">
      <c r="A4842" s="1336">
        <v>7612</v>
      </c>
      <c r="B4842" s="1337" t="s">
        <v>13186</v>
      </c>
      <c r="C4842" s="1336" t="s">
        <v>7867</v>
      </c>
      <c r="D4842" s="1364">
        <v>35863.56</v>
      </c>
    </row>
    <row r="4843" spans="1:4">
      <c r="A4843" s="1365">
        <v>37371</v>
      </c>
      <c r="B4843" s="1366" t="s">
        <v>13187</v>
      </c>
      <c r="C4843" s="1365" t="s">
        <v>7866</v>
      </c>
      <c r="D4843" s="1367">
        <v>0.6</v>
      </c>
    </row>
    <row r="4844" spans="1:4">
      <c r="A4844" s="1336">
        <v>40861</v>
      </c>
      <c r="B4844" s="1337" t="s">
        <v>13188</v>
      </c>
      <c r="C4844" s="1336" t="s">
        <v>7875</v>
      </c>
      <c r="D4844" s="1364">
        <v>113.44</v>
      </c>
    </row>
    <row r="4845" spans="1:4">
      <c r="A4845" s="1365">
        <v>36510</v>
      </c>
      <c r="B4845" s="1366" t="s">
        <v>13189</v>
      </c>
      <c r="C4845" s="1365" t="s">
        <v>7867</v>
      </c>
      <c r="D4845" s="1367">
        <v>536697.22</v>
      </c>
    </row>
    <row r="4846" spans="1:4" ht="30">
      <c r="A4846" s="1336">
        <v>25020</v>
      </c>
      <c r="B4846" s="1337" t="s">
        <v>13190</v>
      </c>
      <c r="C4846" s="1336" t="s">
        <v>7867</v>
      </c>
      <c r="D4846" s="1364">
        <v>2211003.7400000002</v>
      </c>
    </row>
    <row r="4847" spans="1:4">
      <c r="A4847" s="1365">
        <v>7622</v>
      </c>
      <c r="B4847" s="1366" t="s">
        <v>13191</v>
      </c>
      <c r="C4847" s="1365" t="s">
        <v>7867</v>
      </c>
      <c r="D4847" s="1367">
        <v>520674.75</v>
      </c>
    </row>
    <row r="4848" spans="1:4" ht="30">
      <c r="A4848" s="1336">
        <v>7624</v>
      </c>
      <c r="B4848" s="1337" t="s">
        <v>13192</v>
      </c>
      <c r="C4848" s="1336" t="s">
        <v>7867</v>
      </c>
      <c r="D4848" s="1364">
        <v>675000</v>
      </c>
    </row>
    <row r="4849" spans="1:4">
      <c r="A4849" s="1365">
        <v>7625</v>
      </c>
      <c r="B4849" s="1366" t="s">
        <v>13193</v>
      </c>
      <c r="C4849" s="1365" t="s">
        <v>7867</v>
      </c>
      <c r="D4849" s="1367">
        <v>670871.49</v>
      </c>
    </row>
    <row r="4850" spans="1:4">
      <c r="A4850" s="1336">
        <v>7623</v>
      </c>
      <c r="B4850" s="1337" t="s">
        <v>13194</v>
      </c>
      <c r="C4850" s="1336" t="s">
        <v>7867</v>
      </c>
      <c r="D4850" s="1364">
        <v>2211003.7400000002</v>
      </c>
    </row>
    <row r="4851" spans="1:4" ht="30">
      <c r="A4851" s="1365">
        <v>36508</v>
      </c>
      <c r="B4851" s="1366" t="s">
        <v>13195</v>
      </c>
      <c r="C4851" s="1365" t="s">
        <v>7867</v>
      </c>
      <c r="D4851" s="1367">
        <v>994376.11</v>
      </c>
    </row>
    <row r="4852" spans="1:4">
      <c r="A4852" s="1336">
        <v>36509</v>
      </c>
      <c r="B4852" s="1337" t="s">
        <v>13196</v>
      </c>
      <c r="C4852" s="1336" t="s">
        <v>7867</v>
      </c>
      <c r="D4852" s="1364">
        <v>544954.09</v>
      </c>
    </row>
    <row r="4853" spans="1:4">
      <c r="A4853" s="1365">
        <v>13238</v>
      </c>
      <c r="B4853" s="1366" t="s">
        <v>13197</v>
      </c>
      <c r="C4853" s="1365" t="s">
        <v>7867</v>
      </c>
      <c r="D4853" s="1367">
        <v>158677.54999999999</v>
      </c>
    </row>
    <row r="4854" spans="1:4">
      <c r="A4854" s="1336">
        <v>36511</v>
      </c>
      <c r="B4854" s="1337" t="s">
        <v>13198</v>
      </c>
      <c r="C4854" s="1336" t="s">
        <v>7867</v>
      </c>
      <c r="D4854" s="1364">
        <v>183864.47</v>
      </c>
    </row>
    <row r="4855" spans="1:4">
      <c r="A4855" s="1365">
        <v>36515</v>
      </c>
      <c r="B4855" s="1366" t="s">
        <v>13199</v>
      </c>
      <c r="C4855" s="1365" t="s">
        <v>7867</v>
      </c>
      <c r="D4855" s="1367">
        <v>54151.86</v>
      </c>
    </row>
    <row r="4856" spans="1:4">
      <c r="A4856" s="1336">
        <v>10598</v>
      </c>
      <c r="B4856" s="1337" t="s">
        <v>13200</v>
      </c>
      <c r="C4856" s="1336" t="s">
        <v>7867</v>
      </c>
      <c r="D4856" s="1364">
        <v>87815.42</v>
      </c>
    </row>
    <row r="4857" spans="1:4">
      <c r="A4857" s="1365">
        <v>7640</v>
      </c>
      <c r="B4857" s="1366" t="s">
        <v>13201</v>
      </c>
      <c r="C4857" s="1365" t="s">
        <v>7867</v>
      </c>
      <c r="D4857" s="1367">
        <v>134750</v>
      </c>
    </row>
    <row r="4858" spans="1:4">
      <c r="A4858" s="1336">
        <v>36513</v>
      </c>
      <c r="B4858" s="1337" t="s">
        <v>13202</v>
      </c>
      <c r="C4858" s="1336" t="s">
        <v>7867</v>
      </c>
      <c r="D4858" s="1364">
        <v>129807.06</v>
      </c>
    </row>
    <row r="4859" spans="1:4">
      <c r="A4859" s="1365">
        <v>36514</v>
      </c>
      <c r="B4859" s="1366" t="s">
        <v>13203</v>
      </c>
      <c r="C4859" s="1365" t="s">
        <v>7867</v>
      </c>
      <c r="D4859" s="1367">
        <v>144824.75</v>
      </c>
    </row>
    <row r="4860" spans="1:4">
      <c r="A4860" s="1336">
        <v>36149</v>
      </c>
      <c r="B4860" s="1337" t="s">
        <v>13204</v>
      </c>
      <c r="C4860" s="1336" t="s">
        <v>7867</v>
      </c>
      <c r="D4860" s="1364">
        <v>141</v>
      </c>
    </row>
    <row r="4861" spans="1:4">
      <c r="A4861" s="1365">
        <v>11581</v>
      </c>
      <c r="B4861" s="1366" t="s">
        <v>13205</v>
      </c>
      <c r="C4861" s="1365" t="s">
        <v>7870</v>
      </c>
      <c r="D4861" s="1367">
        <v>23.78</v>
      </c>
    </row>
    <row r="4862" spans="1:4">
      <c r="A4862" s="1336">
        <v>11580</v>
      </c>
      <c r="B4862" s="1337" t="s">
        <v>13206</v>
      </c>
      <c r="C4862" s="1336" t="s">
        <v>7870</v>
      </c>
      <c r="D4862" s="1364">
        <v>10.83</v>
      </c>
    </row>
    <row r="4863" spans="1:4">
      <c r="A4863" s="1365">
        <v>38177</v>
      </c>
      <c r="B4863" s="1366" t="s">
        <v>13207</v>
      </c>
      <c r="C4863" s="1365" t="s">
        <v>7867</v>
      </c>
      <c r="D4863" s="1367">
        <v>7.35</v>
      </c>
    </row>
    <row r="4864" spans="1:4">
      <c r="A4864" s="1336">
        <v>10743</v>
      </c>
      <c r="B4864" s="1337" t="s">
        <v>13208</v>
      </c>
      <c r="C4864" s="1336" t="s">
        <v>7867</v>
      </c>
      <c r="D4864" s="1364">
        <v>557.48</v>
      </c>
    </row>
    <row r="4865" spans="1:4" ht="30">
      <c r="A4865" s="1365">
        <v>39848</v>
      </c>
      <c r="B4865" s="1366" t="s">
        <v>13209</v>
      </c>
      <c r="C4865" s="1365" t="s">
        <v>7870</v>
      </c>
      <c r="D4865" s="1367">
        <v>1.1399999999999999</v>
      </c>
    </row>
    <row r="4866" spans="1:4">
      <c r="A4866" s="1336">
        <v>20999</v>
      </c>
      <c r="B4866" s="1337" t="s">
        <v>13210</v>
      </c>
      <c r="C4866" s="1336" t="s">
        <v>7870</v>
      </c>
      <c r="D4866" s="1364">
        <v>6.06</v>
      </c>
    </row>
    <row r="4867" spans="1:4">
      <c r="A4867" s="1365">
        <v>21001</v>
      </c>
      <c r="B4867" s="1366" t="s">
        <v>13211</v>
      </c>
      <c r="C4867" s="1365" t="s">
        <v>7870</v>
      </c>
      <c r="D4867" s="1367">
        <v>11.31</v>
      </c>
    </row>
    <row r="4868" spans="1:4">
      <c r="A4868" s="1336">
        <v>21003</v>
      </c>
      <c r="B4868" s="1337" t="s">
        <v>13212</v>
      </c>
      <c r="C4868" s="1336" t="s">
        <v>7870</v>
      </c>
      <c r="D4868" s="1364">
        <v>18.579999999999998</v>
      </c>
    </row>
    <row r="4869" spans="1:4">
      <c r="A4869" s="1365">
        <v>21006</v>
      </c>
      <c r="B4869" s="1366" t="s">
        <v>13213</v>
      </c>
      <c r="C4869" s="1365" t="s">
        <v>7870</v>
      </c>
      <c r="D4869" s="1367">
        <v>39.44</v>
      </c>
    </row>
    <row r="4870" spans="1:4">
      <c r="A4870" s="1336">
        <v>21019</v>
      </c>
      <c r="B4870" s="1337" t="s">
        <v>13214</v>
      </c>
      <c r="C4870" s="1336" t="s">
        <v>7870</v>
      </c>
      <c r="D4870" s="1364">
        <v>13.71</v>
      </c>
    </row>
    <row r="4871" spans="1:4">
      <c r="A4871" s="1365">
        <v>21021</v>
      </c>
      <c r="B4871" s="1366" t="s">
        <v>13215</v>
      </c>
      <c r="C4871" s="1365" t="s">
        <v>7870</v>
      </c>
      <c r="D4871" s="1367">
        <v>21.67</v>
      </c>
    </row>
    <row r="4872" spans="1:4">
      <c r="A4872" s="1336">
        <v>21024</v>
      </c>
      <c r="B4872" s="1337" t="s">
        <v>13216</v>
      </c>
      <c r="C4872" s="1336" t="s">
        <v>7870</v>
      </c>
      <c r="D4872" s="1364">
        <v>46.43</v>
      </c>
    </row>
    <row r="4873" spans="1:4">
      <c r="A4873" s="1365">
        <v>40624</v>
      </c>
      <c r="B4873" s="1366" t="s">
        <v>13217</v>
      </c>
      <c r="C4873" s="1365" t="s">
        <v>7870</v>
      </c>
      <c r="D4873" s="1367">
        <v>37.159999999999997</v>
      </c>
    </row>
    <row r="4874" spans="1:4">
      <c r="A4874" s="1336">
        <v>13127</v>
      </c>
      <c r="B4874" s="1337" t="s">
        <v>13218</v>
      </c>
      <c r="C4874" s="1336" t="s">
        <v>7870</v>
      </c>
      <c r="D4874" s="1364">
        <v>16.57</v>
      </c>
    </row>
    <row r="4875" spans="1:4">
      <c r="A4875" s="1365">
        <v>13137</v>
      </c>
      <c r="B4875" s="1366" t="s">
        <v>13219</v>
      </c>
      <c r="C4875" s="1365" t="s">
        <v>7870</v>
      </c>
      <c r="D4875" s="1367">
        <v>22</v>
      </c>
    </row>
    <row r="4876" spans="1:4">
      <c r="A4876" s="1336">
        <v>20989</v>
      </c>
      <c r="B4876" s="1337" t="s">
        <v>13220</v>
      </c>
      <c r="C4876" s="1336" t="s">
        <v>7870</v>
      </c>
      <c r="D4876" s="1364">
        <v>788.15</v>
      </c>
    </row>
    <row r="4877" spans="1:4">
      <c r="A4877" s="1365">
        <v>21147</v>
      </c>
      <c r="B4877" s="1366" t="s">
        <v>13221</v>
      </c>
      <c r="C4877" s="1365" t="s">
        <v>7870</v>
      </c>
      <c r="D4877" s="1367">
        <v>73.89</v>
      </c>
    </row>
    <row r="4878" spans="1:4">
      <c r="A4878" s="1336">
        <v>21148</v>
      </c>
      <c r="B4878" s="1337" t="s">
        <v>13222</v>
      </c>
      <c r="C4878" s="1336" t="s">
        <v>7870</v>
      </c>
      <c r="D4878" s="1364">
        <v>45.61</v>
      </c>
    </row>
    <row r="4879" spans="1:4">
      <c r="A4879" s="1365">
        <v>20984</v>
      </c>
      <c r="B4879" s="1366" t="s">
        <v>13223</v>
      </c>
      <c r="C4879" s="1365" t="s">
        <v>7870</v>
      </c>
      <c r="D4879" s="1367">
        <v>1512.31</v>
      </c>
    </row>
    <row r="4880" spans="1:4">
      <c r="A4880" s="1336">
        <v>13042</v>
      </c>
      <c r="B4880" s="1337" t="s">
        <v>13224</v>
      </c>
      <c r="C4880" s="1336" t="s">
        <v>7870</v>
      </c>
      <c r="D4880" s="1364">
        <v>838.04</v>
      </c>
    </row>
    <row r="4881" spans="1:4">
      <c r="A4881" s="1365">
        <v>21150</v>
      </c>
      <c r="B4881" s="1366" t="s">
        <v>13225</v>
      </c>
      <c r="C4881" s="1365" t="s">
        <v>7870</v>
      </c>
      <c r="D4881" s="1367">
        <v>22.61</v>
      </c>
    </row>
    <row r="4882" spans="1:4">
      <c r="A4882" s="1336">
        <v>13141</v>
      </c>
      <c r="B4882" s="1337" t="s">
        <v>13226</v>
      </c>
      <c r="C4882" s="1336" t="s">
        <v>7870</v>
      </c>
      <c r="D4882" s="1364">
        <v>28.49</v>
      </c>
    </row>
    <row r="4883" spans="1:4">
      <c r="A4883" s="1365">
        <v>21151</v>
      </c>
      <c r="B4883" s="1366" t="s">
        <v>13227</v>
      </c>
      <c r="C4883" s="1365" t="s">
        <v>7870</v>
      </c>
      <c r="D4883" s="1367">
        <v>135.37</v>
      </c>
    </row>
    <row r="4884" spans="1:4">
      <c r="A4884" s="1336">
        <v>13142</v>
      </c>
      <c r="B4884" s="1337" t="s">
        <v>13228</v>
      </c>
      <c r="C4884" s="1336" t="s">
        <v>7870</v>
      </c>
      <c r="D4884" s="1364">
        <v>193.52</v>
      </c>
    </row>
    <row r="4885" spans="1:4">
      <c r="A4885" s="1365">
        <v>20994</v>
      </c>
      <c r="B4885" s="1366" t="s">
        <v>13229</v>
      </c>
      <c r="C4885" s="1365" t="s">
        <v>7870</v>
      </c>
      <c r="D4885" s="1367">
        <v>364.87</v>
      </c>
    </row>
    <row r="4886" spans="1:4">
      <c r="A4886" s="1336">
        <v>7672</v>
      </c>
      <c r="B4886" s="1337" t="s">
        <v>13230</v>
      </c>
      <c r="C4886" s="1336" t="s">
        <v>7870</v>
      </c>
      <c r="D4886" s="1364">
        <v>239.03</v>
      </c>
    </row>
    <row r="4887" spans="1:4">
      <c r="A4887" s="1365">
        <v>20995</v>
      </c>
      <c r="B4887" s="1366" t="s">
        <v>13231</v>
      </c>
      <c r="C4887" s="1365" t="s">
        <v>7870</v>
      </c>
      <c r="D4887" s="1367">
        <v>479.51</v>
      </c>
    </row>
    <row r="4888" spans="1:4">
      <c r="A4888" s="1336">
        <v>7690</v>
      </c>
      <c r="B4888" s="1337" t="s">
        <v>13232</v>
      </c>
      <c r="C4888" s="1336" t="s">
        <v>7870</v>
      </c>
      <c r="D4888" s="1364">
        <v>277.33</v>
      </c>
    </row>
    <row r="4889" spans="1:4">
      <c r="A4889" s="1365">
        <v>20980</v>
      </c>
      <c r="B4889" s="1366" t="s">
        <v>13233</v>
      </c>
      <c r="C4889" s="1365" t="s">
        <v>7870</v>
      </c>
      <c r="D4889" s="1367">
        <v>302.54000000000002</v>
      </c>
    </row>
    <row r="4890" spans="1:4">
      <c r="A4890" s="1336">
        <v>7661</v>
      </c>
      <c r="B4890" s="1337" t="s">
        <v>13234</v>
      </c>
      <c r="C4890" s="1336" t="s">
        <v>7870</v>
      </c>
      <c r="D4890" s="1364">
        <v>359.9</v>
      </c>
    </row>
    <row r="4891" spans="1:4">
      <c r="A4891" s="1365">
        <v>21016</v>
      </c>
      <c r="B4891" s="1366" t="s">
        <v>13235</v>
      </c>
      <c r="C4891" s="1365" t="s">
        <v>7870</v>
      </c>
      <c r="D4891" s="1367">
        <v>81.33</v>
      </c>
    </row>
    <row r="4892" spans="1:4">
      <c r="A4892" s="1336">
        <v>21008</v>
      </c>
      <c r="B4892" s="1337" t="s">
        <v>13236</v>
      </c>
      <c r="C4892" s="1336" t="s">
        <v>7870</v>
      </c>
      <c r="D4892" s="1364">
        <v>9.5</v>
      </c>
    </row>
    <row r="4893" spans="1:4">
      <c r="A4893" s="1365">
        <v>21009</v>
      </c>
      <c r="B4893" s="1366" t="s">
        <v>13237</v>
      </c>
      <c r="C4893" s="1365" t="s">
        <v>7870</v>
      </c>
      <c r="D4893" s="1367">
        <v>12.37</v>
      </c>
    </row>
    <row r="4894" spans="1:4">
      <c r="A4894" s="1336">
        <v>21010</v>
      </c>
      <c r="B4894" s="1337" t="s">
        <v>13238</v>
      </c>
      <c r="C4894" s="1336" t="s">
        <v>7870</v>
      </c>
      <c r="D4894" s="1364">
        <v>16.61</v>
      </c>
    </row>
    <row r="4895" spans="1:4">
      <c r="A4895" s="1365">
        <v>21011</v>
      </c>
      <c r="B4895" s="1366" t="s">
        <v>13239</v>
      </c>
      <c r="C4895" s="1365" t="s">
        <v>7870</v>
      </c>
      <c r="D4895" s="1367">
        <v>24.21</v>
      </c>
    </row>
    <row r="4896" spans="1:4">
      <c r="A4896" s="1336">
        <v>21012</v>
      </c>
      <c r="B4896" s="1337" t="s">
        <v>13240</v>
      </c>
      <c r="C4896" s="1336" t="s">
        <v>7870</v>
      </c>
      <c r="D4896" s="1364">
        <v>26.75</v>
      </c>
    </row>
    <row r="4897" spans="1:4">
      <c r="A4897" s="1365">
        <v>21013</v>
      </c>
      <c r="B4897" s="1366" t="s">
        <v>13241</v>
      </c>
      <c r="C4897" s="1365" t="s">
        <v>7870</v>
      </c>
      <c r="D4897" s="1367">
        <v>34.909999999999997</v>
      </c>
    </row>
    <row r="4898" spans="1:4">
      <c r="A4898" s="1336">
        <v>21014</v>
      </c>
      <c r="B4898" s="1337" t="s">
        <v>13242</v>
      </c>
      <c r="C4898" s="1336" t="s">
        <v>7870</v>
      </c>
      <c r="D4898" s="1364">
        <v>48.84</v>
      </c>
    </row>
    <row r="4899" spans="1:4">
      <c r="A4899" s="1365">
        <v>21015</v>
      </c>
      <c r="B4899" s="1366" t="s">
        <v>13243</v>
      </c>
      <c r="C4899" s="1365" t="s">
        <v>7870</v>
      </c>
      <c r="D4899" s="1367">
        <v>56.12</v>
      </c>
    </row>
    <row r="4900" spans="1:4">
      <c r="A4900" s="1336">
        <v>7697</v>
      </c>
      <c r="B4900" s="1337" t="s">
        <v>13244</v>
      </c>
      <c r="C4900" s="1336" t="s">
        <v>7870</v>
      </c>
      <c r="D4900" s="1364">
        <v>26.78</v>
      </c>
    </row>
    <row r="4901" spans="1:4">
      <c r="A4901" s="1365">
        <v>7698</v>
      </c>
      <c r="B4901" s="1366" t="s">
        <v>13245</v>
      </c>
      <c r="C4901" s="1365" t="s">
        <v>7870</v>
      </c>
      <c r="D4901" s="1367">
        <v>23.05</v>
      </c>
    </row>
    <row r="4902" spans="1:4">
      <c r="A4902" s="1336">
        <v>7691</v>
      </c>
      <c r="B4902" s="1337" t="s">
        <v>13246</v>
      </c>
      <c r="C4902" s="1336" t="s">
        <v>7870</v>
      </c>
      <c r="D4902" s="1364">
        <v>9.74</v>
      </c>
    </row>
    <row r="4903" spans="1:4">
      <c r="A4903" s="1365">
        <v>40626</v>
      </c>
      <c r="B4903" s="1366" t="s">
        <v>13247</v>
      </c>
      <c r="C4903" s="1365" t="s">
        <v>7870</v>
      </c>
      <c r="D4903" s="1367">
        <v>18.28</v>
      </c>
    </row>
    <row r="4904" spans="1:4">
      <c r="A4904" s="1336">
        <v>7701</v>
      </c>
      <c r="B4904" s="1337" t="s">
        <v>13248</v>
      </c>
      <c r="C4904" s="1336" t="s">
        <v>7870</v>
      </c>
      <c r="D4904" s="1364">
        <v>47.92</v>
      </c>
    </row>
    <row r="4905" spans="1:4">
      <c r="A4905" s="1365">
        <v>7696</v>
      </c>
      <c r="B4905" s="1366" t="s">
        <v>13249</v>
      </c>
      <c r="C4905" s="1365" t="s">
        <v>7870</v>
      </c>
      <c r="D4905" s="1367">
        <v>38.61</v>
      </c>
    </row>
    <row r="4906" spans="1:4">
      <c r="A4906" s="1336">
        <v>7700</v>
      </c>
      <c r="B4906" s="1337" t="s">
        <v>13250</v>
      </c>
      <c r="C4906" s="1336" t="s">
        <v>7870</v>
      </c>
      <c r="D4906" s="1364">
        <v>12.32</v>
      </c>
    </row>
    <row r="4907" spans="1:4">
      <c r="A4907" s="1365">
        <v>7694</v>
      </c>
      <c r="B4907" s="1366" t="s">
        <v>13251</v>
      </c>
      <c r="C4907" s="1365" t="s">
        <v>7870</v>
      </c>
      <c r="D4907" s="1367">
        <v>64.489999999999995</v>
      </c>
    </row>
    <row r="4908" spans="1:4">
      <c r="A4908" s="1336">
        <v>7693</v>
      </c>
      <c r="B4908" s="1337" t="s">
        <v>13252</v>
      </c>
      <c r="C4908" s="1336" t="s">
        <v>7870</v>
      </c>
      <c r="D4908" s="1364">
        <v>88.81</v>
      </c>
    </row>
    <row r="4909" spans="1:4">
      <c r="A4909" s="1365">
        <v>7692</v>
      </c>
      <c r="B4909" s="1366" t="s">
        <v>13253</v>
      </c>
      <c r="C4909" s="1365" t="s">
        <v>7870</v>
      </c>
      <c r="D4909" s="1367">
        <v>132.97</v>
      </c>
    </row>
    <row r="4910" spans="1:4">
      <c r="A4910" s="1336">
        <v>7695</v>
      </c>
      <c r="B4910" s="1337" t="s">
        <v>13254</v>
      </c>
      <c r="C4910" s="1336" t="s">
        <v>7870</v>
      </c>
      <c r="D4910" s="1364">
        <v>144.21</v>
      </c>
    </row>
    <row r="4911" spans="1:4">
      <c r="A4911" s="1365">
        <v>13356</v>
      </c>
      <c r="B4911" s="1366" t="s">
        <v>13255</v>
      </c>
      <c r="C4911" s="1365" t="s">
        <v>7870</v>
      </c>
      <c r="D4911" s="1367">
        <v>10.45</v>
      </c>
    </row>
    <row r="4912" spans="1:4">
      <c r="A4912" s="1336">
        <v>36365</v>
      </c>
      <c r="B4912" s="1337" t="s">
        <v>13256</v>
      </c>
      <c r="C4912" s="1336" t="s">
        <v>7870</v>
      </c>
      <c r="D4912" s="1364">
        <v>16.48</v>
      </c>
    </row>
    <row r="4913" spans="1:4">
      <c r="A4913" s="1365">
        <v>41930</v>
      </c>
      <c r="B4913" s="1366" t="s">
        <v>13257</v>
      </c>
      <c r="C4913" s="1365" t="s">
        <v>7870</v>
      </c>
      <c r="D4913" s="1367">
        <v>55.35</v>
      </c>
    </row>
    <row r="4914" spans="1:4">
      <c r="A4914" s="1336">
        <v>41931</v>
      </c>
      <c r="B4914" s="1337" t="s">
        <v>13258</v>
      </c>
      <c r="C4914" s="1336" t="s">
        <v>7870</v>
      </c>
      <c r="D4914" s="1364">
        <v>93.82</v>
      </c>
    </row>
    <row r="4915" spans="1:4">
      <c r="A4915" s="1365">
        <v>41932</v>
      </c>
      <c r="B4915" s="1366" t="s">
        <v>13259</v>
      </c>
      <c r="C4915" s="1365" t="s">
        <v>7870</v>
      </c>
      <c r="D4915" s="1367">
        <v>152.04</v>
      </c>
    </row>
    <row r="4916" spans="1:4">
      <c r="A4916" s="1336">
        <v>41933</v>
      </c>
      <c r="B4916" s="1337" t="s">
        <v>13260</v>
      </c>
      <c r="C4916" s="1336" t="s">
        <v>7870</v>
      </c>
      <c r="D4916" s="1364">
        <v>188.53</v>
      </c>
    </row>
    <row r="4917" spans="1:4">
      <c r="A4917" s="1365">
        <v>41934</v>
      </c>
      <c r="B4917" s="1366" t="s">
        <v>13261</v>
      </c>
      <c r="C4917" s="1365" t="s">
        <v>7870</v>
      </c>
      <c r="D4917" s="1367">
        <v>245.37</v>
      </c>
    </row>
    <row r="4918" spans="1:4">
      <c r="A4918" s="1336">
        <v>41936</v>
      </c>
      <c r="B4918" s="1337" t="s">
        <v>13262</v>
      </c>
      <c r="C4918" s="1336" t="s">
        <v>7870</v>
      </c>
      <c r="D4918" s="1364">
        <v>35.450000000000003</v>
      </c>
    </row>
    <row r="4919" spans="1:4">
      <c r="A4919" s="1365">
        <v>7720</v>
      </c>
      <c r="B4919" s="1366" t="s">
        <v>13263</v>
      </c>
      <c r="C4919" s="1365" t="s">
        <v>7870</v>
      </c>
      <c r="D4919" s="1367">
        <v>306.18</v>
      </c>
    </row>
    <row r="4920" spans="1:4">
      <c r="A4920" s="1336">
        <v>40335</v>
      </c>
      <c r="B4920" s="1337" t="s">
        <v>13264</v>
      </c>
      <c r="C4920" s="1336" t="s">
        <v>7870</v>
      </c>
      <c r="D4920" s="1364">
        <v>62.36</v>
      </c>
    </row>
    <row r="4921" spans="1:4">
      <c r="A4921" s="1365">
        <v>7740</v>
      </c>
      <c r="B4921" s="1366" t="s">
        <v>13265</v>
      </c>
      <c r="C4921" s="1365" t="s">
        <v>7870</v>
      </c>
      <c r="D4921" s="1367">
        <v>85.08</v>
      </c>
    </row>
    <row r="4922" spans="1:4">
      <c r="A4922" s="1336">
        <v>7741</v>
      </c>
      <c r="B4922" s="1337" t="s">
        <v>13266</v>
      </c>
      <c r="C4922" s="1336" t="s">
        <v>7870</v>
      </c>
      <c r="D4922" s="1364">
        <v>107.38</v>
      </c>
    </row>
    <row r="4923" spans="1:4">
      <c r="A4923" s="1365">
        <v>7774</v>
      </c>
      <c r="B4923" s="1366" t="s">
        <v>13267</v>
      </c>
      <c r="C4923" s="1365" t="s">
        <v>7870</v>
      </c>
      <c r="D4923" s="1367">
        <v>144.55000000000001</v>
      </c>
    </row>
    <row r="4924" spans="1:4">
      <c r="A4924" s="1336">
        <v>7744</v>
      </c>
      <c r="B4924" s="1337" t="s">
        <v>13268</v>
      </c>
      <c r="C4924" s="1336" t="s">
        <v>7870</v>
      </c>
      <c r="D4924" s="1364">
        <v>166.63</v>
      </c>
    </row>
    <row r="4925" spans="1:4">
      <c r="A4925" s="1365">
        <v>7773</v>
      </c>
      <c r="B4925" s="1366" t="s">
        <v>13269</v>
      </c>
      <c r="C4925" s="1365" t="s">
        <v>7870</v>
      </c>
      <c r="D4925" s="1367">
        <v>207.52</v>
      </c>
    </row>
    <row r="4926" spans="1:4">
      <c r="A4926" s="1336">
        <v>7754</v>
      </c>
      <c r="B4926" s="1337" t="s">
        <v>13270</v>
      </c>
      <c r="C4926" s="1336" t="s">
        <v>7870</v>
      </c>
      <c r="D4926" s="1364">
        <v>282</v>
      </c>
    </row>
    <row r="4927" spans="1:4">
      <c r="A4927" s="1365">
        <v>7735</v>
      </c>
      <c r="B4927" s="1366" t="s">
        <v>13271</v>
      </c>
      <c r="C4927" s="1365" t="s">
        <v>7870</v>
      </c>
      <c r="D4927" s="1367">
        <v>386.52</v>
      </c>
    </row>
    <row r="4928" spans="1:4">
      <c r="A4928" s="1336">
        <v>7755</v>
      </c>
      <c r="B4928" s="1337" t="s">
        <v>13272</v>
      </c>
      <c r="C4928" s="1336" t="s">
        <v>7870</v>
      </c>
      <c r="D4928" s="1364">
        <v>103.65</v>
      </c>
    </row>
    <row r="4929" spans="1:4">
      <c r="A4929" s="1365">
        <v>7776</v>
      </c>
      <c r="B4929" s="1366" t="s">
        <v>13273</v>
      </c>
      <c r="C4929" s="1365" t="s">
        <v>7870</v>
      </c>
      <c r="D4929" s="1367">
        <v>134.91</v>
      </c>
    </row>
    <row r="4930" spans="1:4">
      <c r="A4930" s="1336">
        <v>7743</v>
      </c>
      <c r="B4930" s="1337" t="s">
        <v>13274</v>
      </c>
      <c r="C4930" s="1336" t="s">
        <v>7870</v>
      </c>
      <c r="D4930" s="1364">
        <v>178.16</v>
      </c>
    </row>
    <row r="4931" spans="1:4">
      <c r="A4931" s="1365">
        <v>7733</v>
      </c>
      <c r="B4931" s="1366" t="s">
        <v>13275</v>
      </c>
      <c r="C4931" s="1365" t="s">
        <v>7870</v>
      </c>
      <c r="D4931" s="1367">
        <v>198.66</v>
      </c>
    </row>
    <row r="4932" spans="1:4">
      <c r="A4932" s="1336">
        <v>7775</v>
      </c>
      <c r="B4932" s="1337" t="s">
        <v>13276</v>
      </c>
      <c r="C4932" s="1336" t="s">
        <v>7870</v>
      </c>
      <c r="D4932" s="1364">
        <v>244.42</v>
      </c>
    </row>
    <row r="4933" spans="1:4">
      <c r="A4933" s="1365">
        <v>7734</v>
      </c>
      <c r="B4933" s="1366" t="s">
        <v>13277</v>
      </c>
      <c r="C4933" s="1365" t="s">
        <v>7870</v>
      </c>
      <c r="D4933" s="1367">
        <v>353.35</v>
      </c>
    </row>
    <row r="4934" spans="1:4">
      <c r="A4934" s="1336">
        <v>7753</v>
      </c>
      <c r="B4934" s="1337" t="s">
        <v>13278</v>
      </c>
      <c r="C4934" s="1336" t="s">
        <v>7870</v>
      </c>
      <c r="D4934" s="1364">
        <v>179.15</v>
      </c>
    </row>
    <row r="4935" spans="1:4">
      <c r="A4935" s="1365">
        <v>13256</v>
      </c>
      <c r="B4935" s="1366" t="s">
        <v>13279</v>
      </c>
      <c r="C4935" s="1365" t="s">
        <v>7870</v>
      </c>
      <c r="D4935" s="1367">
        <v>209.13</v>
      </c>
    </row>
    <row r="4936" spans="1:4">
      <c r="A4936" s="1336">
        <v>7757</v>
      </c>
      <c r="B4936" s="1337" t="s">
        <v>13280</v>
      </c>
      <c r="C4936" s="1336" t="s">
        <v>7870</v>
      </c>
      <c r="D4936" s="1364">
        <v>253.89</v>
      </c>
    </row>
    <row r="4937" spans="1:4">
      <c r="A4937" s="1365">
        <v>7758</v>
      </c>
      <c r="B4937" s="1366" t="s">
        <v>13281</v>
      </c>
      <c r="C4937" s="1365" t="s">
        <v>7870</v>
      </c>
      <c r="D4937" s="1367">
        <v>377.65</v>
      </c>
    </row>
    <row r="4938" spans="1:4">
      <c r="A4938" s="1336">
        <v>7759</v>
      </c>
      <c r="B4938" s="1337" t="s">
        <v>13282</v>
      </c>
      <c r="C4938" s="1336" t="s">
        <v>7870</v>
      </c>
      <c r="D4938" s="1364">
        <v>822.76</v>
      </c>
    </row>
    <row r="4939" spans="1:4">
      <c r="A4939" s="1365">
        <v>40334</v>
      </c>
      <c r="B4939" s="1366" t="s">
        <v>13283</v>
      </c>
      <c r="C4939" s="1365" t="s">
        <v>7870</v>
      </c>
      <c r="D4939" s="1367">
        <v>44.42</v>
      </c>
    </row>
    <row r="4940" spans="1:4">
      <c r="A4940" s="1336">
        <v>7745</v>
      </c>
      <c r="B4940" s="1337" t="s">
        <v>13284</v>
      </c>
      <c r="C4940" s="1336" t="s">
        <v>7870</v>
      </c>
      <c r="D4940" s="1364">
        <v>46.94</v>
      </c>
    </row>
    <row r="4941" spans="1:4">
      <c r="A4941" s="1365">
        <v>7714</v>
      </c>
      <c r="B4941" s="1366" t="s">
        <v>13285</v>
      </c>
      <c r="C4941" s="1365" t="s">
        <v>7870</v>
      </c>
      <c r="D4941" s="1367">
        <v>61.98</v>
      </c>
    </row>
    <row r="4942" spans="1:4">
      <c r="A4942" s="1336">
        <v>7725</v>
      </c>
      <c r="B4942" s="1337" t="s">
        <v>13286</v>
      </c>
      <c r="C4942" s="1336" t="s">
        <v>7870</v>
      </c>
      <c r="D4942" s="1364">
        <v>82</v>
      </c>
    </row>
    <row r="4943" spans="1:4">
      <c r="A4943" s="1365">
        <v>7742</v>
      </c>
      <c r="B4943" s="1366" t="s">
        <v>13287</v>
      </c>
      <c r="C4943" s="1365" t="s">
        <v>7870</v>
      </c>
      <c r="D4943" s="1367">
        <v>115.1</v>
      </c>
    </row>
    <row r="4944" spans="1:4">
      <c r="A4944" s="1336">
        <v>7750</v>
      </c>
      <c r="B4944" s="1337" t="s">
        <v>13288</v>
      </c>
      <c r="C4944" s="1336" t="s">
        <v>7870</v>
      </c>
      <c r="D4944" s="1364">
        <v>130.52000000000001</v>
      </c>
    </row>
    <row r="4945" spans="1:4">
      <c r="A4945" s="1365">
        <v>7756</v>
      </c>
      <c r="B4945" s="1366" t="s">
        <v>13289</v>
      </c>
      <c r="C4945" s="1365" t="s">
        <v>7870</v>
      </c>
      <c r="D4945" s="1367">
        <v>161.13999999999999</v>
      </c>
    </row>
    <row r="4946" spans="1:4">
      <c r="A4946" s="1336">
        <v>7765</v>
      </c>
      <c r="B4946" s="1337" t="s">
        <v>13290</v>
      </c>
      <c r="C4946" s="1336" t="s">
        <v>7870</v>
      </c>
      <c r="D4946" s="1364">
        <v>197.85</v>
      </c>
    </row>
    <row r="4947" spans="1:4">
      <c r="A4947" s="1365">
        <v>12569</v>
      </c>
      <c r="B4947" s="1366" t="s">
        <v>13291</v>
      </c>
      <c r="C4947" s="1365" t="s">
        <v>7870</v>
      </c>
      <c r="D4947" s="1367">
        <v>212.89</v>
      </c>
    </row>
    <row r="4948" spans="1:4">
      <c r="A4948" s="1336">
        <v>7766</v>
      </c>
      <c r="B4948" s="1337" t="s">
        <v>13292</v>
      </c>
      <c r="C4948" s="1336" t="s">
        <v>7870</v>
      </c>
      <c r="D4948" s="1364">
        <v>287.75</v>
      </c>
    </row>
    <row r="4949" spans="1:4">
      <c r="A4949" s="1365">
        <v>7767</v>
      </c>
      <c r="B4949" s="1366" t="s">
        <v>13293</v>
      </c>
      <c r="C4949" s="1365" t="s">
        <v>7870</v>
      </c>
      <c r="D4949" s="1367">
        <v>443.4</v>
      </c>
    </row>
    <row r="4950" spans="1:4">
      <c r="A4950" s="1336">
        <v>7727</v>
      </c>
      <c r="B4950" s="1337" t="s">
        <v>13294</v>
      </c>
      <c r="C4950" s="1336" t="s">
        <v>7870</v>
      </c>
      <c r="D4950" s="1364">
        <v>962.93</v>
      </c>
    </row>
    <row r="4951" spans="1:4">
      <c r="A4951" s="1365">
        <v>7760</v>
      </c>
      <c r="B4951" s="1366" t="s">
        <v>13295</v>
      </c>
      <c r="C4951" s="1365" t="s">
        <v>7870</v>
      </c>
      <c r="D4951" s="1367">
        <v>46.71</v>
      </c>
    </row>
    <row r="4952" spans="1:4">
      <c r="A4952" s="1336">
        <v>7761</v>
      </c>
      <c r="B4952" s="1337" t="s">
        <v>13296</v>
      </c>
      <c r="C4952" s="1336" t="s">
        <v>7870</v>
      </c>
      <c r="D4952" s="1364">
        <v>49.65</v>
      </c>
    </row>
    <row r="4953" spans="1:4">
      <c r="A4953" s="1365">
        <v>7752</v>
      </c>
      <c r="B4953" s="1366" t="s">
        <v>13297</v>
      </c>
      <c r="C4953" s="1365" t="s">
        <v>7870</v>
      </c>
      <c r="D4953" s="1367">
        <v>60.14</v>
      </c>
    </row>
    <row r="4954" spans="1:4">
      <c r="A4954" s="1336">
        <v>7762</v>
      </c>
      <c r="B4954" s="1337" t="s">
        <v>13298</v>
      </c>
      <c r="C4954" s="1336" t="s">
        <v>7870</v>
      </c>
      <c r="D4954" s="1364">
        <v>78.680000000000007</v>
      </c>
    </row>
    <row r="4955" spans="1:4">
      <c r="A4955" s="1365">
        <v>7722</v>
      </c>
      <c r="B4955" s="1366" t="s">
        <v>13299</v>
      </c>
      <c r="C4955" s="1365" t="s">
        <v>7870</v>
      </c>
      <c r="D4955" s="1367">
        <v>121.34</v>
      </c>
    </row>
    <row r="4956" spans="1:4">
      <c r="A4956" s="1336">
        <v>7763</v>
      </c>
      <c r="B4956" s="1337" t="s">
        <v>13300</v>
      </c>
      <c r="C4956" s="1336" t="s">
        <v>7870</v>
      </c>
      <c r="D4956" s="1364">
        <v>135.22</v>
      </c>
    </row>
    <row r="4957" spans="1:4">
      <c r="A4957" s="1365">
        <v>7764</v>
      </c>
      <c r="B4957" s="1366" t="s">
        <v>13301</v>
      </c>
      <c r="C4957" s="1365" t="s">
        <v>7870</v>
      </c>
      <c r="D4957" s="1367">
        <v>203.11</v>
      </c>
    </row>
    <row r="4958" spans="1:4">
      <c r="A4958" s="1336">
        <v>12572</v>
      </c>
      <c r="B4958" s="1337" t="s">
        <v>13302</v>
      </c>
      <c r="C4958" s="1336" t="s">
        <v>7870</v>
      </c>
      <c r="D4958" s="1364">
        <v>266.31</v>
      </c>
    </row>
    <row r="4959" spans="1:4">
      <c r="A4959" s="1365">
        <v>12573</v>
      </c>
      <c r="B4959" s="1366" t="s">
        <v>13303</v>
      </c>
      <c r="C4959" s="1365" t="s">
        <v>7870</v>
      </c>
      <c r="D4959" s="1367">
        <v>279.85000000000002</v>
      </c>
    </row>
    <row r="4960" spans="1:4">
      <c r="A4960" s="1336">
        <v>12574</v>
      </c>
      <c r="B4960" s="1337" t="s">
        <v>13304</v>
      </c>
      <c r="C4960" s="1336" t="s">
        <v>7870</v>
      </c>
      <c r="D4960" s="1364">
        <v>363.64</v>
      </c>
    </row>
    <row r="4961" spans="1:4">
      <c r="A4961" s="1365">
        <v>12575</v>
      </c>
      <c r="B4961" s="1366" t="s">
        <v>13305</v>
      </c>
      <c r="C4961" s="1365" t="s">
        <v>7870</v>
      </c>
      <c r="D4961" s="1367">
        <v>533.75</v>
      </c>
    </row>
    <row r="4962" spans="1:4">
      <c r="A4962" s="1336">
        <v>12576</v>
      </c>
      <c r="B4962" s="1337" t="s">
        <v>13306</v>
      </c>
      <c r="C4962" s="1336" t="s">
        <v>7870</v>
      </c>
      <c r="D4962" s="1364">
        <v>56.42</v>
      </c>
    </row>
    <row r="4963" spans="1:4">
      <c r="A4963" s="1365">
        <v>12577</v>
      </c>
      <c r="B4963" s="1366" t="s">
        <v>13307</v>
      </c>
      <c r="C4963" s="1365" t="s">
        <v>7870</v>
      </c>
      <c r="D4963" s="1367">
        <v>72.97</v>
      </c>
    </row>
    <row r="4964" spans="1:4">
      <c r="A4964" s="1336">
        <v>12578</v>
      </c>
      <c r="B4964" s="1337" t="s">
        <v>13308</v>
      </c>
      <c r="C4964" s="1336" t="s">
        <v>7870</v>
      </c>
      <c r="D4964" s="1364">
        <v>97.87</v>
      </c>
    </row>
    <row r="4965" spans="1:4">
      <c r="A4965" s="1365">
        <v>12579</v>
      </c>
      <c r="B4965" s="1366" t="s">
        <v>13309</v>
      </c>
      <c r="C4965" s="1365" t="s">
        <v>7870</v>
      </c>
      <c r="D4965" s="1367">
        <v>143.31</v>
      </c>
    </row>
    <row r="4966" spans="1:4">
      <c r="A4966" s="1336">
        <v>12580</v>
      </c>
      <c r="B4966" s="1337" t="s">
        <v>13310</v>
      </c>
      <c r="C4966" s="1336" t="s">
        <v>7870</v>
      </c>
      <c r="D4966" s="1364">
        <v>185</v>
      </c>
    </row>
    <row r="4967" spans="1:4">
      <c r="A4967" s="1365">
        <v>12581</v>
      </c>
      <c r="B4967" s="1366" t="s">
        <v>13311</v>
      </c>
      <c r="C4967" s="1365" t="s">
        <v>7870</v>
      </c>
      <c r="D4967" s="1367">
        <v>253.14</v>
      </c>
    </row>
    <row r="4968" spans="1:4">
      <c r="A4968" s="1336">
        <v>41785</v>
      </c>
      <c r="B4968" s="1337" t="s">
        <v>13312</v>
      </c>
      <c r="C4968" s="1336" t="s">
        <v>7870</v>
      </c>
      <c r="D4968" s="1364">
        <v>868.17</v>
      </c>
    </row>
    <row r="4969" spans="1:4">
      <c r="A4969" s="1365">
        <v>41781</v>
      </c>
      <c r="B4969" s="1366" t="s">
        <v>13313</v>
      </c>
      <c r="C4969" s="1365" t="s">
        <v>7870</v>
      </c>
      <c r="D4969" s="1367">
        <v>197.62</v>
      </c>
    </row>
    <row r="4970" spans="1:4">
      <c r="A4970" s="1336">
        <v>41783</v>
      </c>
      <c r="B4970" s="1337" t="s">
        <v>13314</v>
      </c>
      <c r="C4970" s="1336" t="s">
        <v>7870</v>
      </c>
      <c r="D4970" s="1364">
        <v>572.92999999999995</v>
      </c>
    </row>
    <row r="4971" spans="1:4">
      <c r="A4971" s="1365">
        <v>41786</v>
      </c>
      <c r="B4971" s="1366" t="s">
        <v>13315</v>
      </c>
      <c r="C4971" s="1365" t="s">
        <v>7870</v>
      </c>
      <c r="D4971" s="1367">
        <v>1243.28</v>
      </c>
    </row>
    <row r="4972" spans="1:4">
      <c r="A4972" s="1336">
        <v>41779</v>
      </c>
      <c r="B4972" s="1337" t="s">
        <v>13316</v>
      </c>
      <c r="C4972" s="1336" t="s">
        <v>7870</v>
      </c>
      <c r="D4972" s="1364">
        <v>67.069999999999993</v>
      </c>
    </row>
    <row r="4973" spans="1:4">
      <c r="A4973" s="1365">
        <v>41780</v>
      </c>
      <c r="B4973" s="1366" t="s">
        <v>13317</v>
      </c>
      <c r="C4973" s="1365" t="s">
        <v>7870</v>
      </c>
      <c r="D4973" s="1367">
        <v>99.25</v>
      </c>
    </row>
    <row r="4974" spans="1:4">
      <c r="A4974" s="1336">
        <v>41782</v>
      </c>
      <c r="B4974" s="1337" t="s">
        <v>13318</v>
      </c>
      <c r="C4974" s="1336" t="s">
        <v>7870</v>
      </c>
      <c r="D4974" s="1364">
        <v>386.3</v>
      </c>
    </row>
    <row r="4975" spans="1:4">
      <c r="A4975" s="1365">
        <v>38130</v>
      </c>
      <c r="B4975" s="1366" t="s">
        <v>13319</v>
      </c>
      <c r="C4975" s="1365" t="s">
        <v>7870</v>
      </c>
      <c r="D4975" s="1367">
        <v>25.9</v>
      </c>
    </row>
    <row r="4976" spans="1:4">
      <c r="A4976" s="1336">
        <v>21123</v>
      </c>
      <c r="B4976" s="1337" t="s">
        <v>13320</v>
      </c>
      <c r="C4976" s="1336" t="s">
        <v>7870</v>
      </c>
      <c r="D4976" s="1364">
        <v>7.35</v>
      </c>
    </row>
    <row r="4977" spans="1:4">
      <c r="A4977" s="1365">
        <v>21124</v>
      </c>
      <c r="B4977" s="1366" t="s">
        <v>13321</v>
      </c>
      <c r="C4977" s="1365" t="s">
        <v>7870</v>
      </c>
      <c r="D4977" s="1367">
        <v>13.03</v>
      </c>
    </row>
    <row r="4978" spans="1:4">
      <c r="A4978" s="1336">
        <v>21125</v>
      </c>
      <c r="B4978" s="1337" t="s">
        <v>13322</v>
      </c>
      <c r="C4978" s="1336" t="s">
        <v>7870</v>
      </c>
      <c r="D4978" s="1364">
        <v>20.91</v>
      </c>
    </row>
    <row r="4979" spans="1:4">
      <c r="A4979" s="1365">
        <v>38028</v>
      </c>
      <c r="B4979" s="1366" t="s">
        <v>13323</v>
      </c>
      <c r="C4979" s="1365" t="s">
        <v>7870</v>
      </c>
      <c r="D4979" s="1367">
        <v>35.49</v>
      </c>
    </row>
    <row r="4980" spans="1:4">
      <c r="A4980" s="1336">
        <v>38029</v>
      </c>
      <c r="B4980" s="1337" t="s">
        <v>13324</v>
      </c>
      <c r="C4980" s="1336" t="s">
        <v>7870</v>
      </c>
      <c r="D4980" s="1364">
        <v>54.1</v>
      </c>
    </row>
    <row r="4981" spans="1:4">
      <c r="A4981" s="1365">
        <v>38030</v>
      </c>
      <c r="B4981" s="1366" t="s">
        <v>13325</v>
      </c>
      <c r="C4981" s="1365" t="s">
        <v>7870</v>
      </c>
      <c r="D4981" s="1367">
        <v>83.11</v>
      </c>
    </row>
    <row r="4982" spans="1:4">
      <c r="A4982" s="1336">
        <v>38031</v>
      </c>
      <c r="B4982" s="1337" t="s">
        <v>13326</v>
      </c>
      <c r="C4982" s="1336" t="s">
        <v>7870</v>
      </c>
      <c r="D4982" s="1364">
        <v>131.69</v>
      </c>
    </row>
    <row r="4983" spans="1:4" ht="30">
      <c r="A4983" s="1365">
        <v>39735</v>
      </c>
      <c r="B4983" s="1366" t="s">
        <v>13327</v>
      </c>
      <c r="C4983" s="1365" t="s">
        <v>7870</v>
      </c>
      <c r="D4983" s="1367">
        <v>58.47</v>
      </c>
    </row>
    <row r="4984" spans="1:4" ht="30">
      <c r="A4984" s="1336">
        <v>39734</v>
      </c>
      <c r="B4984" s="1337" t="s">
        <v>13328</v>
      </c>
      <c r="C4984" s="1336" t="s">
        <v>7870</v>
      </c>
      <c r="D4984" s="1364">
        <v>69.349999999999994</v>
      </c>
    </row>
    <row r="4985" spans="1:4" ht="30">
      <c r="A4985" s="1365">
        <v>39736</v>
      </c>
      <c r="B4985" s="1366" t="s">
        <v>13329</v>
      </c>
      <c r="C4985" s="1365" t="s">
        <v>7870</v>
      </c>
      <c r="D4985" s="1367">
        <v>79.150000000000006</v>
      </c>
    </row>
    <row r="4986" spans="1:4" ht="30">
      <c r="A4986" s="1336">
        <v>39737</v>
      </c>
      <c r="B4986" s="1337" t="s">
        <v>13330</v>
      </c>
      <c r="C4986" s="1336" t="s">
        <v>7870</v>
      </c>
      <c r="D4986" s="1364">
        <v>10.64</v>
      </c>
    </row>
    <row r="4987" spans="1:4" ht="30">
      <c r="A4987" s="1365">
        <v>39738</v>
      </c>
      <c r="B4987" s="1366" t="s">
        <v>13331</v>
      </c>
      <c r="C4987" s="1365" t="s">
        <v>7870</v>
      </c>
      <c r="D4987" s="1367">
        <v>3.85</v>
      </c>
    </row>
    <row r="4988" spans="1:4" ht="30">
      <c r="A4988" s="1336">
        <v>39739</v>
      </c>
      <c r="B4988" s="1337" t="s">
        <v>13332</v>
      </c>
      <c r="C4988" s="1336" t="s">
        <v>7870</v>
      </c>
      <c r="D4988" s="1364">
        <v>54.73</v>
      </c>
    </row>
    <row r="4989" spans="1:4" ht="30">
      <c r="A4989" s="1365">
        <v>39733</v>
      </c>
      <c r="B4989" s="1366" t="s">
        <v>13333</v>
      </c>
      <c r="C4989" s="1365" t="s">
        <v>7870</v>
      </c>
      <c r="D4989" s="1367">
        <v>94.72</v>
      </c>
    </row>
    <row r="4990" spans="1:4" ht="30">
      <c r="A4990" s="1336">
        <v>39854</v>
      </c>
      <c r="B4990" s="1337" t="s">
        <v>13334</v>
      </c>
      <c r="C4990" s="1336" t="s">
        <v>7870</v>
      </c>
      <c r="D4990" s="1364">
        <v>96.06</v>
      </c>
    </row>
    <row r="4991" spans="1:4" ht="30">
      <c r="A4991" s="1365">
        <v>39740</v>
      </c>
      <c r="B4991" s="1366" t="s">
        <v>13335</v>
      </c>
      <c r="C4991" s="1365" t="s">
        <v>7870</v>
      </c>
      <c r="D4991" s="1367">
        <v>52.56</v>
      </c>
    </row>
    <row r="4992" spans="1:4" ht="30">
      <c r="A4992" s="1336">
        <v>39741</v>
      </c>
      <c r="B4992" s="1337" t="s">
        <v>13336</v>
      </c>
      <c r="C4992" s="1336" t="s">
        <v>7870</v>
      </c>
      <c r="D4992" s="1364">
        <v>9.68</v>
      </c>
    </row>
    <row r="4993" spans="1:4" ht="30">
      <c r="A4993" s="1365">
        <v>39853</v>
      </c>
      <c r="B4993" s="1366" t="s">
        <v>13337</v>
      </c>
      <c r="C4993" s="1365" t="s">
        <v>7870</v>
      </c>
      <c r="D4993" s="1367">
        <v>12.72</v>
      </c>
    </row>
    <row r="4994" spans="1:4" ht="30">
      <c r="A4994" s="1336">
        <v>39742</v>
      </c>
      <c r="B4994" s="1337" t="s">
        <v>13338</v>
      </c>
      <c r="C4994" s="1336" t="s">
        <v>7870</v>
      </c>
      <c r="D4994" s="1364">
        <v>42.24</v>
      </c>
    </row>
    <row r="4995" spans="1:4">
      <c r="A4995" s="1365">
        <v>39749</v>
      </c>
      <c r="B4995" s="1366" t="s">
        <v>13339</v>
      </c>
      <c r="C4995" s="1365" t="s">
        <v>7870</v>
      </c>
      <c r="D4995" s="1367">
        <v>38.43</v>
      </c>
    </row>
    <row r="4996" spans="1:4">
      <c r="A4996" s="1336">
        <v>39751</v>
      </c>
      <c r="B4996" s="1337" t="s">
        <v>13340</v>
      </c>
      <c r="C4996" s="1336" t="s">
        <v>7870</v>
      </c>
      <c r="D4996" s="1364">
        <v>69.84</v>
      </c>
    </row>
    <row r="4997" spans="1:4">
      <c r="A4997" s="1365">
        <v>39750</v>
      </c>
      <c r="B4997" s="1366" t="s">
        <v>13341</v>
      </c>
      <c r="C4997" s="1365" t="s">
        <v>7870</v>
      </c>
      <c r="D4997" s="1367">
        <v>58.04</v>
      </c>
    </row>
    <row r="4998" spans="1:4">
      <c r="A4998" s="1336">
        <v>39747</v>
      </c>
      <c r="B4998" s="1337" t="s">
        <v>13342</v>
      </c>
      <c r="C4998" s="1336" t="s">
        <v>7870</v>
      </c>
      <c r="D4998" s="1364">
        <v>18.670000000000002</v>
      </c>
    </row>
    <row r="4999" spans="1:4">
      <c r="A4999" s="1365">
        <v>39753</v>
      </c>
      <c r="B4999" s="1366" t="s">
        <v>13343</v>
      </c>
      <c r="C4999" s="1365" t="s">
        <v>7870</v>
      </c>
      <c r="D4999" s="1367">
        <v>128.55000000000001</v>
      </c>
    </row>
    <row r="5000" spans="1:4">
      <c r="A5000" s="1336">
        <v>39754</v>
      </c>
      <c r="B5000" s="1337" t="s">
        <v>13344</v>
      </c>
      <c r="C5000" s="1336" t="s">
        <v>7870</v>
      </c>
      <c r="D5000" s="1364">
        <v>189.4</v>
      </c>
    </row>
    <row r="5001" spans="1:4">
      <c r="A5001" s="1365">
        <v>39748</v>
      </c>
      <c r="B5001" s="1366" t="s">
        <v>13345</v>
      </c>
      <c r="C5001" s="1365" t="s">
        <v>7870</v>
      </c>
      <c r="D5001" s="1367">
        <v>30.21</v>
      </c>
    </row>
    <row r="5002" spans="1:4">
      <c r="A5002" s="1336">
        <v>39755</v>
      </c>
      <c r="B5002" s="1337" t="s">
        <v>13346</v>
      </c>
      <c r="C5002" s="1336" t="s">
        <v>7870</v>
      </c>
      <c r="D5002" s="1364">
        <v>287.17</v>
      </c>
    </row>
    <row r="5003" spans="1:4">
      <c r="A5003" s="1365">
        <v>12742</v>
      </c>
      <c r="B5003" s="1366" t="s">
        <v>13347</v>
      </c>
      <c r="C5003" s="1365" t="s">
        <v>7870</v>
      </c>
      <c r="D5003" s="1367">
        <v>227.39</v>
      </c>
    </row>
    <row r="5004" spans="1:4">
      <c r="A5004" s="1336">
        <v>12713</v>
      </c>
      <c r="B5004" s="1337" t="s">
        <v>13348</v>
      </c>
      <c r="C5004" s="1336" t="s">
        <v>7870</v>
      </c>
      <c r="D5004" s="1364">
        <v>12.06</v>
      </c>
    </row>
    <row r="5005" spans="1:4">
      <c r="A5005" s="1365">
        <v>12743</v>
      </c>
      <c r="B5005" s="1366" t="s">
        <v>13349</v>
      </c>
      <c r="C5005" s="1365" t="s">
        <v>7870</v>
      </c>
      <c r="D5005" s="1367">
        <v>20.74</v>
      </c>
    </row>
    <row r="5006" spans="1:4">
      <c r="A5006" s="1336">
        <v>12744</v>
      </c>
      <c r="B5006" s="1337" t="s">
        <v>13350</v>
      </c>
      <c r="C5006" s="1336" t="s">
        <v>7870</v>
      </c>
      <c r="D5006" s="1364">
        <v>26.33</v>
      </c>
    </row>
    <row r="5007" spans="1:4">
      <c r="A5007" s="1365">
        <v>12745</v>
      </c>
      <c r="B5007" s="1366" t="s">
        <v>13351</v>
      </c>
      <c r="C5007" s="1365" t="s">
        <v>7870</v>
      </c>
      <c r="D5007" s="1367">
        <v>38.229999999999997</v>
      </c>
    </row>
    <row r="5008" spans="1:4">
      <c r="A5008" s="1336">
        <v>12746</v>
      </c>
      <c r="B5008" s="1337" t="s">
        <v>13352</v>
      </c>
      <c r="C5008" s="1336" t="s">
        <v>7870</v>
      </c>
      <c r="D5008" s="1364">
        <v>51.63</v>
      </c>
    </row>
    <row r="5009" spans="1:4">
      <c r="A5009" s="1365">
        <v>12747</v>
      </c>
      <c r="B5009" s="1366" t="s">
        <v>13353</v>
      </c>
      <c r="C5009" s="1365" t="s">
        <v>7870</v>
      </c>
      <c r="D5009" s="1367">
        <v>74.87</v>
      </c>
    </row>
    <row r="5010" spans="1:4">
      <c r="A5010" s="1336">
        <v>12748</v>
      </c>
      <c r="B5010" s="1337" t="s">
        <v>13354</v>
      </c>
      <c r="C5010" s="1336" t="s">
        <v>7870</v>
      </c>
      <c r="D5010" s="1364">
        <v>105.49</v>
      </c>
    </row>
    <row r="5011" spans="1:4">
      <c r="A5011" s="1365">
        <v>12749</v>
      </c>
      <c r="B5011" s="1366" t="s">
        <v>13355</v>
      </c>
      <c r="C5011" s="1365" t="s">
        <v>7870</v>
      </c>
      <c r="D5011" s="1367">
        <v>154.21</v>
      </c>
    </row>
    <row r="5012" spans="1:4">
      <c r="A5012" s="1336">
        <v>39726</v>
      </c>
      <c r="B5012" s="1337" t="s">
        <v>13356</v>
      </c>
      <c r="C5012" s="1336" t="s">
        <v>7870</v>
      </c>
      <c r="D5012" s="1364">
        <v>50.65</v>
      </c>
    </row>
    <row r="5013" spans="1:4">
      <c r="A5013" s="1365">
        <v>39728</v>
      </c>
      <c r="B5013" s="1366" t="s">
        <v>13357</v>
      </c>
      <c r="C5013" s="1365" t="s">
        <v>7870</v>
      </c>
      <c r="D5013" s="1367">
        <v>89.02</v>
      </c>
    </row>
    <row r="5014" spans="1:4">
      <c r="A5014" s="1336">
        <v>39727</v>
      </c>
      <c r="B5014" s="1337" t="s">
        <v>13358</v>
      </c>
      <c r="C5014" s="1336" t="s">
        <v>7870</v>
      </c>
      <c r="D5014" s="1364">
        <v>73.260000000000005</v>
      </c>
    </row>
    <row r="5015" spans="1:4">
      <c r="A5015" s="1365">
        <v>39724</v>
      </c>
      <c r="B5015" s="1366" t="s">
        <v>13359</v>
      </c>
      <c r="C5015" s="1365" t="s">
        <v>7870</v>
      </c>
      <c r="D5015" s="1367">
        <v>22.43</v>
      </c>
    </row>
    <row r="5016" spans="1:4">
      <c r="A5016" s="1336">
        <v>39729</v>
      </c>
      <c r="B5016" s="1337" t="s">
        <v>13360</v>
      </c>
      <c r="C5016" s="1336" t="s">
        <v>7870</v>
      </c>
      <c r="D5016" s="1364">
        <v>123.27</v>
      </c>
    </row>
    <row r="5017" spans="1:4">
      <c r="A5017" s="1365">
        <v>39730</v>
      </c>
      <c r="B5017" s="1366" t="s">
        <v>13361</v>
      </c>
      <c r="C5017" s="1365" t="s">
        <v>7870</v>
      </c>
      <c r="D5017" s="1367">
        <v>159.94</v>
      </c>
    </row>
    <row r="5018" spans="1:4">
      <c r="A5018" s="1336">
        <v>39731</v>
      </c>
      <c r="B5018" s="1337" t="s">
        <v>13362</v>
      </c>
      <c r="C5018" s="1336" t="s">
        <v>7870</v>
      </c>
      <c r="D5018" s="1364">
        <v>236.89</v>
      </c>
    </row>
    <row r="5019" spans="1:4">
      <c r="A5019" s="1365">
        <v>39725</v>
      </c>
      <c r="B5019" s="1366" t="s">
        <v>13363</v>
      </c>
      <c r="C5019" s="1365" t="s">
        <v>7870</v>
      </c>
      <c r="D5019" s="1367">
        <v>36.56</v>
      </c>
    </row>
    <row r="5020" spans="1:4">
      <c r="A5020" s="1336">
        <v>39732</v>
      </c>
      <c r="B5020" s="1337" t="s">
        <v>13364</v>
      </c>
      <c r="C5020" s="1336" t="s">
        <v>7870</v>
      </c>
      <c r="D5020" s="1364">
        <v>348.69</v>
      </c>
    </row>
    <row r="5021" spans="1:4">
      <c r="A5021" s="1365">
        <v>39660</v>
      </c>
      <c r="B5021" s="1366" t="s">
        <v>13365</v>
      </c>
      <c r="C5021" s="1365" t="s">
        <v>7870</v>
      </c>
      <c r="D5021" s="1367">
        <v>15.89</v>
      </c>
    </row>
    <row r="5022" spans="1:4">
      <c r="A5022" s="1336">
        <v>39662</v>
      </c>
      <c r="B5022" s="1337" t="s">
        <v>13366</v>
      </c>
      <c r="C5022" s="1336" t="s">
        <v>7870</v>
      </c>
      <c r="D5022" s="1364">
        <v>7.61</v>
      </c>
    </row>
    <row r="5023" spans="1:4">
      <c r="A5023" s="1365">
        <v>39661</v>
      </c>
      <c r="B5023" s="1366" t="s">
        <v>13367</v>
      </c>
      <c r="C5023" s="1365" t="s">
        <v>7870</v>
      </c>
      <c r="D5023" s="1367">
        <v>5.19</v>
      </c>
    </row>
    <row r="5024" spans="1:4">
      <c r="A5024" s="1336">
        <v>39666</v>
      </c>
      <c r="B5024" s="1337" t="s">
        <v>13368</v>
      </c>
      <c r="C5024" s="1336" t="s">
        <v>7870</v>
      </c>
      <c r="D5024" s="1364">
        <v>23.9</v>
      </c>
    </row>
    <row r="5025" spans="1:4">
      <c r="A5025" s="1365">
        <v>39664</v>
      </c>
      <c r="B5025" s="1366" t="s">
        <v>13369</v>
      </c>
      <c r="C5025" s="1365" t="s">
        <v>7870</v>
      </c>
      <c r="D5025" s="1367">
        <v>11.71</v>
      </c>
    </row>
    <row r="5026" spans="1:4">
      <c r="A5026" s="1336">
        <v>39663</v>
      </c>
      <c r="B5026" s="1337" t="s">
        <v>13370</v>
      </c>
      <c r="C5026" s="1336" t="s">
        <v>7870</v>
      </c>
      <c r="D5026" s="1364">
        <v>9.36</v>
      </c>
    </row>
    <row r="5027" spans="1:4">
      <c r="A5027" s="1365">
        <v>39665</v>
      </c>
      <c r="B5027" s="1366" t="s">
        <v>13371</v>
      </c>
      <c r="C5027" s="1365" t="s">
        <v>7870</v>
      </c>
      <c r="D5027" s="1367">
        <v>19.760000000000002</v>
      </c>
    </row>
    <row r="5028" spans="1:4">
      <c r="A5028" s="1336">
        <v>39752</v>
      </c>
      <c r="B5028" s="1337" t="s">
        <v>13372</v>
      </c>
      <c r="C5028" s="1336" t="s">
        <v>7870</v>
      </c>
      <c r="D5028" s="1364">
        <v>99.37</v>
      </c>
    </row>
    <row r="5029" spans="1:4">
      <c r="A5029" s="1365">
        <v>12583</v>
      </c>
      <c r="B5029" s="1366" t="s">
        <v>13373</v>
      </c>
      <c r="C5029" s="1365" t="s">
        <v>7870</v>
      </c>
      <c r="D5029" s="1367">
        <v>23.44</v>
      </c>
    </row>
    <row r="5030" spans="1:4">
      <c r="A5030" s="1336">
        <v>12584</v>
      </c>
      <c r="B5030" s="1337" t="s">
        <v>13374</v>
      </c>
      <c r="C5030" s="1336" t="s">
        <v>7870</v>
      </c>
      <c r="D5030" s="1364">
        <v>22.56</v>
      </c>
    </row>
    <row r="5031" spans="1:4">
      <c r="A5031" s="1365">
        <v>13159</v>
      </c>
      <c r="B5031" s="1366" t="s">
        <v>13375</v>
      </c>
      <c r="C5031" s="1365" t="s">
        <v>7870</v>
      </c>
      <c r="D5031" s="1367">
        <v>68.33</v>
      </c>
    </row>
    <row r="5032" spans="1:4">
      <c r="A5032" s="1336">
        <v>13168</v>
      </c>
      <c r="B5032" s="1337" t="s">
        <v>13376</v>
      </c>
      <c r="C5032" s="1336" t="s">
        <v>7870</v>
      </c>
      <c r="D5032" s="1364">
        <v>102.75</v>
      </c>
    </row>
    <row r="5033" spans="1:4">
      <c r="A5033" s="1365">
        <v>13173</v>
      </c>
      <c r="B5033" s="1366" t="s">
        <v>13377</v>
      </c>
      <c r="C5033" s="1365" t="s">
        <v>7870</v>
      </c>
      <c r="D5033" s="1367">
        <v>126.69</v>
      </c>
    </row>
    <row r="5034" spans="1:4">
      <c r="A5034" s="1336">
        <v>37449</v>
      </c>
      <c r="B5034" s="1337" t="s">
        <v>13378</v>
      </c>
      <c r="C5034" s="1336" t="s">
        <v>7870</v>
      </c>
      <c r="D5034" s="1364">
        <v>20.95</v>
      </c>
    </row>
    <row r="5035" spans="1:4">
      <c r="A5035" s="1365">
        <v>37450</v>
      </c>
      <c r="B5035" s="1366" t="s">
        <v>13379</v>
      </c>
      <c r="C5035" s="1365" t="s">
        <v>7870</v>
      </c>
      <c r="D5035" s="1367">
        <v>25.53</v>
      </c>
    </row>
    <row r="5036" spans="1:4">
      <c r="A5036" s="1336">
        <v>37451</v>
      </c>
      <c r="B5036" s="1337" t="s">
        <v>13380</v>
      </c>
      <c r="C5036" s="1336" t="s">
        <v>7870</v>
      </c>
      <c r="D5036" s="1364">
        <v>39.1</v>
      </c>
    </row>
    <row r="5037" spans="1:4">
      <c r="A5037" s="1365">
        <v>37452</v>
      </c>
      <c r="B5037" s="1366" t="s">
        <v>13381</v>
      </c>
      <c r="C5037" s="1365" t="s">
        <v>7870</v>
      </c>
      <c r="D5037" s="1367">
        <v>51.87</v>
      </c>
    </row>
    <row r="5038" spans="1:4">
      <c r="A5038" s="1336">
        <v>37453</v>
      </c>
      <c r="B5038" s="1337" t="s">
        <v>13382</v>
      </c>
      <c r="C5038" s="1336" t="s">
        <v>7870</v>
      </c>
      <c r="D5038" s="1364">
        <v>65.09</v>
      </c>
    </row>
    <row r="5039" spans="1:4">
      <c r="A5039" s="1365">
        <v>7778</v>
      </c>
      <c r="B5039" s="1366" t="s">
        <v>13383</v>
      </c>
      <c r="C5039" s="1365" t="s">
        <v>7870</v>
      </c>
      <c r="D5039" s="1367">
        <v>24.44</v>
      </c>
    </row>
    <row r="5040" spans="1:4">
      <c r="A5040" s="1336">
        <v>7796</v>
      </c>
      <c r="B5040" s="1337" t="s">
        <v>13384</v>
      </c>
      <c r="C5040" s="1336" t="s">
        <v>7870</v>
      </c>
      <c r="D5040" s="1364">
        <v>29.43</v>
      </c>
    </row>
    <row r="5041" spans="1:4">
      <c r="A5041" s="1365">
        <v>7781</v>
      </c>
      <c r="B5041" s="1366" t="s">
        <v>13385</v>
      </c>
      <c r="C5041" s="1365" t="s">
        <v>7870</v>
      </c>
      <c r="D5041" s="1367">
        <v>38.9</v>
      </c>
    </row>
    <row r="5042" spans="1:4">
      <c r="A5042" s="1336">
        <v>7795</v>
      </c>
      <c r="B5042" s="1337" t="s">
        <v>13386</v>
      </c>
      <c r="C5042" s="1336" t="s">
        <v>7870</v>
      </c>
      <c r="D5042" s="1364">
        <v>56.36</v>
      </c>
    </row>
    <row r="5043" spans="1:4">
      <c r="A5043" s="1365">
        <v>7791</v>
      </c>
      <c r="B5043" s="1366" t="s">
        <v>13387</v>
      </c>
      <c r="C5043" s="1365" t="s">
        <v>7870</v>
      </c>
      <c r="D5043" s="1367">
        <v>71.819999999999993</v>
      </c>
    </row>
    <row r="5044" spans="1:4">
      <c r="A5044" s="1336">
        <v>7783</v>
      </c>
      <c r="B5044" s="1337" t="s">
        <v>13388</v>
      </c>
      <c r="C5044" s="1336" t="s">
        <v>7870</v>
      </c>
      <c r="D5044" s="1364">
        <v>27.43</v>
      </c>
    </row>
    <row r="5045" spans="1:4">
      <c r="A5045" s="1365">
        <v>7790</v>
      </c>
      <c r="B5045" s="1366" t="s">
        <v>13389</v>
      </c>
      <c r="C5045" s="1365" t="s">
        <v>7870</v>
      </c>
      <c r="D5045" s="1367">
        <v>31.92</v>
      </c>
    </row>
    <row r="5046" spans="1:4">
      <c r="A5046" s="1336">
        <v>7785</v>
      </c>
      <c r="B5046" s="1337" t="s">
        <v>13390</v>
      </c>
      <c r="C5046" s="1336" t="s">
        <v>7870</v>
      </c>
      <c r="D5046" s="1364">
        <v>41.9</v>
      </c>
    </row>
    <row r="5047" spans="1:4">
      <c r="A5047" s="1365">
        <v>7792</v>
      </c>
      <c r="B5047" s="1366" t="s">
        <v>13391</v>
      </c>
      <c r="C5047" s="1365" t="s">
        <v>7870</v>
      </c>
      <c r="D5047" s="1367">
        <v>60.85</v>
      </c>
    </row>
    <row r="5048" spans="1:4">
      <c r="A5048" s="1336">
        <v>7793</v>
      </c>
      <c r="B5048" s="1337" t="s">
        <v>13392</v>
      </c>
      <c r="C5048" s="1336" t="s">
        <v>7870</v>
      </c>
      <c r="D5048" s="1364">
        <v>78.53</v>
      </c>
    </row>
    <row r="5049" spans="1:4">
      <c r="A5049" s="1365">
        <v>12613</v>
      </c>
      <c r="B5049" s="1366" t="s">
        <v>13393</v>
      </c>
      <c r="C5049" s="1365" t="s">
        <v>7867</v>
      </c>
      <c r="D5049" s="1367">
        <v>12.41</v>
      </c>
    </row>
    <row r="5050" spans="1:4">
      <c r="A5050" s="1336">
        <v>1031</v>
      </c>
      <c r="B5050" s="1337" t="s">
        <v>13394</v>
      </c>
      <c r="C5050" s="1336" t="s">
        <v>7867</v>
      </c>
      <c r="D5050" s="1364">
        <v>8.44</v>
      </c>
    </row>
    <row r="5051" spans="1:4" ht="30">
      <c r="A5051" s="1365">
        <v>39707</v>
      </c>
      <c r="B5051" s="1366" t="s">
        <v>13395</v>
      </c>
      <c r="C5051" s="1365" t="s">
        <v>7870</v>
      </c>
      <c r="D5051" s="1367">
        <v>2.33</v>
      </c>
    </row>
    <row r="5052" spans="1:4" ht="30">
      <c r="A5052" s="1336">
        <v>39708</v>
      </c>
      <c r="B5052" s="1337" t="s">
        <v>13396</v>
      </c>
      <c r="C5052" s="1336" t="s">
        <v>7870</v>
      </c>
      <c r="D5052" s="1364">
        <v>2.2599999999999998</v>
      </c>
    </row>
    <row r="5053" spans="1:4" ht="30">
      <c r="A5053" s="1365">
        <v>39710</v>
      </c>
      <c r="B5053" s="1366" t="s">
        <v>13397</v>
      </c>
      <c r="C5053" s="1365" t="s">
        <v>7870</v>
      </c>
      <c r="D5053" s="1367">
        <v>1.59</v>
      </c>
    </row>
    <row r="5054" spans="1:4" ht="30">
      <c r="A5054" s="1336">
        <v>39709</v>
      </c>
      <c r="B5054" s="1337" t="s">
        <v>13398</v>
      </c>
      <c r="C5054" s="1336" t="s">
        <v>7870</v>
      </c>
      <c r="D5054" s="1364">
        <v>2.21</v>
      </c>
    </row>
    <row r="5055" spans="1:4" ht="30">
      <c r="A5055" s="1365">
        <v>39711</v>
      </c>
      <c r="B5055" s="1366" t="s">
        <v>13399</v>
      </c>
      <c r="C5055" s="1365" t="s">
        <v>7870</v>
      </c>
      <c r="D5055" s="1367">
        <v>2.48</v>
      </c>
    </row>
    <row r="5056" spans="1:4" ht="30">
      <c r="A5056" s="1336">
        <v>39712</v>
      </c>
      <c r="B5056" s="1337" t="s">
        <v>13400</v>
      </c>
      <c r="C5056" s="1336" t="s">
        <v>7870</v>
      </c>
      <c r="D5056" s="1364">
        <v>0.87</v>
      </c>
    </row>
    <row r="5057" spans="1:4" ht="30">
      <c r="A5057" s="1365">
        <v>39713</v>
      </c>
      <c r="B5057" s="1366" t="s">
        <v>13401</v>
      </c>
      <c r="C5057" s="1365" t="s">
        <v>7870</v>
      </c>
      <c r="D5057" s="1367">
        <v>0.68</v>
      </c>
    </row>
    <row r="5058" spans="1:4" ht="30">
      <c r="A5058" s="1336">
        <v>39714</v>
      </c>
      <c r="B5058" s="1337" t="s">
        <v>13402</v>
      </c>
      <c r="C5058" s="1336" t="s">
        <v>7870</v>
      </c>
      <c r="D5058" s="1364">
        <v>1.57</v>
      </c>
    </row>
    <row r="5059" spans="1:4" ht="30">
      <c r="A5059" s="1365">
        <v>39715</v>
      </c>
      <c r="B5059" s="1366" t="s">
        <v>13403</v>
      </c>
      <c r="C5059" s="1365" t="s">
        <v>7870</v>
      </c>
      <c r="D5059" s="1367">
        <v>1.1200000000000001</v>
      </c>
    </row>
    <row r="5060" spans="1:4" ht="30">
      <c r="A5060" s="1336">
        <v>39716</v>
      </c>
      <c r="B5060" s="1337" t="s">
        <v>13404</v>
      </c>
      <c r="C5060" s="1336" t="s">
        <v>7870</v>
      </c>
      <c r="D5060" s="1364">
        <v>0.85</v>
      </c>
    </row>
    <row r="5061" spans="1:4" ht="30">
      <c r="A5061" s="1365">
        <v>39718</v>
      </c>
      <c r="B5061" s="1366" t="s">
        <v>13405</v>
      </c>
      <c r="C5061" s="1365" t="s">
        <v>7870</v>
      </c>
      <c r="D5061" s="1367">
        <v>1.45</v>
      </c>
    </row>
    <row r="5062" spans="1:4" ht="30">
      <c r="A5062" s="1336">
        <v>9813</v>
      </c>
      <c r="B5062" s="1337" t="s">
        <v>13406</v>
      </c>
      <c r="C5062" s="1336" t="s">
        <v>7870</v>
      </c>
      <c r="D5062" s="1364">
        <v>3.28</v>
      </c>
    </row>
    <row r="5063" spans="1:4" ht="30">
      <c r="A5063" s="1365">
        <v>9815</v>
      </c>
      <c r="B5063" s="1366" t="s">
        <v>13407</v>
      </c>
      <c r="C5063" s="1365" t="s">
        <v>7870</v>
      </c>
      <c r="D5063" s="1367">
        <v>6.47</v>
      </c>
    </row>
    <row r="5064" spans="1:4" ht="30">
      <c r="A5064" s="1336">
        <v>25876</v>
      </c>
      <c r="B5064" s="1337" t="s">
        <v>13408</v>
      </c>
      <c r="C5064" s="1336" t="s">
        <v>7870</v>
      </c>
      <c r="D5064" s="1364">
        <v>3223.14</v>
      </c>
    </row>
    <row r="5065" spans="1:4" ht="30">
      <c r="A5065" s="1365">
        <v>25888</v>
      </c>
      <c r="B5065" s="1366" t="s">
        <v>13409</v>
      </c>
      <c r="C5065" s="1365" t="s">
        <v>7870</v>
      </c>
      <c r="D5065" s="1367">
        <v>78.989999999999995</v>
      </c>
    </row>
    <row r="5066" spans="1:4" ht="30">
      <c r="A5066" s="1336">
        <v>25874</v>
      </c>
      <c r="B5066" s="1337" t="s">
        <v>13410</v>
      </c>
      <c r="C5066" s="1336" t="s">
        <v>7870</v>
      </c>
      <c r="D5066" s="1364">
        <v>5652.91</v>
      </c>
    </row>
    <row r="5067" spans="1:4" ht="30">
      <c r="A5067" s="1365">
        <v>25877</v>
      </c>
      <c r="B5067" s="1366" t="s">
        <v>13411</v>
      </c>
      <c r="C5067" s="1365" t="s">
        <v>7870</v>
      </c>
      <c r="D5067" s="1367">
        <v>7713.61</v>
      </c>
    </row>
    <row r="5068" spans="1:4" ht="30">
      <c r="A5068" s="1336">
        <v>25878</v>
      </c>
      <c r="B5068" s="1337" t="s">
        <v>13412</v>
      </c>
      <c r="C5068" s="1336" t="s">
        <v>7870</v>
      </c>
      <c r="D5068" s="1364">
        <v>169.56</v>
      </c>
    </row>
    <row r="5069" spans="1:4" ht="30">
      <c r="A5069" s="1365">
        <v>25879</v>
      </c>
      <c r="B5069" s="1366" t="s">
        <v>13413</v>
      </c>
      <c r="C5069" s="1365" t="s">
        <v>7870</v>
      </c>
      <c r="D5069" s="1367">
        <v>7317.28</v>
      </c>
    </row>
    <row r="5070" spans="1:4" ht="30">
      <c r="A5070" s="1336">
        <v>25887</v>
      </c>
      <c r="B5070" s="1337" t="s">
        <v>13414</v>
      </c>
      <c r="C5070" s="1336" t="s">
        <v>7870</v>
      </c>
      <c r="D5070" s="1364">
        <v>2923.37</v>
      </c>
    </row>
    <row r="5071" spans="1:4" ht="30">
      <c r="A5071" s="1365">
        <v>25880</v>
      </c>
      <c r="B5071" s="1366" t="s">
        <v>13415</v>
      </c>
      <c r="C5071" s="1365" t="s">
        <v>7870</v>
      </c>
      <c r="D5071" s="1367">
        <v>264.32</v>
      </c>
    </row>
    <row r="5072" spans="1:4" ht="30">
      <c r="A5072" s="1336">
        <v>25881</v>
      </c>
      <c r="B5072" s="1337" t="s">
        <v>13416</v>
      </c>
      <c r="C5072" s="1336" t="s">
        <v>7870</v>
      </c>
      <c r="D5072" s="1364">
        <v>647.66999999999996</v>
      </c>
    </row>
    <row r="5073" spans="1:4" ht="30">
      <c r="A5073" s="1365">
        <v>25882</v>
      </c>
      <c r="B5073" s="1366" t="s">
        <v>13417</v>
      </c>
      <c r="C5073" s="1365" t="s">
        <v>7870</v>
      </c>
      <c r="D5073" s="1367">
        <v>1043.1600000000001</v>
      </c>
    </row>
    <row r="5074" spans="1:4" ht="30">
      <c r="A5074" s="1336">
        <v>25883</v>
      </c>
      <c r="B5074" s="1337" t="s">
        <v>13418</v>
      </c>
      <c r="C5074" s="1336" t="s">
        <v>7870</v>
      </c>
      <c r="D5074" s="1364">
        <v>16.829999999999998</v>
      </c>
    </row>
    <row r="5075" spans="1:4" ht="30">
      <c r="A5075" s="1365">
        <v>25884</v>
      </c>
      <c r="B5075" s="1366" t="s">
        <v>13419</v>
      </c>
      <c r="C5075" s="1365" t="s">
        <v>7870</v>
      </c>
      <c r="D5075" s="1367">
        <v>1831.41</v>
      </c>
    </row>
    <row r="5076" spans="1:4" ht="30">
      <c r="A5076" s="1336">
        <v>25885</v>
      </c>
      <c r="B5076" s="1337" t="s">
        <v>13420</v>
      </c>
      <c r="C5076" s="1336" t="s">
        <v>7870</v>
      </c>
      <c r="D5076" s="1364">
        <v>2723.83</v>
      </c>
    </row>
    <row r="5077" spans="1:4" ht="30">
      <c r="A5077" s="1365">
        <v>25889</v>
      </c>
      <c r="B5077" s="1366" t="s">
        <v>13421</v>
      </c>
      <c r="C5077" s="1365" t="s">
        <v>7870</v>
      </c>
      <c r="D5077" s="1367">
        <v>1365.93</v>
      </c>
    </row>
    <row r="5078" spans="1:4" ht="30">
      <c r="A5078" s="1336">
        <v>25886</v>
      </c>
      <c r="B5078" s="1337" t="s">
        <v>13422</v>
      </c>
      <c r="C5078" s="1336" t="s">
        <v>7870</v>
      </c>
      <c r="D5078" s="1364">
        <v>37.630000000000003</v>
      </c>
    </row>
    <row r="5079" spans="1:4" ht="30">
      <c r="A5079" s="1365">
        <v>25875</v>
      </c>
      <c r="B5079" s="1366" t="s">
        <v>13423</v>
      </c>
      <c r="C5079" s="1365" t="s">
        <v>7870</v>
      </c>
      <c r="D5079" s="1367">
        <v>1782.08</v>
      </c>
    </row>
    <row r="5080" spans="1:4">
      <c r="A5080" s="1336">
        <v>9876</v>
      </c>
      <c r="B5080" s="1337" t="s">
        <v>13424</v>
      </c>
      <c r="C5080" s="1336" t="s">
        <v>7870</v>
      </c>
      <c r="D5080" s="1364">
        <v>9.44</v>
      </c>
    </row>
    <row r="5081" spans="1:4">
      <c r="A5081" s="1365">
        <v>9877</v>
      </c>
      <c r="B5081" s="1366" t="s">
        <v>13425</v>
      </c>
      <c r="C5081" s="1365" t="s">
        <v>7870</v>
      </c>
      <c r="D5081" s="1367">
        <v>34.130000000000003</v>
      </c>
    </row>
    <row r="5082" spans="1:4">
      <c r="A5082" s="1336">
        <v>9878</v>
      </c>
      <c r="B5082" s="1337" t="s">
        <v>13426</v>
      </c>
      <c r="C5082" s="1336" t="s">
        <v>7870</v>
      </c>
      <c r="D5082" s="1364">
        <v>47.38</v>
      </c>
    </row>
    <row r="5083" spans="1:4">
      <c r="A5083" s="1365">
        <v>9879</v>
      </c>
      <c r="B5083" s="1366" t="s">
        <v>13427</v>
      </c>
      <c r="C5083" s="1365" t="s">
        <v>7870</v>
      </c>
      <c r="D5083" s="1367">
        <v>111.83</v>
      </c>
    </row>
    <row r="5084" spans="1:4" ht="30">
      <c r="A5084" s="1336">
        <v>42001</v>
      </c>
      <c r="B5084" s="1337" t="s">
        <v>13428</v>
      </c>
      <c r="C5084" s="1336" t="s">
        <v>7870</v>
      </c>
      <c r="D5084" s="1364">
        <v>318.51</v>
      </c>
    </row>
    <row r="5085" spans="1:4" ht="30">
      <c r="A5085" s="1365">
        <v>41998</v>
      </c>
      <c r="B5085" s="1366" t="s">
        <v>13429</v>
      </c>
      <c r="C5085" s="1365" t="s">
        <v>7870</v>
      </c>
      <c r="D5085" s="1367">
        <v>784.92</v>
      </c>
    </row>
    <row r="5086" spans="1:4" ht="30">
      <c r="A5086" s="1336">
        <v>41999</v>
      </c>
      <c r="B5086" s="1337" t="s">
        <v>13430</v>
      </c>
      <c r="C5086" s="1336" t="s">
        <v>7870</v>
      </c>
      <c r="D5086" s="1364">
        <v>1439.85</v>
      </c>
    </row>
    <row r="5087" spans="1:4" ht="30">
      <c r="A5087" s="1365">
        <v>42000</v>
      </c>
      <c r="B5087" s="1366" t="s">
        <v>13431</v>
      </c>
      <c r="C5087" s="1365" t="s">
        <v>7870</v>
      </c>
      <c r="D5087" s="1367">
        <v>2458.81</v>
      </c>
    </row>
    <row r="5088" spans="1:4" ht="30">
      <c r="A5088" s="1336">
        <v>38053</v>
      </c>
      <c r="B5088" s="1337" t="s">
        <v>13432</v>
      </c>
      <c r="C5088" s="1336" t="s">
        <v>7870</v>
      </c>
      <c r="D5088" s="1364">
        <v>9.99</v>
      </c>
    </row>
    <row r="5089" spans="1:4" ht="30">
      <c r="A5089" s="1365">
        <v>38054</v>
      </c>
      <c r="B5089" s="1366" t="s">
        <v>13433</v>
      </c>
      <c r="C5089" s="1365" t="s">
        <v>7870</v>
      </c>
      <c r="D5089" s="1367">
        <v>17.18</v>
      </c>
    </row>
    <row r="5090" spans="1:4" ht="30">
      <c r="A5090" s="1336">
        <v>38052</v>
      </c>
      <c r="B5090" s="1337" t="s">
        <v>13434</v>
      </c>
      <c r="C5090" s="1336" t="s">
        <v>7870</v>
      </c>
      <c r="D5090" s="1364">
        <v>4.84</v>
      </c>
    </row>
    <row r="5091" spans="1:4" ht="30">
      <c r="A5091" s="1365">
        <v>38051</v>
      </c>
      <c r="B5091" s="1366" t="s">
        <v>13435</v>
      </c>
      <c r="C5091" s="1365" t="s">
        <v>7870</v>
      </c>
      <c r="D5091" s="1367">
        <v>3.01</v>
      </c>
    </row>
    <row r="5092" spans="1:4">
      <c r="A5092" s="1336">
        <v>38787</v>
      </c>
      <c r="B5092" s="1337" t="s">
        <v>13436</v>
      </c>
      <c r="C5092" s="1336" t="s">
        <v>7870</v>
      </c>
      <c r="D5092" s="1364">
        <v>3.8</v>
      </c>
    </row>
    <row r="5093" spans="1:4">
      <c r="A5093" s="1365">
        <v>38825</v>
      </c>
      <c r="B5093" s="1366" t="s">
        <v>13437</v>
      </c>
      <c r="C5093" s="1365" t="s">
        <v>7870</v>
      </c>
      <c r="D5093" s="1367">
        <v>4.9800000000000004</v>
      </c>
    </row>
    <row r="5094" spans="1:4">
      <c r="A5094" s="1336">
        <v>38826</v>
      </c>
      <c r="B5094" s="1337" t="s">
        <v>13438</v>
      </c>
      <c r="C5094" s="1336" t="s">
        <v>7870</v>
      </c>
      <c r="D5094" s="1364">
        <v>7.37</v>
      </c>
    </row>
    <row r="5095" spans="1:4">
      <c r="A5095" s="1365">
        <v>38827</v>
      </c>
      <c r="B5095" s="1366" t="s">
        <v>13439</v>
      </c>
      <c r="C5095" s="1365" t="s">
        <v>7870</v>
      </c>
      <c r="D5095" s="1367">
        <v>11.85</v>
      </c>
    </row>
    <row r="5096" spans="1:4">
      <c r="A5096" s="1336">
        <v>38830</v>
      </c>
      <c r="B5096" s="1337" t="s">
        <v>13440</v>
      </c>
      <c r="C5096" s="1336" t="s">
        <v>7870</v>
      </c>
      <c r="D5096" s="1364">
        <v>16.600000000000001</v>
      </c>
    </row>
    <row r="5097" spans="1:4">
      <c r="A5097" s="1365">
        <v>38828</v>
      </c>
      <c r="B5097" s="1366" t="s">
        <v>13441</v>
      </c>
      <c r="C5097" s="1365" t="s">
        <v>7870</v>
      </c>
      <c r="D5097" s="1367">
        <v>7.32</v>
      </c>
    </row>
    <row r="5098" spans="1:4">
      <c r="A5098" s="1336">
        <v>38829</v>
      </c>
      <c r="B5098" s="1337" t="s">
        <v>13442</v>
      </c>
      <c r="C5098" s="1336" t="s">
        <v>7870</v>
      </c>
      <c r="D5098" s="1364">
        <v>11.99</v>
      </c>
    </row>
    <row r="5099" spans="1:4">
      <c r="A5099" s="1365">
        <v>38831</v>
      </c>
      <c r="B5099" s="1366" t="s">
        <v>13443</v>
      </c>
      <c r="C5099" s="1365" t="s">
        <v>7870</v>
      </c>
      <c r="D5099" s="1367">
        <v>23.15</v>
      </c>
    </row>
    <row r="5100" spans="1:4">
      <c r="A5100" s="1336">
        <v>36274</v>
      </c>
      <c r="B5100" s="1337" t="s">
        <v>13444</v>
      </c>
      <c r="C5100" s="1336" t="s">
        <v>7870</v>
      </c>
      <c r="D5100" s="1364">
        <v>5.33</v>
      </c>
    </row>
    <row r="5101" spans="1:4">
      <c r="A5101" s="1365">
        <v>36278</v>
      </c>
      <c r="B5101" s="1366" t="s">
        <v>13445</v>
      </c>
      <c r="C5101" s="1365" t="s">
        <v>7870</v>
      </c>
      <c r="D5101" s="1367">
        <v>7.23</v>
      </c>
    </row>
    <row r="5102" spans="1:4">
      <c r="A5102" s="1336">
        <v>38977</v>
      </c>
      <c r="B5102" s="1337" t="s">
        <v>13446</v>
      </c>
      <c r="C5102" s="1336" t="s">
        <v>7870</v>
      </c>
      <c r="D5102" s="1364">
        <v>110.02</v>
      </c>
    </row>
    <row r="5103" spans="1:4">
      <c r="A5103" s="1365">
        <v>38971</v>
      </c>
      <c r="B5103" s="1366" t="s">
        <v>13447</v>
      </c>
      <c r="C5103" s="1365" t="s">
        <v>7870</v>
      </c>
      <c r="D5103" s="1367">
        <v>9.06</v>
      </c>
    </row>
    <row r="5104" spans="1:4">
      <c r="A5104" s="1336">
        <v>38972</v>
      </c>
      <c r="B5104" s="1337" t="s">
        <v>13448</v>
      </c>
      <c r="C5104" s="1336" t="s">
        <v>7870</v>
      </c>
      <c r="D5104" s="1364">
        <v>13.8</v>
      </c>
    </row>
    <row r="5105" spans="1:4">
      <c r="A5105" s="1365">
        <v>38973</v>
      </c>
      <c r="B5105" s="1366" t="s">
        <v>13449</v>
      </c>
      <c r="C5105" s="1365" t="s">
        <v>7870</v>
      </c>
      <c r="D5105" s="1367">
        <v>18.260000000000002</v>
      </c>
    </row>
    <row r="5106" spans="1:4">
      <c r="A5106" s="1336">
        <v>38974</v>
      </c>
      <c r="B5106" s="1337" t="s">
        <v>13450</v>
      </c>
      <c r="C5106" s="1336" t="s">
        <v>7870</v>
      </c>
      <c r="D5106" s="1364">
        <v>26.63</v>
      </c>
    </row>
    <row r="5107" spans="1:4">
      <c r="A5107" s="1365">
        <v>38975</v>
      </c>
      <c r="B5107" s="1366" t="s">
        <v>13451</v>
      </c>
      <c r="C5107" s="1365" t="s">
        <v>7870</v>
      </c>
      <c r="D5107" s="1367">
        <v>44.38</v>
      </c>
    </row>
    <row r="5108" spans="1:4">
      <c r="A5108" s="1336">
        <v>38976</v>
      </c>
      <c r="B5108" s="1337" t="s">
        <v>13452</v>
      </c>
      <c r="C5108" s="1336" t="s">
        <v>7870</v>
      </c>
      <c r="D5108" s="1364">
        <v>62.24</v>
      </c>
    </row>
    <row r="5109" spans="1:4">
      <c r="A5109" s="1365">
        <v>38986</v>
      </c>
      <c r="B5109" s="1366" t="s">
        <v>13453</v>
      </c>
      <c r="C5109" s="1365" t="s">
        <v>7870</v>
      </c>
      <c r="D5109" s="1367">
        <v>125.26</v>
      </c>
    </row>
    <row r="5110" spans="1:4">
      <c r="A5110" s="1336">
        <v>38978</v>
      </c>
      <c r="B5110" s="1337" t="s">
        <v>13454</v>
      </c>
      <c r="C5110" s="1336" t="s">
        <v>7870</v>
      </c>
      <c r="D5110" s="1364">
        <v>5.33</v>
      </c>
    </row>
    <row r="5111" spans="1:4">
      <c r="A5111" s="1365">
        <v>38979</v>
      </c>
      <c r="B5111" s="1366" t="s">
        <v>13455</v>
      </c>
      <c r="C5111" s="1365" t="s">
        <v>7870</v>
      </c>
      <c r="D5111" s="1367">
        <v>7.23</v>
      </c>
    </row>
    <row r="5112" spans="1:4">
      <c r="A5112" s="1336">
        <v>38980</v>
      </c>
      <c r="B5112" s="1337" t="s">
        <v>13456</v>
      </c>
      <c r="C5112" s="1336" t="s">
        <v>7870</v>
      </c>
      <c r="D5112" s="1364">
        <v>12.09</v>
      </c>
    </row>
    <row r="5113" spans="1:4">
      <c r="A5113" s="1365">
        <v>38981</v>
      </c>
      <c r="B5113" s="1366" t="s">
        <v>13457</v>
      </c>
      <c r="C5113" s="1365" t="s">
        <v>7870</v>
      </c>
      <c r="D5113" s="1367">
        <v>16.73</v>
      </c>
    </row>
    <row r="5114" spans="1:4">
      <c r="A5114" s="1336">
        <v>38982</v>
      </c>
      <c r="B5114" s="1337" t="s">
        <v>13458</v>
      </c>
      <c r="C5114" s="1336" t="s">
        <v>7870</v>
      </c>
      <c r="D5114" s="1364">
        <v>24.35</v>
      </c>
    </row>
    <row r="5115" spans="1:4">
      <c r="A5115" s="1365">
        <v>38983</v>
      </c>
      <c r="B5115" s="1366" t="s">
        <v>13459</v>
      </c>
      <c r="C5115" s="1365" t="s">
        <v>7870</v>
      </c>
      <c r="D5115" s="1367">
        <v>32.29</v>
      </c>
    </row>
    <row r="5116" spans="1:4">
      <c r="A5116" s="1336">
        <v>38984</v>
      </c>
      <c r="B5116" s="1337" t="s">
        <v>13460</v>
      </c>
      <c r="C5116" s="1336" t="s">
        <v>7870</v>
      </c>
      <c r="D5116" s="1364">
        <v>62.28</v>
      </c>
    </row>
    <row r="5117" spans="1:4">
      <c r="A5117" s="1365">
        <v>38985</v>
      </c>
      <c r="B5117" s="1366" t="s">
        <v>13461</v>
      </c>
      <c r="C5117" s="1365" t="s">
        <v>7870</v>
      </c>
      <c r="D5117" s="1367">
        <v>92.2</v>
      </c>
    </row>
    <row r="5118" spans="1:4">
      <c r="A5118" s="1336">
        <v>9836</v>
      </c>
      <c r="B5118" s="1337" t="s">
        <v>13462</v>
      </c>
      <c r="C5118" s="1336" t="s">
        <v>7870</v>
      </c>
      <c r="D5118" s="1364">
        <v>7.49</v>
      </c>
    </row>
    <row r="5119" spans="1:4">
      <c r="A5119" s="1365">
        <v>20065</v>
      </c>
      <c r="B5119" s="1366" t="s">
        <v>13463</v>
      </c>
      <c r="C5119" s="1365" t="s">
        <v>7870</v>
      </c>
      <c r="D5119" s="1367">
        <v>17.760000000000002</v>
      </c>
    </row>
    <row r="5120" spans="1:4">
      <c r="A5120" s="1336">
        <v>9835</v>
      </c>
      <c r="B5120" s="1337" t="s">
        <v>13464</v>
      </c>
      <c r="C5120" s="1336" t="s">
        <v>7870</v>
      </c>
      <c r="D5120" s="1364">
        <v>2.83</v>
      </c>
    </row>
    <row r="5121" spans="1:4">
      <c r="A5121" s="1365">
        <v>38032</v>
      </c>
      <c r="B5121" s="1366" t="s">
        <v>13465</v>
      </c>
      <c r="C5121" s="1365" t="s">
        <v>7870</v>
      </c>
      <c r="D5121" s="1367">
        <v>30.59</v>
      </c>
    </row>
    <row r="5122" spans="1:4">
      <c r="A5122" s="1336">
        <v>38033</v>
      </c>
      <c r="B5122" s="1337" t="s">
        <v>13466</v>
      </c>
      <c r="C5122" s="1336" t="s">
        <v>7870</v>
      </c>
      <c r="D5122" s="1364">
        <v>48.16</v>
      </c>
    </row>
    <row r="5123" spans="1:4">
      <c r="A5123" s="1365">
        <v>38034</v>
      </c>
      <c r="B5123" s="1366" t="s">
        <v>13467</v>
      </c>
      <c r="C5123" s="1365" t="s">
        <v>7870</v>
      </c>
      <c r="D5123" s="1367">
        <v>81.37</v>
      </c>
    </row>
    <row r="5124" spans="1:4">
      <c r="A5124" s="1336">
        <v>38035</v>
      </c>
      <c r="B5124" s="1337" t="s">
        <v>13468</v>
      </c>
      <c r="C5124" s="1336" t="s">
        <v>7870</v>
      </c>
      <c r="D5124" s="1364">
        <v>130.19999999999999</v>
      </c>
    </row>
    <row r="5125" spans="1:4">
      <c r="A5125" s="1365">
        <v>38036</v>
      </c>
      <c r="B5125" s="1366" t="s">
        <v>13469</v>
      </c>
      <c r="C5125" s="1365" t="s">
        <v>7870</v>
      </c>
      <c r="D5125" s="1367">
        <v>192.61</v>
      </c>
    </row>
    <row r="5126" spans="1:4">
      <c r="A5126" s="1336">
        <v>38037</v>
      </c>
      <c r="B5126" s="1337" t="s">
        <v>13470</v>
      </c>
      <c r="C5126" s="1336" t="s">
        <v>7870</v>
      </c>
      <c r="D5126" s="1364">
        <v>227.71</v>
      </c>
    </row>
    <row r="5127" spans="1:4">
      <c r="A5127" s="1365">
        <v>9850</v>
      </c>
      <c r="B5127" s="1366" t="s">
        <v>13471</v>
      </c>
      <c r="C5127" s="1365" t="s">
        <v>7870</v>
      </c>
      <c r="D5127" s="1367">
        <v>93.85</v>
      </c>
    </row>
    <row r="5128" spans="1:4">
      <c r="A5128" s="1336">
        <v>9853</v>
      </c>
      <c r="B5128" s="1337" t="s">
        <v>13472</v>
      </c>
      <c r="C5128" s="1336" t="s">
        <v>7870</v>
      </c>
      <c r="D5128" s="1364">
        <v>166.89</v>
      </c>
    </row>
    <row r="5129" spans="1:4">
      <c r="A5129" s="1365">
        <v>9854</v>
      </c>
      <c r="B5129" s="1366" t="s">
        <v>13473</v>
      </c>
      <c r="C5129" s="1365" t="s">
        <v>7870</v>
      </c>
      <c r="D5129" s="1367">
        <v>73.12</v>
      </c>
    </row>
    <row r="5130" spans="1:4">
      <c r="A5130" s="1336">
        <v>9851</v>
      </c>
      <c r="B5130" s="1337" t="s">
        <v>13474</v>
      </c>
      <c r="C5130" s="1336" t="s">
        <v>7870</v>
      </c>
      <c r="D5130" s="1364">
        <v>126.8</v>
      </c>
    </row>
    <row r="5131" spans="1:4">
      <c r="A5131" s="1365">
        <v>9855</v>
      </c>
      <c r="B5131" s="1366" t="s">
        <v>13475</v>
      </c>
      <c r="C5131" s="1365" t="s">
        <v>7870</v>
      </c>
      <c r="D5131" s="1367">
        <v>212.08</v>
      </c>
    </row>
    <row r="5132" spans="1:4">
      <c r="A5132" s="1336">
        <v>9825</v>
      </c>
      <c r="B5132" s="1337" t="s">
        <v>13476</v>
      </c>
      <c r="C5132" s="1336" t="s">
        <v>7870</v>
      </c>
      <c r="D5132" s="1364">
        <v>34.72</v>
      </c>
    </row>
    <row r="5133" spans="1:4">
      <c r="A5133" s="1365">
        <v>9828</v>
      </c>
      <c r="B5133" s="1366" t="s">
        <v>13477</v>
      </c>
      <c r="C5133" s="1365" t="s">
        <v>7870</v>
      </c>
      <c r="D5133" s="1367">
        <v>67.69</v>
      </c>
    </row>
    <row r="5134" spans="1:4">
      <c r="A5134" s="1336">
        <v>9829</v>
      </c>
      <c r="B5134" s="1337" t="s">
        <v>13478</v>
      </c>
      <c r="C5134" s="1336" t="s">
        <v>7870</v>
      </c>
      <c r="D5134" s="1364">
        <v>120.51</v>
      </c>
    </row>
    <row r="5135" spans="1:4">
      <c r="A5135" s="1365">
        <v>9826</v>
      </c>
      <c r="B5135" s="1366" t="s">
        <v>13479</v>
      </c>
      <c r="C5135" s="1365" t="s">
        <v>7870</v>
      </c>
      <c r="D5135" s="1367">
        <v>178.78</v>
      </c>
    </row>
    <row r="5136" spans="1:4">
      <c r="A5136" s="1336">
        <v>9827</v>
      </c>
      <c r="B5136" s="1337" t="s">
        <v>13480</v>
      </c>
      <c r="C5136" s="1336" t="s">
        <v>7870</v>
      </c>
      <c r="D5136" s="1364">
        <v>259.83</v>
      </c>
    </row>
    <row r="5137" spans="1:4">
      <c r="A5137" s="1365">
        <v>36374</v>
      </c>
      <c r="B5137" s="1366" t="s">
        <v>13481</v>
      </c>
      <c r="C5137" s="1365" t="s">
        <v>7870</v>
      </c>
      <c r="D5137" s="1367">
        <v>36.450000000000003</v>
      </c>
    </row>
    <row r="5138" spans="1:4">
      <c r="A5138" s="1336">
        <v>36084</v>
      </c>
      <c r="B5138" s="1337" t="s">
        <v>13482</v>
      </c>
      <c r="C5138" s="1336" t="s">
        <v>7870</v>
      </c>
      <c r="D5138" s="1364">
        <v>10.99</v>
      </c>
    </row>
    <row r="5139" spans="1:4">
      <c r="A5139" s="1365">
        <v>36373</v>
      </c>
      <c r="B5139" s="1366" t="s">
        <v>13483</v>
      </c>
      <c r="C5139" s="1365" t="s">
        <v>7870</v>
      </c>
      <c r="D5139" s="1367">
        <v>22.31</v>
      </c>
    </row>
    <row r="5140" spans="1:4">
      <c r="A5140" s="1336">
        <v>36377</v>
      </c>
      <c r="B5140" s="1337" t="s">
        <v>13484</v>
      </c>
      <c r="C5140" s="1336" t="s">
        <v>7870</v>
      </c>
      <c r="D5140" s="1364">
        <v>42.49</v>
      </c>
    </row>
    <row r="5141" spans="1:4">
      <c r="A5141" s="1365">
        <v>36375</v>
      </c>
      <c r="B5141" s="1366" t="s">
        <v>13485</v>
      </c>
      <c r="C5141" s="1365" t="s">
        <v>7870</v>
      </c>
      <c r="D5141" s="1367">
        <v>12.61</v>
      </c>
    </row>
    <row r="5142" spans="1:4">
      <c r="A5142" s="1336">
        <v>36376</v>
      </c>
      <c r="B5142" s="1337" t="s">
        <v>13486</v>
      </c>
      <c r="C5142" s="1336" t="s">
        <v>7870</v>
      </c>
      <c r="D5142" s="1364">
        <v>25.24</v>
      </c>
    </row>
    <row r="5143" spans="1:4">
      <c r="A5143" s="1365">
        <v>36380</v>
      </c>
      <c r="B5143" s="1366" t="s">
        <v>13487</v>
      </c>
      <c r="C5143" s="1365" t="s">
        <v>7870</v>
      </c>
      <c r="D5143" s="1367">
        <v>55.51</v>
      </c>
    </row>
    <row r="5144" spans="1:4">
      <c r="A5144" s="1336">
        <v>36378</v>
      </c>
      <c r="B5144" s="1337" t="s">
        <v>13488</v>
      </c>
      <c r="C5144" s="1336" t="s">
        <v>7870</v>
      </c>
      <c r="D5144" s="1364">
        <v>16.7</v>
      </c>
    </row>
    <row r="5145" spans="1:4">
      <c r="A5145" s="1365">
        <v>36379</v>
      </c>
      <c r="B5145" s="1366" t="s">
        <v>13489</v>
      </c>
      <c r="C5145" s="1365" t="s">
        <v>7870</v>
      </c>
      <c r="D5145" s="1367">
        <v>33.61</v>
      </c>
    </row>
    <row r="5146" spans="1:4">
      <c r="A5146" s="1336">
        <v>9859</v>
      </c>
      <c r="B5146" s="1337" t="s">
        <v>13490</v>
      </c>
      <c r="C5146" s="1336" t="s">
        <v>7870</v>
      </c>
      <c r="D5146" s="1364">
        <v>7.63</v>
      </c>
    </row>
    <row r="5147" spans="1:4">
      <c r="A5147" s="1365">
        <v>9838</v>
      </c>
      <c r="B5147" s="1366" t="s">
        <v>13491</v>
      </c>
      <c r="C5147" s="1365" t="s">
        <v>7870</v>
      </c>
      <c r="D5147" s="1367">
        <v>4.87</v>
      </c>
    </row>
    <row r="5148" spans="1:4">
      <c r="A5148" s="1336">
        <v>9837</v>
      </c>
      <c r="B5148" s="1337" t="s">
        <v>13492</v>
      </c>
      <c r="C5148" s="1336" t="s">
        <v>7870</v>
      </c>
      <c r="D5148" s="1364">
        <v>6.59</v>
      </c>
    </row>
    <row r="5149" spans="1:4">
      <c r="A5149" s="1365">
        <v>9833</v>
      </c>
      <c r="B5149" s="1366" t="s">
        <v>13493</v>
      </c>
      <c r="C5149" s="1365" t="s">
        <v>7870</v>
      </c>
      <c r="D5149" s="1367">
        <v>9.0399999999999991</v>
      </c>
    </row>
    <row r="5150" spans="1:4">
      <c r="A5150" s="1336">
        <v>9830</v>
      </c>
      <c r="B5150" s="1337" t="s">
        <v>13494</v>
      </c>
      <c r="C5150" s="1336" t="s">
        <v>7870</v>
      </c>
      <c r="D5150" s="1364">
        <v>4.84</v>
      </c>
    </row>
    <row r="5151" spans="1:4">
      <c r="A5151" s="1365">
        <v>9834</v>
      </c>
      <c r="B5151" s="1366" t="s">
        <v>13495</v>
      </c>
      <c r="C5151" s="1365" t="s">
        <v>7870</v>
      </c>
      <c r="D5151" s="1367">
        <v>25.17</v>
      </c>
    </row>
    <row r="5152" spans="1:4">
      <c r="A5152" s="1336">
        <v>9863</v>
      </c>
      <c r="B5152" s="1337" t="s">
        <v>13496</v>
      </c>
      <c r="C5152" s="1336" t="s">
        <v>7870</v>
      </c>
      <c r="D5152" s="1364">
        <v>58.77</v>
      </c>
    </row>
    <row r="5153" spans="1:4">
      <c r="A5153" s="1365">
        <v>9860</v>
      </c>
      <c r="B5153" s="1366" t="s">
        <v>13497</v>
      </c>
      <c r="C5153" s="1365" t="s">
        <v>7870</v>
      </c>
      <c r="D5153" s="1367">
        <v>35.340000000000003</v>
      </c>
    </row>
    <row r="5154" spans="1:4">
      <c r="A5154" s="1336">
        <v>9862</v>
      </c>
      <c r="B5154" s="1337" t="s">
        <v>13498</v>
      </c>
      <c r="C5154" s="1336" t="s">
        <v>7870</v>
      </c>
      <c r="D5154" s="1364">
        <v>24.7</v>
      </c>
    </row>
    <row r="5155" spans="1:4">
      <c r="A5155" s="1365">
        <v>9861</v>
      </c>
      <c r="B5155" s="1366" t="s">
        <v>13499</v>
      </c>
      <c r="C5155" s="1365" t="s">
        <v>7870</v>
      </c>
      <c r="D5155" s="1367">
        <v>19.86</v>
      </c>
    </row>
    <row r="5156" spans="1:4">
      <c r="A5156" s="1336">
        <v>9856</v>
      </c>
      <c r="B5156" s="1337" t="s">
        <v>13500</v>
      </c>
      <c r="C5156" s="1336" t="s">
        <v>7870</v>
      </c>
      <c r="D5156" s="1364">
        <v>5.64</v>
      </c>
    </row>
    <row r="5157" spans="1:4">
      <c r="A5157" s="1365">
        <v>9866</v>
      </c>
      <c r="B5157" s="1366" t="s">
        <v>13501</v>
      </c>
      <c r="C5157" s="1365" t="s">
        <v>7870</v>
      </c>
      <c r="D5157" s="1367">
        <v>14.92</v>
      </c>
    </row>
    <row r="5158" spans="1:4">
      <c r="A5158" s="1336">
        <v>9857</v>
      </c>
      <c r="B5158" s="1337" t="s">
        <v>13502</v>
      </c>
      <c r="C5158" s="1336" t="s">
        <v>7870</v>
      </c>
      <c r="D5158" s="1364">
        <v>76.17</v>
      </c>
    </row>
    <row r="5159" spans="1:4">
      <c r="A5159" s="1365">
        <v>9864</v>
      </c>
      <c r="B5159" s="1366" t="s">
        <v>13503</v>
      </c>
      <c r="C5159" s="1365" t="s">
        <v>7870</v>
      </c>
      <c r="D5159" s="1367">
        <v>89.96</v>
      </c>
    </row>
    <row r="5160" spans="1:4">
      <c r="A5160" s="1336">
        <v>9865</v>
      </c>
      <c r="B5160" s="1337" t="s">
        <v>13504</v>
      </c>
      <c r="C5160" s="1336" t="s">
        <v>7870</v>
      </c>
      <c r="D5160" s="1364">
        <v>128.16999999999999</v>
      </c>
    </row>
    <row r="5161" spans="1:4">
      <c r="A5161" s="1365">
        <v>9858</v>
      </c>
      <c r="B5161" s="1366" t="s">
        <v>13505</v>
      </c>
      <c r="C5161" s="1365" t="s">
        <v>7870</v>
      </c>
      <c r="D5161" s="1367">
        <v>148.19</v>
      </c>
    </row>
    <row r="5162" spans="1:4">
      <c r="A5162" s="1336">
        <v>9841</v>
      </c>
      <c r="B5162" s="1337" t="s">
        <v>13506</v>
      </c>
      <c r="C5162" s="1336" t="s">
        <v>7870</v>
      </c>
      <c r="D5162" s="1364">
        <v>14.38</v>
      </c>
    </row>
    <row r="5163" spans="1:4">
      <c r="A5163" s="1365">
        <v>9840</v>
      </c>
      <c r="B5163" s="1366" t="s">
        <v>13507</v>
      </c>
      <c r="C5163" s="1365" t="s">
        <v>7870</v>
      </c>
      <c r="D5163" s="1367">
        <v>29.9</v>
      </c>
    </row>
    <row r="5164" spans="1:4">
      <c r="A5164" s="1336">
        <v>20067</v>
      </c>
      <c r="B5164" s="1337" t="s">
        <v>13508</v>
      </c>
      <c r="C5164" s="1336" t="s">
        <v>7870</v>
      </c>
      <c r="D5164" s="1364">
        <v>5.16</v>
      </c>
    </row>
    <row r="5165" spans="1:4">
      <c r="A5165" s="1365">
        <v>20068</v>
      </c>
      <c r="B5165" s="1366" t="s">
        <v>13509</v>
      </c>
      <c r="C5165" s="1365" t="s">
        <v>7870</v>
      </c>
      <c r="D5165" s="1367">
        <v>6.86</v>
      </c>
    </row>
    <row r="5166" spans="1:4">
      <c r="A5166" s="1336">
        <v>9839</v>
      </c>
      <c r="B5166" s="1337" t="s">
        <v>13510</v>
      </c>
      <c r="C5166" s="1336" t="s">
        <v>7870</v>
      </c>
      <c r="D5166" s="1364">
        <v>8.73</v>
      </c>
    </row>
    <row r="5167" spans="1:4">
      <c r="A5167" s="1365">
        <v>9870</v>
      </c>
      <c r="B5167" s="1366" t="s">
        <v>13511</v>
      </c>
      <c r="C5167" s="1365" t="s">
        <v>7870</v>
      </c>
      <c r="D5167" s="1367">
        <v>51.7</v>
      </c>
    </row>
    <row r="5168" spans="1:4">
      <c r="A5168" s="1336">
        <v>9867</v>
      </c>
      <c r="B5168" s="1337" t="s">
        <v>13512</v>
      </c>
      <c r="C5168" s="1336" t="s">
        <v>7870</v>
      </c>
      <c r="D5168" s="1364">
        <v>2.16</v>
      </c>
    </row>
    <row r="5169" spans="1:4">
      <c r="A5169" s="1365">
        <v>9868</v>
      </c>
      <c r="B5169" s="1366" t="s">
        <v>13513</v>
      </c>
      <c r="C5169" s="1365" t="s">
        <v>7870</v>
      </c>
      <c r="D5169" s="1367">
        <v>2.87</v>
      </c>
    </row>
    <row r="5170" spans="1:4">
      <c r="A5170" s="1336">
        <v>9869</v>
      </c>
      <c r="B5170" s="1337" t="s">
        <v>13514</v>
      </c>
      <c r="C5170" s="1336" t="s">
        <v>7870</v>
      </c>
      <c r="D5170" s="1364">
        <v>6.15</v>
      </c>
    </row>
    <row r="5171" spans="1:4">
      <c r="A5171" s="1365">
        <v>9874</v>
      </c>
      <c r="B5171" s="1366" t="s">
        <v>13515</v>
      </c>
      <c r="C5171" s="1365" t="s">
        <v>7870</v>
      </c>
      <c r="D5171" s="1367">
        <v>8.9700000000000006</v>
      </c>
    </row>
    <row r="5172" spans="1:4">
      <c r="A5172" s="1336">
        <v>9875</v>
      </c>
      <c r="B5172" s="1337" t="s">
        <v>13516</v>
      </c>
      <c r="C5172" s="1336" t="s">
        <v>7870</v>
      </c>
      <c r="D5172" s="1364">
        <v>11.12</v>
      </c>
    </row>
    <row r="5173" spans="1:4">
      <c r="A5173" s="1365">
        <v>9873</v>
      </c>
      <c r="B5173" s="1366" t="s">
        <v>13517</v>
      </c>
      <c r="C5173" s="1365" t="s">
        <v>7870</v>
      </c>
      <c r="D5173" s="1367">
        <v>17.34</v>
      </c>
    </row>
    <row r="5174" spans="1:4">
      <c r="A5174" s="1336">
        <v>9871</v>
      </c>
      <c r="B5174" s="1337" t="s">
        <v>13518</v>
      </c>
      <c r="C5174" s="1336" t="s">
        <v>7870</v>
      </c>
      <c r="D5174" s="1364">
        <v>24.33</v>
      </c>
    </row>
    <row r="5175" spans="1:4">
      <c r="A5175" s="1365">
        <v>9872</v>
      </c>
      <c r="B5175" s="1366" t="s">
        <v>13519</v>
      </c>
      <c r="C5175" s="1365" t="s">
        <v>7870</v>
      </c>
      <c r="D5175" s="1367">
        <v>30.66</v>
      </c>
    </row>
    <row r="5176" spans="1:4">
      <c r="A5176" s="1336">
        <v>7667</v>
      </c>
      <c r="B5176" s="1337" t="s">
        <v>13520</v>
      </c>
      <c r="C5176" s="1336" t="s">
        <v>7870</v>
      </c>
      <c r="D5176" s="1364">
        <v>1346.28</v>
      </c>
    </row>
    <row r="5177" spans="1:4">
      <c r="A5177" s="1365">
        <v>7660</v>
      </c>
      <c r="B5177" s="1366" t="s">
        <v>13521</v>
      </c>
      <c r="C5177" s="1365" t="s">
        <v>7870</v>
      </c>
      <c r="D5177" s="1367">
        <v>1716.19</v>
      </c>
    </row>
    <row r="5178" spans="1:4">
      <c r="A5178" s="1336">
        <v>7676</v>
      </c>
      <c r="B5178" s="1337" t="s">
        <v>13522</v>
      </c>
      <c r="C5178" s="1336" t="s">
        <v>7870</v>
      </c>
      <c r="D5178" s="1364">
        <v>1735.81</v>
      </c>
    </row>
    <row r="5179" spans="1:4">
      <c r="A5179" s="1365">
        <v>12426</v>
      </c>
      <c r="B5179" s="1366" t="s">
        <v>13523</v>
      </c>
      <c r="C5179" s="1365" t="s">
        <v>7867</v>
      </c>
      <c r="D5179" s="1367">
        <v>22.96</v>
      </c>
    </row>
    <row r="5180" spans="1:4">
      <c r="A5180" s="1336">
        <v>12425</v>
      </c>
      <c r="B5180" s="1337" t="s">
        <v>13524</v>
      </c>
      <c r="C5180" s="1336" t="s">
        <v>7867</v>
      </c>
      <c r="D5180" s="1364">
        <v>31.55</v>
      </c>
    </row>
    <row r="5181" spans="1:4">
      <c r="A5181" s="1365">
        <v>12427</v>
      </c>
      <c r="B5181" s="1366" t="s">
        <v>13525</v>
      </c>
      <c r="C5181" s="1365" t="s">
        <v>7867</v>
      </c>
      <c r="D5181" s="1367">
        <v>130.96</v>
      </c>
    </row>
    <row r="5182" spans="1:4">
      <c r="A5182" s="1336">
        <v>12428</v>
      </c>
      <c r="B5182" s="1337" t="s">
        <v>13526</v>
      </c>
      <c r="C5182" s="1336" t="s">
        <v>7867</v>
      </c>
      <c r="D5182" s="1364">
        <v>84.06</v>
      </c>
    </row>
    <row r="5183" spans="1:4">
      <c r="A5183" s="1365">
        <v>12430</v>
      </c>
      <c r="B5183" s="1366" t="s">
        <v>13527</v>
      </c>
      <c r="C5183" s="1365" t="s">
        <v>7867</v>
      </c>
      <c r="D5183" s="1367">
        <v>28.15</v>
      </c>
    </row>
    <row r="5184" spans="1:4">
      <c r="A5184" s="1336">
        <v>12429</v>
      </c>
      <c r="B5184" s="1337" t="s">
        <v>13528</v>
      </c>
      <c r="C5184" s="1336" t="s">
        <v>7867</v>
      </c>
      <c r="D5184" s="1364">
        <v>211.77</v>
      </c>
    </row>
    <row r="5185" spans="1:4">
      <c r="A5185" s="1365">
        <v>12431</v>
      </c>
      <c r="B5185" s="1366" t="s">
        <v>13529</v>
      </c>
      <c r="C5185" s="1365" t="s">
        <v>7867</v>
      </c>
      <c r="D5185" s="1367">
        <v>360.4</v>
      </c>
    </row>
    <row r="5186" spans="1:4">
      <c r="A5186" s="1336">
        <v>12432</v>
      </c>
      <c r="B5186" s="1337" t="s">
        <v>13530</v>
      </c>
      <c r="C5186" s="1336" t="s">
        <v>7867</v>
      </c>
      <c r="D5186" s="1364">
        <v>74.12</v>
      </c>
    </row>
    <row r="5187" spans="1:4">
      <c r="A5187" s="1365">
        <v>12434</v>
      </c>
      <c r="B5187" s="1366" t="s">
        <v>13531</v>
      </c>
      <c r="C5187" s="1365" t="s">
        <v>7867</v>
      </c>
      <c r="D5187" s="1367">
        <v>24.15</v>
      </c>
    </row>
    <row r="5188" spans="1:4">
      <c r="A5188" s="1336">
        <v>12433</v>
      </c>
      <c r="B5188" s="1337" t="s">
        <v>13532</v>
      </c>
      <c r="C5188" s="1336" t="s">
        <v>7867</v>
      </c>
      <c r="D5188" s="1364">
        <v>47.18</v>
      </c>
    </row>
    <row r="5189" spans="1:4">
      <c r="A5189" s="1365">
        <v>12435</v>
      </c>
      <c r="B5189" s="1366" t="s">
        <v>13533</v>
      </c>
      <c r="C5189" s="1365" t="s">
        <v>7867</v>
      </c>
      <c r="D5189" s="1367">
        <v>146.03</v>
      </c>
    </row>
    <row r="5190" spans="1:4">
      <c r="A5190" s="1336">
        <v>12437</v>
      </c>
      <c r="B5190" s="1337" t="s">
        <v>13534</v>
      </c>
      <c r="C5190" s="1336" t="s">
        <v>7867</v>
      </c>
      <c r="D5190" s="1364">
        <v>117.94</v>
      </c>
    </row>
    <row r="5191" spans="1:4">
      <c r="A5191" s="1365">
        <v>12439</v>
      </c>
      <c r="B5191" s="1366" t="s">
        <v>13535</v>
      </c>
      <c r="C5191" s="1365" t="s">
        <v>7867</v>
      </c>
      <c r="D5191" s="1367">
        <v>37.85</v>
      </c>
    </row>
    <row r="5192" spans="1:4">
      <c r="A5192" s="1336">
        <v>12438</v>
      </c>
      <c r="B5192" s="1337" t="s">
        <v>13536</v>
      </c>
      <c r="C5192" s="1336" t="s">
        <v>7867</v>
      </c>
      <c r="D5192" s="1364">
        <v>213.44</v>
      </c>
    </row>
    <row r="5193" spans="1:4">
      <c r="A5193" s="1365">
        <v>12436</v>
      </c>
      <c r="B5193" s="1366" t="s">
        <v>13537</v>
      </c>
      <c r="C5193" s="1365" t="s">
        <v>7867</v>
      </c>
      <c r="D5193" s="1367">
        <v>269.62</v>
      </c>
    </row>
    <row r="5194" spans="1:4">
      <c r="A5194" s="1336">
        <v>36357</v>
      </c>
      <c r="B5194" s="1337" t="s">
        <v>13538</v>
      </c>
      <c r="C5194" s="1336" t="s">
        <v>7867</v>
      </c>
      <c r="D5194" s="1364">
        <v>94.82</v>
      </c>
    </row>
    <row r="5195" spans="1:4">
      <c r="A5195" s="1365">
        <v>12424</v>
      </c>
      <c r="B5195" s="1366" t="s">
        <v>13539</v>
      </c>
      <c r="C5195" s="1365" t="s">
        <v>7867</v>
      </c>
      <c r="D5195" s="1367">
        <v>48.58</v>
      </c>
    </row>
    <row r="5196" spans="1:4">
      <c r="A5196" s="1336">
        <v>12440</v>
      </c>
      <c r="B5196" s="1337" t="s">
        <v>13540</v>
      </c>
      <c r="C5196" s="1336" t="s">
        <v>7867</v>
      </c>
      <c r="D5196" s="1364">
        <v>46.96</v>
      </c>
    </row>
    <row r="5197" spans="1:4">
      <c r="A5197" s="1365">
        <v>9884</v>
      </c>
      <c r="B5197" s="1366" t="s">
        <v>13541</v>
      </c>
      <c r="C5197" s="1365" t="s">
        <v>7867</v>
      </c>
      <c r="D5197" s="1367">
        <v>35.03</v>
      </c>
    </row>
    <row r="5198" spans="1:4">
      <c r="A5198" s="1336">
        <v>9888</v>
      </c>
      <c r="B5198" s="1337" t="s">
        <v>13542</v>
      </c>
      <c r="C5198" s="1336" t="s">
        <v>7867</v>
      </c>
      <c r="D5198" s="1364">
        <v>28.14</v>
      </c>
    </row>
    <row r="5199" spans="1:4">
      <c r="A5199" s="1365">
        <v>9883</v>
      </c>
      <c r="B5199" s="1366" t="s">
        <v>13543</v>
      </c>
      <c r="C5199" s="1365" t="s">
        <v>7867</v>
      </c>
      <c r="D5199" s="1367">
        <v>12.28</v>
      </c>
    </row>
    <row r="5200" spans="1:4">
      <c r="A5200" s="1336">
        <v>9886</v>
      </c>
      <c r="B5200" s="1337" t="s">
        <v>13544</v>
      </c>
      <c r="C5200" s="1336" t="s">
        <v>7867</v>
      </c>
      <c r="D5200" s="1364">
        <v>16.82</v>
      </c>
    </row>
    <row r="5201" spans="1:4">
      <c r="A5201" s="1365">
        <v>9889</v>
      </c>
      <c r="B5201" s="1366" t="s">
        <v>13545</v>
      </c>
      <c r="C5201" s="1365" t="s">
        <v>7867</v>
      </c>
      <c r="D5201" s="1367">
        <v>85.22</v>
      </c>
    </row>
    <row r="5202" spans="1:4">
      <c r="A5202" s="1336">
        <v>9887</v>
      </c>
      <c r="B5202" s="1337" t="s">
        <v>13546</v>
      </c>
      <c r="C5202" s="1336" t="s">
        <v>7867</v>
      </c>
      <c r="D5202" s="1364">
        <v>51.5</v>
      </c>
    </row>
    <row r="5203" spans="1:4">
      <c r="A5203" s="1365">
        <v>9885</v>
      </c>
      <c r="B5203" s="1366" t="s">
        <v>13547</v>
      </c>
      <c r="C5203" s="1365" t="s">
        <v>7867</v>
      </c>
      <c r="D5203" s="1367">
        <v>16.260000000000002</v>
      </c>
    </row>
    <row r="5204" spans="1:4">
      <c r="A5204" s="1336">
        <v>9890</v>
      </c>
      <c r="B5204" s="1337" t="s">
        <v>13548</v>
      </c>
      <c r="C5204" s="1336" t="s">
        <v>7867</v>
      </c>
      <c r="D5204" s="1364">
        <v>132.02000000000001</v>
      </c>
    </row>
    <row r="5205" spans="1:4">
      <c r="A5205" s="1365">
        <v>9891</v>
      </c>
      <c r="B5205" s="1366" t="s">
        <v>13549</v>
      </c>
      <c r="C5205" s="1365" t="s">
        <v>7867</v>
      </c>
      <c r="D5205" s="1367">
        <v>185.34</v>
      </c>
    </row>
    <row r="5206" spans="1:4">
      <c r="A5206" s="1336">
        <v>39292</v>
      </c>
      <c r="B5206" s="1337" t="s">
        <v>13550</v>
      </c>
      <c r="C5206" s="1336" t="s">
        <v>7867</v>
      </c>
      <c r="D5206" s="1364">
        <v>6.85</v>
      </c>
    </row>
    <row r="5207" spans="1:4">
      <c r="A5207" s="1365">
        <v>39293</v>
      </c>
      <c r="B5207" s="1366" t="s">
        <v>13551</v>
      </c>
      <c r="C5207" s="1365" t="s">
        <v>7867</v>
      </c>
      <c r="D5207" s="1367">
        <v>11.06</v>
      </c>
    </row>
    <row r="5208" spans="1:4">
      <c r="A5208" s="1336">
        <v>39294</v>
      </c>
      <c r="B5208" s="1337" t="s">
        <v>13552</v>
      </c>
      <c r="C5208" s="1336" t="s">
        <v>7867</v>
      </c>
      <c r="D5208" s="1364">
        <v>11.06</v>
      </c>
    </row>
    <row r="5209" spans="1:4">
      <c r="A5209" s="1365">
        <v>39295</v>
      </c>
      <c r="B5209" s="1366" t="s">
        <v>13553</v>
      </c>
      <c r="C5209" s="1365" t="s">
        <v>7867</v>
      </c>
      <c r="D5209" s="1367">
        <v>18.86</v>
      </c>
    </row>
    <row r="5210" spans="1:4">
      <c r="A5210" s="1336">
        <v>36313</v>
      </c>
      <c r="B5210" s="1337" t="s">
        <v>13554</v>
      </c>
      <c r="C5210" s="1336" t="s">
        <v>7867</v>
      </c>
      <c r="D5210" s="1364">
        <v>22.48</v>
      </c>
    </row>
    <row r="5211" spans="1:4">
      <c r="A5211" s="1365">
        <v>36316</v>
      </c>
      <c r="B5211" s="1366" t="s">
        <v>13555</v>
      </c>
      <c r="C5211" s="1365" t="s">
        <v>7867</v>
      </c>
      <c r="D5211" s="1367">
        <v>27.26</v>
      </c>
    </row>
    <row r="5212" spans="1:4">
      <c r="A5212" s="1336">
        <v>64</v>
      </c>
      <c r="B5212" s="1337" t="s">
        <v>13556</v>
      </c>
      <c r="C5212" s="1336" t="s">
        <v>7867</v>
      </c>
      <c r="D5212" s="1364">
        <v>3.56</v>
      </c>
    </row>
    <row r="5213" spans="1:4">
      <c r="A5213" s="1365">
        <v>37423</v>
      </c>
      <c r="B5213" s="1366" t="s">
        <v>13557</v>
      </c>
      <c r="C5213" s="1365" t="s">
        <v>7867</v>
      </c>
      <c r="D5213" s="1367">
        <v>8.8000000000000007</v>
      </c>
    </row>
    <row r="5214" spans="1:4">
      <c r="A5214" s="1336">
        <v>39296</v>
      </c>
      <c r="B5214" s="1337" t="s">
        <v>13558</v>
      </c>
      <c r="C5214" s="1336" t="s">
        <v>7867</v>
      </c>
      <c r="D5214" s="1364">
        <v>5.29</v>
      </c>
    </row>
    <row r="5215" spans="1:4">
      <c r="A5215" s="1365">
        <v>39297</v>
      </c>
      <c r="B5215" s="1366" t="s">
        <v>13559</v>
      </c>
      <c r="C5215" s="1365" t="s">
        <v>7867</v>
      </c>
      <c r="D5215" s="1367">
        <v>7.57</v>
      </c>
    </row>
    <row r="5216" spans="1:4">
      <c r="A5216" s="1336">
        <v>39298</v>
      </c>
      <c r="B5216" s="1337" t="s">
        <v>13560</v>
      </c>
      <c r="C5216" s="1336" t="s">
        <v>7867</v>
      </c>
      <c r="D5216" s="1364">
        <v>13.33</v>
      </c>
    </row>
    <row r="5217" spans="1:4">
      <c r="A5217" s="1365">
        <v>39299</v>
      </c>
      <c r="B5217" s="1366" t="s">
        <v>13561</v>
      </c>
      <c r="C5217" s="1365" t="s">
        <v>7867</v>
      </c>
      <c r="D5217" s="1367">
        <v>22.69</v>
      </c>
    </row>
    <row r="5218" spans="1:4">
      <c r="A5218" s="1336">
        <v>9892</v>
      </c>
      <c r="B5218" s="1337" t="s">
        <v>13562</v>
      </c>
      <c r="C5218" s="1336" t="s">
        <v>7867</v>
      </c>
      <c r="D5218" s="1364">
        <v>6.17</v>
      </c>
    </row>
    <row r="5219" spans="1:4">
      <c r="A5219" s="1365">
        <v>9893</v>
      </c>
      <c r="B5219" s="1366" t="s">
        <v>13563</v>
      </c>
      <c r="C5219" s="1365" t="s">
        <v>7867</v>
      </c>
      <c r="D5219" s="1367">
        <v>67.61</v>
      </c>
    </row>
    <row r="5220" spans="1:4">
      <c r="A5220" s="1336">
        <v>9901</v>
      </c>
      <c r="B5220" s="1337" t="s">
        <v>13564</v>
      </c>
      <c r="C5220" s="1336" t="s">
        <v>7867</v>
      </c>
      <c r="D5220" s="1364">
        <v>29.74</v>
      </c>
    </row>
    <row r="5221" spans="1:4">
      <c r="A5221" s="1365">
        <v>9896</v>
      </c>
      <c r="B5221" s="1366" t="s">
        <v>13565</v>
      </c>
      <c r="C5221" s="1365" t="s">
        <v>7867</v>
      </c>
      <c r="D5221" s="1367">
        <v>25.61</v>
      </c>
    </row>
    <row r="5222" spans="1:4">
      <c r="A5222" s="1336">
        <v>9900</v>
      </c>
      <c r="B5222" s="1337" t="s">
        <v>13566</v>
      </c>
      <c r="C5222" s="1336" t="s">
        <v>7867</v>
      </c>
      <c r="D5222" s="1364">
        <v>15.85</v>
      </c>
    </row>
    <row r="5223" spans="1:4">
      <c r="A5223" s="1365">
        <v>9898</v>
      </c>
      <c r="B5223" s="1366" t="s">
        <v>13567</v>
      </c>
      <c r="C5223" s="1365" t="s">
        <v>7867</v>
      </c>
      <c r="D5223" s="1367">
        <v>138.97999999999999</v>
      </c>
    </row>
    <row r="5224" spans="1:4">
      <c r="A5224" s="1336">
        <v>9899</v>
      </c>
      <c r="B5224" s="1337" t="s">
        <v>13568</v>
      </c>
      <c r="C5224" s="1336" t="s">
        <v>7867</v>
      </c>
      <c r="D5224" s="1364">
        <v>8.5</v>
      </c>
    </row>
    <row r="5225" spans="1:4">
      <c r="A5225" s="1365">
        <v>9902</v>
      </c>
      <c r="B5225" s="1366" t="s">
        <v>13569</v>
      </c>
      <c r="C5225" s="1365" t="s">
        <v>7867</v>
      </c>
      <c r="D5225" s="1367">
        <v>176.08</v>
      </c>
    </row>
    <row r="5226" spans="1:4">
      <c r="A5226" s="1336">
        <v>9908</v>
      </c>
      <c r="B5226" s="1337" t="s">
        <v>13570</v>
      </c>
      <c r="C5226" s="1336" t="s">
        <v>7867</v>
      </c>
      <c r="D5226" s="1364">
        <v>445.93</v>
      </c>
    </row>
    <row r="5227" spans="1:4">
      <c r="A5227" s="1365">
        <v>9905</v>
      </c>
      <c r="B5227" s="1366" t="s">
        <v>13571</v>
      </c>
      <c r="C5227" s="1365" t="s">
        <v>7867</v>
      </c>
      <c r="D5227" s="1367">
        <v>6</v>
      </c>
    </row>
    <row r="5228" spans="1:4">
      <c r="A5228" s="1336">
        <v>9906</v>
      </c>
      <c r="B5228" s="1337" t="s">
        <v>13572</v>
      </c>
      <c r="C5228" s="1336" t="s">
        <v>7867</v>
      </c>
      <c r="D5228" s="1364">
        <v>7.08</v>
      </c>
    </row>
    <row r="5229" spans="1:4">
      <c r="A5229" s="1365">
        <v>9895</v>
      </c>
      <c r="B5229" s="1366" t="s">
        <v>13573</v>
      </c>
      <c r="C5229" s="1365" t="s">
        <v>7867</v>
      </c>
      <c r="D5229" s="1367">
        <v>11.95</v>
      </c>
    </row>
    <row r="5230" spans="1:4">
      <c r="A5230" s="1336">
        <v>9894</v>
      </c>
      <c r="B5230" s="1337" t="s">
        <v>13574</v>
      </c>
      <c r="C5230" s="1336" t="s">
        <v>7867</v>
      </c>
      <c r="D5230" s="1364">
        <v>23.36</v>
      </c>
    </row>
    <row r="5231" spans="1:4">
      <c r="A5231" s="1365">
        <v>9897</v>
      </c>
      <c r="B5231" s="1366" t="s">
        <v>13575</v>
      </c>
      <c r="C5231" s="1365" t="s">
        <v>7867</v>
      </c>
      <c r="D5231" s="1367">
        <v>27.47</v>
      </c>
    </row>
    <row r="5232" spans="1:4">
      <c r="A5232" s="1336">
        <v>9910</v>
      </c>
      <c r="B5232" s="1337" t="s">
        <v>13576</v>
      </c>
      <c r="C5232" s="1336" t="s">
        <v>7867</v>
      </c>
      <c r="D5232" s="1364">
        <v>63.56</v>
      </c>
    </row>
    <row r="5233" spans="1:4">
      <c r="A5233" s="1365">
        <v>9909</v>
      </c>
      <c r="B5233" s="1366" t="s">
        <v>13577</v>
      </c>
      <c r="C5233" s="1365" t="s">
        <v>7867</v>
      </c>
      <c r="D5233" s="1367">
        <v>132.09</v>
      </c>
    </row>
    <row r="5234" spans="1:4">
      <c r="A5234" s="1336">
        <v>9907</v>
      </c>
      <c r="B5234" s="1337" t="s">
        <v>13578</v>
      </c>
      <c r="C5234" s="1336" t="s">
        <v>7867</v>
      </c>
      <c r="D5234" s="1364">
        <v>196.08</v>
      </c>
    </row>
    <row r="5235" spans="1:4" ht="30">
      <c r="A5235" s="1365">
        <v>20973</v>
      </c>
      <c r="B5235" s="1366" t="s">
        <v>13579</v>
      </c>
      <c r="C5235" s="1365" t="s">
        <v>7867</v>
      </c>
      <c r="D5235" s="1367">
        <v>77.44</v>
      </c>
    </row>
    <row r="5236" spans="1:4" ht="30">
      <c r="A5236" s="1336">
        <v>20974</v>
      </c>
      <c r="B5236" s="1337" t="s">
        <v>13580</v>
      </c>
      <c r="C5236" s="1336" t="s">
        <v>7867</v>
      </c>
      <c r="D5236" s="1364">
        <v>110.79</v>
      </c>
    </row>
    <row r="5237" spans="1:4">
      <c r="A5237" s="1365">
        <v>37989</v>
      </c>
      <c r="B5237" s="1366" t="s">
        <v>13581</v>
      </c>
      <c r="C5237" s="1365" t="s">
        <v>7867</v>
      </c>
      <c r="D5237" s="1367">
        <v>10.15</v>
      </c>
    </row>
    <row r="5238" spans="1:4">
      <c r="A5238" s="1336">
        <v>37990</v>
      </c>
      <c r="B5238" s="1337" t="s">
        <v>13582</v>
      </c>
      <c r="C5238" s="1336" t="s">
        <v>7867</v>
      </c>
      <c r="D5238" s="1364">
        <v>11.8</v>
      </c>
    </row>
    <row r="5239" spans="1:4">
      <c r="A5239" s="1365">
        <v>37991</v>
      </c>
      <c r="B5239" s="1366" t="s">
        <v>13583</v>
      </c>
      <c r="C5239" s="1365" t="s">
        <v>7867</v>
      </c>
      <c r="D5239" s="1367">
        <v>18.670000000000002</v>
      </c>
    </row>
    <row r="5240" spans="1:4">
      <c r="A5240" s="1336">
        <v>37992</v>
      </c>
      <c r="B5240" s="1337" t="s">
        <v>13584</v>
      </c>
      <c r="C5240" s="1336" t="s">
        <v>7867</v>
      </c>
      <c r="D5240" s="1364">
        <v>28.51</v>
      </c>
    </row>
    <row r="5241" spans="1:4">
      <c r="A5241" s="1365">
        <v>37993</v>
      </c>
      <c r="B5241" s="1366" t="s">
        <v>13585</v>
      </c>
      <c r="C5241" s="1365" t="s">
        <v>7867</v>
      </c>
      <c r="D5241" s="1367">
        <v>42.31</v>
      </c>
    </row>
    <row r="5242" spans="1:4">
      <c r="A5242" s="1336">
        <v>37994</v>
      </c>
      <c r="B5242" s="1337" t="s">
        <v>13586</v>
      </c>
      <c r="C5242" s="1336" t="s">
        <v>7867</v>
      </c>
      <c r="D5242" s="1364">
        <v>101.68</v>
      </c>
    </row>
    <row r="5243" spans="1:4">
      <c r="A5243" s="1365">
        <v>37995</v>
      </c>
      <c r="B5243" s="1366" t="s">
        <v>13587</v>
      </c>
      <c r="C5243" s="1365" t="s">
        <v>7867</v>
      </c>
      <c r="D5243" s="1367">
        <v>147.59</v>
      </c>
    </row>
    <row r="5244" spans="1:4">
      <c r="A5244" s="1336">
        <v>37996</v>
      </c>
      <c r="B5244" s="1337" t="s">
        <v>13588</v>
      </c>
      <c r="C5244" s="1336" t="s">
        <v>7867</v>
      </c>
      <c r="D5244" s="1364">
        <v>217.61</v>
      </c>
    </row>
    <row r="5245" spans="1:4">
      <c r="A5245" s="1365">
        <v>13883</v>
      </c>
      <c r="B5245" s="1366" t="s">
        <v>13589</v>
      </c>
      <c r="C5245" s="1365" t="s">
        <v>7867</v>
      </c>
      <c r="D5245" s="1367">
        <v>81627.8</v>
      </c>
    </row>
    <row r="5246" spans="1:4">
      <c r="A5246" s="1336">
        <v>38604</v>
      </c>
      <c r="B5246" s="1337" t="s">
        <v>13590</v>
      </c>
      <c r="C5246" s="1336" t="s">
        <v>7867</v>
      </c>
      <c r="D5246" s="1364">
        <v>101666.34</v>
      </c>
    </row>
    <row r="5247" spans="1:4" ht="30">
      <c r="A5247" s="1365">
        <v>10601</v>
      </c>
      <c r="B5247" s="1366" t="s">
        <v>13591</v>
      </c>
      <c r="C5247" s="1365" t="s">
        <v>7867</v>
      </c>
      <c r="D5247" s="1367">
        <v>1977613.23</v>
      </c>
    </row>
    <row r="5248" spans="1:4">
      <c r="A5248" s="1336">
        <v>26034</v>
      </c>
      <c r="B5248" s="1337" t="s">
        <v>13592</v>
      </c>
      <c r="C5248" s="1336" t="s">
        <v>7867</v>
      </c>
      <c r="D5248" s="1364">
        <v>5206985.84</v>
      </c>
    </row>
    <row r="5249" spans="1:4">
      <c r="A5249" s="1365">
        <v>13894</v>
      </c>
      <c r="B5249" s="1366" t="s">
        <v>13593</v>
      </c>
      <c r="C5249" s="1365" t="s">
        <v>7867</v>
      </c>
      <c r="D5249" s="1367">
        <v>392649.25</v>
      </c>
    </row>
    <row r="5250" spans="1:4">
      <c r="A5250" s="1336">
        <v>13895</v>
      </c>
      <c r="B5250" s="1337" t="s">
        <v>13594</v>
      </c>
      <c r="C5250" s="1336" t="s">
        <v>7867</v>
      </c>
      <c r="D5250" s="1364">
        <v>527982.35</v>
      </c>
    </row>
    <row r="5251" spans="1:4">
      <c r="A5251" s="1365">
        <v>13892</v>
      </c>
      <c r="B5251" s="1366" t="s">
        <v>13595</v>
      </c>
      <c r="C5251" s="1365" t="s">
        <v>7867</v>
      </c>
      <c r="D5251" s="1367">
        <v>647029.46</v>
      </c>
    </row>
    <row r="5252" spans="1:4">
      <c r="A5252" s="1336">
        <v>9914</v>
      </c>
      <c r="B5252" s="1337" t="s">
        <v>13596</v>
      </c>
      <c r="C5252" s="1336" t="s">
        <v>7867</v>
      </c>
      <c r="D5252" s="1364">
        <v>700000</v>
      </c>
    </row>
    <row r="5253" spans="1:4" ht="30">
      <c r="A5253" s="1365">
        <v>36485</v>
      </c>
      <c r="B5253" s="1366" t="s">
        <v>13597</v>
      </c>
      <c r="C5253" s="1365" t="s">
        <v>7867</v>
      </c>
      <c r="D5253" s="1367">
        <v>372817.95</v>
      </c>
    </row>
    <row r="5254" spans="1:4">
      <c r="A5254" s="1336">
        <v>9912</v>
      </c>
      <c r="B5254" s="1337" t="s">
        <v>13598</v>
      </c>
      <c r="C5254" s="1336" t="s">
        <v>7867</v>
      </c>
      <c r="D5254" s="1364">
        <v>1610000</v>
      </c>
    </row>
    <row r="5255" spans="1:4">
      <c r="A5255" s="1365">
        <v>9921</v>
      </c>
      <c r="B5255" s="1366" t="s">
        <v>13599</v>
      </c>
      <c r="C5255" s="1365" t="s">
        <v>7867</v>
      </c>
      <c r="D5255" s="1367">
        <v>830514.15</v>
      </c>
    </row>
    <row r="5256" spans="1:4">
      <c r="A5256" s="1336">
        <v>21112</v>
      </c>
      <c r="B5256" s="1337" t="s">
        <v>13600</v>
      </c>
      <c r="C5256" s="1336" t="s">
        <v>7867</v>
      </c>
      <c r="D5256" s="1364">
        <v>127.91</v>
      </c>
    </row>
    <row r="5257" spans="1:4">
      <c r="A5257" s="1365">
        <v>10228</v>
      </c>
      <c r="B5257" s="1366" t="s">
        <v>13601</v>
      </c>
      <c r="C5257" s="1365" t="s">
        <v>7867</v>
      </c>
      <c r="D5257" s="1367">
        <v>148.6</v>
      </c>
    </row>
    <row r="5258" spans="1:4">
      <c r="A5258" s="1336">
        <v>11781</v>
      </c>
      <c r="B5258" s="1337" t="s">
        <v>13602</v>
      </c>
      <c r="C5258" s="1336" t="s">
        <v>7867</v>
      </c>
      <c r="D5258" s="1364">
        <v>120.38</v>
      </c>
    </row>
    <row r="5259" spans="1:4">
      <c r="A5259" s="1365">
        <v>11746</v>
      </c>
      <c r="B5259" s="1366" t="s">
        <v>13603</v>
      </c>
      <c r="C5259" s="1365" t="s">
        <v>7867</v>
      </c>
      <c r="D5259" s="1367">
        <v>23.1</v>
      </c>
    </row>
    <row r="5260" spans="1:4">
      <c r="A5260" s="1336">
        <v>11751</v>
      </c>
      <c r="B5260" s="1337" t="s">
        <v>13604</v>
      </c>
      <c r="C5260" s="1336" t="s">
        <v>7867</v>
      </c>
      <c r="D5260" s="1364">
        <v>41.49</v>
      </c>
    </row>
    <row r="5261" spans="1:4">
      <c r="A5261" s="1365">
        <v>11750</v>
      </c>
      <c r="B5261" s="1366" t="s">
        <v>13605</v>
      </c>
      <c r="C5261" s="1365" t="s">
        <v>7867</v>
      </c>
      <c r="D5261" s="1367">
        <v>34.43</v>
      </c>
    </row>
    <row r="5262" spans="1:4">
      <c r="A5262" s="1336">
        <v>11748</v>
      </c>
      <c r="B5262" s="1337" t="s">
        <v>13606</v>
      </c>
      <c r="C5262" s="1336" t="s">
        <v>7867</v>
      </c>
      <c r="D5262" s="1364">
        <v>14.82</v>
      </c>
    </row>
    <row r="5263" spans="1:4">
      <c r="A5263" s="1365">
        <v>11747</v>
      </c>
      <c r="B5263" s="1366" t="s">
        <v>13607</v>
      </c>
      <c r="C5263" s="1365" t="s">
        <v>7867</v>
      </c>
      <c r="D5263" s="1367">
        <v>63.98</v>
      </c>
    </row>
    <row r="5264" spans="1:4">
      <c r="A5264" s="1336">
        <v>11749</v>
      </c>
      <c r="B5264" s="1337" t="s">
        <v>13608</v>
      </c>
      <c r="C5264" s="1336" t="s">
        <v>7867</v>
      </c>
      <c r="D5264" s="1364">
        <v>17.11</v>
      </c>
    </row>
    <row r="5265" spans="1:4">
      <c r="A5265" s="1365">
        <v>10236</v>
      </c>
      <c r="B5265" s="1366" t="s">
        <v>13609</v>
      </c>
      <c r="C5265" s="1365" t="s">
        <v>7867</v>
      </c>
      <c r="D5265" s="1367">
        <v>56.45</v>
      </c>
    </row>
    <row r="5266" spans="1:4">
      <c r="A5266" s="1336">
        <v>10233</v>
      </c>
      <c r="B5266" s="1337" t="s">
        <v>13610</v>
      </c>
      <c r="C5266" s="1336" t="s">
        <v>7867</v>
      </c>
      <c r="D5266" s="1364">
        <v>52.9</v>
      </c>
    </row>
    <row r="5267" spans="1:4">
      <c r="A5267" s="1365">
        <v>10234</v>
      </c>
      <c r="B5267" s="1366" t="s">
        <v>13611</v>
      </c>
      <c r="C5267" s="1365" t="s">
        <v>7867</v>
      </c>
      <c r="D5267" s="1367">
        <v>33.32</v>
      </c>
    </row>
    <row r="5268" spans="1:4">
      <c r="A5268" s="1336">
        <v>10231</v>
      </c>
      <c r="B5268" s="1337" t="s">
        <v>13612</v>
      </c>
      <c r="C5268" s="1336" t="s">
        <v>7867</v>
      </c>
      <c r="D5268" s="1364">
        <v>152.82</v>
      </c>
    </row>
    <row r="5269" spans="1:4">
      <c r="A5269" s="1365">
        <v>10232</v>
      </c>
      <c r="B5269" s="1366" t="s">
        <v>13613</v>
      </c>
      <c r="C5269" s="1365" t="s">
        <v>7867</v>
      </c>
      <c r="D5269" s="1367">
        <v>85.52</v>
      </c>
    </row>
    <row r="5270" spans="1:4">
      <c r="A5270" s="1336">
        <v>10229</v>
      </c>
      <c r="B5270" s="1337" t="s">
        <v>13614</v>
      </c>
      <c r="C5270" s="1336" t="s">
        <v>7867</v>
      </c>
      <c r="D5270" s="1364">
        <v>30.14</v>
      </c>
    </row>
    <row r="5271" spans="1:4">
      <c r="A5271" s="1365">
        <v>10235</v>
      </c>
      <c r="B5271" s="1366" t="s">
        <v>13615</v>
      </c>
      <c r="C5271" s="1365" t="s">
        <v>7867</v>
      </c>
      <c r="D5271" s="1367">
        <v>209.51</v>
      </c>
    </row>
    <row r="5272" spans="1:4">
      <c r="A5272" s="1336">
        <v>10230</v>
      </c>
      <c r="B5272" s="1337" t="s">
        <v>13616</v>
      </c>
      <c r="C5272" s="1336" t="s">
        <v>7867</v>
      </c>
      <c r="D5272" s="1364">
        <v>368.71</v>
      </c>
    </row>
    <row r="5273" spans="1:4">
      <c r="A5273" s="1365">
        <v>10409</v>
      </c>
      <c r="B5273" s="1366" t="s">
        <v>13617</v>
      </c>
      <c r="C5273" s="1365" t="s">
        <v>7867</v>
      </c>
      <c r="D5273" s="1367">
        <v>109.54</v>
      </c>
    </row>
    <row r="5274" spans="1:4">
      <c r="A5274" s="1336">
        <v>10411</v>
      </c>
      <c r="B5274" s="1337" t="s">
        <v>13618</v>
      </c>
      <c r="C5274" s="1336" t="s">
        <v>7867</v>
      </c>
      <c r="D5274" s="1364">
        <v>98.02</v>
      </c>
    </row>
    <row r="5275" spans="1:4">
      <c r="A5275" s="1365">
        <v>10404</v>
      </c>
      <c r="B5275" s="1366" t="s">
        <v>13619</v>
      </c>
      <c r="C5275" s="1365" t="s">
        <v>7867</v>
      </c>
      <c r="D5275" s="1367">
        <v>39.75</v>
      </c>
    </row>
    <row r="5276" spans="1:4">
      <c r="A5276" s="1336">
        <v>10410</v>
      </c>
      <c r="B5276" s="1337" t="s">
        <v>13620</v>
      </c>
      <c r="C5276" s="1336" t="s">
        <v>7867</v>
      </c>
      <c r="D5276" s="1364">
        <v>65.47</v>
      </c>
    </row>
    <row r="5277" spans="1:4">
      <c r="A5277" s="1365">
        <v>10405</v>
      </c>
      <c r="B5277" s="1366" t="s">
        <v>13621</v>
      </c>
      <c r="C5277" s="1365" t="s">
        <v>7867</v>
      </c>
      <c r="D5277" s="1367">
        <v>219.46</v>
      </c>
    </row>
    <row r="5278" spans="1:4">
      <c r="A5278" s="1336">
        <v>10408</v>
      </c>
      <c r="B5278" s="1337" t="s">
        <v>13622</v>
      </c>
      <c r="C5278" s="1336" t="s">
        <v>7867</v>
      </c>
      <c r="D5278" s="1364">
        <v>153.47</v>
      </c>
    </row>
    <row r="5279" spans="1:4">
      <c r="A5279" s="1365">
        <v>10412</v>
      </c>
      <c r="B5279" s="1366" t="s">
        <v>13623</v>
      </c>
      <c r="C5279" s="1365" t="s">
        <v>7867</v>
      </c>
      <c r="D5279" s="1367">
        <v>48.17</v>
      </c>
    </row>
    <row r="5280" spans="1:4">
      <c r="A5280" s="1336">
        <v>10406</v>
      </c>
      <c r="B5280" s="1337" t="s">
        <v>13624</v>
      </c>
      <c r="C5280" s="1336" t="s">
        <v>7867</v>
      </c>
      <c r="D5280" s="1364">
        <v>303.12</v>
      </c>
    </row>
    <row r="5281" spans="1:4">
      <c r="A5281" s="1365">
        <v>10407</v>
      </c>
      <c r="B5281" s="1366" t="s">
        <v>13625</v>
      </c>
      <c r="C5281" s="1365" t="s">
        <v>7867</v>
      </c>
      <c r="D5281" s="1367">
        <v>470.15</v>
      </c>
    </row>
    <row r="5282" spans="1:4">
      <c r="A5282" s="1336">
        <v>10416</v>
      </c>
      <c r="B5282" s="1337" t="s">
        <v>13626</v>
      </c>
      <c r="C5282" s="1336" t="s">
        <v>7867</v>
      </c>
      <c r="D5282" s="1364">
        <v>58.31</v>
      </c>
    </row>
    <row r="5283" spans="1:4">
      <c r="A5283" s="1365">
        <v>10419</v>
      </c>
      <c r="B5283" s="1366" t="s">
        <v>13627</v>
      </c>
      <c r="C5283" s="1365" t="s">
        <v>7867</v>
      </c>
      <c r="D5283" s="1367">
        <v>50.62</v>
      </c>
    </row>
    <row r="5284" spans="1:4">
      <c r="A5284" s="1336">
        <v>21092</v>
      </c>
      <c r="B5284" s="1337" t="s">
        <v>13628</v>
      </c>
      <c r="C5284" s="1336" t="s">
        <v>7867</v>
      </c>
      <c r="D5284" s="1364">
        <v>28.94</v>
      </c>
    </row>
    <row r="5285" spans="1:4">
      <c r="A5285" s="1365">
        <v>10418</v>
      </c>
      <c r="B5285" s="1366" t="s">
        <v>13629</v>
      </c>
      <c r="C5285" s="1365" t="s">
        <v>7867</v>
      </c>
      <c r="D5285" s="1367">
        <v>33.74</v>
      </c>
    </row>
    <row r="5286" spans="1:4">
      <c r="A5286" s="1336">
        <v>12657</v>
      </c>
      <c r="B5286" s="1337" t="s">
        <v>13630</v>
      </c>
      <c r="C5286" s="1336" t="s">
        <v>7867</v>
      </c>
      <c r="D5286" s="1364">
        <v>136.15</v>
      </c>
    </row>
    <row r="5287" spans="1:4">
      <c r="A5287" s="1365">
        <v>10417</v>
      </c>
      <c r="B5287" s="1366" t="s">
        <v>13631</v>
      </c>
      <c r="C5287" s="1365" t="s">
        <v>7867</v>
      </c>
      <c r="D5287" s="1367">
        <v>84.97</v>
      </c>
    </row>
    <row r="5288" spans="1:4">
      <c r="A5288" s="1336">
        <v>10413</v>
      </c>
      <c r="B5288" s="1337" t="s">
        <v>13632</v>
      </c>
      <c r="C5288" s="1336" t="s">
        <v>7867</v>
      </c>
      <c r="D5288" s="1364">
        <v>30.88</v>
      </c>
    </row>
    <row r="5289" spans="1:4">
      <c r="A5289" s="1365">
        <v>10414</v>
      </c>
      <c r="B5289" s="1366" t="s">
        <v>13633</v>
      </c>
      <c r="C5289" s="1365" t="s">
        <v>7867</v>
      </c>
      <c r="D5289" s="1367">
        <v>185.93</v>
      </c>
    </row>
    <row r="5290" spans="1:4">
      <c r="A5290" s="1336">
        <v>10415</v>
      </c>
      <c r="B5290" s="1337" t="s">
        <v>13634</v>
      </c>
      <c r="C5290" s="1336" t="s">
        <v>7867</v>
      </c>
      <c r="D5290" s="1364">
        <v>322.69</v>
      </c>
    </row>
    <row r="5291" spans="1:4">
      <c r="A5291" s="1365">
        <v>38643</v>
      </c>
      <c r="B5291" s="1366" t="s">
        <v>13635</v>
      </c>
      <c r="C5291" s="1365" t="s">
        <v>7867</v>
      </c>
      <c r="D5291" s="1367">
        <v>32.75</v>
      </c>
    </row>
    <row r="5292" spans="1:4">
      <c r="A5292" s="1336">
        <v>6157</v>
      </c>
      <c r="B5292" s="1337" t="s">
        <v>13636</v>
      </c>
      <c r="C5292" s="1336" t="s">
        <v>7867</v>
      </c>
      <c r="D5292" s="1364">
        <v>44.74</v>
      </c>
    </row>
    <row r="5293" spans="1:4">
      <c r="A5293" s="1365">
        <v>37588</v>
      </c>
      <c r="B5293" s="1366" t="s">
        <v>13637</v>
      </c>
      <c r="C5293" s="1365" t="s">
        <v>7867</v>
      </c>
      <c r="D5293" s="1367">
        <v>20.79</v>
      </c>
    </row>
    <row r="5294" spans="1:4">
      <c r="A5294" s="1336">
        <v>6152</v>
      </c>
      <c r="B5294" s="1337" t="s">
        <v>13638</v>
      </c>
      <c r="C5294" s="1336" t="s">
        <v>7867</v>
      </c>
      <c r="D5294" s="1364">
        <v>2.46</v>
      </c>
    </row>
    <row r="5295" spans="1:4">
      <c r="A5295" s="1365">
        <v>6158</v>
      </c>
      <c r="B5295" s="1366" t="s">
        <v>13639</v>
      </c>
      <c r="C5295" s="1365" t="s">
        <v>7867</v>
      </c>
      <c r="D5295" s="1367">
        <v>2.97</v>
      </c>
    </row>
    <row r="5296" spans="1:4">
      <c r="A5296" s="1336">
        <v>6153</v>
      </c>
      <c r="B5296" s="1337" t="s">
        <v>13640</v>
      </c>
      <c r="C5296" s="1336" t="s">
        <v>7867</v>
      </c>
      <c r="D5296" s="1364">
        <v>2.31</v>
      </c>
    </row>
    <row r="5297" spans="1:4">
      <c r="A5297" s="1365">
        <v>6156</v>
      </c>
      <c r="B5297" s="1366" t="s">
        <v>13641</v>
      </c>
      <c r="C5297" s="1365" t="s">
        <v>7867</v>
      </c>
      <c r="D5297" s="1367">
        <v>2.93</v>
      </c>
    </row>
    <row r="5298" spans="1:4">
      <c r="A5298" s="1336">
        <v>6154</v>
      </c>
      <c r="B5298" s="1337" t="s">
        <v>13642</v>
      </c>
      <c r="C5298" s="1336" t="s">
        <v>7867</v>
      </c>
      <c r="D5298" s="1364">
        <v>5.52</v>
      </c>
    </row>
    <row r="5299" spans="1:4">
      <c r="A5299" s="1365">
        <v>6155</v>
      </c>
      <c r="B5299" s="1366" t="s">
        <v>13643</v>
      </c>
      <c r="C5299" s="1365" t="s">
        <v>7867</v>
      </c>
      <c r="D5299" s="1367">
        <v>11.4</v>
      </c>
    </row>
    <row r="5300" spans="1:4">
      <c r="A5300" s="1336">
        <v>3115</v>
      </c>
      <c r="B5300" s="1337" t="s">
        <v>13644</v>
      </c>
      <c r="C5300" s="1336" t="s">
        <v>7867</v>
      </c>
      <c r="D5300" s="1364">
        <v>16.03</v>
      </c>
    </row>
    <row r="5301" spans="1:4">
      <c r="A5301" s="1365">
        <v>3116</v>
      </c>
      <c r="B5301" s="1366" t="s">
        <v>13645</v>
      </c>
      <c r="C5301" s="1365" t="s">
        <v>7867</v>
      </c>
      <c r="D5301" s="1367">
        <v>16.53</v>
      </c>
    </row>
    <row r="5302" spans="1:4">
      <c r="A5302" s="1336">
        <v>38166</v>
      </c>
      <c r="B5302" s="1337" t="s">
        <v>13646</v>
      </c>
      <c r="C5302" s="1336" t="s">
        <v>7867</v>
      </c>
      <c r="D5302" s="1364">
        <v>33.82</v>
      </c>
    </row>
    <row r="5303" spans="1:4">
      <c r="A5303" s="1365">
        <v>38108</v>
      </c>
      <c r="B5303" s="1366" t="s">
        <v>13647</v>
      </c>
      <c r="C5303" s="1365" t="s">
        <v>7867</v>
      </c>
      <c r="D5303" s="1367">
        <v>27.6</v>
      </c>
    </row>
    <row r="5304" spans="1:4" ht="30">
      <c r="A5304" s="1336">
        <v>38087</v>
      </c>
      <c r="B5304" s="1337" t="s">
        <v>13648</v>
      </c>
      <c r="C5304" s="1336" t="s">
        <v>7867</v>
      </c>
      <c r="D5304" s="1364">
        <v>35.5</v>
      </c>
    </row>
    <row r="5305" spans="1:4">
      <c r="A5305" s="1365">
        <v>38109</v>
      </c>
      <c r="B5305" s="1366" t="s">
        <v>13649</v>
      </c>
      <c r="C5305" s="1365" t="s">
        <v>7867</v>
      </c>
      <c r="D5305" s="1367">
        <v>44.11</v>
      </c>
    </row>
    <row r="5306" spans="1:4" ht="30">
      <c r="A5306" s="1336">
        <v>38088</v>
      </c>
      <c r="B5306" s="1337" t="s">
        <v>13650</v>
      </c>
      <c r="C5306" s="1336" t="s">
        <v>7867</v>
      </c>
      <c r="D5306" s="1364">
        <v>46.38</v>
      </c>
    </row>
    <row r="5307" spans="1:4">
      <c r="A5307" s="1365">
        <v>38110</v>
      </c>
      <c r="B5307" s="1366" t="s">
        <v>13651</v>
      </c>
      <c r="C5307" s="1365" t="s">
        <v>7867</v>
      </c>
      <c r="D5307" s="1367">
        <v>16.97</v>
      </c>
    </row>
    <row r="5308" spans="1:4" ht="30">
      <c r="A5308" s="1336">
        <v>38089</v>
      </c>
      <c r="B5308" s="1337" t="s">
        <v>13652</v>
      </c>
      <c r="C5308" s="1336" t="s">
        <v>7867</v>
      </c>
      <c r="D5308" s="1364">
        <v>29.57</v>
      </c>
    </row>
    <row r="5309" spans="1:4">
      <c r="A5309" s="1365">
        <v>38111</v>
      </c>
      <c r="B5309" s="1366" t="s">
        <v>13653</v>
      </c>
      <c r="C5309" s="1365" t="s">
        <v>7867</v>
      </c>
      <c r="D5309" s="1367">
        <v>18.97</v>
      </c>
    </row>
    <row r="5310" spans="1:4" ht="30">
      <c r="A5310" s="1336">
        <v>38090</v>
      </c>
      <c r="B5310" s="1337" t="s">
        <v>13654</v>
      </c>
      <c r="C5310" s="1336" t="s">
        <v>7867</v>
      </c>
      <c r="D5310" s="1364">
        <v>30.56</v>
      </c>
    </row>
    <row r="5311" spans="1:4">
      <c r="A5311" s="1365">
        <v>11786</v>
      </c>
      <c r="B5311" s="1366" t="s">
        <v>13655</v>
      </c>
      <c r="C5311" s="1365" t="s">
        <v>7867</v>
      </c>
      <c r="D5311" s="1367">
        <v>247.76</v>
      </c>
    </row>
    <row r="5312" spans="1:4">
      <c r="A5312" s="1336">
        <v>13726</v>
      </c>
      <c r="B5312" s="1337" t="s">
        <v>13656</v>
      </c>
      <c r="C5312" s="1336" t="s">
        <v>7867</v>
      </c>
      <c r="D5312" s="1364">
        <v>30285.71</v>
      </c>
    </row>
    <row r="5313" spans="1:4">
      <c r="A5313" s="1365">
        <v>38400</v>
      </c>
      <c r="B5313" s="1366" t="s">
        <v>13657</v>
      </c>
      <c r="C5313" s="1365" t="s">
        <v>7867</v>
      </c>
      <c r="D5313" s="1367">
        <v>16.75</v>
      </c>
    </row>
    <row r="5314" spans="1:4">
      <c r="A5314" s="1336">
        <v>12627</v>
      </c>
      <c r="B5314" s="1337" t="s">
        <v>13658</v>
      </c>
      <c r="C5314" s="1336" t="s">
        <v>7867</v>
      </c>
      <c r="D5314" s="1364">
        <v>0.37</v>
      </c>
    </row>
    <row r="5315" spans="1:4">
      <c r="A5315" s="1365">
        <v>6138</v>
      </c>
      <c r="B5315" s="1366" t="s">
        <v>13659</v>
      </c>
      <c r="C5315" s="1365" t="s">
        <v>7867</v>
      </c>
      <c r="D5315" s="1367">
        <v>1.54</v>
      </c>
    </row>
    <row r="5316" spans="1:4">
      <c r="A5316" s="1336">
        <v>39996</v>
      </c>
      <c r="B5316" s="1337" t="s">
        <v>13660</v>
      </c>
      <c r="C5316" s="1336" t="s">
        <v>7870</v>
      </c>
      <c r="D5316" s="1364">
        <v>2.12</v>
      </c>
    </row>
    <row r="5317" spans="1:4">
      <c r="A5317" s="1365">
        <v>10478</v>
      </c>
      <c r="B5317" s="1366" t="s">
        <v>13661</v>
      </c>
      <c r="C5317" s="1365" t="s">
        <v>7872</v>
      </c>
      <c r="D5317" s="1367">
        <v>22.79</v>
      </c>
    </row>
    <row r="5318" spans="1:4">
      <c r="A5318" s="1336">
        <v>40514</v>
      </c>
      <c r="B5318" s="1337" t="s">
        <v>13662</v>
      </c>
      <c r="C5318" s="1336" t="s">
        <v>7872</v>
      </c>
      <c r="D5318" s="1364">
        <v>20.190000000000001</v>
      </c>
    </row>
    <row r="5319" spans="1:4">
      <c r="A5319" s="1365">
        <v>10475</v>
      </c>
      <c r="B5319" s="1366" t="s">
        <v>13663</v>
      </c>
      <c r="C5319" s="1365" t="s">
        <v>7872</v>
      </c>
      <c r="D5319" s="1367">
        <v>20.05</v>
      </c>
    </row>
    <row r="5320" spans="1:4">
      <c r="A5320" s="1336">
        <v>10481</v>
      </c>
      <c r="B5320" s="1337" t="s">
        <v>13664</v>
      </c>
      <c r="C5320" s="1336" t="s">
        <v>7872</v>
      </c>
      <c r="D5320" s="1364">
        <v>21.87</v>
      </c>
    </row>
    <row r="5321" spans="1:4">
      <c r="A5321" s="1365">
        <v>4031</v>
      </c>
      <c r="B5321" s="1366" t="s">
        <v>13665</v>
      </c>
      <c r="C5321" s="1365" t="s">
        <v>7868</v>
      </c>
      <c r="D5321" s="1367">
        <v>23.01</v>
      </c>
    </row>
    <row r="5322" spans="1:4">
      <c r="A5322" s="1336">
        <v>4030</v>
      </c>
      <c r="B5322" s="1337" t="s">
        <v>13666</v>
      </c>
      <c r="C5322" s="1336" t="s">
        <v>7868</v>
      </c>
      <c r="D5322" s="1364">
        <v>4.8899999999999997</v>
      </c>
    </row>
    <row r="5323" spans="1:4">
      <c r="A5323" s="1365">
        <v>39399</v>
      </c>
      <c r="B5323" s="1366" t="s">
        <v>13667</v>
      </c>
      <c r="C5323" s="1365" t="s">
        <v>7867</v>
      </c>
      <c r="D5323" s="1367">
        <v>838.67</v>
      </c>
    </row>
    <row r="5324" spans="1:4">
      <c r="A5324" s="1336">
        <v>39400</v>
      </c>
      <c r="B5324" s="1337" t="s">
        <v>13668</v>
      </c>
      <c r="C5324" s="1336" t="s">
        <v>7867</v>
      </c>
      <c r="D5324" s="1364">
        <v>911.6</v>
      </c>
    </row>
    <row r="5325" spans="1:4">
      <c r="A5325" s="1365">
        <v>39401</v>
      </c>
      <c r="B5325" s="1366" t="s">
        <v>13669</v>
      </c>
      <c r="C5325" s="1365" t="s">
        <v>7867</v>
      </c>
      <c r="D5325" s="1367">
        <v>1022.59</v>
      </c>
    </row>
    <row r="5326" spans="1:4">
      <c r="A5326" s="1336">
        <v>11652</v>
      </c>
      <c r="B5326" s="1337" t="s">
        <v>13670</v>
      </c>
      <c r="C5326" s="1336" t="s">
        <v>7867</v>
      </c>
      <c r="D5326" s="1364">
        <v>2200</v>
      </c>
    </row>
    <row r="5327" spans="1:4">
      <c r="A5327" s="1365">
        <v>13896</v>
      </c>
      <c r="B5327" s="1366" t="s">
        <v>13671</v>
      </c>
      <c r="C5327" s="1365" t="s">
        <v>7867</v>
      </c>
      <c r="D5327" s="1367">
        <v>1973.59</v>
      </c>
    </row>
    <row r="5328" spans="1:4">
      <c r="A5328" s="1336">
        <v>13475</v>
      </c>
      <c r="B5328" s="1337" t="s">
        <v>13672</v>
      </c>
      <c r="C5328" s="1336" t="s">
        <v>7867</v>
      </c>
      <c r="D5328" s="1364">
        <v>2404.0700000000002</v>
      </c>
    </row>
    <row r="5329" spans="1:4">
      <c r="A5329" s="1365">
        <v>25971</v>
      </c>
      <c r="B5329" s="1366" t="s">
        <v>13673</v>
      </c>
      <c r="C5329" s="1365" t="s">
        <v>7867</v>
      </c>
      <c r="D5329" s="1367">
        <v>1953174.08</v>
      </c>
    </row>
    <row r="5330" spans="1:4">
      <c r="A5330" s="1336">
        <v>25970</v>
      </c>
      <c r="B5330" s="1337" t="s">
        <v>13674</v>
      </c>
      <c r="C5330" s="1336" t="s">
        <v>7867</v>
      </c>
      <c r="D5330" s="1364">
        <v>822263.62</v>
      </c>
    </row>
    <row r="5331" spans="1:4">
      <c r="A5331" s="1365">
        <v>13476</v>
      </c>
      <c r="B5331" s="1366" t="s">
        <v>13675</v>
      </c>
      <c r="C5331" s="1365" t="s">
        <v>7867</v>
      </c>
      <c r="D5331" s="1367">
        <v>828222.11</v>
      </c>
    </row>
    <row r="5332" spans="1:4">
      <c r="A5332" s="1336">
        <v>10488</v>
      </c>
      <c r="B5332" s="1337" t="s">
        <v>13676</v>
      </c>
      <c r="C5332" s="1336" t="s">
        <v>7867</v>
      </c>
      <c r="D5332" s="1364">
        <v>1003400</v>
      </c>
    </row>
    <row r="5333" spans="1:4" ht="30">
      <c r="A5333" s="1365">
        <v>13606</v>
      </c>
      <c r="B5333" s="1366" t="s">
        <v>13677</v>
      </c>
      <c r="C5333" s="1365" t="s">
        <v>7867</v>
      </c>
      <c r="D5333" s="1367">
        <v>888998.05</v>
      </c>
    </row>
    <row r="5334" spans="1:4">
      <c r="A5334" s="1336">
        <v>10489</v>
      </c>
      <c r="B5334" s="1337" t="s">
        <v>13678</v>
      </c>
      <c r="C5334" s="1336" t="s">
        <v>7866</v>
      </c>
      <c r="D5334" s="1364">
        <v>12.13</v>
      </c>
    </row>
    <row r="5335" spans="1:4">
      <c r="A5335" s="1365">
        <v>41073</v>
      </c>
      <c r="B5335" s="1366" t="s">
        <v>13679</v>
      </c>
      <c r="C5335" s="1365" t="s">
        <v>7875</v>
      </c>
      <c r="D5335" s="1367">
        <v>2143.0700000000002</v>
      </c>
    </row>
    <row r="5336" spans="1:4">
      <c r="A5336" s="1336">
        <v>34391</v>
      </c>
      <c r="B5336" s="1337" t="s">
        <v>13680</v>
      </c>
      <c r="C5336" s="1336" t="s">
        <v>7868</v>
      </c>
      <c r="D5336" s="1364">
        <v>504.18</v>
      </c>
    </row>
    <row r="5337" spans="1:4">
      <c r="A5337" s="1365">
        <v>10496</v>
      </c>
      <c r="B5337" s="1366" t="s">
        <v>13681</v>
      </c>
      <c r="C5337" s="1365" t="s">
        <v>7868</v>
      </c>
      <c r="D5337" s="1367">
        <v>438.88</v>
      </c>
    </row>
    <row r="5338" spans="1:4">
      <c r="A5338" s="1336">
        <v>10497</v>
      </c>
      <c r="B5338" s="1337" t="s">
        <v>13682</v>
      </c>
      <c r="C5338" s="1336" t="s">
        <v>7868</v>
      </c>
      <c r="D5338" s="1364">
        <v>1141.1099999999999</v>
      </c>
    </row>
    <row r="5339" spans="1:4">
      <c r="A5339" s="1365">
        <v>10504</v>
      </c>
      <c r="B5339" s="1366" t="s">
        <v>13683</v>
      </c>
      <c r="C5339" s="1365" t="s">
        <v>7868</v>
      </c>
      <c r="D5339" s="1367">
        <v>1334.22</v>
      </c>
    </row>
    <row r="5340" spans="1:4">
      <c r="A5340" s="1336">
        <v>34390</v>
      </c>
      <c r="B5340" s="1337" t="s">
        <v>13684</v>
      </c>
      <c r="C5340" s="1336" t="s">
        <v>7868</v>
      </c>
      <c r="D5340" s="1364">
        <v>393.24</v>
      </c>
    </row>
    <row r="5341" spans="1:4">
      <c r="A5341" s="1365">
        <v>34389</v>
      </c>
      <c r="B5341" s="1366" t="s">
        <v>13685</v>
      </c>
      <c r="C5341" s="1365" t="s">
        <v>7868</v>
      </c>
      <c r="D5341" s="1367">
        <v>122.88</v>
      </c>
    </row>
    <row r="5342" spans="1:4">
      <c r="A5342" s="1336">
        <v>34388</v>
      </c>
      <c r="B5342" s="1337" t="s">
        <v>13686</v>
      </c>
      <c r="C5342" s="1336" t="s">
        <v>7868</v>
      </c>
      <c r="D5342" s="1364">
        <v>174.65</v>
      </c>
    </row>
    <row r="5343" spans="1:4">
      <c r="A5343" s="1365">
        <v>34387</v>
      </c>
      <c r="B5343" s="1366" t="s">
        <v>13687</v>
      </c>
      <c r="C5343" s="1365" t="s">
        <v>7868</v>
      </c>
      <c r="D5343" s="1367">
        <v>283.52</v>
      </c>
    </row>
    <row r="5344" spans="1:4">
      <c r="A5344" s="1336">
        <v>11188</v>
      </c>
      <c r="B5344" s="1337" t="s">
        <v>13688</v>
      </c>
      <c r="C5344" s="1336" t="s">
        <v>7868</v>
      </c>
      <c r="D5344" s="1364">
        <v>140.44</v>
      </c>
    </row>
    <row r="5345" spans="1:4">
      <c r="A5345" s="1336">
        <v>11189</v>
      </c>
      <c r="B5345" s="1337" t="s">
        <v>13689</v>
      </c>
      <c r="C5345" s="1336" t="s">
        <v>7868</v>
      </c>
      <c r="D5345" s="1335">
        <v>210.66</v>
      </c>
    </row>
    <row r="5346" spans="1:4">
      <c r="A5346" s="755">
        <v>21107</v>
      </c>
      <c r="B5346" s="756" t="s">
        <v>13690</v>
      </c>
      <c r="C5346" s="755" t="s">
        <v>7868</v>
      </c>
      <c r="D5346" s="972">
        <v>151.6</v>
      </c>
    </row>
    <row r="5347" spans="1:4">
      <c r="A5347" s="755">
        <v>34386</v>
      </c>
      <c r="B5347" s="756" t="s">
        <v>13691</v>
      </c>
      <c r="C5347" s="755" t="s">
        <v>7868</v>
      </c>
      <c r="D5347" s="972">
        <v>263.33</v>
      </c>
    </row>
    <row r="5348" spans="1:4">
      <c r="A5348" s="755">
        <v>10490</v>
      </c>
      <c r="B5348" s="756" t="s">
        <v>13692</v>
      </c>
      <c r="C5348" s="755" t="s">
        <v>7868</v>
      </c>
      <c r="D5348" s="972">
        <v>79</v>
      </c>
    </row>
    <row r="5349" spans="1:4">
      <c r="A5349" s="755">
        <v>10492</v>
      </c>
      <c r="B5349" s="756" t="s">
        <v>13693</v>
      </c>
      <c r="C5349" s="755" t="s">
        <v>7868</v>
      </c>
      <c r="D5349" s="972">
        <v>105.33</v>
      </c>
    </row>
    <row r="5350" spans="1:4">
      <c r="A5350" s="755">
        <v>10493</v>
      </c>
      <c r="B5350" s="756" t="s">
        <v>13694</v>
      </c>
      <c r="C5350" s="755" t="s">
        <v>7868</v>
      </c>
      <c r="D5350" s="972">
        <v>122.88</v>
      </c>
    </row>
    <row r="5351" spans="1:4">
      <c r="A5351" s="755">
        <v>10491</v>
      </c>
      <c r="B5351" s="756" t="s">
        <v>13695</v>
      </c>
      <c r="C5351" s="755" t="s">
        <v>7868</v>
      </c>
      <c r="D5351" s="972">
        <v>149.22</v>
      </c>
    </row>
    <row r="5352" spans="1:4">
      <c r="A5352" s="755">
        <v>34385</v>
      </c>
      <c r="B5352" s="756" t="s">
        <v>13696</v>
      </c>
      <c r="C5352" s="755" t="s">
        <v>7868</v>
      </c>
      <c r="D5352" s="972">
        <v>217.68</v>
      </c>
    </row>
    <row r="5353" spans="1:4">
      <c r="A5353" s="755">
        <v>10499</v>
      </c>
      <c r="B5353" s="756" t="s">
        <v>13697</v>
      </c>
      <c r="C5353" s="755" t="s">
        <v>7868</v>
      </c>
      <c r="D5353" s="972">
        <v>87.77</v>
      </c>
    </row>
    <row r="5354" spans="1:4">
      <c r="A5354" s="755">
        <v>34384</v>
      </c>
      <c r="B5354" s="756" t="s">
        <v>13698</v>
      </c>
      <c r="C5354" s="755" t="s">
        <v>7868</v>
      </c>
      <c r="D5354" s="972">
        <v>263.33</v>
      </c>
    </row>
    <row r="5355" spans="1:4">
      <c r="A5355" s="755">
        <v>11185</v>
      </c>
      <c r="B5355" s="756" t="s">
        <v>13699</v>
      </c>
      <c r="C5355" s="755" t="s">
        <v>7868</v>
      </c>
      <c r="D5355" s="972">
        <v>272.11</v>
      </c>
    </row>
    <row r="5356" spans="1:4">
      <c r="A5356" s="755">
        <v>10507</v>
      </c>
      <c r="B5356" s="756" t="s">
        <v>13700</v>
      </c>
      <c r="C5356" s="755" t="s">
        <v>7868</v>
      </c>
      <c r="D5356" s="972">
        <v>226.49</v>
      </c>
    </row>
    <row r="5357" spans="1:4">
      <c r="A5357" s="755">
        <v>10505</v>
      </c>
      <c r="B5357" s="756" t="s">
        <v>13701</v>
      </c>
      <c r="C5357" s="755" t="s">
        <v>7868</v>
      </c>
      <c r="D5357" s="972">
        <v>133.65</v>
      </c>
    </row>
    <row r="5358" spans="1:4">
      <c r="A5358" s="755">
        <v>10506</v>
      </c>
      <c r="B5358" s="756" t="s">
        <v>13702</v>
      </c>
      <c r="C5358" s="755" t="s">
        <v>7868</v>
      </c>
      <c r="D5358" s="972">
        <v>174.46</v>
      </c>
    </row>
    <row r="5359" spans="1:4">
      <c r="A5359" s="755">
        <v>5031</v>
      </c>
      <c r="B5359" s="756" t="s">
        <v>13703</v>
      </c>
      <c r="C5359" s="755" t="s">
        <v>7868</v>
      </c>
      <c r="D5359" s="972">
        <v>244.98</v>
      </c>
    </row>
    <row r="5360" spans="1:4">
      <c r="A5360" s="755">
        <v>10502</v>
      </c>
      <c r="B5360" s="756" t="s">
        <v>13704</v>
      </c>
      <c r="C5360" s="755" t="s">
        <v>7868</v>
      </c>
      <c r="D5360" s="972">
        <v>285.45999999999998</v>
      </c>
    </row>
    <row r="5361" spans="1:4">
      <c r="A5361" s="755">
        <v>10501</v>
      </c>
      <c r="B5361" s="756" t="s">
        <v>13705</v>
      </c>
      <c r="C5361" s="755" t="s">
        <v>7868</v>
      </c>
      <c r="D5361" s="972">
        <v>161.27000000000001</v>
      </c>
    </row>
    <row r="5362" spans="1:4">
      <c r="A5362" s="755">
        <v>10503</v>
      </c>
      <c r="B5362" s="756" t="s">
        <v>13706</v>
      </c>
      <c r="C5362" s="755" t="s">
        <v>7868</v>
      </c>
      <c r="D5362" s="972">
        <v>217.88</v>
      </c>
    </row>
    <row r="5363" spans="1:4">
      <c r="A5363" s="755">
        <v>40270</v>
      </c>
      <c r="B5363" s="756" t="s">
        <v>13707</v>
      </c>
      <c r="C5363" s="755" t="s">
        <v>7870</v>
      </c>
      <c r="D5363" s="972">
        <v>45.38</v>
      </c>
    </row>
    <row r="5364" spans="1:4">
      <c r="A5364" s="755">
        <v>20213</v>
      </c>
      <c r="B5364" s="756" t="s">
        <v>13708</v>
      </c>
      <c r="C5364" s="755" t="s">
        <v>7870</v>
      </c>
      <c r="D5364" s="972">
        <v>6.6</v>
      </c>
    </row>
    <row r="5365" spans="1:4">
      <c r="A5365" s="755">
        <v>20211</v>
      </c>
      <c r="B5365" s="756" t="s">
        <v>13709</v>
      </c>
      <c r="C5365" s="755" t="s">
        <v>7870</v>
      </c>
      <c r="D5365" s="972">
        <v>9.75</v>
      </c>
    </row>
    <row r="5366" spans="1:4">
      <c r="A5366" s="755">
        <v>4472</v>
      </c>
      <c r="B5366" s="756" t="s">
        <v>13710</v>
      </c>
      <c r="C5366" s="755" t="s">
        <v>7870</v>
      </c>
      <c r="D5366" s="972">
        <v>13.47</v>
      </c>
    </row>
    <row r="5367" spans="1:4">
      <c r="A5367" s="755">
        <v>35272</v>
      </c>
      <c r="B5367" s="756" t="s">
        <v>13711</v>
      </c>
      <c r="C5367" s="755" t="s">
        <v>7870</v>
      </c>
      <c r="D5367" s="972">
        <v>17.7</v>
      </c>
    </row>
    <row r="5368" spans="1:4">
      <c r="A5368" s="755">
        <v>4425</v>
      </c>
      <c r="B5368" s="756" t="s">
        <v>13712</v>
      </c>
      <c r="C5368" s="755" t="s">
        <v>7870</v>
      </c>
      <c r="D5368" s="972">
        <v>9.9</v>
      </c>
    </row>
    <row r="5369" spans="1:4">
      <c r="A5369" s="755">
        <v>4481</v>
      </c>
      <c r="B5369" s="756" t="s">
        <v>13713</v>
      </c>
      <c r="C5369" s="755" t="s">
        <v>7870</v>
      </c>
      <c r="D5369" s="972">
        <v>18.23</v>
      </c>
    </row>
    <row r="5370" spans="1:4">
      <c r="A5370" s="755">
        <v>34345</v>
      </c>
      <c r="B5370" s="756" t="s">
        <v>13714</v>
      </c>
      <c r="C5370" s="755" t="s">
        <v>7866</v>
      </c>
      <c r="D5370" s="972">
        <v>9.83</v>
      </c>
    </row>
    <row r="5371" spans="1:4">
      <c r="A5371" s="755">
        <v>41096</v>
      </c>
      <c r="B5371" s="756" t="s">
        <v>13715</v>
      </c>
      <c r="C5371" s="755" t="s">
        <v>7875</v>
      </c>
      <c r="D5371" s="972">
        <v>1734.87</v>
      </c>
    </row>
    <row r="5372" spans="1:4">
      <c r="A5372" s="755">
        <v>41776</v>
      </c>
      <c r="B5372" s="756" t="s">
        <v>13716</v>
      </c>
      <c r="C5372" s="755" t="s">
        <v>7866</v>
      </c>
      <c r="D5372" s="972">
        <v>12.12</v>
      </c>
    </row>
    <row r="5373" spans="1:4">
      <c r="A5373" s="755">
        <v>4487</v>
      </c>
      <c r="B5373" s="756" t="s">
        <v>13717</v>
      </c>
      <c r="C5373" s="755" t="s">
        <v>7870</v>
      </c>
      <c r="D5373" s="972">
        <v>8.85</v>
      </c>
    </row>
    <row r="5374" spans="1:4">
      <c r="A5374" s="755">
        <v>11157</v>
      </c>
      <c r="B5374" s="756" t="s">
        <v>13718</v>
      </c>
      <c r="C5374" s="755" t="s">
        <v>7886</v>
      </c>
      <c r="D5374" s="972">
        <v>126.03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tabColor theme="5" tint="0.39997558519241921"/>
  </sheetPr>
  <dimension ref="A2:K541"/>
  <sheetViews>
    <sheetView tabSelected="1" view="pageBreakPreview" topLeftCell="A520" zoomScaleNormal="100" zoomScaleSheetLayoutView="100" workbookViewId="0">
      <selection activeCell="B11" sqref="B11:I11"/>
    </sheetView>
  </sheetViews>
  <sheetFormatPr defaultRowHeight="12.75"/>
  <cols>
    <col min="1" max="1" width="17.5703125" style="783" customWidth="1"/>
    <col min="2" max="2" width="24.5703125" style="784" customWidth="1"/>
    <col min="3" max="3" width="80.28515625" style="784" customWidth="1"/>
    <col min="4" max="4" width="18.28515625" style="784" customWidth="1"/>
    <col min="5" max="5" width="23.28515625" style="784" customWidth="1"/>
    <col min="6" max="6" width="16.85546875" style="784" bestFit="1" customWidth="1"/>
    <col min="7" max="7" width="21.42578125" style="784" customWidth="1"/>
    <col min="8" max="8" width="10.5703125" style="783" bestFit="1" customWidth="1"/>
    <col min="9" max="9" width="16.5703125" style="784" bestFit="1" customWidth="1"/>
    <col min="10" max="257" width="9.140625" style="784"/>
    <col min="258" max="258" width="24.5703125" style="784" customWidth="1"/>
    <col min="259" max="259" width="71.7109375" style="784" customWidth="1"/>
    <col min="260" max="260" width="17.140625" style="784" bestFit="1" customWidth="1"/>
    <col min="261" max="261" width="16.7109375" style="784" bestFit="1" customWidth="1"/>
    <col min="262" max="262" width="16.85546875" style="784" bestFit="1" customWidth="1"/>
    <col min="263" max="263" width="21.42578125" style="784" customWidth="1"/>
    <col min="264" max="264" width="9.140625" style="784"/>
    <col min="265" max="265" width="16.5703125" style="784" bestFit="1" customWidth="1"/>
    <col min="266" max="513" width="9.140625" style="784"/>
    <col min="514" max="514" width="24.5703125" style="784" customWidth="1"/>
    <col min="515" max="515" width="71.7109375" style="784" customWidth="1"/>
    <col min="516" max="516" width="17.140625" style="784" bestFit="1" customWidth="1"/>
    <col min="517" max="517" width="16.7109375" style="784" bestFit="1" customWidth="1"/>
    <col min="518" max="518" width="16.85546875" style="784" bestFit="1" customWidth="1"/>
    <col min="519" max="519" width="21.42578125" style="784" customWidth="1"/>
    <col min="520" max="520" width="9.140625" style="784"/>
    <col min="521" max="521" width="16.5703125" style="784" bestFit="1" customWidth="1"/>
    <col min="522" max="769" width="9.140625" style="784"/>
    <col min="770" max="770" width="24.5703125" style="784" customWidth="1"/>
    <col min="771" max="771" width="71.7109375" style="784" customWidth="1"/>
    <col min="772" max="772" width="17.140625" style="784" bestFit="1" customWidth="1"/>
    <col min="773" max="773" width="16.7109375" style="784" bestFit="1" customWidth="1"/>
    <col min="774" max="774" width="16.85546875" style="784" bestFit="1" customWidth="1"/>
    <col min="775" max="775" width="21.42578125" style="784" customWidth="1"/>
    <col min="776" max="776" width="9.140625" style="784"/>
    <col min="777" max="777" width="16.5703125" style="784" bestFit="1" customWidth="1"/>
    <col min="778" max="1025" width="9.140625" style="784"/>
    <col min="1026" max="1026" width="24.5703125" style="784" customWidth="1"/>
    <col min="1027" max="1027" width="71.7109375" style="784" customWidth="1"/>
    <col min="1028" max="1028" width="17.140625" style="784" bestFit="1" customWidth="1"/>
    <col min="1029" max="1029" width="16.7109375" style="784" bestFit="1" customWidth="1"/>
    <col min="1030" max="1030" width="16.85546875" style="784" bestFit="1" customWidth="1"/>
    <col min="1031" max="1031" width="21.42578125" style="784" customWidth="1"/>
    <col min="1032" max="1032" width="9.140625" style="784"/>
    <col min="1033" max="1033" width="16.5703125" style="784" bestFit="1" customWidth="1"/>
    <col min="1034" max="1281" width="9.140625" style="784"/>
    <col min="1282" max="1282" width="24.5703125" style="784" customWidth="1"/>
    <col min="1283" max="1283" width="71.7109375" style="784" customWidth="1"/>
    <col min="1284" max="1284" width="17.140625" style="784" bestFit="1" customWidth="1"/>
    <col min="1285" max="1285" width="16.7109375" style="784" bestFit="1" customWidth="1"/>
    <col min="1286" max="1286" width="16.85546875" style="784" bestFit="1" customWidth="1"/>
    <col min="1287" max="1287" width="21.42578125" style="784" customWidth="1"/>
    <col min="1288" max="1288" width="9.140625" style="784"/>
    <col min="1289" max="1289" width="16.5703125" style="784" bestFit="1" customWidth="1"/>
    <col min="1290" max="1537" width="9.140625" style="784"/>
    <col min="1538" max="1538" width="24.5703125" style="784" customWidth="1"/>
    <col min="1539" max="1539" width="71.7109375" style="784" customWidth="1"/>
    <col min="1540" max="1540" width="17.140625" style="784" bestFit="1" customWidth="1"/>
    <col min="1541" max="1541" width="16.7109375" style="784" bestFit="1" customWidth="1"/>
    <col min="1542" max="1542" width="16.85546875" style="784" bestFit="1" customWidth="1"/>
    <col min="1543" max="1543" width="21.42578125" style="784" customWidth="1"/>
    <col min="1544" max="1544" width="9.140625" style="784"/>
    <col min="1545" max="1545" width="16.5703125" style="784" bestFit="1" customWidth="1"/>
    <col min="1546" max="1793" width="9.140625" style="784"/>
    <col min="1794" max="1794" width="24.5703125" style="784" customWidth="1"/>
    <col min="1795" max="1795" width="71.7109375" style="784" customWidth="1"/>
    <col min="1796" max="1796" width="17.140625" style="784" bestFit="1" customWidth="1"/>
    <col min="1797" max="1797" width="16.7109375" style="784" bestFit="1" customWidth="1"/>
    <col min="1798" max="1798" width="16.85546875" style="784" bestFit="1" customWidth="1"/>
    <col min="1799" max="1799" width="21.42578125" style="784" customWidth="1"/>
    <col min="1800" max="1800" width="9.140625" style="784"/>
    <col min="1801" max="1801" width="16.5703125" style="784" bestFit="1" customWidth="1"/>
    <col min="1802" max="2049" width="9.140625" style="784"/>
    <col min="2050" max="2050" width="24.5703125" style="784" customWidth="1"/>
    <col min="2051" max="2051" width="71.7109375" style="784" customWidth="1"/>
    <col min="2052" max="2052" width="17.140625" style="784" bestFit="1" customWidth="1"/>
    <col min="2053" max="2053" width="16.7109375" style="784" bestFit="1" customWidth="1"/>
    <col min="2054" max="2054" width="16.85546875" style="784" bestFit="1" customWidth="1"/>
    <col min="2055" max="2055" width="21.42578125" style="784" customWidth="1"/>
    <col min="2056" max="2056" width="9.140625" style="784"/>
    <col min="2057" max="2057" width="16.5703125" style="784" bestFit="1" customWidth="1"/>
    <col min="2058" max="2305" width="9.140625" style="784"/>
    <col min="2306" max="2306" width="24.5703125" style="784" customWidth="1"/>
    <col min="2307" max="2307" width="71.7109375" style="784" customWidth="1"/>
    <col min="2308" max="2308" width="17.140625" style="784" bestFit="1" customWidth="1"/>
    <col min="2309" max="2309" width="16.7109375" style="784" bestFit="1" customWidth="1"/>
    <col min="2310" max="2310" width="16.85546875" style="784" bestFit="1" customWidth="1"/>
    <col min="2311" max="2311" width="21.42578125" style="784" customWidth="1"/>
    <col min="2312" max="2312" width="9.140625" style="784"/>
    <col min="2313" max="2313" width="16.5703125" style="784" bestFit="1" customWidth="1"/>
    <col min="2314" max="2561" width="9.140625" style="784"/>
    <col min="2562" max="2562" width="24.5703125" style="784" customWidth="1"/>
    <col min="2563" max="2563" width="71.7109375" style="784" customWidth="1"/>
    <col min="2564" max="2564" width="17.140625" style="784" bestFit="1" customWidth="1"/>
    <col min="2565" max="2565" width="16.7109375" style="784" bestFit="1" customWidth="1"/>
    <col min="2566" max="2566" width="16.85546875" style="784" bestFit="1" customWidth="1"/>
    <col min="2567" max="2567" width="21.42578125" style="784" customWidth="1"/>
    <col min="2568" max="2568" width="9.140625" style="784"/>
    <col min="2569" max="2569" width="16.5703125" style="784" bestFit="1" customWidth="1"/>
    <col min="2570" max="2817" width="9.140625" style="784"/>
    <col min="2818" max="2818" width="24.5703125" style="784" customWidth="1"/>
    <col min="2819" max="2819" width="71.7109375" style="784" customWidth="1"/>
    <col min="2820" max="2820" width="17.140625" style="784" bestFit="1" customWidth="1"/>
    <col min="2821" max="2821" width="16.7109375" style="784" bestFit="1" customWidth="1"/>
    <col min="2822" max="2822" width="16.85546875" style="784" bestFit="1" customWidth="1"/>
    <col min="2823" max="2823" width="21.42578125" style="784" customWidth="1"/>
    <col min="2824" max="2824" width="9.140625" style="784"/>
    <col min="2825" max="2825" width="16.5703125" style="784" bestFit="1" customWidth="1"/>
    <col min="2826" max="3073" width="9.140625" style="784"/>
    <col min="3074" max="3074" width="24.5703125" style="784" customWidth="1"/>
    <col min="3075" max="3075" width="71.7109375" style="784" customWidth="1"/>
    <col min="3076" max="3076" width="17.140625" style="784" bestFit="1" customWidth="1"/>
    <col min="3077" max="3077" width="16.7109375" style="784" bestFit="1" customWidth="1"/>
    <col min="3078" max="3078" width="16.85546875" style="784" bestFit="1" customWidth="1"/>
    <col min="3079" max="3079" width="21.42578125" style="784" customWidth="1"/>
    <col min="3080" max="3080" width="9.140625" style="784"/>
    <col min="3081" max="3081" width="16.5703125" style="784" bestFit="1" customWidth="1"/>
    <col min="3082" max="3329" width="9.140625" style="784"/>
    <col min="3330" max="3330" width="24.5703125" style="784" customWidth="1"/>
    <col min="3331" max="3331" width="71.7109375" style="784" customWidth="1"/>
    <col min="3332" max="3332" width="17.140625" style="784" bestFit="1" customWidth="1"/>
    <col min="3333" max="3333" width="16.7109375" style="784" bestFit="1" customWidth="1"/>
    <col min="3334" max="3334" width="16.85546875" style="784" bestFit="1" customWidth="1"/>
    <col min="3335" max="3335" width="21.42578125" style="784" customWidth="1"/>
    <col min="3336" max="3336" width="9.140625" style="784"/>
    <col min="3337" max="3337" width="16.5703125" style="784" bestFit="1" customWidth="1"/>
    <col min="3338" max="3585" width="9.140625" style="784"/>
    <col min="3586" max="3586" width="24.5703125" style="784" customWidth="1"/>
    <col min="3587" max="3587" width="71.7109375" style="784" customWidth="1"/>
    <col min="3588" max="3588" width="17.140625" style="784" bestFit="1" customWidth="1"/>
    <col min="3589" max="3589" width="16.7109375" style="784" bestFit="1" customWidth="1"/>
    <col min="3590" max="3590" width="16.85546875" style="784" bestFit="1" customWidth="1"/>
    <col min="3591" max="3591" width="21.42578125" style="784" customWidth="1"/>
    <col min="3592" max="3592" width="9.140625" style="784"/>
    <col min="3593" max="3593" width="16.5703125" style="784" bestFit="1" customWidth="1"/>
    <col min="3594" max="3841" width="9.140625" style="784"/>
    <col min="3842" max="3842" width="24.5703125" style="784" customWidth="1"/>
    <col min="3843" max="3843" width="71.7109375" style="784" customWidth="1"/>
    <col min="3844" max="3844" width="17.140625" style="784" bestFit="1" customWidth="1"/>
    <col min="3845" max="3845" width="16.7109375" style="784" bestFit="1" customWidth="1"/>
    <col min="3846" max="3846" width="16.85546875" style="784" bestFit="1" customWidth="1"/>
    <col min="3847" max="3847" width="21.42578125" style="784" customWidth="1"/>
    <col min="3848" max="3848" width="9.140625" style="784"/>
    <col min="3849" max="3849" width="16.5703125" style="784" bestFit="1" customWidth="1"/>
    <col min="3850" max="4097" width="9.140625" style="784"/>
    <col min="4098" max="4098" width="24.5703125" style="784" customWidth="1"/>
    <col min="4099" max="4099" width="71.7109375" style="784" customWidth="1"/>
    <col min="4100" max="4100" width="17.140625" style="784" bestFit="1" customWidth="1"/>
    <col min="4101" max="4101" width="16.7109375" style="784" bestFit="1" customWidth="1"/>
    <col min="4102" max="4102" width="16.85546875" style="784" bestFit="1" customWidth="1"/>
    <col min="4103" max="4103" width="21.42578125" style="784" customWidth="1"/>
    <col min="4104" max="4104" width="9.140625" style="784"/>
    <col min="4105" max="4105" width="16.5703125" style="784" bestFit="1" customWidth="1"/>
    <col min="4106" max="4353" width="9.140625" style="784"/>
    <col min="4354" max="4354" width="24.5703125" style="784" customWidth="1"/>
    <col min="4355" max="4355" width="71.7109375" style="784" customWidth="1"/>
    <col min="4356" max="4356" width="17.140625" style="784" bestFit="1" customWidth="1"/>
    <col min="4357" max="4357" width="16.7109375" style="784" bestFit="1" customWidth="1"/>
    <col min="4358" max="4358" width="16.85546875" style="784" bestFit="1" customWidth="1"/>
    <col min="4359" max="4359" width="21.42578125" style="784" customWidth="1"/>
    <col min="4360" max="4360" width="9.140625" style="784"/>
    <col min="4361" max="4361" width="16.5703125" style="784" bestFit="1" customWidth="1"/>
    <col min="4362" max="4609" width="9.140625" style="784"/>
    <col min="4610" max="4610" width="24.5703125" style="784" customWidth="1"/>
    <col min="4611" max="4611" width="71.7109375" style="784" customWidth="1"/>
    <col min="4612" max="4612" width="17.140625" style="784" bestFit="1" customWidth="1"/>
    <col min="4613" max="4613" width="16.7109375" style="784" bestFit="1" customWidth="1"/>
    <col min="4614" max="4614" width="16.85546875" style="784" bestFit="1" customWidth="1"/>
    <col min="4615" max="4615" width="21.42578125" style="784" customWidth="1"/>
    <col min="4616" max="4616" width="9.140625" style="784"/>
    <col min="4617" max="4617" width="16.5703125" style="784" bestFit="1" customWidth="1"/>
    <col min="4618" max="4865" width="9.140625" style="784"/>
    <col min="4866" max="4866" width="24.5703125" style="784" customWidth="1"/>
    <col min="4867" max="4867" width="71.7109375" style="784" customWidth="1"/>
    <col min="4868" max="4868" width="17.140625" style="784" bestFit="1" customWidth="1"/>
    <col min="4869" max="4869" width="16.7109375" style="784" bestFit="1" customWidth="1"/>
    <col min="4870" max="4870" width="16.85546875" style="784" bestFit="1" customWidth="1"/>
    <col min="4871" max="4871" width="21.42578125" style="784" customWidth="1"/>
    <col min="4872" max="4872" width="9.140625" style="784"/>
    <col min="4873" max="4873" width="16.5703125" style="784" bestFit="1" customWidth="1"/>
    <col min="4874" max="5121" width="9.140625" style="784"/>
    <col min="5122" max="5122" width="24.5703125" style="784" customWidth="1"/>
    <col min="5123" max="5123" width="71.7109375" style="784" customWidth="1"/>
    <col min="5124" max="5124" width="17.140625" style="784" bestFit="1" customWidth="1"/>
    <col min="5125" max="5125" width="16.7109375" style="784" bestFit="1" customWidth="1"/>
    <col min="5126" max="5126" width="16.85546875" style="784" bestFit="1" customWidth="1"/>
    <col min="5127" max="5127" width="21.42578125" style="784" customWidth="1"/>
    <col min="5128" max="5128" width="9.140625" style="784"/>
    <col min="5129" max="5129" width="16.5703125" style="784" bestFit="1" customWidth="1"/>
    <col min="5130" max="5377" width="9.140625" style="784"/>
    <col min="5378" max="5378" width="24.5703125" style="784" customWidth="1"/>
    <col min="5379" max="5379" width="71.7109375" style="784" customWidth="1"/>
    <col min="5380" max="5380" width="17.140625" style="784" bestFit="1" customWidth="1"/>
    <col min="5381" max="5381" width="16.7109375" style="784" bestFit="1" customWidth="1"/>
    <col min="5382" max="5382" width="16.85546875" style="784" bestFit="1" customWidth="1"/>
    <col min="5383" max="5383" width="21.42578125" style="784" customWidth="1"/>
    <col min="5384" max="5384" width="9.140625" style="784"/>
    <col min="5385" max="5385" width="16.5703125" style="784" bestFit="1" customWidth="1"/>
    <col min="5386" max="5633" width="9.140625" style="784"/>
    <col min="5634" max="5634" width="24.5703125" style="784" customWidth="1"/>
    <col min="5635" max="5635" width="71.7109375" style="784" customWidth="1"/>
    <col min="5636" max="5636" width="17.140625" style="784" bestFit="1" customWidth="1"/>
    <col min="5637" max="5637" width="16.7109375" style="784" bestFit="1" customWidth="1"/>
    <col min="5638" max="5638" width="16.85546875" style="784" bestFit="1" customWidth="1"/>
    <col min="5639" max="5639" width="21.42578125" style="784" customWidth="1"/>
    <col min="5640" max="5640" width="9.140625" style="784"/>
    <col min="5641" max="5641" width="16.5703125" style="784" bestFit="1" customWidth="1"/>
    <col min="5642" max="5889" width="9.140625" style="784"/>
    <col min="5890" max="5890" width="24.5703125" style="784" customWidth="1"/>
    <col min="5891" max="5891" width="71.7109375" style="784" customWidth="1"/>
    <col min="5892" max="5892" width="17.140625" style="784" bestFit="1" customWidth="1"/>
    <col min="5893" max="5893" width="16.7109375" style="784" bestFit="1" customWidth="1"/>
    <col min="5894" max="5894" width="16.85546875" style="784" bestFit="1" customWidth="1"/>
    <col min="5895" max="5895" width="21.42578125" style="784" customWidth="1"/>
    <col min="5896" max="5896" width="9.140625" style="784"/>
    <col min="5897" max="5897" width="16.5703125" style="784" bestFit="1" customWidth="1"/>
    <col min="5898" max="6145" width="9.140625" style="784"/>
    <col min="6146" max="6146" width="24.5703125" style="784" customWidth="1"/>
    <col min="6147" max="6147" width="71.7109375" style="784" customWidth="1"/>
    <col min="6148" max="6148" width="17.140625" style="784" bestFit="1" customWidth="1"/>
    <col min="6149" max="6149" width="16.7109375" style="784" bestFit="1" customWidth="1"/>
    <col min="6150" max="6150" width="16.85546875" style="784" bestFit="1" customWidth="1"/>
    <col min="6151" max="6151" width="21.42578125" style="784" customWidth="1"/>
    <col min="6152" max="6152" width="9.140625" style="784"/>
    <col min="6153" max="6153" width="16.5703125" style="784" bestFit="1" customWidth="1"/>
    <col min="6154" max="6401" width="9.140625" style="784"/>
    <col min="6402" max="6402" width="24.5703125" style="784" customWidth="1"/>
    <col min="6403" max="6403" width="71.7109375" style="784" customWidth="1"/>
    <col min="6404" max="6404" width="17.140625" style="784" bestFit="1" customWidth="1"/>
    <col min="6405" max="6405" width="16.7109375" style="784" bestFit="1" customWidth="1"/>
    <col min="6406" max="6406" width="16.85546875" style="784" bestFit="1" customWidth="1"/>
    <col min="6407" max="6407" width="21.42578125" style="784" customWidth="1"/>
    <col min="6408" max="6408" width="9.140625" style="784"/>
    <col min="6409" max="6409" width="16.5703125" style="784" bestFit="1" customWidth="1"/>
    <col min="6410" max="6657" width="9.140625" style="784"/>
    <col min="6658" max="6658" width="24.5703125" style="784" customWidth="1"/>
    <col min="6659" max="6659" width="71.7109375" style="784" customWidth="1"/>
    <col min="6660" max="6660" width="17.140625" style="784" bestFit="1" customWidth="1"/>
    <col min="6661" max="6661" width="16.7109375" style="784" bestFit="1" customWidth="1"/>
    <col min="6662" max="6662" width="16.85546875" style="784" bestFit="1" customWidth="1"/>
    <col min="6663" max="6663" width="21.42578125" style="784" customWidth="1"/>
    <col min="6664" max="6664" width="9.140625" style="784"/>
    <col min="6665" max="6665" width="16.5703125" style="784" bestFit="1" customWidth="1"/>
    <col min="6666" max="6913" width="9.140625" style="784"/>
    <col min="6914" max="6914" width="24.5703125" style="784" customWidth="1"/>
    <col min="6915" max="6915" width="71.7109375" style="784" customWidth="1"/>
    <col min="6916" max="6916" width="17.140625" style="784" bestFit="1" customWidth="1"/>
    <col min="6917" max="6917" width="16.7109375" style="784" bestFit="1" customWidth="1"/>
    <col min="6918" max="6918" width="16.85546875" style="784" bestFit="1" customWidth="1"/>
    <col min="6919" max="6919" width="21.42578125" style="784" customWidth="1"/>
    <col min="6920" max="6920" width="9.140625" style="784"/>
    <col min="6921" max="6921" width="16.5703125" style="784" bestFit="1" customWidth="1"/>
    <col min="6922" max="7169" width="9.140625" style="784"/>
    <col min="7170" max="7170" width="24.5703125" style="784" customWidth="1"/>
    <col min="7171" max="7171" width="71.7109375" style="784" customWidth="1"/>
    <col min="7172" max="7172" width="17.140625" style="784" bestFit="1" customWidth="1"/>
    <col min="7173" max="7173" width="16.7109375" style="784" bestFit="1" customWidth="1"/>
    <col min="7174" max="7174" width="16.85546875" style="784" bestFit="1" customWidth="1"/>
    <col min="7175" max="7175" width="21.42578125" style="784" customWidth="1"/>
    <col min="7176" max="7176" width="9.140625" style="784"/>
    <col min="7177" max="7177" width="16.5703125" style="784" bestFit="1" customWidth="1"/>
    <col min="7178" max="7425" width="9.140625" style="784"/>
    <col min="7426" max="7426" width="24.5703125" style="784" customWidth="1"/>
    <col min="7427" max="7427" width="71.7109375" style="784" customWidth="1"/>
    <col min="7428" max="7428" width="17.140625" style="784" bestFit="1" customWidth="1"/>
    <col min="7429" max="7429" width="16.7109375" style="784" bestFit="1" customWidth="1"/>
    <col min="7430" max="7430" width="16.85546875" style="784" bestFit="1" customWidth="1"/>
    <col min="7431" max="7431" width="21.42578125" style="784" customWidth="1"/>
    <col min="7432" max="7432" width="9.140625" style="784"/>
    <col min="7433" max="7433" width="16.5703125" style="784" bestFit="1" customWidth="1"/>
    <col min="7434" max="7681" width="9.140625" style="784"/>
    <col min="7682" max="7682" width="24.5703125" style="784" customWidth="1"/>
    <col min="7683" max="7683" width="71.7109375" style="784" customWidth="1"/>
    <col min="7684" max="7684" width="17.140625" style="784" bestFit="1" customWidth="1"/>
    <col min="7685" max="7685" width="16.7109375" style="784" bestFit="1" customWidth="1"/>
    <col min="7686" max="7686" width="16.85546875" style="784" bestFit="1" customWidth="1"/>
    <col min="7687" max="7687" width="21.42578125" style="784" customWidth="1"/>
    <col min="7688" max="7688" width="9.140625" style="784"/>
    <col min="7689" max="7689" width="16.5703125" style="784" bestFit="1" customWidth="1"/>
    <col min="7690" max="7937" width="9.140625" style="784"/>
    <col min="7938" max="7938" width="24.5703125" style="784" customWidth="1"/>
    <col min="7939" max="7939" width="71.7109375" style="784" customWidth="1"/>
    <col min="7940" max="7940" width="17.140625" style="784" bestFit="1" customWidth="1"/>
    <col min="7941" max="7941" width="16.7109375" style="784" bestFit="1" customWidth="1"/>
    <col min="7942" max="7942" width="16.85546875" style="784" bestFit="1" customWidth="1"/>
    <col min="7943" max="7943" width="21.42578125" style="784" customWidth="1"/>
    <col min="7944" max="7944" width="9.140625" style="784"/>
    <col min="7945" max="7945" width="16.5703125" style="784" bestFit="1" customWidth="1"/>
    <col min="7946" max="8193" width="9.140625" style="784"/>
    <col min="8194" max="8194" width="24.5703125" style="784" customWidth="1"/>
    <col min="8195" max="8195" width="71.7109375" style="784" customWidth="1"/>
    <col min="8196" max="8196" width="17.140625" style="784" bestFit="1" customWidth="1"/>
    <col min="8197" max="8197" width="16.7109375" style="784" bestFit="1" customWidth="1"/>
    <col min="8198" max="8198" width="16.85546875" style="784" bestFit="1" customWidth="1"/>
    <col min="8199" max="8199" width="21.42578125" style="784" customWidth="1"/>
    <col min="8200" max="8200" width="9.140625" style="784"/>
    <col min="8201" max="8201" width="16.5703125" style="784" bestFit="1" customWidth="1"/>
    <col min="8202" max="8449" width="9.140625" style="784"/>
    <col min="8450" max="8450" width="24.5703125" style="784" customWidth="1"/>
    <col min="8451" max="8451" width="71.7109375" style="784" customWidth="1"/>
    <col min="8452" max="8452" width="17.140625" style="784" bestFit="1" customWidth="1"/>
    <col min="8453" max="8453" width="16.7109375" style="784" bestFit="1" customWidth="1"/>
    <col min="8454" max="8454" width="16.85546875" style="784" bestFit="1" customWidth="1"/>
    <col min="8455" max="8455" width="21.42578125" style="784" customWidth="1"/>
    <col min="8456" max="8456" width="9.140625" style="784"/>
    <col min="8457" max="8457" width="16.5703125" style="784" bestFit="1" customWidth="1"/>
    <col min="8458" max="8705" width="9.140625" style="784"/>
    <col min="8706" max="8706" width="24.5703125" style="784" customWidth="1"/>
    <col min="8707" max="8707" width="71.7109375" style="784" customWidth="1"/>
    <col min="8708" max="8708" width="17.140625" style="784" bestFit="1" customWidth="1"/>
    <col min="8709" max="8709" width="16.7109375" style="784" bestFit="1" customWidth="1"/>
    <col min="8710" max="8710" width="16.85546875" style="784" bestFit="1" customWidth="1"/>
    <col min="8711" max="8711" width="21.42578125" style="784" customWidth="1"/>
    <col min="8712" max="8712" width="9.140625" style="784"/>
    <col min="8713" max="8713" width="16.5703125" style="784" bestFit="1" customWidth="1"/>
    <col min="8714" max="8961" width="9.140625" style="784"/>
    <col min="8962" max="8962" width="24.5703125" style="784" customWidth="1"/>
    <col min="8963" max="8963" width="71.7109375" style="784" customWidth="1"/>
    <col min="8964" max="8964" width="17.140625" style="784" bestFit="1" customWidth="1"/>
    <col min="8965" max="8965" width="16.7109375" style="784" bestFit="1" customWidth="1"/>
    <col min="8966" max="8966" width="16.85546875" style="784" bestFit="1" customWidth="1"/>
    <col min="8967" max="8967" width="21.42578125" style="784" customWidth="1"/>
    <col min="8968" max="8968" width="9.140625" style="784"/>
    <col min="8969" max="8969" width="16.5703125" style="784" bestFit="1" customWidth="1"/>
    <col min="8970" max="9217" width="9.140625" style="784"/>
    <col min="9218" max="9218" width="24.5703125" style="784" customWidth="1"/>
    <col min="9219" max="9219" width="71.7109375" style="784" customWidth="1"/>
    <col min="9220" max="9220" width="17.140625" style="784" bestFit="1" customWidth="1"/>
    <col min="9221" max="9221" width="16.7109375" style="784" bestFit="1" customWidth="1"/>
    <col min="9222" max="9222" width="16.85546875" style="784" bestFit="1" customWidth="1"/>
    <col min="9223" max="9223" width="21.42578125" style="784" customWidth="1"/>
    <col min="9224" max="9224" width="9.140625" style="784"/>
    <col min="9225" max="9225" width="16.5703125" style="784" bestFit="1" customWidth="1"/>
    <col min="9226" max="9473" width="9.140625" style="784"/>
    <col min="9474" max="9474" width="24.5703125" style="784" customWidth="1"/>
    <col min="9475" max="9475" width="71.7109375" style="784" customWidth="1"/>
    <col min="9476" max="9476" width="17.140625" style="784" bestFit="1" customWidth="1"/>
    <col min="9477" max="9477" width="16.7109375" style="784" bestFit="1" customWidth="1"/>
    <col min="9478" max="9478" width="16.85546875" style="784" bestFit="1" customWidth="1"/>
    <col min="9479" max="9479" width="21.42578125" style="784" customWidth="1"/>
    <col min="9480" max="9480" width="9.140625" style="784"/>
    <col min="9481" max="9481" width="16.5703125" style="784" bestFit="1" customWidth="1"/>
    <col min="9482" max="9729" width="9.140625" style="784"/>
    <col min="9730" max="9730" width="24.5703125" style="784" customWidth="1"/>
    <col min="9731" max="9731" width="71.7109375" style="784" customWidth="1"/>
    <col min="9732" max="9732" width="17.140625" style="784" bestFit="1" customWidth="1"/>
    <col min="9733" max="9733" width="16.7109375" style="784" bestFit="1" customWidth="1"/>
    <col min="9734" max="9734" width="16.85546875" style="784" bestFit="1" customWidth="1"/>
    <col min="9735" max="9735" width="21.42578125" style="784" customWidth="1"/>
    <col min="9736" max="9736" width="9.140625" style="784"/>
    <col min="9737" max="9737" width="16.5703125" style="784" bestFit="1" customWidth="1"/>
    <col min="9738" max="9985" width="9.140625" style="784"/>
    <col min="9986" max="9986" width="24.5703125" style="784" customWidth="1"/>
    <col min="9987" max="9987" width="71.7109375" style="784" customWidth="1"/>
    <col min="9988" max="9988" width="17.140625" style="784" bestFit="1" customWidth="1"/>
    <col min="9989" max="9989" width="16.7109375" style="784" bestFit="1" customWidth="1"/>
    <col min="9990" max="9990" width="16.85546875" style="784" bestFit="1" customWidth="1"/>
    <col min="9991" max="9991" width="21.42578125" style="784" customWidth="1"/>
    <col min="9992" max="9992" width="9.140625" style="784"/>
    <col min="9993" max="9993" width="16.5703125" style="784" bestFit="1" customWidth="1"/>
    <col min="9994" max="10241" width="9.140625" style="784"/>
    <col min="10242" max="10242" width="24.5703125" style="784" customWidth="1"/>
    <col min="10243" max="10243" width="71.7109375" style="784" customWidth="1"/>
    <col min="10244" max="10244" width="17.140625" style="784" bestFit="1" customWidth="1"/>
    <col min="10245" max="10245" width="16.7109375" style="784" bestFit="1" customWidth="1"/>
    <col min="10246" max="10246" width="16.85546875" style="784" bestFit="1" customWidth="1"/>
    <col min="10247" max="10247" width="21.42578125" style="784" customWidth="1"/>
    <col min="10248" max="10248" width="9.140625" style="784"/>
    <col min="10249" max="10249" width="16.5703125" style="784" bestFit="1" customWidth="1"/>
    <col min="10250" max="10497" width="9.140625" style="784"/>
    <col min="10498" max="10498" width="24.5703125" style="784" customWidth="1"/>
    <col min="10499" max="10499" width="71.7109375" style="784" customWidth="1"/>
    <col min="10500" max="10500" width="17.140625" style="784" bestFit="1" customWidth="1"/>
    <col min="10501" max="10501" width="16.7109375" style="784" bestFit="1" customWidth="1"/>
    <col min="10502" max="10502" width="16.85546875" style="784" bestFit="1" customWidth="1"/>
    <col min="10503" max="10503" width="21.42578125" style="784" customWidth="1"/>
    <col min="10504" max="10504" width="9.140625" style="784"/>
    <col min="10505" max="10505" width="16.5703125" style="784" bestFit="1" customWidth="1"/>
    <col min="10506" max="10753" width="9.140625" style="784"/>
    <col min="10754" max="10754" width="24.5703125" style="784" customWidth="1"/>
    <col min="10755" max="10755" width="71.7109375" style="784" customWidth="1"/>
    <col min="10756" max="10756" width="17.140625" style="784" bestFit="1" customWidth="1"/>
    <col min="10757" max="10757" width="16.7109375" style="784" bestFit="1" customWidth="1"/>
    <col min="10758" max="10758" width="16.85546875" style="784" bestFit="1" customWidth="1"/>
    <col min="10759" max="10759" width="21.42578125" style="784" customWidth="1"/>
    <col min="10760" max="10760" width="9.140625" style="784"/>
    <col min="10761" max="10761" width="16.5703125" style="784" bestFit="1" customWidth="1"/>
    <col min="10762" max="11009" width="9.140625" style="784"/>
    <col min="11010" max="11010" width="24.5703125" style="784" customWidth="1"/>
    <col min="11011" max="11011" width="71.7109375" style="784" customWidth="1"/>
    <col min="11012" max="11012" width="17.140625" style="784" bestFit="1" customWidth="1"/>
    <col min="11013" max="11013" width="16.7109375" style="784" bestFit="1" customWidth="1"/>
    <col min="11014" max="11014" width="16.85546875" style="784" bestFit="1" customWidth="1"/>
    <col min="11015" max="11015" width="21.42578125" style="784" customWidth="1"/>
    <col min="11016" max="11016" width="9.140625" style="784"/>
    <col min="11017" max="11017" width="16.5703125" style="784" bestFit="1" customWidth="1"/>
    <col min="11018" max="11265" width="9.140625" style="784"/>
    <col min="11266" max="11266" width="24.5703125" style="784" customWidth="1"/>
    <col min="11267" max="11267" width="71.7109375" style="784" customWidth="1"/>
    <col min="11268" max="11268" width="17.140625" style="784" bestFit="1" customWidth="1"/>
    <col min="11269" max="11269" width="16.7109375" style="784" bestFit="1" customWidth="1"/>
    <col min="11270" max="11270" width="16.85546875" style="784" bestFit="1" customWidth="1"/>
    <col min="11271" max="11271" width="21.42578125" style="784" customWidth="1"/>
    <col min="11272" max="11272" width="9.140625" style="784"/>
    <col min="11273" max="11273" width="16.5703125" style="784" bestFit="1" customWidth="1"/>
    <col min="11274" max="11521" width="9.140625" style="784"/>
    <col min="11522" max="11522" width="24.5703125" style="784" customWidth="1"/>
    <col min="11523" max="11523" width="71.7109375" style="784" customWidth="1"/>
    <col min="11524" max="11524" width="17.140625" style="784" bestFit="1" customWidth="1"/>
    <col min="11525" max="11525" width="16.7109375" style="784" bestFit="1" customWidth="1"/>
    <col min="11526" max="11526" width="16.85546875" style="784" bestFit="1" customWidth="1"/>
    <col min="11527" max="11527" width="21.42578125" style="784" customWidth="1"/>
    <col min="11528" max="11528" width="9.140625" style="784"/>
    <col min="11529" max="11529" width="16.5703125" style="784" bestFit="1" customWidth="1"/>
    <col min="11530" max="11777" width="9.140625" style="784"/>
    <col min="11778" max="11778" width="24.5703125" style="784" customWidth="1"/>
    <col min="11779" max="11779" width="71.7109375" style="784" customWidth="1"/>
    <col min="11780" max="11780" width="17.140625" style="784" bestFit="1" customWidth="1"/>
    <col min="11781" max="11781" width="16.7109375" style="784" bestFit="1" customWidth="1"/>
    <col min="11782" max="11782" width="16.85546875" style="784" bestFit="1" customWidth="1"/>
    <col min="11783" max="11783" width="21.42578125" style="784" customWidth="1"/>
    <col min="11784" max="11784" width="9.140625" style="784"/>
    <col min="11785" max="11785" width="16.5703125" style="784" bestFit="1" customWidth="1"/>
    <col min="11786" max="12033" width="9.140625" style="784"/>
    <col min="12034" max="12034" width="24.5703125" style="784" customWidth="1"/>
    <col min="12035" max="12035" width="71.7109375" style="784" customWidth="1"/>
    <col min="12036" max="12036" width="17.140625" style="784" bestFit="1" customWidth="1"/>
    <col min="12037" max="12037" width="16.7109375" style="784" bestFit="1" customWidth="1"/>
    <col min="12038" max="12038" width="16.85546875" style="784" bestFit="1" customWidth="1"/>
    <col min="12039" max="12039" width="21.42578125" style="784" customWidth="1"/>
    <col min="12040" max="12040" width="9.140625" style="784"/>
    <col min="12041" max="12041" width="16.5703125" style="784" bestFit="1" customWidth="1"/>
    <col min="12042" max="12289" width="9.140625" style="784"/>
    <col min="12290" max="12290" width="24.5703125" style="784" customWidth="1"/>
    <col min="12291" max="12291" width="71.7109375" style="784" customWidth="1"/>
    <col min="12292" max="12292" width="17.140625" style="784" bestFit="1" customWidth="1"/>
    <col min="12293" max="12293" width="16.7109375" style="784" bestFit="1" customWidth="1"/>
    <col min="12294" max="12294" width="16.85546875" style="784" bestFit="1" customWidth="1"/>
    <col min="12295" max="12295" width="21.42578125" style="784" customWidth="1"/>
    <col min="12296" max="12296" width="9.140625" style="784"/>
    <col min="12297" max="12297" width="16.5703125" style="784" bestFit="1" customWidth="1"/>
    <col min="12298" max="12545" width="9.140625" style="784"/>
    <col min="12546" max="12546" width="24.5703125" style="784" customWidth="1"/>
    <col min="12547" max="12547" width="71.7109375" style="784" customWidth="1"/>
    <col min="12548" max="12548" width="17.140625" style="784" bestFit="1" customWidth="1"/>
    <col min="12549" max="12549" width="16.7109375" style="784" bestFit="1" customWidth="1"/>
    <col min="12550" max="12550" width="16.85546875" style="784" bestFit="1" customWidth="1"/>
    <col min="12551" max="12551" width="21.42578125" style="784" customWidth="1"/>
    <col min="12552" max="12552" width="9.140625" style="784"/>
    <col min="12553" max="12553" width="16.5703125" style="784" bestFit="1" customWidth="1"/>
    <col min="12554" max="12801" width="9.140625" style="784"/>
    <col min="12802" max="12802" width="24.5703125" style="784" customWidth="1"/>
    <col min="12803" max="12803" width="71.7109375" style="784" customWidth="1"/>
    <col min="12804" max="12804" width="17.140625" style="784" bestFit="1" customWidth="1"/>
    <col min="12805" max="12805" width="16.7109375" style="784" bestFit="1" customWidth="1"/>
    <col min="12806" max="12806" width="16.85546875" style="784" bestFit="1" customWidth="1"/>
    <col min="12807" max="12807" width="21.42578125" style="784" customWidth="1"/>
    <col min="12808" max="12808" width="9.140625" style="784"/>
    <col min="12809" max="12809" width="16.5703125" style="784" bestFit="1" customWidth="1"/>
    <col min="12810" max="13057" width="9.140625" style="784"/>
    <col min="13058" max="13058" width="24.5703125" style="784" customWidth="1"/>
    <col min="13059" max="13059" width="71.7109375" style="784" customWidth="1"/>
    <col min="13060" max="13060" width="17.140625" style="784" bestFit="1" customWidth="1"/>
    <col min="13061" max="13061" width="16.7109375" style="784" bestFit="1" customWidth="1"/>
    <col min="13062" max="13062" width="16.85546875" style="784" bestFit="1" customWidth="1"/>
    <col min="13063" max="13063" width="21.42578125" style="784" customWidth="1"/>
    <col min="13064" max="13064" width="9.140625" style="784"/>
    <col min="13065" max="13065" width="16.5703125" style="784" bestFit="1" customWidth="1"/>
    <col min="13066" max="13313" width="9.140625" style="784"/>
    <col min="13314" max="13314" width="24.5703125" style="784" customWidth="1"/>
    <col min="13315" max="13315" width="71.7109375" style="784" customWidth="1"/>
    <col min="13316" max="13316" width="17.140625" style="784" bestFit="1" customWidth="1"/>
    <col min="13317" max="13317" width="16.7109375" style="784" bestFit="1" customWidth="1"/>
    <col min="13318" max="13318" width="16.85546875" style="784" bestFit="1" customWidth="1"/>
    <col min="13319" max="13319" width="21.42578125" style="784" customWidth="1"/>
    <col min="13320" max="13320" width="9.140625" style="784"/>
    <col min="13321" max="13321" width="16.5703125" style="784" bestFit="1" customWidth="1"/>
    <col min="13322" max="13569" width="9.140625" style="784"/>
    <col min="13570" max="13570" width="24.5703125" style="784" customWidth="1"/>
    <col min="13571" max="13571" width="71.7109375" style="784" customWidth="1"/>
    <col min="13572" max="13572" width="17.140625" style="784" bestFit="1" customWidth="1"/>
    <col min="13573" max="13573" width="16.7109375" style="784" bestFit="1" customWidth="1"/>
    <col min="13574" max="13574" width="16.85546875" style="784" bestFit="1" customWidth="1"/>
    <col min="13575" max="13575" width="21.42578125" style="784" customWidth="1"/>
    <col min="13576" max="13576" width="9.140625" style="784"/>
    <col min="13577" max="13577" width="16.5703125" style="784" bestFit="1" customWidth="1"/>
    <col min="13578" max="13825" width="9.140625" style="784"/>
    <col min="13826" max="13826" width="24.5703125" style="784" customWidth="1"/>
    <col min="13827" max="13827" width="71.7109375" style="784" customWidth="1"/>
    <col min="13828" max="13828" width="17.140625" style="784" bestFit="1" customWidth="1"/>
    <col min="13829" max="13829" width="16.7109375" style="784" bestFit="1" customWidth="1"/>
    <col min="13830" max="13830" width="16.85546875" style="784" bestFit="1" customWidth="1"/>
    <col min="13831" max="13831" width="21.42578125" style="784" customWidth="1"/>
    <col min="13832" max="13832" width="9.140625" style="784"/>
    <col min="13833" max="13833" width="16.5703125" style="784" bestFit="1" customWidth="1"/>
    <col min="13834" max="14081" width="9.140625" style="784"/>
    <col min="14082" max="14082" width="24.5703125" style="784" customWidth="1"/>
    <col min="14083" max="14083" width="71.7109375" style="784" customWidth="1"/>
    <col min="14084" max="14084" width="17.140625" style="784" bestFit="1" customWidth="1"/>
    <col min="14085" max="14085" width="16.7109375" style="784" bestFit="1" customWidth="1"/>
    <col min="14086" max="14086" width="16.85546875" style="784" bestFit="1" customWidth="1"/>
    <col min="14087" max="14087" width="21.42578125" style="784" customWidth="1"/>
    <col min="14088" max="14088" width="9.140625" style="784"/>
    <col min="14089" max="14089" width="16.5703125" style="784" bestFit="1" customWidth="1"/>
    <col min="14090" max="14337" width="9.140625" style="784"/>
    <col min="14338" max="14338" width="24.5703125" style="784" customWidth="1"/>
    <col min="14339" max="14339" width="71.7109375" style="784" customWidth="1"/>
    <col min="14340" max="14340" width="17.140625" style="784" bestFit="1" customWidth="1"/>
    <col min="14341" max="14341" width="16.7109375" style="784" bestFit="1" customWidth="1"/>
    <col min="14342" max="14342" width="16.85546875" style="784" bestFit="1" customWidth="1"/>
    <col min="14343" max="14343" width="21.42578125" style="784" customWidth="1"/>
    <col min="14344" max="14344" width="9.140625" style="784"/>
    <col min="14345" max="14345" width="16.5703125" style="784" bestFit="1" customWidth="1"/>
    <col min="14346" max="14593" width="9.140625" style="784"/>
    <col min="14594" max="14594" width="24.5703125" style="784" customWidth="1"/>
    <col min="14595" max="14595" width="71.7109375" style="784" customWidth="1"/>
    <col min="14596" max="14596" width="17.140625" style="784" bestFit="1" customWidth="1"/>
    <col min="14597" max="14597" width="16.7109375" style="784" bestFit="1" customWidth="1"/>
    <col min="14598" max="14598" width="16.85546875" style="784" bestFit="1" customWidth="1"/>
    <col min="14599" max="14599" width="21.42578125" style="784" customWidth="1"/>
    <col min="14600" max="14600" width="9.140625" style="784"/>
    <col min="14601" max="14601" width="16.5703125" style="784" bestFit="1" customWidth="1"/>
    <col min="14602" max="14849" width="9.140625" style="784"/>
    <col min="14850" max="14850" width="24.5703125" style="784" customWidth="1"/>
    <col min="14851" max="14851" width="71.7109375" style="784" customWidth="1"/>
    <col min="14852" max="14852" width="17.140625" style="784" bestFit="1" customWidth="1"/>
    <col min="14853" max="14853" width="16.7109375" style="784" bestFit="1" customWidth="1"/>
    <col min="14854" max="14854" width="16.85546875" style="784" bestFit="1" customWidth="1"/>
    <col min="14855" max="14855" width="21.42578125" style="784" customWidth="1"/>
    <col min="14856" max="14856" width="9.140625" style="784"/>
    <col min="14857" max="14857" width="16.5703125" style="784" bestFit="1" customWidth="1"/>
    <col min="14858" max="15105" width="9.140625" style="784"/>
    <col min="15106" max="15106" width="24.5703125" style="784" customWidth="1"/>
    <col min="15107" max="15107" width="71.7109375" style="784" customWidth="1"/>
    <col min="15108" max="15108" width="17.140625" style="784" bestFit="1" customWidth="1"/>
    <col min="15109" max="15109" width="16.7109375" style="784" bestFit="1" customWidth="1"/>
    <col min="15110" max="15110" width="16.85546875" style="784" bestFit="1" customWidth="1"/>
    <col min="15111" max="15111" width="21.42578125" style="784" customWidth="1"/>
    <col min="15112" max="15112" width="9.140625" style="784"/>
    <col min="15113" max="15113" width="16.5703125" style="784" bestFit="1" customWidth="1"/>
    <col min="15114" max="15361" width="9.140625" style="784"/>
    <col min="15362" max="15362" width="24.5703125" style="784" customWidth="1"/>
    <col min="15363" max="15363" width="71.7109375" style="784" customWidth="1"/>
    <col min="15364" max="15364" width="17.140625" style="784" bestFit="1" customWidth="1"/>
    <col min="15365" max="15365" width="16.7109375" style="784" bestFit="1" customWidth="1"/>
    <col min="15366" max="15366" width="16.85546875" style="784" bestFit="1" customWidth="1"/>
    <col min="15367" max="15367" width="21.42578125" style="784" customWidth="1"/>
    <col min="15368" max="15368" width="9.140625" style="784"/>
    <col min="15369" max="15369" width="16.5703125" style="784" bestFit="1" customWidth="1"/>
    <col min="15370" max="15617" width="9.140625" style="784"/>
    <col min="15618" max="15618" width="24.5703125" style="784" customWidth="1"/>
    <col min="15619" max="15619" width="71.7109375" style="784" customWidth="1"/>
    <col min="15620" max="15620" width="17.140625" style="784" bestFit="1" customWidth="1"/>
    <col min="15621" max="15621" width="16.7109375" style="784" bestFit="1" customWidth="1"/>
    <col min="15622" max="15622" width="16.85546875" style="784" bestFit="1" customWidth="1"/>
    <col min="15623" max="15623" width="21.42578125" style="784" customWidth="1"/>
    <col min="15624" max="15624" width="9.140625" style="784"/>
    <col min="15625" max="15625" width="16.5703125" style="784" bestFit="1" customWidth="1"/>
    <col min="15626" max="15873" width="9.140625" style="784"/>
    <col min="15874" max="15874" width="24.5703125" style="784" customWidth="1"/>
    <col min="15875" max="15875" width="71.7109375" style="784" customWidth="1"/>
    <col min="15876" max="15876" width="17.140625" style="784" bestFit="1" customWidth="1"/>
    <col min="15877" max="15877" width="16.7109375" style="784" bestFit="1" customWidth="1"/>
    <col min="15878" max="15878" width="16.85546875" style="784" bestFit="1" customWidth="1"/>
    <col min="15879" max="15879" width="21.42578125" style="784" customWidth="1"/>
    <col min="15880" max="15880" width="9.140625" style="784"/>
    <col min="15881" max="15881" width="16.5703125" style="784" bestFit="1" customWidth="1"/>
    <col min="15882" max="16129" width="9.140625" style="784"/>
    <col min="16130" max="16130" width="24.5703125" style="784" customWidth="1"/>
    <col min="16131" max="16131" width="71.7109375" style="784" customWidth="1"/>
    <col min="16132" max="16132" width="17.140625" style="784" bestFit="1" customWidth="1"/>
    <col min="16133" max="16133" width="16.7109375" style="784" bestFit="1" customWidth="1"/>
    <col min="16134" max="16134" width="16.85546875" style="784" bestFit="1" customWidth="1"/>
    <col min="16135" max="16135" width="21.42578125" style="784" customWidth="1"/>
    <col min="16136" max="16136" width="9.140625" style="784"/>
    <col min="16137" max="16137" width="16.5703125" style="784" bestFit="1" customWidth="1"/>
    <col min="16138" max="16384" width="9.140625" style="784"/>
  </cols>
  <sheetData>
    <row r="2" spans="1:8" s="809" customFormat="1">
      <c r="B2" s="810"/>
      <c r="C2" s="811"/>
      <c r="D2" s="812"/>
      <c r="E2" s="813"/>
      <c r="F2" s="814"/>
      <c r="G2" s="812"/>
    </row>
    <row r="3" spans="1:8" s="783" customFormat="1" ht="15.75" thickBot="1">
      <c r="A3" s="815" t="s">
        <v>1971</v>
      </c>
    </row>
    <row r="4" spans="1:8" s="821" customFormat="1" ht="6" customHeight="1" thickBot="1">
      <c r="A4" s="815" t="s">
        <v>1972</v>
      </c>
      <c r="B4" s="816"/>
      <c r="C4" s="817"/>
      <c r="D4" s="818"/>
      <c r="E4" s="819"/>
      <c r="F4" s="819"/>
      <c r="G4" s="820"/>
    </row>
    <row r="5" spans="1:8" s="824" customFormat="1" ht="60" customHeight="1">
      <c r="A5" s="822"/>
      <c r="B5" s="823"/>
      <c r="C5" s="1251" t="s">
        <v>3</v>
      </c>
      <c r="D5" s="1904" t="str">
        <f>'ORÇAMENTO '!F5</f>
        <v>Ref.: Tabela de Serviços
SINAPI (MAIO/2018)                                                           COM DESONERAÇÃO
e/ou composições PiniTCPO</v>
      </c>
      <c r="E5" s="1905"/>
      <c r="F5" s="1904"/>
      <c r="G5" s="1905"/>
    </row>
    <row r="6" spans="1:8" s="824" customFormat="1" ht="60" thickBot="1">
      <c r="A6" s="822"/>
      <c r="B6" s="825"/>
      <c r="C6" s="1252" t="s">
        <v>4</v>
      </c>
      <c r="D6" s="1152" t="s">
        <v>7</v>
      </c>
      <c r="E6" s="1117">
        <f>'ORÇAMENTO '!G6</f>
        <v>0.26369999999999999</v>
      </c>
      <c r="F6" s="1906"/>
      <c r="G6" s="1907"/>
    </row>
    <row r="7" spans="1:8" s="826" customFormat="1" ht="15" customHeight="1" thickBot="1">
      <c r="B7" s="1908" t="s">
        <v>2089</v>
      </c>
      <c r="C7" s="1909"/>
      <c r="D7" s="1909"/>
      <c r="E7" s="1909"/>
      <c r="F7" s="1909"/>
      <c r="G7" s="1910"/>
    </row>
    <row r="8" spans="1:8" s="821" customFormat="1" ht="6" thickBot="1">
      <c r="B8" s="816"/>
      <c r="C8" s="817"/>
      <c r="D8" s="818"/>
      <c r="E8" s="819"/>
      <c r="F8" s="819"/>
      <c r="G8" s="820"/>
    </row>
    <row r="9" spans="1:8" s="827" customFormat="1" ht="15.75">
      <c r="B9" s="828" t="s">
        <v>8</v>
      </c>
      <c r="C9" s="829" t="str">
        <f>'ORÇAMENTO '!D9</f>
        <v>UNIDADE BÁSICA DE SAÚDE DO GUTIERREZ</v>
      </c>
      <c r="D9" s="830"/>
      <c r="E9" s="831"/>
      <c r="F9" s="832" t="s">
        <v>9</v>
      </c>
      <c r="G9" s="833">
        <f ca="1">'ORÇAMENTO '!J9</f>
        <v>43395</v>
      </c>
    </row>
    <row r="10" spans="1:8" s="834" customFormat="1" ht="36.75" customHeight="1">
      <c r="B10" s="1253" t="s">
        <v>10</v>
      </c>
      <c r="C10" s="1861" t="str">
        <f>'ORÇAMENTO '!D10</f>
        <v>RUA ARARAS, ESQ. DIREITA COM RUA BIGUÁ, ESQ. ESQUERDA COM ARUA ARAPONGAS, S/Nº, BAIRRO CONJUNTO HABITACIONAL GUTIERREZ, PRIMAVERA DO LESTE -MT</v>
      </c>
      <c r="D10" s="1861"/>
      <c r="E10" s="1861"/>
      <c r="F10" s="1255" t="s">
        <v>11</v>
      </c>
      <c r="G10" s="1254">
        <f>'ENCARGOS SOCIAIS'!E46</f>
        <v>0.88800000000000012</v>
      </c>
    </row>
    <row r="11" spans="1:8" s="834" customFormat="1" ht="16.5" thickBot="1">
      <c r="B11" s="835"/>
      <c r="C11" s="836"/>
      <c r="D11" s="837"/>
      <c r="E11" s="838"/>
      <c r="F11" s="839" t="s">
        <v>2504</v>
      </c>
      <c r="G11" s="840" t="str">
        <f>'ORÇAMENTO '!J11</f>
        <v>CONSTRUÇÃO</v>
      </c>
    </row>
    <row r="12" spans="1:8" s="841" customFormat="1" ht="6" thickBot="1">
      <c r="B12" s="842"/>
      <c r="C12" s="843"/>
      <c r="D12" s="844"/>
      <c r="E12" s="845"/>
      <c r="F12" s="845"/>
      <c r="G12" s="846"/>
    </row>
    <row r="13" spans="1:8" s="834" customFormat="1" ht="18.75" thickBot="1">
      <c r="B13" s="1911" t="s">
        <v>2721</v>
      </c>
      <c r="C13" s="1912"/>
      <c r="D13" s="1912"/>
      <c r="E13" s="1912"/>
      <c r="F13" s="1912"/>
      <c r="G13" s="1913"/>
    </row>
    <row r="14" spans="1:8" s="841" customFormat="1" ht="6" thickBot="1">
      <c r="B14" s="847"/>
      <c r="C14" s="848"/>
      <c r="D14" s="849"/>
      <c r="E14" s="850"/>
      <c r="F14" s="850"/>
      <c r="G14" s="851"/>
    </row>
    <row r="15" spans="1:8" s="785" customFormat="1" ht="9.9499999999999993" customHeight="1" thickBot="1">
      <c r="B15" s="852"/>
      <c r="C15" s="853"/>
      <c r="D15" s="853"/>
      <c r="E15" s="853"/>
      <c r="F15" s="853"/>
      <c r="G15" s="853"/>
    </row>
    <row r="16" spans="1:8" s="764" customFormat="1" ht="15.75" hidden="1">
      <c r="A16" s="761"/>
      <c r="B16" s="762" t="s">
        <v>1180</v>
      </c>
      <c r="C16" s="1883" t="s">
        <v>2090</v>
      </c>
      <c r="D16" s="1884"/>
      <c r="E16" s="1884"/>
      <c r="F16" s="1885"/>
      <c r="G16" s="763" t="s">
        <v>25</v>
      </c>
      <c r="H16" s="761"/>
    </row>
    <row r="17" spans="1:8" s="764" customFormat="1" ht="47.25" hidden="1">
      <c r="A17" s="761"/>
      <c r="B17" s="631" t="s">
        <v>1181</v>
      </c>
      <c r="C17" s="632" t="s">
        <v>1169</v>
      </c>
      <c r="D17" s="632" t="s">
        <v>30</v>
      </c>
      <c r="E17" s="632" t="s">
        <v>1170</v>
      </c>
      <c r="F17" s="765" t="s">
        <v>1171</v>
      </c>
      <c r="G17" s="766" t="s">
        <v>1172</v>
      </c>
      <c r="H17" s="761"/>
    </row>
    <row r="18" spans="1:8" s="764" customFormat="1" ht="15.75" hidden="1">
      <c r="A18" s="761"/>
      <c r="B18" s="1899" t="s">
        <v>1173</v>
      </c>
      <c r="C18" s="1900"/>
      <c r="D18" s="1900"/>
      <c r="E18" s="1900"/>
      <c r="F18" s="1900"/>
      <c r="G18" s="1901"/>
      <c r="H18" s="761"/>
    </row>
    <row r="19" spans="1:8" s="764" customFormat="1" ht="30" hidden="1">
      <c r="A19" s="767" t="s">
        <v>1971</v>
      </c>
      <c r="B19" s="768">
        <v>370</v>
      </c>
      <c r="C19" s="554" t="str">
        <f>IF($A19="INSUMO",VLOOKUP($B19,'BANCO DE DADOS MAIO INSUMOS'!$A:$D,2,FALSE),VLOOKUP($B19,'BANCO DE DADOS MAIO SERVIÇOS'!$A:$D,2,FALSE))</f>
        <v>AREIA MEDIA - POSTO JAZIDA/FORNECEDOR (RETIRADO NA JAZIDA, SEM TRANSPORTE)</v>
      </c>
      <c r="D19" s="769" t="str">
        <f>IF($A19="INSUMO",VLOOKUP($B19,'BANCO DE DADOS MAIO INSUMOS'!$A:$D,3,FALSE),VLOOKUP($B19,'BANCO DE DADOS MAIO SERVIÇOS'!$A:$D,3,FALSE))</f>
        <v xml:space="preserve">M3    </v>
      </c>
      <c r="E19" s="770">
        <v>1.1499999999999999</v>
      </c>
      <c r="F19" s="771">
        <f>IF($A19="INSUMO",VLOOKUP($B19,'BANCO DE DADOS MAIO INSUMOS'!$A:$D,4,FALSE),VLOOKUP($B19,'BANCO DE DADOS MAIO SERVIÇOS'!$A:$D,4,FALSE))</f>
        <v>56.25</v>
      </c>
      <c r="G19" s="772">
        <f>TRUNC(E19*F19,2)</f>
        <v>64.680000000000007</v>
      </c>
      <c r="H19" s="761"/>
    </row>
    <row r="20" spans="1:8" s="764" customFormat="1" ht="15.75" hidden="1">
      <c r="A20" s="761"/>
      <c r="B20" s="1899" t="s">
        <v>1174</v>
      </c>
      <c r="C20" s="1900"/>
      <c r="D20" s="1900"/>
      <c r="E20" s="1900"/>
      <c r="F20" s="1900"/>
      <c r="G20" s="1901"/>
      <c r="H20" s="761"/>
    </row>
    <row r="21" spans="1:8" s="764" customFormat="1" ht="16.5" hidden="1" thickBot="1">
      <c r="A21" s="767" t="s">
        <v>1972</v>
      </c>
      <c r="B21" s="786">
        <v>88316</v>
      </c>
      <c r="C21" s="555" t="str">
        <f>IF($A21="INSUMO",VLOOKUP($B21,'BANCO DE DADOS MAIO INSUMOS'!$A:$D,2,FALSE),VLOOKUP($B21,'BANCO DE DADOS MAIO SERVIÇOS'!$A:$D,2,FALSE))</f>
        <v>SERVENTE COM ENCARGOS COMPLEMENTARES</v>
      </c>
      <c r="D21" s="787" t="str">
        <f>IF($A21="INSUMO",VLOOKUP($B21,'BANCO DE DADOS MAIO INSUMOS'!$A:$D,3,FALSE),VLOOKUP($B21,'BANCO DE DADOS MAIO SERVIÇOS'!$A:$D,3,FALSE))</f>
        <v>H</v>
      </c>
      <c r="E21" s="788">
        <v>0.4</v>
      </c>
      <c r="F21" s="789">
        <f>IF($A21="INSUMO",VLOOKUP($B21,'BANCO DE DADOS MAIO INSUMOS'!$A:$D,4,FALSE),VLOOKUP($B21,'BANCO DE DADOS MAIO SERVIÇOS'!$A:$D,4,FALSE))</f>
        <v>14.16</v>
      </c>
      <c r="G21" s="790">
        <f>TRUNC(E21*F21,2)</f>
        <v>5.66</v>
      </c>
      <c r="H21" s="761"/>
    </row>
    <row r="22" spans="1:8" s="774" customFormat="1" ht="16.5" hidden="1" thickBot="1">
      <c r="B22" s="856" t="s">
        <v>2091</v>
      </c>
      <c r="C22" s="775"/>
      <c r="D22" s="775"/>
      <c r="E22" s="775"/>
      <c r="F22" s="801" t="s">
        <v>1175</v>
      </c>
      <c r="G22" s="802">
        <f>SUM(G19:G21)</f>
        <v>70.34</v>
      </c>
    </row>
    <row r="23" spans="1:8" s="764" customFormat="1" ht="15.75" hidden="1" thickBot="1">
      <c r="A23" s="761"/>
      <c r="H23" s="761"/>
    </row>
    <row r="24" spans="1:8" s="764" customFormat="1" ht="35.25" hidden="1" customHeight="1">
      <c r="A24" s="761"/>
      <c r="B24" s="762" t="s">
        <v>1182</v>
      </c>
      <c r="C24" s="1883" t="s">
        <v>2092</v>
      </c>
      <c r="D24" s="1896"/>
      <c r="E24" s="1896"/>
      <c r="F24" s="1897"/>
      <c r="G24" s="763" t="s">
        <v>30</v>
      </c>
      <c r="H24" s="761"/>
    </row>
    <row r="25" spans="1:8" s="764" customFormat="1" ht="47.25" hidden="1">
      <c r="A25" s="761"/>
      <c r="B25" s="631" t="s">
        <v>1181</v>
      </c>
      <c r="C25" s="632" t="s">
        <v>1169</v>
      </c>
      <c r="D25" s="632" t="s">
        <v>30</v>
      </c>
      <c r="E25" s="632" t="s">
        <v>1170</v>
      </c>
      <c r="F25" s="765" t="s">
        <v>1171</v>
      </c>
      <c r="G25" s="766" t="s">
        <v>1172</v>
      </c>
      <c r="H25" s="761"/>
    </row>
    <row r="26" spans="1:8" s="764" customFormat="1" ht="15.75" hidden="1">
      <c r="A26" s="761"/>
      <c r="B26" s="1899" t="s">
        <v>1173</v>
      </c>
      <c r="C26" s="1900"/>
      <c r="D26" s="1900"/>
      <c r="E26" s="1900"/>
      <c r="F26" s="1900"/>
      <c r="G26" s="1901"/>
      <c r="H26" s="761"/>
    </row>
    <row r="27" spans="1:8" s="764" customFormat="1" ht="30" hidden="1">
      <c r="A27" s="767" t="s">
        <v>1971</v>
      </c>
      <c r="B27" s="768">
        <v>819</v>
      </c>
      <c r="C27" s="554" t="str">
        <f>IF($A27="INSUMO",VLOOKUP($B27,'BANCO DE DADOS MAIO INSUMOS'!$A:$D,2,FALSE),VLOOKUP($B27,'BANCO DE DADOS MAIO SERVIÇOS'!$A:$D,2,FALSE))</f>
        <v>BUCHA DE REDUCAO DE PVC, SOLDAVEL, CURTA, COM 50 X 40 MM, PARA AGUA FRIA PREDIAL</v>
      </c>
      <c r="D27" s="769" t="str">
        <f>IF($A27="INSUMO",VLOOKUP($B27,'BANCO DE DADOS MAIO INSUMOS'!$A:$D,3,FALSE),VLOOKUP($B27,'BANCO DE DADOS MAIO SERVIÇOS'!$A:$D,3,FALSE))</f>
        <v xml:space="preserve">UN    </v>
      </c>
      <c r="E27" s="770">
        <v>1</v>
      </c>
      <c r="F27" s="771">
        <f>IF($A27="INSUMO",VLOOKUP($B27,'BANCO DE DADOS MAIO INSUMOS'!$A:$D,4,FALSE),VLOOKUP($B27,'BANCO DE DADOS MAIO SERVIÇOS'!$A:$D,4,FALSE))</f>
        <v>2.92</v>
      </c>
      <c r="G27" s="772">
        <f>TRUNC(E27*F27,2)</f>
        <v>2.92</v>
      </c>
      <c r="H27" s="761"/>
    </row>
    <row r="28" spans="1:8" s="764" customFormat="1" ht="15.75" hidden="1">
      <c r="A28" s="767" t="s">
        <v>1971</v>
      </c>
      <c r="B28" s="768">
        <v>20083</v>
      </c>
      <c r="C28" s="554" t="str">
        <f>IF($A28="INSUMO",VLOOKUP($B28,'BANCO DE DADOS MAIO INSUMOS'!$A:$D,2,FALSE),VLOOKUP($B28,'BANCO DE DADOS MAIO SERVIÇOS'!$A:$D,2,FALSE))</f>
        <v>SOLUCAO LIMPADORA PARA PVC, FRASCO COM 1000 CM3</v>
      </c>
      <c r="D28" s="769" t="str">
        <f>IF($A28="INSUMO",VLOOKUP($B28,'BANCO DE DADOS MAIO INSUMOS'!$A:$D,3,FALSE),VLOOKUP($B28,'BANCO DE DADOS MAIO SERVIÇOS'!$A:$D,3,FALSE))</f>
        <v xml:space="preserve">UN    </v>
      </c>
      <c r="E28" s="778">
        <v>1.52E-2</v>
      </c>
      <c r="F28" s="771">
        <f>IF($A28="INSUMO",VLOOKUP($B28,'BANCO DE DADOS MAIO INSUMOS'!$A:$D,4,FALSE),VLOOKUP($B28,'BANCO DE DADOS MAIO SERVIÇOS'!$A:$D,4,FALSE))</f>
        <v>43.14</v>
      </c>
      <c r="G28" s="772">
        <f>TRUNC(E28*F28,2)</f>
        <v>0.65</v>
      </c>
      <c r="H28" s="761"/>
    </row>
    <row r="29" spans="1:8" s="764" customFormat="1" ht="15.75" hidden="1">
      <c r="A29" s="767" t="s">
        <v>1971</v>
      </c>
      <c r="B29" s="768">
        <v>122</v>
      </c>
      <c r="C29" s="554" t="str">
        <f>IF($A29="INSUMO",VLOOKUP($B29,'BANCO DE DADOS MAIO INSUMOS'!$A:$D,2,FALSE),VLOOKUP($B29,'BANCO DE DADOS MAIO SERVIÇOS'!$A:$D,2,FALSE))</f>
        <v>ADESIVO PLASTICO PARA PVC, FRASCO COM 850 GR</v>
      </c>
      <c r="D29" s="769" t="str">
        <f>IF($A29="INSUMO",VLOOKUP($B29,'BANCO DE DADOS MAIO INSUMOS'!$A:$D,3,FALSE),VLOOKUP($B29,'BANCO DE DADOS MAIO SERVIÇOS'!$A:$D,3,FALSE))</f>
        <v xml:space="preserve">UN    </v>
      </c>
      <c r="E29" s="779">
        <v>1.4E-2</v>
      </c>
      <c r="F29" s="771">
        <f>IF($A29="INSUMO",VLOOKUP($B29,'BANCO DE DADOS MAIO INSUMOS'!$A:$D,4,FALSE),VLOOKUP($B29,'BANCO DE DADOS MAIO SERVIÇOS'!$A:$D,4,FALSE))</f>
        <v>49.68</v>
      </c>
      <c r="G29" s="772">
        <f>TRUNC(E29*F29,2)</f>
        <v>0.69</v>
      </c>
      <c r="H29" s="761"/>
    </row>
    <row r="30" spans="1:8" s="764" customFormat="1" ht="15.75" hidden="1">
      <c r="A30" s="761"/>
      <c r="B30" s="1899" t="s">
        <v>1174</v>
      </c>
      <c r="C30" s="1900"/>
      <c r="D30" s="1900"/>
      <c r="E30" s="1900"/>
      <c r="F30" s="1900"/>
      <c r="G30" s="1901"/>
      <c r="H30" s="761"/>
    </row>
    <row r="31" spans="1:8" s="764" customFormat="1" ht="30" hidden="1">
      <c r="A31" s="767" t="s">
        <v>1972</v>
      </c>
      <c r="B31" s="768">
        <v>88248</v>
      </c>
      <c r="C31" s="554" t="str">
        <f>IF($A31="INSUMO",VLOOKUP($B31,'BANCO DE DADOS MAIO INSUMOS'!$A:$D,2,FALSE),VLOOKUP($B31,'BANCO DE DADOS MAIO SERVIÇOS'!$A:$D,2,FALSE))</f>
        <v>AUXILIAR DE ENCANADOR OU BOMBEIRO HIDRÁULICO COM ENCARGOS COMPLEMENTARES</v>
      </c>
      <c r="D31" s="769" t="str">
        <f>IF($A31="INSUMO",VLOOKUP($B31,'BANCO DE DADOS MAIO INSUMOS'!$A:$D,3,FALSE),VLOOKUP($B31,'BANCO DE DADOS MAIO SERVIÇOS'!$A:$D,3,FALSE))</f>
        <v>H</v>
      </c>
      <c r="E31" s="773">
        <v>0.17</v>
      </c>
      <c r="F31" s="771">
        <f>IF($A31="INSUMO",VLOOKUP($B31,'BANCO DE DADOS MAIO INSUMOS'!$A:$D,4,FALSE),VLOOKUP($B31,'BANCO DE DADOS MAIO SERVIÇOS'!$A:$D,4,FALSE))</f>
        <v>13.97</v>
      </c>
      <c r="G31" s="772">
        <f>TRUNC(E31*F31,2)</f>
        <v>2.37</v>
      </c>
      <c r="H31" s="761"/>
    </row>
    <row r="32" spans="1:8" s="764" customFormat="1" ht="30.75" hidden="1" thickBot="1">
      <c r="A32" s="767" t="s">
        <v>1972</v>
      </c>
      <c r="B32" s="786">
        <v>88267</v>
      </c>
      <c r="C32" s="555" t="str">
        <f>IF($A32="INSUMO",VLOOKUP($B32,'BANCO DE DADOS MAIO INSUMOS'!$A:$D,2,FALSE),VLOOKUP($B32,'BANCO DE DADOS MAIO SERVIÇOS'!$A:$D,2,FALSE))</f>
        <v>ENCANADOR OU BOMBEIRO HIDRÁULICO COM ENCARGOS COMPLEMENTARES</v>
      </c>
      <c r="D32" s="787" t="str">
        <f>IF($A32="INSUMO",VLOOKUP($B32,'BANCO DE DADOS MAIO INSUMOS'!$A:$D,3,FALSE),VLOOKUP($B32,'BANCO DE DADOS MAIO SERVIÇOS'!$A:$D,3,FALSE))</f>
        <v>H</v>
      </c>
      <c r="E32" s="788">
        <v>0.17</v>
      </c>
      <c r="F32" s="789">
        <f>IF($A32="INSUMO",VLOOKUP($B32,'BANCO DE DADOS MAIO INSUMOS'!$A:$D,4,FALSE),VLOOKUP($B32,'BANCO DE DADOS MAIO SERVIÇOS'!$A:$D,4,FALSE))</f>
        <v>17.87</v>
      </c>
      <c r="G32" s="790">
        <f>TRUNC(E32*F32,2)</f>
        <v>3.03</v>
      </c>
      <c r="H32" s="761"/>
    </row>
    <row r="33" spans="1:8" s="774" customFormat="1" ht="16.5" hidden="1" thickBot="1">
      <c r="B33" s="856" t="s">
        <v>2093</v>
      </c>
      <c r="C33" s="775"/>
      <c r="D33" s="775"/>
      <c r="E33" s="775"/>
      <c r="F33" s="801" t="s">
        <v>1175</v>
      </c>
      <c r="G33" s="802">
        <f>SUM(G27:G32)</f>
        <v>9.66</v>
      </c>
    </row>
    <row r="34" spans="1:8" s="764" customFormat="1" ht="65.25" hidden="1" customHeight="1">
      <c r="A34" s="761"/>
      <c r="B34" s="1869" t="s">
        <v>2094</v>
      </c>
      <c r="C34" s="1869"/>
      <c r="D34" s="1869"/>
      <c r="E34" s="1869"/>
      <c r="F34" s="1869"/>
      <c r="G34" s="1869"/>
      <c r="H34" s="761"/>
    </row>
    <row r="35" spans="1:8" s="764" customFormat="1" ht="88.5" hidden="1" customHeight="1">
      <c r="A35" s="761"/>
      <c r="B35" s="1892" t="s">
        <v>2095</v>
      </c>
      <c r="C35" s="1892"/>
      <c r="D35" s="1892"/>
      <c r="E35" s="1892"/>
      <c r="F35" s="1892"/>
      <c r="G35" s="1892"/>
      <c r="H35" s="857"/>
    </row>
    <row r="36" spans="1:8" s="764" customFormat="1" ht="40.5" hidden="1" customHeight="1">
      <c r="A36" s="761"/>
      <c r="B36" s="1903" t="s">
        <v>2096</v>
      </c>
      <c r="C36" s="1903"/>
      <c r="D36" s="1903"/>
      <c r="E36" s="1903"/>
      <c r="F36" s="1903"/>
      <c r="G36" s="1903"/>
      <c r="H36" s="761"/>
    </row>
    <row r="37" spans="1:8" s="764" customFormat="1" ht="15.75" hidden="1" thickBot="1">
      <c r="A37" s="761"/>
      <c r="H37" s="761"/>
    </row>
    <row r="38" spans="1:8" s="764" customFormat="1" ht="32.25" hidden="1" customHeight="1">
      <c r="A38" s="761"/>
      <c r="B38" s="762" t="s">
        <v>1185</v>
      </c>
      <c r="C38" s="1883" t="s">
        <v>2097</v>
      </c>
      <c r="D38" s="1896"/>
      <c r="E38" s="1896"/>
      <c r="F38" s="1897"/>
      <c r="G38" s="763" t="s">
        <v>30</v>
      </c>
      <c r="H38" s="761"/>
    </row>
    <row r="39" spans="1:8" s="764" customFormat="1" ht="47.25" hidden="1">
      <c r="A39" s="761"/>
      <c r="B39" s="631" t="s">
        <v>1181</v>
      </c>
      <c r="C39" s="632" t="s">
        <v>1169</v>
      </c>
      <c r="D39" s="632" t="s">
        <v>30</v>
      </c>
      <c r="E39" s="632" t="s">
        <v>1170</v>
      </c>
      <c r="F39" s="765" t="s">
        <v>1171</v>
      </c>
      <c r="G39" s="766" t="s">
        <v>1172</v>
      </c>
      <c r="H39" s="761"/>
    </row>
    <row r="40" spans="1:8" s="764" customFormat="1" ht="15.75" hidden="1">
      <c r="A40" s="761"/>
      <c r="B40" s="1880" t="s">
        <v>1173</v>
      </c>
      <c r="C40" s="1881"/>
      <c r="D40" s="1881"/>
      <c r="E40" s="1881"/>
      <c r="F40" s="1881"/>
      <c r="G40" s="1882"/>
      <c r="H40" s="761"/>
    </row>
    <row r="41" spans="1:8" s="764" customFormat="1" ht="30" hidden="1">
      <c r="A41" s="767" t="s">
        <v>1971</v>
      </c>
      <c r="B41" s="768">
        <v>823</v>
      </c>
      <c r="C41" s="554" t="str">
        <f>IF($A41="INSUMO",VLOOKUP($B41,'BANCO DE DADOS MAIO INSUMOS'!$A:$D,2,FALSE),VLOOKUP($B41,'BANCO DE DADOS MAIO SERVIÇOS'!$A:$D,2,FALSE))</f>
        <v>BUCHA DE REDUCAO DE PVC, SOLDAVEL, CURTA, COM 75 X 60 MM, PARA AGUA FRIA PREDIAL</v>
      </c>
      <c r="D41" s="769" t="str">
        <f>IF($A41="INSUMO",VLOOKUP($B41,'BANCO DE DADOS MAIO INSUMOS'!$A:$D,3,FALSE),VLOOKUP($B41,'BANCO DE DADOS MAIO SERVIÇOS'!$A:$D,3,FALSE))</f>
        <v xml:space="preserve">UN    </v>
      </c>
      <c r="E41" s="770">
        <v>1</v>
      </c>
      <c r="F41" s="771">
        <f>IF($A41="INSUMO",VLOOKUP($B41,'BANCO DE DADOS MAIO INSUMOS'!$A:$D,4,FALSE),VLOOKUP($B41,'BANCO DE DADOS MAIO SERVIÇOS'!$A:$D,4,FALSE))</f>
        <v>13.52</v>
      </c>
      <c r="G41" s="772">
        <f>TRUNC(E41*F41,2)</f>
        <v>13.52</v>
      </c>
      <c r="H41" s="761"/>
    </row>
    <row r="42" spans="1:8" s="764" customFormat="1" ht="15.75" hidden="1">
      <c r="A42" s="767" t="s">
        <v>1971</v>
      </c>
      <c r="B42" s="768">
        <v>20083</v>
      </c>
      <c r="C42" s="554" t="str">
        <f>IF($A42="INSUMO",VLOOKUP($B42,'BANCO DE DADOS MAIO INSUMOS'!$A:$D,2,FALSE),VLOOKUP($B42,'BANCO DE DADOS MAIO SERVIÇOS'!$A:$D,2,FALSE))</f>
        <v>SOLUCAO LIMPADORA PARA PVC, FRASCO COM 1000 CM3</v>
      </c>
      <c r="D42" s="769" t="str">
        <f>IF($A42="INSUMO",VLOOKUP($B42,'BANCO DE DADOS MAIO INSUMOS'!$A:$D,3,FALSE),VLOOKUP($B42,'BANCO DE DADOS MAIO SERVIÇOS'!$A:$D,3,FALSE))</f>
        <v xml:space="preserve">UN    </v>
      </c>
      <c r="E42" s="778">
        <v>4.1000000000000002E-2</v>
      </c>
      <c r="F42" s="771">
        <f>IF($A42="INSUMO",VLOOKUP($B42,'BANCO DE DADOS MAIO INSUMOS'!$A:$D,4,FALSE),VLOOKUP($B42,'BANCO DE DADOS MAIO SERVIÇOS'!$A:$D,4,FALSE))</f>
        <v>43.14</v>
      </c>
      <c r="G42" s="772">
        <f>TRUNC(E42*F42,2)</f>
        <v>1.76</v>
      </c>
      <c r="H42" s="761"/>
    </row>
    <row r="43" spans="1:8" s="764" customFormat="1" ht="15.75" hidden="1">
      <c r="A43" s="767" t="s">
        <v>1971</v>
      </c>
      <c r="B43" s="768">
        <v>122</v>
      </c>
      <c r="C43" s="554" t="str">
        <f>IF($A43="INSUMO",VLOOKUP($B43,'BANCO DE DADOS MAIO INSUMOS'!$A:$D,2,FALSE),VLOOKUP($B43,'BANCO DE DADOS MAIO SERVIÇOS'!$A:$D,2,FALSE))</f>
        <v>ADESIVO PLASTICO PARA PVC, FRASCO COM 850 GR</v>
      </c>
      <c r="D43" s="769" t="str">
        <f>IF($A43="INSUMO",VLOOKUP($B43,'BANCO DE DADOS MAIO INSUMOS'!$A:$D,3,FALSE),VLOOKUP($B43,'BANCO DE DADOS MAIO SERVIÇOS'!$A:$D,3,FALSE))</f>
        <v xml:space="preserve">UN    </v>
      </c>
      <c r="E43" s="779">
        <v>2.8000000000000001E-2</v>
      </c>
      <c r="F43" s="771">
        <f>IF($A43="INSUMO",VLOOKUP($B43,'BANCO DE DADOS MAIO INSUMOS'!$A:$D,4,FALSE),VLOOKUP($B43,'BANCO DE DADOS MAIO SERVIÇOS'!$A:$D,4,FALSE))</f>
        <v>49.68</v>
      </c>
      <c r="G43" s="772">
        <f>TRUNC(E43*F43,2)</f>
        <v>1.39</v>
      </c>
      <c r="H43" s="761"/>
    </row>
    <row r="44" spans="1:8" s="764" customFormat="1" ht="15.75" hidden="1">
      <c r="A44" s="761"/>
      <c r="B44" s="1880" t="s">
        <v>1174</v>
      </c>
      <c r="C44" s="1881"/>
      <c r="D44" s="1881"/>
      <c r="E44" s="1881"/>
      <c r="F44" s="1881"/>
      <c r="G44" s="1882"/>
      <c r="H44" s="761"/>
    </row>
    <row r="45" spans="1:8" s="764" customFormat="1" ht="30" hidden="1">
      <c r="A45" s="767" t="s">
        <v>1972</v>
      </c>
      <c r="B45" s="768">
        <v>88248</v>
      </c>
      <c r="C45" s="554" t="str">
        <f>IF($A45="INSUMO",VLOOKUP($B45,'BANCO DE DADOS MAIO INSUMOS'!$A:$D,2,FALSE),VLOOKUP($B45,'BANCO DE DADOS MAIO SERVIÇOS'!$A:$D,2,FALSE))</f>
        <v>AUXILIAR DE ENCANADOR OU BOMBEIRO HIDRÁULICO COM ENCARGOS COMPLEMENTARES</v>
      </c>
      <c r="D45" s="769" t="str">
        <f>IF($A45="INSUMO",VLOOKUP($B45,'BANCO DE DADOS MAIO INSUMOS'!$A:$D,3,FALSE),VLOOKUP($B45,'BANCO DE DADOS MAIO SERVIÇOS'!$A:$D,3,FALSE))</f>
        <v>H</v>
      </c>
      <c r="E45" s="780">
        <v>0.185</v>
      </c>
      <c r="F45" s="771">
        <f>IF($A45="INSUMO",VLOOKUP($B45,'BANCO DE DADOS MAIO INSUMOS'!$A:$D,4,FALSE),VLOOKUP($B45,'BANCO DE DADOS MAIO SERVIÇOS'!$A:$D,4,FALSE))</f>
        <v>13.97</v>
      </c>
      <c r="G45" s="772">
        <f>TRUNC(E45*F45,2)</f>
        <v>2.58</v>
      </c>
      <c r="H45" s="761"/>
    </row>
    <row r="46" spans="1:8" s="764" customFormat="1" ht="30.75" hidden="1" thickBot="1">
      <c r="A46" s="767" t="s">
        <v>1972</v>
      </c>
      <c r="B46" s="786">
        <v>88267</v>
      </c>
      <c r="C46" s="555" t="str">
        <f>IF($A46="INSUMO",VLOOKUP($B46,'BANCO DE DADOS MAIO INSUMOS'!$A:$D,2,FALSE),VLOOKUP($B46,'BANCO DE DADOS MAIO SERVIÇOS'!$A:$D,2,FALSE))</f>
        <v>ENCANADOR OU BOMBEIRO HIDRÁULICO COM ENCARGOS COMPLEMENTARES</v>
      </c>
      <c r="D46" s="787" t="str">
        <f>IF($A46="INSUMO",VLOOKUP($B46,'BANCO DE DADOS MAIO INSUMOS'!$A:$D,3,FALSE),VLOOKUP($B46,'BANCO DE DADOS MAIO SERVIÇOS'!$A:$D,3,FALSE))</f>
        <v>H</v>
      </c>
      <c r="E46" s="803">
        <v>0.185</v>
      </c>
      <c r="F46" s="789">
        <f>IF($A46="INSUMO",VLOOKUP($B46,'BANCO DE DADOS MAIO INSUMOS'!$A:$D,4,FALSE),VLOOKUP($B46,'BANCO DE DADOS MAIO SERVIÇOS'!$A:$D,4,FALSE))</f>
        <v>17.87</v>
      </c>
      <c r="G46" s="790">
        <f>TRUNC(E46*F46,2)</f>
        <v>3.3</v>
      </c>
      <c r="H46" s="761"/>
    </row>
    <row r="47" spans="1:8" s="764" customFormat="1" ht="16.5" hidden="1" thickBot="1">
      <c r="A47" s="774"/>
      <c r="B47" s="856" t="s">
        <v>2098</v>
      </c>
      <c r="C47" s="781"/>
      <c r="D47" s="781"/>
      <c r="E47" s="781"/>
      <c r="F47" s="801" t="s">
        <v>1175</v>
      </c>
      <c r="G47" s="802">
        <f>SUM(G41:G46)</f>
        <v>22.55</v>
      </c>
      <c r="H47" s="761"/>
    </row>
    <row r="48" spans="1:8" s="764" customFormat="1" ht="57" hidden="1" customHeight="1">
      <c r="A48" s="761"/>
      <c r="B48" s="1869" t="s">
        <v>2094</v>
      </c>
      <c r="C48" s="1869"/>
      <c r="D48" s="1869"/>
      <c r="E48" s="1869"/>
      <c r="F48" s="1869"/>
      <c r="G48" s="1869"/>
      <c r="H48" s="761"/>
    </row>
    <row r="49" spans="1:8" s="764" customFormat="1" ht="95.25" hidden="1" customHeight="1">
      <c r="A49" s="761"/>
      <c r="B49" s="1892" t="s">
        <v>2099</v>
      </c>
      <c r="C49" s="1892"/>
      <c r="D49" s="1892"/>
      <c r="E49" s="1892"/>
      <c r="F49" s="1892"/>
      <c r="G49" s="1892"/>
      <c r="H49" s="761"/>
    </row>
    <row r="50" spans="1:8" s="764" customFormat="1" ht="36" hidden="1" customHeight="1">
      <c r="A50" s="761"/>
      <c r="B50" s="1903" t="s">
        <v>2096</v>
      </c>
      <c r="C50" s="1903"/>
      <c r="D50" s="1903"/>
      <c r="E50" s="1903"/>
      <c r="F50" s="1903"/>
      <c r="G50" s="1903"/>
      <c r="H50" s="761"/>
    </row>
    <row r="51" spans="1:8" s="764" customFormat="1" ht="15.75" hidden="1" thickBot="1">
      <c r="A51" s="761"/>
      <c r="H51" s="761"/>
    </row>
    <row r="52" spans="1:8" s="764" customFormat="1" ht="44.25" hidden="1" customHeight="1">
      <c r="A52" s="761"/>
      <c r="B52" s="762" t="s">
        <v>1186</v>
      </c>
      <c r="C52" s="1883" t="s">
        <v>2100</v>
      </c>
      <c r="D52" s="1896"/>
      <c r="E52" s="1896"/>
      <c r="F52" s="1897"/>
      <c r="G52" s="763" t="s">
        <v>30</v>
      </c>
      <c r="H52" s="761"/>
    </row>
    <row r="53" spans="1:8" s="764" customFormat="1" ht="47.25" hidden="1">
      <c r="A53" s="761"/>
      <c r="B53" s="631" t="s">
        <v>1181</v>
      </c>
      <c r="C53" s="632" t="s">
        <v>1169</v>
      </c>
      <c r="D53" s="632" t="s">
        <v>30</v>
      </c>
      <c r="E53" s="632" t="s">
        <v>1170</v>
      </c>
      <c r="F53" s="765" t="s">
        <v>1171</v>
      </c>
      <c r="G53" s="766" t="s">
        <v>1172</v>
      </c>
      <c r="H53" s="761"/>
    </row>
    <row r="54" spans="1:8" s="764" customFormat="1" ht="15.75" hidden="1">
      <c r="A54" s="761"/>
      <c r="B54" s="1880" t="s">
        <v>1173</v>
      </c>
      <c r="C54" s="1881"/>
      <c r="D54" s="1881"/>
      <c r="E54" s="1881"/>
      <c r="F54" s="1881"/>
      <c r="G54" s="1882"/>
      <c r="H54" s="761"/>
    </row>
    <row r="55" spans="1:8" s="764" customFormat="1" ht="30" hidden="1">
      <c r="A55" s="767" t="s">
        <v>1971</v>
      </c>
      <c r="B55" s="768">
        <v>830</v>
      </c>
      <c r="C55" s="554" t="str">
        <f>IF($A55="INSUMO",VLOOKUP($B55,'BANCO DE DADOS MAIO INSUMOS'!$A:$D,2,FALSE),VLOOKUP($B55,'BANCO DE DADOS MAIO SERVIÇOS'!$A:$D,2,FALSE))</f>
        <v>BUCHA DE REDUCAO DE PVC, SOLDAVEL, CURTA, COM 85 X 75 MM, PARA AGUA FRIA PREDIAL</v>
      </c>
      <c r="D55" s="769" t="str">
        <f>IF($A55="INSUMO",VLOOKUP($B55,'BANCO DE DADOS MAIO INSUMOS'!$A:$D,3,FALSE),VLOOKUP($B55,'BANCO DE DADOS MAIO SERVIÇOS'!$A:$D,3,FALSE))</f>
        <v xml:space="preserve">UN    </v>
      </c>
      <c r="E55" s="770">
        <v>1</v>
      </c>
      <c r="F55" s="771">
        <f>IF($A55="INSUMO",VLOOKUP($B55,'BANCO DE DADOS MAIO INSUMOS'!$A:$D,4,FALSE),VLOOKUP($B55,'BANCO DE DADOS MAIO SERVIÇOS'!$A:$D,4,FALSE))</f>
        <v>10.91</v>
      </c>
      <c r="G55" s="772">
        <f>TRUNC(E55*F55,2)</f>
        <v>10.91</v>
      </c>
      <c r="H55" s="761"/>
    </row>
    <row r="56" spans="1:8" s="764" customFormat="1" ht="15.75" hidden="1">
      <c r="A56" s="767" t="s">
        <v>1971</v>
      </c>
      <c r="B56" s="768">
        <v>20083</v>
      </c>
      <c r="C56" s="554" t="str">
        <f>IF($A56="INSUMO",VLOOKUP($B56,'BANCO DE DADOS MAIO INSUMOS'!$A:$D,2,FALSE),VLOOKUP($B56,'BANCO DE DADOS MAIO SERVIÇOS'!$A:$D,2,FALSE))</f>
        <v>SOLUCAO LIMPADORA PARA PVC, FRASCO COM 1000 CM3</v>
      </c>
      <c r="D56" s="769" t="str">
        <f>IF($A56="INSUMO",VLOOKUP($B56,'BANCO DE DADOS MAIO INSUMOS'!$A:$D,3,FALSE),VLOOKUP($B56,'BANCO DE DADOS MAIO SERVIÇOS'!$A:$D,3,FALSE))</f>
        <v xml:space="preserve">UN    </v>
      </c>
      <c r="E56" s="778">
        <v>5.6000000000000001E-2</v>
      </c>
      <c r="F56" s="771">
        <f>IF($A56="INSUMO",VLOOKUP($B56,'BANCO DE DADOS MAIO INSUMOS'!$A:$D,4,FALSE),VLOOKUP($B56,'BANCO DE DADOS MAIO SERVIÇOS'!$A:$D,4,FALSE))</f>
        <v>43.14</v>
      </c>
      <c r="G56" s="772">
        <f>TRUNC(E56*F56,2)</f>
        <v>2.41</v>
      </c>
      <c r="H56" s="761"/>
    </row>
    <row r="57" spans="1:8" s="764" customFormat="1" ht="15.75" hidden="1">
      <c r="A57" s="767" t="s">
        <v>1971</v>
      </c>
      <c r="B57" s="768">
        <v>122</v>
      </c>
      <c r="C57" s="554" t="str">
        <f>IF($A57="INSUMO",VLOOKUP($B57,'BANCO DE DADOS MAIO INSUMOS'!$A:$D,2,FALSE),VLOOKUP($B57,'BANCO DE DADOS MAIO SERVIÇOS'!$A:$D,2,FALSE))</f>
        <v>ADESIVO PLASTICO PARA PVC, FRASCO COM 850 GR</v>
      </c>
      <c r="D57" s="769" t="str">
        <f>IF($A57="INSUMO",VLOOKUP($B57,'BANCO DE DADOS MAIO INSUMOS'!$A:$D,3,FALSE),VLOOKUP($B57,'BANCO DE DADOS MAIO SERVIÇOS'!$A:$D,3,FALSE))</f>
        <v xml:space="preserve">UN    </v>
      </c>
      <c r="E57" s="779">
        <v>3.7999999999999999E-2</v>
      </c>
      <c r="F57" s="771">
        <f>IF($A57="INSUMO",VLOOKUP($B57,'BANCO DE DADOS MAIO INSUMOS'!$A:$D,4,FALSE),VLOOKUP($B57,'BANCO DE DADOS MAIO SERVIÇOS'!$A:$D,4,FALSE))</f>
        <v>49.68</v>
      </c>
      <c r="G57" s="772">
        <f>TRUNC(E57*F57,2)</f>
        <v>1.88</v>
      </c>
      <c r="H57" s="761"/>
    </row>
    <row r="58" spans="1:8" s="764" customFormat="1" ht="15.75" hidden="1">
      <c r="A58" s="761"/>
      <c r="B58" s="1880" t="s">
        <v>1174</v>
      </c>
      <c r="C58" s="1881"/>
      <c r="D58" s="1881"/>
      <c r="E58" s="1881"/>
      <c r="F58" s="1881"/>
      <c r="G58" s="1882"/>
      <c r="H58" s="761"/>
    </row>
    <row r="59" spans="1:8" s="764" customFormat="1" ht="30" hidden="1">
      <c r="A59" s="767" t="s">
        <v>1972</v>
      </c>
      <c r="B59" s="768">
        <v>88248</v>
      </c>
      <c r="C59" s="554" t="str">
        <f>IF($A59="INSUMO",VLOOKUP($B59,'BANCO DE DADOS MAIO INSUMOS'!$A:$D,2,FALSE),VLOOKUP($B59,'BANCO DE DADOS MAIO SERVIÇOS'!$A:$D,2,FALSE))</f>
        <v>AUXILIAR DE ENCANADOR OU BOMBEIRO HIDRÁULICO COM ENCARGOS COMPLEMENTARES</v>
      </c>
      <c r="D59" s="769" t="str">
        <f>IF($A59="INSUMO",VLOOKUP($B59,'BANCO DE DADOS MAIO INSUMOS'!$A:$D,3,FALSE),VLOOKUP($B59,'BANCO DE DADOS MAIO SERVIÇOS'!$A:$D,3,FALSE))</f>
        <v>H</v>
      </c>
      <c r="E59" s="780">
        <v>0.185</v>
      </c>
      <c r="F59" s="771">
        <f>IF($A59="INSUMO",VLOOKUP($B59,'BANCO DE DADOS MAIO INSUMOS'!$A:$D,4,FALSE),VLOOKUP($B59,'BANCO DE DADOS MAIO SERVIÇOS'!$A:$D,4,FALSE))</f>
        <v>13.97</v>
      </c>
      <c r="G59" s="772">
        <f>TRUNC(E59*F59,2)</f>
        <v>2.58</v>
      </c>
      <c r="H59" s="761"/>
    </row>
    <row r="60" spans="1:8" s="764" customFormat="1" ht="30.75" hidden="1" thickBot="1">
      <c r="A60" s="767" t="s">
        <v>1972</v>
      </c>
      <c r="B60" s="786">
        <v>88267</v>
      </c>
      <c r="C60" s="555" t="str">
        <f>IF($A60="INSUMO",VLOOKUP($B60,'BANCO DE DADOS MAIO INSUMOS'!$A:$D,2,FALSE),VLOOKUP($B60,'BANCO DE DADOS MAIO SERVIÇOS'!$A:$D,2,FALSE))</f>
        <v>ENCANADOR OU BOMBEIRO HIDRÁULICO COM ENCARGOS COMPLEMENTARES</v>
      </c>
      <c r="D60" s="787" t="str">
        <f>IF($A60="INSUMO",VLOOKUP($B60,'BANCO DE DADOS MAIO INSUMOS'!$A:$D,3,FALSE),VLOOKUP($B60,'BANCO DE DADOS MAIO SERVIÇOS'!$A:$D,3,FALSE))</f>
        <v>H</v>
      </c>
      <c r="E60" s="803">
        <v>0.185</v>
      </c>
      <c r="F60" s="789">
        <f>IF($A60="INSUMO",VLOOKUP($B60,'BANCO DE DADOS MAIO INSUMOS'!$A:$D,4,FALSE),VLOOKUP($B60,'BANCO DE DADOS MAIO SERVIÇOS'!$A:$D,4,FALSE))</f>
        <v>17.87</v>
      </c>
      <c r="G60" s="790">
        <f>TRUNC(E60*F60,2)</f>
        <v>3.3</v>
      </c>
      <c r="H60" s="761"/>
    </row>
    <row r="61" spans="1:8" s="764" customFormat="1" ht="16.5" hidden="1" thickBot="1">
      <c r="A61" s="774"/>
      <c r="B61" s="856" t="s">
        <v>2101</v>
      </c>
      <c r="C61" s="781"/>
      <c r="D61" s="781"/>
      <c r="E61" s="781"/>
      <c r="F61" s="801" t="s">
        <v>1175</v>
      </c>
      <c r="G61" s="802">
        <f>SUM(G55:G60)</f>
        <v>21.080000000000002</v>
      </c>
      <c r="H61" s="761"/>
    </row>
    <row r="62" spans="1:8" s="764" customFormat="1" ht="54.75" hidden="1" customHeight="1">
      <c r="A62" s="761"/>
      <c r="B62" s="1869" t="s">
        <v>2094</v>
      </c>
      <c r="C62" s="1869"/>
      <c r="D62" s="1869"/>
      <c r="E62" s="1869"/>
      <c r="F62" s="1869"/>
      <c r="G62" s="1869"/>
      <c r="H62" s="761"/>
    </row>
    <row r="63" spans="1:8" s="764" customFormat="1" ht="96" hidden="1" customHeight="1">
      <c r="A63" s="761"/>
      <c r="B63" s="1892" t="s">
        <v>2102</v>
      </c>
      <c r="C63" s="1892"/>
      <c r="D63" s="1892"/>
      <c r="E63" s="1892"/>
      <c r="F63" s="1892"/>
      <c r="G63" s="1892"/>
      <c r="H63" s="761"/>
    </row>
    <row r="64" spans="1:8" s="764" customFormat="1" ht="33" hidden="1" customHeight="1">
      <c r="A64" s="761"/>
      <c r="B64" s="1914" t="s">
        <v>2096</v>
      </c>
      <c r="C64" s="1914"/>
      <c r="D64" s="1914"/>
      <c r="E64" s="1914"/>
      <c r="F64" s="1914"/>
      <c r="G64" s="1914"/>
      <c r="H64" s="761"/>
    </row>
    <row r="65" spans="1:11" s="764" customFormat="1" ht="15.75" hidden="1" thickBot="1">
      <c r="A65" s="761"/>
      <c r="H65" s="761"/>
    </row>
    <row r="66" spans="1:11" s="764" customFormat="1" ht="47.25" hidden="1" customHeight="1">
      <c r="A66" s="761"/>
      <c r="B66" s="762" t="s">
        <v>1187</v>
      </c>
      <c r="C66" s="1883" t="s">
        <v>2103</v>
      </c>
      <c r="D66" s="1896"/>
      <c r="E66" s="1896"/>
      <c r="F66" s="1897"/>
      <c r="G66" s="763" t="s">
        <v>30</v>
      </c>
      <c r="H66" s="761"/>
    </row>
    <row r="67" spans="1:11" s="764" customFormat="1" ht="47.25" hidden="1">
      <c r="A67" s="761"/>
      <c r="B67" s="631" t="s">
        <v>1181</v>
      </c>
      <c r="C67" s="632" t="s">
        <v>1169</v>
      </c>
      <c r="D67" s="632" t="s">
        <v>30</v>
      </c>
      <c r="E67" s="632" t="s">
        <v>1170</v>
      </c>
      <c r="F67" s="765" t="s">
        <v>1171</v>
      </c>
      <c r="G67" s="766" t="s">
        <v>1172</v>
      </c>
      <c r="H67" s="761"/>
    </row>
    <row r="68" spans="1:11" s="764" customFormat="1" ht="15.75" hidden="1">
      <c r="A68" s="761"/>
      <c r="B68" s="1880" t="s">
        <v>1173</v>
      </c>
      <c r="C68" s="1881"/>
      <c r="D68" s="1881"/>
      <c r="E68" s="1881"/>
      <c r="F68" s="1881"/>
      <c r="G68" s="1882"/>
      <c r="H68" s="761"/>
    </row>
    <row r="69" spans="1:11" s="764" customFormat="1" ht="30" hidden="1">
      <c r="A69" s="767" t="s">
        <v>1971</v>
      </c>
      <c r="B69" s="768">
        <v>834</v>
      </c>
      <c r="C69" s="554" t="str">
        <f>IF($A69="INSUMO",VLOOKUP($B69,'BANCO DE DADOS MAIO INSUMOS'!$A:$D,2,FALSE),VLOOKUP($B69,'BANCO DE DADOS MAIO SERVIÇOS'!$A:$D,2,FALSE))</f>
        <v>BUCHA DE REDUCAO DE PVC, SOLDAVEL, LONGA, COM 40 X 25 MM, PARA AGUA FRIA PREDIAL</v>
      </c>
      <c r="D69" s="769" t="str">
        <f>IF($A69="INSUMO",VLOOKUP($B69,'BANCO DE DADOS MAIO INSUMOS'!$A:$D,3,FALSE),VLOOKUP($B69,'BANCO DE DADOS MAIO SERVIÇOS'!$A:$D,3,FALSE))</f>
        <v xml:space="preserve">UN    </v>
      </c>
      <c r="E69" s="770">
        <v>1</v>
      </c>
      <c r="F69" s="771">
        <f>IF($A69="INSUMO",VLOOKUP($B69,'BANCO DE DADOS MAIO INSUMOS'!$A:$D,4,FALSE),VLOOKUP($B69,'BANCO DE DADOS MAIO SERVIÇOS'!$A:$D,4,FALSE))</f>
        <v>2.83</v>
      </c>
      <c r="G69" s="772">
        <f>TRUNC(E69*F69,2)</f>
        <v>2.83</v>
      </c>
      <c r="H69" s="761"/>
    </row>
    <row r="70" spans="1:11" s="764" customFormat="1" ht="15.75" hidden="1">
      <c r="A70" s="767" t="s">
        <v>1971</v>
      </c>
      <c r="B70" s="768">
        <v>20083</v>
      </c>
      <c r="C70" s="554" t="str">
        <f>IF($A70="INSUMO",VLOOKUP($B70,'BANCO DE DADOS MAIO INSUMOS'!$A:$D,2,FALSE),VLOOKUP($B70,'BANCO DE DADOS MAIO SERVIÇOS'!$A:$D,2,FALSE))</f>
        <v>SOLUCAO LIMPADORA PARA PVC, FRASCO COM 1000 CM3</v>
      </c>
      <c r="D70" s="769" t="str">
        <f>IF($A70="INSUMO",VLOOKUP($B70,'BANCO DE DADOS MAIO INSUMOS'!$A:$D,3,FALSE),VLOOKUP($B70,'BANCO DE DADOS MAIO SERVIÇOS'!$A:$D,3,FALSE))</f>
        <v xml:space="preserve">UN    </v>
      </c>
      <c r="E70" s="779">
        <v>1.0999999999999999E-2</v>
      </c>
      <c r="F70" s="771">
        <f>IF($A70="INSUMO",VLOOKUP($B70,'BANCO DE DADOS MAIO INSUMOS'!$A:$D,4,FALSE),VLOOKUP($B70,'BANCO DE DADOS MAIO SERVIÇOS'!$A:$D,4,FALSE))</f>
        <v>43.14</v>
      </c>
      <c r="G70" s="772">
        <f>TRUNC(E70*F70,2)</f>
        <v>0.47</v>
      </c>
      <c r="H70" s="761"/>
    </row>
    <row r="71" spans="1:11" s="764" customFormat="1" ht="15.75" hidden="1">
      <c r="A71" s="767" t="s">
        <v>1971</v>
      </c>
      <c r="B71" s="768">
        <v>122</v>
      </c>
      <c r="C71" s="554" t="str">
        <f>IF($A71="INSUMO",VLOOKUP($B71,'BANCO DE DADOS MAIO INSUMOS'!$A:$D,2,FALSE),VLOOKUP($B71,'BANCO DE DADOS MAIO SERVIÇOS'!$A:$D,2,FALSE))</f>
        <v>ADESIVO PLASTICO PARA PVC, FRASCO COM 850 GR</v>
      </c>
      <c r="D71" s="769" t="str">
        <f>IF($A71="INSUMO",VLOOKUP($B71,'BANCO DE DADOS MAIO INSUMOS'!$A:$D,3,FALSE),VLOOKUP($B71,'BANCO DE DADOS MAIO SERVIÇOS'!$A:$D,3,FALSE))</f>
        <v xml:space="preserve">UN    </v>
      </c>
      <c r="E71" s="779">
        <v>8.0000000000000002E-3</v>
      </c>
      <c r="F71" s="771">
        <f>IF($A71="INSUMO",VLOOKUP($B71,'BANCO DE DADOS MAIO INSUMOS'!$A:$D,4,FALSE),VLOOKUP($B71,'BANCO DE DADOS MAIO SERVIÇOS'!$A:$D,4,FALSE))</f>
        <v>49.68</v>
      </c>
      <c r="G71" s="772">
        <f>TRUNC(E71*F71,2)</f>
        <v>0.39</v>
      </c>
      <c r="H71" s="761"/>
    </row>
    <row r="72" spans="1:11" s="764" customFormat="1" ht="15.75" hidden="1">
      <c r="A72" s="761"/>
      <c r="B72" s="1880" t="s">
        <v>1174</v>
      </c>
      <c r="C72" s="1881"/>
      <c r="D72" s="1881"/>
      <c r="E72" s="1881"/>
      <c r="F72" s="1881"/>
      <c r="G72" s="1882"/>
      <c r="H72" s="761"/>
    </row>
    <row r="73" spans="1:11" s="764" customFormat="1" ht="30" hidden="1">
      <c r="A73" s="767" t="s">
        <v>1972</v>
      </c>
      <c r="B73" s="768">
        <v>88248</v>
      </c>
      <c r="C73" s="554" t="str">
        <f>IF($A73="INSUMO",VLOOKUP($B73,'BANCO DE DADOS MAIO INSUMOS'!$A:$D,2,FALSE),VLOOKUP($B73,'BANCO DE DADOS MAIO SERVIÇOS'!$A:$D,2,FALSE))</f>
        <v>AUXILIAR DE ENCANADOR OU BOMBEIRO HIDRÁULICO COM ENCARGOS COMPLEMENTARES</v>
      </c>
      <c r="D73" s="769" t="str">
        <f>IF($A73="INSUMO",VLOOKUP($B73,'BANCO DE DADOS MAIO INSUMOS'!$A:$D,3,FALSE),VLOOKUP($B73,'BANCO DE DADOS MAIO SERVIÇOS'!$A:$D,3,FALSE))</f>
        <v>H</v>
      </c>
      <c r="E73" s="773">
        <v>0.14000000000000001</v>
      </c>
      <c r="F73" s="771">
        <f>IF($A73="INSUMO",VLOOKUP($B73,'BANCO DE DADOS MAIO INSUMOS'!$A:$D,4,FALSE),VLOOKUP($B73,'BANCO DE DADOS MAIO SERVIÇOS'!$A:$D,4,FALSE))</f>
        <v>13.97</v>
      </c>
      <c r="G73" s="772">
        <f>TRUNC(E73*F73,2)</f>
        <v>1.95</v>
      </c>
      <c r="H73" s="761"/>
    </row>
    <row r="74" spans="1:11" s="764" customFormat="1" ht="30.75" hidden="1" thickBot="1">
      <c r="A74" s="767" t="s">
        <v>1972</v>
      </c>
      <c r="B74" s="786">
        <v>88267</v>
      </c>
      <c r="C74" s="555" t="str">
        <f>IF($A74="INSUMO",VLOOKUP($B74,'BANCO DE DADOS MAIO INSUMOS'!$A:$D,2,FALSE),VLOOKUP($B74,'BANCO DE DADOS MAIO SERVIÇOS'!$A:$D,2,FALSE))</f>
        <v>ENCANADOR OU BOMBEIRO HIDRÁULICO COM ENCARGOS COMPLEMENTARES</v>
      </c>
      <c r="D74" s="787" t="str">
        <f>IF($A74="INSUMO",VLOOKUP($B74,'BANCO DE DADOS MAIO INSUMOS'!$A:$D,3,FALSE),VLOOKUP($B74,'BANCO DE DADOS MAIO SERVIÇOS'!$A:$D,3,FALSE))</f>
        <v>H</v>
      </c>
      <c r="E74" s="788">
        <v>0.14000000000000001</v>
      </c>
      <c r="F74" s="789">
        <f>IF($A74="INSUMO",VLOOKUP($B74,'BANCO DE DADOS MAIO INSUMOS'!$A:$D,4,FALSE),VLOOKUP($B74,'BANCO DE DADOS MAIO SERVIÇOS'!$A:$D,4,FALSE))</f>
        <v>17.87</v>
      </c>
      <c r="G74" s="790">
        <f>TRUNC(E74*F74,2)</f>
        <v>2.5</v>
      </c>
      <c r="H74" s="761"/>
    </row>
    <row r="75" spans="1:11" s="764" customFormat="1" ht="16.5" hidden="1" thickBot="1">
      <c r="A75" s="774"/>
      <c r="B75" s="856" t="s">
        <v>2104</v>
      </c>
      <c r="C75" s="781"/>
      <c r="D75" s="781"/>
      <c r="E75" s="781"/>
      <c r="F75" s="801" t="s">
        <v>1175</v>
      </c>
      <c r="G75" s="802">
        <f>SUM(G69:G74)</f>
        <v>8.14</v>
      </c>
      <c r="H75" s="761"/>
    </row>
    <row r="76" spans="1:11" s="764" customFormat="1" ht="55.5" hidden="1" customHeight="1">
      <c r="A76" s="761"/>
      <c r="B76" s="1869" t="s">
        <v>2094</v>
      </c>
      <c r="C76" s="1869"/>
      <c r="D76" s="1869"/>
      <c r="E76" s="1869"/>
      <c r="F76" s="1869"/>
      <c r="G76" s="1869"/>
      <c r="H76" s="761"/>
    </row>
    <row r="77" spans="1:11" s="764" customFormat="1" ht="85.5" hidden="1" customHeight="1">
      <c r="A77" s="761"/>
      <c r="B77" s="1892" t="s">
        <v>2105</v>
      </c>
      <c r="C77" s="1892"/>
      <c r="D77" s="1892"/>
      <c r="E77" s="1892"/>
      <c r="F77" s="1892"/>
      <c r="G77" s="1892"/>
      <c r="H77" s="761"/>
      <c r="K77" s="782"/>
    </row>
    <row r="78" spans="1:11" s="764" customFormat="1" ht="36.75" hidden="1" customHeight="1">
      <c r="A78" s="761"/>
      <c r="B78" s="1903" t="s">
        <v>2096</v>
      </c>
      <c r="C78" s="1903"/>
      <c r="D78" s="1903"/>
      <c r="E78" s="1903"/>
      <c r="F78" s="1903"/>
      <c r="G78" s="1903"/>
      <c r="H78" s="761"/>
    </row>
    <row r="79" spans="1:11" s="764" customFormat="1" ht="15.75" hidden="1" thickBot="1">
      <c r="A79" s="761"/>
      <c r="H79" s="761"/>
    </row>
    <row r="80" spans="1:11" s="764" customFormat="1" ht="47.25" customHeight="1">
      <c r="A80" s="761"/>
      <c r="B80" s="762" t="s">
        <v>1188</v>
      </c>
      <c r="C80" s="1883" t="s">
        <v>2106</v>
      </c>
      <c r="D80" s="1896"/>
      <c r="E80" s="1896"/>
      <c r="F80" s="1897"/>
      <c r="G80" s="763" t="s">
        <v>30</v>
      </c>
      <c r="H80" s="761"/>
    </row>
    <row r="81" spans="1:8" s="764" customFormat="1" ht="31.5">
      <c r="A81" s="761"/>
      <c r="B81" s="1001" t="s">
        <v>2720</v>
      </c>
      <c r="C81" s="632" t="s">
        <v>1169</v>
      </c>
      <c r="D81" s="632" t="s">
        <v>30</v>
      </c>
      <c r="E81" s="632" t="s">
        <v>1170</v>
      </c>
      <c r="F81" s="765" t="s">
        <v>1171</v>
      </c>
      <c r="G81" s="766" t="s">
        <v>1172</v>
      </c>
      <c r="H81" s="761"/>
    </row>
    <row r="82" spans="1:8" s="764" customFormat="1" ht="15.75">
      <c r="A82" s="761"/>
      <c r="B82" s="1880" t="s">
        <v>1173</v>
      </c>
      <c r="C82" s="1881"/>
      <c r="D82" s="1881"/>
      <c r="E82" s="1881"/>
      <c r="F82" s="1881"/>
      <c r="G82" s="1882"/>
      <c r="H82" s="761"/>
    </row>
    <row r="83" spans="1:8" s="764" customFormat="1" ht="30">
      <c r="A83" s="767" t="s">
        <v>1971</v>
      </c>
      <c r="B83" s="768">
        <v>813</v>
      </c>
      <c r="C83" s="554" t="str">
        <f>IF($A83="INSUMO",VLOOKUP($B83,'BANCO DE DADOS MAIO INSUMOS'!$A:$D,2,FALSE),VLOOKUP($B83,'BANCO DE DADOS MAIO SERVIÇOS'!$A:$D,2,FALSE))</f>
        <v>BUCHA DE REDUCAO DE PVC, SOLDAVEL, LONGA, COM 50 X 25 MM, PARA AGUA FRIA PREDIAL</v>
      </c>
      <c r="D83" s="769" t="str">
        <f>IF($A83="INSUMO",VLOOKUP($B83,'BANCO DE DADOS MAIO INSUMOS'!$A:$D,3,FALSE),VLOOKUP($B83,'BANCO DE DADOS MAIO SERVIÇOS'!$A:$D,3,FALSE))</f>
        <v xml:space="preserve">UN    </v>
      </c>
      <c r="E83" s="770">
        <v>1</v>
      </c>
      <c r="F83" s="771">
        <f>IF($A83="INSUMO",VLOOKUP($B83,'BANCO DE DADOS MAIO INSUMOS'!$A:$D,4,FALSE),VLOOKUP($B83,'BANCO DE DADOS MAIO SERVIÇOS'!$A:$D,4,FALSE))</f>
        <v>3.7</v>
      </c>
      <c r="G83" s="772">
        <f>TRUNC(E83*F83,2)</f>
        <v>3.7</v>
      </c>
      <c r="H83" s="761"/>
    </row>
    <row r="84" spans="1:8" s="764" customFormat="1" ht="15.75">
      <c r="A84" s="767" t="s">
        <v>1971</v>
      </c>
      <c r="B84" s="768">
        <v>20083</v>
      </c>
      <c r="C84" s="554" t="str">
        <f>IF($A84="INSUMO",VLOOKUP($B84,'BANCO DE DADOS MAIO INSUMOS'!$A:$D,2,FALSE),VLOOKUP($B84,'BANCO DE DADOS MAIO SERVIÇOS'!$A:$D,2,FALSE))</f>
        <v>SOLUCAO LIMPADORA PARA PVC, FRASCO COM 1000 CM3</v>
      </c>
      <c r="D84" s="769" t="str">
        <f>IF($A84="INSUMO",VLOOKUP($B84,'BANCO DE DADOS MAIO INSUMOS'!$A:$D,3,FALSE),VLOOKUP($B84,'BANCO DE DADOS MAIO SERVIÇOS'!$A:$D,3,FALSE))</f>
        <v xml:space="preserve">UN    </v>
      </c>
      <c r="E84" s="779">
        <v>1.4999999999999999E-2</v>
      </c>
      <c r="F84" s="771">
        <f>IF($A84="INSUMO",VLOOKUP($B84,'BANCO DE DADOS MAIO INSUMOS'!$A:$D,4,FALSE),VLOOKUP($B84,'BANCO DE DADOS MAIO SERVIÇOS'!$A:$D,4,FALSE))</f>
        <v>43.14</v>
      </c>
      <c r="G84" s="772">
        <f>TRUNC(E84*F84,2)</f>
        <v>0.64</v>
      </c>
      <c r="H84" s="761"/>
    </row>
    <row r="85" spans="1:8" s="764" customFormat="1" ht="15.75">
      <c r="A85" s="767" t="s">
        <v>1971</v>
      </c>
      <c r="B85" s="768">
        <v>122</v>
      </c>
      <c r="C85" s="554" t="str">
        <f>IF($A85="INSUMO",VLOOKUP($B85,'BANCO DE DADOS MAIO INSUMOS'!$A:$D,2,FALSE),VLOOKUP($B85,'BANCO DE DADOS MAIO SERVIÇOS'!$A:$D,2,FALSE))</f>
        <v>ADESIVO PLASTICO PARA PVC, FRASCO COM 850 GR</v>
      </c>
      <c r="D85" s="769" t="str">
        <f>IF($A85="INSUMO",VLOOKUP($B85,'BANCO DE DADOS MAIO INSUMOS'!$A:$D,3,FALSE),VLOOKUP($B85,'BANCO DE DADOS MAIO SERVIÇOS'!$A:$D,3,FALSE))</f>
        <v xml:space="preserve">UN    </v>
      </c>
      <c r="E85" s="778">
        <v>1.03E-2</v>
      </c>
      <c r="F85" s="771">
        <f>IF($A85="INSUMO",VLOOKUP($B85,'BANCO DE DADOS MAIO INSUMOS'!$A:$D,4,FALSE),VLOOKUP($B85,'BANCO DE DADOS MAIO SERVIÇOS'!$A:$D,4,FALSE))</f>
        <v>49.68</v>
      </c>
      <c r="G85" s="772">
        <f>TRUNC(E85*F85,2)</f>
        <v>0.51</v>
      </c>
      <c r="H85" s="761"/>
    </row>
    <row r="86" spans="1:8" s="764" customFormat="1" ht="15.75">
      <c r="A86" s="761"/>
      <c r="B86" s="1880" t="s">
        <v>1174</v>
      </c>
      <c r="C86" s="1881"/>
      <c r="D86" s="1881"/>
      <c r="E86" s="1881"/>
      <c r="F86" s="1881"/>
      <c r="G86" s="1882"/>
      <c r="H86" s="761"/>
    </row>
    <row r="87" spans="1:8" s="764" customFormat="1" ht="30">
      <c r="A87" s="767" t="s">
        <v>1972</v>
      </c>
      <c r="B87" s="768">
        <v>88248</v>
      </c>
      <c r="C87" s="554" t="str">
        <f>IF($A87="INSUMO",VLOOKUP($B87,'BANCO DE DADOS MAIO INSUMOS'!$A:$D,2,FALSE),VLOOKUP($B87,'BANCO DE DADOS MAIO SERVIÇOS'!$A:$D,2,FALSE))</f>
        <v>AUXILIAR DE ENCANADOR OU BOMBEIRO HIDRÁULICO COM ENCARGOS COMPLEMENTARES</v>
      </c>
      <c r="D87" s="769" t="str">
        <f>IF($A87="INSUMO",VLOOKUP($B87,'BANCO DE DADOS MAIO INSUMOS'!$A:$D,3,FALSE),VLOOKUP($B87,'BANCO DE DADOS MAIO SERVIÇOS'!$A:$D,3,FALSE))</f>
        <v>H</v>
      </c>
      <c r="E87" s="773">
        <v>0.14000000000000001</v>
      </c>
      <c r="F87" s="771">
        <f>IF($A87="INSUMO",VLOOKUP($B87,'BANCO DE DADOS MAIO INSUMOS'!$A:$D,4,FALSE),VLOOKUP($B87,'BANCO DE DADOS MAIO SERVIÇOS'!$A:$D,4,FALSE))</f>
        <v>13.97</v>
      </c>
      <c r="G87" s="772">
        <f>TRUNC(E87*F87,2)</f>
        <v>1.95</v>
      </c>
      <c r="H87" s="761"/>
    </row>
    <row r="88" spans="1:8" s="764" customFormat="1" ht="30.75" thickBot="1">
      <c r="A88" s="767" t="s">
        <v>1972</v>
      </c>
      <c r="B88" s="786">
        <v>88267</v>
      </c>
      <c r="C88" s="555" t="str">
        <f>IF($A88="INSUMO",VLOOKUP($B88,'BANCO DE DADOS MAIO INSUMOS'!$A:$D,2,FALSE),VLOOKUP($B88,'BANCO DE DADOS MAIO SERVIÇOS'!$A:$D,2,FALSE))</f>
        <v>ENCANADOR OU BOMBEIRO HIDRÁULICO COM ENCARGOS COMPLEMENTARES</v>
      </c>
      <c r="D88" s="787" t="str">
        <f>IF($A88="INSUMO",VLOOKUP($B88,'BANCO DE DADOS MAIO INSUMOS'!$A:$D,3,FALSE),VLOOKUP($B88,'BANCO DE DADOS MAIO SERVIÇOS'!$A:$D,3,FALSE))</f>
        <v>H</v>
      </c>
      <c r="E88" s="788">
        <v>0.14000000000000001</v>
      </c>
      <c r="F88" s="789">
        <f>IF($A88="INSUMO",VLOOKUP($B88,'BANCO DE DADOS MAIO INSUMOS'!$A:$D,4,FALSE),VLOOKUP($B88,'BANCO DE DADOS MAIO SERVIÇOS'!$A:$D,4,FALSE))</f>
        <v>17.87</v>
      </c>
      <c r="G88" s="790">
        <f>TRUNC(E88*F88,2)</f>
        <v>2.5</v>
      </c>
      <c r="H88" s="761"/>
    </row>
    <row r="89" spans="1:8" s="764" customFormat="1" ht="16.5" thickBot="1">
      <c r="A89" s="774"/>
      <c r="B89" s="856" t="s">
        <v>2107</v>
      </c>
      <c r="C89" s="781"/>
      <c r="D89" s="781"/>
      <c r="E89" s="781"/>
      <c r="F89" s="801" t="s">
        <v>1175</v>
      </c>
      <c r="G89" s="802">
        <f>SUM(G83:G88)</f>
        <v>9.3000000000000007</v>
      </c>
      <c r="H89" s="761"/>
    </row>
    <row r="90" spans="1:8" s="764" customFormat="1" ht="51.75" customHeight="1">
      <c r="A90" s="761"/>
      <c r="B90" s="1869" t="s">
        <v>2094</v>
      </c>
      <c r="C90" s="1869"/>
      <c r="D90" s="1869"/>
      <c r="E90" s="1869"/>
      <c r="F90" s="1869"/>
      <c r="G90" s="1869"/>
      <c r="H90" s="761"/>
    </row>
    <row r="91" spans="1:8" s="764" customFormat="1" ht="90.75" customHeight="1">
      <c r="A91" s="761"/>
      <c r="B91" s="1892" t="s">
        <v>2108</v>
      </c>
      <c r="C91" s="1892"/>
      <c r="D91" s="1892"/>
      <c r="E91" s="1892"/>
      <c r="F91" s="1892"/>
      <c r="G91" s="1892"/>
      <c r="H91" s="761"/>
    </row>
    <row r="92" spans="1:8" s="764" customFormat="1" ht="34.5" customHeight="1">
      <c r="A92" s="761"/>
      <c r="B92" s="1903" t="s">
        <v>2096</v>
      </c>
      <c r="C92" s="1903"/>
      <c r="D92" s="1903"/>
      <c r="E92" s="1903"/>
      <c r="F92" s="1903"/>
      <c r="G92" s="1903"/>
      <c r="H92" s="761"/>
    </row>
    <row r="93" spans="1:8" s="764" customFormat="1" ht="15.75" thickBot="1">
      <c r="A93" s="761"/>
      <c r="H93" s="761"/>
    </row>
    <row r="94" spans="1:8" s="764" customFormat="1" ht="38.25" hidden="1" customHeight="1">
      <c r="A94" s="761"/>
      <c r="B94" s="762" t="s">
        <v>1190</v>
      </c>
      <c r="C94" s="1883" t="s">
        <v>2109</v>
      </c>
      <c r="D94" s="1896"/>
      <c r="E94" s="1896"/>
      <c r="F94" s="1897"/>
      <c r="G94" s="763" t="s">
        <v>30</v>
      </c>
      <c r="H94" s="761"/>
    </row>
    <row r="95" spans="1:8" s="764" customFormat="1" ht="47.25" hidden="1">
      <c r="A95" s="761"/>
      <c r="B95" s="631" t="s">
        <v>1181</v>
      </c>
      <c r="C95" s="632" t="s">
        <v>1169</v>
      </c>
      <c r="D95" s="632" t="s">
        <v>30</v>
      </c>
      <c r="E95" s="632" t="s">
        <v>1170</v>
      </c>
      <c r="F95" s="765" t="s">
        <v>1171</v>
      </c>
      <c r="G95" s="766" t="s">
        <v>1172</v>
      </c>
      <c r="H95" s="761"/>
    </row>
    <row r="96" spans="1:8" s="764" customFormat="1" ht="15.75" hidden="1">
      <c r="A96" s="761"/>
      <c r="B96" s="1880" t="s">
        <v>1173</v>
      </c>
      <c r="C96" s="1881"/>
      <c r="D96" s="1881"/>
      <c r="E96" s="1881"/>
      <c r="F96" s="1881"/>
      <c r="G96" s="1882"/>
      <c r="H96" s="761"/>
    </row>
    <row r="97" spans="1:8" s="764" customFormat="1" ht="30" hidden="1">
      <c r="A97" s="767" t="s">
        <v>1971</v>
      </c>
      <c r="B97" s="768">
        <v>820</v>
      </c>
      <c r="C97" s="554" t="str">
        <f>IF($A97="INSUMO",VLOOKUP($B97,'BANCO DE DADOS MAIO INSUMOS'!$A:$D,2,FALSE),VLOOKUP($B97,'BANCO DE DADOS MAIO SERVIÇOS'!$A:$D,2,FALSE))</f>
        <v>BUCHA DE REDUCAO DE PVC, SOLDAVEL, LONGA, COM 50 X 32 MM, PARA AGUA FRIA PREDIAL</v>
      </c>
      <c r="D97" s="769" t="str">
        <f>IF($A97="INSUMO",VLOOKUP($B97,'BANCO DE DADOS MAIO INSUMOS'!$A:$D,3,FALSE),VLOOKUP($B97,'BANCO DE DADOS MAIO SERVIÇOS'!$A:$D,3,FALSE))</f>
        <v xml:space="preserve">UN    </v>
      </c>
      <c r="E97" s="770">
        <v>1</v>
      </c>
      <c r="F97" s="771">
        <f>IF($A97="INSUMO",VLOOKUP($B97,'BANCO DE DADOS MAIO INSUMOS'!$A:$D,4,FALSE),VLOOKUP($B97,'BANCO DE DADOS MAIO SERVIÇOS'!$A:$D,4,FALSE))</f>
        <v>4.05</v>
      </c>
      <c r="G97" s="772">
        <f>TRUNC(E97*F97,2)</f>
        <v>4.05</v>
      </c>
      <c r="H97" s="761"/>
    </row>
    <row r="98" spans="1:8" s="764" customFormat="1" ht="15.75" hidden="1">
      <c r="A98" s="767" t="s">
        <v>1971</v>
      </c>
      <c r="B98" s="768">
        <v>20083</v>
      </c>
      <c r="C98" s="554" t="str">
        <f>IF($A98="INSUMO",VLOOKUP($B98,'BANCO DE DADOS MAIO INSUMOS'!$A:$D,2,FALSE),VLOOKUP($B98,'BANCO DE DADOS MAIO SERVIÇOS'!$A:$D,2,FALSE))</f>
        <v>SOLUCAO LIMPADORA PARA PVC, FRASCO COM 1000 CM3</v>
      </c>
      <c r="D98" s="769" t="str">
        <f>IF($A98="INSUMO",VLOOKUP($B98,'BANCO DE DADOS MAIO INSUMOS'!$A:$D,3,FALSE),VLOOKUP($B98,'BANCO DE DADOS MAIO SERVIÇOS'!$A:$D,3,FALSE))</f>
        <v xml:space="preserve">UN    </v>
      </c>
      <c r="E98" s="778">
        <v>1.6500000000000001E-2</v>
      </c>
      <c r="F98" s="771">
        <f>IF($A98="INSUMO",VLOOKUP($B98,'BANCO DE DADOS MAIO INSUMOS'!$A:$D,4,FALSE),VLOOKUP($B98,'BANCO DE DADOS MAIO SERVIÇOS'!$A:$D,4,FALSE))</f>
        <v>43.14</v>
      </c>
      <c r="G98" s="772">
        <f>TRUNC(E98*F98,2)</f>
        <v>0.71</v>
      </c>
      <c r="H98" s="761"/>
    </row>
    <row r="99" spans="1:8" s="764" customFormat="1" ht="15.75" hidden="1">
      <c r="A99" s="767" t="s">
        <v>1971</v>
      </c>
      <c r="B99" s="768">
        <v>122</v>
      </c>
      <c r="C99" s="554" t="str">
        <f>IF($A99="INSUMO",VLOOKUP($B99,'BANCO DE DADOS MAIO INSUMOS'!$A:$D,2,FALSE),VLOOKUP($B99,'BANCO DE DADOS MAIO SERVIÇOS'!$A:$D,2,FALSE))</f>
        <v>ADESIVO PLASTICO PARA PVC, FRASCO COM 850 GR</v>
      </c>
      <c r="D99" s="769" t="str">
        <f>IF($A99="INSUMO",VLOOKUP($B99,'BANCO DE DADOS MAIO INSUMOS'!$A:$D,3,FALSE),VLOOKUP($B99,'BANCO DE DADOS MAIO SERVIÇOS'!$A:$D,3,FALSE))</f>
        <v xml:space="preserve">UN    </v>
      </c>
      <c r="E99" s="778">
        <v>1.14E-2</v>
      </c>
      <c r="F99" s="771">
        <f>IF($A99="INSUMO",VLOOKUP($B99,'BANCO DE DADOS MAIO INSUMOS'!$A:$D,4,FALSE),VLOOKUP($B99,'BANCO DE DADOS MAIO SERVIÇOS'!$A:$D,4,FALSE))</f>
        <v>49.68</v>
      </c>
      <c r="G99" s="772">
        <f>TRUNC(E99*F99,2)</f>
        <v>0.56000000000000005</v>
      </c>
      <c r="H99" s="761"/>
    </row>
    <row r="100" spans="1:8" s="764" customFormat="1" ht="15.75" hidden="1">
      <c r="A100" s="761"/>
      <c r="B100" s="1880" t="s">
        <v>1174</v>
      </c>
      <c r="C100" s="1881"/>
      <c r="D100" s="1881"/>
      <c r="E100" s="1881"/>
      <c r="F100" s="1881"/>
      <c r="G100" s="1882"/>
      <c r="H100" s="761"/>
    </row>
    <row r="101" spans="1:8" s="764" customFormat="1" ht="30" hidden="1">
      <c r="A101" s="767" t="s">
        <v>1972</v>
      </c>
      <c r="B101" s="768">
        <v>88248</v>
      </c>
      <c r="C101" s="554" t="str">
        <f>IF($A101="INSUMO",VLOOKUP($B101,'BANCO DE DADOS MAIO INSUMOS'!$A:$D,2,FALSE),VLOOKUP($B101,'BANCO DE DADOS MAIO SERVIÇOS'!$A:$D,2,FALSE))</f>
        <v>AUXILIAR DE ENCANADOR OU BOMBEIRO HIDRÁULICO COM ENCARGOS COMPLEMENTARES</v>
      </c>
      <c r="D101" s="769" t="str">
        <f>IF($A101="INSUMO",VLOOKUP($B101,'BANCO DE DADOS MAIO INSUMOS'!$A:$D,3,FALSE),VLOOKUP($B101,'BANCO DE DADOS MAIO SERVIÇOS'!$A:$D,3,FALSE))</f>
        <v>H</v>
      </c>
      <c r="E101" s="773">
        <v>0.14000000000000001</v>
      </c>
      <c r="F101" s="771">
        <f>IF($A101="INSUMO",VLOOKUP($B101,'BANCO DE DADOS MAIO INSUMOS'!$A:$D,4,FALSE),VLOOKUP($B101,'BANCO DE DADOS MAIO SERVIÇOS'!$A:$D,4,FALSE))</f>
        <v>13.97</v>
      </c>
      <c r="G101" s="772">
        <f>TRUNC(E101*F101,2)</f>
        <v>1.95</v>
      </c>
      <c r="H101" s="761"/>
    </row>
    <row r="102" spans="1:8" s="764" customFormat="1" ht="30.75" hidden="1" thickBot="1">
      <c r="A102" s="767" t="s">
        <v>1972</v>
      </c>
      <c r="B102" s="786">
        <v>88267</v>
      </c>
      <c r="C102" s="555" t="str">
        <f>IF($A102="INSUMO",VLOOKUP($B102,'BANCO DE DADOS MAIO INSUMOS'!$A:$D,2,FALSE),VLOOKUP($B102,'BANCO DE DADOS MAIO SERVIÇOS'!$A:$D,2,FALSE))</f>
        <v>ENCANADOR OU BOMBEIRO HIDRÁULICO COM ENCARGOS COMPLEMENTARES</v>
      </c>
      <c r="D102" s="787" t="str">
        <f>IF($A102="INSUMO",VLOOKUP($B102,'BANCO DE DADOS MAIO INSUMOS'!$A:$D,3,FALSE),VLOOKUP($B102,'BANCO DE DADOS MAIO SERVIÇOS'!$A:$D,3,FALSE))</f>
        <v>H</v>
      </c>
      <c r="E102" s="788">
        <v>0.14000000000000001</v>
      </c>
      <c r="F102" s="789">
        <f>IF($A102="INSUMO",VLOOKUP($B102,'BANCO DE DADOS MAIO INSUMOS'!$A:$D,4,FALSE),VLOOKUP($B102,'BANCO DE DADOS MAIO SERVIÇOS'!$A:$D,4,FALSE))</f>
        <v>17.87</v>
      </c>
      <c r="G102" s="790">
        <f>TRUNC(E102*F102,2)</f>
        <v>2.5</v>
      </c>
      <c r="H102" s="761"/>
    </row>
    <row r="103" spans="1:8" s="764" customFormat="1" ht="16.5" hidden="1" thickBot="1">
      <c r="A103" s="774"/>
      <c r="B103" s="856" t="s">
        <v>2110</v>
      </c>
      <c r="C103" s="781"/>
      <c r="D103" s="781"/>
      <c r="E103" s="781"/>
      <c r="F103" s="801" t="s">
        <v>1175</v>
      </c>
      <c r="G103" s="802">
        <f>SUM(G97:G102)</f>
        <v>9.77</v>
      </c>
      <c r="H103" s="761"/>
    </row>
    <row r="104" spans="1:8" s="764" customFormat="1" ht="51.75" hidden="1" customHeight="1">
      <c r="A104" s="761"/>
      <c r="B104" s="1869" t="s">
        <v>2094</v>
      </c>
      <c r="C104" s="1869"/>
      <c r="D104" s="1869"/>
      <c r="E104" s="1869"/>
      <c r="F104" s="1869"/>
      <c r="G104" s="1869"/>
      <c r="H104" s="761"/>
    </row>
    <row r="105" spans="1:8" s="764" customFormat="1" ht="92.25" hidden="1" customHeight="1">
      <c r="A105" s="761"/>
      <c r="B105" s="1892" t="s">
        <v>2111</v>
      </c>
      <c r="C105" s="1892"/>
      <c r="D105" s="1892"/>
      <c r="E105" s="1892"/>
      <c r="F105" s="1892"/>
      <c r="G105" s="1892"/>
      <c r="H105" s="761"/>
    </row>
    <row r="106" spans="1:8" s="764" customFormat="1" ht="36.75" hidden="1" customHeight="1">
      <c r="A106" s="761"/>
      <c r="B106" s="1903" t="s">
        <v>2096</v>
      </c>
      <c r="C106" s="1903"/>
      <c r="D106" s="1903"/>
      <c r="E106" s="1903"/>
      <c r="F106" s="1903"/>
      <c r="G106" s="1903"/>
      <c r="H106" s="761"/>
    </row>
    <row r="107" spans="1:8" s="764" customFormat="1" ht="15.75" hidden="1" thickBot="1">
      <c r="A107" s="761"/>
      <c r="H107" s="761"/>
    </row>
    <row r="108" spans="1:8" s="764" customFormat="1" ht="30" hidden="1" customHeight="1">
      <c r="A108" s="761"/>
      <c r="B108" s="762" t="s">
        <v>1192</v>
      </c>
      <c r="C108" s="1883" t="s">
        <v>2112</v>
      </c>
      <c r="D108" s="1896"/>
      <c r="E108" s="1896"/>
      <c r="F108" s="1897"/>
      <c r="G108" s="763" t="s">
        <v>30</v>
      </c>
      <c r="H108" s="761"/>
    </row>
    <row r="109" spans="1:8" s="764" customFormat="1" ht="47.25" hidden="1">
      <c r="A109" s="761"/>
      <c r="B109" s="631" t="s">
        <v>1181</v>
      </c>
      <c r="C109" s="632" t="s">
        <v>1169</v>
      </c>
      <c r="D109" s="632" t="s">
        <v>30</v>
      </c>
      <c r="E109" s="632" t="s">
        <v>1170</v>
      </c>
      <c r="F109" s="765" t="s">
        <v>1171</v>
      </c>
      <c r="G109" s="766" t="s">
        <v>1172</v>
      </c>
      <c r="H109" s="761"/>
    </row>
    <row r="110" spans="1:8" s="764" customFormat="1" ht="15.75" hidden="1">
      <c r="A110" s="761"/>
      <c r="B110" s="1880" t="s">
        <v>1173</v>
      </c>
      <c r="C110" s="1881"/>
      <c r="D110" s="1881"/>
      <c r="E110" s="1881"/>
      <c r="F110" s="1881"/>
      <c r="G110" s="1882"/>
      <c r="H110" s="761"/>
    </row>
    <row r="111" spans="1:8" s="764" customFormat="1" ht="30" hidden="1">
      <c r="A111" s="767" t="s">
        <v>1971</v>
      </c>
      <c r="B111" s="768">
        <v>816</v>
      </c>
      <c r="C111" s="554" t="str">
        <f>IF($A111="INSUMO",VLOOKUP($B111,'BANCO DE DADOS MAIO INSUMOS'!$A:$D,2,FALSE),VLOOKUP($B111,'BANCO DE DADOS MAIO SERVIÇOS'!$A:$D,2,FALSE))</f>
        <v>BUCHA DE REDUCAO DE PVC, SOLDAVEL, LONGA, COM 60 X 25 MM, PARA AGUA FRIA PREDIAL</v>
      </c>
      <c r="D111" s="769" t="str">
        <f>IF($A111="INSUMO",VLOOKUP($B111,'BANCO DE DADOS MAIO INSUMOS'!$A:$D,3,FALSE),VLOOKUP($B111,'BANCO DE DADOS MAIO SERVIÇOS'!$A:$D,3,FALSE))</f>
        <v xml:space="preserve">UN    </v>
      </c>
      <c r="E111" s="770">
        <v>1</v>
      </c>
      <c r="F111" s="771">
        <f>IF($A111="INSUMO",VLOOKUP($B111,'BANCO DE DADOS MAIO INSUMOS'!$A:$D,4,FALSE),VLOOKUP($B111,'BANCO DE DADOS MAIO SERVIÇOS'!$A:$D,4,FALSE))</f>
        <v>6.93</v>
      </c>
      <c r="G111" s="772">
        <f>TRUNC(E111*F111,2)</f>
        <v>6.93</v>
      </c>
      <c r="H111" s="761"/>
    </row>
    <row r="112" spans="1:8" s="764" customFormat="1" ht="15.75" hidden="1">
      <c r="A112" s="767" t="s">
        <v>1971</v>
      </c>
      <c r="B112" s="768">
        <v>20083</v>
      </c>
      <c r="C112" s="554" t="str">
        <f>IF($A112="INSUMO",VLOOKUP($B112,'BANCO DE DADOS MAIO INSUMOS'!$A:$D,2,FALSE),VLOOKUP($B112,'BANCO DE DADOS MAIO SERVIÇOS'!$A:$D,2,FALSE))</f>
        <v>SOLUCAO LIMPADORA PARA PVC, FRASCO COM 1000 CM3</v>
      </c>
      <c r="D112" s="769" t="str">
        <f>IF($A112="INSUMO",VLOOKUP($B112,'BANCO DE DADOS MAIO INSUMOS'!$A:$D,3,FALSE),VLOOKUP($B112,'BANCO DE DADOS MAIO SERVIÇOS'!$A:$D,3,FALSE))</f>
        <v xml:space="preserve">UN    </v>
      </c>
      <c r="E112" s="779">
        <v>1.9E-2</v>
      </c>
      <c r="F112" s="771">
        <f>IF($A112="INSUMO",VLOOKUP($B112,'BANCO DE DADOS MAIO INSUMOS'!$A:$D,4,FALSE),VLOOKUP($B112,'BANCO DE DADOS MAIO SERVIÇOS'!$A:$D,4,FALSE))</f>
        <v>43.14</v>
      </c>
      <c r="G112" s="772">
        <f>TRUNC(E112*F112,2)</f>
        <v>0.81</v>
      </c>
      <c r="H112" s="761"/>
    </row>
    <row r="113" spans="1:8" s="764" customFormat="1" ht="15.75" hidden="1">
      <c r="A113" s="767" t="s">
        <v>1971</v>
      </c>
      <c r="B113" s="768">
        <v>122</v>
      </c>
      <c r="C113" s="554" t="str">
        <f>IF($A113="INSUMO",VLOOKUP($B113,'BANCO DE DADOS MAIO INSUMOS'!$A:$D,2,FALSE),VLOOKUP($B113,'BANCO DE DADOS MAIO SERVIÇOS'!$A:$D,2,FALSE))</f>
        <v>ADESIVO PLASTICO PARA PVC, FRASCO COM 850 GR</v>
      </c>
      <c r="D113" s="769" t="str">
        <f>IF($A113="INSUMO",VLOOKUP($B113,'BANCO DE DADOS MAIO INSUMOS'!$A:$D,3,FALSE),VLOOKUP($B113,'BANCO DE DADOS MAIO SERVIÇOS'!$A:$D,3,FALSE))</f>
        <v xml:space="preserve">UN    </v>
      </c>
      <c r="E113" s="779">
        <v>1.2999999999999999E-2</v>
      </c>
      <c r="F113" s="771">
        <f>IF($A113="INSUMO",VLOOKUP($B113,'BANCO DE DADOS MAIO INSUMOS'!$A:$D,4,FALSE),VLOOKUP($B113,'BANCO DE DADOS MAIO SERVIÇOS'!$A:$D,4,FALSE))</f>
        <v>49.68</v>
      </c>
      <c r="G113" s="772">
        <f>TRUNC(E113*F113,2)</f>
        <v>0.64</v>
      </c>
      <c r="H113" s="761"/>
    </row>
    <row r="114" spans="1:8" s="764" customFormat="1" ht="15.75" hidden="1">
      <c r="A114" s="761"/>
      <c r="B114" s="1880" t="s">
        <v>1174</v>
      </c>
      <c r="C114" s="1881"/>
      <c r="D114" s="1881"/>
      <c r="E114" s="1881"/>
      <c r="F114" s="1881"/>
      <c r="G114" s="1882"/>
      <c r="H114" s="761"/>
    </row>
    <row r="115" spans="1:8" s="764" customFormat="1" ht="30" hidden="1">
      <c r="A115" s="767" t="s">
        <v>1972</v>
      </c>
      <c r="B115" s="768">
        <v>88248</v>
      </c>
      <c r="C115" s="554" t="str">
        <f>IF($A115="INSUMO",VLOOKUP($B115,'BANCO DE DADOS MAIO INSUMOS'!$A:$D,2,FALSE),VLOOKUP($B115,'BANCO DE DADOS MAIO SERVIÇOS'!$A:$D,2,FALSE))</f>
        <v>AUXILIAR DE ENCANADOR OU BOMBEIRO HIDRÁULICO COM ENCARGOS COMPLEMENTARES</v>
      </c>
      <c r="D115" s="769" t="str">
        <f>IF($A115="INSUMO",VLOOKUP($B115,'BANCO DE DADOS MAIO INSUMOS'!$A:$D,3,FALSE),VLOOKUP($B115,'BANCO DE DADOS MAIO SERVIÇOS'!$A:$D,3,FALSE))</f>
        <v>H</v>
      </c>
      <c r="E115" s="773">
        <v>0.14000000000000001</v>
      </c>
      <c r="F115" s="771">
        <f>IF($A115="INSUMO",VLOOKUP($B115,'BANCO DE DADOS MAIO INSUMOS'!$A:$D,4,FALSE),VLOOKUP($B115,'BANCO DE DADOS MAIO SERVIÇOS'!$A:$D,4,FALSE))</f>
        <v>13.97</v>
      </c>
      <c r="G115" s="772">
        <f>TRUNC(E115*F115,2)</f>
        <v>1.95</v>
      </c>
      <c r="H115" s="761"/>
    </row>
    <row r="116" spans="1:8" s="764" customFormat="1" ht="30.75" hidden="1" thickBot="1">
      <c r="A116" s="767" t="s">
        <v>1972</v>
      </c>
      <c r="B116" s="786">
        <v>88267</v>
      </c>
      <c r="C116" s="555" t="str">
        <f>IF($A116="INSUMO",VLOOKUP($B116,'BANCO DE DADOS MAIO INSUMOS'!$A:$D,2,FALSE),VLOOKUP($B116,'BANCO DE DADOS MAIO SERVIÇOS'!$A:$D,2,FALSE))</f>
        <v>ENCANADOR OU BOMBEIRO HIDRÁULICO COM ENCARGOS COMPLEMENTARES</v>
      </c>
      <c r="D116" s="787" t="str">
        <f>IF($A116="INSUMO",VLOOKUP($B116,'BANCO DE DADOS MAIO INSUMOS'!$A:$D,3,FALSE),VLOOKUP($B116,'BANCO DE DADOS MAIO SERVIÇOS'!$A:$D,3,FALSE))</f>
        <v>H</v>
      </c>
      <c r="E116" s="788">
        <v>0.14000000000000001</v>
      </c>
      <c r="F116" s="789">
        <f>IF($A116="INSUMO",VLOOKUP($B116,'BANCO DE DADOS MAIO INSUMOS'!$A:$D,4,FALSE),VLOOKUP($B116,'BANCO DE DADOS MAIO SERVIÇOS'!$A:$D,4,FALSE))</f>
        <v>17.87</v>
      </c>
      <c r="G116" s="790">
        <f>TRUNC(E116*F116,2)</f>
        <v>2.5</v>
      </c>
      <c r="H116" s="761"/>
    </row>
    <row r="117" spans="1:8" s="764" customFormat="1" ht="16.5" hidden="1" thickBot="1">
      <c r="A117" s="774"/>
      <c r="B117" s="856" t="s">
        <v>2113</v>
      </c>
      <c r="C117" s="781"/>
      <c r="D117" s="781"/>
      <c r="E117" s="781"/>
      <c r="F117" s="801" t="s">
        <v>1175</v>
      </c>
      <c r="G117" s="802">
        <f>SUM(G111:G116)</f>
        <v>12.83</v>
      </c>
      <c r="H117" s="761"/>
    </row>
    <row r="118" spans="1:8" s="764" customFormat="1" ht="51.75" hidden="1" customHeight="1">
      <c r="A118" s="761"/>
      <c r="B118" s="1869" t="s">
        <v>2094</v>
      </c>
      <c r="C118" s="1869"/>
      <c r="D118" s="1869"/>
      <c r="E118" s="1869"/>
      <c r="F118" s="1869"/>
      <c r="G118" s="1869"/>
      <c r="H118" s="761"/>
    </row>
    <row r="119" spans="1:8" s="764" customFormat="1" ht="90" hidden="1" customHeight="1">
      <c r="A119" s="761"/>
      <c r="B119" s="1892" t="s">
        <v>2114</v>
      </c>
      <c r="C119" s="1892"/>
      <c r="D119" s="1892"/>
      <c r="E119" s="1892"/>
      <c r="F119" s="1892"/>
      <c r="G119" s="1892"/>
      <c r="H119" s="761"/>
    </row>
    <row r="120" spans="1:8" s="764" customFormat="1" ht="39" hidden="1" customHeight="1">
      <c r="A120" s="761"/>
      <c r="B120" s="1869" t="s">
        <v>2096</v>
      </c>
      <c r="C120" s="1869"/>
      <c r="D120" s="1869"/>
      <c r="E120" s="1869"/>
      <c r="F120" s="1869"/>
      <c r="G120" s="1869"/>
      <c r="H120" s="761"/>
    </row>
    <row r="121" spans="1:8" s="764" customFormat="1" ht="15.75" hidden="1" thickBot="1">
      <c r="A121" s="761"/>
      <c r="H121" s="761"/>
    </row>
    <row r="122" spans="1:8" s="764" customFormat="1" ht="30" hidden="1" customHeight="1">
      <c r="A122" s="761"/>
      <c r="B122" s="762" t="s">
        <v>1193</v>
      </c>
      <c r="C122" s="1883" t="s">
        <v>2115</v>
      </c>
      <c r="D122" s="1896"/>
      <c r="E122" s="1896"/>
      <c r="F122" s="1897"/>
      <c r="G122" s="763" t="s">
        <v>30</v>
      </c>
      <c r="H122" s="761"/>
    </row>
    <row r="123" spans="1:8" s="764" customFormat="1" ht="47.25" hidden="1">
      <c r="A123" s="761"/>
      <c r="B123" s="631" t="s">
        <v>1181</v>
      </c>
      <c r="C123" s="632" t="s">
        <v>1169</v>
      </c>
      <c r="D123" s="632" t="s">
        <v>30</v>
      </c>
      <c r="E123" s="632" t="s">
        <v>1170</v>
      </c>
      <c r="F123" s="765" t="s">
        <v>1171</v>
      </c>
      <c r="G123" s="766" t="s">
        <v>1172</v>
      </c>
      <c r="H123" s="761"/>
    </row>
    <row r="124" spans="1:8" s="764" customFormat="1" ht="15.75" hidden="1">
      <c r="A124" s="761"/>
      <c r="B124" s="1880" t="s">
        <v>1173</v>
      </c>
      <c r="C124" s="1881"/>
      <c r="D124" s="1881"/>
      <c r="E124" s="1881"/>
      <c r="F124" s="1881"/>
      <c r="G124" s="1882"/>
      <c r="H124" s="761"/>
    </row>
    <row r="125" spans="1:8" s="764" customFormat="1" ht="30" hidden="1">
      <c r="A125" s="767" t="s">
        <v>1971</v>
      </c>
      <c r="B125" s="768">
        <v>814</v>
      </c>
      <c r="C125" s="554" t="str">
        <f>IF($A125="INSUMO",VLOOKUP($B125,'BANCO DE DADOS MAIO INSUMOS'!$A:$D,2,FALSE),VLOOKUP($B125,'BANCO DE DADOS MAIO SERVIÇOS'!$A:$D,2,FALSE))</f>
        <v>BUCHA DE REDUCAO DE PVC, SOLDAVEL, LONGA, COM 60 X 32 MM, PARA AGUA FRIA PREDIAL</v>
      </c>
      <c r="D125" s="769" t="str">
        <f>IF($A125="INSUMO",VLOOKUP($B125,'BANCO DE DADOS MAIO INSUMOS'!$A:$D,3,FALSE),VLOOKUP($B125,'BANCO DE DADOS MAIO SERVIÇOS'!$A:$D,3,FALSE))</f>
        <v xml:space="preserve">UN    </v>
      </c>
      <c r="E125" s="770">
        <v>1</v>
      </c>
      <c r="F125" s="771">
        <f>IF($A125="INSUMO",VLOOKUP($B125,'BANCO DE DADOS MAIO INSUMOS'!$A:$D,4,FALSE),VLOOKUP($B125,'BANCO DE DADOS MAIO SERVIÇOS'!$A:$D,4,FALSE))</f>
        <v>8.64</v>
      </c>
      <c r="G125" s="772">
        <f>TRUNC(E125*F125,2)</f>
        <v>8.64</v>
      </c>
      <c r="H125" s="761"/>
    </row>
    <row r="126" spans="1:8" s="764" customFormat="1" ht="15.75" hidden="1">
      <c r="A126" s="767" t="s">
        <v>1971</v>
      </c>
      <c r="B126" s="768">
        <v>20083</v>
      </c>
      <c r="C126" s="554" t="str">
        <f>IF($A126="INSUMO",VLOOKUP($B126,'BANCO DE DADOS MAIO INSUMOS'!$A:$D,2,FALSE),VLOOKUP($B126,'BANCO DE DADOS MAIO SERVIÇOS'!$A:$D,2,FALSE))</f>
        <v>SOLUCAO LIMPADORA PARA PVC, FRASCO COM 1000 CM3</v>
      </c>
      <c r="D126" s="769" t="str">
        <f>IF($A126="INSUMO",VLOOKUP($B126,'BANCO DE DADOS MAIO INSUMOS'!$A:$D,3,FALSE),VLOOKUP($B126,'BANCO DE DADOS MAIO SERVIÇOS'!$A:$D,3,FALSE))</f>
        <v xml:space="preserve">UN    </v>
      </c>
      <c r="E126" s="779">
        <v>2.1999999999999999E-2</v>
      </c>
      <c r="F126" s="771">
        <f>IF($A126="INSUMO",VLOOKUP($B126,'BANCO DE DADOS MAIO INSUMOS'!$A:$D,4,FALSE),VLOOKUP($B126,'BANCO DE DADOS MAIO SERVIÇOS'!$A:$D,4,FALSE))</f>
        <v>43.14</v>
      </c>
      <c r="G126" s="772">
        <f>TRUNC(E126*F126,2)</f>
        <v>0.94</v>
      </c>
      <c r="H126" s="761"/>
    </row>
    <row r="127" spans="1:8" s="764" customFormat="1" ht="15.75" hidden="1">
      <c r="A127" s="767" t="s">
        <v>1971</v>
      </c>
      <c r="B127" s="768">
        <v>122</v>
      </c>
      <c r="C127" s="554" t="str">
        <f>IF($A127="INSUMO",VLOOKUP($B127,'BANCO DE DADOS MAIO INSUMOS'!$A:$D,2,FALSE),VLOOKUP($B127,'BANCO DE DADOS MAIO SERVIÇOS'!$A:$D,2,FALSE))</f>
        <v>ADESIVO PLASTICO PARA PVC, FRASCO COM 850 GR</v>
      </c>
      <c r="D127" s="769" t="str">
        <f>IF($A127="INSUMO",VLOOKUP($B127,'BANCO DE DADOS MAIO INSUMOS'!$A:$D,3,FALSE),VLOOKUP($B127,'BANCO DE DADOS MAIO SERVIÇOS'!$A:$D,3,FALSE))</f>
        <v xml:space="preserve">UN    </v>
      </c>
      <c r="E127" s="779">
        <v>1.4E-2</v>
      </c>
      <c r="F127" s="771">
        <f>IF($A127="INSUMO",VLOOKUP($B127,'BANCO DE DADOS MAIO INSUMOS'!$A:$D,4,FALSE),VLOOKUP($B127,'BANCO DE DADOS MAIO SERVIÇOS'!$A:$D,4,FALSE))</f>
        <v>49.68</v>
      </c>
      <c r="G127" s="772">
        <f>TRUNC(E127*F127,2)</f>
        <v>0.69</v>
      </c>
      <c r="H127" s="761"/>
    </row>
    <row r="128" spans="1:8" s="764" customFormat="1" ht="15.75" hidden="1">
      <c r="A128" s="761"/>
      <c r="B128" s="1880" t="s">
        <v>1174</v>
      </c>
      <c r="C128" s="1881"/>
      <c r="D128" s="1881"/>
      <c r="E128" s="1881"/>
      <c r="F128" s="1881"/>
      <c r="G128" s="1882"/>
      <c r="H128" s="761"/>
    </row>
    <row r="129" spans="1:8" s="764" customFormat="1" ht="30" hidden="1">
      <c r="A129" s="767" t="s">
        <v>1972</v>
      </c>
      <c r="B129" s="768">
        <v>88248</v>
      </c>
      <c r="C129" s="554" t="str">
        <f>IF($A129="INSUMO",VLOOKUP($B129,'BANCO DE DADOS MAIO INSUMOS'!$A:$D,2,FALSE),VLOOKUP($B129,'BANCO DE DADOS MAIO SERVIÇOS'!$A:$D,2,FALSE))</f>
        <v>AUXILIAR DE ENCANADOR OU BOMBEIRO HIDRÁULICO COM ENCARGOS COMPLEMENTARES</v>
      </c>
      <c r="D129" s="769" t="str">
        <f>IF($A129="INSUMO",VLOOKUP($B129,'BANCO DE DADOS MAIO INSUMOS'!$A:$D,3,FALSE),VLOOKUP($B129,'BANCO DE DADOS MAIO SERVIÇOS'!$A:$D,3,FALSE))</f>
        <v>H</v>
      </c>
      <c r="E129" s="773">
        <v>0.14000000000000001</v>
      </c>
      <c r="F129" s="771">
        <f>IF($A129="INSUMO",VLOOKUP($B129,'BANCO DE DADOS MAIO INSUMOS'!$A:$D,4,FALSE),VLOOKUP($B129,'BANCO DE DADOS MAIO SERVIÇOS'!$A:$D,4,FALSE))</f>
        <v>13.97</v>
      </c>
      <c r="G129" s="772">
        <f>TRUNC(E129*F129,2)</f>
        <v>1.95</v>
      </c>
      <c r="H129" s="761"/>
    </row>
    <row r="130" spans="1:8" s="764" customFormat="1" ht="30.75" hidden="1" thickBot="1">
      <c r="A130" s="767" t="s">
        <v>1972</v>
      </c>
      <c r="B130" s="786">
        <v>88267</v>
      </c>
      <c r="C130" s="555" t="str">
        <f>IF($A130="INSUMO",VLOOKUP($B130,'BANCO DE DADOS MAIO INSUMOS'!$A:$D,2,FALSE),VLOOKUP($B130,'BANCO DE DADOS MAIO SERVIÇOS'!$A:$D,2,FALSE))</f>
        <v>ENCANADOR OU BOMBEIRO HIDRÁULICO COM ENCARGOS COMPLEMENTARES</v>
      </c>
      <c r="D130" s="787" t="str">
        <f>IF($A130="INSUMO",VLOOKUP($B130,'BANCO DE DADOS MAIO INSUMOS'!$A:$D,3,FALSE),VLOOKUP($B130,'BANCO DE DADOS MAIO SERVIÇOS'!$A:$D,3,FALSE))</f>
        <v>H</v>
      </c>
      <c r="E130" s="788">
        <v>0.14000000000000001</v>
      </c>
      <c r="F130" s="789">
        <f>IF($A130="INSUMO",VLOOKUP($B130,'BANCO DE DADOS MAIO INSUMOS'!$A:$D,4,FALSE),VLOOKUP($B130,'BANCO DE DADOS MAIO SERVIÇOS'!$A:$D,4,FALSE))</f>
        <v>17.87</v>
      </c>
      <c r="G130" s="790">
        <f>TRUNC(E130*F130,2)</f>
        <v>2.5</v>
      </c>
      <c r="H130" s="761"/>
    </row>
    <row r="131" spans="1:8" s="764" customFormat="1" ht="16.5" hidden="1" thickBot="1">
      <c r="A131" s="774"/>
      <c r="B131" s="856" t="s">
        <v>2116</v>
      </c>
      <c r="C131" s="781"/>
      <c r="D131" s="781"/>
      <c r="E131" s="781"/>
      <c r="F131" s="801" t="s">
        <v>1175</v>
      </c>
      <c r="G131" s="802">
        <f>SUM(G125:G130)</f>
        <v>14.719999999999999</v>
      </c>
      <c r="H131" s="761"/>
    </row>
    <row r="132" spans="1:8" s="764" customFormat="1" ht="51.75" hidden="1" customHeight="1">
      <c r="A132" s="761"/>
      <c r="B132" s="1869" t="s">
        <v>2094</v>
      </c>
      <c r="C132" s="1869"/>
      <c r="D132" s="1869"/>
      <c r="E132" s="1869"/>
      <c r="F132" s="1869"/>
      <c r="G132" s="1869"/>
      <c r="H132" s="761"/>
    </row>
    <row r="133" spans="1:8" s="764" customFormat="1" ht="88.5" hidden="1" customHeight="1">
      <c r="A133" s="761"/>
      <c r="B133" s="1892" t="s">
        <v>2117</v>
      </c>
      <c r="C133" s="1892"/>
      <c r="D133" s="1892"/>
      <c r="E133" s="1892"/>
      <c r="F133" s="1892"/>
      <c r="G133" s="1892"/>
      <c r="H133" s="761"/>
    </row>
    <row r="134" spans="1:8" s="764" customFormat="1" ht="39.75" hidden="1" customHeight="1">
      <c r="A134" s="761"/>
      <c r="B134" s="1903" t="s">
        <v>2096</v>
      </c>
      <c r="C134" s="1903"/>
      <c r="D134" s="1903"/>
      <c r="E134" s="1903"/>
      <c r="F134" s="1903"/>
      <c r="G134" s="1903"/>
      <c r="H134" s="761"/>
    </row>
    <row r="135" spans="1:8" s="764" customFormat="1" ht="15.75" hidden="1" thickBot="1">
      <c r="A135" s="761"/>
      <c r="H135" s="761"/>
    </row>
    <row r="136" spans="1:8" s="764" customFormat="1" ht="30" hidden="1" customHeight="1">
      <c r="A136" s="761"/>
      <c r="B136" s="762" t="s">
        <v>1194</v>
      </c>
      <c r="C136" s="1883" t="s">
        <v>2118</v>
      </c>
      <c r="D136" s="1896"/>
      <c r="E136" s="1896"/>
      <c r="F136" s="1897"/>
      <c r="G136" s="763" t="s">
        <v>30</v>
      </c>
      <c r="H136" s="761"/>
    </row>
    <row r="137" spans="1:8" s="764" customFormat="1" ht="47.25" hidden="1">
      <c r="A137" s="761"/>
      <c r="B137" s="631" t="s">
        <v>1181</v>
      </c>
      <c r="C137" s="632" t="s">
        <v>1169</v>
      </c>
      <c r="D137" s="632" t="s">
        <v>30</v>
      </c>
      <c r="E137" s="632" t="s">
        <v>1170</v>
      </c>
      <c r="F137" s="765" t="s">
        <v>1171</v>
      </c>
      <c r="G137" s="766" t="s">
        <v>1172</v>
      </c>
      <c r="H137" s="761"/>
    </row>
    <row r="138" spans="1:8" s="764" customFormat="1" ht="15.75" hidden="1">
      <c r="A138" s="761"/>
      <c r="B138" s="1880" t="s">
        <v>1173</v>
      </c>
      <c r="C138" s="1881"/>
      <c r="D138" s="1881"/>
      <c r="E138" s="1881"/>
      <c r="F138" s="1881"/>
      <c r="G138" s="1882"/>
      <c r="H138" s="761"/>
    </row>
    <row r="139" spans="1:8" s="764" customFormat="1" ht="30" hidden="1">
      <c r="A139" s="767" t="s">
        <v>1971</v>
      </c>
      <c r="B139" s="768">
        <v>815</v>
      </c>
      <c r="C139" s="554" t="str">
        <f>IF($A139="INSUMO",VLOOKUP($B139,'BANCO DE DADOS MAIO INSUMOS'!$A:$D,2,FALSE),VLOOKUP($B139,'BANCO DE DADOS MAIO SERVIÇOS'!$A:$D,2,FALSE))</f>
        <v>BUCHA DE REDUCAO DE PVC, SOLDAVEL, LONGA, COM 60 X 40 MM, PARA AGUA FRIA PREDIAL</v>
      </c>
      <c r="D139" s="769" t="str">
        <f>IF($A139="INSUMO",VLOOKUP($B139,'BANCO DE DADOS MAIO INSUMOS'!$A:$D,3,FALSE),VLOOKUP($B139,'BANCO DE DADOS MAIO SERVIÇOS'!$A:$D,3,FALSE))</f>
        <v xml:space="preserve">UN    </v>
      </c>
      <c r="E139" s="770">
        <v>1</v>
      </c>
      <c r="F139" s="771">
        <f>IF($A139="INSUMO",VLOOKUP($B139,'BANCO DE DADOS MAIO INSUMOS'!$A:$D,4,FALSE),VLOOKUP($B139,'BANCO DE DADOS MAIO SERVIÇOS'!$A:$D,4,FALSE))</f>
        <v>8.8699999999999992</v>
      </c>
      <c r="G139" s="772">
        <f>TRUNC(E139*F139,2)</f>
        <v>8.8699999999999992</v>
      </c>
      <c r="H139" s="761"/>
    </row>
    <row r="140" spans="1:8" s="764" customFormat="1" ht="15.75" hidden="1">
      <c r="A140" s="767" t="s">
        <v>1971</v>
      </c>
      <c r="B140" s="768">
        <v>20083</v>
      </c>
      <c r="C140" s="554" t="str">
        <f>IF($A140="INSUMO",VLOOKUP($B140,'BANCO DE DADOS MAIO INSUMOS'!$A:$D,2,FALSE),VLOOKUP($B140,'BANCO DE DADOS MAIO SERVIÇOS'!$A:$D,2,FALSE))</f>
        <v>SOLUCAO LIMPADORA PARA PVC, FRASCO COM 1000 CM3</v>
      </c>
      <c r="D140" s="769" t="str">
        <f>IF($A140="INSUMO",VLOOKUP($B140,'BANCO DE DADOS MAIO INSUMOS'!$A:$D,3,FALSE),VLOOKUP($B140,'BANCO DE DADOS MAIO SERVIÇOS'!$A:$D,3,FALSE))</f>
        <v xml:space="preserve">UN    </v>
      </c>
      <c r="E140" s="779">
        <v>2.1999999999999999E-2</v>
      </c>
      <c r="F140" s="771">
        <f>IF($A140="INSUMO",VLOOKUP($B140,'BANCO DE DADOS MAIO INSUMOS'!$A:$D,4,FALSE),VLOOKUP($B140,'BANCO DE DADOS MAIO SERVIÇOS'!$A:$D,4,FALSE))</f>
        <v>43.14</v>
      </c>
      <c r="G140" s="772">
        <f>TRUNC(E140*F140,2)</f>
        <v>0.94</v>
      </c>
      <c r="H140" s="761"/>
    </row>
    <row r="141" spans="1:8" s="764" customFormat="1" ht="15.75" hidden="1">
      <c r="A141" s="767" t="s">
        <v>1971</v>
      </c>
      <c r="B141" s="768">
        <v>122</v>
      </c>
      <c r="C141" s="554" t="str">
        <f>IF($A141="INSUMO",VLOOKUP($B141,'BANCO DE DADOS MAIO INSUMOS'!$A:$D,2,FALSE),VLOOKUP($B141,'BANCO DE DADOS MAIO SERVIÇOS'!$A:$D,2,FALSE))</f>
        <v>ADESIVO PLASTICO PARA PVC, FRASCO COM 850 GR</v>
      </c>
      <c r="D141" s="769" t="str">
        <f>IF($A141="INSUMO",VLOOKUP($B141,'BANCO DE DADOS MAIO INSUMOS'!$A:$D,3,FALSE),VLOOKUP($B141,'BANCO DE DADOS MAIO SERVIÇOS'!$A:$D,3,FALSE))</f>
        <v xml:space="preserve">UN    </v>
      </c>
      <c r="E141" s="779">
        <v>1.4999999999999999E-2</v>
      </c>
      <c r="F141" s="771">
        <f>IF($A141="INSUMO",VLOOKUP($B141,'BANCO DE DADOS MAIO INSUMOS'!$A:$D,4,FALSE),VLOOKUP($B141,'BANCO DE DADOS MAIO SERVIÇOS'!$A:$D,4,FALSE))</f>
        <v>49.68</v>
      </c>
      <c r="G141" s="772">
        <f>TRUNC(E141*F141,2)</f>
        <v>0.74</v>
      </c>
      <c r="H141" s="761"/>
    </row>
    <row r="142" spans="1:8" s="764" customFormat="1" ht="15.75" hidden="1">
      <c r="A142" s="761"/>
      <c r="B142" s="1880" t="s">
        <v>1174</v>
      </c>
      <c r="C142" s="1881"/>
      <c r="D142" s="1881"/>
      <c r="E142" s="1881"/>
      <c r="F142" s="1881"/>
      <c r="G142" s="1882"/>
      <c r="H142" s="761"/>
    </row>
    <row r="143" spans="1:8" s="764" customFormat="1" ht="30" hidden="1">
      <c r="A143" s="767" t="s">
        <v>1972</v>
      </c>
      <c r="B143" s="768">
        <v>88248</v>
      </c>
      <c r="C143" s="554" t="str">
        <f>IF($A143="INSUMO",VLOOKUP($B143,'BANCO DE DADOS MAIO INSUMOS'!$A:$D,2,FALSE),VLOOKUP($B143,'BANCO DE DADOS MAIO SERVIÇOS'!$A:$D,2,FALSE))</f>
        <v>AUXILIAR DE ENCANADOR OU BOMBEIRO HIDRÁULICO COM ENCARGOS COMPLEMENTARES</v>
      </c>
      <c r="D143" s="769" t="str">
        <f>IF($A143="INSUMO",VLOOKUP($B143,'BANCO DE DADOS MAIO INSUMOS'!$A:$D,3,FALSE),VLOOKUP($B143,'BANCO DE DADOS MAIO SERVIÇOS'!$A:$D,3,FALSE))</f>
        <v>H</v>
      </c>
      <c r="E143" s="773">
        <v>0.14000000000000001</v>
      </c>
      <c r="F143" s="771">
        <f>IF($A143="INSUMO",VLOOKUP($B143,'BANCO DE DADOS MAIO INSUMOS'!$A:$D,4,FALSE),VLOOKUP($B143,'BANCO DE DADOS MAIO SERVIÇOS'!$A:$D,4,FALSE))</f>
        <v>13.97</v>
      </c>
      <c r="G143" s="772">
        <f>TRUNC(E143*F143,2)</f>
        <v>1.95</v>
      </c>
      <c r="H143" s="761"/>
    </row>
    <row r="144" spans="1:8" s="764" customFormat="1" ht="30.75" hidden="1" thickBot="1">
      <c r="A144" s="767" t="s">
        <v>1972</v>
      </c>
      <c r="B144" s="786">
        <v>88267</v>
      </c>
      <c r="C144" s="555" t="str">
        <f>IF($A144="INSUMO",VLOOKUP($B144,'BANCO DE DADOS MAIO INSUMOS'!$A:$D,2,FALSE),VLOOKUP($B144,'BANCO DE DADOS MAIO SERVIÇOS'!$A:$D,2,FALSE))</f>
        <v>ENCANADOR OU BOMBEIRO HIDRÁULICO COM ENCARGOS COMPLEMENTARES</v>
      </c>
      <c r="D144" s="787" t="str">
        <f>IF($A144="INSUMO",VLOOKUP($B144,'BANCO DE DADOS MAIO INSUMOS'!$A:$D,3,FALSE),VLOOKUP($B144,'BANCO DE DADOS MAIO SERVIÇOS'!$A:$D,3,FALSE))</f>
        <v>H</v>
      </c>
      <c r="E144" s="788">
        <v>0.14000000000000001</v>
      </c>
      <c r="F144" s="789">
        <f>IF($A144="INSUMO",VLOOKUP($B144,'BANCO DE DADOS MAIO INSUMOS'!$A:$D,4,FALSE),VLOOKUP($B144,'BANCO DE DADOS MAIO SERVIÇOS'!$A:$D,4,FALSE))</f>
        <v>17.87</v>
      </c>
      <c r="G144" s="790">
        <f>TRUNC(E144*F144,2)</f>
        <v>2.5</v>
      </c>
      <c r="H144" s="761"/>
    </row>
    <row r="145" spans="1:8" s="764" customFormat="1" ht="16.5" hidden="1" thickBot="1">
      <c r="A145" s="774"/>
      <c r="B145" s="856" t="s">
        <v>2119</v>
      </c>
      <c r="C145" s="781"/>
      <c r="D145" s="781"/>
      <c r="E145" s="781"/>
      <c r="F145" s="801" t="s">
        <v>1175</v>
      </c>
      <c r="G145" s="802">
        <f>SUM(G139:G144)</f>
        <v>14.999999999999998</v>
      </c>
      <c r="H145" s="761"/>
    </row>
    <row r="146" spans="1:8" s="764" customFormat="1" ht="51" hidden="1" customHeight="1">
      <c r="A146" s="761"/>
      <c r="B146" s="1869" t="s">
        <v>2094</v>
      </c>
      <c r="C146" s="1869"/>
      <c r="D146" s="1869"/>
      <c r="E146" s="1869"/>
      <c r="F146" s="1869"/>
      <c r="G146" s="1869"/>
      <c r="H146" s="761"/>
    </row>
    <row r="147" spans="1:8" s="764" customFormat="1" ht="88.5" hidden="1" customHeight="1">
      <c r="A147" s="761"/>
      <c r="B147" s="1892" t="s">
        <v>2120</v>
      </c>
      <c r="C147" s="1892"/>
      <c r="D147" s="1892"/>
      <c r="E147" s="1892"/>
      <c r="F147" s="1892"/>
      <c r="G147" s="1892"/>
      <c r="H147" s="761"/>
    </row>
    <row r="148" spans="1:8" s="764" customFormat="1" ht="39.75" hidden="1" customHeight="1">
      <c r="A148" s="761"/>
      <c r="B148" s="1869" t="s">
        <v>2096</v>
      </c>
      <c r="C148" s="1869"/>
      <c r="D148" s="1869"/>
      <c r="E148" s="1869"/>
      <c r="F148" s="1869"/>
      <c r="G148" s="1869"/>
      <c r="H148" s="761"/>
    </row>
    <row r="149" spans="1:8" s="764" customFormat="1" ht="15.75" hidden="1" thickBot="1">
      <c r="A149" s="761"/>
      <c r="H149" s="761"/>
    </row>
    <row r="150" spans="1:8" s="764" customFormat="1" ht="30" hidden="1" customHeight="1">
      <c r="A150" s="761"/>
      <c r="B150" s="762" t="s">
        <v>1195</v>
      </c>
      <c r="C150" s="1883" t="s">
        <v>2121</v>
      </c>
      <c r="D150" s="1896"/>
      <c r="E150" s="1896"/>
      <c r="F150" s="1897"/>
      <c r="G150" s="763" t="s">
        <v>30</v>
      </c>
      <c r="H150" s="761"/>
    </row>
    <row r="151" spans="1:8" s="764" customFormat="1" ht="47.25" hidden="1">
      <c r="A151" s="761"/>
      <c r="B151" s="631" t="s">
        <v>1181</v>
      </c>
      <c r="C151" s="632" t="s">
        <v>1169</v>
      </c>
      <c r="D151" s="632" t="s">
        <v>30</v>
      </c>
      <c r="E151" s="632" t="s">
        <v>1170</v>
      </c>
      <c r="F151" s="765" t="s">
        <v>1171</v>
      </c>
      <c r="G151" s="766" t="s">
        <v>1172</v>
      </c>
      <c r="H151" s="761"/>
    </row>
    <row r="152" spans="1:8" s="764" customFormat="1" ht="15.75" hidden="1">
      <c r="A152" s="761"/>
      <c r="B152" s="1880" t="s">
        <v>1173</v>
      </c>
      <c r="C152" s="1881"/>
      <c r="D152" s="1881"/>
      <c r="E152" s="1881"/>
      <c r="F152" s="1881"/>
      <c r="G152" s="1882"/>
      <c r="H152" s="761"/>
    </row>
    <row r="153" spans="1:8" s="764" customFormat="1" ht="30" hidden="1">
      <c r="A153" s="767" t="s">
        <v>1971</v>
      </c>
      <c r="B153" s="768">
        <v>821</v>
      </c>
      <c r="C153" s="554" t="str">
        <f>IF($A153="INSUMO",VLOOKUP($B153,'BANCO DE DADOS MAIO INSUMOS'!$A:$D,2,FALSE),VLOOKUP($B153,'BANCO DE DADOS MAIO SERVIÇOS'!$A:$D,2,FALSE))</f>
        <v>BUCHA DE REDUCAO DE PVC, SOLDAVEL, LONGA, COM 75 X 50 MM, PARA AGUA FRIA PREDIAL</v>
      </c>
      <c r="D153" s="769" t="str">
        <f>IF($A153="INSUMO",VLOOKUP($B153,'BANCO DE DADOS MAIO INSUMOS'!$A:$D,3,FALSE),VLOOKUP($B153,'BANCO DE DADOS MAIO SERVIÇOS'!$A:$D,3,FALSE))</f>
        <v xml:space="preserve">UN    </v>
      </c>
      <c r="E153" s="770">
        <v>1</v>
      </c>
      <c r="F153" s="771">
        <f>IF($A153="INSUMO",VLOOKUP($B153,'BANCO DE DADOS MAIO INSUMOS'!$A:$D,4,FALSE),VLOOKUP($B153,'BANCO DE DADOS MAIO SERVIÇOS'!$A:$D,4,FALSE))</f>
        <v>12.28</v>
      </c>
      <c r="G153" s="772">
        <f>TRUNC(E153*F153,2)</f>
        <v>12.28</v>
      </c>
      <c r="H153" s="761"/>
    </row>
    <row r="154" spans="1:8" s="764" customFormat="1" ht="15.75" hidden="1">
      <c r="A154" s="767" t="s">
        <v>1971</v>
      </c>
      <c r="B154" s="768">
        <v>20083</v>
      </c>
      <c r="C154" s="554" t="str">
        <f>IF($A154="INSUMO",VLOOKUP($B154,'BANCO DE DADOS MAIO INSUMOS'!$A:$D,2,FALSE),VLOOKUP($B154,'BANCO DE DADOS MAIO SERVIÇOS'!$A:$D,2,FALSE))</f>
        <v>SOLUCAO LIMPADORA PARA PVC, FRASCO COM 1000 CM3</v>
      </c>
      <c r="D154" s="769" t="str">
        <f>IF($A154="INSUMO",VLOOKUP($B154,'BANCO DE DADOS MAIO INSUMOS'!$A:$D,3,FALSE),VLOOKUP($B154,'BANCO DE DADOS MAIO SERVIÇOS'!$A:$D,3,FALSE))</f>
        <v xml:space="preserve">UN    </v>
      </c>
      <c r="E154" s="779">
        <v>3.6999999999999998E-2</v>
      </c>
      <c r="F154" s="771">
        <f>IF($A154="INSUMO",VLOOKUP($B154,'BANCO DE DADOS MAIO INSUMOS'!$A:$D,4,FALSE),VLOOKUP($B154,'BANCO DE DADOS MAIO SERVIÇOS'!$A:$D,4,FALSE))</f>
        <v>43.14</v>
      </c>
      <c r="G154" s="772">
        <f>TRUNC(E154*F154,2)</f>
        <v>1.59</v>
      </c>
      <c r="H154" s="761"/>
    </row>
    <row r="155" spans="1:8" s="764" customFormat="1" ht="15.75" hidden="1">
      <c r="A155" s="767" t="s">
        <v>1971</v>
      </c>
      <c r="B155" s="768">
        <v>122</v>
      </c>
      <c r="C155" s="554" t="str">
        <f>IF($A155="INSUMO",VLOOKUP($B155,'BANCO DE DADOS MAIO INSUMOS'!$A:$D,2,FALSE),VLOOKUP($B155,'BANCO DE DADOS MAIO SERVIÇOS'!$A:$D,2,FALSE))</f>
        <v>ADESIVO PLASTICO PARA PVC, FRASCO COM 850 GR</v>
      </c>
      <c r="D155" s="769" t="str">
        <f>IF($A155="INSUMO",VLOOKUP($B155,'BANCO DE DADOS MAIO INSUMOS'!$A:$D,3,FALSE),VLOOKUP($B155,'BANCO DE DADOS MAIO SERVIÇOS'!$A:$D,3,FALSE))</f>
        <v xml:space="preserve">UN    </v>
      </c>
      <c r="E155" s="779">
        <v>2.5000000000000001E-2</v>
      </c>
      <c r="F155" s="771">
        <f>IF($A155="INSUMO",VLOOKUP($B155,'BANCO DE DADOS MAIO INSUMOS'!$A:$D,4,FALSE),VLOOKUP($B155,'BANCO DE DADOS MAIO SERVIÇOS'!$A:$D,4,FALSE))</f>
        <v>49.68</v>
      </c>
      <c r="G155" s="772">
        <f>TRUNC(E155*F155,2)</f>
        <v>1.24</v>
      </c>
      <c r="H155" s="761"/>
    </row>
    <row r="156" spans="1:8" s="764" customFormat="1" ht="15.75" hidden="1">
      <c r="A156" s="761"/>
      <c r="B156" s="1880" t="s">
        <v>1174</v>
      </c>
      <c r="C156" s="1881"/>
      <c r="D156" s="1881"/>
      <c r="E156" s="1881"/>
      <c r="F156" s="1881"/>
      <c r="G156" s="1882"/>
      <c r="H156" s="761"/>
    </row>
    <row r="157" spans="1:8" s="764" customFormat="1" ht="30" hidden="1">
      <c r="A157" s="767" t="s">
        <v>1972</v>
      </c>
      <c r="B157" s="768">
        <v>88248</v>
      </c>
      <c r="C157" s="554" t="str">
        <f>IF($A157="INSUMO",VLOOKUP($B157,'BANCO DE DADOS MAIO INSUMOS'!$A:$D,2,FALSE),VLOOKUP($B157,'BANCO DE DADOS MAIO SERVIÇOS'!$A:$D,2,FALSE))</f>
        <v>AUXILIAR DE ENCANADOR OU BOMBEIRO HIDRÁULICO COM ENCARGOS COMPLEMENTARES</v>
      </c>
      <c r="D157" s="769" t="str">
        <f>IF($A157="INSUMO",VLOOKUP($B157,'BANCO DE DADOS MAIO INSUMOS'!$A:$D,3,FALSE),VLOOKUP($B157,'BANCO DE DADOS MAIO SERVIÇOS'!$A:$D,3,FALSE))</f>
        <v>H</v>
      </c>
      <c r="E157" s="780">
        <v>0.185</v>
      </c>
      <c r="F157" s="771">
        <f>IF($A157="INSUMO",VLOOKUP($B157,'BANCO DE DADOS MAIO INSUMOS'!$A:$D,4,FALSE),VLOOKUP($B157,'BANCO DE DADOS MAIO SERVIÇOS'!$A:$D,4,FALSE))</f>
        <v>13.97</v>
      </c>
      <c r="G157" s="772">
        <f>TRUNC(E157*F157,2)</f>
        <v>2.58</v>
      </c>
      <c r="H157" s="761"/>
    </row>
    <row r="158" spans="1:8" s="764" customFormat="1" ht="30.75" hidden="1" thickBot="1">
      <c r="A158" s="767" t="s">
        <v>1972</v>
      </c>
      <c r="B158" s="786">
        <v>88267</v>
      </c>
      <c r="C158" s="555" t="str">
        <f>IF($A158="INSUMO",VLOOKUP($B158,'BANCO DE DADOS MAIO INSUMOS'!$A:$D,2,FALSE),VLOOKUP($B158,'BANCO DE DADOS MAIO SERVIÇOS'!$A:$D,2,FALSE))</f>
        <v>ENCANADOR OU BOMBEIRO HIDRÁULICO COM ENCARGOS COMPLEMENTARES</v>
      </c>
      <c r="D158" s="787" t="str">
        <f>IF($A158="INSUMO",VLOOKUP($B158,'BANCO DE DADOS MAIO INSUMOS'!$A:$D,3,FALSE),VLOOKUP($B158,'BANCO DE DADOS MAIO SERVIÇOS'!$A:$D,3,FALSE))</f>
        <v>H</v>
      </c>
      <c r="E158" s="803">
        <v>0.185</v>
      </c>
      <c r="F158" s="789">
        <f>IF($A158="INSUMO",VLOOKUP($B158,'BANCO DE DADOS MAIO INSUMOS'!$A:$D,4,FALSE),VLOOKUP($B158,'BANCO DE DADOS MAIO SERVIÇOS'!$A:$D,4,FALSE))</f>
        <v>17.87</v>
      </c>
      <c r="G158" s="790">
        <f>TRUNC(E158*F158,2)</f>
        <v>3.3</v>
      </c>
      <c r="H158" s="761"/>
    </row>
    <row r="159" spans="1:8" s="764" customFormat="1" ht="16.5" hidden="1" thickBot="1">
      <c r="A159" s="774"/>
      <c r="B159" s="856" t="s">
        <v>2122</v>
      </c>
      <c r="C159" s="781"/>
      <c r="D159" s="781"/>
      <c r="E159" s="781"/>
      <c r="F159" s="801" t="s">
        <v>1175</v>
      </c>
      <c r="G159" s="802">
        <f>SUM(G153:G158)</f>
        <v>20.99</v>
      </c>
      <c r="H159" s="761"/>
    </row>
    <row r="160" spans="1:8" s="764" customFormat="1" ht="54" hidden="1" customHeight="1">
      <c r="A160" s="761"/>
      <c r="B160" s="1869" t="s">
        <v>2094</v>
      </c>
      <c r="C160" s="1869"/>
      <c r="D160" s="1869"/>
      <c r="E160" s="1869"/>
      <c r="F160" s="1869"/>
      <c r="G160" s="1869"/>
      <c r="H160" s="761"/>
    </row>
    <row r="161" spans="1:8" s="764" customFormat="1" ht="91.5" hidden="1" customHeight="1">
      <c r="A161" s="761"/>
      <c r="B161" s="1892" t="s">
        <v>2123</v>
      </c>
      <c r="C161" s="1892"/>
      <c r="D161" s="1892"/>
      <c r="E161" s="1892"/>
      <c r="F161" s="1892"/>
      <c r="G161" s="1892"/>
      <c r="H161" s="761"/>
    </row>
    <row r="162" spans="1:8" s="764" customFormat="1" ht="33" hidden="1" customHeight="1">
      <c r="A162" s="761"/>
      <c r="B162" s="1869" t="s">
        <v>2096</v>
      </c>
      <c r="C162" s="1869"/>
      <c r="D162" s="1869"/>
      <c r="E162" s="1869"/>
      <c r="F162" s="1869"/>
      <c r="G162" s="1869"/>
      <c r="H162" s="761"/>
    </row>
    <row r="163" spans="1:8" s="764" customFormat="1" ht="15.75" hidden="1" thickBot="1">
      <c r="A163" s="761"/>
      <c r="H163" s="761"/>
    </row>
    <row r="164" spans="1:8" s="764" customFormat="1" ht="30" hidden="1" customHeight="1">
      <c r="A164" s="761"/>
      <c r="B164" s="762" t="s">
        <v>1217</v>
      </c>
      <c r="C164" s="1883" t="s">
        <v>2124</v>
      </c>
      <c r="D164" s="1896"/>
      <c r="E164" s="1896"/>
      <c r="F164" s="1897"/>
      <c r="G164" s="763" t="s">
        <v>30</v>
      </c>
      <c r="H164" s="761"/>
    </row>
    <row r="165" spans="1:8" s="764" customFormat="1" ht="47.25" hidden="1">
      <c r="A165" s="761"/>
      <c r="B165" s="631" t="s">
        <v>1181</v>
      </c>
      <c r="C165" s="632" t="s">
        <v>1169</v>
      </c>
      <c r="D165" s="632" t="s">
        <v>30</v>
      </c>
      <c r="E165" s="632" t="s">
        <v>1170</v>
      </c>
      <c r="F165" s="765" t="s">
        <v>1171</v>
      </c>
      <c r="G165" s="766" t="s">
        <v>1172</v>
      </c>
      <c r="H165" s="761"/>
    </row>
    <row r="166" spans="1:8" s="764" customFormat="1" ht="15.75" hidden="1">
      <c r="A166" s="761"/>
      <c r="B166" s="1880" t="s">
        <v>1173</v>
      </c>
      <c r="C166" s="1881"/>
      <c r="D166" s="1881"/>
      <c r="E166" s="1881"/>
      <c r="F166" s="1881"/>
      <c r="G166" s="1882"/>
      <c r="H166" s="761"/>
    </row>
    <row r="167" spans="1:8" s="764" customFormat="1" ht="30" hidden="1">
      <c r="A167" s="767" t="s">
        <v>1971</v>
      </c>
      <c r="B167" s="768">
        <v>821</v>
      </c>
      <c r="C167" s="554" t="str">
        <f>IF($A167="INSUMO",VLOOKUP($B167,'BANCO DE DADOS MAIO INSUMOS'!$A:$D,2,FALSE),VLOOKUP($B167,'BANCO DE DADOS MAIO SERVIÇOS'!$A:$D,2,FALSE))</f>
        <v>BUCHA DE REDUCAO DE PVC, SOLDAVEL, LONGA, COM 75 X 50 MM, PARA AGUA FRIA PREDIAL</v>
      </c>
      <c r="D167" s="769" t="str">
        <f>IF($A167="INSUMO",VLOOKUP($B167,'BANCO DE DADOS MAIO INSUMOS'!$A:$D,3,FALSE),VLOOKUP($B167,'BANCO DE DADOS MAIO SERVIÇOS'!$A:$D,3,FALSE))</f>
        <v xml:space="preserve">UN    </v>
      </c>
      <c r="E167" s="770">
        <v>1</v>
      </c>
      <c r="F167" s="771">
        <f>IF($A167="INSUMO",VLOOKUP($B167,'BANCO DE DADOS MAIO INSUMOS'!$A:$D,4,FALSE),VLOOKUP($B167,'BANCO DE DADOS MAIO SERVIÇOS'!$A:$D,4,FALSE))</f>
        <v>12.28</v>
      </c>
      <c r="G167" s="772">
        <f>TRUNC(E167*F167,2)</f>
        <v>12.28</v>
      </c>
      <c r="H167" s="761"/>
    </row>
    <row r="168" spans="1:8" s="764" customFormat="1" ht="15.75" hidden="1">
      <c r="A168" s="767" t="s">
        <v>1971</v>
      </c>
      <c r="B168" s="768">
        <v>20083</v>
      </c>
      <c r="C168" s="554" t="str">
        <f>IF($A168="INSUMO",VLOOKUP($B168,'BANCO DE DADOS MAIO INSUMOS'!$A:$D,2,FALSE),VLOOKUP($B168,'BANCO DE DADOS MAIO SERVIÇOS'!$A:$D,2,FALSE))</f>
        <v>SOLUCAO LIMPADORA PARA PVC, FRASCO COM 1000 CM3</v>
      </c>
      <c r="D168" s="769" t="str">
        <f>IF($A168="INSUMO",VLOOKUP($B168,'BANCO DE DADOS MAIO INSUMOS'!$A:$D,3,FALSE),VLOOKUP($B168,'BANCO DE DADOS MAIO SERVIÇOS'!$A:$D,3,FALSE))</f>
        <v xml:space="preserve">UN    </v>
      </c>
      <c r="E168" s="779">
        <v>4.4999999999999998E-2</v>
      </c>
      <c r="F168" s="771">
        <f>IF($A168="INSUMO",VLOOKUP($B168,'BANCO DE DADOS MAIO INSUMOS'!$A:$D,4,FALSE),VLOOKUP($B168,'BANCO DE DADOS MAIO SERVIÇOS'!$A:$D,4,FALSE))</f>
        <v>43.14</v>
      </c>
      <c r="G168" s="772">
        <f>TRUNC(E168*F168,2)</f>
        <v>1.94</v>
      </c>
      <c r="H168" s="761"/>
    </row>
    <row r="169" spans="1:8" s="764" customFormat="1" ht="15.75" hidden="1">
      <c r="A169" s="767" t="s">
        <v>1971</v>
      </c>
      <c r="B169" s="768">
        <v>122</v>
      </c>
      <c r="C169" s="554" t="str">
        <f>IF($A169="INSUMO",VLOOKUP($B169,'BANCO DE DADOS MAIO INSUMOS'!$A:$D,2,FALSE),VLOOKUP($B169,'BANCO DE DADOS MAIO SERVIÇOS'!$A:$D,2,FALSE))</f>
        <v>ADESIVO PLASTICO PARA PVC, FRASCO COM 850 GR</v>
      </c>
      <c r="D169" s="769" t="str">
        <f>IF($A169="INSUMO",VLOOKUP($B169,'BANCO DE DADOS MAIO INSUMOS'!$A:$D,3,FALSE),VLOOKUP($B169,'BANCO DE DADOS MAIO SERVIÇOS'!$A:$D,3,FALSE))</f>
        <v xml:space="preserve">UN    </v>
      </c>
      <c r="E169" s="779">
        <v>3.1E-2</v>
      </c>
      <c r="F169" s="771">
        <f>IF($A169="INSUMO",VLOOKUP($B169,'BANCO DE DADOS MAIO INSUMOS'!$A:$D,4,FALSE),VLOOKUP($B169,'BANCO DE DADOS MAIO SERVIÇOS'!$A:$D,4,FALSE))</f>
        <v>49.68</v>
      </c>
      <c r="G169" s="772">
        <f>TRUNC(E169*F169,2)</f>
        <v>1.54</v>
      </c>
      <c r="H169" s="761"/>
    </row>
    <row r="170" spans="1:8" s="764" customFormat="1" ht="15.75" hidden="1">
      <c r="A170" s="761"/>
      <c r="B170" s="1880" t="s">
        <v>1174</v>
      </c>
      <c r="C170" s="1881"/>
      <c r="D170" s="1881"/>
      <c r="E170" s="1881"/>
      <c r="F170" s="1881"/>
      <c r="G170" s="1882"/>
      <c r="H170" s="761"/>
    </row>
    <row r="171" spans="1:8" s="858" customFormat="1" ht="30" hidden="1">
      <c r="A171" s="767" t="s">
        <v>1972</v>
      </c>
      <c r="B171" s="768">
        <v>88248</v>
      </c>
      <c r="C171" s="554" t="str">
        <f>IF($A171="INSUMO",VLOOKUP($B171,'BANCO DE DADOS MAIO INSUMOS'!$A:$D,2,FALSE),VLOOKUP($B171,'BANCO DE DADOS MAIO SERVIÇOS'!$A:$D,2,FALSE))</f>
        <v>AUXILIAR DE ENCANADOR OU BOMBEIRO HIDRÁULICO COM ENCARGOS COMPLEMENTARES</v>
      </c>
      <c r="D171" s="769" t="str">
        <f>IF($A171="INSUMO",VLOOKUP($B171,'BANCO DE DADOS MAIO INSUMOS'!$A:$D,3,FALSE),VLOOKUP($B171,'BANCO DE DADOS MAIO SERVIÇOS'!$A:$D,3,FALSE))</f>
        <v>H</v>
      </c>
      <c r="E171" s="780">
        <v>0.185</v>
      </c>
      <c r="F171" s="771">
        <f>IF($A171="INSUMO",VLOOKUP($B171,'BANCO DE DADOS MAIO INSUMOS'!$A:$D,4,FALSE),VLOOKUP($B171,'BANCO DE DADOS MAIO SERVIÇOS'!$A:$D,4,FALSE))</f>
        <v>13.97</v>
      </c>
      <c r="G171" s="772">
        <f>TRUNC(E171*F171,2)</f>
        <v>2.58</v>
      </c>
    </row>
    <row r="172" spans="1:8" s="764" customFormat="1" ht="30.75" hidden="1" thickBot="1">
      <c r="A172" s="767" t="s">
        <v>1972</v>
      </c>
      <c r="B172" s="786">
        <v>88267</v>
      </c>
      <c r="C172" s="555" t="str">
        <f>IF($A172="INSUMO",VLOOKUP($B172,'BANCO DE DADOS MAIO INSUMOS'!$A:$D,2,FALSE),VLOOKUP($B172,'BANCO DE DADOS MAIO SERVIÇOS'!$A:$D,2,FALSE))</f>
        <v>ENCANADOR OU BOMBEIRO HIDRÁULICO COM ENCARGOS COMPLEMENTARES</v>
      </c>
      <c r="D172" s="787" t="str">
        <f>IF($A172="INSUMO",VLOOKUP($B172,'BANCO DE DADOS MAIO INSUMOS'!$A:$D,3,FALSE),VLOOKUP($B172,'BANCO DE DADOS MAIO SERVIÇOS'!$A:$D,3,FALSE))</f>
        <v>H</v>
      </c>
      <c r="E172" s="803">
        <v>0.185</v>
      </c>
      <c r="F172" s="789">
        <f>IF($A172="INSUMO",VLOOKUP($B172,'BANCO DE DADOS MAIO INSUMOS'!$A:$D,4,FALSE),VLOOKUP($B172,'BANCO DE DADOS MAIO SERVIÇOS'!$A:$D,4,FALSE))</f>
        <v>17.87</v>
      </c>
      <c r="G172" s="790">
        <f>TRUNC(E172*F172,2)</f>
        <v>3.3</v>
      </c>
      <c r="H172" s="761"/>
    </row>
    <row r="173" spans="1:8" s="764" customFormat="1" ht="16.5" hidden="1" thickBot="1">
      <c r="A173" s="774"/>
      <c r="B173" s="856" t="s">
        <v>2125</v>
      </c>
      <c r="C173" s="781"/>
      <c r="D173" s="781"/>
      <c r="E173" s="781"/>
      <c r="F173" s="801" t="s">
        <v>1175</v>
      </c>
      <c r="G173" s="802">
        <f>SUM(G167:G172)</f>
        <v>21.639999999999997</v>
      </c>
      <c r="H173" s="761"/>
    </row>
    <row r="174" spans="1:8" s="764" customFormat="1" ht="57" hidden="1" customHeight="1">
      <c r="A174" s="761"/>
      <c r="B174" s="1869" t="s">
        <v>2094</v>
      </c>
      <c r="C174" s="1869"/>
      <c r="D174" s="1869"/>
      <c r="E174" s="1869"/>
      <c r="F174" s="1869"/>
      <c r="G174" s="1869"/>
      <c r="H174" s="761"/>
    </row>
    <row r="175" spans="1:8" s="764" customFormat="1" ht="97.5" hidden="1" customHeight="1">
      <c r="A175" s="761"/>
      <c r="B175" s="1892" t="s">
        <v>2126</v>
      </c>
      <c r="C175" s="1892"/>
      <c r="D175" s="1892"/>
      <c r="E175" s="1892"/>
      <c r="F175" s="1892"/>
      <c r="G175" s="1892"/>
      <c r="H175" s="761"/>
    </row>
    <row r="176" spans="1:8" s="764" customFormat="1" ht="31.5" hidden="1" customHeight="1">
      <c r="A176" s="761"/>
      <c r="B176" s="1869" t="s">
        <v>2096</v>
      </c>
      <c r="C176" s="1869"/>
      <c r="D176" s="1869"/>
      <c r="E176" s="1869"/>
      <c r="F176" s="1869"/>
      <c r="G176" s="1869"/>
      <c r="H176" s="761"/>
    </row>
    <row r="177" spans="1:8" s="764" customFormat="1" ht="15.75" hidden="1" thickBot="1">
      <c r="A177" s="761"/>
      <c r="H177" s="761"/>
    </row>
    <row r="178" spans="1:8" s="764" customFormat="1" ht="38.25" customHeight="1">
      <c r="A178" s="761"/>
      <c r="B178" s="762" t="s">
        <v>2144</v>
      </c>
      <c r="C178" s="1883" t="s">
        <v>2127</v>
      </c>
      <c r="D178" s="1896"/>
      <c r="E178" s="1896"/>
      <c r="F178" s="1897"/>
      <c r="G178" s="763" t="s">
        <v>30</v>
      </c>
      <c r="H178" s="761"/>
    </row>
    <row r="179" spans="1:8" s="764" customFormat="1" ht="31.5">
      <c r="A179" s="761"/>
      <c r="B179" s="1001" t="s">
        <v>2720</v>
      </c>
      <c r="C179" s="632" t="s">
        <v>1169</v>
      </c>
      <c r="D179" s="632" t="s">
        <v>30</v>
      </c>
      <c r="E179" s="632" t="s">
        <v>1170</v>
      </c>
      <c r="F179" s="765" t="s">
        <v>1171</v>
      </c>
      <c r="G179" s="766" t="s">
        <v>1172</v>
      </c>
      <c r="H179" s="761"/>
    </row>
    <row r="180" spans="1:8" s="764" customFormat="1" ht="15.75">
      <c r="A180" s="761"/>
      <c r="B180" s="1880" t="s">
        <v>1173</v>
      </c>
      <c r="C180" s="1881"/>
      <c r="D180" s="1881"/>
      <c r="E180" s="1881"/>
      <c r="F180" s="1881"/>
      <c r="G180" s="1882"/>
      <c r="H180" s="761"/>
    </row>
    <row r="181" spans="1:8" s="764" customFormat="1" ht="30.75" thickBot="1">
      <c r="A181" s="767"/>
      <c r="B181" s="786" t="s">
        <v>1213</v>
      </c>
      <c r="C181" s="555" t="str">
        <f>C184</f>
        <v>RESERVATÓRIO EM AÇO DO TIPO TAÇA COM COLUNA SECA (ALTURA DA COLUNA: 6,00M) - V: 5.000 L - INCLUSIVE INSTALAÇÃO</v>
      </c>
      <c r="D181" s="804" t="str">
        <f>G184</f>
        <v>UN</v>
      </c>
      <c r="E181" s="805">
        <v>1</v>
      </c>
      <c r="F181" s="789">
        <f>D189</f>
        <v>11500</v>
      </c>
      <c r="G181" s="790">
        <f>TRUNC(E181*F181,2)</f>
        <v>11500</v>
      </c>
      <c r="H181" s="761"/>
    </row>
    <row r="182" spans="1:8" s="764" customFormat="1" ht="30" customHeight="1" thickBot="1">
      <c r="A182" s="774"/>
      <c r="B182" s="1867" t="s">
        <v>2128</v>
      </c>
      <c r="C182" s="1867"/>
      <c r="D182" s="1867"/>
      <c r="E182" s="1868"/>
      <c r="F182" s="801" t="s">
        <v>1175</v>
      </c>
      <c r="G182" s="802">
        <f>SUM(G181:G181)</f>
        <v>11500</v>
      </c>
      <c r="H182" s="761"/>
    </row>
    <row r="183" spans="1:8" s="764" customFormat="1" ht="15.75" thickBot="1">
      <c r="A183" s="761"/>
      <c r="H183" s="761"/>
    </row>
    <row r="184" spans="1:8" s="764" customFormat="1" ht="31.5">
      <c r="A184" s="761"/>
      <c r="B184" s="682"/>
      <c r="C184" s="501" t="s">
        <v>2129</v>
      </c>
      <c r="D184" s="683"/>
      <c r="E184" s="684"/>
      <c r="F184" s="663"/>
      <c r="G184" s="685" t="s">
        <v>30</v>
      </c>
      <c r="H184" s="761"/>
    </row>
    <row r="185" spans="1:8" s="764" customFormat="1" ht="31.5">
      <c r="A185" s="761"/>
      <c r="B185" s="504" t="s">
        <v>1205</v>
      </c>
      <c r="C185" s="505" t="s">
        <v>1206</v>
      </c>
      <c r="D185" s="506" t="s">
        <v>1207</v>
      </c>
      <c r="E185" s="507" t="s">
        <v>1208</v>
      </c>
      <c r="F185" s="642" t="s">
        <v>1209</v>
      </c>
      <c r="G185" s="508" t="s">
        <v>1210</v>
      </c>
      <c r="H185" s="761"/>
    </row>
    <row r="186" spans="1:8" s="764" customFormat="1" ht="15">
      <c r="A186" s="761"/>
      <c r="B186" s="1397">
        <v>43291</v>
      </c>
      <c r="C186" s="510" t="s">
        <v>7933</v>
      </c>
      <c r="D186" s="511">
        <v>10000</v>
      </c>
      <c r="E186" s="887" t="s">
        <v>7934</v>
      </c>
      <c r="F186" s="752" t="s">
        <v>7935</v>
      </c>
      <c r="G186" s="514" t="s">
        <v>7936</v>
      </c>
      <c r="H186" s="761"/>
    </row>
    <row r="187" spans="1:8" s="764" customFormat="1" ht="15">
      <c r="A187" s="761"/>
      <c r="B187" s="1397">
        <v>43290</v>
      </c>
      <c r="C187" s="510" t="s">
        <v>2134</v>
      </c>
      <c r="D187" s="511">
        <v>11500</v>
      </c>
      <c r="E187" s="860" t="s">
        <v>2135</v>
      </c>
      <c r="F187" s="752" t="s">
        <v>2136</v>
      </c>
      <c r="G187" s="888" t="s">
        <v>2137</v>
      </c>
      <c r="H187" s="761"/>
    </row>
    <row r="188" spans="1:8" s="764" customFormat="1" ht="15">
      <c r="A188" s="761"/>
      <c r="B188" s="1397">
        <v>43292</v>
      </c>
      <c r="C188" s="533" t="s">
        <v>7937</v>
      </c>
      <c r="D188" s="534">
        <v>12000</v>
      </c>
      <c r="E188" s="535" t="s">
        <v>7938</v>
      </c>
      <c r="F188" s="751" t="s">
        <v>7939</v>
      </c>
      <c r="G188" s="536" t="s">
        <v>7940</v>
      </c>
      <c r="H188" s="761"/>
    </row>
    <row r="189" spans="1:8" s="764" customFormat="1" ht="16.5" thickBot="1">
      <c r="A189" s="761"/>
      <c r="B189" s="697"/>
      <c r="C189" s="698" t="s">
        <v>1211</v>
      </c>
      <c r="D189" s="699">
        <f>MEDIAN(D186:D188)</f>
        <v>11500</v>
      </c>
      <c r="E189" s="700"/>
      <c r="F189" s="643"/>
      <c r="G189" s="701"/>
      <c r="H189" s="761"/>
    </row>
    <row r="190" spans="1:8" s="764" customFormat="1" ht="15.75" thickBot="1">
      <c r="A190" s="761"/>
      <c r="H190" s="761"/>
    </row>
    <row r="191" spans="1:8" s="764" customFormat="1" ht="30" hidden="1" customHeight="1">
      <c r="A191" s="761"/>
      <c r="B191" s="762" t="s">
        <v>2147</v>
      </c>
      <c r="C191" s="1883" t="s">
        <v>2142</v>
      </c>
      <c r="D191" s="1896"/>
      <c r="E191" s="1896"/>
      <c r="F191" s="1897"/>
      <c r="G191" s="763" t="s">
        <v>30</v>
      </c>
      <c r="H191" s="761"/>
    </row>
    <row r="192" spans="1:8" s="764" customFormat="1" ht="47.25" hidden="1">
      <c r="A192" s="761"/>
      <c r="B192" s="631" t="s">
        <v>1181</v>
      </c>
      <c r="C192" s="632" t="s">
        <v>1169</v>
      </c>
      <c r="D192" s="632" t="s">
        <v>30</v>
      </c>
      <c r="E192" s="632" t="s">
        <v>1170</v>
      </c>
      <c r="F192" s="765" t="s">
        <v>1171</v>
      </c>
      <c r="G192" s="766" t="s">
        <v>1172</v>
      </c>
      <c r="H192" s="761"/>
    </row>
    <row r="193" spans="1:8" s="764" customFormat="1" ht="15.75" hidden="1">
      <c r="A193" s="761"/>
      <c r="B193" s="1880" t="s">
        <v>1173</v>
      </c>
      <c r="C193" s="1881"/>
      <c r="D193" s="1881"/>
      <c r="E193" s="1881"/>
      <c r="F193" s="1881"/>
      <c r="G193" s="1882"/>
      <c r="H193" s="761"/>
    </row>
    <row r="194" spans="1:8" s="764" customFormat="1" ht="30.75" hidden="1" thickBot="1">
      <c r="A194" s="761"/>
      <c r="B194" s="786" t="s">
        <v>1213</v>
      </c>
      <c r="C194" s="555" t="str">
        <f>C197</f>
        <v>RESERVATÓRIO EM AÇO DO TIPO TAÇA COM COLUNA SECA (ALTURA DA COLUNA: 6,00M) - V: 10.000L - INCLUSIVE INSTALAÇÃO</v>
      </c>
      <c r="D194" s="804" t="str">
        <f>G197</f>
        <v>UN</v>
      </c>
      <c r="E194" s="805">
        <v>1</v>
      </c>
      <c r="F194" s="789">
        <f>D202</f>
        <v>13380</v>
      </c>
      <c r="G194" s="790">
        <f>TRUNC(E194*F194,2)</f>
        <v>13380</v>
      </c>
      <c r="H194" s="761"/>
    </row>
    <row r="195" spans="1:8" s="764" customFormat="1" ht="30" hidden="1" customHeight="1" thickBot="1">
      <c r="A195" s="761"/>
      <c r="B195" s="1867" t="s">
        <v>2128</v>
      </c>
      <c r="C195" s="1867"/>
      <c r="D195" s="1867"/>
      <c r="E195" s="1868"/>
      <c r="F195" s="801" t="s">
        <v>1175</v>
      </c>
      <c r="G195" s="802">
        <f>SUM(G194:G194)</f>
        <v>13380</v>
      </c>
      <c r="H195" s="761"/>
    </row>
    <row r="196" spans="1:8" s="764" customFormat="1" ht="15.75" hidden="1" thickBot="1">
      <c r="A196" s="761"/>
      <c r="H196" s="761"/>
    </row>
    <row r="197" spans="1:8" s="764" customFormat="1" ht="31.5" hidden="1">
      <c r="A197" s="761"/>
      <c r="B197" s="682"/>
      <c r="C197" s="501" t="s">
        <v>2143</v>
      </c>
      <c r="D197" s="683"/>
      <c r="E197" s="684"/>
      <c r="F197" s="663"/>
      <c r="G197" s="685" t="s">
        <v>30</v>
      </c>
      <c r="H197" s="761"/>
    </row>
    <row r="198" spans="1:8" s="764" customFormat="1" ht="31.5" hidden="1">
      <c r="A198" s="761"/>
      <c r="B198" s="504" t="s">
        <v>1205</v>
      </c>
      <c r="C198" s="505" t="s">
        <v>1206</v>
      </c>
      <c r="D198" s="506" t="s">
        <v>1207</v>
      </c>
      <c r="E198" s="507" t="s">
        <v>1208</v>
      </c>
      <c r="F198" s="642" t="s">
        <v>1209</v>
      </c>
      <c r="G198" s="508" t="s">
        <v>1210</v>
      </c>
      <c r="H198" s="761"/>
    </row>
    <row r="199" spans="1:8" s="764" customFormat="1" ht="15" hidden="1">
      <c r="A199" s="761"/>
      <c r="B199" s="509">
        <v>42577</v>
      </c>
      <c r="C199" s="533" t="s">
        <v>2138</v>
      </c>
      <c r="D199" s="534">
        <v>10200</v>
      </c>
      <c r="E199" s="535" t="s">
        <v>2139</v>
      </c>
      <c r="F199" s="751" t="s">
        <v>2140</v>
      </c>
      <c r="G199" s="536" t="s">
        <v>2141</v>
      </c>
      <c r="H199" s="761"/>
    </row>
    <row r="200" spans="1:8" s="764" customFormat="1" ht="15" hidden="1">
      <c r="A200" s="761"/>
      <c r="B200" s="509">
        <v>42576</v>
      </c>
      <c r="C200" s="510" t="s">
        <v>2134</v>
      </c>
      <c r="D200" s="511">
        <f>8380+5000</f>
        <v>13380</v>
      </c>
      <c r="E200" s="860" t="s">
        <v>2135</v>
      </c>
      <c r="F200" s="752" t="s">
        <v>2136</v>
      </c>
      <c r="G200" s="888" t="s">
        <v>2137</v>
      </c>
      <c r="H200" s="761"/>
    </row>
    <row r="201" spans="1:8" s="764" customFormat="1" ht="15" hidden="1">
      <c r="A201" s="761"/>
      <c r="B201" s="509">
        <v>42577</v>
      </c>
      <c r="C201" s="510" t="s">
        <v>2130</v>
      </c>
      <c r="D201" s="511">
        <v>14400</v>
      </c>
      <c r="E201" s="887" t="s">
        <v>2131</v>
      </c>
      <c r="F201" s="752" t="s">
        <v>2132</v>
      </c>
      <c r="G201" s="514" t="s">
        <v>2133</v>
      </c>
      <c r="H201" s="761"/>
    </row>
    <row r="202" spans="1:8" s="764" customFormat="1" ht="16.5" hidden="1" thickBot="1">
      <c r="A202" s="761"/>
      <c r="B202" s="697"/>
      <c r="C202" s="698" t="s">
        <v>1211</v>
      </c>
      <c r="D202" s="699">
        <f>MEDIAN(D199:D201)</f>
        <v>13380</v>
      </c>
      <c r="E202" s="700"/>
      <c r="F202" s="643"/>
      <c r="G202" s="701"/>
      <c r="H202" s="761"/>
    </row>
    <row r="203" spans="1:8" s="764" customFormat="1" ht="21" hidden="1" customHeight="1" thickBot="1">
      <c r="A203" s="761"/>
      <c r="H203" s="761"/>
    </row>
    <row r="204" spans="1:8" s="764" customFormat="1" ht="30" hidden="1" customHeight="1">
      <c r="A204" s="761"/>
      <c r="B204" s="762" t="s">
        <v>2158</v>
      </c>
      <c r="C204" s="1883" t="s">
        <v>2145</v>
      </c>
      <c r="D204" s="1896"/>
      <c r="E204" s="1896"/>
      <c r="F204" s="1897"/>
      <c r="G204" s="763" t="s">
        <v>30</v>
      </c>
      <c r="H204" s="761"/>
    </row>
    <row r="205" spans="1:8" s="764" customFormat="1" ht="47.25" hidden="1">
      <c r="A205" s="761"/>
      <c r="B205" s="631" t="s">
        <v>1181</v>
      </c>
      <c r="C205" s="632" t="s">
        <v>1169</v>
      </c>
      <c r="D205" s="632" t="s">
        <v>30</v>
      </c>
      <c r="E205" s="632" t="s">
        <v>1170</v>
      </c>
      <c r="F205" s="765" t="s">
        <v>1171</v>
      </c>
      <c r="G205" s="766" t="s">
        <v>1172</v>
      </c>
      <c r="H205" s="761"/>
    </row>
    <row r="206" spans="1:8" s="858" customFormat="1" ht="15.75" hidden="1">
      <c r="B206" s="1880" t="s">
        <v>1173</v>
      </c>
      <c r="C206" s="1881"/>
      <c r="D206" s="1881"/>
      <c r="E206" s="1881"/>
      <c r="F206" s="1881"/>
      <c r="G206" s="1882"/>
    </row>
    <row r="207" spans="1:8" s="764" customFormat="1" ht="30.75" hidden="1" thickBot="1">
      <c r="A207" s="761"/>
      <c r="B207" s="786" t="s">
        <v>1213</v>
      </c>
      <c r="C207" s="555" t="str">
        <f>C210</f>
        <v>RESERVATÓRIO EM AÇO DO TIPO TAÇA COM COLUNA SECA (ALTURA DA COLUNA: 6,00M) - V: 15.000L - INCLUSIVE INSTALAÇÃO</v>
      </c>
      <c r="D207" s="804" t="str">
        <f>G210</f>
        <v>UN</v>
      </c>
      <c r="E207" s="805">
        <v>1</v>
      </c>
      <c r="F207" s="789">
        <f>D215</f>
        <v>15195</v>
      </c>
      <c r="G207" s="790">
        <f>TRUNC(E207*F207,2)</f>
        <v>15195</v>
      </c>
      <c r="H207" s="761"/>
    </row>
    <row r="208" spans="1:8" s="764" customFormat="1" ht="30" hidden="1" customHeight="1" thickBot="1">
      <c r="A208" s="761"/>
      <c r="B208" s="1867" t="s">
        <v>2128</v>
      </c>
      <c r="C208" s="1867"/>
      <c r="D208" s="1867"/>
      <c r="E208" s="1868"/>
      <c r="F208" s="801" t="s">
        <v>1175</v>
      </c>
      <c r="G208" s="802">
        <f>SUM(G207:G207)</f>
        <v>15195</v>
      </c>
      <c r="H208" s="761"/>
    </row>
    <row r="209" spans="1:8" s="764" customFormat="1" ht="15.75" hidden="1" thickBot="1">
      <c r="A209" s="761"/>
      <c r="H209" s="761"/>
    </row>
    <row r="210" spans="1:8" s="764" customFormat="1" ht="31.5" hidden="1">
      <c r="A210" s="761"/>
      <c r="B210" s="682"/>
      <c r="C210" s="501" t="s">
        <v>2146</v>
      </c>
      <c r="D210" s="683"/>
      <c r="E210" s="684"/>
      <c r="F210" s="663"/>
      <c r="G210" s="685" t="s">
        <v>30</v>
      </c>
      <c r="H210" s="761"/>
    </row>
    <row r="211" spans="1:8" s="764" customFormat="1" ht="31.5" hidden="1">
      <c r="A211" s="761"/>
      <c r="B211" s="504" t="s">
        <v>1205</v>
      </c>
      <c r="C211" s="505" t="s">
        <v>1206</v>
      </c>
      <c r="D211" s="506" t="s">
        <v>1207</v>
      </c>
      <c r="E211" s="507" t="s">
        <v>1208</v>
      </c>
      <c r="F211" s="642" t="s">
        <v>1209</v>
      </c>
      <c r="G211" s="508" t="s">
        <v>1210</v>
      </c>
      <c r="H211" s="761"/>
    </row>
    <row r="212" spans="1:8" s="764" customFormat="1" ht="15" hidden="1">
      <c r="A212" s="761"/>
      <c r="B212" s="509">
        <v>42577</v>
      </c>
      <c r="C212" s="533" t="s">
        <v>2138</v>
      </c>
      <c r="D212" s="534">
        <v>13700</v>
      </c>
      <c r="E212" s="535" t="s">
        <v>2139</v>
      </c>
      <c r="F212" s="751" t="s">
        <v>2140</v>
      </c>
      <c r="G212" s="536" t="s">
        <v>2141</v>
      </c>
      <c r="H212" s="761"/>
    </row>
    <row r="213" spans="1:8" s="764" customFormat="1" ht="15" hidden="1">
      <c r="A213" s="761"/>
      <c r="B213" s="509">
        <v>42576</v>
      </c>
      <c r="C213" s="510" t="s">
        <v>2134</v>
      </c>
      <c r="D213" s="511">
        <f>10195+5000</f>
        <v>15195</v>
      </c>
      <c r="E213" s="860" t="s">
        <v>2135</v>
      </c>
      <c r="F213" s="752" t="s">
        <v>2136</v>
      </c>
      <c r="G213" s="888" t="s">
        <v>2137</v>
      </c>
      <c r="H213" s="761"/>
    </row>
    <row r="214" spans="1:8" s="764" customFormat="1" ht="15" hidden="1">
      <c r="A214" s="761"/>
      <c r="B214" s="509">
        <v>42577</v>
      </c>
      <c r="C214" s="510" t="s">
        <v>2130</v>
      </c>
      <c r="D214" s="511">
        <v>18000</v>
      </c>
      <c r="E214" s="887" t="s">
        <v>2131</v>
      </c>
      <c r="F214" s="752" t="s">
        <v>2132</v>
      </c>
      <c r="G214" s="514" t="s">
        <v>2133</v>
      </c>
      <c r="H214" s="761"/>
    </row>
    <row r="215" spans="1:8" s="764" customFormat="1" ht="16.5" hidden="1" thickBot="1">
      <c r="A215" s="761"/>
      <c r="B215" s="697"/>
      <c r="C215" s="698" t="s">
        <v>1211</v>
      </c>
      <c r="D215" s="699">
        <f>MEDIAN(D212:D214)</f>
        <v>15195</v>
      </c>
      <c r="E215" s="700"/>
      <c r="F215" s="643"/>
      <c r="G215" s="701"/>
      <c r="H215" s="761"/>
    </row>
    <row r="216" spans="1:8" s="764" customFormat="1" ht="15.75" hidden="1" customHeight="1" thickBot="1">
      <c r="A216" s="761"/>
      <c r="H216" s="761"/>
    </row>
    <row r="217" spans="1:8" s="764" customFormat="1" ht="36.75" hidden="1" customHeight="1">
      <c r="A217" s="761"/>
      <c r="B217" s="762" t="s">
        <v>2161</v>
      </c>
      <c r="C217" s="1883" t="s">
        <v>2148</v>
      </c>
      <c r="D217" s="1896"/>
      <c r="E217" s="1896"/>
      <c r="F217" s="1897"/>
      <c r="G217" s="763" t="s">
        <v>30</v>
      </c>
      <c r="H217" s="761"/>
    </row>
    <row r="218" spans="1:8" s="764" customFormat="1" ht="47.25" hidden="1">
      <c r="A218" s="761"/>
      <c r="B218" s="631" t="s">
        <v>1181</v>
      </c>
      <c r="C218" s="632" t="s">
        <v>1169</v>
      </c>
      <c r="D218" s="632" t="s">
        <v>30</v>
      </c>
      <c r="E218" s="632" t="s">
        <v>1170</v>
      </c>
      <c r="F218" s="765" t="s">
        <v>1171</v>
      </c>
      <c r="G218" s="766" t="s">
        <v>1172</v>
      </c>
      <c r="H218" s="761"/>
    </row>
    <row r="219" spans="1:8" s="764" customFormat="1" ht="15.75" hidden="1">
      <c r="A219" s="761"/>
      <c r="B219" s="1880" t="s">
        <v>1173</v>
      </c>
      <c r="C219" s="1881"/>
      <c r="D219" s="1881"/>
      <c r="E219" s="1881"/>
      <c r="F219" s="1881"/>
      <c r="G219" s="1882"/>
      <c r="H219" s="761"/>
    </row>
    <row r="220" spans="1:8" s="764" customFormat="1" ht="30.75" hidden="1" thickBot="1">
      <c r="A220" s="761"/>
      <c r="B220" s="786" t="s">
        <v>1213</v>
      </c>
      <c r="C220" s="555" t="str">
        <f>C223</f>
        <v>RESERVATÓRIO EM AÇO DO TIPO TAÇA COM COLUNA SECA (ALTURA DA COLUNA: 6,00M) - V: 20.000L - INCLUSIVE INSTALAÇÃO</v>
      </c>
      <c r="D220" s="804" t="str">
        <f>G223</f>
        <v>UN</v>
      </c>
      <c r="E220" s="805">
        <v>1</v>
      </c>
      <c r="F220" s="789">
        <f>D228</f>
        <v>25840</v>
      </c>
      <c r="G220" s="790">
        <f>TRUNC(E220*F220,2)</f>
        <v>25840</v>
      </c>
      <c r="H220" s="761"/>
    </row>
    <row r="221" spans="1:8" s="764" customFormat="1" ht="30" hidden="1" customHeight="1" thickBot="1">
      <c r="A221" s="761"/>
      <c r="B221" s="1867" t="s">
        <v>2128</v>
      </c>
      <c r="C221" s="1867"/>
      <c r="D221" s="1867"/>
      <c r="E221" s="1868"/>
      <c r="F221" s="801" t="s">
        <v>1175</v>
      </c>
      <c r="G221" s="802">
        <f>SUM(G220:G220)</f>
        <v>25840</v>
      </c>
      <c r="H221" s="761"/>
    </row>
    <row r="222" spans="1:8" s="764" customFormat="1" ht="15.75" hidden="1" thickBot="1">
      <c r="A222" s="761"/>
      <c r="H222" s="761"/>
    </row>
    <row r="223" spans="1:8" s="764" customFormat="1" ht="31.5" hidden="1">
      <c r="A223" s="761"/>
      <c r="B223" s="682"/>
      <c r="C223" s="501" t="s">
        <v>2149</v>
      </c>
      <c r="D223" s="683"/>
      <c r="E223" s="684"/>
      <c r="F223" s="663"/>
      <c r="G223" s="685" t="s">
        <v>30</v>
      </c>
      <c r="H223" s="761"/>
    </row>
    <row r="224" spans="1:8" s="764" customFormat="1" ht="31.5" hidden="1">
      <c r="A224" s="761"/>
      <c r="B224" s="504" t="s">
        <v>1205</v>
      </c>
      <c r="C224" s="505" t="s">
        <v>1206</v>
      </c>
      <c r="D224" s="506" t="s">
        <v>1207</v>
      </c>
      <c r="E224" s="507" t="s">
        <v>1208</v>
      </c>
      <c r="F224" s="642" t="s">
        <v>1209</v>
      </c>
      <c r="G224" s="508" t="s">
        <v>1210</v>
      </c>
      <c r="H224" s="761"/>
    </row>
    <row r="225" spans="1:8" s="764" customFormat="1" ht="15" hidden="1">
      <c r="A225" s="761"/>
      <c r="B225" s="509">
        <v>42583</v>
      </c>
      <c r="C225" s="510" t="s">
        <v>2134</v>
      </c>
      <c r="D225" s="511">
        <f>14130+5900</f>
        <v>20030</v>
      </c>
      <c r="E225" s="860" t="s">
        <v>2135</v>
      </c>
      <c r="F225" s="752" t="s">
        <v>2136</v>
      </c>
      <c r="G225" s="888" t="s">
        <v>2137</v>
      </c>
      <c r="H225" s="761"/>
    </row>
    <row r="226" spans="1:8" s="764" customFormat="1" ht="15" hidden="1">
      <c r="A226" s="761"/>
      <c r="B226" s="509">
        <v>42583</v>
      </c>
      <c r="C226" s="510" t="s">
        <v>2150</v>
      </c>
      <c r="D226" s="511">
        <v>25840</v>
      </c>
      <c r="E226" s="860" t="s">
        <v>2151</v>
      </c>
      <c r="F226" s="752" t="s">
        <v>2152</v>
      </c>
      <c r="G226" s="514" t="s">
        <v>2153</v>
      </c>
      <c r="H226" s="761"/>
    </row>
    <row r="227" spans="1:8" s="764" customFormat="1" ht="15" hidden="1">
      <c r="A227" s="761"/>
      <c r="B227" s="509">
        <v>42583</v>
      </c>
      <c r="C227" s="510" t="s">
        <v>2154</v>
      </c>
      <c r="D227" s="511">
        <v>26810</v>
      </c>
      <c r="E227" s="860" t="s">
        <v>2155</v>
      </c>
      <c r="F227" s="752" t="s">
        <v>2156</v>
      </c>
      <c r="G227" s="514" t="s">
        <v>2157</v>
      </c>
      <c r="H227" s="761"/>
    </row>
    <row r="228" spans="1:8" s="858" customFormat="1" ht="16.5" hidden="1" thickBot="1">
      <c r="B228" s="697"/>
      <c r="C228" s="698" t="s">
        <v>1211</v>
      </c>
      <c r="D228" s="699">
        <f>MEDIAN(D225:D227)</f>
        <v>25840</v>
      </c>
      <c r="E228" s="700"/>
      <c r="F228" s="643"/>
      <c r="G228" s="701"/>
    </row>
    <row r="229" spans="1:8" s="764" customFormat="1" ht="26.25" hidden="1" customHeight="1" thickBot="1">
      <c r="A229" s="761"/>
      <c r="H229" s="761"/>
    </row>
    <row r="230" spans="1:8" s="764" customFormat="1" ht="43.5" hidden="1" customHeight="1">
      <c r="A230" s="761"/>
      <c r="B230" s="762" t="s">
        <v>2163</v>
      </c>
      <c r="C230" s="1883" t="s">
        <v>2159</v>
      </c>
      <c r="D230" s="1896"/>
      <c r="E230" s="1896"/>
      <c r="F230" s="1897"/>
      <c r="G230" s="763" t="s">
        <v>30</v>
      </c>
      <c r="H230" s="761"/>
    </row>
    <row r="231" spans="1:8" s="764" customFormat="1" ht="47.25" hidden="1">
      <c r="A231" s="761"/>
      <c r="B231" s="631" t="s">
        <v>1181</v>
      </c>
      <c r="C231" s="632" t="s">
        <v>1169</v>
      </c>
      <c r="D231" s="632" t="s">
        <v>30</v>
      </c>
      <c r="E231" s="632" t="s">
        <v>1170</v>
      </c>
      <c r="F231" s="765" t="s">
        <v>1171</v>
      </c>
      <c r="G231" s="766" t="s">
        <v>1172</v>
      </c>
      <c r="H231" s="761"/>
    </row>
    <row r="232" spans="1:8" s="764" customFormat="1" ht="15.75" hidden="1">
      <c r="A232" s="761"/>
      <c r="B232" s="1880" t="s">
        <v>1173</v>
      </c>
      <c r="C232" s="1881"/>
      <c r="D232" s="1881"/>
      <c r="E232" s="1881"/>
      <c r="F232" s="1881"/>
      <c r="G232" s="1882"/>
      <c r="H232" s="761"/>
    </row>
    <row r="233" spans="1:8" s="764" customFormat="1" ht="30.75" hidden="1" thickBot="1">
      <c r="A233" s="761"/>
      <c r="B233" s="786" t="s">
        <v>1213</v>
      </c>
      <c r="C233" s="555" t="str">
        <f>C236</f>
        <v>RESERVATÓRIO EM AÇO DO TIPO TAÇA COM COLUNA SECA (ALTURA DA COLUNA: 6,00M) - V: 25.000L - INCLUSIVE INSTALAÇÃO</v>
      </c>
      <c r="D233" s="804" t="str">
        <f>G236</f>
        <v>UN</v>
      </c>
      <c r="E233" s="805">
        <v>1</v>
      </c>
      <c r="F233" s="789">
        <f>D241</f>
        <v>15195</v>
      </c>
      <c r="G233" s="790">
        <f>TRUNC(E233*F233,2)</f>
        <v>15195</v>
      </c>
      <c r="H233" s="761"/>
    </row>
    <row r="234" spans="1:8" s="764" customFormat="1" ht="30" hidden="1" customHeight="1" thickBot="1">
      <c r="A234" s="761"/>
      <c r="B234" s="1867" t="s">
        <v>2128</v>
      </c>
      <c r="C234" s="1867"/>
      <c r="D234" s="1867"/>
      <c r="E234" s="1868"/>
      <c r="F234" s="801" t="s">
        <v>1175</v>
      </c>
      <c r="G234" s="802">
        <f>SUM(G233:G233)</f>
        <v>15195</v>
      </c>
      <c r="H234" s="761"/>
    </row>
    <row r="235" spans="1:8" s="764" customFormat="1" ht="15.75" hidden="1" thickBot="1">
      <c r="A235" s="761"/>
      <c r="H235" s="761"/>
    </row>
    <row r="236" spans="1:8" s="764" customFormat="1" ht="31.5" hidden="1">
      <c r="A236" s="761"/>
      <c r="B236" s="682"/>
      <c r="C236" s="501" t="s">
        <v>2160</v>
      </c>
      <c r="D236" s="683"/>
      <c r="E236" s="684"/>
      <c r="F236" s="663"/>
      <c r="G236" s="685" t="s">
        <v>30</v>
      </c>
      <c r="H236" s="761"/>
    </row>
    <row r="237" spans="1:8" s="764" customFormat="1" ht="31.5" hidden="1">
      <c r="A237" s="761"/>
      <c r="B237" s="504" t="s">
        <v>1205</v>
      </c>
      <c r="C237" s="505" t="s">
        <v>1206</v>
      </c>
      <c r="D237" s="506" t="s">
        <v>1207</v>
      </c>
      <c r="E237" s="507" t="s">
        <v>1208</v>
      </c>
      <c r="F237" s="642" t="s">
        <v>1209</v>
      </c>
      <c r="G237" s="508" t="s">
        <v>1210</v>
      </c>
      <c r="H237" s="761"/>
    </row>
    <row r="238" spans="1:8" s="764" customFormat="1" ht="15" hidden="1">
      <c r="A238" s="761"/>
      <c r="B238" s="509">
        <v>42577</v>
      </c>
      <c r="C238" s="533" t="s">
        <v>2138</v>
      </c>
      <c r="D238" s="534">
        <v>13700</v>
      </c>
      <c r="E238" s="535" t="s">
        <v>2139</v>
      </c>
      <c r="F238" s="751" t="s">
        <v>2140</v>
      </c>
      <c r="G238" s="536" t="s">
        <v>2141</v>
      </c>
      <c r="H238" s="761"/>
    </row>
    <row r="239" spans="1:8" s="764" customFormat="1" ht="15" hidden="1">
      <c r="A239" s="761"/>
      <c r="B239" s="509">
        <v>42576</v>
      </c>
      <c r="C239" s="510" t="s">
        <v>2134</v>
      </c>
      <c r="D239" s="511">
        <f>10195+5000</f>
        <v>15195</v>
      </c>
      <c r="E239" s="860" t="s">
        <v>2135</v>
      </c>
      <c r="F239" s="752" t="s">
        <v>2136</v>
      </c>
      <c r="G239" s="888" t="s">
        <v>2137</v>
      </c>
      <c r="H239" s="761"/>
    </row>
    <row r="240" spans="1:8" s="764" customFormat="1" ht="15" hidden="1">
      <c r="A240" s="761"/>
      <c r="B240" s="509">
        <v>42577</v>
      </c>
      <c r="C240" s="510" t="s">
        <v>2130</v>
      </c>
      <c r="D240" s="511">
        <v>18000</v>
      </c>
      <c r="E240" s="887" t="s">
        <v>2131</v>
      </c>
      <c r="F240" s="752" t="s">
        <v>2132</v>
      </c>
      <c r="G240" s="514" t="s">
        <v>2133</v>
      </c>
      <c r="H240" s="761"/>
    </row>
    <row r="241" spans="1:8" s="764" customFormat="1" ht="16.5" hidden="1" thickBot="1">
      <c r="A241" s="761"/>
      <c r="B241" s="697"/>
      <c r="C241" s="698" t="s">
        <v>1211</v>
      </c>
      <c r="D241" s="699">
        <f>MEDIAN(D238:D240)</f>
        <v>15195</v>
      </c>
      <c r="E241" s="700"/>
      <c r="F241" s="643"/>
      <c r="G241" s="701"/>
      <c r="H241" s="761"/>
    </row>
    <row r="242" spans="1:8" s="764" customFormat="1" ht="15.75" hidden="1" customHeight="1" thickBot="1">
      <c r="A242" s="761"/>
      <c r="H242" s="761"/>
    </row>
    <row r="243" spans="1:8" s="764" customFormat="1" ht="36.75" hidden="1" customHeight="1">
      <c r="A243" s="761"/>
      <c r="B243" s="762" t="s">
        <v>2165</v>
      </c>
      <c r="C243" s="1883" t="s">
        <v>2162</v>
      </c>
      <c r="D243" s="1896"/>
      <c r="E243" s="1896"/>
      <c r="F243" s="1897"/>
      <c r="G243" s="763" t="s">
        <v>30</v>
      </c>
      <c r="H243" s="761"/>
    </row>
    <row r="244" spans="1:8" s="764" customFormat="1" ht="47.25" hidden="1">
      <c r="A244" s="761"/>
      <c r="B244" s="631" t="s">
        <v>1181</v>
      </c>
      <c r="C244" s="632" t="s">
        <v>1169</v>
      </c>
      <c r="D244" s="632" t="s">
        <v>30</v>
      </c>
      <c r="E244" s="632" t="s">
        <v>1170</v>
      </c>
      <c r="F244" s="765" t="s">
        <v>1171</v>
      </c>
      <c r="G244" s="766" t="s">
        <v>1172</v>
      </c>
      <c r="H244" s="761"/>
    </row>
    <row r="245" spans="1:8" s="764" customFormat="1" ht="15.75" hidden="1">
      <c r="A245" s="761"/>
      <c r="B245" s="1880" t="s">
        <v>1173</v>
      </c>
      <c r="C245" s="1881"/>
      <c r="D245" s="1881"/>
      <c r="E245" s="1881"/>
      <c r="F245" s="1881"/>
      <c r="G245" s="1882"/>
      <c r="H245" s="761"/>
    </row>
    <row r="246" spans="1:8" s="858" customFormat="1" ht="15.75" hidden="1">
      <c r="A246" s="767" t="s">
        <v>1971</v>
      </c>
      <c r="B246" s="768">
        <v>34636</v>
      </c>
      <c r="C246" s="554" t="str">
        <f>IF($A246="INSUMO",VLOOKUP($B246,'BANCO DE DADOS MAIO INSUMOS'!$A:$D,2,FALSE),VLOOKUP($B246,'BANCO DE DADOS MAIO SERVIÇOS'!$A:$D,2,FALSE))</f>
        <v>CAIXA D'AGUA EM POLIETILENO 1000 LITROS, COM TAMPA</v>
      </c>
      <c r="D246" s="769" t="str">
        <f>IF($A246="INSUMO",VLOOKUP($B246,'BANCO DE DADOS MAIO INSUMOS'!$A:$D,3,FALSE),VLOOKUP($B246,'BANCO DE DADOS MAIO SERVIÇOS'!$A:$D,3,FALSE))</f>
        <v xml:space="preserve">UN    </v>
      </c>
      <c r="E246" s="770">
        <v>1</v>
      </c>
      <c r="F246" s="771">
        <f>IF($A246="INSUMO",VLOOKUP($B246,'BANCO DE DADOS MAIO INSUMOS'!$A:$D,4,FALSE),VLOOKUP($B246,'BANCO DE DADOS MAIO SERVIÇOS'!$A:$D,4,FALSE))</f>
        <v>281.04000000000002</v>
      </c>
      <c r="G246" s="772">
        <f>TRUNC(E246*F246,2)</f>
        <v>281.04000000000002</v>
      </c>
    </row>
    <row r="247" spans="1:8" s="764" customFormat="1" ht="15.75" hidden="1">
      <c r="A247" s="761"/>
      <c r="B247" s="1880" t="s">
        <v>1174</v>
      </c>
      <c r="C247" s="1881"/>
      <c r="D247" s="1881"/>
      <c r="E247" s="1881"/>
      <c r="F247" s="1881"/>
      <c r="G247" s="1882"/>
      <c r="H247" s="761"/>
    </row>
    <row r="248" spans="1:8" s="764" customFormat="1" ht="16.5" hidden="1" thickBot="1">
      <c r="A248" s="767" t="s">
        <v>1972</v>
      </c>
      <c r="B248" s="786">
        <v>88316</v>
      </c>
      <c r="C248" s="555" t="str">
        <f>IF($A248="INSUMO",VLOOKUP($B248,'BANCO DE DADOS MAIO INSUMOS'!$A:$D,2,FALSE),VLOOKUP($B248,'BANCO DE DADOS MAIO SERVIÇOS'!$A:$D,2,FALSE))</f>
        <v>SERVENTE COM ENCARGOS COMPLEMENTARES</v>
      </c>
      <c r="D248" s="787" t="str">
        <f>IF($A248="INSUMO",VLOOKUP($B248,'BANCO DE DADOS MAIO INSUMOS'!$A:$D,3,FALSE),VLOOKUP($B248,'BANCO DE DADOS MAIO SERVIÇOS'!$A:$D,3,FALSE))</f>
        <v>H</v>
      </c>
      <c r="E248" s="788">
        <v>0.7</v>
      </c>
      <c r="F248" s="789">
        <f>IF($A248="INSUMO",VLOOKUP($B248,'BANCO DE DADOS MAIO INSUMOS'!$A:$D,4,FALSE),VLOOKUP($B248,'BANCO DE DADOS MAIO SERVIÇOS'!$A:$D,4,FALSE))</f>
        <v>14.16</v>
      </c>
      <c r="G248" s="790">
        <f>TRUNC(E248*F248,2)</f>
        <v>9.91</v>
      </c>
      <c r="H248" s="761"/>
    </row>
    <row r="249" spans="1:8" s="764" customFormat="1" ht="16.5" hidden="1" thickBot="1">
      <c r="A249" s="774"/>
      <c r="B249" s="1893" t="s">
        <v>2241</v>
      </c>
      <c r="C249" s="1893"/>
      <c r="D249" s="1893"/>
      <c r="E249" s="1894"/>
      <c r="F249" s="776" t="s">
        <v>1175</v>
      </c>
      <c r="G249" s="777">
        <f>SUM(G246:G248)</f>
        <v>290.95000000000005</v>
      </c>
      <c r="H249" s="761"/>
    </row>
    <row r="250" spans="1:8" s="764" customFormat="1" ht="22.5" hidden="1" customHeight="1" thickBot="1">
      <c r="A250" s="761"/>
      <c r="H250" s="761"/>
    </row>
    <row r="251" spans="1:8" s="764" customFormat="1" ht="15.75" hidden="1">
      <c r="A251" s="761"/>
      <c r="B251" s="762" t="s">
        <v>2167</v>
      </c>
      <c r="C251" s="1883" t="s">
        <v>2164</v>
      </c>
      <c r="D251" s="1896"/>
      <c r="E251" s="1896"/>
      <c r="F251" s="1897"/>
      <c r="G251" s="763" t="s">
        <v>30</v>
      </c>
      <c r="H251" s="761"/>
    </row>
    <row r="252" spans="1:8" s="764" customFormat="1" ht="47.25" hidden="1">
      <c r="A252" s="761"/>
      <c r="B252" s="631" t="s">
        <v>1181</v>
      </c>
      <c r="C252" s="632" t="s">
        <v>1169</v>
      </c>
      <c r="D252" s="632" t="s">
        <v>30</v>
      </c>
      <c r="E252" s="632" t="s">
        <v>1170</v>
      </c>
      <c r="F252" s="765" t="s">
        <v>1171</v>
      </c>
      <c r="G252" s="766" t="s">
        <v>1172</v>
      </c>
      <c r="H252" s="761"/>
    </row>
    <row r="253" spans="1:8" s="764" customFormat="1" ht="15.75" hidden="1">
      <c r="A253" s="761"/>
      <c r="B253" s="1880" t="s">
        <v>1173</v>
      </c>
      <c r="C253" s="1881"/>
      <c r="D253" s="1881"/>
      <c r="E253" s="1881"/>
      <c r="F253" s="1881"/>
      <c r="G253" s="1882"/>
      <c r="H253" s="761"/>
    </row>
    <row r="254" spans="1:8" s="764" customFormat="1" ht="15.75" hidden="1">
      <c r="A254" s="767" t="s">
        <v>1971</v>
      </c>
      <c r="B254" s="768">
        <v>34639</v>
      </c>
      <c r="C254" s="554" t="str">
        <f>IF($A254="INSUMO",VLOOKUP($B254,'BANCO DE DADOS MAIO INSUMOS'!$A:$D,2,FALSE),VLOOKUP($B254,'BANCO DE DADOS MAIO SERVIÇOS'!$A:$D,2,FALSE))</f>
        <v>CAIXA D'AGUA EM POLIETILENO 1500 LITROS, COM TAMPA</v>
      </c>
      <c r="D254" s="769" t="str">
        <f>IF($A254="INSUMO",VLOOKUP($B254,'BANCO DE DADOS MAIO INSUMOS'!$A:$D,3,FALSE),VLOOKUP($B254,'BANCO DE DADOS MAIO SERVIÇOS'!$A:$D,3,FALSE))</f>
        <v xml:space="preserve">UN    </v>
      </c>
      <c r="E254" s="770">
        <v>1</v>
      </c>
      <c r="F254" s="771">
        <f>IF($A254="INSUMO",VLOOKUP($B254,'BANCO DE DADOS MAIO INSUMOS'!$A:$D,4,FALSE),VLOOKUP($B254,'BANCO DE DADOS MAIO SERVIÇOS'!$A:$D,4,FALSE))</f>
        <v>570.79</v>
      </c>
      <c r="G254" s="772">
        <f>TRUNC(E254*F254,2)</f>
        <v>570.79</v>
      </c>
      <c r="H254" s="761"/>
    </row>
    <row r="255" spans="1:8" s="764" customFormat="1" ht="15.75" hidden="1">
      <c r="A255" s="761"/>
      <c r="B255" s="1880" t="s">
        <v>1174</v>
      </c>
      <c r="C255" s="1881"/>
      <c r="D255" s="1881"/>
      <c r="E255" s="1881"/>
      <c r="F255" s="1881"/>
      <c r="G255" s="1882"/>
      <c r="H255" s="761"/>
    </row>
    <row r="256" spans="1:8" s="764" customFormat="1" ht="16.5" hidden="1" thickBot="1">
      <c r="A256" s="767" t="s">
        <v>1972</v>
      </c>
      <c r="B256" s="768">
        <v>88316</v>
      </c>
      <c r="C256" s="554" t="str">
        <f>IF($A256="INSUMO",VLOOKUP($B256,'BANCO DE DADOS MAIO INSUMOS'!$A:$D,2,FALSE),VLOOKUP($B256,'BANCO DE DADOS MAIO SERVIÇOS'!$A:$D,2,FALSE))</f>
        <v>SERVENTE COM ENCARGOS COMPLEMENTARES</v>
      </c>
      <c r="D256" s="769" t="str">
        <f>IF($A256="INSUMO",VLOOKUP($B256,'BANCO DE DADOS MAIO INSUMOS'!$A:$D,3,FALSE),VLOOKUP($B256,'BANCO DE DADOS MAIO SERVIÇOS'!$A:$D,3,FALSE))</f>
        <v>H</v>
      </c>
      <c r="E256" s="773">
        <v>0.7</v>
      </c>
      <c r="F256" s="771">
        <f>IF($A256="INSUMO",VLOOKUP($B256,'BANCO DE DADOS MAIO INSUMOS'!$A:$D,4,FALSE),VLOOKUP($B256,'BANCO DE DADOS MAIO SERVIÇOS'!$A:$D,4,FALSE))</f>
        <v>14.16</v>
      </c>
      <c r="G256" s="772">
        <f>TRUNC(E256*F256,2)</f>
        <v>9.91</v>
      </c>
      <c r="H256" s="761"/>
    </row>
    <row r="257" spans="1:8" s="764" customFormat="1" ht="16.5" hidden="1" thickBot="1">
      <c r="A257" s="774"/>
      <c r="B257" s="1893" t="s">
        <v>2241</v>
      </c>
      <c r="C257" s="1893"/>
      <c r="D257" s="1893"/>
      <c r="E257" s="1894"/>
      <c r="F257" s="776" t="s">
        <v>1175</v>
      </c>
      <c r="G257" s="777">
        <f>SUM(G254:G256)</f>
        <v>580.69999999999993</v>
      </c>
      <c r="H257" s="761"/>
    </row>
    <row r="258" spans="1:8" s="764" customFormat="1" ht="23.25" hidden="1" customHeight="1" thickBot="1">
      <c r="A258" s="761"/>
      <c r="H258" s="761"/>
    </row>
    <row r="259" spans="1:8" s="764" customFormat="1" ht="15.75">
      <c r="A259" s="761"/>
      <c r="B259" s="762" t="s">
        <v>2168</v>
      </c>
      <c r="C259" s="1883" t="s">
        <v>2166</v>
      </c>
      <c r="D259" s="1896"/>
      <c r="E259" s="1896"/>
      <c r="F259" s="1897"/>
      <c r="G259" s="763" t="s">
        <v>30</v>
      </c>
      <c r="H259" s="761"/>
    </row>
    <row r="260" spans="1:8" s="764" customFormat="1" ht="31.5">
      <c r="A260" s="761"/>
      <c r="B260" s="1001" t="s">
        <v>2720</v>
      </c>
      <c r="C260" s="632" t="s">
        <v>1169</v>
      </c>
      <c r="D260" s="632" t="s">
        <v>30</v>
      </c>
      <c r="E260" s="632" t="s">
        <v>1170</v>
      </c>
      <c r="F260" s="765" t="s">
        <v>1171</v>
      </c>
      <c r="G260" s="766" t="s">
        <v>1172</v>
      </c>
      <c r="H260" s="761"/>
    </row>
    <row r="261" spans="1:8" s="764" customFormat="1" ht="15.75">
      <c r="A261" s="761"/>
      <c r="B261" s="1880" t="s">
        <v>1173</v>
      </c>
      <c r="C261" s="1881"/>
      <c r="D261" s="1881"/>
      <c r="E261" s="1881"/>
      <c r="F261" s="1881"/>
      <c r="G261" s="1882"/>
      <c r="H261" s="761"/>
    </row>
    <row r="262" spans="1:8" s="764" customFormat="1" ht="15.75">
      <c r="A262" s="767" t="s">
        <v>1971</v>
      </c>
      <c r="B262" s="768">
        <v>34640</v>
      </c>
      <c r="C262" s="554" t="str">
        <f>IF($A262="INSUMO",VLOOKUP($B262,'BANCO DE DADOS MAIO INSUMOS'!$A:$D,2,FALSE),VLOOKUP($B262,'BANCO DE DADOS MAIO SERVIÇOS'!$A:$D,2,FALSE))</f>
        <v>CAIXA D'AGUA EM POLIETILENO 2000 LITROS, COM TAMPA</v>
      </c>
      <c r="D262" s="769" t="str">
        <f>IF($A262="INSUMO",VLOOKUP($B262,'BANCO DE DADOS MAIO INSUMOS'!$A:$D,3,FALSE),VLOOKUP($B262,'BANCO DE DADOS MAIO SERVIÇOS'!$A:$D,3,FALSE))</f>
        <v xml:space="preserve">UN    </v>
      </c>
      <c r="E262" s="770">
        <v>1</v>
      </c>
      <c r="F262" s="771">
        <f>IF($A262="INSUMO",VLOOKUP($B262,'BANCO DE DADOS MAIO INSUMOS'!$A:$D,4,FALSE),VLOOKUP($B262,'BANCO DE DADOS MAIO SERVIÇOS'!$A:$D,4,FALSE))</f>
        <v>641.14</v>
      </c>
      <c r="G262" s="772">
        <f>TRUNC(E262*F262,2)</f>
        <v>641.14</v>
      </c>
      <c r="H262" s="761"/>
    </row>
    <row r="263" spans="1:8" s="764" customFormat="1" ht="15.75">
      <c r="A263" s="761"/>
      <c r="B263" s="1880" t="s">
        <v>1174</v>
      </c>
      <c r="C263" s="1881"/>
      <c r="D263" s="1881"/>
      <c r="E263" s="1881"/>
      <c r="F263" s="1881"/>
      <c r="G263" s="1882"/>
      <c r="H263" s="761"/>
    </row>
    <row r="264" spans="1:8" s="764" customFormat="1" ht="16.5" thickBot="1">
      <c r="A264" s="767" t="s">
        <v>1972</v>
      </c>
      <c r="B264" s="768">
        <v>88316</v>
      </c>
      <c r="C264" s="554" t="str">
        <f>IF($A264="INSUMO",VLOOKUP($B264,'BANCO DE DADOS MAIO INSUMOS'!$A:$D,2,FALSE),VLOOKUP($B264,'BANCO DE DADOS MAIO SERVIÇOS'!$A:$D,2,FALSE))</f>
        <v>SERVENTE COM ENCARGOS COMPLEMENTARES</v>
      </c>
      <c r="D264" s="769" t="str">
        <f>IF($A264="INSUMO",VLOOKUP($B264,'BANCO DE DADOS MAIO INSUMOS'!$A:$D,3,FALSE),VLOOKUP($B264,'BANCO DE DADOS MAIO SERVIÇOS'!$A:$D,3,FALSE))</f>
        <v>H</v>
      </c>
      <c r="E264" s="773">
        <v>0.7</v>
      </c>
      <c r="F264" s="771">
        <f>IF($A264="INSUMO",VLOOKUP($B264,'BANCO DE DADOS MAIO INSUMOS'!$A:$D,4,FALSE),VLOOKUP($B264,'BANCO DE DADOS MAIO SERVIÇOS'!$A:$D,4,FALSE))</f>
        <v>14.16</v>
      </c>
      <c r="G264" s="772">
        <f>TRUNC(E264*F264,2)</f>
        <v>9.91</v>
      </c>
      <c r="H264" s="761"/>
    </row>
    <row r="265" spans="1:8" s="764" customFormat="1" ht="16.5" thickBot="1">
      <c r="A265" s="774"/>
      <c r="B265" s="1893" t="s">
        <v>2241</v>
      </c>
      <c r="C265" s="1893"/>
      <c r="D265" s="1893"/>
      <c r="E265" s="1894"/>
      <c r="F265" s="776" t="s">
        <v>1175</v>
      </c>
      <c r="G265" s="777">
        <f>SUM(G262:G264)</f>
        <v>651.04999999999995</v>
      </c>
      <c r="H265" s="761"/>
    </row>
    <row r="266" spans="1:8" s="764" customFormat="1" ht="15.75" thickBot="1">
      <c r="A266" s="761"/>
      <c r="H266" s="761"/>
    </row>
    <row r="267" spans="1:8" s="764" customFormat="1" ht="15.75">
      <c r="A267" s="761"/>
      <c r="B267" s="762" t="s">
        <v>2172</v>
      </c>
      <c r="C267" s="1883" t="s">
        <v>2170</v>
      </c>
      <c r="D267" s="1896"/>
      <c r="E267" s="1896"/>
      <c r="F267" s="1897"/>
      <c r="G267" s="763" t="s">
        <v>30</v>
      </c>
      <c r="H267" s="761"/>
    </row>
    <row r="268" spans="1:8" s="764" customFormat="1" ht="31.5">
      <c r="A268" s="761"/>
      <c r="B268" s="1001" t="s">
        <v>2720</v>
      </c>
      <c r="C268" s="632" t="s">
        <v>1169</v>
      </c>
      <c r="D268" s="632" t="s">
        <v>30</v>
      </c>
      <c r="E268" s="632" t="s">
        <v>1170</v>
      </c>
      <c r="F268" s="765" t="s">
        <v>1171</v>
      </c>
      <c r="G268" s="766" t="s">
        <v>1172</v>
      </c>
      <c r="H268" s="761"/>
    </row>
    <row r="269" spans="1:8" s="764" customFormat="1" ht="15.75">
      <c r="A269" s="761"/>
      <c r="B269" s="1880" t="s">
        <v>1173</v>
      </c>
      <c r="C269" s="1881"/>
      <c r="D269" s="1881"/>
      <c r="E269" s="1881"/>
      <c r="F269" s="1881"/>
      <c r="G269" s="1882"/>
      <c r="H269" s="761"/>
    </row>
    <row r="270" spans="1:8" s="764" customFormat="1" ht="20.25" customHeight="1">
      <c r="A270" s="767" t="s">
        <v>1971</v>
      </c>
      <c r="B270" s="768">
        <v>377</v>
      </c>
      <c r="C270" s="554" t="str">
        <f>IF($A270="INSUMO",VLOOKUP($B270,'BANCO DE DADOS MAIO INSUMOS'!$A:$D,2,FALSE),VLOOKUP($B270,'BANCO DE DADOS MAIO SERVIÇOS'!$A:$D,2,FALSE))</f>
        <v>ASSENTO SANITARIO DE PLASTICO, TIPO CONVENCIONAL</v>
      </c>
      <c r="D270" s="769" t="str">
        <f>IF($A270="INSUMO",VLOOKUP($B270,'BANCO DE DADOS MAIO INSUMOS'!$A:$D,3,FALSE),VLOOKUP($B270,'BANCO DE DADOS MAIO SERVIÇOS'!$A:$D,3,FALSE))</f>
        <v xml:space="preserve">UN    </v>
      </c>
      <c r="E270" s="770">
        <v>1</v>
      </c>
      <c r="F270" s="771">
        <f>IF($A270="INSUMO",VLOOKUP($B270,'BANCO DE DADOS MAIO INSUMOS'!$A:$D,4,FALSE),VLOOKUP($B270,'BANCO DE DADOS MAIO SERVIÇOS'!$A:$D,4,FALSE))</f>
        <v>22.25</v>
      </c>
      <c r="G270" s="772">
        <f>TRUNC(E270*F270,2)</f>
        <v>22.25</v>
      </c>
      <c r="H270" s="761"/>
    </row>
    <row r="271" spans="1:8" s="764" customFormat="1" ht="15.75">
      <c r="A271" s="761"/>
      <c r="B271" s="1880" t="s">
        <v>1174</v>
      </c>
      <c r="C271" s="1881"/>
      <c r="D271" s="1881"/>
      <c r="E271" s="1881"/>
      <c r="F271" s="1881"/>
      <c r="G271" s="1882"/>
      <c r="H271" s="761"/>
    </row>
    <row r="272" spans="1:8" s="764" customFormat="1" ht="16.5" thickBot="1">
      <c r="A272" s="767" t="s">
        <v>1972</v>
      </c>
      <c r="B272" s="786">
        <v>88316</v>
      </c>
      <c r="C272" s="555" t="str">
        <f>IF($A272="INSUMO",VLOOKUP($B272,'BANCO DE DADOS MAIO INSUMOS'!$A:$D,2,FALSE),VLOOKUP($B272,'BANCO DE DADOS MAIO SERVIÇOS'!$A:$D,2,FALSE))</f>
        <v>SERVENTE COM ENCARGOS COMPLEMENTARES</v>
      </c>
      <c r="D272" s="787" t="str">
        <f>IF($A272="INSUMO",VLOOKUP($B272,'BANCO DE DADOS MAIO INSUMOS'!$A:$D,3,FALSE),VLOOKUP($B272,'BANCO DE DADOS MAIO SERVIÇOS'!$A:$D,3,FALSE))</f>
        <v>H</v>
      </c>
      <c r="E272" s="788">
        <v>0.1</v>
      </c>
      <c r="F272" s="789">
        <f>IF($A272="INSUMO",VLOOKUP($B272,'BANCO DE DADOS MAIO INSUMOS'!$A:$D,4,FALSE),VLOOKUP($B272,'BANCO DE DADOS MAIO SERVIÇOS'!$A:$D,4,FALSE))</f>
        <v>14.16</v>
      </c>
      <c r="G272" s="790">
        <f>TRUNC(E272*F272,2)</f>
        <v>1.41</v>
      </c>
      <c r="H272" s="761"/>
    </row>
    <row r="273" spans="1:8" s="764" customFormat="1" ht="16.5" thickBot="1">
      <c r="A273" s="774"/>
      <c r="B273" s="1867" t="s">
        <v>2171</v>
      </c>
      <c r="C273" s="1867"/>
      <c r="D273" s="1867"/>
      <c r="E273" s="1867"/>
      <c r="F273" s="776" t="s">
        <v>1175</v>
      </c>
      <c r="G273" s="777">
        <f>SUM(G270:G272)</f>
        <v>23.66</v>
      </c>
      <c r="H273" s="761"/>
    </row>
    <row r="274" spans="1:8" s="764" customFormat="1" ht="15.75" thickBot="1">
      <c r="A274" s="761"/>
      <c r="H274" s="761"/>
    </row>
    <row r="275" spans="1:8" s="764" customFormat="1" ht="15.75">
      <c r="A275" s="761"/>
      <c r="B275" s="762" t="s">
        <v>2173</v>
      </c>
      <c r="C275" s="1883" t="s">
        <v>2242</v>
      </c>
      <c r="D275" s="1884"/>
      <c r="E275" s="1896"/>
      <c r="F275" s="1897"/>
      <c r="G275" s="763" t="s">
        <v>0</v>
      </c>
      <c r="H275" s="761"/>
    </row>
    <row r="276" spans="1:8" s="764" customFormat="1" ht="31.5">
      <c r="A276" s="761"/>
      <c r="B276" s="1001" t="s">
        <v>2720</v>
      </c>
      <c r="C276" s="632" t="s">
        <v>1169</v>
      </c>
      <c r="D276" s="632" t="s">
        <v>30</v>
      </c>
      <c r="E276" s="632" t="s">
        <v>1170</v>
      </c>
      <c r="F276" s="765" t="s">
        <v>1171</v>
      </c>
      <c r="G276" s="766" t="s">
        <v>1172</v>
      </c>
      <c r="H276" s="761"/>
    </row>
    <row r="277" spans="1:8" s="764" customFormat="1" ht="15.75">
      <c r="A277" s="761"/>
      <c r="B277" s="1880" t="s">
        <v>1173</v>
      </c>
      <c r="C277" s="1881"/>
      <c r="D277" s="1881"/>
      <c r="E277" s="1881"/>
      <c r="F277" s="1881"/>
      <c r="G277" s="1882"/>
      <c r="H277" s="761"/>
    </row>
    <row r="278" spans="1:8" s="764" customFormat="1" ht="45">
      <c r="A278" s="767" t="s">
        <v>1971</v>
      </c>
      <c r="B278" s="768">
        <v>11795</v>
      </c>
      <c r="C278" s="554" t="str">
        <f>IF($A278="INSUMO",VLOOKUP($B278,'BANCO DE DADOS MAIO INSUMOS'!$A:$D,2,FALSE),VLOOKUP($B278,'BANCO DE DADOS MAIO SERVIÇOS'!$A:$D,2,FALSE))</f>
        <v>GRANITO PARA BANCADA, POLIDO, TIPO ANDORINHA/ QUARTZ/ CASTELO/ CORUMBA OU OUTROS EQUIVALENTES DA REGIAO, E=  *2,5* CM</v>
      </c>
      <c r="D278" s="769" t="str">
        <f>IF($A278="INSUMO",VLOOKUP($B278,'BANCO DE DADOS MAIO INSUMOS'!$A:$D,3,FALSE),VLOOKUP($B278,'BANCO DE DADOS MAIO SERVIÇOS'!$A:$D,3,FALSE))</f>
        <v xml:space="preserve">M2    </v>
      </c>
      <c r="E278" s="854">
        <v>1</v>
      </c>
      <c r="F278" s="771">
        <f>IF($A278="INSUMO",VLOOKUP($B278,'BANCO DE DADOS MAIO INSUMOS'!$A:$D,4,FALSE),VLOOKUP($B278,'BANCO DE DADOS MAIO SERVIÇOS'!$A:$D,4,FALSE))</f>
        <v>483.01</v>
      </c>
      <c r="G278" s="772">
        <f>TRUNC(E278*F278,2)</f>
        <v>483.01</v>
      </c>
      <c r="H278" s="761"/>
    </row>
    <row r="279" spans="1:8" s="764" customFormat="1" ht="30">
      <c r="A279" s="767" t="s">
        <v>1971</v>
      </c>
      <c r="B279" s="889">
        <v>367</v>
      </c>
      <c r="C279" s="554" t="str">
        <f>IF($A279="INSUMO",VLOOKUP($B279,'BANCO DE DADOS MAIO INSUMOS'!$A:$D,2,FALSE),VLOOKUP($B279,'BANCO DE DADOS MAIO SERVIÇOS'!$A:$D,2,FALSE))</f>
        <v>AREIA GROSSA - POSTO JAZIDA/FORNECEDOR (RETIRADO NA JAZIDA, SEM TRANSPORTE)</v>
      </c>
      <c r="D279" s="769" t="str">
        <f>IF($A279="INSUMO",VLOOKUP($B279,'BANCO DE DADOS MAIO INSUMOS'!$A:$D,3,FALSE),VLOOKUP($B279,'BANCO DE DADOS MAIO SERVIÇOS'!$A:$D,3,FALSE))</f>
        <v xml:space="preserve">M3    </v>
      </c>
      <c r="E279" s="855">
        <v>8.0000000000000002E-3</v>
      </c>
      <c r="F279" s="771">
        <f>IF($A279="INSUMO",VLOOKUP($B279,'BANCO DE DADOS MAIO INSUMOS'!$A:$D,4,FALSE),VLOOKUP($B279,'BANCO DE DADOS MAIO SERVIÇOS'!$A:$D,4,FALSE))</f>
        <v>56.5</v>
      </c>
      <c r="G279" s="772">
        <f>TRUNC(E279*F279,2)</f>
        <v>0.45</v>
      </c>
      <c r="H279" s="761"/>
    </row>
    <row r="280" spans="1:8" s="764" customFormat="1" ht="15.75">
      <c r="A280" s="767" t="s">
        <v>1971</v>
      </c>
      <c r="B280" s="889">
        <v>1379</v>
      </c>
      <c r="C280" s="554" t="str">
        <f>IF($A280="INSUMO",VLOOKUP($B280,'BANCO DE DADOS MAIO INSUMOS'!$A:$D,2,FALSE),VLOOKUP($B280,'BANCO DE DADOS MAIO SERVIÇOS'!$A:$D,2,FALSE))</f>
        <v>CIMENTO PORTLAND COMPOSTO CP II-32</v>
      </c>
      <c r="D280" s="769" t="str">
        <f>IF($A280="INSUMO",VLOOKUP($B280,'BANCO DE DADOS MAIO INSUMOS'!$A:$D,3,FALSE),VLOOKUP($B280,'BANCO DE DADOS MAIO SERVIÇOS'!$A:$D,3,FALSE))</f>
        <v xml:space="preserve">KG    </v>
      </c>
      <c r="E280" s="854">
        <v>3.2</v>
      </c>
      <c r="F280" s="771">
        <f>IF($A280="INSUMO",VLOOKUP($B280,'BANCO DE DADOS MAIO INSUMOS'!$A:$D,4,FALSE),VLOOKUP($B280,'BANCO DE DADOS MAIO SERVIÇOS'!$A:$D,4,FALSE))</f>
        <v>0.49</v>
      </c>
      <c r="G280" s="772">
        <f>TRUNC(E280*F280,2)</f>
        <v>1.56</v>
      </c>
      <c r="H280" s="761"/>
    </row>
    <row r="281" spans="1:8" s="764" customFormat="1" ht="15.75">
      <c r="A281" s="761"/>
      <c r="B281" s="1880" t="s">
        <v>1174</v>
      </c>
      <c r="C281" s="1881"/>
      <c r="D281" s="1881"/>
      <c r="E281" s="1881"/>
      <c r="F281" s="1881"/>
      <c r="G281" s="1882"/>
      <c r="H281" s="761"/>
    </row>
    <row r="282" spans="1:8" s="764" customFormat="1" ht="15.75">
      <c r="A282" s="767" t="s">
        <v>1972</v>
      </c>
      <c r="B282" s="795">
        <v>88316</v>
      </c>
      <c r="C282" s="554" t="str">
        <f>IF($A282="INSUMO",VLOOKUP($B282,'BANCO DE DADOS MAIO INSUMOS'!$A:$D,2,FALSE),VLOOKUP($B282,'BANCO DE DADOS MAIO SERVIÇOS'!$A:$D,2,FALSE))</f>
        <v>SERVENTE COM ENCARGOS COMPLEMENTARES</v>
      </c>
      <c r="D282" s="769" t="str">
        <f>IF($A282="INSUMO",VLOOKUP($B282,'BANCO DE DADOS MAIO INSUMOS'!$A:$D,3,FALSE),VLOOKUP($B282,'BANCO DE DADOS MAIO SERVIÇOS'!$A:$D,3,FALSE))</f>
        <v>H</v>
      </c>
      <c r="E282" s="773">
        <v>2</v>
      </c>
      <c r="F282" s="771">
        <f>IF($A282="INSUMO",VLOOKUP($B282,'BANCO DE DADOS MAIO INSUMOS'!$A:$D,4,FALSE),VLOOKUP($B282,'BANCO DE DADOS MAIO SERVIÇOS'!$A:$D,4,FALSE))</f>
        <v>14.16</v>
      </c>
      <c r="G282" s="772">
        <f>TRUNC(E282*F282,2)</f>
        <v>28.32</v>
      </c>
      <c r="H282" s="761"/>
    </row>
    <row r="283" spans="1:8" s="764" customFormat="1" ht="16.5" thickBot="1">
      <c r="A283" s="767" t="s">
        <v>1972</v>
      </c>
      <c r="B283" s="890">
        <v>88309</v>
      </c>
      <c r="C283" s="555" t="str">
        <f>IF($A283="INSUMO",VLOOKUP($B283,'BANCO DE DADOS MAIO INSUMOS'!$A:$D,2,FALSE),VLOOKUP($B283,'BANCO DE DADOS MAIO SERVIÇOS'!$A:$D,2,FALSE))</f>
        <v>PEDREIRO COM ENCARGOS COMPLEMENTARES</v>
      </c>
      <c r="D283" s="787" t="str">
        <f>IF($A283="INSUMO",VLOOKUP($B283,'BANCO DE DADOS MAIO INSUMOS'!$A:$D,3,FALSE),VLOOKUP($B283,'BANCO DE DADOS MAIO SERVIÇOS'!$A:$D,3,FALSE))</f>
        <v>H</v>
      </c>
      <c r="E283" s="788">
        <v>1.2</v>
      </c>
      <c r="F283" s="789">
        <f>IF($A283="INSUMO",VLOOKUP($B283,'BANCO DE DADOS MAIO INSUMOS'!$A:$D,4,FALSE),VLOOKUP($B283,'BANCO DE DADOS MAIO SERVIÇOS'!$A:$D,4,FALSE))</f>
        <v>17.45</v>
      </c>
      <c r="G283" s="790">
        <f>TRUNC(E283*F283,2)</f>
        <v>20.94</v>
      </c>
      <c r="H283" s="761"/>
    </row>
    <row r="284" spans="1:8" s="764" customFormat="1" ht="16.5" thickBot="1">
      <c r="A284" s="774"/>
      <c r="B284" s="1867" t="s">
        <v>2243</v>
      </c>
      <c r="C284" s="1867"/>
      <c r="D284" s="1867"/>
      <c r="E284" s="1867"/>
      <c r="F284" s="776" t="s">
        <v>1175</v>
      </c>
      <c r="G284" s="777">
        <f>SUM(G278:G282)</f>
        <v>513.34</v>
      </c>
      <c r="H284" s="761"/>
    </row>
    <row r="285" spans="1:8" s="764" customFormat="1" ht="15.75" thickBot="1">
      <c r="A285" s="761"/>
      <c r="H285" s="761"/>
    </row>
    <row r="286" spans="1:8" s="774" customFormat="1" ht="17.25" customHeight="1">
      <c r="A286" s="761"/>
      <c r="B286" s="762" t="s">
        <v>2181</v>
      </c>
      <c r="C286" s="1883" t="s">
        <v>2174</v>
      </c>
      <c r="D286" s="1896"/>
      <c r="E286" s="1896"/>
      <c r="F286" s="1897"/>
      <c r="G286" s="763" t="s">
        <v>30</v>
      </c>
    </row>
    <row r="287" spans="1:8" s="774" customFormat="1" ht="31.5">
      <c r="A287" s="761"/>
      <c r="B287" s="1001" t="s">
        <v>2720</v>
      </c>
      <c r="C287" s="632" t="s">
        <v>1169</v>
      </c>
      <c r="D287" s="632" t="s">
        <v>30</v>
      </c>
      <c r="E287" s="632" t="s">
        <v>1170</v>
      </c>
      <c r="F287" s="765" t="s">
        <v>1171</v>
      </c>
      <c r="G287" s="766" t="s">
        <v>1172</v>
      </c>
    </row>
    <row r="288" spans="1:8" s="774" customFormat="1" ht="15.75">
      <c r="A288" s="761"/>
      <c r="B288" s="1899" t="s">
        <v>1173</v>
      </c>
      <c r="C288" s="1900"/>
      <c r="D288" s="1900"/>
      <c r="E288" s="1900"/>
      <c r="F288" s="1900"/>
      <c r="G288" s="1901"/>
    </row>
    <row r="289" spans="1:7" s="774" customFormat="1" ht="30">
      <c r="A289" s="767" t="s">
        <v>1971</v>
      </c>
      <c r="B289" s="768">
        <v>36796</v>
      </c>
      <c r="C289" s="554" t="str">
        <f>IF($A289="INSUMO",VLOOKUP($B289,'BANCO DE DADOS MAIO INSUMOS'!$A:$D,2,FALSE),VLOOKUP($B289,'BANCO DE DADOS MAIO SERVIÇOS'!$A:$D,2,FALSE))</f>
        <v>TORNEIRA CROMADA DE MESA PARA LAVATORIO TEMPORIZADA PRESSAO BICA BAIXA</v>
      </c>
      <c r="D289" s="769" t="str">
        <f>IF($A289="INSUMO",VLOOKUP($B289,'BANCO DE DADOS MAIO INSUMOS'!$A:$D,3,FALSE),VLOOKUP($B289,'BANCO DE DADOS MAIO SERVIÇOS'!$A:$D,3,FALSE))</f>
        <v xml:space="preserve">UN    </v>
      </c>
      <c r="E289" s="770">
        <v>1</v>
      </c>
      <c r="F289" s="771">
        <f>IF($A289="INSUMO",VLOOKUP($B289,'BANCO DE DADOS MAIO INSUMOS'!$A:$D,4,FALSE),VLOOKUP($B289,'BANCO DE DADOS MAIO SERVIÇOS'!$A:$D,4,FALSE))</f>
        <v>153.59</v>
      </c>
      <c r="G289" s="772">
        <f>TRUNC(E289*F289,2)</f>
        <v>153.59</v>
      </c>
    </row>
    <row r="290" spans="1:7" s="774" customFormat="1" ht="15.75">
      <c r="A290" s="767" t="s">
        <v>1971</v>
      </c>
      <c r="B290" s="768">
        <v>3146</v>
      </c>
      <c r="C290" s="554" t="str">
        <f>IF($A290="INSUMO",VLOOKUP($B290,'BANCO DE DADOS MAIO INSUMOS'!$A:$D,2,FALSE),VLOOKUP($B290,'BANCO DE DADOS MAIO SERVIÇOS'!$A:$D,2,FALSE))</f>
        <v>FITA VEDA ROSCA EM ROLOS DE 18 MM X 10 M (L X C)</v>
      </c>
      <c r="D290" s="769" t="str">
        <f>IF($A290="INSUMO",VLOOKUP($B290,'BANCO DE DADOS MAIO INSUMOS'!$A:$D,3,FALSE),VLOOKUP($B290,'BANCO DE DADOS MAIO SERVIÇOS'!$A:$D,3,FALSE))</f>
        <v xml:space="preserve">UN    </v>
      </c>
      <c r="E290" s="793">
        <v>0.05</v>
      </c>
      <c r="F290" s="771">
        <f>IF($A290="INSUMO",VLOOKUP($B290,'BANCO DE DADOS MAIO INSUMOS'!$A:$D,4,FALSE),VLOOKUP($B290,'BANCO DE DADOS MAIO SERVIÇOS'!$A:$D,4,FALSE))</f>
        <v>3.39</v>
      </c>
      <c r="G290" s="772">
        <f>TRUNC(E290*F290,2)</f>
        <v>0.16</v>
      </c>
    </row>
    <row r="291" spans="1:7" s="774" customFormat="1" ht="15.75">
      <c r="A291" s="761"/>
      <c r="B291" s="1899" t="s">
        <v>1174</v>
      </c>
      <c r="C291" s="1900"/>
      <c r="D291" s="1900"/>
      <c r="E291" s="1900"/>
      <c r="F291" s="1900"/>
      <c r="G291" s="1901"/>
    </row>
    <row r="292" spans="1:7" s="774" customFormat="1" ht="15.75">
      <c r="A292" s="767" t="s">
        <v>1972</v>
      </c>
      <c r="B292" s="768">
        <v>88316</v>
      </c>
      <c r="C292" s="554" t="str">
        <f>IF($A292="INSUMO",VLOOKUP($B292,'BANCO DE DADOS MAIO INSUMOS'!$A:$D,2,FALSE),VLOOKUP($B292,'BANCO DE DADOS MAIO SERVIÇOS'!$A:$D,2,FALSE))</f>
        <v>SERVENTE COM ENCARGOS COMPLEMENTARES</v>
      </c>
      <c r="D292" s="769" t="str">
        <f>IF($A292="INSUMO",VLOOKUP($B292,'BANCO DE DADOS MAIO INSUMOS'!$A:$D,3,FALSE),VLOOKUP($B292,'BANCO DE DADOS MAIO SERVIÇOS'!$A:$D,3,FALSE))</f>
        <v>H</v>
      </c>
      <c r="E292" s="773">
        <v>1.5</v>
      </c>
      <c r="F292" s="771">
        <f>IF($A292="INSUMO",VLOOKUP($B292,'BANCO DE DADOS MAIO INSUMOS'!$A:$D,4,FALSE),VLOOKUP($B292,'BANCO DE DADOS MAIO SERVIÇOS'!$A:$D,4,FALSE))</f>
        <v>14.16</v>
      </c>
      <c r="G292" s="772">
        <f>TRUNC(E292*F292,2)</f>
        <v>21.24</v>
      </c>
    </row>
    <row r="293" spans="1:7" s="774" customFormat="1" ht="30.75" thickBot="1">
      <c r="A293" s="767" t="s">
        <v>1972</v>
      </c>
      <c r="B293" s="786">
        <v>88267</v>
      </c>
      <c r="C293" s="555" t="str">
        <f>IF($A293="INSUMO",VLOOKUP($B293,'BANCO DE DADOS MAIO INSUMOS'!$A:$D,2,FALSE),VLOOKUP($B293,'BANCO DE DADOS MAIO SERVIÇOS'!$A:$D,2,FALSE))</f>
        <v>ENCANADOR OU BOMBEIRO HIDRÁULICO COM ENCARGOS COMPLEMENTARES</v>
      </c>
      <c r="D293" s="787" t="str">
        <f>IF($A293="INSUMO",VLOOKUP($B293,'BANCO DE DADOS MAIO INSUMOS'!$A:$D,3,FALSE),VLOOKUP($B293,'BANCO DE DADOS MAIO SERVIÇOS'!$A:$D,3,FALSE))</f>
        <v>H</v>
      </c>
      <c r="E293" s="788">
        <v>1.5</v>
      </c>
      <c r="F293" s="789">
        <f>IF($A293="INSUMO",VLOOKUP($B293,'BANCO DE DADOS MAIO INSUMOS'!$A:$D,4,FALSE),VLOOKUP($B293,'BANCO DE DADOS MAIO SERVIÇOS'!$A:$D,4,FALSE))</f>
        <v>17.87</v>
      </c>
      <c r="G293" s="790">
        <f>TRUNC(E293*F293,2)</f>
        <v>26.8</v>
      </c>
    </row>
    <row r="294" spans="1:7" s="774" customFormat="1" ht="16.5" thickBot="1">
      <c r="B294" s="856" t="s">
        <v>2175</v>
      </c>
      <c r="C294" s="775"/>
      <c r="D294" s="775"/>
      <c r="E294" s="775"/>
      <c r="F294" s="776" t="s">
        <v>1175</v>
      </c>
      <c r="G294" s="777">
        <f>SUM(G289:G293)</f>
        <v>201.79000000000002</v>
      </c>
    </row>
    <row r="295" spans="1:7" s="774" customFormat="1" ht="56.25" customHeight="1">
      <c r="B295" s="1869" t="s">
        <v>2169</v>
      </c>
      <c r="C295" s="1869"/>
      <c r="D295" s="1869"/>
      <c r="E295" s="1869"/>
      <c r="F295" s="1869"/>
      <c r="G295" s="1869"/>
    </row>
    <row r="296" spans="1:7" s="774" customFormat="1" ht="60" customHeight="1">
      <c r="B296" s="1866" t="s">
        <v>2176</v>
      </c>
      <c r="C296" s="1898"/>
      <c r="D296" s="1898"/>
      <c r="E296" s="1898"/>
      <c r="F296" s="1898"/>
      <c r="G296" s="1898"/>
    </row>
    <row r="297" spans="1:7" s="774" customFormat="1" ht="16.5" customHeight="1" thickBot="1">
      <c r="B297" s="856"/>
      <c r="C297" s="775"/>
      <c r="D297" s="775"/>
      <c r="E297" s="775"/>
      <c r="F297" s="791"/>
      <c r="G297" s="792"/>
    </row>
    <row r="298" spans="1:7" s="774" customFormat="1" ht="15.75">
      <c r="A298" s="794"/>
      <c r="B298" s="762" t="s">
        <v>2182</v>
      </c>
      <c r="C298" s="1883" t="s">
        <v>2177</v>
      </c>
      <c r="D298" s="1896"/>
      <c r="E298" s="1896"/>
      <c r="F298" s="1897"/>
      <c r="G298" s="763" t="s">
        <v>30</v>
      </c>
    </row>
    <row r="299" spans="1:7" s="774" customFormat="1" ht="31.5">
      <c r="A299" s="794"/>
      <c r="B299" s="1001" t="s">
        <v>2720</v>
      </c>
      <c r="C299" s="632" t="s">
        <v>1169</v>
      </c>
      <c r="D299" s="632" t="s">
        <v>30</v>
      </c>
      <c r="E299" s="632" t="s">
        <v>1170</v>
      </c>
      <c r="F299" s="765" t="s">
        <v>1171</v>
      </c>
      <c r="G299" s="766" t="s">
        <v>1172</v>
      </c>
    </row>
    <row r="300" spans="1:7" s="774" customFormat="1" ht="15.75">
      <c r="A300" s="794"/>
      <c r="B300" s="1880" t="s">
        <v>1173</v>
      </c>
      <c r="C300" s="1881"/>
      <c r="D300" s="1881"/>
      <c r="E300" s="1881"/>
      <c r="F300" s="1881"/>
      <c r="G300" s="1882"/>
    </row>
    <row r="301" spans="1:7" s="774" customFormat="1" ht="30">
      <c r="A301" s="767" t="s">
        <v>1971</v>
      </c>
      <c r="B301" s="795">
        <v>39319</v>
      </c>
      <c r="C301" s="554" t="str">
        <f>IF($A301="INSUMO",VLOOKUP($B301,'BANCO DE DADOS MAIO INSUMOS'!$A:$D,2,FALSE),VLOOKUP($B301,'BANCO DE DADOS MAIO SERVIÇOS'!$A:$D,2,FALSE))</f>
        <v>TERMINAL DE VENTILACAO, 50 MM, SERIE NORMAL, ESGOTO PREDIAL</v>
      </c>
      <c r="D301" s="769" t="str">
        <f>IF($A301="INSUMO",VLOOKUP($B301,'BANCO DE DADOS MAIO INSUMOS'!$A:$D,3,FALSE),VLOOKUP($B301,'BANCO DE DADOS MAIO SERVIÇOS'!$A:$D,3,FALSE))</f>
        <v xml:space="preserve">UN    </v>
      </c>
      <c r="E301" s="796">
        <v>1</v>
      </c>
      <c r="F301" s="771">
        <f>IF($A301="INSUMO",VLOOKUP($B301,'BANCO DE DADOS MAIO INSUMOS'!$A:$D,4,FALSE),VLOOKUP($B301,'BANCO DE DADOS MAIO SERVIÇOS'!$A:$D,4,FALSE))</f>
        <v>4.2699999999999996</v>
      </c>
      <c r="G301" s="772">
        <f>TRUNC(E301*F301,2)</f>
        <v>4.2699999999999996</v>
      </c>
    </row>
    <row r="302" spans="1:7" s="774" customFormat="1" ht="30">
      <c r="A302" s="767" t="s">
        <v>1971</v>
      </c>
      <c r="B302" s="795">
        <v>296</v>
      </c>
      <c r="C302" s="554" t="str">
        <f>IF($A302="INSUMO",VLOOKUP($B302,'BANCO DE DADOS MAIO INSUMOS'!$A:$D,2,FALSE),VLOOKUP($B302,'BANCO DE DADOS MAIO SERVIÇOS'!$A:$D,2,FALSE))</f>
        <v>ANEL BORRACHA PARA TUBO ESGOTO PREDIAL DN 50 MM (NBR 5688)</v>
      </c>
      <c r="D302" s="769" t="str">
        <f>IF($A302="INSUMO",VLOOKUP($B302,'BANCO DE DADOS MAIO INSUMOS'!$A:$D,3,FALSE),VLOOKUP($B302,'BANCO DE DADOS MAIO SERVIÇOS'!$A:$D,3,FALSE))</f>
        <v xml:space="preserve">UN    </v>
      </c>
      <c r="E302" s="797">
        <v>1.0999999999999999E-2</v>
      </c>
      <c r="F302" s="771">
        <f>IF($A302="INSUMO",VLOOKUP($B302,'BANCO DE DADOS MAIO INSUMOS'!$A:$D,4,FALSE),VLOOKUP($B302,'BANCO DE DADOS MAIO SERVIÇOS'!$A:$D,4,FALSE))</f>
        <v>0.96</v>
      </c>
      <c r="G302" s="772">
        <f>TRUNC(E302*F302,2)</f>
        <v>0.01</v>
      </c>
    </row>
    <row r="303" spans="1:7" s="774" customFormat="1" ht="30">
      <c r="A303" s="767" t="s">
        <v>1971</v>
      </c>
      <c r="B303" s="795">
        <v>20078</v>
      </c>
      <c r="C303" s="554" t="str">
        <f>IF($A303="INSUMO",VLOOKUP($B303,'BANCO DE DADOS MAIO INSUMOS'!$A:$D,2,FALSE),VLOOKUP($B303,'BANCO DE DADOS MAIO SERVIÇOS'!$A:$D,2,FALSE))</f>
        <v>PASTA LUBRIFICANTE PARA TUBOS E CONEXOES COM JUNTA ELASTICA (USO EM PVC, ACO, POLIETILENO E OUTROS) ( DE *400* G)</v>
      </c>
      <c r="D303" s="769" t="str">
        <f>IF($A303="INSUMO",VLOOKUP($B303,'BANCO DE DADOS MAIO INSUMOS'!$A:$D,3,FALSE),VLOOKUP($B303,'BANCO DE DADOS MAIO SERVIÇOS'!$A:$D,3,FALSE))</f>
        <v xml:space="preserve">UN    </v>
      </c>
      <c r="E303" s="796">
        <v>0.02</v>
      </c>
      <c r="F303" s="771">
        <f>IF($A303="INSUMO",VLOOKUP($B303,'BANCO DE DADOS MAIO INSUMOS'!$A:$D,4,FALSE),VLOOKUP($B303,'BANCO DE DADOS MAIO SERVIÇOS'!$A:$D,4,FALSE))</f>
        <v>18.190000000000001</v>
      </c>
      <c r="G303" s="772">
        <f>TRUNC(E303*F303,2)</f>
        <v>0.36</v>
      </c>
    </row>
    <row r="304" spans="1:7" s="774" customFormat="1" ht="15.75">
      <c r="A304" s="794"/>
      <c r="B304" s="1880" t="s">
        <v>1174</v>
      </c>
      <c r="C304" s="1881"/>
      <c r="D304" s="1881"/>
      <c r="E304" s="1881"/>
      <c r="F304" s="1881"/>
      <c r="G304" s="1882"/>
    </row>
    <row r="305" spans="1:7" s="774" customFormat="1" ht="15.75">
      <c r="A305" s="767" t="s">
        <v>1972</v>
      </c>
      <c r="B305" s="795">
        <v>88316</v>
      </c>
      <c r="C305" s="554" t="str">
        <f>IF($A305="INSUMO",VLOOKUP($B305,'BANCO DE DADOS MAIO INSUMOS'!$A:$D,2,FALSE),VLOOKUP($B305,'BANCO DE DADOS MAIO SERVIÇOS'!$A:$D,2,FALSE))</f>
        <v>SERVENTE COM ENCARGOS COMPLEMENTARES</v>
      </c>
      <c r="D305" s="769" t="str">
        <f>IF($A305="INSUMO",VLOOKUP($B305,'BANCO DE DADOS MAIO INSUMOS'!$A:$D,3,FALSE),VLOOKUP($B305,'BANCO DE DADOS MAIO SERVIÇOS'!$A:$D,3,FALSE))</f>
        <v>H</v>
      </c>
      <c r="E305" s="773">
        <v>7.0000000000000007E-2</v>
      </c>
      <c r="F305" s="771">
        <f>IF($A305="INSUMO",VLOOKUP($B305,'BANCO DE DADOS MAIO INSUMOS'!$A:$D,4,FALSE),VLOOKUP($B305,'BANCO DE DADOS MAIO SERVIÇOS'!$A:$D,4,FALSE))</f>
        <v>14.16</v>
      </c>
      <c r="G305" s="772">
        <f>TRUNC(E305*F305,2)</f>
        <v>0.99</v>
      </c>
    </row>
    <row r="306" spans="1:7" s="774" customFormat="1" ht="30.75" thickBot="1">
      <c r="A306" s="767" t="s">
        <v>1972</v>
      </c>
      <c r="B306" s="800">
        <v>88267</v>
      </c>
      <c r="C306" s="555" t="str">
        <f>IF($A306="INSUMO",VLOOKUP($B306,'BANCO DE DADOS MAIO INSUMOS'!$A:$D,2,FALSE),VLOOKUP($B306,'BANCO DE DADOS MAIO SERVIÇOS'!$A:$D,2,FALSE))</f>
        <v>ENCANADOR OU BOMBEIRO HIDRÁULICO COM ENCARGOS COMPLEMENTARES</v>
      </c>
      <c r="D306" s="787" t="str">
        <f>IF($A306="INSUMO",VLOOKUP($B306,'BANCO DE DADOS MAIO INSUMOS'!$A:$D,3,FALSE),VLOOKUP($B306,'BANCO DE DADOS MAIO SERVIÇOS'!$A:$D,3,FALSE))</f>
        <v>H</v>
      </c>
      <c r="E306" s="788">
        <v>7.0000000000000007E-2</v>
      </c>
      <c r="F306" s="789">
        <f>IF($A306="INSUMO",VLOOKUP($B306,'BANCO DE DADOS MAIO INSUMOS'!$A:$D,4,FALSE),VLOOKUP($B306,'BANCO DE DADOS MAIO SERVIÇOS'!$A:$D,4,FALSE))</f>
        <v>17.87</v>
      </c>
      <c r="G306" s="790">
        <f>TRUNC(E306*F306,2)</f>
        <v>1.25</v>
      </c>
    </row>
    <row r="307" spans="1:7" s="774" customFormat="1" ht="16.5" thickBot="1">
      <c r="A307" s="794"/>
      <c r="B307" s="856" t="s">
        <v>2178</v>
      </c>
      <c r="C307" s="781"/>
      <c r="D307" s="781"/>
      <c r="E307" s="781"/>
      <c r="F307" s="801" t="s">
        <v>1175</v>
      </c>
      <c r="G307" s="802">
        <f>SUM(G301:G306)</f>
        <v>6.88</v>
      </c>
    </row>
    <row r="308" spans="1:7" s="774" customFormat="1" ht="47.25" customHeight="1">
      <c r="B308" s="1869" t="s">
        <v>2179</v>
      </c>
      <c r="C308" s="1869"/>
      <c r="D308" s="1869"/>
      <c r="E308" s="1869"/>
      <c r="F308" s="1869"/>
      <c r="G308" s="1869"/>
    </row>
    <row r="309" spans="1:7" s="774" customFormat="1" ht="93.75" customHeight="1">
      <c r="B309" s="1902" t="s">
        <v>2180</v>
      </c>
      <c r="C309" s="1902"/>
      <c r="D309" s="1902"/>
      <c r="E309" s="1902"/>
      <c r="F309" s="1902"/>
      <c r="G309" s="1902"/>
    </row>
    <row r="310" spans="1:7" s="774" customFormat="1" ht="16.5" thickBot="1">
      <c r="B310" s="856"/>
      <c r="C310" s="856"/>
      <c r="D310" s="775"/>
      <c r="E310" s="775"/>
      <c r="F310" s="791"/>
      <c r="G310" s="792"/>
    </row>
    <row r="311" spans="1:7" s="774" customFormat="1" ht="15.75">
      <c r="A311" s="794"/>
      <c r="B311" s="762" t="s">
        <v>2186</v>
      </c>
      <c r="C311" s="1883" t="s">
        <v>2183</v>
      </c>
      <c r="D311" s="1896"/>
      <c r="E311" s="1896"/>
      <c r="F311" s="1897"/>
      <c r="G311" s="763" t="s">
        <v>30</v>
      </c>
    </row>
    <row r="312" spans="1:7" s="774" customFormat="1" ht="31.5">
      <c r="A312" s="794"/>
      <c r="B312" s="1001" t="s">
        <v>2720</v>
      </c>
      <c r="C312" s="632" t="s">
        <v>1169</v>
      </c>
      <c r="D312" s="632" t="s">
        <v>30</v>
      </c>
      <c r="E312" s="632" t="s">
        <v>1170</v>
      </c>
      <c r="F312" s="765" t="s">
        <v>1171</v>
      </c>
      <c r="G312" s="766" t="s">
        <v>1172</v>
      </c>
    </row>
    <row r="313" spans="1:7" s="774" customFormat="1" ht="15.75">
      <c r="A313" s="794"/>
      <c r="B313" s="1880" t="s">
        <v>1173</v>
      </c>
      <c r="C313" s="1881"/>
      <c r="D313" s="1881"/>
      <c r="E313" s="1881"/>
      <c r="F313" s="1881"/>
      <c r="G313" s="1882"/>
    </row>
    <row r="314" spans="1:7" s="774" customFormat="1" ht="30">
      <c r="A314" s="767" t="s">
        <v>1971</v>
      </c>
      <c r="B314" s="795">
        <v>37949</v>
      </c>
      <c r="C314" s="554" t="str">
        <f>IF($A314="INSUMO",VLOOKUP($B314,'BANCO DE DADOS MAIO INSUMOS'!$A:$D,2,FALSE),VLOOKUP($B314,'BANCO DE DADOS MAIO SERVIÇOS'!$A:$D,2,FALSE))</f>
        <v>JOELHO PVC, SOLDAVEL, PB, 90 GRAUS, DN 40 MM, PARA ESGOTO PREDIAL</v>
      </c>
      <c r="D314" s="769" t="str">
        <f>IF($A314="INSUMO",VLOOKUP($B314,'BANCO DE DADOS MAIO INSUMOS'!$A:$D,3,FALSE),VLOOKUP($B314,'BANCO DE DADOS MAIO SERVIÇOS'!$A:$D,3,FALSE))</f>
        <v xml:space="preserve">UN    </v>
      </c>
      <c r="E314" s="796">
        <v>1</v>
      </c>
      <c r="F314" s="771">
        <f>IF($A314="INSUMO",VLOOKUP($B314,'BANCO DE DADOS MAIO INSUMOS'!$A:$D,4,FALSE),VLOOKUP($B314,'BANCO DE DADOS MAIO SERVIÇOS'!$A:$D,4,FALSE))</f>
        <v>1.33</v>
      </c>
      <c r="G314" s="772">
        <f>TRUNC(E314*F314,2)</f>
        <v>1.33</v>
      </c>
    </row>
    <row r="315" spans="1:7" s="774" customFormat="1" ht="30">
      <c r="A315" s="767" t="s">
        <v>1971</v>
      </c>
      <c r="B315" s="795">
        <v>295</v>
      </c>
      <c r="C315" s="554" t="str">
        <f>IF($A315="INSUMO",VLOOKUP($B315,'BANCO DE DADOS MAIO INSUMOS'!$A:$D,2,FALSE),VLOOKUP($B315,'BANCO DE DADOS MAIO SERVIÇOS'!$A:$D,2,FALSE))</f>
        <v>ANEL BORRACHA PARA TUBO ESGOTO PREDIAL DN 40 MM (NBR 5688)</v>
      </c>
      <c r="D315" s="769" t="str">
        <f>IF($A315="INSUMO",VLOOKUP($B315,'BANCO DE DADOS MAIO INSUMOS'!$A:$D,3,FALSE),VLOOKUP($B315,'BANCO DE DADOS MAIO SERVIÇOS'!$A:$D,3,FALSE))</f>
        <v xml:space="preserve">UN    </v>
      </c>
      <c r="E315" s="798">
        <v>1</v>
      </c>
      <c r="F315" s="771">
        <f>IF($A315="INSUMO",VLOOKUP($B315,'BANCO DE DADOS MAIO INSUMOS'!$A:$D,4,FALSE),VLOOKUP($B315,'BANCO DE DADOS MAIO SERVIÇOS'!$A:$D,4,FALSE))</f>
        <v>0.92</v>
      </c>
      <c r="G315" s="772">
        <f>TRUNC(E315*F315,2)</f>
        <v>0.92</v>
      </c>
    </row>
    <row r="316" spans="1:7" s="774" customFormat="1" ht="30">
      <c r="A316" s="767" t="s">
        <v>1971</v>
      </c>
      <c r="B316" s="795">
        <v>20078</v>
      </c>
      <c r="C316" s="554" t="str">
        <f>IF($A316="INSUMO",VLOOKUP($B316,'BANCO DE DADOS MAIO INSUMOS'!$A:$D,2,FALSE),VLOOKUP($B316,'BANCO DE DADOS MAIO SERVIÇOS'!$A:$D,2,FALSE))</f>
        <v>PASTA LUBRIFICANTE PARA TUBOS E CONEXOES COM JUNTA ELASTICA (USO EM PVC, ACO, POLIETILENO E OUTROS) ( DE *400* G)</v>
      </c>
      <c r="D316" s="769" t="str">
        <f>IF($A316="INSUMO",VLOOKUP($B316,'BANCO DE DADOS MAIO INSUMOS'!$A:$D,3,FALSE),VLOOKUP($B316,'BANCO DE DADOS MAIO SERVIÇOS'!$A:$D,3,FALSE))</f>
        <v xml:space="preserve">UN    </v>
      </c>
      <c r="E316" s="798">
        <v>0.05</v>
      </c>
      <c r="F316" s="771">
        <f>IF($A316="INSUMO",VLOOKUP($B316,'BANCO DE DADOS MAIO INSUMOS'!$A:$D,4,FALSE),VLOOKUP($B316,'BANCO DE DADOS MAIO SERVIÇOS'!$A:$D,4,FALSE))</f>
        <v>18.190000000000001</v>
      </c>
      <c r="G316" s="772">
        <f>TRUNC(E316*F316,2)</f>
        <v>0.9</v>
      </c>
    </row>
    <row r="317" spans="1:7" s="774" customFormat="1" ht="15.75">
      <c r="A317" s="794"/>
      <c r="B317" s="1880" t="s">
        <v>1174</v>
      </c>
      <c r="C317" s="1881"/>
      <c r="D317" s="1881"/>
      <c r="E317" s="1881"/>
      <c r="F317" s="1881"/>
      <c r="G317" s="1882"/>
    </row>
    <row r="318" spans="1:7" s="774" customFormat="1" ht="15.75">
      <c r="A318" s="767" t="s">
        <v>1972</v>
      </c>
      <c r="B318" s="795">
        <v>88316</v>
      </c>
      <c r="C318" s="554" t="str">
        <f>IF($A318="INSUMO",VLOOKUP($B318,'BANCO DE DADOS MAIO INSUMOS'!$A:$D,2,FALSE),VLOOKUP($B318,'BANCO DE DADOS MAIO SERVIÇOS'!$A:$D,2,FALSE))</f>
        <v>SERVENTE COM ENCARGOS COMPLEMENTARES</v>
      </c>
      <c r="D318" s="769" t="str">
        <f>IF($A318="INSUMO",VLOOKUP($B318,'BANCO DE DADOS MAIO INSUMOS'!$A:$D,3,FALSE),VLOOKUP($B318,'BANCO DE DADOS MAIO SERVIÇOS'!$A:$D,3,FALSE))</f>
        <v>H</v>
      </c>
      <c r="E318" s="773">
        <v>0.28000000000000003</v>
      </c>
      <c r="F318" s="771">
        <f>IF($A318="INSUMO",VLOOKUP($B318,'BANCO DE DADOS MAIO INSUMOS'!$A:$D,4,FALSE),VLOOKUP($B318,'BANCO DE DADOS MAIO SERVIÇOS'!$A:$D,4,FALSE))</f>
        <v>14.16</v>
      </c>
      <c r="G318" s="772">
        <f>TRUNC(E318*F318,2)</f>
        <v>3.96</v>
      </c>
    </row>
    <row r="319" spans="1:7" s="774" customFormat="1" ht="30.75" thickBot="1">
      <c r="A319" s="767" t="s">
        <v>1972</v>
      </c>
      <c r="B319" s="800">
        <v>88267</v>
      </c>
      <c r="C319" s="555" t="str">
        <f>IF($A319="INSUMO",VLOOKUP($B319,'BANCO DE DADOS MAIO INSUMOS'!$A:$D,2,FALSE),VLOOKUP($B319,'BANCO DE DADOS MAIO SERVIÇOS'!$A:$D,2,FALSE))</f>
        <v>ENCANADOR OU BOMBEIRO HIDRÁULICO COM ENCARGOS COMPLEMENTARES</v>
      </c>
      <c r="D319" s="787" t="str">
        <f>IF($A319="INSUMO",VLOOKUP($B319,'BANCO DE DADOS MAIO INSUMOS'!$A:$D,3,FALSE),VLOOKUP($B319,'BANCO DE DADOS MAIO SERVIÇOS'!$A:$D,3,FALSE))</f>
        <v>H</v>
      </c>
      <c r="E319" s="788">
        <v>0.28000000000000003</v>
      </c>
      <c r="F319" s="789">
        <f>IF($A319="INSUMO",VLOOKUP($B319,'BANCO DE DADOS MAIO INSUMOS'!$A:$D,4,FALSE),VLOOKUP($B319,'BANCO DE DADOS MAIO SERVIÇOS'!$A:$D,4,FALSE))</f>
        <v>17.87</v>
      </c>
      <c r="G319" s="790">
        <f>TRUNC(E319*F319,2)</f>
        <v>5</v>
      </c>
    </row>
    <row r="320" spans="1:7" s="774" customFormat="1" ht="16.5" thickBot="1">
      <c r="A320" s="794"/>
      <c r="B320" s="856" t="s">
        <v>2184</v>
      </c>
      <c r="C320" s="781"/>
      <c r="D320" s="781"/>
      <c r="E320" s="781"/>
      <c r="F320" s="801" t="s">
        <v>1175</v>
      </c>
      <c r="G320" s="802">
        <f>SUM(G314:G319)</f>
        <v>12.11</v>
      </c>
    </row>
    <row r="321" spans="1:8" s="774" customFormat="1" ht="61.5" customHeight="1">
      <c r="B321" s="1869" t="s">
        <v>2179</v>
      </c>
      <c r="C321" s="1869"/>
      <c r="D321" s="1869"/>
      <c r="E321" s="1869"/>
      <c r="F321" s="1869"/>
      <c r="G321" s="1869"/>
    </row>
    <row r="322" spans="1:8" s="774" customFormat="1" ht="96" customHeight="1">
      <c r="B322" s="1892" t="s">
        <v>2185</v>
      </c>
      <c r="C322" s="1892"/>
      <c r="D322" s="1892"/>
      <c r="E322" s="1892"/>
      <c r="F322" s="1892"/>
      <c r="G322" s="1892"/>
    </row>
    <row r="323" spans="1:8" s="774" customFormat="1" ht="16.5" thickBot="1">
      <c r="B323" s="856"/>
      <c r="C323" s="775"/>
      <c r="D323" s="775"/>
      <c r="E323" s="775"/>
      <c r="F323" s="791"/>
      <c r="G323" s="792"/>
    </row>
    <row r="324" spans="1:8" s="764" customFormat="1" ht="15.75">
      <c r="A324" s="761"/>
      <c r="B324" s="762" t="s">
        <v>2189</v>
      </c>
      <c r="C324" s="1883" t="s">
        <v>2187</v>
      </c>
      <c r="D324" s="1896"/>
      <c r="E324" s="1896"/>
      <c r="F324" s="1897"/>
      <c r="G324" s="763" t="s">
        <v>30</v>
      </c>
      <c r="H324" s="761"/>
    </row>
    <row r="325" spans="1:8" s="764" customFormat="1" ht="31.5">
      <c r="A325" s="761"/>
      <c r="B325" s="1001" t="s">
        <v>2720</v>
      </c>
      <c r="C325" s="1002" t="s">
        <v>1169</v>
      </c>
      <c r="D325" s="1002" t="s">
        <v>30</v>
      </c>
      <c r="E325" s="1002" t="s">
        <v>1170</v>
      </c>
      <c r="F325" s="1023" t="s">
        <v>1171</v>
      </c>
      <c r="G325" s="1024" t="s">
        <v>1172</v>
      </c>
      <c r="H325" s="761"/>
    </row>
    <row r="326" spans="1:8" s="764" customFormat="1" ht="15.75">
      <c r="A326" s="761"/>
      <c r="B326" s="1880" t="s">
        <v>1173</v>
      </c>
      <c r="C326" s="1881"/>
      <c r="D326" s="1881"/>
      <c r="E326" s="1881"/>
      <c r="F326" s="1881"/>
      <c r="G326" s="1882"/>
      <c r="H326" s="761"/>
    </row>
    <row r="327" spans="1:8" s="764" customFormat="1" ht="30">
      <c r="A327" s="767" t="s">
        <v>1971</v>
      </c>
      <c r="B327" s="795">
        <v>3659</v>
      </c>
      <c r="C327" s="554" t="str">
        <f>IF($A327="INSUMO",VLOOKUP($B327,'BANCO DE DADOS MAIO INSUMOS'!$A:$D,2,FALSE),VLOOKUP($B327,'BANCO DE DADOS MAIO SERVIÇOS'!$A:$D,2,FALSE))</f>
        <v>JUNCAO SIMPLES, PVC, DN 100 X 50 MM, SERIE NORMAL PARA ESGOTO PREDIAL</v>
      </c>
      <c r="D327" s="769" t="str">
        <f>IF($A327="INSUMO",VLOOKUP($B327,'BANCO DE DADOS MAIO INSUMOS'!$A:$D,3,FALSE),VLOOKUP($B327,'BANCO DE DADOS MAIO SERVIÇOS'!$A:$D,3,FALSE))</f>
        <v xml:space="preserve">UN    </v>
      </c>
      <c r="E327" s="799">
        <v>1</v>
      </c>
      <c r="F327" s="771">
        <f>IF($A327="INSUMO",VLOOKUP($B327,'BANCO DE DADOS MAIO INSUMOS'!$A:$D,4,FALSE),VLOOKUP($B327,'BANCO DE DADOS MAIO SERVIÇOS'!$A:$D,4,FALSE))</f>
        <v>11.52</v>
      </c>
      <c r="G327" s="772">
        <f>TRUNC(E327*F327,2)</f>
        <v>11.52</v>
      </c>
      <c r="H327" s="761"/>
    </row>
    <row r="328" spans="1:8" s="764" customFormat="1" ht="30">
      <c r="A328" s="767" t="s">
        <v>1971</v>
      </c>
      <c r="B328" s="795">
        <v>20078</v>
      </c>
      <c r="C328" s="554" t="str">
        <f>IF($A328="INSUMO",VLOOKUP($B328,'BANCO DE DADOS MAIO INSUMOS'!$A:$D,2,FALSE),VLOOKUP($B328,'BANCO DE DADOS MAIO SERVIÇOS'!$A:$D,2,FALSE))</f>
        <v>PASTA LUBRIFICANTE PARA TUBOS E CONEXOES COM JUNTA ELASTICA (USO EM PVC, ACO, POLIETILENO E OUTROS) ( DE *400* G)</v>
      </c>
      <c r="D328" s="769" t="str">
        <f>IF($A328="INSUMO",VLOOKUP($B328,'BANCO DE DADOS MAIO INSUMOS'!$A:$D,3,FALSE),VLOOKUP($B328,'BANCO DE DADOS MAIO SERVIÇOS'!$A:$D,3,FALSE))</f>
        <v xml:space="preserve">UN    </v>
      </c>
      <c r="E328" s="799">
        <v>0.1</v>
      </c>
      <c r="F328" s="771">
        <f>IF($A328="INSUMO",VLOOKUP($B328,'BANCO DE DADOS MAIO INSUMOS'!$A:$D,4,FALSE),VLOOKUP($B328,'BANCO DE DADOS MAIO SERVIÇOS'!$A:$D,4,FALSE))</f>
        <v>18.190000000000001</v>
      </c>
      <c r="G328" s="772">
        <f>TRUNC(E328*F328,2)</f>
        <v>1.81</v>
      </c>
      <c r="H328" s="761"/>
    </row>
    <row r="329" spans="1:8" s="764" customFormat="1" ht="30">
      <c r="A329" s="767" t="s">
        <v>1971</v>
      </c>
      <c r="B329" s="795">
        <v>296</v>
      </c>
      <c r="C329" s="554" t="str">
        <f>IF($A329="INSUMO",VLOOKUP($B329,'BANCO DE DADOS MAIO INSUMOS'!$A:$D,2,FALSE),VLOOKUP($B329,'BANCO DE DADOS MAIO SERVIÇOS'!$A:$D,2,FALSE))</f>
        <v>ANEL BORRACHA PARA TUBO ESGOTO PREDIAL DN 50 MM (NBR 5688)</v>
      </c>
      <c r="D329" s="769" t="str">
        <f>IF($A329="INSUMO",VLOOKUP($B329,'BANCO DE DADOS MAIO INSUMOS'!$A:$D,3,FALSE),VLOOKUP($B329,'BANCO DE DADOS MAIO SERVIÇOS'!$A:$D,3,FALSE))</f>
        <v xml:space="preserve">UN    </v>
      </c>
      <c r="E329" s="799">
        <v>1</v>
      </c>
      <c r="F329" s="771">
        <f>IF($A329="INSUMO",VLOOKUP($B329,'BANCO DE DADOS MAIO INSUMOS'!$A:$D,4,FALSE),VLOOKUP($B329,'BANCO DE DADOS MAIO SERVIÇOS'!$A:$D,4,FALSE))</f>
        <v>0.96</v>
      </c>
      <c r="G329" s="772">
        <f>TRUNC(E329*F329,2)</f>
        <v>0.96</v>
      </c>
      <c r="H329" s="761"/>
    </row>
    <row r="330" spans="1:8" s="764" customFormat="1" ht="30">
      <c r="A330" s="767" t="s">
        <v>1971</v>
      </c>
      <c r="B330" s="795">
        <v>301</v>
      </c>
      <c r="C330" s="554" t="str">
        <f>IF($A330="INSUMO",VLOOKUP($B330,'BANCO DE DADOS MAIO INSUMOS'!$A:$D,2,FALSE),VLOOKUP($B330,'BANCO DE DADOS MAIO SERVIÇOS'!$A:$D,2,FALSE))</f>
        <v>ANEL BORRACHA PARA TUBO ESGOTO PREDIAL, DN 100 MM (NBR 5688)</v>
      </c>
      <c r="D330" s="769" t="str">
        <f>IF($A330="INSUMO",VLOOKUP($B330,'BANCO DE DADOS MAIO INSUMOS'!$A:$D,3,FALSE),VLOOKUP($B330,'BANCO DE DADOS MAIO SERVIÇOS'!$A:$D,3,FALSE))</f>
        <v xml:space="preserve">UN    </v>
      </c>
      <c r="E330" s="799">
        <v>1</v>
      </c>
      <c r="F330" s="771">
        <f>IF($A330="INSUMO",VLOOKUP($B330,'BANCO DE DADOS MAIO INSUMOS'!$A:$D,4,FALSE),VLOOKUP($B330,'BANCO DE DADOS MAIO SERVIÇOS'!$A:$D,4,FALSE))</f>
        <v>1.7</v>
      </c>
      <c r="G330" s="772">
        <f>TRUNC(E330*F330,2)</f>
        <v>1.7</v>
      </c>
      <c r="H330" s="761"/>
    </row>
    <row r="331" spans="1:8" s="764" customFormat="1" ht="15.75">
      <c r="A331" s="761"/>
      <c r="B331" s="1880" t="s">
        <v>1174</v>
      </c>
      <c r="C331" s="1881"/>
      <c r="D331" s="1881"/>
      <c r="E331" s="1881"/>
      <c r="F331" s="1881"/>
      <c r="G331" s="1882"/>
      <c r="H331" s="761"/>
    </row>
    <row r="332" spans="1:8" s="764" customFormat="1" ht="30">
      <c r="A332" s="767" t="s">
        <v>1972</v>
      </c>
      <c r="B332" s="795">
        <v>88248</v>
      </c>
      <c r="C332" s="554" t="str">
        <f>IF($A332="INSUMO",VLOOKUP($B332,'BANCO DE DADOS MAIO INSUMOS'!$A:$D,2,FALSE),VLOOKUP($B332,'BANCO DE DADOS MAIO SERVIÇOS'!$A:$D,2,FALSE))</f>
        <v>AUXILIAR DE ENCANADOR OU BOMBEIRO HIDRÁULICO COM ENCARGOS COMPLEMENTARES</v>
      </c>
      <c r="D332" s="769" t="str">
        <f>IF($A332="INSUMO",VLOOKUP($B332,'BANCO DE DADOS MAIO INSUMOS'!$A:$D,3,FALSE),VLOOKUP($B332,'BANCO DE DADOS MAIO SERVIÇOS'!$A:$D,3,FALSE))</f>
        <v>H</v>
      </c>
      <c r="E332" s="773">
        <v>0.46</v>
      </c>
      <c r="F332" s="771">
        <f>IF($A332="INSUMO",VLOOKUP($B332,'BANCO DE DADOS MAIO INSUMOS'!$A:$D,4,FALSE),VLOOKUP($B332,'BANCO DE DADOS MAIO SERVIÇOS'!$A:$D,4,FALSE))</f>
        <v>13.97</v>
      </c>
      <c r="G332" s="772">
        <f>TRUNC(E332*F332,2)</f>
        <v>6.42</v>
      </c>
      <c r="H332" s="761"/>
    </row>
    <row r="333" spans="1:8" s="764" customFormat="1" ht="30.75" thickBot="1">
      <c r="A333" s="767" t="s">
        <v>1972</v>
      </c>
      <c r="B333" s="800">
        <v>88267</v>
      </c>
      <c r="C333" s="555" t="str">
        <f>IF($A333="INSUMO",VLOOKUP($B333,'BANCO DE DADOS MAIO INSUMOS'!$A:$D,2,FALSE),VLOOKUP($B333,'BANCO DE DADOS MAIO SERVIÇOS'!$A:$D,2,FALSE))</f>
        <v>ENCANADOR OU BOMBEIRO HIDRÁULICO COM ENCARGOS COMPLEMENTARES</v>
      </c>
      <c r="D333" s="787" t="str">
        <f>IF($A333="INSUMO",VLOOKUP($B333,'BANCO DE DADOS MAIO INSUMOS'!$A:$D,3,FALSE),VLOOKUP($B333,'BANCO DE DADOS MAIO SERVIÇOS'!$A:$D,3,FALSE))</f>
        <v>H</v>
      </c>
      <c r="E333" s="788">
        <v>0.46</v>
      </c>
      <c r="F333" s="789">
        <f>IF($A333="INSUMO",VLOOKUP($B333,'BANCO DE DADOS MAIO INSUMOS'!$A:$D,4,FALSE),VLOOKUP($B333,'BANCO DE DADOS MAIO SERVIÇOS'!$A:$D,4,FALSE))</f>
        <v>17.87</v>
      </c>
      <c r="G333" s="790">
        <f>TRUNC(E333*F333,2)</f>
        <v>8.2200000000000006</v>
      </c>
      <c r="H333" s="761"/>
    </row>
    <row r="334" spans="1:8" s="764" customFormat="1" ht="16.5" thickBot="1">
      <c r="A334" s="761"/>
      <c r="B334" s="1865" t="s">
        <v>1189</v>
      </c>
      <c r="C334" s="1865"/>
      <c r="D334" s="1865"/>
      <c r="E334" s="781"/>
      <c r="F334" s="776" t="s">
        <v>1175</v>
      </c>
      <c r="G334" s="777">
        <f>SUM(G327:G333)</f>
        <v>30.629999999999995</v>
      </c>
      <c r="H334" s="761"/>
    </row>
    <row r="335" spans="1:8" s="764" customFormat="1" ht="60" customHeight="1">
      <c r="A335" s="761"/>
      <c r="B335" s="1869" t="s">
        <v>2179</v>
      </c>
      <c r="C335" s="1869"/>
      <c r="D335" s="1869"/>
      <c r="E335" s="1869"/>
      <c r="F335" s="1869"/>
      <c r="G335" s="1869"/>
      <c r="H335" s="761"/>
    </row>
    <row r="336" spans="1:8" s="764" customFormat="1" ht="98.25" customHeight="1">
      <c r="A336" s="761"/>
      <c r="B336" s="1892" t="s">
        <v>2188</v>
      </c>
      <c r="C336" s="1892"/>
      <c r="D336" s="1892"/>
      <c r="E336" s="1892"/>
      <c r="F336" s="1892"/>
      <c r="G336" s="1892"/>
      <c r="H336" s="761"/>
    </row>
    <row r="337" spans="1:8" s="764" customFormat="1" ht="15.75" thickBot="1">
      <c r="A337" s="761"/>
      <c r="H337" s="761"/>
    </row>
    <row r="338" spans="1:8" s="764" customFormat="1" ht="15.75">
      <c r="A338" s="761"/>
      <c r="B338" s="762" t="s">
        <v>2191</v>
      </c>
      <c r="C338" s="1883" t="s">
        <v>2190</v>
      </c>
      <c r="D338" s="1884"/>
      <c r="E338" s="1884"/>
      <c r="F338" s="1885"/>
      <c r="G338" s="763" t="s">
        <v>30</v>
      </c>
      <c r="H338" s="761"/>
    </row>
    <row r="339" spans="1:8" s="764" customFormat="1" ht="31.5">
      <c r="A339" s="761"/>
      <c r="B339" s="1001" t="s">
        <v>2720</v>
      </c>
      <c r="C339" s="632" t="s">
        <v>1169</v>
      </c>
      <c r="D339" s="632" t="s">
        <v>30</v>
      </c>
      <c r="E339" s="632" t="s">
        <v>1170</v>
      </c>
      <c r="F339" s="765" t="s">
        <v>1171</v>
      </c>
      <c r="G339" s="766" t="s">
        <v>1172</v>
      </c>
      <c r="H339" s="761"/>
    </row>
    <row r="340" spans="1:8" s="764" customFormat="1" ht="15.75">
      <c r="A340" s="761"/>
      <c r="B340" s="1880" t="s">
        <v>1173</v>
      </c>
      <c r="C340" s="1881"/>
      <c r="D340" s="1881"/>
      <c r="E340" s="1881"/>
      <c r="F340" s="1881"/>
      <c r="G340" s="1882"/>
      <c r="H340" s="761"/>
    </row>
    <row r="341" spans="1:8" s="764" customFormat="1" ht="30">
      <c r="A341" s="767" t="s">
        <v>1971</v>
      </c>
      <c r="B341" s="795">
        <v>11717</v>
      </c>
      <c r="C341" s="554" t="str">
        <f>IF($A341="INSUMO",VLOOKUP($B341,'BANCO DE DADOS MAIO INSUMOS'!$A:$D,2,FALSE),VLOOKUP($B341,'BANCO DE DADOS MAIO SERVIÇOS'!$A:$D,2,FALSE))</f>
        <v>CAIXA SIFONADA PVC, 150 X 150 X 50 MM, COM GRELHA REDONDA BRANCA</v>
      </c>
      <c r="D341" s="769" t="str">
        <f>IF($A341="INSUMO",VLOOKUP($B341,'BANCO DE DADOS MAIO INSUMOS'!$A:$D,3,FALSE),VLOOKUP($B341,'BANCO DE DADOS MAIO SERVIÇOS'!$A:$D,3,FALSE))</f>
        <v xml:space="preserve">UN    </v>
      </c>
      <c r="E341" s="799">
        <v>1</v>
      </c>
      <c r="F341" s="771">
        <f>IF($A341="INSUMO",VLOOKUP($B341,'BANCO DE DADOS MAIO INSUMOS'!$A:$D,4,FALSE),VLOOKUP($B341,'BANCO DE DADOS MAIO SERVIÇOS'!$A:$D,4,FALSE))</f>
        <v>24.71</v>
      </c>
      <c r="G341" s="772">
        <f>TRUNC(E341*F341,2)</f>
        <v>24.71</v>
      </c>
      <c r="H341" s="761"/>
    </row>
    <row r="342" spans="1:8" s="764" customFormat="1" ht="15.75">
      <c r="A342" s="761"/>
      <c r="B342" s="1880" t="s">
        <v>1174</v>
      </c>
      <c r="C342" s="1881"/>
      <c r="D342" s="1881"/>
      <c r="E342" s="1881"/>
      <c r="F342" s="1881"/>
      <c r="G342" s="1882"/>
      <c r="H342" s="761"/>
    </row>
    <row r="343" spans="1:8" s="764" customFormat="1" ht="30">
      <c r="A343" s="767" t="s">
        <v>1972</v>
      </c>
      <c r="B343" s="795">
        <v>88248</v>
      </c>
      <c r="C343" s="554" t="str">
        <f>IF($A343="INSUMO",VLOOKUP($B343,'BANCO DE DADOS MAIO INSUMOS'!$A:$D,2,FALSE),VLOOKUP($B343,'BANCO DE DADOS MAIO SERVIÇOS'!$A:$D,2,FALSE))</f>
        <v>AUXILIAR DE ENCANADOR OU BOMBEIRO HIDRÁULICO COM ENCARGOS COMPLEMENTARES</v>
      </c>
      <c r="D343" s="769" t="str">
        <f>IF($A343="INSUMO",VLOOKUP($B343,'BANCO DE DADOS MAIO INSUMOS'!$A:$D,3,FALSE),VLOOKUP($B343,'BANCO DE DADOS MAIO SERVIÇOS'!$A:$D,3,FALSE))</f>
        <v>H</v>
      </c>
      <c r="E343" s="773">
        <v>0.4</v>
      </c>
      <c r="F343" s="771">
        <f>IF($A343="INSUMO",VLOOKUP($B343,'BANCO DE DADOS MAIO INSUMOS'!$A:$D,4,FALSE),VLOOKUP($B343,'BANCO DE DADOS MAIO SERVIÇOS'!$A:$D,4,FALSE))</f>
        <v>13.97</v>
      </c>
      <c r="G343" s="772">
        <f>TRUNC(E343*F343,2)</f>
        <v>5.58</v>
      </c>
      <c r="H343" s="761"/>
    </row>
    <row r="344" spans="1:8" s="764" customFormat="1" ht="30.75" thickBot="1">
      <c r="A344" s="767" t="s">
        <v>1972</v>
      </c>
      <c r="B344" s="800">
        <v>88267</v>
      </c>
      <c r="C344" s="555" t="str">
        <f>IF($A344="INSUMO",VLOOKUP($B344,'BANCO DE DADOS MAIO INSUMOS'!$A:$D,2,FALSE),VLOOKUP($B344,'BANCO DE DADOS MAIO SERVIÇOS'!$A:$D,2,FALSE))</f>
        <v>ENCANADOR OU BOMBEIRO HIDRÁULICO COM ENCARGOS COMPLEMENTARES</v>
      </c>
      <c r="D344" s="787" t="str">
        <f>IF($A344="INSUMO",VLOOKUP($B344,'BANCO DE DADOS MAIO INSUMOS'!$A:$D,3,FALSE),VLOOKUP($B344,'BANCO DE DADOS MAIO SERVIÇOS'!$A:$D,3,FALSE))</f>
        <v>H</v>
      </c>
      <c r="E344" s="788">
        <v>0.4</v>
      </c>
      <c r="F344" s="789">
        <f>IF($A344="INSUMO",VLOOKUP($B344,'BANCO DE DADOS MAIO INSUMOS'!$A:$D,4,FALSE),VLOOKUP($B344,'BANCO DE DADOS MAIO SERVIÇOS'!$A:$D,4,FALSE))</f>
        <v>17.87</v>
      </c>
      <c r="G344" s="790">
        <f>TRUNC(E344*F344,2)</f>
        <v>7.14</v>
      </c>
      <c r="H344" s="761"/>
    </row>
    <row r="345" spans="1:8" s="764" customFormat="1" ht="16.5" thickBot="1">
      <c r="A345" s="761"/>
      <c r="B345" s="1865" t="s">
        <v>1191</v>
      </c>
      <c r="C345" s="1865"/>
      <c r="D345" s="1865"/>
      <c r="E345" s="781"/>
      <c r="F345" s="776" t="s">
        <v>1175</v>
      </c>
      <c r="G345" s="777">
        <f>SUM(G341:G344)</f>
        <v>37.43</v>
      </c>
      <c r="H345" s="761"/>
    </row>
    <row r="346" spans="1:8" s="764" customFormat="1" ht="15.75" thickBot="1">
      <c r="A346" s="761"/>
      <c r="H346" s="761"/>
    </row>
    <row r="347" spans="1:8" s="764" customFormat="1" ht="15.75">
      <c r="A347" s="761"/>
      <c r="B347" s="762" t="s">
        <v>2245</v>
      </c>
      <c r="C347" s="1883" t="s">
        <v>2246</v>
      </c>
      <c r="D347" s="1884"/>
      <c r="E347" s="1884"/>
      <c r="F347" s="1885"/>
      <c r="G347" s="763" t="s">
        <v>30</v>
      </c>
      <c r="H347" s="761"/>
    </row>
    <row r="348" spans="1:8" s="764" customFormat="1" ht="31.5">
      <c r="A348" s="761"/>
      <c r="B348" s="1001" t="s">
        <v>2720</v>
      </c>
      <c r="C348" s="632" t="s">
        <v>1169</v>
      </c>
      <c r="D348" s="632" t="s">
        <v>30</v>
      </c>
      <c r="E348" s="632" t="s">
        <v>1170</v>
      </c>
      <c r="F348" s="765" t="s">
        <v>1171</v>
      </c>
      <c r="G348" s="766" t="s">
        <v>1172</v>
      </c>
      <c r="H348" s="761"/>
    </row>
    <row r="349" spans="1:8" s="764" customFormat="1" ht="15.75">
      <c r="A349" s="761"/>
      <c r="B349" s="1880" t="s">
        <v>1173</v>
      </c>
      <c r="C349" s="1881"/>
      <c r="D349" s="1881"/>
      <c r="E349" s="1881"/>
      <c r="F349" s="1881"/>
      <c r="G349" s="1882"/>
      <c r="H349" s="761"/>
    </row>
    <row r="350" spans="1:8" s="764" customFormat="1" ht="15.75">
      <c r="A350" s="767" t="s">
        <v>1971</v>
      </c>
      <c r="B350" s="795" t="s">
        <v>1213</v>
      </c>
      <c r="C350" s="554" t="str">
        <f>C356</f>
        <v xml:space="preserve">PIA DE EXPURGO HOSPITALAR  </v>
      </c>
      <c r="D350" s="769" t="s">
        <v>30</v>
      </c>
      <c r="E350" s="799">
        <v>1</v>
      </c>
      <c r="F350" s="771">
        <f>D361</f>
        <v>990</v>
      </c>
      <c r="G350" s="772">
        <f>TRUNC(E350*F350,2)</f>
        <v>990</v>
      </c>
      <c r="H350" s="761"/>
    </row>
    <row r="351" spans="1:8" s="764" customFormat="1" ht="15.75">
      <c r="A351" s="761"/>
      <c r="B351" s="1880" t="s">
        <v>1174</v>
      </c>
      <c r="C351" s="1881"/>
      <c r="D351" s="1881"/>
      <c r="E351" s="1881"/>
      <c r="F351" s="1881"/>
      <c r="G351" s="1882"/>
      <c r="H351" s="761"/>
    </row>
    <row r="352" spans="1:8" s="761" customFormat="1" ht="30">
      <c r="A352" s="767" t="s">
        <v>1972</v>
      </c>
      <c r="B352" s="795">
        <v>88248</v>
      </c>
      <c r="C352" s="554" t="str">
        <f>IF($A352="INSUMO",VLOOKUP($B352,'BANCO DE DADOS MAIO INSUMOS'!$A:$D,2,FALSE),VLOOKUP($B352,'BANCO DE DADOS MAIO SERVIÇOS'!$A:$D,2,FALSE))</f>
        <v>AUXILIAR DE ENCANADOR OU BOMBEIRO HIDRÁULICO COM ENCARGOS COMPLEMENTARES</v>
      </c>
      <c r="D352" s="769" t="str">
        <f>IF($A352="INSUMO",VLOOKUP($B352,'BANCO DE DADOS MAIO INSUMOS'!$A:$D,3,FALSE),VLOOKUP($B352,'BANCO DE DADOS MAIO SERVIÇOS'!$A:$D,3,FALSE))</f>
        <v>H</v>
      </c>
      <c r="E352" s="773">
        <v>1</v>
      </c>
      <c r="F352" s="771">
        <f>IF($A352="INSUMO",VLOOKUP($B352,'BANCO DE DADOS MAIO INSUMOS'!$A:$D,4,FALSE),VLOOKUP($B352,'BANCO DE DADOS MAIO SERVIÇOS'!$A:$D,4,FALSE))</f>
        <v>13.97</v>
      </c>
      <c r="G352" s="772">
        <f>TRUNC(E352*F352,2)</f>
        <v>13.97</v>
      </c>
    </row>
    <row r="353" spans="1:8" s="761" customFormat="1" ht="30.75" thickBot="1">
      <c r="A353" s="767" t="s">
        <v>1972</v>
      </c>
      <c r="B353" s="800">
        <v>88267</v>
      </c>
      <c r="C353" s="555" t="str">
        <f>IF($A353="INSUMO",VLOOKUP($B353,'BANCO DE DADOS MAIO INSUMOS'!$A:$D,2,FALSE),VLOOKUP($B353,'BANCO DE DADOS MAIO SERVIÇOS'!$A:$D,2,FALSE))</f>
        <v>ENCANADOR OU BOMBEIRO HIDRÁULICO COM ENCARGOS COMPLEMENTARES</v>
      </c>
      <c r="D353" s="787" t="str">
        <f>IF($A353="INSUMO",VLOOKUP($B353,'BANCO DE DADOS MAIO INSUMOS'!$A:$D,3,FALSE),VLOOKUP($B353,'BANCO DE DADOS MAIO SERVIÇOS'!$A:$D,3,FALSE))</f>
        <v>H</v>
      </c>
      <c r="E353" s="788">
        <v>1</v>
      </c>
      <c r="F353" s="789">
        <f>IF($A353="INSUMO",VLOOKUP($B353,'BANCO DE DADOS MAIO INSUMOS'!$A:$D,4,FALSE),VLOOKUP($B353,'BANCO DE DADOS MAIO SERVIÇOS'!$A:$D,4,FALSE))</f>
        <v>17.87</v>
      </c>
      <c r="G353" s="790">
        <f>TRUNC(E353*F353,2)</f>
        <v>17.87</v>
      </c>
    </row>
    <row r="354" spans="1:8" s="761" customFormat="1" ht="34.5" customHeight="1" thickBot="1">
      <c r="B354" s="1893" t="s">
        <v>2247</v>
      </c>
      <c r="C354" s="1893"/>
      <c r="D354" s="1893"/>
      <c r="E354" s="1894"/>
      <c r="F354" s="776" t="s">
        <v>1175</v>
      </c>
      <c r="G354" s="777">
        <f>SUM(G350:G353)</f>
        <v>1021.84</v>
      </c>
    </row>
    <row r="355" spans="1:8" s="761" customFormat="1" ht="15.75" thickBot="1">
      <c r="B355" s="764"/>
      <c r="C355" s="764"/>
      <c r="D355" s="764"/>
      <c r="E355" s="764"/>
      <c r="F355" s="764"/>
      <c r="G355" s="764"/>
    </row>
    <row r="356" spans="1:8" s="761" customFormat="1" ht="15.75">
      <c r="B356" s="682"/>
      <c r="C356" s="501" t="s">
        <v>2248</v>
      </c>
      <c r="D356" s="683"/>
      <c r="E356" s="684"/>
      <c r="F356" s="663"/>
      <c r="G356" s="685" t="s">
        <v>30</v>
      </c>
    </row>
    <row r="357" spans="1:8" s="761" customFormat="1" ht="31.5">
      <c r="B357" s="686" t="s">
        <v>1205</v>
      </c>
      <c r="C357" s="687" t="s">
        <v>1206</v>
      </c>
      <c r="D357" s="688" t="s">
        <v>1207</v>
      </c>
      <c r="E357" s="689" t="s">
        <v>1208</v>
      </c>
      <c r="F357" s="669" t="s">
        <v>1209</v>
      </c>
      <c r="G357" s="690" t="s">
        <v>1210</v>
      </c>
    </row>
    <row r="358" spans="1:8" s="761" customFormat="1" ht="15">
      <c r="B358" s="1431">
        <v>43284</v>
      </c>
      <c r="C358" s="1437" t="s">
        <v>7941</v>
      </c>
      <c r="D358" s="1439">
        <v>690</v>
      </c>
      <c r="E358" s="1440" t="s">
        <v>7942</v>
      </c>
      <c r="F358" s="1438" t="s">
        <v>7943</v>
      </c>
      <c r="G358" s="1441" t="s">
        <v>2157</v>
      </c>
    </row>
    <row r="359" spans="1:8" s="761" customFormat="1" ht="15">
      <c r="B359" s="1431">
        <v>43287</v>
      </c>
      <c r="C359" s="1435" t="s">
        <v>2249</v>
      </c>
      <c r="D359" s="1436">
        <v>1073.67</v>
      </c>
      <c r="E359" s="1440" t="s">
        <v>7944</v>
      </c>
      <c r="F359" s="1438" t="s">
        <v>7945</v>
      </c>
      <c r="G359" s="1384" t="s">
        <v>7946</v>
      </c>
    </row>
    <row r="360" spans="1:8" s="761" customFormat="1" ht="15">
      <c r="B360" s="1431">
        <v>43292</v>
      </c>
      <c r="C360" s="1435" t="s">
        <v>7947</v>
      </c>
      <c r="D360" s="1436">
        <v>990</v>
      </c>
      <c r="E360" s="1443" t="s">
        <v>2251</v>
      </c>
      <c r="F360" s="1438" t="s">
        <v>7948</v>
      </c>
      <c r="G360" s="1442" t="s">
        <v>2253</v>
      </c>
    </row>
    <row r="361" spans="1:8" s="761" customFormat="1" ht="16.5" thickBot="1">
      <c r="B361" s="697"/>
      <c r="C361" s="698" t="s">
        <v>1211</v>
      </c>
      <c r="D361" s="1400">
        <f>MEDIAN(D358:D360)</f>
        <v>990</v>
      </c>
      <c r="E361" s="700"/>
      <c r="F361" s="643"/>
      <c r="G361" s="701"/>
    </row>
    <row r="362" spans="1:8" s="761" customFormat="1" ht="21" customHeight="1" thickBot="1">
      <c r="B362" s="764"/>
      <c r="C362" s="764"/>
      <c r="D362" s="764"/>
      <c r="E362" s="764"/>
      <c r="F362" s="764"/>
      <c r="G362" s="764"/>
    </row>
    <row r="363" spans="1:8" s="761" customFormat="1" ht="15.75">
      <c r="B363" s="762" t="s">
        <v>2254</v>
      </c>
      <c r="C363" s="1883" t="s">
        <v>2255</v>
      </c>
      <c r="D363" s="1884"/>
      <c r="E363" s="1884"/>
      <c r="F363" s="1885"/>
      <c r="G363" s="763" t="s">
        <v>30</v>
      </c>
    </row>
    <row r="364" spans="1:8" s="761" customFormat="1" ht="31.5">
      <c r="B364" s="1001" t="s">
        <v>2720</v>
      </c>
      <c r="C364" s="632" t="s">
        <v>1169</v>
      </c>
      <c r="D364" s="632" t="s">
        <v>30</v>
      </c>
      <c r="E364" s="632" t="s">
        <v>1170</v>
      </c>
      <c r="F364" s="765" t="s">
        <v>1171</v>
      </c>
      <c r="G364" s="766" t="s">
        <v>1172</v>
      </c>
    </row>
    <row r="365" spans="1:8" s="761" customFormat="1" ht="15.75">
      <c r="B365" s="1880" t="s">
        <v>1173</v>
      </c>
      <c r="C365" s="1881"/>
      <c r="D365" s="1881"/>
      <c r="E365" s="1881"/>
      <c r="F365" s="1881"/>
      <c r="G365" s="1882"/>
    </row>
    <row r="366" spans="1:8" s="761" customFormat="1" ht="30">
      <c r="A366" s="767" t="s">
        <v>1971</v>
      </c>
      <c r="B366" s="795">
        <v>11762</v>
      </c>
      <c r="C366" s="554" t="str">
        <f>IF($A366="INSUMO",VLOOKUP($B366,'BANCO DE DADOS MAIO INSUMOS'!$A:$D,2,FALSE),VLOOKUP($B366,'BANCO DE DADOS MAIO SERVIÇOS'!$A:$D,2,FALSE))</f>
        <v>TORNEIRA CROMADA COM BICO PARA JARDIM/TANQUE 1/2 " OU 3/4 " (REF 1153)</v>
      </c>
      <c r="D366" s="769" t="str">
        <f>IF($A366="INSUMO",VLOOKUP($B366,'BANCO DE DADOS MAIO INSUMOS'!$A:$D,3,FALSE),VLOOKUP($B366,'BANCO DE DADOS MAIO SERVIÇOS'!$A:$D,3,FALSE))</f>
        <v xml:space="preserve">UN    </v>
      </c>
      <c r="E366" s="799">
        <v>1</v>
      </c>
      <c r="F366" s="771">
        <f>IF($A366="INSUMO",VLOOKUP($B366,'BANCO DE DADOS MAIO INSUMOS'!$A:$D,4,FALSE),VLOOKUP($B366,'BANCO DE DADOS MAIO SERVIÇOS'!$A:$D,4,FALSE))</f>
        <v>54.65</v>
      </c>
      <c r="G366" s="772">
        <f>TRUNC(E366*F366,2)</f>
        <v>54.65</v>
      </c>
    </row>
    <row r="367" spans="1:8" s="761" customFormat="1" ht="15.75">
      <c r="A367" s="767" t="s">
        <v>1971</v>
      </c>
      <c r="B367" s="795">
        <v>3146</v>
      </c>
      <c r="C367" s="554" t="str">
        <f>IF($A367="INSUMO",VLOOKUP($B367,'BANCO DE DADOS MAIO INSUMOS'!$A:$D,2,FALSE),VLOOKUP($B367,'BANCO DE DADOS MAIO SERVIÇOS'!$A:$D,2,FALSE))</f>
        <v>FITA VEDA ROSCA EM ROLOS DE 18 MM X 10 M (L X C)</v>
      </c>
      <c r="D367" s="769" t="str">
        <f>IF($A367="INSUMO",VLOOKUP($B367,'BANCO DE DADOS MAIO INSUMOS'!$A:$D,3,FALSE),VLOOKUP($B367,'BANCO DE DADOS MAIO SERVIÇOS'!$A:$D,3,FALSE))</f>
        <v xml:space="preserve">UN    </v>
      </c>
      <c r="E367" s="799">
        <v>0.05</v>
      </c>
      <c r="F367" s="771">
        <f>IF($A367="INSUMO",VLOOKUP($B367,'BANCO DE DADOS MAIO INSUMOS'!$A:$D,4,FALSE),VLOOKUP($B367,'BANCO DE DADOS MAIO SERVIÇOS'!$A:$D,4,FALSE))</f>
        <v>3.39</v>
      </c>
      <c r="G367" s="772">
        <f>TRUNC(E367*F367,2)</f>
        <v>0.16</v>
      </c>
    </row>
    <row r="368" spans="1:8" s="764" customFormat="1" ht="15.75">
      <c r="A368" s="761"/>
      <c r="B368" s="1880" t="s">
        <v>1174</v>
      </c>
      <c r="C368" s="1881"/>
      <c r="D368" s="1881"/>
      <c r="E368" s="1881"/>
      <c r="F368" s="1881"/>
      <c r="G368" s="1882"/>
      <c r="H368" s="761"/>
    </row>
    <row r="369" spans="1:8" s="764" customFormat="1" ht="15.75">
      <c r="A369" s="767" t="s">
        <v>1972</v>
      </c>
      <c r="B369" s="795">
        <v>88316</v>
      </c>
      <c r="C369" s="554" t="str">
        <f>IF($A369="INSUMO",VLOOKUP($B369,'BANCO DE DADOS MAIO INSUMOS'!$A:$D,2,FALSE),VLOOKUP($B369,'BANCO DE DADOS MAIO SERVIÇOS'!$A:$D,2,FALSE))</f>
        <v>SERVENTE COM ENCARGOS COMPLEMENTARES</v>
      </c>
      <c r="D369" s="769" t="str">
        <f>IF($A369="INSUMO",VLOOKUP($B369,'BANCO DE DADOS MAIO INSUMOS'!$A:$D,3,FALSE),VLOOKUP($B369,'BANCO DE DADOS MAIO SERVIÇOS'!$A:$D,3,FALSE))</f>
        <v>H</v>
      </c>
      <c r="E369" s="773">
        <v>0.5</v>
      </c>
      <c r="F369" s="771">
        <f>IF($A369="INSUMO",VLOOKUP($B369,'BANCO DE DADOS MAIO INSUMOS'!$A:$D,4,FALSE),VLOOKUP($B369,'BANCO DE DADOS MAIO SERVIÇOS'!$A:$D,4,FALSE))</f>
        <v>14.16</v>
      </c>
      <c r="G369" s="772">
        <f>TRUNC(E369*F369,2)</f>
        <v>7.08</v>
      </c>
      <c r="H369" s="761"/>
    </row>
    <row r="370" spans="1:8" s="764" customFormat="1" ht="30.75" thickBot="1">
      <c r="A370" s="767" t="s">
        <v>1972</v>
      </c>
      <c r="B370" s="800">
        <v>88267</v>
      </c>
      <c r="C370" s="555" t="str">
        <f>IF($A370="INSUMO",VLOOKUP($B370,'BANCO DE DADOS MAIO INSUMOS'!$A:$D,2,FALSE),VLOOKUP($B370,'BANCO DE DADOS MAIO SERVIÇOS'!$A:$D,2,FALSE))</f>
        <v>ENCANADOR OU BOMBEIRO HIDRÁULICO COM ENCARGOS COMPLEMENTARES</v>
      </c>
      <c r="D370" s="787" t="str">
        <f>IF($A370="INSUMO",VLOOKUP($B370,'BANCO DE DADOS MAIO INSUMOS'!$A:$D,3,FALSE),VLOOKUP($B370,'BANCO DE DADOS MAIO SERVIÇOS'!$A:$D,3,FALSE))</f>
        <v>H</v>
      </c>
      <c r="E370" s="788">
        <v>0.5</v>
      </c>
      <c r="F370" s="789">
        <f>IF($A370="INSUMO",VLOOKUP($B370,'BANCO DE DADOS MAIO INSUMOS'!$A:$D,4,FALSE),VLOOKUP($B370,'BANCO DE DADOS MAIO SERVIÇOS'!$A:$D,4,FALSE))</f>
        <v>17.87</v>
      </c>
      <c r="G370" s="790">
        <f>TRUNC(E370*F370,2)</f>
        <v>8.93</v>
      </c>
      <c r="H370" s="761"/>
    </row>
    <row r="371" spans="1:8" s="764" customFormat="1" ht="16.5" thickBot="1">
      <c r="A371" s="761"/>
      <c r="B371" s="1893" t="s">
        <v>2256</v>
      </c>
      <c r="C371" s="1893"/>
      <c r="D371" s="1893"/>
      <c r="E371" s="1894"/>
      <c r="F371" s="776" t="s">
        <v>1175</v>
      </c>
      <c r="G371" s="777">
        <f>SUM(G366:G370)</f>
        <v>70.819999999999993</v>
      </c>
      <c r="H371" s="761"/>
    </row>
    <row r="372" spans="1:8" s="764" customFormat="1" ht="54.75" customHeight="1">
      <c r="A372" s="761"/>
      <c r="B372" s="1869" t="s">
        <v>2244</v>
      </c>
      <c r="C372" s="1869"/>
      <c r="D372" s="1869"/>
      <c r="E372" s="1869"/>
      <c r="F372" s="1869"/>
      <c r="G372" s="1869"/>
      <c r="H372" s="774"/>
    </row>
    <row r="373" spans="1:8" s="764" customFormat="1" ht="72" customHeight="1" thickBot="1">
      <c r="A373" s="761"/>
      <c r="B373" s="1866" t="s">
        <v>2257</v>
      </c>
      <c r="C373" s="1866"/>
      <c r="D373" s="1866"/>
      <c r="E373" s="1866"/>
      <c r="F373" s="1866"/>
      <c r="G373" s="1866"/>
      <c r="H373" s="1866"/>
    </row>
    <row r="374" spans="1:8" s="764" customFormat="1" ht="15.75">
      <c r="A374" s="761"/>
      <c r="B374" s="762" t="s">
        <v>2258</v>
      </c>
      <c r="C374" s="1883" t="s">
        <v>2259</v>
      </c>
      <c r="D374" s="1884"/>
      <c r="E374" s="1884"/>
      <c r="F374" s="1885"/>
      <c r="G374" s="763" t="s">
        <v>30</v>
      </c>
      <c r="H374" s="761"/>
    </row>
    <row r="375" spans="1:8" s="764" customFormat="1" ht="31.5">
      <c r="A375" s="761"/>
      <c r="B375" s="1001" t="s">
        <v>2720</v>
      </c>
      <c r="C375" s="1002" t="s">
        <v>1169</v>
      </c>
      <c r="D375" s="1002" t="s">
        <v>30</v>
      </c>
      <c r="E375" s="1002" t="s">
        <v>1170</v>
      </c>
      <c r="F375" s="1023" t="s">
        <v>1171</v>
      </c>
      <c r="G375" s="1024" t="s">
        <v>1172</v>
      </c>
      <c r="H375" s="761"/>
    </row>
    <row r="376" spans="1:8" s="764" customFormat="1" ht="15.75">
      <c r="A376" s="761"/>
      <c r="B376" s="1880" t="s">
        <v>1173</v>
      </c>
      <c r="C376" s="1881"/>
      <c r="D376" s="1881"/>
      <c r="E376" s="1881"/>
      <c r="F376" s="1881"/>
      <c r="G376" s="1882"/>
      <c r="H376" s="761"/>
    </row>
    <row r="377" spans="1:8" s="764" customFormat="1" ht="30">
      <c r="A377" s="767" t="s">
        <v>1971</v>
      </c>
      <c r="B377" s="795">
        <v>11881</v>
      </c>
      <c r="C377" s="554" t="str">
        <f>IF($A377="INSUMO",VLOOKUP($B377,'BANCO DE DADOS MAIO INSUMOS'!$A:$D,2,FALSE),VLOOKUP($B377,'BANCO DE DADOS MAIO SERVIÇOS'!$A:$D,2,FALSE))</f>
        <v>CAIXA GORDURA, SIMPLES, CONCRETO PRE MOLDADO, CIRCULAR, COM TAMPA, D = 40 CM</v>
      </c>
      <c r="D377" s="769" t="str">
        <f>IF($A377="INSUMO",VLOOKUP($B377,'BANCO DE DADOS MAIO INSUMOS'!$A:$D,3,FALSE),VLOOKUP($B377,'BANCO DE DADOS MAIO SERVIÇOS'!$A:$D,3,FALSE))</f>
        <v xml:space="preserve">UN    </v>
      </c>
      <c r="E377" s="799">
        <v>1</v>
      </c>
      <c r="F377" s="771">
        <f>IF($A377="INSUMO",VLOOKUP($B377,'BANCO DE DADOS MAIO INSUMOS'!$A:$D,4,FALSE),VLOOKUP($B377,'BANCO DE DADOS MAIO SERVIÇOS'!$A:$D,4,FALSE))</f>
        <v>46.64</v>
      </c>
      <c r="G377" s="772">
        <f>TRUNC(E377*F377,2)</f>
        <v>46.64</v>
      </c>
      <c r="H377" s="761"/>
    </row>
    <row r="378" spans="1:8" s="764" customFormat="1" ht="15.75">
      <c r="A378" s="767" t="s">
        <v>1971</v>
      </c>
      <c r="B378" s="795">
        <v>1379</v>
      </c>
      <c r="C378" s="554" t="str">
        <f>IF($A378="INSUMO",VLOOKUP($B378,'BANCO DE DADOS MAIO INSUMOS'!$A:$D,2,FALSE),VLOOKUP($B378,'BANCO DE DADOS MAIO SERVIÇOS'!$A:$D,2,FALSE))</f>
        <v>CIMENTO PORTLAND COMPOSTO CP II-32</v>
      </c>
      <c r="D378" s="769" t="str">
        <f>IF($A378="INSUMO",VLOOKUP($B378,'BANCO DE DADOS MAIO INSUMOS'!$A:$D,3,FALSE),VLOOKUP($B378,'BANCO DE DADOS MAIO SERVIÇOS'!$A:$D,3,FALSE))</f>
        <v xml:space="preserve">KG    </v>
      </c>
      <c r="E378" s="799">
        <v>0.8</v>
      </c>
      <c r="F378" s="771">
        <f>IF($A378="INSUMO",VLOOKUP($B378,'BANCO DE DADOS MAIO INSUMOS'!$A:$D,4,FALSE),VLOOKUP($B378,'BANCO DE DADOS MAIO SERVIÇOS'!$A:$D,4,FALSE))</f>
        <v>0.49</v>
      </c>
      <c r="G378" s="772">
        <f>TRUNC(E378*F378,2)</f>
        <v>0.39</v>
      </c>
      <c r="H378" s="761"/>
    </row>
    <row r="379" spans="1:8" s="764" customFormat="1" ht="15.75">
      <c r="A379" s="761"/>
      <c r="B379" s="1880" t="s">
        <v>1174</v>
      </c>
      <c r="C379" s="1881"/>
      <c r="D379" s="1881"/>
      <c r="E379" s="1881"/>
      <c r="F379" s="1881"/>
      <c r="G379" s="1882"/>
      <c r="H379" s="761"/>
    </row>
    <row r="380" spans="1:8" s="764" customFormat="1" ht="30">
      <c r="A380" s="767" t="s">
        <v>1972</v>
      </c>
      <c r="B380" s="795">
        <v>88267</v>
      </c>
      <c r="C380" s="554" t="str">
        <f>IF($A380="INSUMO",VLOOKUP($B380,'BANCO DE DADOS MAIO INSUMOS'!$A:$D,2,FALSE),VLOOKUP($B380,'BANCO DE DADOS MAIO SERVIÇOS'!$A:$D,2,FALSE))</f>
        <v>ENCANADOR OU BOMBEIRO HIDRÁULICO COM ENCARGOS COMPLEMENTARES</v>
      </c>
      <c r="D380" s="769" t="str">
        <f>IF($A380="INSUMO",VLOOKUP($B380,'BANCO DE DADOS MAIO INSUMOS'!$A:$D,3,FALSE),VLOOKUP($B380,'BANCO DE DADOS MAIO SERVIÇOS'!$A:$D,3,FALSE))</f>
        <v>H</v>
      </c>
      <c r="E380" s="773">
        <v>2</v>
      </c>
      <c r="F380" s="771">
        <f>IF($A380="INSUMO",VLOOKUP($B380,'BANCO DE DADOS MAIO INSUMOS'!$A:$D,4,FALSE),VLOOKUP($B380,'BANCO DE DADOS MAIO SERVIÇOS'!$A:$D,4,FALSE))</f>
        <v>17.87</v>
      </c>
      <c r="G380" s="772">
        <f>TRUNC(E380*F380,2)</f>
        <v>35.74</v>
      </c>
      <c r="H380" s="761"/>
    </row>
    <row r="381" spans="1:8" s="764" customFormat="1" ht="30.75" thickBot="1">
      <c r="A381" s="767" t="s">
        <v>1972</v>
      </c>
      <c r="B381" s="800">
        <v>88248</v>
      </c>
      <c r="C381" s="555" t="str">
        <f>IF($A381="INSUMO",VLOOKUP($B381,'BANCO DE DADOS MAIO INSUMOS'!$A:$D,2,FALSE),VLOOKUP($B381,'BANCO DE DADOS MAIO SERVIÇOS'!$A:$D,2,FALSE))</f>
        <v>AUXILIAR DE ENCANADOR OU BOMBEIRO HIDRÁULICO COM ENCARGOS COMPLEMENTARES</v>
      </c>
      <c r="D381" s="787" t="str">
        <f>IF($A381="INSUMO",VLOOKUP($B381,'BANCO DE DADOS MAIO INSUMOS'!$A:$D,3,FALSE),VLOOKUP($B381,'BANCO DE DADOS MAIO SERVIÇOS'!$A:$D,3,FALSE))</f>
        <v>H</v>
      </c>
      <c r="E381" s="788">
        <v>2</v>
      </c>
      <c r="F381" s="789">
        <f>IF($A381="INSUMO",VLOOKUP($B381,'BANCO DE DADOS MAIO INSUMOS'!$A:$D,4,FALSE),VLOOKUP($B381,'BANCO DE DADOS MAIO SERVIÇOS'!$A:$D,4,FALSE))</f>
        <v>13.97</v>
      </c>
      <c r="G381" s="790">
        <f>TRUNC(E381*F381,2)</f>
        <v>27.94</v>
      </c>
      <c r="H381" s="761"/>
    </row>
    <row r="382" spans="1:8" s="764" customFormat="1" ht="16.5" thickBot="1">
      <c r="A382" s="761"/>
      <c r="B382" s="1893" t="s">
        <v>2260</v>
      </c>
      <c r="C382" s="1893"/>
      <c r="D382" s="1893"/>
      <c r="E382" s="1894"/>
      <c r="F382" s="776" t="s">
        <v>1175</v>
      </c>
      <c r="G382" s="777">
        <f>SUM(G377:G381)</f>
        <v>110.71000000000001</v>
      </c>
      <c r="H382" s="761"/>
    </row>
    <row r="383" spans="1:8" ht="14.25">
      <c r="B383" s="1895"/>
      <c r="C383" s="1895"/>
      <c r="D383" s="1895"/>
      <c r="E383" s="1895"/>
      <c r="F383" s="1895"/>
      <c r="G383" s="1895"/>
    </row>
    <row r="384" spans="1:8" ht="13.5" thickBot="1"/>
    <row r="385" spans="1:7" ht="15.75">
      <c r="A385" s="1021"/>
      <c r="B385" s="762" t="s">
        <v>2543</v>
      </c>
      <c r="C385" s="1883" t="s">
        <v>2553</v>
      </c>
      <c r="D385" s="1884"/>
      <c r="E385" s="1884"/>
      <c r="F385" s="1885"/>
      <c r="G385" s="763" t="s">
        <v>30</v>
      </c>
    </row>
    <row r="386" spans="1:7" ht="31.5">
      <c r="A386" s="1021"/>
      <c r="B386" s="1001" t="s">
        <v>2720</v>
      </c>
      <c r="C386" s="1002" t="s">
        <v>1169</v>
      </c>
      <c r="D386" s="1002" t="s">
        <v>30</v>
      </c>
      <c r="E386" s="1002" t="s">
        <v>1170</v>
      </c>
      <c r="F386" s="1023" t="s">
        <v>1171</v>
      </c>
      <c r="G386" s="1024" t="s">
        <v>1172</v>
      </c>
    </row>
    <row r="387" spans="1:7" ht="15.75">
      <c r="A387" s="1021"/>
      <c r="B387" s="1880" t="s">
        <v>1173</v>
      </c>
      <c r="C387" s="1881"/>
      <c r="D387" s="1881"/>
      <c r="E387" s="1881"/>
      <c r="F387" s="1881"/>
      <c r="G387" s="1882"/>
    </row>
    <row r="388" spans="1:7" ht="30">
      <c r="A388" s="1025" t="s">
        <v>1971</v>
      </c>
      <c r="B388" s="768">
        <v>3280</v>
      </c>
      <c r="C388" s="554" t="str">
        <f>IF($A388="INSUMO",VLOOKUP($B388,'BANCO DE DADOS MAIO INSUMOS'!$A:$D,2,FALSE),VLOOKUP($B388,'BANCO DE DADOS MAIO SERVIÇOS'!$A:$D,2,FALSE))</f>
        <v>CAIXA GORDURA DUPLA, CONCRETO PRE MOLDADO, CIRCULAR, COM TAMPA, D = 60* CM</v>
      </c>
      <c r="D388" s="769" t="str">
        <f>IF($A388="INSUMO",VLOOKUP($B388,'BANCO DE DADOS MAIO INSUMOS'!$A:$D,3,FALSE),VLOOKUP($B388,'BANCO DE DADOS MAIO SERVIÇOS'!$A:$D,3,FALSE))</f>
        <v xml:space="preserve">UN    </v>
      </c>
      <c r="E388" s="799">
        <v>1</v>
      </c>
      <c r="F388" s="771">
        <f>IF($A388="INSUMO",VLOOKUP($B388,'BANCO DE DADOS MAIO INSUMOS'!$A:$D,4,FALSE),VLOOKUP($B388,'BANCO DE DADOS MAIO SERVIÇOS'!$A:$D,4,FALSE))</f>
        <v>100.43</v>
      </c>
      <c r="G388" s="772">
        <f>TRUNC(E388*F388,2)</f>
        <v>100.43</v>
      </c>
    </row>
    <row r="389" spans="1:7" ht="15.75">
      <c r="A389" s="1025" t="s">
        <v>1971</v>
      </c>
      <c r="B389" s="768">
        <v>1379</v>
      </c>
      <c r="C389" s="554" t="str">
        <f>IF($A389="INSUMO",VLOOKUP($B389,'BANCO DE DADOS MAIO INSUMOS'!$A:$D,2,FALSE),VLOOKUP($B389,'BANCO DE DADOS MAIO SERVIÇOS'!$A:$D,2,FALSE))</f>
        <v>CIMENTO PORTLAND COMPOSTO CP II-32</v>
      </c>
      <c r="D389" s="769" t="str">
        <f>IF($A389="INSUMO",VLOOKUP($B389,'BANCO DE DADOS MAIO INSUMOS'!$A:$D,3,FALSE),VLOOKUP($B389,'BANCO DE DADOS MAIO SERVIÇOS'!$A:$D,3,FALSE))</f>
        <v xml:space="preserve">KG    </v>
      </c>
      <c r="E389" s="799">
        <v>0.5</v>
      </c>
      <c r="F389" s="771">
        <f>IF($A389="INSUMO",VLOOKUP($B389,'BANCO DE DADOS MAIO INSUMOS'!$A:$D,4,FALSE),VLOOKUP($B389,'BANCO DE DADOS MAIO SERVIÇOS'!$A:$D,4,FALSE))</f>
        <v>0.49</v>
      </c>
      <c r="G389" s="772">
        <f>TRUNC(E389*F389,2)</f>
        <v>0.24</v>
      </c>
    </row>
    <row r="390" spans="1:7" ht="15.75">
      <c r="A390" s="1021"/>
      <c r="B390" s="1880" t="s">
        <v>1174</v>
      </c>
      <c r="C390" s="1881"/>
      <c r="D390" s="1881"/>
      <c r="E390" s="1881"/>
      <c r="F390" s="1881"/>
      <c r="G390" s="1882"/>
    </row>
    <row r="391" spans="1:7" ht="30">
      <c r="A391" s="1025" t="s">
        <v>1972</v>
      </c>
      <c r="B391" s="795">
        <v>88267</v>
      </c>
      <c r="C391" s="554" t="str">
        <f>IF($A391="INSUMO",VLOOKUP($B391,'BANCO DE DADOS MAIO INSUMOS'!$A:$D,2,FALSE),VLOOKUP($B391,'BANCO DE DADOS MAIO SERVIÇOS'!$A:$D,2,FALSE))</f>
        <v>ENCANADOR OU BOMBEIRO HIDRÁULICO COM ENCARGOS COMPLEMENTARES</v>
      </c>
      <c r="D391" s="769" t="str">
        <f>IF($A391="INSUMO",VLOOKUP($B391,'BANCO DE DADOS MAIO INSUMOS'!$A:$D,3,FALSE),VLOOKUP($B391,'BANCO DE DADOS MAIO SERVIÇOS'!$A:$D,3,FALSE))</f>
        <v>H</v>
      </c>
      <c r="E391" s="773">
        <v>2</v>
      </c>
      <c r="F391" s="771">
        <f>IF($A391="INSUMO",VLOOKUP($B391,'BANCO DE DADOS MAIO INSUMOS'!$A:$D,4,FALSE),VLOOKUP($B391,'BANCO DE DADOS MAIO SERVIÇOS'!$A:$D,4,FALSE))</f>
        <v>17.87</v>
      </c>
      <c r="G391" s="772">
        <f>TRUNC(E391*F391,2)</f>
        <v>35.74</v>
      </c>
    </row>
    <row r="392" spans="1:7" ht="30.75" thickBot="1">
      <c r="A392" s="1025" t="s">
        <v>1972</v>
      </c>
      <c r="B392" s="800">
        <v>88248</v>
      </c>
      <c r="C392" s="554" t="str">
        <f>IF($A392="INSUMO",VLOOKUP($B392,'BANCO DE DADOS MAIO INSUMOS'!$A:$D,2,FALSE),VLOOKUP($B392,'BANCO DE DADOS MAIO SERVIÇOS'!$A:$D,2,FALSE))</f>
        <v>AUXILIAR DE ENCANADOR OU BOMBEIRO HIDRÁULICO COM ENCARGOS COMPLEMENTARES</v>
      </c>
      <c r="D392" s="769" t="str">
        <f>IF($A392="INSUMO",VLOOKUP($B392,'BANCO DE DADOS MAIO INSUMOS'!$A:$D,3,FALSE),VLOOKUP($B392,'BANCO DE DADOS MAIO SERVIÇOS'!$A:$D,3,FALSE))</f>
        <v>H</v>
      </c>
      <c r="E392" s="788">
        <v>2</v>
      </c>
      <c r="F392" s="771">
        <f>IF($A392="INSUMO",VLOOKUP($B392,'BANCO DE DADOS MAIO INSUMOS'!$A:$D,4,FALSE),VLOOKUP($B392,'BANCO DE DADOS MAIO SERVIÇOS'!$A:$D,4,FALSE))</f>
        <v>13.97</v>
      </c>
      <c r="G392" s="790">
        <f>TRUNC(E392*F392,2)</f>
        <v>27.94</v>
      </c>
    </row>
    <row r="393" spans="1:7" ht="16.5" thickBot="1">
      <c r="A393" s="1021"/>
      <c r="B393" s="1889" t="s">
        <v>2554</v>
      </c>
      <c r="C393" s="1889"/>
      <c r="D393" s="1889"/>
      <c r="E393" s="1890"/>
      <c r="F393" s="776" t="s">
        <v>1175</v>
      </c>
      <c r="G393" s="777">
        <f>SUM(G388:G392)</f>
        <v>164.35</v>
      </c>
    </row>
    <row r="395" spans="1:7" ht="13.5" thickBot="1"/>
    <row r="396" spans="1:7" ht="15.75">
      <c r="A396" s="1021"/>
      <c r="B396" s="762" t="s">
        <v>2540</v>
      </c>
      <c r="C396" s="1883" t="s">
        <v>2555</v>
      </c>
      <c r="D396" s="1884"/>
      <c r="E396" s="1884"/>
      <c r="F396" s="1885"/>
      <c r="G396" s="763" t="s">
        <v>29</v>
      </c>
    </row>
    <row r="397" spans="1:7" ht="31.5">
      <c r="A397" s="1021"/>
      <c r="B397" s="1001" t="s">
        <v>2720</v>
      </c>
      <c r="C397" s="1002" t="s">
        <v>1169</v>
      </c>
      <c r="D397" s="1002" t="s">
        <v>30</v>
      </c>
      <c r="E397" s="1002" t="s">
        <v>1170</v>
      </c>
      <c r="F397" s="1023" t="s">
        <v>1171</v>
      </c>
      <c r="G397" s="1024" t="s">
        <v>1172</v>
      </c>
    </row>
    <row r="398" spans="1:7" ht="15.75">
      <c r="A398" s="1021"/>
      <c r="B398" s="1880" t="s">
        <v>1173</v>
      </c>
      <c r="C398" s="1881"/>
      <c r="D398" s="1881"/>
      <c r="E398" s="1881"/>
      <c r="F398" s="1881"/>
      <c r="G398" s="1882"/>
    </row>
    <row r="399" spans="1:7" ht="45">
      <c r="A399" s="1025" t="s">
        <v>1972</v>
      </c>
      <c r="B399" s="755">
        <v>87314</v>
      </c>
      <c r="C399" s="554" t="str">
        <f>IF($A399="INSUMO",VLOOKUP($B399,'BANCO DE DADOS MAIO INSUMOS'!$A:$D,2,FALSE),VLOOKUP($B399,'BANCO DE DADOS MAIO SERVIÇOS'!$A:$D,2,FALSE))</f>
        <v>ARGAMASSA TRAÇO 1:3 (CIMENTO E AREIA GROSSA) PARA CHAPISCO CONVENCIONAL, PREPARO MECÂNICO COM BETONEIRA 600 L. AF_06/2014</v>
      </c>
      <c r="D399" s="769" t="str">
        <f>IF($A399="INSUMO",VLOOKUP($B399,'BANCO DE DADOS MAIO INSUMOS'!$A:$D,3,FALSE),VLOOKUP($B399,'BANCO DE DADOS MAIO SERVIÇOS'!$A:$D,3,FALSE))</f>
        <v>M3</v>
      </c>
      <c r="E399" s="799">
        <v>0.05</v>
      </c>
      <c r="F399" s="771">
        <f>IF($A399="INSUMO",VLOOKUP($B399,'BANCO DE DADOS MAIO INSUMOS'!$A:$D,4,FALSE),VLOOKUP($B399,'BANCO DE DADOS MAIO SERVIÇOS'!$A:$D,4,FALSE))</f>
        <v>314.69</v>
      </c>
      <c r="G399" s="772">
        <f>TRUNC(E399*F399,2)</f>
        <v>15.73</v>
      </c>
    </row>
    <row r="400" spans="1:7" ht="30">
      <c r="A400" s="1025" t="s">
        <v>1971</v>
      </c>
      <c r="B400" s="768">
        <v>10931</v>
      </c>
      <c r="C400" s="554" t="str">
        <f>IF($A400="INSUMO",VLOOKUP($B400,'BANCO DE DADOS MAIO INSUMOS'!$A:$D,2,FALSE),VLOOKUP($B400,'BANCO DE DADOS MAIO SERVIÇOS'!$A:$D,2,FALSE))</f>
        <v>TELA DE ARAME GALV, HEXAGONAL,  FIO 0,56 MM (24  BWG), MALHA  1/2", H = 1 M</v>
      </c>
      <c r="D400" s="769" t="str">
        <f>IF($A400="INSUMO",VLOOKUP($B400,'BANCO DE DADOS MAIO INSUMOS'!$A:$D,3,FALSE),VLOOKUP($B400,'BANCO DE DADOS MAIO SERVIÇOS'!$A:$D,3,FALSE))</f>
        <v xml:space="preserve">M2    </v>
      </c>
      <c r="E400" s="799">
        <v>0.3</v>
      </c>
      <c r="F400" s="771">
        <f>IF($A400="INSUMO",VLOOKUP($B400,'BANCO DE DADOS MAIO INSUMOS'!$A:$D,4,FALSE),VLOOKUP($B400,'BANCO DE DADOS MAIO SERVIÇOS'!$A:$D,4,FALSE))</f>
        <v>11.42</v>
      </c>
      <c r="G400" s="772">
        <f>TRUNC(E400*F400,2)</f>
        <v>3.42</v>
      </c>
    </row>
    <row r="401" spans="1:8" ht="15.75">
      <c r="A401" s="1021"/>
      <c r="B401" s="1880" t="s">
        <v>1174</v>
      </c>
      <c r="C401" s="1881"/>
      <c r="D401" s="1881"/>
      <c r="E401" s="1881"/>
      <c r="F401" s="1881"/>
      <c r="G401" s="1882"/>
    </row>
    <row r="402" spans="1:8" ht="15.75">
      <c r="A402" s="1025" t="s">
        <v>1972</v>
      </c>
      <c r="B402" s="795">
        <v>88316</v>
      </c>
      <c r="C402" s="554" t="str">
        <f>IF($A402="INSUMO",VLOOKUP($B402,'BANCO DE DADOS MAIO INSUMOS'!$A:$D,2,FALSE),VLOOKUP($B402,'BANCO DE DADOS MAIO SERVIÇOS'!$A:$D,2,FALSE))</f>
        <v>SERVENTE COM ENCARGOS COMPLEMENTARES</v>
      </c>
      <c r="D402" s="769" t="str">
        <f>IF($A402="INSUMO",VLOOKUP($B402,'BANCO DE DADOS MAIO INSUMOS'!$A:$D,3,FALSE),VLOOKUP($B402,'BANCO DE DADOS MAIO SERVIÇOS'!$A:$D,3,FALSE))</f>
        <v>H</v>
      </c>
      <c r="E402" s="773">
        <v>0.6</v>
      </c>
      <c r="F402" s="771">
        <f>IF($A402="INSUMO",VLOOKUP($B402,'BANCO DE DADOS MAIO INSUMOS'!$A:$D,4,FALSE),VLOOKUP($B402,'BANCO DE DADOS MAIO SERVIÇOS'!$A:$D,4,FALSE))</f>
        <v>14.16</v>
      </c>
      <c r="G402" s="772">
        <f>TRUNC(E402*F402,2)</f>
        <v>8.49</v>
      </c>
    </row>
    <row r="403" spans="1:8" ht="16.5" thickBot="1">
      <c r="A403" s="1025" t="s">
        <v>1972</v>
      </c>
      <c r="B403" s="795">
        <v>88309</v>
      </c>
      <c r="C403" s="554" t="str">
        <f>IF($A403="INSUMO",VLOOKUP($B403,'BANCO DE DADOS MAIO INSUMOS'!$A:$D,2,FALSE),VLOOKUP($B403,'BANCO DE DADOS MAIO SERVIÇOS'!$A:$D,2,FALSE))</f>
        <v>PEDREIRO COM ENCARGOS COMPLEMENTARES</v>
      </c>
      <c r="D403" s="769" t="str">
        <f>IF($A403="INSUMO",VLOOKUP($B403,'BANCO DE DADOS MAIO INSUMOS'!$A:$D,3,FALSE),VLOOKUP($B403,'BANCO DE DADOS MAIO SERVIÇOS'!$A:$D,3,FALSE))</f>
        <v>H</v>
      </c>
      <c r="E403" s="788">
        <v>0.6</v>
      </c>
      <c r="F403" s="771">
        <f>IF($A403="INSUMO",VLOOKUP($B403,'BANCO DE DADOS MAIO INSUMOS'!$A:$D,4,FALSE),VLOOKUP($B403,'BANCO DE DADOS MAIO SERVIÇOS'!$A:$D,4,FALSE))</f>
        <v>17.45</v>
      </c>
      <c r="G403" s="790">
        <f>TRUNC(E403*F403,2)</f>
        <v>10.47</v>
      </c>
    </row>
    <row r="404" spans="1:8" ht="16.5" thickBot="1">
      <c r="A404" s="1021"/>
      <c r="B404" s="1889" t="s">
        <v>2260</v>
      </c>
      <c r="C404" s="1889"/>
      <c r="D404" s="1889"/>
      <c r="E404" s="1890"/>
      <c r="F404" s="776" t="s">
        <v>1175</v>
      </c>
      <c r="G404" s="777">
        <f>SUM(G399:G403)</f>
        <v>38.11</v>
      </c>
    </row>
    <row r="406" spans="1:8" ht="13.5" thickBot="1"/>
    <row r="407" spans="1:8" ht="47.25" customHeight="1">
      <c r="A407" s="1021"/>
      <c r="B407" s="762" t="s">
        <v>2544</v>
      </c>
      <c r="C407" s="1805" t="s">
        <v>2556</v>
      </c>
      <c r="D407" s="1805"/>
      <c r="E407" s="1805"/>
      <c r="F407" s="1805"/>
      <c r="G407" s="763" t="s">
        <v>30</v>
      </c>
    </row>
    <row r="408" spans="1:8" ht="31.5">
      <c r="A408" s="1021"/>
      <c r="B408" s="1001" t="s">
        <v>2720</v>
      </c>
      <c r="C408" s="1002" t="s">
        <v>1169</v>
      </c>
      <c r="D408" s="1002" t="s">
        <v>30</v>
      </c>
      <c r="E408" s="1002" t="s">
        <v>1170</v>
      </c>
      <c r="F408" s="1023" t="s">
        <v>1171</v>
      </c>
      <c r="G408" s="1024" t="s">
        <v>1172</v>
      </c>
    </row>
    <row r="409" spans="1:8" ht="15.75">
      <c r="A409" s="1021"/>
      <c r="B409" s="1873" t="s">
        <v>1173</v>
      </c>
      <c r="C409" s="1874"/>
      <c r="D409" s="1874"/>
      <c r="E409" s="1874"/>
      <c r="F409" s="1874"/>
      <c r="G409" s="1875"/>
    </row>
    <row r="410" spans="1:8" ht="30">
      <c r="A410" s="1025"/>
      <c r="B410" s="795" t="s">
        <v>1213</v>
      </c>
      <c r="C410" s="554" t="s">
        <v>2557</v>
      </c>
      <c r="D410" s="769" t="s">
        <v>30</v>
      </c>
      <c r="E410" s="1091">
        <v>1</v>
      </c>
      <c r="F410" s="771">
        <f>D422</f>
        <v>26.99</v>
      </c>
      <c r="G410" s="772">
        <f>TRUNC(E410*F410,2)</f>
        <v>26.99</v>
      </c>
    </row>
    <row r="411" spans="1:8" s="1474" customFormat="1" ht="30">
      <c r="A411" s="1472"/>
      <c r="B411" s="1402" t="s">
        <v>1213</v>
      </c>
      <c r="C411" s="554" t="s">
        <v>2557</v>
      </c>
      <c r="D411" s="769" t="s">
        <v>30</v>
      </c>
      <c r="E411" s="1091">
        <v>1</v>
      </c>
      <c r="F411" s="771">
        <f>D429</f>
        <v>26.42</v>
      </c>
      <c r="G411" s="1401">
        <f>TRUNC(E411*F411,2)</f>
        <v>26.42</v>
      </c>
      <c r="H411" s="1473"/>
    </row>
    <row r="412" spans="1:8" ht="15.75">
      <c r="A412" s="1021"/>
      <c r="B412" s="1873" t="s">
        <v>1174</v>
      </c>
      <c r="C412" s="1874"/>
      <c r="D412" s="1874"/>
      <c r="E412" s="1874"/>
      <c r="F412" s="1874"/>
      <c r="G412" s="1875"/>
    </row>
    <row r="413" spans="1:8" ht="30">
      <c r="A413" s="1025" t="s">
        <v>1972</v>
      </c>
      <c r="B413" s="795">
        <v>88248</v>
      </c>
      <c r="C413" s="554" t="str">
        <f>IF($A413="INSUMO",VLOOKUP($B413,'BANCO DE DADOS MAIO INSUMOS'!$A:$D,2,FALSE),VLOOKUP($B413,'BANCO DE DADOS MAIO SERVIÇOS'!$A:$D,2,FALSE))</f>
        <v>AUXILIAR DE ENCANADOR OU BOMBEIRO HIDRÁULICO COM ENCARGOS COMPLEMENTARES</v>
      </c>
      <c r="D413" s="769" t="str">
        <f>IF($A413="INSUMO",VLOOKUP($B413,'BANCO DE DADOS MAIO INSUMOS'!$A:$D,3,FALSE),VLOOKUP($B413,'BANCO DE DADOS MAIO SERVIÇOS'!$A:$D,3,FALSE))</f>
        <v>H</v>
      </c>
      <c r="E413" s="773">
        <v>0.4</v>
      </c>
      <c r="F413" s="771">
        <f>IF($A413="INSUMO",VLOOKUP($B413,'BANCO DE DADOS MAIO INSUMOS'!$A:$D,4,FALSE),VLOOKUP($B413,'BANCO DE DADOS MAIO SERVIÇOS'!$A:$D,4,FALSE))</f>
        <v>13.97</v>
      </c>
      <c r="G413" s="772">
        <f>TRUNC(E413*F413,2)</f>
        <v>5.58</v>
      </c>
    </row>
    <row r="414" spans="1:8" ht="30.75" thickBot="1">
      <c r="A414" s="1025" t="s">
        <v>1972</v>
      </c>
      <c r="B414" s="800">
        <v>88267</v>
      </c>
      <c r="C414" s="555" t="str">
        <f>IF($A414="INSUMO",VLOOKUP($B414,'BANCO DE DADOS MAIO INSUMOS'!$A:$D,2,FALSE),VLOOKUP($B414,'BANCO DE DADOS MAIO SERVIÇOS'!$A:$D,2,FALSE))</f>
        <v>ENCANADOR OU BOMBEIRO HIDRÁULICO COM ENCARGOS COMPLEMENTARES</v>
      </c>
      <c r="D414" s="787" t="str">
        <f>IF($A414="INSUMO",VLOOKUP($B414,'BANCO DE DADOS MAIO INSUMOS'!$A:$D,3,FALSE),VLOOKUP($B414,'BANCO DE DADOS MAIO SERVIÇOS'!$A:$D,3,FALSE))</f>
        <v>H</v>
      </c>
      <c r="E414" s="788">
        <v>0.4</v>
      </c>
      <c r="F414" s="789">
        <f>IF($A414="INSUMO",VLOOKUP($B414,'BANCO DE DADOS MAIO INSUMOS'!$A:$D,4,FALSE),VLOOKUP($B414,'BANCO DE DADOS MAIO SERVIÇOS'!$A:$D,4,FALSE))</f>
        <v>17.87</v>
      </c>
      <c r="G414" s="790">
        <f>TRUNC(E414*F414,2)</f>
        <v>7.14</v>
      </c>
    </row>
    <row r="415" spans="1:8" ht="16.5" thickBot="1">
      <c r="A415" s="1021"/>
      <c r="B415" s="1891" t="s">
        <v>1191</v>
      </c>
      <c r="C415" s="1891"/>
      <c r="D415" s="1891"/>
      <c r="E415" s="781"/>
      <c r="F415" s="801" t="s">
        <v>1175</v>
      </c>
      <c r="G415" s="802">
        <f>SUM(G410:G414)</f>
        <v>66.13</v>
      </c>
    </row>
    <row r="416" spans="1:8" ht="13.5" thickBot="1">
      <c r="A416" s="1092"/>
      <c r="B416" s="1093"/>
      <c r="C416" s="1093"/>
      <c r="D416" s="1093"/>
      <c r="E416" s="1093"/>
      <c r="F416" s="1093"/>
      <c r="G416" s="1093"/>
    </row>
    <row r="417" spans="1:8" ht="31.5">
      <c r="A417" s="1092"/>
      <c r="B417" s="1448"/>
      <c r="C417" s="1446" t="s">
        <v>7949</v>
      </c>
      <c r="D417" s="1449"/>
      <c r="E417" s="1450"/>
      <c r="F417" s="1447"/>
      <c r="G417" s="1451" t="s">
        <v>30</v>
      </c>
    </row>
    <row r="418" spans="1:8" ht="31.5">
      <c r="A418" s="1092"/>
      <c r="B418" s="1452" t="s">
        <v>1205</v>
      </c>
      <c r="C418" s="1462" t="s">
        <v>1206</v>
      </c>
      <c r="D418" s="1463" t="s">
        <v>7950</v>
      </c>
      <c r="E418" s="1464" t="s">
        <v>1208</v>
      </c>
      <c r="F418" s="1465" t="s">
        <v>1209</v>
      </c>
      <c r="G418" s="1466" t="s">
        <v>1210</v>
      </c>
    </row>
    <row r="419" spans="1:8" s="1433" customFormat="1" ht="15">
      <c r="A419" s="1434"/>
      <c r="B419" s="1445">
        <v>43258</v>
      </c>
      <c r="C419" s="1456" t="s">
        <v>7951</v>
      </c>
      <c r="D419" s="1458">
        <v>26.84</v>
      </c>
      <c r="E419" s="1459" t="s">
        <v>7952</v>
      </c>
      <c r="F419" s="1460" t="s">
        <v>7953</v>
      </c>
      <c r="G419" s="1461" t="s">
        <v>7954</v>
      </c>
      <c r="H419" s="1432"/>
    </row>
    <row r="420" spans="1:8" ht="15">
      <c r="A420" s="1092"/>
      <c r="B420" s="1445">
        <v>43265</v>
      </c>
      <c r="C420" s="1454" t="s">
        <v>7955</v>
      </c>
      <c r="D420" s="1455">
        <v>26.99</v>
      </c>
      <c r="E420" s="1459" t="s">
        <v>7956</v>
      </c>
      <c r="F420" s="1460" t="s">
        <v>7957</v>
      </c>
      <c r="G420" s="1468" t="s">
        <v>7958</v>
      </c>
    </row>
    <row r="421" spans="1:8" ht="15">
      <c r="A421" s="1092"/>
      <c r="B421" s="1445">
        <v>43265</v>
      </c>
      <c r="C421" s="1454" t="s">
        <v>7959</v>
      </c>
      <c r="D421" s="1455">
        <v>29.83</v>
      </c>
      <c r="E421" s="1467" t="s">
        <v>7960</v>
      </c>
      <c r="F421" s="1457" t="s">
        <v>7961</v>
      </c>
      <c r="G421" s="1468" t="s">
        <v>2133</v>
      </c>
    </row>
    <row r="422" spans="1:8" ht="16.5" thickBot="1">
      <c r="A422" s="1092"/>
      <c r="B422" s="697"/>
      <c r="C422" s="698" t="s">
        <v>1211</v>
      </c>
      <c r="D422" s="1400">
        <f>MEDIAN(D419:D421)</f>
        <v>26.99</v>
      </c>
      <c r="E422" s="700"/>
      <c r="F422" s="643"/>
      <c r="G422" s="701"/>
    </row>
    <row r="423" spans="1:8" s="1433" customFormat="1" ht="13.5" thickBot="1">
      <c r="A423" s="1434"/>
      <c r="B423" s="1444"/>
      <c r="C423" s="1444"/>
      <c r="D423" s="1444"/>
      <c r="E423" s="1444"/>
      <c r="F423" s="1444"/>
      <c r="G423" s="1444"/>
      <c r="H423" s="1432"/>
    </row>
    <row r="424" spans="1:8" s="1433" customFormat="1" ht="15.75">
      <c r="A424" s="1434"/>
      <c r="B424" s="1477"/>
      <c r="C424" s="1475" t="s">
        <v>7962</v>
      </c>
      <c r="D424" s="1478"/>
      <c r="E424" s="1479"/>
      <c r="F424" s="1476"/>
      <c r="G424" s="1480" t="s">
        <v>30</v>
      </c>
      <c r="H424" s="1432"/>
    </row>
    <row r="425" spans="1:8" s="1433" customFormat="1" ht="31.5">
      <c r="A425" s="1434"/>
      <c r="B425" s="1481" t="s">
        <v>1205</v>
      </c>
      <c r="C425" s="1489" t="s">
        <v>1206</v>
      </c>
      <c r="D425" s="1490" t="s">
        <v>7950</v>
      </c>
      <c r="E425" s="1491" t="s">
        <v>1208</v>
      </c>
      <c r="F425" s="1492" t="s">
        <v>1209</v>
      </c>
      <c r="G425" s="1493" t="s">
        <v>1210</v>
      </c>
      <c r="H425" s="1432"/>
    </row>
    <row r="426" spans="1:8" s="1470" customFormat="1" ht="15">
      <c r="A426" s="1471"/>
      <c r="B426" s="1445">
        <v>43258</v>
      </c>
      <c r="C426" s="1483" t="s">
        <v>7951</v>
      </c>
      <c r="D426" s="1484">
        <v>26.42</v>
      </c>
      <c r="E426" s="1487" t="s">
        <v>7952</v>
      </c>
      <c r="F426" s="1486" t="s">
        <v>7953</v>
      </c>
      <c r="G426" s="1488" t="s">
        <v>7954</v>
      </c>
      <c r="H426" s="1469"/>
    </row>
    <row r="427" spans="1:8" s="1433" customFormat="1" ht="15">
      <c r="A427" s="1434"/>
      <c r="B427" s="1445">
        <v>43265</v>
      </c>
      <c r="C427" s="1483" t="s">
        <v>7955</v>
      </c>
      <c r="D427" s="1484">
        <v>26.99</v>
      </c>
      <c r="E427" s="1485" t="s">
        <v>7956</v>
      </c>
      <c r="F427" s="1486" t="s">
        <v>7957</v>
      </c>
      <c r="G427" s="1488" t="s">
        <v>7958</v>
      </c>
      <c r="H427" s="1432"/>
    </row>
    <row r="428" spans="1:8" s="1433" customFormat="1" ht="15">
      <c r="A428" s="1434"/>
      <c r="B428" s="1445">
        <v>43265</v>
      </c>
      <c r="C428" s="1483" t="s">
        <v>7959</v>
      </c>
      <c r="D428" s="1482">
        <v>21.69</v>
      </c>
      <c r="E428" s="1487" t="s">
        <v>7960</v>
      </c>
      <c r="F428" s="1486" t="s">
        <v>7961</v>
      </c>
      <c r="G428" s="1488" t="s">
        <v>2133</v>
      </c>
      <c r="H428" s="1432"/>
    </row>
    <row r="429" spans="1:8" s="1433" customFormat="1" ht="16.5" thickBot="1">
      <c r="A429" s="1434"/>
      <c r="B429" s="1453"/>
      <c r="C429" s="1406" t="s">
        <v>1211</v>
      </c>
      <c r="D429" s="1400">
        <f>MEDIAN(D426:D428)</f>
        <v>26.42</v>
      </c>
      <c r="E429" s="1407"/>
      <c r="F429" s="1403"/>
      <c r="G429" s="1408"/>
      <c r="H429" s="1432"/>
    </row>
    <row r="430" spans="1:8" s="1102" customFormat="1">
      <c r="A430" s="1094"/>
      <c r="B430" s="1095"/>
      <c r="C430" s="1096"/>
      <c r="D430" s="1097"/>
      <c r="E430" s="1098"/>
      <c r="F430" s="1099"/>
      <c r="G430" s="1100"/>
      <c r="H430" s="1101"/>
    </row>
    <row r="431" spans="1:8" s="1102" customFormat="1" ht="13.5" thickBot="1">
      <c r="A431" s="1094"/>
      <c r="B431" s="1095"/>
      <c r="C431" s="1096"/>
      <c r="D431" s="1097"/>
      <c r="E431" s="1098"/>
      <c r="F431" s="1099"/>
      <c r="G431" s="1100"/>
      <c r="H431" s="1101"/>
    </row>
    <row r="432" spans="1:8" ht="36" customHeight="1">
      <c r="A432" s="1021"/>
      <c r="B432" s="762" t="s">
        <v>2588</v>
      </c>
      <c r="C432" s="1883" t="s">
        <v>2558</v>
      </c>
      <c r="D432" s="1884"/>
      <c r="E432" s="1884"/>
      <c r="F432" s="1885"/>
      <c r="G432" s="763" t="s">
        <v>29</v>
      </c>
    </row>
    <row r="433" spans="1:9" ht="31.5">
      <c r="A433" s="1021"/>
      <c r="B433" s="1001" t="s">
        <v>2720</v>
      </c>
      <c r="C433" s="1002" t="s">
        <v>1169</v>
      </c>
      <c r="D433" s="1002" t="s">
        <v>30</v>
      </c>
      <c r="E433" s="1002" t="s">
        <v>1170</v>
      </c>
      <c r="F433" s="1023" t="s">
        <v>1171</v>
      </c>
      <c r="G433" s="1024" t="s">
        <v>1172</v>
      </c>
    </row>
    <row r="434" spans="1:9" ht="15.75">
      <c r="A434" s="1021"/>
      <c r="B434" s="1873" t="s">
        <v>1173</v>
      </c>
      <c r="C434" s="1874"/>
      <c r="D434" s="1874"/>
      <c r="E434" s="1874"/>
      <c r="F434" s="1874"/>
      <c r="G434" s="1875"/>
    </row>
    <row r="435" spans="1:9" ht="30">
      <c r="A435" s="1025" t="s">
        <v>1971</v>
      </c>
      <c r="B435" s="795">
        <v>11687</v>
      </c>
      <c r="C435" s="554" t="str">
        <f>IF($A435="INSUMO",VLOOKUP($B435,'BANCO DE DADOS MAIO INSUMOS'!$A:$D,2,FALSE),VLOOKUP($B435,'BANCO DE DADOS MAIO SERVIÇOS'!$A:$D,2,FALSE))</f>
        <v>BANCADA/TAMPO ACO INOX (AISI 304), LARGURA 60 CM, COM RODABANCA (NAO INCLUI PES DE APOIO)</v>
      </c>
      <c r="D435" s="769" t="str">
        <f>IF($A435="INSUMO",VLOOKUP($B435,'BANCO DE DADOS MAIO INSUMOS'!$A:$D,3,FALSE),VLOOKUP($B435,'BANCO DE DADOS MAIO SERVIÇOS'!$A:$D,3,FALSE))</f>
        <v xml:space="preserve">M     </v>
      </c>
      <c r="E435" s="773">
        <v>1</v>
      </c>
      <c r="F435" s="771">
        <f>IF($A435="INSUMO",VLOOKUP($B435,'BANCO DE DADOS MAIO INSUMOS'!$A:$D,4,FALSE),VLOOKUP($B435,'BANCO DE DADOS MAIO SERVIÇOS'!$A:$D,4,FALSE))</f>
        <v>639.66</v>
      </c>
      <c r="G435" s="772">
        <f>TRUNC(E435*F435,2)</f>
        <v>639.66</v>
      </c>
    </row>
    <row r="436" spans="1:9" ht="15.75">
      <c r="A436" s="1025" t="s">
        <v>1971</v>
      </c>
      <c r="B436" s="795">
        <v>34457</v>
      </c>
      <c r="C436" s="554" t="str">
        <f>IF($A436="INSUMO",VLOOKUP($B436,'BANCO DE DADOS MAIO INSUMOS'!$A:$D,2,FALSE),VLOOKUP($B436,'BANCO DE DADOS MAIO SERVIÇOS'!$A:$D,2,FALSE))</f>
        <v>ACO CA-60, 6,0 MM, DOBRADO E CORTADO</v>
      </c>
      <c r="D436" s="769" t="str">
        <f>IF($A436="INSUMO",VLOOKUP($B436,'BANCO DE DADOS MAIO INSUMOS'!$A:$D,3,FALSE),VLOOKUP($B436,'BANCO DE DADOS MAIO SERVIÇOS'!$A:$D,3,FALSE))</f>
        <v xml:space="preserve">KG    </v>
      </c>
      <c r="E436" s="773">
        <v>1.26</v>
      </c>
      <c r="F436" s="771">
        <f>IF($A436="INSUMO",VLOOKUP($B436,'BANCO DE DADOS MAIO INSUMOS'!$A:$D,4,FALSE),VLOOKUP($B436,'BANCO DE DADOS MAIO SERVIÇOS'!$A:$D,4,FALSE))</f>
        <v>4.76</v>
      </c>
      <c r="G436" s="772">
        <f>TRUNC(E436*F436,2)</f>
        <v>5.99</v>
      </c>
    </row>
    <row r="437" spans="1:9" ht="45">
      <c r="A437" s="1025" t="s">
        <v>1972</v>
      </c>
      <c r="B437" s="795">
        <v>87314</v>
      </c>
      <c r="C437" s="554" t="str">
        <f>IF($A437="INSUMO",VLOOKUP($B437,'BANCO DE DADOS MAIO INSUMOS'!$A:$D,2,FALSE),VLOOKUP($B437,'BANCO DE DADOS MAIO SERVIÇOS'!$A:$D,2,FALSE))</f>
        <v>ARGAMASSA TRAÇO 1:3 (CIMENTO E AREIA GROSSA) PARA CHAPISCO CONVENCIONAL, PREPARO MECÂNICO COM BETONEIRA 600 L. AF_06/2014</v>
      </c>
      <c r="D437" s="769" t="str">
        <f>IF($A437="INSUMO",VLOOKUP($B437,'BANCO DE DADOS MAIO INSUMOS'!$A:$D,3,FALSE),VLOOKUP($B437,'BANCO DE DADOS MAIO SERVIÇOS'!$A:$D,3,FALSE))</f>
        <v>M3</v>
      </c>
      <c r="E437" s="1103">
        <v>4.4999999999999997E-3</v>
      </c>
      <c r="F437" s="771">
        <f>IF($A437="INSUMO",VLOOKUP($B437,'BANCO DE DADOS MAIO INSUMOS'!$A:$D,4,FALSE),VLOOKUP($B437,'BANCO DE DADOS MAIO SERVIÇOS'!$A:$D,4,FALSE))</f>
        <v>314.69</v>
      </c>
      <c r="G437" s="772">
        <f>TRUNC(E437*F437,2)</f>
        <v>1.41</v>
      </c>
    </row>
    <row r="438" spans="1:9" ht="30">
      <c r="A438" s="1025" t="s">
        <v>1972</v>
      </c>
      <c r="B438" s="795">
        <v>94969</v>
      </c>
      <c r="C438" s="554" t="str">
        <f>IF($A438="INSUMO",VLOOKUP($B438,'BANCO DE DADOS MAIO INSUMOS'!$A:$D,2,FALSE),VLOOKUP($B438,'BANCO DE DADOS MAIO SERVIÇOS'!$A:$D,2,FALSE))</f>
        <v>CONCRETO FCK = 15MPA, TRAÇO 1:3,4:3,5 (CIMENTO/ AREIA MÉDIA/ BRITA 1)  - PREPARO MECÂNICO COM BETONEIRA 600 L. AF_07/2016</v>
      </c>
      <c r="D438" s="769" t="str">
        <f>IF($A438="INSUMO",VLOOKUP($B438,'BANCO DE DADOS MAIO INSUMOS'!$A:$D,3,FALSE),VLOOKUP($B438,'BANCO DE DADOS MAIO SERVIÇOS'!$A:$D,3,FALSE))</f>
        <v>M3</v>
      </c>
      <c r="E438" s="1103">
        <v>1.7999999999999999E-2</v>
      </c>
      <c r="F438" s="771">
        <f>IF($A438="INSUMO",VLOOKUP($B438,'BANCO DE DADOS MAIO INSUMOS'!$A:$D,4,FALSE),VLOOKUP($B438,'BANCO DE DADOS MAIO SERVIÇOS'!$A:$D,4,FALSE))</f>
        <v>266.91000000000003</v>
      </c>
      <c r="G438" s="772">
        <f>TRUNC(E438*F438,2)</f>
        <v>4.8</v>
      </c>
    </row>
    <row r="439" spans="1:9" ht="15.75">
      <c r="A439" s="1021"/>
      <c r="B439" s="1873" t="s">
        <v>1174</v>
      </c>
      <c r="C439" s="1874"/>
      <c r="D439" s="1874"/>
      <c r="E439" s="1874"/>
      <c r="F439" s="1874"/>
      <c r="G439" s="1875"/>
    </row>
    <row r="440" spans="1:9" ht="15.75">
      <c r="A440" s="1025" t="s">
        <v>1972</v>
      </c>
      <c r="B440" s="795">
        <v>88309</v>
      </c>
      <c r="C440" s="554" t="str">
        <f>IF($A440="INSUMO",VLOOKUP($B440,'BANCO DE DADOS MAIO INSUMOS'!$A:$D,2,FALSE),VLOOKUP($B440,'BANCO DE DADOS MAIO SERVIÇOS'!$A:$D,2,FALSE))</f>
        <v>PEDREIRO COM ENCARGOS COMPLEMENTARES</v>
      </c>
      <c r="D440" s="769" t="str">
        <f>IF($A440="INSUMO",VLOOKUP($B440,'BANCO DE DADOS MAIO INSUMOS'!$A:$D,3,FALSE),VLOOKUP($B440,'BANCO DE DADOS MAIO SERVIÇOS'!$A:$D,3,FALSE))</f>
        <v>H</v>
      </c>
      <c r="E440" s="773">
        <v>2</v>
      </c>
      <c r="F440" s="771">
        <f>IF($A440="INSUMO",VLOOKUP($B440,'BANCO DE DADOS MAIO INSUMOS'!$A:$D,4,FALSE),VLOOKUP($B440,'BANCO DE DADOS MAIO SERVIÇOS'!$A:$D,4,FALSE))</f>
        <v>17.45</v>
      </c>
      <c r="G440" s="772">
        <f>TRUNC(E440*F440,2)</f>
        <v>34.9</v>
      </c>
    </row>
    <row r="441" spans="1:9" ht="16.5" thickBot="1">
      <c r="A441" s="1025" t="s">
        <v>1972</v>
      </c>
      <c r="B441" s="800">
        <v>88316</v>
      </c>
      <c r="C441" s="555" t="str">
        <f>IF($A441="INSUMO",VLOOKUP($B441,'BANCO DE DADOS MAIO INSUMOS'!$A:$D,2,FALSE),VLOOKUP($B441,'BANCO DE DADOS MAIO SERVIÇOS'!$A:$D,2,FALSE))</f>
        <v>SERVENTE COM ENCARGOS COMPLEMENTARES</v>
      </c>
      <c r="D441" s="787" t="str">
        <f>IF($A441="INSUMO",VLOOKUP($B441,'BANCO DE DADOS MAIO INSUMOS'!$A:$D,3,FALSE),VLOOKUP($B441,'BANCO DE DADOS MAIO SERVIÇOS'!$A:$D,3,FALSE))</f>
        <v>H</v>
      </c>
      <c r="E441" s="788">
        <v>2</v>
      </c>
      <c r="F441" s="789">
        <f>IF($A441="INSUMO",VLOOKUP($B441,'BANCO DE DADOS MAIO INSUMOS'!$A:$D,4,FALSE),VLOOKUP($B441,'BANCO DE DADOS MAIO SERVIÇOS'!$A:$D,4,FALSE))</f>
        <v>14.16</v>
      </c>
      <c r="G441" s="790">
        <f>TRUNC(E441*F441,2)</f>
        <v>28.32</v>
      </c>
    </row>
    <row r="442" spans="1:9" ht="16.5" thickBot="1">
      <c r="A442" s="1021"/>
      <c r="B442" s="1876" t="s">
        <v>2559</v>
      </c>
      <c r="C442" s="1876"/>
      <c r="D442" s="1876"/>
      <c r="E442" s="1877"/>
      <c r="F442" s="801" t="s">
        <v>1175</v>
      </c>
      <c r="G442" s="802">
        <f>SUM(G435:G441)</f>
        <v>715.07999999999993</v>
      </c>
    </row>
    <row r="443" spans="1:9" s="1102" customFormat="1" ht="13.5" thickBot="1">
      <c r="A443" s="1094"/>
      <c r="B443" s="1095"/>
      <c r="C443" s="1096"/>
      <c r="D443" s="1097"/>
      <c r="E443" s="1098"/>
      <c r="F443" s="1099"/>
      <c r="G443" s="1100"/>
      <c r="H443" s="1101"/>
    </row>
    <row r="444" spans="1:9" ht="15.75" customHeight="1">
      <c r="A444" s="1094"/>
      <c r="B444" s="762" t="s">
        <v>2589</v>
      </c>
      <c r="C444" s="1805" t="s">
        <v>2560</v>
      </c>
      <c r="D444" s="1805"/>
      <c r="E444" s="1805"/>
      <c r="F444" s="1805"/>
      <c r="G444" s="763" t="s">
        <v>30</v>
      </c>
      <c r="H444" s="1094"/>
      <c r="I444" s="1104"/>
    </row>
    <row r="445" spans="1:9" ht="31.5">
      <c r="A445" s="1094"/>
      <c r="B445" s="1001" t="s">
        <v>2720</v>
      </c>
      <c r="C445" s="1002" t="s">
        <v>1169</v>
      </c>
      <c r="D445" s="1002" t="s">
        <v>30</v>
      </c>
      <c r="E445" s="1002" t="s">
        <v>1170</v>
      </c>
      <c r="F445" s="1023" t="s">
        <v>1171</v>
      </c>
      <c r="G445" s="1024" t="s">
        <v>1172</v>
      </c>
      <c r="H445" s="1094"/>
      <c r="I445" s="1104"/>
    </row>
    <row r="446" spans="1:9" ht="15.75">
      <c r="A446" s="1094"/>
      <c r="B446" s="1873" t="s">
        <v>1173</v>
      </c>
      <c r="C446" s="1874"/>
      <c r="D446" s="1874"/>
      <c r="E446" s="1874"/>
      <c r="F446" s="1874"/>
      <c r="G446" s="1875"/>
      <c r="H446" s="1094"/>
      <c r="I446" s="1104"/>
    </row>
    <row r="447" spans="1:9" ht="15">
      <c r="A447" s="1094"/>
      <c r="B447" s="795" t="s">
        <v>2561</v>
      </c>
      <c r="C447" s="963" t="str">
        <f>C457</f>
        <v xml:space="preserve">LAVATÓRIO COLETIVO DE INOX  - MEDINDO 1,50M </v>
      </c>
      <c r="D447" s="1105" t="s">
        <v>30</v>
      </c>
      <c r="E447" s="1091">
        <v>1</v>
      </c>
      <c r="F447" s="929">
        <f>D462</f>
        <v>610</v>
      </c>
      <c r="G447" s="772">
        <f>TRUNC(E447*F447,2)</f>
        <v>610</v>
      </c>
      <c r="H447" s="1094"/>
      <c r="I447" s="1104"/>
    </row>
    <row r="448" spans="1:9" ht="15.75">
      <c r="A448" s="1025" t="s">
        <v>1971</v>
      </c>
      <c r="B448" s="795">
        <v>6149</v>
      </c>
      <c r="C448" s="554" t="str">
        <f>IF($A448="INSUMO",VLOOKUP($B448,'BANCO DE DADOS MAIO INSUMOS'!$A:$D,2,FALSE),VLOOKUP($B448,'BANCO DE DADOS MAIO SERVIÇOS'!$A:$D,2,FALSE))</f>
        <v>SIFAO PLASTICO TIPO COPO PARA PIA OU LAVATORIO, 1 X 1.1/2 "</v>
      </c>
      <c r="D448" s="769" t="str">
        <f>IF($A448="INSUMO",VLOOKUP($B448,'BANCO DE DADOS MAIO INSUMOS'!$A:$D,3,FALSE),VLOOKUP($B448,'BANCO DE DADOS MAIO SERVIÇOS'!$A:$D,3,FALSE))</f>
        <v xml:space="preserve">UN    </v>
      </c>
      <c r="E448" s="1091">
        <v>1</v>
      </c>
      <c r="F448" s="771">
        <f>IF($A448="INSUMO",VLOOKUP($B448,'BANCO DE DADOS MAIO INSUMOS'!$A:$D,4,FALSE),VLOOKUP($B448,'BANCO DE DADOS MAIO SERVIÇOS'!$A:$D,4,FALSE))</f>
        <v>10.85</v>
      </c>
      <c r="G448" s="772">
        <f>TRUNC(E448*F448,2)</f>
        <v>10.85</v>
      </c>
      <c r="H448" s="1094"/>
      <c r="I448" s="1104"/>
    </row>
    <row r="449" spans="1:9" ht="15.75">
      <c r="A449" s="1025" t="s">
        <v>1971</v>
      </c>
      <c r="B449" s="795">
        <v>6157</v>
      </c>
      <c r="C449" s="554" t="str">
        <f>IF($A449="INSUMO",VLOOKUP($B449,'BANCO DE DADOS MAIO INSUMOS'!$A:$D,2,FALSE),VLOOKUP($B449,'BANCO DE DADOS MAIO SERVIÇOS'!$A:$D,2,FALSE))</f>
        <v>VALVULA EM METAL CROMADO PARA PIA AMERICANA 3.1/2 X 1.1/2 "</v>
      </c>
      <c r="D449" s="769" t="str">
        <f>IF($A449="INSUMO",VLOOKUP($B449,'BANCO DE DADOS MAIO INSUMOS'!$A:$D,3,FALSE),VLOOKUP($B449,'BANCO DE DADOS MAIO SERVIÇOS'!$A:$D,3,FALSE))</f>
        <v xml:space="preserve">UN    </v>
      </c>
      <c r="E449" s="1091">
        <v>1</v>
      </c>
      <c r="F449" s="771">
        <f>IF($A449="INSUMO",VLOOKUP($B449,'BANCO DE DADOS MAIO INSUMOS'!$A:$D,4,FALSE),VLOOKUP($B449,'BANCO DE DADOS MAIO SERVIÇOS'!$A:$D,4,FALSE))</f>
        <v>44.74</v>
      </c>
      <c r="G449" s="772">
        <f>TRUNC(E449*F449,2)</f>
        <v>44.74</v>
      </c>
      <c r="H449" s="1094"/>
      <c r="I449" s="1104"/>
    </row>
    <row r="450" spans="1:9" ht="15.75">
      <c r="A450" s="1025" t="s">
        <v>1971</v>
      </c>
      <c r="B450" s="795">
        <v>34457</v>
      </c>
      <c r="C450" s="554" t="str">
        <f>IF($A450="INSUMO",VLOOKUP($B450,'BANCO DE DADOS MAIO INSUMOS'!$A:$D,2,FALSE),VLOOKUP($B450,'BANCO DE DADOS MAIO SERVIÇOS'!$A:$D,2,FALSE))</f>
        <v>ACO CA-60, 6,0 MM, DOBRADO E CORTADO</v>
      </c>
      <c r="D450" s="769" t="str">
        <f>IF($A450="INSUMO",VLOOKUP($B450,'BANCO DE DADOS MAIO INSUMOS'!$A:$D,3,FALSE),VLOOKUP($B450,'BANCO DE DADOS MAIO SERVIÇOS'!$A:$D,3,FALSE))</f>
        <v xml:space="preserve">KG    </v>
      </c>
      <c r="E450" s="1091">
        <v>3</v>
      </c>
      <c r="F450" s="771">
        <f>IF($A450="INSUMO",VLOOKUP($B450,'BANCO DE DADOS MAIO INSUMOS'!$A:$D,4,FALSE),VLOOKUP($B450,'BANCO DE DADOS MAIO SERVIÇOS'!$A:$D,4,FALSE))</f>
        <v>4.76</v>
      </c>
      <c r="G450" s="772">
        <f>TRUNC(E450*F450,2)</f>
        <v>14.28</v>
      </c>
      <c r="H450" s="1094"/>
      <c r="I450" s="1104"/>
    </row>
    <row r="451" spans="1:9" ht="15.75">
      <c r="A451" s="1094"/>
      <c r="B451" s="1873" t="s">
        <v>1174</v>
      </c>
      <c r="C451" s="1874"/>
      <c r="D451" s="1874"/>
      <c r="E451" s="1874"/>
      <c r="F451" s="1874"/>
      <c r="G451" s="1875"/>
      <c r="H451" s="1094"/>
      <c r="I451" s="1104"/>
    </row>
    <row r="452" spans="1:9" ht="15.75">
      <c r="A452" s="1025" t="s">
        <v>1972</v>
      </c>
      <c r="B452" s="795">
        <v>88316</v>
      </c>
      <c r="C452" s="554" t="str">
        <f>IF($A452="INSUMO",VLOOKUP($B452,'BANCO DE DADOS MAIO INSUMOS'!$A:$D,2,FALSE),VLOOKUP($B452,'BANCO DE DADOS MAIO SERVIÇOS'!$A:$D,2,FALSE))</f>
        <v>SERVENTE COM ENCARGOS COMPLEMENTARES</v>
      </c>
      <c r="D452" s="769" t="str">
        <f>IF($A452="INSUMO",VLOOKUP($B452,'BANCO DE DADOS MAIO INSUMOS'!$A:$D,3,FALSE),VLOOKUP($B452,'BANCO DE DADOS MAIO SERVIÇOS'!$A:$D,3,FALSE))</f>
        <v>H</v>
      </c>
      <c r="E452" s="773">
        <v>2.7</v>
      </c>
      <c r="F452" s="771">
        <f>IF($A452="INSUMO",VLOOKUP($B452,'BANCO DE DADOS MAIO INSUMOS'!$A:$D,4,FALSE),VLOOKUP($B452,'BANCO DE DADOS MAIO SERVIÇOS'!$A:$D,4,FALSE))</f>
        <v>14.16</v>
      </c>
      <c r="G452" s="772">
        <f>TRUNC(E452*F452,2)</f>
        <v>38.229999999999997</v>
      </c>
      <c r="H452" s="1094"/>
      <c r="I452" s="1104"/>
    </row>
    <row r="453" spans="1:9" ht="15.75">
      <c r="A453" s="1025" t="s">
        <v>1972</v>
      </c>
      <c r="B453" s="795">
        <v>88309</v>
      </c>
      <c r="C453" s="554" t="str">
        <f>IF($A453="INSUMO",VLOOKUP($B453,'BANCO DE DADOS MAIO INSUMOS'!$A:$D,2,FALSE),VLOOKUP($B453,'BANCO DE DADOS MAIO SERVIÇOS'!$A:$D,2,FALSE))</f>
        <v>PEDREIRO COM ENCARGOS COMPLEMENTARES</v>
      </c>
      <c r="D453" s="769" t="str">
        <f>IF($A453="INSUMO",VLOOKUP($B453,'BANCO DE DADOS MAIO INSUMOS'!$A:$D,3,FALSE),VLOOKUP($B453,'BANCO DE DADOS MAIO SERVIÇOS'!$A:$D,3,FALSE))</f>
        <v>H</v>
      </c>
      <c r="E453" s="773">
        <v>2.7</v>
      </c>
      <c r="F453" s="771">
        <f>IF($A453="INSUMO",VLOOKUP($B453,'BANCO DE DADOS MAIO INSUMOS'!$A:$D,4,FALSE),VLOOKUP($B453,'BANCO DE DADOS MAIO SERVIÇOS'!$A:$D,4,FALSE))</f>
        <v>17.45</v>
      </c>
      <c r="G453" s="772">
        <f>TRUNC(E453*F453,2)</f>
        <v>47.11</v>
      </c>
      <c r="H453" s="1094"/>
      <c r="I453" s="1104"/>
    </row>
    <row r="454" spans="1:9" ht="30.75" thickBot="1">
      <c r="A454" s="1025" t="s">
        <v>1972</v>
      </c>
      <c r="B454" s="800">
        <v>88267</v>
      </c>
      <c r="C454" s="555" t="str">
        <f>IF($A454="INSUMO",VLOOKUP($B454,'BANCO DE DADOS MAIO INSUMOS'!$A:$D,2,FALSE),VLOOKUP($B454,'BANCO DE DADOS MAIO SERVIÇOS'!$A:$D,2,FALSE))</f>
        <v>ENCANADOR OU BOMBEIRO HIDRÁULICO COM ENCARGOS COMPLEMENTARES</v>
      </c>
      <c r="D454" s="787" t="str">
        <f>IF($A454="INSUMO",VLOOKUP($B454,'BANCO DE DADOS MAIO INSUMOS'!$A:$D,3,FALSE),VLOOKUP($B454,'BANCO DE DADOS MAIO SERVIÇOS'!$A:$D,3,FALSE))</f>
        <v>H</v>
      </c>
      <c r="E454" s="788">
        <v>3.3</v>
      </c>
      <c r="F454" s="789">
        <f>IF($A454="INSUMO",VLOOKUP($B454,'BANCO DE DADOS MAIO INSUMOS'!$A:$D,4,FALSE),VLOOKUP($B454,'BANCO DE DADOS MAIO SERVIÇOS'!$A:$D,4,FALSE))</f>
        <v>17.87</v>
      </c>
      <c r="G454" s="790">
        <f>TRUNC(E454*F454,2)</f>
        <v>58.97</v>
      </c>
      <c r="H454" s="1094"/>
      <c r="I454" s="1104"/>
    </row>
    <row r="455" spans="1:9" ht="16.5" thickBot="1">
      <c r="A455" s="1094"/>
      <c r="B455" s="1878" t="s">
        <v>2562</v>
      </c>
      <c r="C455" s="1878"/>
      <c r="D455" s="1878"/>
      <c r="E455" s="1878"/>
      <c r="F455" s="801" t="s">
        <v>1175</v>
      </c>
      <c r="G455" s="1106">
        <f>SUM(G447:G454)</f>
        <v>824.18000000000006</v>
      </c>
      <c r="H455" s="1094"/>
      <c r="I455" s="1104"/>
    </row>
    <row r="456" spans="1:9" ht="16.5" thickBot="1">
      <c r="A456" s="1107"/>
      <c r="B456" s="1108"/>
      <c r="C456" s="1108"/>
      <c r="D456" s="1108"/>
      <c r="E456" s="1108"/>
      <c r="F456" s="1109"/>
      <c r="G456" s="1110"/>
      <c r="H456" s="1107"/>
      <c r="I456" s="1111"/>
    </row>
    <row r="457" spans="1:9" ht="15.75">
      <c r="A457" s="1107"/>
      <c r="B457" s="682"/>
      <c r="C457" s="501" t="s">
        <v>2563</v>
      </c>
      <c r="D457" s="683"/>
      <c r="E457" s="684"/>
      <c r="F457" s="663"/>
      <c r="G457" s="685" t="s">
        <v>30</v>
      </c>
      <c r="H457" s="1107"/>
      <c r="I457" s="933"/>
    </row>
    <row r="458" spans="1:9" ht="31.5">
      <c r="A458" s="1107"/>
      <c r="B458" s="686" t="s">
        <v>1205</v>
      </c>
      <c r="C458" s="1010" t="s">
        <v>1206</v>
      </c>
      <c r="D458" s="1011" t="s">
        <v>1207</v>
      </c>
      <c r="E458" s="1012" t="s">
        <v>1208</v>
      </c>
      <c r="F458" s="1009" t="s">
        <v>1209</v>
      </c>
      <c r="G458" s="690" t="s">
        <v>1210</v>
      </c>
      <c r="H458" s="1107"/>
      <c r="I458" s="1111"/>
    </row>
    <row r="459" spans="1:9" ht="15">
      <c r="A459" s="1107"/>
      <c r="B459" s="1494">
        <v>43292</v>
      </c>
      <c r="C459" s="510" t="s">
        <v>2250</v>
      </c>
      <c r="D459" s="511">
        <v>810</v>
      </c>
      <c r="E459" s="859" t="s">
        <v>2251</v>
      </c>
      <c r="F459" s="751" t="s">
        <v>2252</v>
      </c>
      <c r="G459" s="514" t="s">
        <v>2253</v>
      </c>
      <c r="H459" s="1107"/>
      <c r="I459" s="1111"/>
    </row>
    <row r="460" spans="1:9" s="1093" customFormat="1" ht="15">
      <c r="A460" s="1094"/>
      <c r="B460" s="1494">
        <v>43292</v>
      </c>
      <c r="C460" s="1013" t="s">
        <v>2564</v>
      </c>
      <c r="D460" s="1148">
        <v>550</v>
      </c>
      <c r="E460" s="696" t="s">
        <v>2565</v>
      </c>
      <c r="F460" s="751" t="s">
        <v>2566</v>
      </c>
      <c r="G460" s="514" t="s">
        <v>2567</v>
      </c>
      <c r="H460" s="1094"/>
      <c r="I460" s="1104"/>
    </row>
    <row r="461" spans="1:9" s="1093" customFormat="1" ht="15">
      <c r="A461" s="1094"/>
      <c r="B461" s="1494">
        <v>43292</v>
      </c>
      <c r="C461" s="1013" t="s">
        <v>2568</v>
      </c>
      <c r="D461" s="1148">
        <v>610</v>
      </c>
      <c r="E461" s="696" t="s">
        <v>2569</v>
      </c>
      <c r="F461" s="1149" t="s">
        <v>2570</v>
      </c>
      <c r="G461" s="514" t="s">
        <v>2050</v>
      </c>
      <c r="H461" s="1094"/>
      <c r="I461" s="1104"/>
    </row>
    <row r="462" spans="1:9" ht="16.5" thickBot="1">
      <c r="A462" s="1094"/>
      <c r="B462" s="697"/>
      <c r="C462" s="698" t="s">
        <v>1211</v>
      </c>
      <c r="D462" s="699">
        <f>MEDIAN(D459:D461)</f>
        <v>610</v>
      </c>
      <c r="E462" s="700"/>
      <c r="F462" s="643"/>
      <c r="G462" s="701"/>
      <c r="H462" s="1094"/>
      <c r="I462" s="1104"/>
    </row>
    <row r="463" spans="1:9" ht="13.5" thickBot="1">
      <c r="A463" s="1879"/>
      <c r="B463" s="1879"/>
      <c r="C463" s="1879"/>
      <c r="D463" s="1879"/>
      <c r="E463" s="1879"/>
      <c r="F463" s="1879"/>
      <c r="G463" s="1879"/>
      <c r="H463" s="1879"/>
      <c r="I463" s="1102"/>
    </row>
    <row r="464" spans="1:9" ht="15.75">
      <c r="A464" s="1021"/>
      <c r="B464" s="762" t="s">
        <v>2542</v>
      </c>
      <c r="C464" s="1883" t="s">
        <v>2571</v>
      </c>
      <c r="D464" s="1884"/>
      <c r="E464" s="1884"/>
      <c r="F464" s="1885"/>
      <c r="G464" s="763" t="s">
        <v>29</v>
      </c>
    </row>
    <row r="465" spans="1:8" ht="31.5">
      <c r="A465" s="1021"/>
      <c r="B465" s="1001" t="s">
        <v>2720</v>
      </c>
      <c r="C465" s="1002" t="s">
        <v>1169</v>
      </c>
      <c r="D465" s="1002" t="s">
        <v>30</v>
      </c>
      <c r="E465" s="1002" t="s">
        <v>1170</v>
      </c>
      <c r="F465" s="1023" t="s">
        <v>1171</v>
      </c>
      <c r="G465" s="1024" t="s">
        <v>1172</v>
      </c>
    </row>
    <row r="466" spans="1:8" ht="15.75">
      <c r="A466" s="1021"/>
      <c r="B466" s="1880" t="s">
        <v>1173</v>
      </c>
      <c r="C466" s="1881"/>
      <c r="D466" s="1881"/>
      <c r="E466" s="1881"/>
      <c r="F466" s="1881"/>
      <c r="G466" s="1882"/>
    </row>
    <row r="467" spans="1:8" ht="30">
      <c r="A467" s="1025" t="s">
        <v>1972</v>
      </c>
      <c r="B467" s="795">
        <v>94963</v>
      </c>
      <c r="C467" s="554" t="str">
        <f>IF($A467="INSUMO",VLOOKUP($B467,'BANCO DE DADOS MAIO INSUMOS'!$A:$D,2,FALSE),VLOOKUP($B467,'BANCO DE DADOS MAIO SERVIÇOS'!$A:$D,2,FALSE))</f>
        <v>CONCRETO FCK = 15MPA, TRAÇO 1:3,4:3,5 (CIMENTO/ AREIA MÉDIA/ BRITA 1)  - PREPARO MECÂNICO COM BETONEIRA 400 L. AF_07/2016</v>
      </c>
      <c r="D467" s="769" t="str">
        <f>IF($A467="INSUMO",VLOOKUP($B467,'BANCO DE DADOS MAIO INSUMOS'!$A:$D,3,FALSE),VLOOKUP($B467,'BANCO DE DADOS MAIO SERVIÇOS'!$A:$D,3,FALSE))</f>
        <v>M3</v>
      </c>
      <c r="E467" s="773">
        <v>0.05</v>
      </c>
      <c r="F467" s="771">
        <f>IF($A467="INSUMO",VLOOKUP($B467,'BANCO DE DADOS MAIO INSUMOS'!$A:$D,4,FALSE),VLOOKUP($B467,'BANCO DE DADOS MAIO SERVIÇOS'!$A:$D,4,FALSE))</f>
        <v>271.14999999999998</v>
      </c>
      <c r="G467" s="772">
        <f>TRUNC(E467*F467,2)</f>
        <v>13.55</v>
      </c>
    </row>
    <row r="468" spans="1:8" ht="15.75">
      <c r="A468" s="1025" t="s">
        <v>1971</v>
      </c>
      <c r="B468" s="795">
        <v>23</v>
      </c>
      <c r="C468" s="554" t="str">
        <f>IF($A468="INSUMO",VLOOKUP($B468,'BANCO DE DADOS MAIO INSUMOS'!$A:$D,2,FALSE),VLOOKUP($B468,'BANCO DE DADOS MAIO SERVIÇOS'!$A:$D,2,FALSE))</f>
        <v>ACO CA-25, 8,0 MM, VERGALHAO</v>
      </c>
      <c r="D468" s="769" t="str">
        <f>IF($A468="INSUMO",VLOOKUP($B468,'BANCO DE DADOS MAIO INSUMOS'!$A:$D,3,FALSE),VLOOKUP($B468,'BANCO DE DADOS MAIO SERVIÇOS'!$A:$D,3,FALSE))</f>
        <v xml:space="preserve">KG    </v>
      </c>
      <c r="E468" s="773">
        <v>0.98</v>
      </c>
      <c r="F468" s="771">
        <f>IF($A468="INSUMO",VLOOKUP($B468,'BANCO DE DADOS MAIO INSUMOS'!$A:$D,4,FALSE),VLOOKUP($B468,'BANCO DE DADOS MAIO SERVIÇOS'!$A:$D,4,FALSE))</f>
        <v>4.29</v>
      </c>
      <c r="G468" s="772">
        <f>TRUNC(E468*F468,2)</f>
        <v>4.2</v>
      </c>
    </row>
    <row r="469" spans="1:8" ht="15.75">
      <c r="A469" s="1025" t="s">
        <v>1971</v>
      </c>
      <c r="B469" s="795">
        <v>337</v>
      </c>
      <c r="C469" s="554" t="str">
        <f>IF($A469="INSUMO",VLOOKUP($B469,'BANCO DE DADOS MAIO INSUMOS'!$A:$D,2,FALSE),VLOOKUP($B469,'BANCO DE DADOS MAIO SERVIÇOS'!$A:$D,2,FALSE))</f>
        <v>ARAME RECOZIDO 18 BWG, 1,25 MM (0,01 KG/M)</v>
      </c>
      <c r="D469" s="769" t="str">
        <f>IF($A469="INSUMO",VLOOKUP($B469,'BANCO DE DADOS MAIO INSUMOS'!$A:$D,3,FALSE),VLOOKUP($B469,'BANCO DE DADOS MAIO SERVIÇOS'!$A:$D,3,FALSE))</f>
        <v xml:space="preserve">KG    </v>
      </c>
      <c r="E469" s="773">
        <v>0.02</v>
      </c>
      <c r="F469" s="771">
        <f>IF($A469="INSUMO",VLOOKUP($B469,'BANCO DE DADOS MAIO INSUMOS'!$A:$D,4,FALSE),VLOOKUP($B469,'BANCO DE DADOS MAIO SERVIÇOS'!$A:$D,4,FALSE))</f>
        <v>8.6199999999999992</v>
      </c>
      <c r="G469" s="772">
        <f>TRUNC(E469*F469,2)</f>
        <v>0.17</v>
      </c>
    </row>
    <row r="470" spans="1:8" ht="15.75">
      <c r="A470" s="1021"/>
      <c r="B470" s="1886" t="s">
        <v>1174</v>
      </c>
      <c r="C470" s="1887"/>
      <c r="D470" s="1887"/>
      <c r="E470" s="1887"/>
      <c r="F470" s="1887"/>
      <c r="G470" s="1888"/>
    </row>
    <row r="471" spans="1:8" ht="15.75">
      <c r="A471" s="1025" t="s">
        <v>1972</v>
      </c>
      <c r="B471" s="795">
        <v>88316</v>
      </c>
      <c r="C471" s="554" t="str">
        <f>IF($A471="INSUMO",VLOOKUP($B471,'BANCO DE DADOS MAIO INSUMOS'!$A:$D,2,FALSE),VLOOKUP($B471,'BANCO DE DADOS MAIO SERVIÇOS'!$A:$D,2,FALSE))</f>
        <v>SERVENTE COM ENCARGOS COMPLEMENTARES</v>
      </c>
      <c r="D471" s="769" t="str">
        <f>IF($A471="INSUMO",VLOOKUP($B471,'BANCO DE DADOS MAIO INSUMOS'!$A:$D,3,FALSE),VLOOKUP($B471,'BANCO DE DADOS MAIO SERVIÇOS'!$A:$D,3,FALSE))</f>
        <v>H</v>
      </c>
      <c r="E471" s="773">
        <v>2.1</v>
      </c>
      <c r="F471" s="771">
        <f>IF($A471="INSUMO",VLOOKUP($B471,'BANCO DE DADOS MAIO INSUMOS'!$A:$D,4,FALSE),VLOOKUP($B471,'BANCO DE DADOS MAIO SERVIÇOS'!$A:$D,4,FALSE))</f>
        <v>14.16</v>
      </c>
      <c r="G471" s="772">
        <f>TRUNC(E471*F471,2)</f>
        <v>29.73</v>
      </c>
    </row>
    <row r="472" spans="1:8" ht="15.75">
      <c r="A472" s="1025" t="s">
        <v>1972</v>
      </c>
      <c r="B472" s="795">
        <v>88309</v>
      </c>
      <c r="C472" s="554" t="str">
        <f>IF($A472="INSUMO",VLOOKUP($B472,'BANCO DE DADOS MAIO INSUMOS'!$A:$D,2,FALSE),VLOOKUP($B472,'BANCO DE DADOS MAIO SERVIÇOS'!$A:$D,2,FALSE))</f>
        <v>PEDREIRO COM ENCARGOS COMPLEMENTARES</v>
      </c>
      <c r="D472" s="769" t="str">
        <f>IF($A472="INSUMO",VLOOKUP($B472,'BANCO DE DADOS MAIO INSUMOS'!$A:$D,3,FALSE),VLOOKUP($B472,'BANCO DE DADOS MAIO SERVIÇOS'!$A:$D,3,FALSE))</f>
        <v>H</v>
      </c>
      <c r="E472" s="773">
        <v>0.25</v>
      </c>
      <c r="F472" s="771">
        <f>IF($A472="INSUMO",VLOOKUP($B472,'BANCO DE DADOS MAIO INSUMOS'!$A:$D,4,FALSE),VLOOKUP($B472,'BANCO DE DADOS MAIO SERVIÇOS'!$A:$D,4,FALSE))</f>
        <v>17.45</v>
      </c>
      <c r="G472" s="772">
        <f>TRUNC(E472*F472,2)</f>
        <v>4.3600000000000003</v>
      </c>
    </row>
    <row r="473" spans="1:8" ht="16.5" thickBot="1">
      <c r="A473" s="1025" t="s">
        <v>1972</v>
      </c>
      <c r="B473" s="800">
        <v>88245</v>
      </c>
      <c r="C473" s="555" t="str">
        <f>IF($A473="INSUMO",VLOOKUP($B473,'BANCO DE DADOS MAIO INSUMOS'!$A:$D,2,FALSE),VLOOKUP($B473,'BANCO DE DADOS MAIO SERVIÇOS'!$A:$D,2,FALSE))</f>
        <v>ARMADOR COM ENCARGOS COMPLEMENTARES</v>
      </c>
      <c r="D473" s="787" t="str">
        <f>IF($A473="INSUMO",VLOOKUP($B473,'BANCO DE DADOS MAIO INSUMOS'!$A:$D,3,FALSE),VLOOKUP($B473,'BANCO DE DADOS MAIO SERVIÇOS'!$A:$D,3,FALSE))</f>
        <v>H</v>
      </c>
      <c r="E473" s="788">
        <v>0.08</v>
      </c>
      <c r="F473" s="789">
        <f>IF($A473="INSUMO",VLOOKUP($B473,'BANCO DE DADOS MAIO INSUMOS'!$A:$D,4,FALSE),VLOOKUP($B473,'BANCO DE DADOS MAIO SERVIÇOS'!$A:$D,4,FALSE))</f>
        <v>17.350000000000001</v>
      </c>
      <c r="G473" s="790">
        <f>TRUNC(E473*F473,2)</f>
        <v>1.38</v>
      </c>
    </row>
    <row r="474" spans="1:8" ht="16.5" customHeight="1" thickBot="1">
      <c r="A474" s="1021"/>
      <c r="B474" s="1876" t="s">
        <v>2572</v>
      </c>
      <c r="C474" s="1876"/>
      <c r="D474" s="1876"/>
      <c r="E474" s="1877"/>
      <c r="F474" s="801" t="s">
        <v>1175</v>
      </c>
      <c r="G474" s="802">
        <f>SUM(G467:G473)</f>
        <v>53.390000000000008</v>
      </c>
    </row>
    <row r="475" spans="1:8" s="1102" customFormat="1" ht="13.5" thickBot="1">
      <c r="A475" s="1094"/>
      <c r="B475" s="1095"/>
      <c r="C475" s="1096"/>
      <c r="D475" s="1097"/>
      <c r="E475" s="1098"/>
      <c r="F475" s="1099"/>
      <c r="G475" s="1100"/>
      <c r="H475" s="1101"/>
    </row>
    <row r="476" spans="1:8" s="1102" customFormat="1" ht="33" customHeight="1">
      <c r="A476" s="1021"/>
      <c r="B476" s="762" t="s">
        <v>2550</v>
      </c>
      <c r="C476" s="1883" t="s">
        <v>2573</v>
      </c>
      <c r="D476" s="1884"/>
      <c r="E476" s="1884"/>
      <c r="F476" s="1885"/>
      <c r="G476" s="763" t="s">
        <v>2574</v>
      </c>
      <c r="H476" s="1101"/>
    </row>
    <row r="477" spans="1:8" s="1102" customFormat="1" ht="31.5">
      <c r="A477" s="1021"/>
      <c r="B477" s="1001" t="s">
        <v>2720</v>
      </c>
      <c r="C477" s="1002" t="s">
        <v>1169</v>
      </c>
      <c r="D477" s="1002" t="s">
        <v>30</v>
      </c>
      <c r="E477" s="1002" t="s">
        <v>1170</v>
      </c>
      <c r="F477" s="1023" t="s">
        <v>1171</v>
      </c>
      <c r="G477" s="1024" t="s">
        <v>1172</v>
      </c>
      <c r="H477" s="1101"/>
    </row>
    <row r="478" spans="1:8" ht="15.75">
      <c r="A478" s="1021"/>
      <c r="B478" s="1873" t="s">
        <v>1173</v>
      </c>
      <c r="C478" s="1874"/>
      <c r="D478" s="1874"/>
      <c r="E478" s="1874"/>
      <c r="F478" s="1874"/>
      <c r="G478" s="1875"/>
    </row>
    <row r="479" spans="1:8" ht="15.75">
      <c r="A479" s="1025" t="s">
        <v>1972</v>
      </c>
      <c r="B479" s="795" t="s">
        <v>1213</v>
      </c>
      <c r="C479" s="554" t="s">
        <v>2575</v>
      </c>
      <c r="D479" s="769" t="s">
        <v>30</v>
      </c>
      <c r="E479" s="773">
        <v>1</v>
      </c>
      <c r="F479" s="771">
        <v>1256</v>
      </c>
      <c r="G479" s="772">
        <f>TRUNC(E479*F479,2)</f>
        <v>1256</v>
      </c>
    </row>
    <row r="480" spans="1:8" ht="15.75">
      <c r="A480" s="1021"/>
      <c r="B480" s="1873" t="s">
        <v>1174</v>
      </c>
      <c r="C480" s="1874"/>
      <c r="D480" s="1874"/>
      <c r="E480" s="1874"/>
      <c r="F480" s="1874"/>
      <c r="G480" s="1875"/>
    </row>
    <row r="481" spans="1:8" ht="33.75" customHeight="1">
      <c r="A481" s="1025" t="s">
        <v>1972</v>
      </c>
      <c r="B481" s="795">
        <v>88248</v>
      </c>
      <c r="C481" s="554" t="str">
        <f>IF($A481="INSUMO",VLOOKUP($B481,'BANCO DE DADOS MAIO INSUMOS'!$A:$D,2,FALSE),VLOOKUP($B481,'BANCO DE DADOS MAIO SERVIÇOS'!$A:$D,2,FALSE))</f>
        <v>AUXILIAR DE ENCANADOR OU BOMBEIRO HIDRÁULICO COM ENCARGOS COMPLEMENTARES</v>
      </c>
      <c r="D481" s="769" t="str">
        <f>IF($A481="INSUMO",VLOOKUP($B481,'BANCO DE DADOS MAIO INSUMOS'!$A:$D,3,FALSE),VLOOKUP($B481,'BANCO DE DADOS MAIO SERVIÇOS'!$A:$D,3,FALSE))</f>
        <v>H</v>
      </c>
      <c r="E481" s="773">
        <v>0.5</v>
      </c>
      <c r="F481" s="771">
        <f>IF($A481="INSUMO",VLOOKUP($B481,'BANCO DE DADOS MAIO INSUMOS'!$A:$D,4,FALSE),VLOOKUP($B481,'BANCO DE DADOS MAIO SERVIÇOS'!$A:$D,4,FALSE))</f>
        <v>13.97</v>
      </c>
      <c r="G481" s="772">
        <f>TRUNC(E481*F481,2)</f>
        <v>6.98</v>
      </c>
    </row>
    <row r="482" spans="1:8" ht="30.75" thickBot="1">
      <c r="A482" s="1025" t="s">
        <v>1972</v>
      </c>
      <c r="B482" s="800">
        <v>88267</v>
      </c>
      <c r="C482" s="555" t="str">
        <f>IF($A482="INSUMO",VLOOKUP($B482,'BANCO DE DADOS MAIO INSUMOS'!$A:$D,2,FALSE),VLOOKUP($B482,'BANCO DE DADOS MAIO SERVIÇOS'!$A:$D,2,FALSE))</f>
        <v>ENCANADOR OU BOMBEIRO HIDRÁULICO COM ENCARGOS COMPLEMENTARES</v>
      </c>
      <c r="D482" s="787" t="str">
        <f>IF($A482="INSUMO",VLOOKUP($B482,'BANCO DE DADOS MAIO INSUMOS'!$A:$D,3,FALSE),VLOOKUP($B482,'BANCO DE DADOS MAIO SERVIÇOS'!$A:$D,3,FALSE))</f>
        <v>H</v>
      </c>
      <c r="E482" s="788">
        <v>0.5</v>
      </c>
      <c r="F482" s="789">
        <f>IF($A482="INSUMO",VLOOKUP($B482,'BANCO DE DADOS MAIO INSUMOS'!$A:$D,4,FALSE),VLOOKUP($B482,'BANCO DE DADOS MAIO SERVIÇOS'!$A:$D,4,FALSE))</f>
        <v>17.87</v>
      </c>
      <c r="G482" s="790">
        <f>TRUNC(E482*F482,2)</f>
        <v>8.93</v>
      </c>
    </row>
    <row r="483" spans="1:8" ht="53.25" customHeight="1" thickBot="1">
      <c r="A483" s="1021"/>
      <c r="B483" s="1876" t="s">
        <v>2576</v>
      </c>
      <c r="C483" s="1876"/>
      <c r="D483" s="1876"/>
      <c r="E483" s="1877"/>
      <c r="F483" s="801" t="s">
        <v>1175</v>
      </c>
      <c r="G483" s="802">
        <f>SUM(G479:G482)</f>
        <v>1271.9100000000001</v>
      </c>
    </row>
    <row r="485" spans="1:8" ht="13.5" thickBot="1"/>
    <row r="486" spans="1:8" ht="15.75">
      <c r="B486" s="682"/>
      <c r="C486" s="501" t="s">
        <v>2577</v>
      </c>
      <c r="D486" s="683"/>
      <c r="E486" s="684"/>
      <c r="F486" s="663"/>
      <c r="G486" s="685" t="s">
        <v>30</v>
      </c>
    </row>
    <row r="487" spans="1:8" ht="31.5">
      <c r="B487" s="686" t="s">
        <v>1205</v>
      </c>
      <c r="C487" s="1010" t="s">
        <v>1206</v>
      </c>
      <c r="D487" s="1011" t="s">
        <v>1207</v>
      </c>
      <c r="E487" s="1012" t="s">
        <v>1208</v>
      </c>
      <c r="F487" s="1009" t="s">
        <v>1209</v>
      </c>
      <c r="G487" s="690" t="s">
        <v>1210</v>
      </c>
    </row>
    <row r="488" spans="1:8" ht="30">
      <c r="B488" s="1494">
        <v>43269</v>
      </c>
      <c r="C488" s="1112" t="s">
        <v>2578</v>
      </c>
      <c r="D488" s="390">
        <v>1256</v>
      </c>
      <c r="E488" s="445" t="s">
        <v>2579</v>
      </c>
      <c r="F488" s="1113" t="s">
        <v>2580</v>
      </c>
      <c r="G488" s="1147" t="s">
        <v>2581</v>
      </c>
    </row>
    <row r="489" spans="1:8" ht="16.5" thickBot="1">
      <c r="B489" s="697"/>
      <c r="C489" s="698" t="s">
        <v>1211</v>
      </c>
      <c r="D489" s="699">
        <f>MEDIAN(D488:D488)</f>
        <v>1256</v>
      </c>
      <c r="E489" s="700"/>
      <c r="F489" s="643"/>
      <c r="G489" s="701"/>
    </row>
    <row r="490" spans="1:8" ht="13.5" thickBot="1"/>
    <row r="491" spans="1:8" s="1093" customFormat="1" ht="15.75">
      <c r="A491" s="1021"/>
      <c r="B491" s="762" t="s">
        <v>2551</v>
      </c>
      <c r="C491" s="1805" t="s">
        <v>2582</v>
      </c>
      <c r="D491" s="1805"/>
      <c r="E491" s="1805"/>
      <c r="F491" s="1805"/>
      <c r="G491" s="763" t="s">
        <v>2574</v>
      </c>
      <c r="H491" s="1092"/>
    </row>
    <row r="492" spans="1:8" s="1093" customFormat="1" ht="31.5">
      <c r="A492" s="1021"/>
      <c r="B492" s="1001" t="s">
        <v>2720</v>
      </c>
      <c r="C492" s="1002" t="s">
        <v>1169</v>
      </c>
      <c r="D492" s="1002" t="s">
        <v>30</v>
      </c>
      <c r="E492" s="1002" t="s">
        <v>1170</v>
      </c>
      <c r="F492" s="1023" t="s">
        <v>1171</v>
      </c>
      <c r="G492" s="1024" t="s">
        <v>1172</v>
      </c>
      <c r="H492" s="1092"/>
    </row>
    <row r="493" spans="1:8" s="1093" customFormat="1" ht="15.75">
      <c r="A493" s="1021"/>
      <c r="B493" s="1873" t="s">
        <v>1173</v>
      </c>
      <c r="C493" s="1874"/>
      <c r="D493" s="1874"/>
      <c r="E493" s="1874"/>
      <c r="F493" s="1874"/>
      <c r="G493" s="1875"/>
      <c r="H493" s="1092"/>
    </row>
    <row r="494" spans="1:8" s="1093" customFormat="1" ht="30">
      <c r="A494" s="1025" t="s">
        <v>1972</v>
      </c>
      <c r="B494" s="795" t="s">
        <v>1213</v>
      </c>
      <c r="C494" s="554" t="s">
        <v>2583</v>
      </c>
      <c r="D494" s="769" t="s">
        <v>30</v>
      </c>
      <c r="E494" s="773">
        <v>1</v>
      </c>
      <c r="F494" s="771">
        <f>D505</f>
        <v>1295.54</v>
      </c>
      <c r="G494" s="772">
        <f>TRUNC(E494*F494,2)</f>
        <v>1295.54</v>
      </c>
      <c r="H494" s="1092"/>
    </row>
    <row r="495" spans="1:8" s="1116" customFormat="1" ht="15.75">
      <c r="A495" s="1114"/>
      <c r="B495" s="1873" t="s">
        <v>1174</v>
      </c>
      <c r="C495" s="1874"/>
      <c r="D495" s="1874"/>
      <c r="E495" s="1874"/>
      <c r="F495" s="1874"/>
      <c r="G495" s="1875"/>
      <c r="H495" s="1115"/>
    </row>
    <row r="496" spans="1:8" s="1116" customFormat="1" ht="30">
      <c r="A496" s="1025" t="s">
        <v>1972</v>
      </c>
      <c r="B496" s="795">
        <v>88248</v>
      </c>
      <c r="C496" s="554" t="str">
        <f>IF($A496="INSUMO",VLOOKUP($B496,'BANCO DE DADOS MAIO INSUMOS'!$A:$D,2,FALSE),VLOOKUP($B496,'BANCO DE DADOS MAIO SERVIÇOS'!$A:$D,2,FALSE))</f>
        <v>AUXILIAR DE ENCANADOR OU BOMBEIRO HIDRÁULICO COM ENCARGOS COMPLEMENTARES</v>
      </c>
      <c r="D496" s="769" t="str">
        <f>IF($A496="INSUMO",VLOOKUP($B496,'BANCO DE DADOS MAIO INSUMOS'!$A:$D,3,FALSE),VLOOKUP($B496,'BANCO DE DADOS MAIO SERVIÇOS'!$A:$D,3,FALSE))</f>
        <v>H</v>
      </c>
      <c r="E496" s="773">
        <v>3</v>
      </c>
      <c r="F496" s="771">
        <f>IF($A496="INSUMO",VLOOKUP($B496,'BANCO DE DADOS MAIO INSUMOS'!$A:$D,4,FALSE),VLOOKUP($B496,'BANCO DE DADOS MAIO SERVIÇOS'!$A:$D,4,FALSE))</f>
        <v>13.97</v>
      </c>
      <c r="G496" s="772">
        <f>TRUNC(E496*F496,2)</f>
        <v>41.91</v>
      </c>
      <c r="H496" s="1115"/>
    </row>
    <row r="497" spans="1:11" s="1116" customFormat="1" ht="30.75" thickBot="1">
      <c r="A497" s="1025" t="s">
        <v>1972</v>
      </c>
      <c r="B497" s="800">
        <v>88267</v>
      </c>
      <c r="C497" s="555" t="str">
        <f>IF($A497="INSUMO",VLOOKUP($B497,'BANCO DE DADOS MAIO INSUMOS'!$A:$D,2,FALSE),VLOOKUP($B497,'BANCO DE DADOS MAIO SERVIÇOS'!$A:$D,2,FALSE))</f>
        <v>ENCANADOR OU BOMBEIRO HIDRÁULICO COM ENCARGOS COMPLEMENTARES</v>
      </c>
      <c r="D497" s="787" t="str">
        <f>IF($A497="INSUMO",VLOOKUP($B497,'BANCO DE DADOS MAIO INSUMOS'!$A:$D,3,FALSE),VLOOKUP($B497,'BANCO DE DADOS MAIO SERVIÇOS'!$A:$D,3,FALSE))</f>
        <v>H</v>
      </c>
      <c r="E497" s="788">
        <v>3</v>
      </c>
      <c r="F497" s="789">
        <f>IF($A497="INSUMO",VLOOKUP($B497,'BANCO DE DADOS MAIO INSUMOS'!$A:$D,4,FALSE),VLOOKUP($B497,'BANCO DE DADOS MAIO SERVIÇOS'!$A:$D,4,FALSE))</f>
        <v>17.87</v>
      </c>
      <c r="G497" s="790">
        <f>TRUNC(E497*F497,2)</f>
        <v>53.61</v>
      </c>
      <c r="H497" s="1115"/>
    </row>
    <row r="498" spans="1:11" s="1116" customFormat="1" ht="16.5" customHeight="1" thickBot="1">
      <c r="A498" s="1021"/>
      <c r="B498" s="1876" t="s">
        <v>2584</v>
      </c>
      <c r="C498" s="1876"/>
      <c r="D498" s="1876"/>
      <c r="E498" s="1877"/>
      <c r="F498" s="801" t="s">
        <v>1175</v>
      </c>
      <c r="G498" s="802">
        <f>SUM(G494:G497)</f>
        <v>1391.06</v>
      </c>
      <c r="H498" s="1115"/>
    </row>
    <row r="499" spans="1:11" s="1116" customFormat="1">
      <c r="A499" s="1092"/>
      <c r="H499" s="1115"/>
    </row>
    <row r="500" spans="1:11" s="1116" customFormat="1" ht="13.5" thickBot="1">
      <c r="A500" s="1092"/>
      <c r="H500" s="1115"/>
    </row>
    <row r="501" spans="1:11" s="1116" customFormat="1" ht="31.5">
      <c r="A501" s="1092"/>
      <c r="B501" s="682"/>
      <c r="C501" s="501" t="s">
        <v>2583</v>
      </c>
      <c r="D501" s="683"/>
      <c r="E501" s="684"/>
      <c r="F501" s="663"/>
      <c r="G501" s="685" t="s">
        <v>30</v>
      </c>
      <c r="H501" s="1115"/>
    </row>
    <row r="502" spans="1:11" s="1116" customFormat="1" ht="31.5">
      <c r="A502" s="1092"/>
      <c r="B502" s="686" t="s">
        <v>1205</v>
      </c>
      <c r="C502" s="1010" t="s">
        <v>1206</v>
      </c>
      <c r="D502" s="1011" t="s">
        <v>1207</v>
      </c>
      <c r="E502" s="1012" t="s">
        <v>1208</v>
      </c>
      <c r="F502" s="1009" t="s">
        <v>1209</v>
      </c>
      <c r="G502" s="690" t="s">
        <v>1210</v>
      </c>
      <c r="H502" s="1115"/>
    </row>
    <row r="503" spans="1:11" s="1116" customFormat="1" ht="30">
      <c r="A503" s="1495"/>
      <c r="B503" s="1496">
        <v>43266</v>
      </c>
      <c r="C503" s="1500" t="s">
        <v>2585</v>
      </c>
      <c r="D503" s="1506">
        <v>1295.54</v>
      </c>
      <c r="E503" s="1505" t="s">
        <v>2586</v>
      </c>
      <c r="F503" s="1507" t="s">
        <v>2587</v>
      </c>
      <c r="G503" s="1508" t="s">
        <v>7963</v>
      </c>
      <c r="H503" s="1115"/>
    </row>
    <row r="504" spans="1:11" s="1116" customFormat="1" ht="15">
      <c r="A504" s="1092"/>
      <c r="B504" s="1496">
        <v>43273</v>
      </c>
      <c r="C504" s="1503" t="s">
        <v>7964</v>
      </c>
      <c r="D504" s="1501">
        <v>1396</v>
      </c>
      <c r="E504" s="1502" t="s">
        <v>7965</v>
      </c>
      <c r="F504" s="1504" t="s">
        <v>7966</v>
      </c>
      <c r="G504" s="1509" t="s">
        <v>7967</v>
      </c>
      <c r="H504" s="1115"/>
    </row>
    <row r="505" spans="1:11" s="1116" customFormat="1" ht="16.5" thickBot="1">
      <c r="A505" s="1092"/>
      <c r="B505" s="697"/>
      <c r="C505" s="698" t="s">
        <v>1211</v>
      </c>
      <c r="D505" s="699">
        <f>D503</f>
        <v>1295.54</v>
      </c>
      <c r="E505" s="700"/>
      <c r="F505" s="643"/>
      <c r="G505" s="701"/>
      <c r="H505" s="1115"/>
    </row>
    <row r="506" spans="1:11" ht="13.5" thickBot="1">
      <c r="A506" s="1609"/>
      <c r="B506" s="1610"/>
      <c r="C506" s="1610"/>
      <c r="D506" s="1610"/>
      <c r="E506" s="1610"/>
      <c r="F506" s="1610"/>
      <c r="G506" s="1610"/>
      <c r="H506" s="1609"/>
      <c r="I506" s="1563"/>
      <c r="J506" s="1563"/>
      <c r="K506" s="1563"/>
    </row>
    <row r="507" spans="1:11" ht="15.75">
      <c r="A507" s="1607"/>
      <c r="B507" s="1619" t="s">
        <v>13720</v>
      </c>
      <c r="C507" s="1805" t="s">
        <v>6386</v>
      </c>
      <c r="D507" s="1805"/>
      <c r="E507" s="1805"/>
      <c r="F507" s="1805"/>
      <c r="G507" s="1620" t="s">
        <v>30</v>
      </c>
      <c r="H507" s="1613">
        <f>G520</f>
        <v>132.55000000000001</v>
      </c>
      <c r="I507" s="1563"/>
      <c r="J507" s="1563"/>
      <c r="K507" s="1563"/>
    </row>
    <row r="508" spans="1:11" ht="31.5">
      <c r="A508" s="1607"/>
      <c r="B508" s="1626" t="s">
        <v>1306</v>
      </c>
      <c r="C508" s="1592" t="s">
        <v>1169</v>
      </c>
      <c r="D508" s="1592" t="s">
        <v>30</v>
      </c>
      <c r="E508" s="1592" t="s">
        <v>1170</v>
      </c>
      <c r="F508" s="1587" t="s">
        <v>1171</v>
      </c>
      <c r="G508" s="1582" t="s">
        <v>1172</v>
      </c>
      <c r="H508" s="1609"/>
      <c r="I508" s="1563"/>
      <c r="J508" s="1563"/>
      <c r="K508" s="1563"/>
    </row>
    <row r="509" spans="1:11" ht="15.75">
      <c r="A509" s="1607"/>
      <c r="B509" s="1870" t="s">
        <v>1173</v>
      </c>
      <c r="C509" s="1871"/>
      <c r="D509" s="1871"/>
      <c r="E509" s="1871"/>
      <c r="F509" s="1871"/>
      <c r="G509" s="1872"/>
      <c r="H509" s="1609"/>
      <c r="I509" s="1563"/>
      <c r="J509" s="1563"/>
      <c r="K509" s="1563"/>
    </row>
    <row r="510" spans="1:11" ht="15.75">
      <c r="A510" s="1608" t="s">
        <v>1971</v>
      </c>
      <c r="B510" s="1578">
        <v>1379</v>
      </c>
      <c r="C510" s="1585" t="str">
        <f>IF($A510="INSUMO",VLOOKUP($B510,'BANCO DE DADOS MAIO INSUMOS'!$A:$D,2,FALSE),VLOOKUP($B510,'BANCO DE DADOS MAIO SERVIÇOS'!$A:$D,2,FALSE))</f>
        <v>CIMENTO PORTLAND COMPOSTO CP II-32</v>
      </c>
      <c r="D510" s="1584" t="str">
        <f>IF($A510="INSUMO",VLOOKUP($B510,'BANCO DE DADOS MAIO INSUMOS'!$A:$D,3,FALSE),VLOOKUP($B510,'BANCO DE DADOS MAIO SERVIÇOS'!$A:$D,3,FALSE))</f>
        <v xml:space="preserve">KG    </v>
      </c>
      <c r="E510" s="1576">
        <v>0.8</v>
      </c>
      <c r="F510" s="1570">
        <f>IF($A510="INSUMO",VLOOKUP($B510,'BANCO DE DADOS MAIO INSUMOS'!$A:$D,4,FALSE),VLOOKUP($B510,'BANCO DE DADOS MAIO SERVIÇOS'!$A:$D,4,FALSE))</f>
        <v>0.49</v>
      </c>
      <c r="G510" s="1572">
        <v>0.39</v>
      </c>
      <c r="H510" s="1609"/>
      <c r="I510" s="1563"/>
      <c r="J510" s="1563"/>
      <c r="K510" s="1563"/>
    </row>
    <row r="511" spans="1:11" ht="30">
      <c r="A511" s="1608" t="s">
        <v>1972</v>
      </c>
      <c r="B511" s="1578">
        <v>6087</v>
      </c>
      <c r="C511" s="1585" t="str">
        <f>IF($A511="INSUMO",VLOOKUP($B511,'BANCO DE DADOS MAIO INSUMOS'!$A:$D,2,FALSE),VLOOKUP($B511,'BANCO DE DADOS MAIO SERVIÇOS'!$A:$D,2,FALSE))</f>
        <v>TAMPA EM CONCRETO ARMADO 60X60X5CM P/CX INSPECAO/FOSSA SEPTICA</v>
      </c>
      <c r="D511" s="1584" t="str">
        <f>IF($A511="INSUMO",VLOOKUP($B511,'BANCO DE DADOS MAIO INSUMOS'!$A:$D,3,FALSE),VLOOKUP($B511,'BANCO DE DADOS MAIO SERVIÇOS'!$A:$D,3,FALSE))</f>
        <v>UN</v>
      </c>
      <c r="E511" s="1576">
        <v>1</v>
      </c>
      <c r="F511" s="1570">
        <f>IF($A511="INSUMO",VLOOKUP($B511,'BANCO DE DADOS MAIO INSUMOS'!$A:$D,4,FALSE),VLOOKUP($B511,'BANCO DE DADOS MAIO SERVIÇOS'!$A:$D,4,FALSE))</f>
        <v>21.35</v>
      </c>
      <c r="G511" s="1572">
        <v>21.35</v>
      </c>
      <c r="H511" s="1609"/>
      <c r="I511" s="1563"/>
      <c r="J511" s="1563"/>
      <c r="K511" s="1563"/>
    </row>
    <row r="512" spans="1:11" ht="15.75">
      <c r="A512" s="1608" t="s">
        <v>1971</v>
      </c>
      <c r="B512" s="1578">
        <v>7258</v>
      </c>
      <c r="C512" s="1585" t="str">
        <f>IF($A512="INSUMO",VLOOKUP($B512,'BANCO DE DADOS MAIO INSUMOS'!$A:$D,2,FALSE),VLOOKUP($B512,'BANCO DE DADOS MAIO SERVIÇOS'!$A:$D,2,FALSE))</f>
        <v>TIJOLO CERAMICO MACICO *5 X 10 X 20* CM</v>
      </c>
      <c r="D512" s="1584" t="str">
        <f>IF($A512="INSUMO",VLOOKUP($B512,'BANCO DE DADOS MAIO INSUMOS'!$A:$D,3,FALSE),VLOOKUP($B512,'BANCO DE DADOS MAIO SERVIÇOS'!$A:$D,3,FALSE))</f>
        <v xml:space="preserve">UN    </v>
      </c>
      <c r="E512" s="1576">
        <v>75.885999999999996</v>
      </c>
      <c r="F512" s="1570">
        <f>IF($A512="INSUMO",VLOOKUP($B512,'BANCO DE DADOS MAIO INSUMOS'!$A:$D,4,FALSE),VLOOKUP($B512,'BANCO DE DADOS MAIO SERVIÇOS'!$A:$D,4,FALSE))</f>
        <v>0.33</v>
      </c>
      <c r="G512" s="1572">
        <v>25.04</v>
      </c>
      <c r="H512" s="1609"/>
      <c r="I512" s="1563"/>
      <c r="J512" s="1563"/>
      <c r="K512" s="1563"/>
    </row>
    <row r="513" spans="1:11" ht="60">
      <c r="A513" s="1608" t="s">
        <v>1972</v>
      </c>
      <c r="B513" s="1578">
        <v>87335</v>
      </c>
      <c r="C513" s="1585" t="str">
        <f>IF($A513="INSUMO",VLOOKUP($B513,'BANCO DE DADOS MAIO INSUMOS'!$A:$D,2,FALSE),VLOOKUP($B513,'BANCO DE DADOS MAIO SERVIÇOS'!$A:$D,2,FALSE))</f>
        <v>ARGAMASSA TRAÇO 1:2:8 (CIMENTO, CAL E AREIA MÉDIA) PARA EMBOÇO/MASSA ÚNICA/ASSENTAMENTO DE ALVENARIA DE VEDAÇÃO, PREPARO MECÂNICO COM MISTURADOR DE EIXO HORIZONTAL DE 300 KG. AF_06/2014</v>
      </c>
      <c r="D513" s="1584" t="str">
        <f>IF($A513="INSUMO",VLOOKUP($B513,'BANCO DE DADOS MAIO INSUMOS'!$A:$D,3,FALSE),VLOOKUP($B513,'BANCO DE DADOS MAIO SERVIÇOS'!$A:$D,3,FALSE))</f>
        <v>M3</v>
      </c>
      <c r="E513" s="1576">
        <v>2.2800000000000001E-2</v>
      </c>
      <c r="F513" s="1570">
        <f>IF($A513="INSUMO",VLOOKUP($B513,'BANCO DE DADOS MAIO INSUMOS'!$A:$D,4,FALSE),VLOOKUP($B513,'BANCO DE DADOS MAIO SERVIÇOS'!$A:$D,4,FALSE))</f>
        <v>333.42</v>
      </c>
      <c r="G513" s="1572">
        <v>7.6</v>
      </c>
      <c r="H513" s="1609"/>
      <c r="I513" s="1563"/>
      <c r="J513" s="1563"/>
      <c r="K513" s="1563"/>
    </row>
    <row r="514" spans="1:11" ht="30">
      <c r="A514" s="1608" t="s">
        <v>1972</v>
      </c>
      <c r="B514" s="1578">
        <v>88630</v>
      </c>
      <c r="C514" s="1585" t="str">
        <f>IF($A514="INSUMO",VLOOKUP($B514,'BANCO DE DADOS MAIO INSUMOS'!$A:$D,2,FALSE),VLOOKUP($B514,'BANCO DE DADOS MAIO SERVIÇOS'!$A:$D,2,FALSE))</f>
        <v>ARGAMASSA TRAÇO 1:4 (CIMENTO E AREIA MÉDIA), PREPARO MECÂNICO COM BETONEIRA 400 L. AF_08/2014</v>
      </c>
      <c r="D514" s="1584" t="str">
        <f>IF($A514="INSUMO",VLOOKUP($B514,'BANCO DE DADOS MAIO INSUMOS'!$A:$D,3,FALSE),VLOOKUP($B514,'BANCO DE DADOS MAIO SERVIÇOS'!$A:$D,3,FALSE))</f>
        <v>M3</v>
      </c>
      <c r="E514" s="1576">
        <v>1.6500000000000001E-2</v>
      </c>
      <c r="F514" s="1570">
        <f>IF($A514="INSUMO",VLOOKUP($B514,'BANCO DE DADOS MAIO INSUMOS'!$A:$D,4,FALSE),VLOOKUP($B514,'BANCO DE DADOS MAIO SERVIÇOS'!$A:$D,4,FALSE))</f>
        <v>289.10000000000002</v>
      </c>
      <c r="G514" s="1572">
        <v>4.7699999999999996</v>
      </c>
      <c r="H514" s="1609"/>
      <c r="I514" s="1563"/>
      <c r="J514" s="1563"/>
      <c r="K514" s="1563"/>
    </row>
    <row r="515" spans="1:11" ht="30">
      <c r="A515" s="1608" t="s">
        <v>1972</v>
      </c>
      <c r="B515" s="1578">
        <v>93358</v>
      </c>
      <c r="C515" s="1585" t="str">
        <f>IF($A515="INSUMO",VLOOKUP($B515,'BANCO DE DADOS MAIO INSUMOS'!$A:$D,2,FALSE),VLOOKUP($B515,'BANCO DE DADOS MAIO SERVIÇOS'!$A:$D,2,FALSE))</f>
        <v>ESCAVAÇÃO MANUAL DE VALA COM PROFUNDIDADE MENOR OU IGUAL A 1,30 M. AF_03/2016</v>
      </c>
      <c r="D515" s="1584" t="str">
        <f>IF($A515="INSUMO",VLOOKUP($B515,'BANCO DE DADOS MAIO INSUMOS'!$A:$D,3,FALSE),VLOOKUP($B515,'BANCO DE DADOS MAIO SERVIÇOS'!$A:$D,3,FALSE))</f>
        <v>M3</v>
      </c>
      <c r="E515" s="1576">
        <v>0.216</v>
      </c>
      <c r="F515" s="1570">
        <f>IF($A515="INSUMO",VLOOKUP($B515,'BANCO DE DADOS MAIO INSUMOS'!$A:$D,4,FALSE),VLOOKUP($B515,'BANCO DE DADOS MAIO SERVIÇOS'!$A:$D,4,FALSE))</f>
        <v>56.01</v>
      </c>
      <c r="G515" s="1572">
        <v>12.09</v>
      </c>
      <c r="H515" s="1609"/>
      <c r="I515" s="1563"/>
      <c r="J515" s="1563"/>
      <c r="K515" s="1563"/>
    </row>
    <row r="516" spans="1:11" ht="30">
      <c r="A516" s="1608" t="s">
        <v>1972</v>
      </c>
      <c r="B516" s="1578">
        <v>94969</v>
      </c>
      <c r="C516" s="1585" t="str">
        <f>IF($A516="INSUMO",VLOOKUP($B516,'BANCO DE DADOS MAIO INSUMOS'!$A:$D,2,FALSE),VLOOKUP($B516,'BANCO DE DADOS MAIO SERVIÇOS'!$A:$D,2,FALSE))</f>
        <v>CONCRETO FCK = 15MPA, TRAÇO 1:3,4:3,5 (CIMENTO/ AREIA MÉDIA/ BRITA 1)  - PREPARO MECÂNICO COM BETONEIRA 600 L. AF_07/2016</v>
      </c>
      <c r="D516" s="1584" t="str">
        <f>IF($A516="INSUMO",VLOOKUP($B516,'BANCO DE DADOS MAIO INSUMOS'!$A:$D,3,FALSE),VLOOKUP($B516,'BANCO DE DADOS MAIO SERVIÇOS'!$A:$D,3,FALSE))</f>
        <v>M3</v>
      </c>
      <c r="E516" s="1576">
        <v>1.7999999999999999E-2</v>
      </c>
      <c r="F516" s="1570">
        <f>IF($A516="INSUMO",VLOOKUP($B516,'BANCO DE DADOS MAIO INSUMOS'!$A:$D,4,FALSE),VLOOKUP($B516,'BANCO DE DADOS MAIO SERVIÇOS'!$A:$D,4,FALSE))</f>
        <v>266.91000000000003</v>
      </c>
      <c r="G516" s="1572">
        <v>4.8</v>
      </c>
      <c r="H516" s="1609"/>
      <c r="I516" s="1563"/>
      <c r="J516" s="1563"/>
      <c r="K516" s="1563"/>
    </row>
    <row r="517" spans="1:11" ht="15.75">
      <c r="A517" s="1607"/>
      <c r="B517" s="1870" t="s">
        <v>1174</v>
      </c>
      <c r="C517" s="1871"/>
      <c r="D517" s="1871"/>
      <c r="E517" s="1871"/>
      <c r="F517" s="1871"/>
      <c r="G517" s="1872"/>
      <c r="H517" s="1609"/>
      <c r="I517" s="1563"/>
      <c r="J517" s="1563"/>
      <c r="K517" s="1563"/>
    </row>
    <row r="518" spans="1:11" ht="15.75">
      <c r="A518" s="1608" t="s">
        <v>1972</v>
      </c>
      <c r="B518" s="1578">
        <v>88309</v>
      </c>
      <c r="C518" s="1585" t="str">
        <f>IF($A518="INSUMO",VLOOKUP($B518,'BANCO DE DADOS MAIO INSUMOS'!$A:$D,2,FALSE),VLOOKUP($B518,'BANCO DE DADOS MAIO SERVIÇOS'!$A:$D,2,FALSE))</f>
        <v>PEDREIRO COM ENCARGOS COMPLEMENTARES</v>
      </c>
      <c r="D518" s="1584" t="str">
        <f>IF($A518="INSUMO",VLOOKUP($B518,'BANCO DE DADOS MAIO INSUMOS'!$A:$D,3,FALSE),VLOOKUP($B518,'BANCO DE DADOS MAIO SERVIÇOS'!$A:$D,3,FALSE))</f>
        <v>H</v>
      </c>
      <c r="E518" s="1576">
        <v>1.9</v>
      </c>
      <c r="F518" s="1570">
        <f>IF($A518="INSUMO",VLOOKUP($B518,'BANCO DE DADOS MAIO INSUMOS'!$A:$D,4,FALSE),VLOOKUP($B518,'BANCO DE DADOS MAIO SERVIÇOS'!$A:$D,4,FALSE))</f>
        <v>17.45</v>
      </c>
      <c r="G518" s="1572">
        <v>33.15</v>
      </c>
      <c r="H518" s="1609"/>
      <c r="I518" s="1563"/>
      <c r="J518" s="1563"/>
      <c r="K518" s="1563"/>
    </row>
    <row r="519" spans="1:11" ht="16.5" thickBot="1">
      <c r="A519" s="1608" t="s">
        <v>1972</v>
      </c>
      <c r="B519" s="1618">
        <v>88316</v>
      </c>
      <c r="C519" s="1600" t="str">
        <f>IF($A519="INSUMO",VLOOKUP($B519,'BANCO DE DADOS MAIO INSUMOS'!$A:$D,2,FALSE),VLOOKUP($B519,'BANCO DE DADOS MAIO SERVIÇOS'!$A:$D,2,FALSE))</f>
        <v>SERVENTE COM ENCARGOS COMPLEMENTARES</v>
      </c>
      <c r="D519" s="1615" t="str">
        <f>IF($A519="INSUMO",VLOOKUP($B519,'BANCO DE DADOS MAIO INSUMOS'!$A:$D,3,FALSE),VLOOKUP($B519,'BANCO DE DADOS MAIO SERVIÇOS'!$A:$D,3,FALSE))</f>
        <v>H</v>
      </c>
      <c r="E519" s="1590">
        <v>1.65</v>
      </c>
      <c r="F519" s="1616">
        <f>IF($A519="INSUMO",VLOOKUP($B519,'BANCO DE DADOS MAIO INSUMOS'!$A:$D,4,FALSE),VLOOKUP($B519,'BANCO DE DADOS MAIO SERVIÇOS'!$A:$D,4,FALSE))</f>
        <v>14.16</v>
      </c>
      <c r="G519" s="1617">
        <v>23.36</v>
      </c>
      <c r="H519" s="1609"/>
      <c r="I519" s="1563"/>
      <c r="J519" s="1563"/>
      <c r="K519" s="1563"/>
    </row>
    <row r="520" spans="1:11" ht="16.5" thickBot="1">
      <c r="A520" s="1607"/>
      <c r="B520" s="1867" t="s">
        <v>13719</v>
      </c>
      <c r="C520" s="1867"/>
      <c r="D520" s="1867"/>
      <c r="E520" s="1867"/>
      <c r="F520" s="1611" t="s">
        <v>1175</v>
      </c>
      <c r="G520" s="1612">
        <f>SUM(G510:G519)</f>
        <v>132.55000000000001</v>
      </c>
      <c r="H520" s="1609"/>
      <c r="I520" s="1563"/>
      <c r="J520" s="1563"/>
      <c r="K520" s="1563"/>
    </row>
    <row r="521" spans="1:11" ht="13.5" thickBot="1"/>
    <row r="522" spans="1:11" s="1607" customFormat="1" ht="15.75">
      <c r="B522" s="1619" t="s">
        <v>13788</v>
      </c>
      <c r="C522" s="1805" t="s">
        <v>2255</v>
      </c>
      <c r="D522" s="1805"/>
      <c r="E522" s="1805"/>
      <c r="F522" s="1805"/>
      <c r="G522" s="1620" t="s">
        <v>30</v>
      </c>
    </row>
    <row r="523" spans="1:11" s="1607" customFormat="1" ht="31.5">
      <c r="B523" s="1660" t="s">
        <v>2720</v>
      </c>
      <c r="C523" s="1664" t="s">
        <v>1169</v>
      </c>
      <c r="D523" s="1664" t="s">
        <v>30</v>
      </c>
      <c r="E523" s="1664" t="s">
        <v>1170</v>
      </c>
      <c r="F523" s="1665" t="s">
        <v>1171</v>
      </c>
      <c r="G523" s="1666" t="s">
        <v>1172</v>
      </c>
    </row>
    <row r="524" spans="1:11" s="1607" customFormat="1" ht="15.75">
      <c r="B524" s="1862" t="s">
        <v>1173</v>
      </c>
      <c r="C524" s="1863"/>
      <c r="D524" s="1863"/>
      <c r="E524" s="1863"/>
      <c r="F524" s="1863"/>
      <c r="G524" s="1864"/>
    </row>
    <row r="525" spans="1:11" s="1607" customFormat="1" ht="30">
      <c r="A525" s="1645" t="s">
        <v>1971</v>
      </c>
      <c r="B525" s="1667">
        <v>11762</v>
      </c>
      <c r="C525" s="1668" t="str">
        <f>IF($A525="INSUMO",VLOOKUP($B525,'BANCO DE DADOS MAIO INSUMOS'!$A:$D,2,FALSE),VLOOKUP($B525,'BANCO DE DADOS MAIO SERVIÇOS'!$A:$D,2,FALSE))</f>
        <v>TORNEIRA CROMADA COM BICO PARA JARDIM/TANQUE 1/2 " OU 3/4 " (REF 1153)</v>
      </c>
      <c r="D525" s="1669" t="str">
        <f>IF($A525="INSUMO",VLOOKUP($B525,'BANCO DE DADOS MAIO INSUMOS'!$A:$D,3,FALSE),VLOOKUP($B525,'BANCO DE DADOS MAIO SERVIÇOS'!$A:$D,3,FALSE))</f>
        <v xml:space="preserve">UN    </v>
      </c>
      <c r="E525" s="1670">
        <v>1</v>
      </c>
      <c r="F525" s="1671">
        <f>IF($A525="INSUMO",VLOOKUP($B525,'BANCO DE DADOS MAIO INSUMOS'!$A:$D,4,FALSE),VLOOKUP($B525,'BANCO DE DADOS MAIO SERVIÇOS'!$A:$D,4,FALSE))</f>
        <v>54.65</v>
      </c>
      <c r="G525" s="1672">
        <f>TRUNC(E525*F525,2)</f>
        <v>54.65</v>
      </c>
    </row>
    <row r="526" spans="1:11" s="1607" customFormat="1" ht="15.75">
      <c r="A526" s="1645" t="s">
        <v>1971</v>
      </c>
      <c r="B526" s="1667">
        <v>3146</v>
      </c>
      <c r="C526" s="1668" t="str">
        <f>IF($A526="INSUMO",VLOOKUP($B526,'BANCO DE DADOS MAIO INSUMOS'!$A:$D,2,FALSE),VLOOKUP($B526,'BANCO DE DADOS MAIO SERVIÇOS'!$A:$D,2,FALSE))</f>
        <v>FITA VEDA ROSCA EM ROLOS DE 18 MM X 10 M (L X C)</v>
      </c>
      <c r="D526" s="1669" t="str">
        <f>IF($A526="INSUMO",VLOOKUP($B526,'BANCO DE DADOS MAIO INSUMOS'!$A:$D,3,FALSE),VLOOKUP($B526,'BANCO DE DADOS MAIO SERVIÇOS'!$A:$D,3,FALSE))</f>
        <v xml:space="preserve">UN    </v>
      </c>
      <c r="E526" s="1670">
        <v>0.05</v>
      </c>
      <c r="F526" s="1671">
        <f>IF($A526="INSUMO",VLOOKUP($B526,'BANCO DE DADOS MAIO INSUMOS'!$A:$D,4,FALSE),VLOOKUP($B526,'BANCO DE DADOS MAIO SERVIÇOS'!$A:$D,4,FALSE))</f>
        <v>3.39</v>
      </c>
      <c r="G526" s="1672">
        <f>TRUNC(E526*F526,2)</f>
        <v>0.16</v>
      </c>
    </row>
    <row r="527" spans="1:11" s="1560" customFormat="1" ht="15.75">
      <c r="A527" s="1607"/>
      <c r="B527" s="1862" t="s">
        <v>1174</v>
      </c>
      <c r="C527" s="1863"/>
      <c r="D527" s="1863"/>
      <c r="E527" s="1863"/>
      <c r="F527" s="1863"/>
      <c r="G527" s="1864"/>
      <c r="H527" s="1607"/>
    </row>
    <row r="528" spans="1:11" s="1560" customFormat="1" ht="15.75">
      <c r="A528" s="1645" t="s">
        <v>1972</v>
      </c>
      <c r="B528" s="1667">
        <v>88316</v>
      </c>
      <c r="C528" s="1668" t="str">
        <f>IF($A528="INSUMO",VLOOKUP($B528,'BANCO DE DADOS MAIO INSUMOS'!$A:$D,2,FALSE),VLOOKUP($B528,'BANCO DE DADOS MAIO SERVIÇOS'!$A:$D,2,FALSE))</f>
        <v>SERVENTE COM ENCARGOS COMPLEMENTARES</v>
      </c>
      <c r="D528" s="1669" t="str">
        <f>IF($A528="INSUMO",VLOOKUP($B528,'BANCO DE DADOS MAIO INSUMOS'!$A:$D,3,FALSE),VLOOKUP($B528,'BANCO DE DADOS MAIO SERVIÇOS'!$A:$D,3,FALSE))</f>
        <v>H</v>
      </c>
      <c r="E528" s="1673">
        <v>0.5</v>
      </c>
      <c r="F528" s="1671">
        <f>IF($A528="INSUMO",VLOOKUP($B528,'BANCO DE DADOS MAIO INSUMOS'!$A:$D,4,FALSE),VLOOKUP($B528,'BANCO DE DADOS MAIO SERVIÇOS'!$A:$D,4,FALSE))</f>
        <v>14.16</v>
      </c>
      <c r="G528" s="1672">
        <f>TRUNC(E528*F528,2)</f>
        <v>7.08</v>
      </c>
      <c r="H528" s="1607"/>
    </row>
    <row r="529" spans="1:8" s="1560" customFormat="1" ht="30.75" thickBot="1">
      <c r="A529" s="1645" t="s">
        <v>1972</v>
      </c>
      <c r="B529" s="1618">
        <v>88267</v>
      </c>
      <c r="C529" s="1674" t="str">
        <f>IF($A529="INSUMO",VLOOKUP($B529,'BANCO DE DADOS MAIO INSUMOS'!$A:$D,2,FALSE),VLOOKUP($B529,'BANCO DE DADOS MAIO SERVIÇOS'!$A:$D,2,FALSE))</f>
        <v>ENCANADOR OU BOMBEIRO HIDRÁULICO COM ENCARGOS COMPLEMENTARES</v>
      </c>
      <c r="D529" s="1675" t="str">
        <f>IF($A529="INSUMO",VLOOKUP($B529,'BANCO DE DADOS MAIO INSUMOS'!$A:$D,3,FALSE),VLOOKUP($B529,'BANCO DE DADOS MAIO SERVIÇOS'!$A:$D,3,FALSE))</f>
        <v>H</v>
      </c>
      <c r="E529" s="1676">
        <v>0.5</v>
      </c>
      <c r="F529" s="1677">
        <f>IF($A529="INSUMO",VLOOKUP($B529,'BANCO DE DADOS MAIO INSUMOS'!$A:$D,4,FALSE),VLOOKUP($B529,'BANCO DE DADOS MAIO SERVIÇOS'!$A:$D,4,FALSE))</f>
        <v>17.87</v>
      </c>
      <c r="G529" s="1678">
        <f>TRUNC(E529*F529,2)</f>
        <v>8.93</v>
      </c>
      <c r="H529" s="1607"/>
    </row>
    <row r="530" spans="1:8" s="1560" customFormat="1" ht="16.5" thickBot="1">
      <c r="A530" s="1607"/>
      <c r="B530" s="1867" t="s">
        <v>2256</v>
      </c>
      <c r="C530" s="1867"/>
      <c r="D530" s="1867"/>
      <c r="E530" s="1868"/>
      <c r="F530" s="1648" t="s">
        <v>1175</v>
      </c>
      <c r="G530" s="1612">
        <f>SUM(G525:G529)</f>
        <v>70.819999999999993</v>
      </c>
      <c r="H530" s="1607"/>
    </row>
    <row r="531" spans="1:8" s="1560" customFormat="1" ht="54.75" customHeight="1">
      <c r="A531" s="1607"/>
      <c r="B531" s="1869" t="s">
        <v>2244</v>
      </c>
      <c r="C531" s="1869"/>
      <c r="D531" s="1869"/>
      <c r="E531" s="1869"/>
      <c r="F531" s="1869"/>
      <c r="G531" s="1869"/>
      <c r="H531" s="774"/>
    </row>
    <row r="532" spans="1:8" s="1560" customFormat="1" ht="72" customHeight="1">
      <c r="A532" s="1607"/>
      <c r="B532" s="1866" t="s">
        <v>2257</v>
      </c>
      <c r="C532" s="1866"/>
      <c r="D532" s="1866"/>
      <c r="E532" s="1866"/>
      <c r="F532" s="1866"/>
      <c r="G532" s="1866"/>
      <c r="H532" s="1866"/>
    </row>
    <row r="533" spans="1:8" s="1560" customFormat="1" ht="15.75" thickBot="1">
      <c r="A533" s="1607"/>
      <c r="H533" s="1607"/>
    </row>
    <row r="534" spans="1:8" s="1560" customFormat="1" ht="15.75">
      <c r="A534" s="1607"/>
      <c r="B534" s="1619" t="s">
        <v>13800</v>
      </c>
      <c r="C534" s="1805" t="s">
        <v>13798</v>
      </c>
      <c r="D534" s="1805"/>
      <c r="E534" s="1805"/>
      <c r="F534" s="1805"/>
      <c r="G534" s="1620" t="s">
        <v>30</v>
      </c>
      <c r="H534" s="1607"/>
    </row>
    <row r="535" spans="1:8" s="1560" customFormat="1" ht="47.25">
      <c r="A535" s="1607"/>
      <c r="B535" s="1706" t="s">
        <v>1181</v>
      </c>
      <c r="C535" s="1664" t="s">
        <v>1169</v>
      </c>
      <c r="D535" s="1664" t="s">
        <v>30</v>
      </c>
      <c r="E535" s="1664" t="s">
        <v>1170</v>
      </c>
      <c r="F535" s="1665" t="s">
        <v>1171</v>
      </c>
      <c r="G535" s="1666" t="s">
        <v>1172</v>
      </c>
      <c r="H535" s="1607"/>
    </row>
    <row r="536" spans="1:8" s="1560" customFormat="1" ht="15.75">
      <c r="A536" s="1607"/>
      <c r="B536" s="1862" t="s">
        <v>1173</v>
      </c>
      <c r="C536" s="1863"/>
      <c r="D536" s="1863"/>
      <c r="E536" s="1863"/>
      <c r="F536" s="1863"/>
      <c r="G536" s="1864"/>
      <c r="H536" s="1607"/>
    </row>
    <row r="537" spans="1:8" s="1560" customFormat="1" ht="15.75">
      <c r="A537" s="1708" t="s">
        <v>1971</v>
      </c>
      <c r="B537" s="1667">
        <v>11708</v>
      </c>
      <c r="C537" s="1668" t="str">
        <f>IF($A537="INSUMO",VLOOKUP($B537,'BANCO DE DADOS MAIO INSUMOS'!$A:$D,2,FALSE),VLOOKUP($B537,'BANCO DE DADOS MAIO SERVIÇOS'!$A:$D,2,FALSE))</f>
        <v>RALO FOFO SEMIESFERICO, 100 MM, PARA LAJES/ CALHAS</v>
      </c>
      <c r="D537" s="1669" t="str">
        <f>IF($A537="INSUMO",VLOOKUP($B537,'BANCO DE DADOS MAIO INSUMOS'!$A:$D,3,FALSE),VLOOKUP($B537,'BANCO DE DADOS MAIO SERVIÇOS'!$A:$D,3,FALSE))</f>
        <v xml:space="preserve">UN    </v>
      </c>
      <c r="E537" s="1670">
        <v>1</v>
      </c>
      <c r="F537" s="1671">
        <f>IF($A537="INSUMO",VLOOKUP($B537,'BANCO DE DADOS MAIO INSUMOS'!$A:$D,4,FALSE),VLOOKUP($B537,'BANCO DE DADOS MAIO SERVIÇOS'!$A:$D,4,FALSE))</f>
        <v>14.7</v>
      </c>
      <c r="G537" s="1672">
        <f>TRUNC(E537*F537,2)</f>
        <v>14.7</v>
      </c>
      <c r="H537" s="1607"/>
    </row>
    <row r="538" spans="1:8" s="1560" customFormat="1" ht="15.75">
      <c r="A538" s="1607"/>
      <c r="B538" s="1862" t="s">
        <v>1174</v>
      </c>
      <c r="C538" s="1863"/>
      <c r="D538" s="1863"/>
      <c r="E538" s="1863"/>
      <c r="F538" s="1863"/>
      <c r="G538" s="1864"/>
      <c r="H538" s="1607"/>
    </row>
    <row r="539" spans="1:8" s="1560" customFormat="1" ht="15.75">
      <c r="A539" s="1708" t="s">
        <v>1972</v>
      </c>
      <c r="B539" s="1667">
        <v>88316</v>
      </c>
      <c r="C539" s="1668" t="str">
        <f>IF($A539="INSUMO",VLOOKUP($B539,'BANCO DE DADOS MAIO INSUMOS'!$A:$D,2,FALSE),VLOOKUP($B539,'BANCO DE DADOS MAIO SERVIÇOS'!$A:$D,2,FALSE))</f>
        <v>SERVENTE COM ENCARGOS COMPLEMENTARES</v>
      </c>
      <c r="D539" s="1669" t="str">
        <f>IF($A539="INSUMO",VLOOKUP($B539,'BANCO DE DADOS MAIO INSUMOS'!$A:$D,3,FALSE),VLOOKUP($B539,'BANCO DE DADOS MAIO SERVIÇOS'!$A:$D,3,FALSE))</f>
        <v>H</v>
      </c>
      <c r="E539" s="1673">
        <v>0.5</v>
      </c>
      <c r="F539" s="1671">
        <f>IF($A539="INSUMO",VLOOKUP($B539,'BANCO DE DADOS MAIO INSUMOS'!$A:$D,4,FALSE),VLOOKUP($B539,'BANCO DE DADOS MAIO SERVIÇOS'!$A:$D,4,FALSE))</f>
        <v>14.16</v>
      </c>
      <c r="G539" s="1672">
        <f>TRUNC(E539*F539,2)</f>
        <v>7.08</v>
      </c>
      <c r="H539" s="1607"/>
    </row>
    <row r="540" spans="1:8" s="1560" customFormat="1" ht="30.75" thickBot="1">
      <c r="A540" s="1708" t="s">
        <v>1972</v>
      </c>
      <c r="B540" s="1618">
        <v>88267</v>
      </c>
      <c r="C540" s="1674" t="str">
        <f>IF($A540="INSUMO",VLOOKUP($B540,'BANCO DE DADOS MAIO INSUMOS'!$A:$D,2,FALSE),VLOOKUP($B540,'BANCO DE DADOS MAIO SERVIÇOS'!$A:$D,2,FALSE))</f>
        <v>ENCANADOR OU BOMBEIRO HIDRÁULICO COM ENCARGOS COMPLEMENTARES</v>
      </c>
      <c r="D540" s="1675" t="str">
        <f>IF($A540="INSUMO",VLOOKUP($B540,'BANCO DE DADOS MAIO INSUMOS'!$A:$D,3,FALSE),VLOOKUP($B540,'BANCO DE DADOS MAIO SERVIÇOS'!$A:$D,3,FALSE))</f>
        <v>H</v>
      </c>
      <c r="E540" s="1676">
        <v>0.5</v>
      </c>
      <c r="F540" s="1677">
        <f>IF($A540="INSUMO",VLOOKUP($B540,'BANCO DE DADOS MAIO INSUMOS'!$A:$D,4,FALSE),VLOOKUP($B540,'BANCO DE DADOS MAIO SERVIÇOS'!$A:$D,4,FALSE))</f>
        <v>17.87</v>
      </c>
      <c r="G540" s="1678">
        <f>TRUNC(E540*F540,2)</f>
        <v>8.93</v>
      </c>
      <c r="H540" s="1607"/>
    </row>
    <row r="541" spans="1:8" s="1560" customFormat="1" ht="16.5" thickBot="1">
      <c r="A541" s="1607"/>
      <c r="B541" s="1865" t="s">
        <v>13799</v>
      </c>
      <c r="C541" s="1865"/>
      <c r="D541" s="1865"/>
      <c r="E541" s="781"/>
      <c r="F541" s="1709" t="s">
        <v>1175</v>
      </c>
      <c r="G541" s="1710">
        <f>SUM(G537:G540)</f>
        <v>30.71</v>
      </c>
      <c r="H541" s="1607"/>
    </row>
  </sheetData>
  <mergeCells count="196">
    <mergeCell ref="C385:F385"/>
    <mergeCell ref="D5:E5"/>
    <mergeCell ref="F5:G6"/>
    <mergeCell ref="B7:G7"/>
    <mergeCell ref="B13:G13"/>
    <mergeCell ref="C16:F16"/>
    <mergeCell ref="B18:G18"/>
    <mergeCell ref="B36:G36"/>
    <mergeCell ref="C38:F38"/>
    <mergeCell ref="B40:G40"/>
    <mergeCell ref="B44:G44"/>
    <mergeCell ref="B48:G48"/>
    <mergeCell ref="B49:G49"/>
    <mergeCell ref="B20:G20"/>
    <mergeCell ref="C24:F24"/>
    <mergeCell ref="B26:G26"/>
    <mergeCell ref="B30:G30"/>
    <mergeCell ref="B34:G34"/>
    <mergeCell ref="B35:G35"/>
    <mergeCell ref="B64:G64"/>
    <mergeCell ref="C66:F66"/>
    <mergeCell ref="B68:G68"/>
    <mergeCell ref="B72:G72"/>
    <mergeCell ref="B76:G76"/>
    <mergeCell ref="B77:G77"/>
    <mergeCell ref="B50:G50"/>
    <mergeCell ref="C52:F52"/>
    <mergeCell ref="B54:G54"/>
    <mergeCell ref="B58:G58"/>
    <mergeCell ref="B62:G62"/>
    <mergeCell ref="B63:G63"/>
    <mergeCell ref="B92:G92"/>
    <mergeCell ref="C94:F94"/>
    <mergeCell ref="B96:G96"/>
    <mergeCell ref="B100:G100"/>
    <mergeCell ref="B104:G104"/>
    <mergeCell ref="B105:G105"/>
    <mergeCell ref="B78:G78"/>
    <mergeCell ref="C80:F80"/>
    <mergeCell ref="B82:G82"/>
    <mergeCell ref="B86:G86"/>
    <mergeCell ref="B90:G90"/>
    <mergeCell ref="B91:G91"/>
    <mergeCell ref="B120:G120"/>
    <mergeCell ref="C122:F122"/>
    <mergeCell ref="B124:G124"/>
    <mergeCell ref="B128:G128"/>
    <mergeCell ref="B132:G132"/>
    <mergeCell ref="B133:G133"/>
    <mergeCell ref="B106:G106"/>
    <mergeCell ref="C108:F108"/>
    <mergeCell ref="B110:G110"/>
    <mergeCell ref="B114:G114"/>
    <mergeCell ref="B118:G118"/>
    <mergeCell ref="B119:G119"/>
    <mergeCell ref="B148:G148"/>
    <mergeCell ref="C150:F150"/>
    <mergeCell ref="B152:G152"/>
    <mergeCell ref="B156:G156"/>
    <mergeCell ref="B160:G160"/>
    <mergeCell ref="B161:G161"/>
    <mergeCell ref="B134:G134"/>
    <mergeCell ref="C136:F136"/>
    <mergeCell ref="B138:G138"/>
    <mergeCell ref="B142:G142"/>
    <mergeCell ref="B146:G146"/>
    <mergeCell ref="B147:G147"/>
    <mergeCell ref="B176:G176"/>
    <mergeCell ref="C178:F178"/>
    <mergeCell ref="B180:G180"/>
    <mergeCell ref="B182:E182"/>
    <mergeCell ref="C191:F191"/>
    <mergeCell ref="B193:G193"/>
    <mergeCell ref="B162:G162"/>
    <mergeCell ref="C164:F164"/>
    <mergeCell ref="B166:G166"/>
    <mergeCell ref="B170:G170"/>
    <mergeCell ref="B174:G174"/>
    <mergeCell ref="B175:G175"/>
    <mergeCell ref="B221:E221"/>
    <mergeCell ref="C230:F230"/>
    <mergeCell ref="B232:G232"/>
    <mergeCell ref="B234:E234"/>
    <mergeCell ref="C243:F243"/>
    <mergeCell ref="B245:G245"/>
    <mergeCell ref="B195:E195"/>
    <mergeCell ref="C204:F204"/>
    <mergeCell ref="B206:G206"/>
    <mergeCell ref="B208:E208"/>
    <mergeCell ref="C217:F217"/>
    <mergeCell ref="B219:G219"/>
    <mergeCell ref="C259:F259"/>
    <mergeCell ref="B261:G261"/>
    <mergeCell ref="B263:G263"/>
    <mergeCell ref="B265:E265"/>
    <mergeCell ref="B247:G247"/>
    <mergeCell ref="B249:E249"/>
    <mergeCell ref="C251:F251"/>
    <mergeCell ref="B253:G253"/>
    <mergeCell ref="B255:G255"/>
    <mergeCell ref="B257:E257"/>
    <mergeCell ref="C267:F267"/>
    <mergeCell ref="B269:G269"/>
    <mergeCell ref="B271:G271"/>
    <mergeCell ref="B273:E273"/>
    <mergeCell ref="B284:E284"/>
    <mergeCell ref="C275:F275"/>
    <mergeCell ref="B277:G277"/>
    <mergeCell ref="B281:G281"/>
    <mergeCell ref="B295:G295"/>
    <mergeCell ref="B296:G296"/>
    <mergeCell ref="C298:F298"/>
    <mergeCell ref="B300:G300"/>
    <mergeCell ref="B304:G304"/>
    <mergeCell ref="B308:G308"/>
    <mergeCell ref="C286:F286"/>
    <mergeCell ref="B288:G288"/>
    <mergeCell ref="B291:G291"/>
    <mergeCell ref="B309:G309"/>
    <mergeCell ref="C311:F311"/>
    <mergeCell ref="B313:G313"/>
    <mergeCell ref="B317:G317"/>
    <mergeCell ref="B321:G321"/>
    <mergeCell ref="B322:G322"/>
    <mergeCell ref="C324:F324"/>
    <mergeCell ref="B326:G326"/>
    <mergeCell ref="B331:G331"/>
    <mergeCell ref="B334:D334"/>
    <mergeCell ref="B335:G335"/>
    <mergeCell ref="B336:G336"/>
    <mergeCell ref="C338:F338"/>
    <mergeCell ref="B340:G340"/>
    <mergeCell ref="B342:G342"/>
    <mergeCell ref="B345:D345"/>
    <mergeCell ref="C347:F347"/>
    <mergeCell ref="B382:E382"/>
    <mergeCell ref="B383:G383"/>
    <mergeCell ref="B371:E371"/>
    <mergeCell ref="B372:G372"/>
    <mergeCell ref="B373:H373"/>
    <mergeCell ref="C374:F374"/>
    <mergeCell ref="B376:G376"/>
    <mergeCell ref="B379:G379"/>
    <mergeCell ref="B349:G349"/>
    <mergeCell ref="B351:G351"/>
    <mergeCell ref="B354:E354"/>
    <mergeCell ref="C363:F363"/>
    <mergeCell ref="B365:G365"/>
    <mergeCell ref="B368:G368"/>
    <mergeCell ref="B498:E498"/>
    <mergeCell ref="B509:G509"/>
    <mergeCell ref="B387:G387"/>
    <mergeCell ref="B390:G390"/>
    <mergeCell ref="B393:E393"/>
    <mergeCell ref="B398:G398"/>
    <mergeCell ref="B401:G401"/>
    <mergeCell ref="B404:E404"/>
    <mergeCell ref="B409:G409"/>
    <mergeCell ref="B412:G412"/>
    <mergeCell ref="B415:D415"/>
    <mergeCell ref="C432:F432"/>
    <mergeCell ref="C407:F407"/>
    <mergeCell ref="C396:F396"/>
    <mergeCell ref="C464:F464"/>
    <mergeCell ref="C444:F444"/>
    <mergeCell ref="B470:G470"/>
    <mergeCell ref="B474:E474"/>
    <mergeCell ref="B478:G478"/>
    <mergeCell ref="B480:G480"/>
    <mergeCell ref="B483:E483"/>
    <mergeCell ref="B493:G493"/>
    <mergeCell ref="B495:G495"/>
    <mergeCell ref="C10:E10"/>
    <mergeCell ref="C534:F534"/>
    <mergeCell ref="B536:G536"/>
    <mergeCell ref="B538:G538"/>
    <mergeCell ref="B541:D541"/>
    <mergeCell ref="B532:H532"/>
    <mergeCell ref="C522:F522"/>
    <mergeCell ref="B524:G524"/>
    <mergeCell ref="B527:G527"/>
    <mergeCell ref="B530:E530"/>
    <mergeCell ref="B531:G531"/>
    <mergeCell ref="B517:G517"/>
    <mergeCell ref="B520:E520"/>
    <mergeCell ref="C507:F507"/>
    <mergeCell ref="B434:G434"/>
    <mergeCell ref="B439:G439"/>
    <mergeCell ref="B442:E442"/>
    <mergeCell ref="B446:G446"/>
    <mergeCell ref="B451:G451"/>
    <mergeCell ref="B455:E455"/>
    <mergeCell ref="A463:H463"/>
    <mergeCell ref="B466:G466"/>
    <mergeCell ref="C491:F491"/>
    <mergeCell ref="C476:F476"/>
  </mergeCells>
  <dataValidations disablePrompts="1" count="1">
    <dataValidation type="list" allowBlank="1" showInputMessage="1" showErrorMessage="1" sqref="A341 A332:A333 A343:A344 A327:A330 A21 A19 A27:A29 A31:A32 A41:A43 A45:A46 A55:A57 A59:A60 A69:A71 A73:A74 A83:A85 A87:A88 A97:A99 A101:A102 A111:A113 A115:A116 A125:A127 A129:A130 A139:A141 A143:A144 A153:A155 A157:A158 A167:A169 A171:A172 A181 A278:A280 A248 A246 A256 A254 A264 A262 A272 A270 A301:A303 A305:A306 A314:A316 A318:A319 A292:A293 A289:A290 A282:A283 A377:A378 A352:A353 A350 A369:A370 A366:A367 A380:A381 A399:A400 A402:A403 A388:A389 A391:A392 A494 A413:A414 A448:A450 A452:A454 A440:A441 A435:A438 A471:A473 A467:A469 A481:A482 A479 A496:A497 A410:A411 A528:A529 A525:A526 A537 A539:A540">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oddFooter>&amp;R&amp;G</oddFooter>
  </headerFooter>
  <rowBreaks count="6" manualBreakCount="6">
    <brk id="285" min="1" max="6" man="1"/>
    <brk id="323" min="1" max="6" man="1"/>
    <brk id="362" min="1" max="6" man="1"/>
    <brk id="406" min="1" max="6" man="1"/>
    <brk id="463" min="1" max="6" man="1"/>
    <brk id="490" min="1" max="6" man="1"/>
  </rowBreaks>
  <drawing r:id="rId2"/>
  <legacyDrawingHF r:id="rId3"/>
</worksheet>
</file>

<file path=xl/worksheets/sheet8.xml><?xml version="1.0" encoding="utf-8"?>
<worksheet xmlns="http://schemas.openxmlformats.org/spreadsheetml/2006/main" xmlns:r="http://schemas.openxmlformats.org/officeDocument/2006/relationships">
  <sheetPr>
    <tabColor theme="5" tint="0.39997558519241921"/>
  </sheetPr>
  <dimension ref="A1:WVQ259"/>
  <sheetViews>
    <sheetView tabSelected="1" view="pageBreakPreview" zoomScale="70" zoomScaleNormal="100" zoomScaleSheetLayoutView="70" workbookViewId="0">
      <selection activeCell="B11" sqref="B11:I11"/>
    </sheetView>
  </sheetViews>
  <sheetFormatPr defaultRowHeight="12.75"/>
  <cols>
    <col min="1" max="1" width="17.42578125" style="783" customWidth="1"/>
    <col min="2" max="2" width="24.5703125" style="784" customWidth="1"/>
    <col min="3" max="3" width="74.7109375" style="784" customWidth="1"/>
    <col min="4" max="4" width="16.7109375" style="784" customWidth="1"/>
    <col min="5" max="5" width="24.28515625" style="784" customWidth="1"/>
    <col min="6" max="6" width="18.140625" style="784" customWidth="1"/>
    <col min="7" max="7" width="21.42578125" style="784" customWidth="1"/>
    <col min="8" max="8" width="16.140625" style="783" bestFit="1" customWidth="1"/>
    <col min="9" max="9" width="16.5703125" style="784" bestFit="1" customWidth="1"/>
    <col min="10" max="257" width="9.140625" style="784"/>
    <col min="258" max="258" width="24.5703125" style="784" customWidth="1"/>
    <col min="259" max="259" width="71.7109375" style="784" customWidth="1"/>
    <col min="260" max="260" width="17.140625" style="784" bestFit="1" customWidth="1"/>
    <col min="261" max="261" width="16.7109375" style="784" bestFit="1" customWidth="1"/>
    <col min="262" max="262" width="16.85546875" style="784" bestFit="1" customWidth="1"/>
    <col min="263" max="263" width="21.42578125" style="784" customWidth="1"/>
    <col min="264" max="264" width="9.140625" style="784"/>
    <col min="265" max="265" width="16.5703125" style="784" bestFit="1" customWidth="1"/>
    <col min="266" max="513" width="9.140625" style="784"/>
    <col min="514" max="514" width="24.5703125" style="784" customWidth="1"/>
    <col min="515" max="515" width="71.7109375" style="784" customWidth="1"/>
    <col min="516" max="516" width="17.140625" style="784" bestFit="1" customWidth="1"/>
    <col min="517" max="517" width="16.7109375" style="784" bestFit="1" customWidth="1"/>
    <col min="518" max="518" width="16.85546875" style="784" bestFit="1" customWidth="1"/>
    <col min="519" max="519" width="21.42578125" style="784" customWidth="1"/>
    <col min="520" max="520" width="9.140625" style="784"/>
    <col min="521" max="521" width="16.5703125" style="784" bestFit="1" customWidth="1"/>
    <col min="522" max="769" width="9.140625" style="784"/>
    <col min="770" max="770" width="24.5703125" style="784" customWidth="1"/>
    <col min="771" max="771" width="71.7109375" style="784" customWidth="1"/>
    <col min="772" max="772" width="17.140625" style="784" bestFit="1" customWidth="1"/>
    <col min="773" max="773" width="16.7109375" style="784" bestFit="1" customWidth="1"/>
    <col min="774" max="774" width="16.85546875" style="784" bestFit="1" customWidth="1"/>
    <col min="775" max="775" width="21.42578125" style="784" customWidth="1"/>
    <col min="776" max="776" width="9.140625" style="784"/>
    <col min="777" max="777" width="16.5703125" style="784" bestFit="1" customWidth="1"/>
    <col min="778" max="1025" width="9.140625" style="784"/>
    <col min="1026" max="1026" width="24.5703125" style="784" customWidth="1"/>
    <col min="1027" max="1027" width="71.7109375" style="784" customWidth="1"/>
    <col min="1028" max="1028" width="17.140625" style="784" bestFit="1" customWidth="1"/>
    <col min="1029" max="1029" width="16.7109375" style="784" bestFit="1" customWidth="1"/>
    <col min="1030" max="1030" width="16.85546875" style="784" bestFit="1" customWidth="1"/>
    <col min="1031" max="1031" width="21.42578125" style="784" customWidth="1"/>
    <col min="1032" max="1032" width="9.140625" style="784"/>
    <col min="1033" max="1033" width="16.5703125" style="784" bestFit="1" customWidth="1"/>
    <col min="1034" max="1281" width="9.140625" style="784"/>
    <col min="1282" max="1282" width="24.5703125" style="784" customWidth="1"/>
    <col min="1283" max="1283" width="71.7109375" style="784" customWidth="1"/>
    <col min="1284" max="1284" width="17.140625" style="784" bestFit="1" customWidth="1"/>
    <col min="1285" max="1285" width="16.7109375" style="784" bestFit="1" customWidth="1"/>
    <col min="1286" max="1286" width="16.85546875" style="784" bestFit="1" customWidth="1"/>
    <col min="1287" max="1287" width="21.42578125" style="784" customWidth="1"/>
    <col min="1288" max="1288" width="9.140625" style="784"/>
    <col min="1289" max="1289" width="16.5703125" style="784" bestFit="1" customWidth="1"/>
    <col min="1290" max="1537" width="9.140625" style="784"/>
    <col min="1538" max="1538" width="24.5703125" style="784" customWidth="1"/>
    <col min="1539" max="1539" width="71.7109375" style="784" customWidth="1"/>
    <col min="1540" max="1540" width="17.140625" style="784" bestFit="1" customWidth="1"/>
    <col min="1541" max="1541" width="16.7109375" style="784" bestFit="1" customWidth="1"/>
    <col min="1542" max="1542" width="16.85546875" style="784" bestFit="1" customWidth="1"/>
    <col min="1543" max="1543" width="21.42578125" style="784" customWidth="1"/>
    <col min="1544" max="1544" width="9.140625" style="784"/>
    <col min="1545" max="1545" width="16.5703125" style="784" bestFit="1" customWidth="1"/>
    <col min="1546" max="1793" width="9.140625" style="784"/>
    <col min="1794" max="1794" width="24.5703125" style="784" customWidth="1"/>
    <col min="1795" max="1795" width="71.7109375" style="784" customWidth="1"/>
    <col min="1796" max="1796" width="17.140625" style="784" bestFit="1" customWidth="1"/>
    <col min="1797" max="1797" width="16.7109375" style="784" bestFit="1" customWidth="1"/>
    <col min="1798" max="1798" width="16.85546875" style="784" bestFit="1" customWidth="1"/>
    <col min="1799" max="1799" width="21.42578125" style="784" customWidth="1"/>
    <col min="1800" max="1800" width="9.140625" style="784"/>
    <col min="1801" max="1801" width="16.5703125" style="784" bestFit="1" customWidth="1"/>
    <col min="1802" max="2049" width="9.140625" style="784"/>
    <col min="2050" max="2050" width="24.5703125" style="784" customWidth="1"/>
    <col min="2051" max="2051" width="71.7109375" style="784" customWidth="1"/>
    <col min="2052" max="2052" width="17.140625" style="784" bestFit="1" customWidth="1"/>
    <col min="2053" max="2053" width="16.7109375" style="784" bestFit="1" customWidth="1"/>
    <col min="2054" max="2054" width="16.85546875" style="784" bestFit="1" customWidth="1"/>
    <col min="2055" max="2055" width="21.42578125" style="784" customWidth="1"/>
    <col min="2056" max="2056" width="9.140625" style="784"/>
    <col min="2057" max="2057" width="16.5703125" style="784" bestFit="1" customWidth="1"/>
    <col min="2058" max="2305" width="9.140625" style="784"/>
    <col min="2306" max="2306" width="24.5703125" style="784" customWidth="1"/>
    <col min="2307" max="2307" width="71.7109375" style="784" customWidth="1"/>
    <col min="2308" max="2308" width="17.140625" style="784" bestFit="1" customWidth="1"/>
    <col min="2309" max="2309" width="16.7109375" style="784" bestFit="1" customWidth="1"/>
    <col min="2310" max="2310" width="16.85546875" style="784" bestFit="1" customWidth="1"/>
    <col min="2311" max="2311" width="21.42578125" style="784" customWidth="1"/>
    <col min="2312" max="2312" width="9.140625" style="784"/>
    <col min="2313" max="2313" width="16.5703125" style="784" bestFit="1" customWidth="1"/>
    <col min="2314" max="2561" width="9.140625" style="784"/>
    <col min="2562" max="2562" width="24.5703125" style="784" customWidth="1"/>
    <col min="2563" max="2563" width="71.7109375" style="784" customWidth="1"/>
    <col min="2564" max="2564" width="17.140625" style="784" bestFit="1" customWidth="1"/>
    <col min="2565" max="2565" width="16.7109375" style="784" bestFit="1" customWidth="1"/>
    <col min="2566" max="2566" width="16.85546875" style="784" bestFit="1" customWidth="1"/>
    <col min="2567" max="2567" width="21.42578125" style="784" customWidth="1"/>
    <col min="2568" max="2568" width="9.140625" style="784"/>
    <col min="2569" max="2569" width="16.5703125" style="784" bestFit="1" customWidth="1"/>
    <col min="2570" max="2817" width="9.140625" style="784"/>
    <col min="2818" max="2818" width="24.5703125" style="784" customWidth="1"/>
    <col min="2819" max="2819" width="71.7109375" style="784" customWidth="1"/>
    <col min="2820" max="2820" width="17.140625" style="784" bestFit="1" customWidth="1"/>
    <col min="2821" max="2821" width="16.7109375" style="784" bestFit="1" customWidth="1"/>
    <col min="2822" max="2822" width="16.85546875" style="784" bestFit="1" customWidth="1"/>
    <col min="2823" max="2823" width="21.42578125" style="784" customWidth="1"/>
    <col min="2824" max="2824" width="9.140625" style="784"/>
    <col min="2825" max="2825" width="16.5703125" style="784" bestFit="1" customWidth="1"/>
    <col min="2826" max="3073" width="9.140625" style="784"/>
    <col min="3074" max="3074" width="24.5703125" style="784" customWidth="1"/>
    <col min="3075" max="3075" width="71.7109375" style="784" customWidth="1"/>
    <col min="3076" max="3076" width="17.140625" style="784" bestFit="1" customWidth="1"/>
    <col min="3077" max="3077" width="16.7109375" style="784" bestFit="1" customWidth="1"/>
    <col min="3078" max="3078" width="16.85546875" style="784" bestFit="1" customWidth="1"/>
    <col min="3079" max="3079" width="21.42578125" style="784" customWidth="1"/>
    <col min="3080" max="3080" width="9.140625" style="784"/>
    <col min="3081" max="3081" width="16.5703125" style="784" bestFit="1" customWidth="1"/>
    <col min="3082" max="3329" width="9.140625" style="784"/>
    <col min="3330" max="3330" width="24.5703125" style="784" customWidth="1"/>
    <col min="3331" max="3331" width="71.7109375" style="784" customWidth="1"/>
    <col min="3332" max="3332" width="17.140625" style="784" bestFit="1" customWidth="1"/>
    <col min="3333" max="3333" width="16.7109375" style="784" bestFit="1" customWidth="1"/>
    <col min="3334" max="3334" width="16.85546875" style="784" bestFit="1" customWidth="1"/>
    <col min="3335" max="3335" width="21.42578125" style="784" customWidth="1"/>
    <col min="3336" max="3336" width="9.140625" style="784"/>
    <col min="3337" max="3337" width="16.5703125" style="784" bestFit="1" customWidth="1"/>
    <col min="3338" max="3585" width="9.140625" style="784"/>
    <col min="3586" max="3586" width="24.5703125" style="784" customWidth="1"/>
    <col min="3587" max="3587" width="71.7109375" style="784" customWidth="1"/>
    <col min="3588" max="3588" width="17.140625" style="784" bestFit="1" customWidth="1"/>
    <col min="3589" max="3589" width="16.7109375" style="784" bestFit="1" customWidth="1"/>
    <col min="3590" max="3590" width="16.85546875" style="784" bestFit="1" customWidth="1"/>
    <col min="3591" max="3591" width="21.42578125" style="784" customWidth="1"/>
    <col min="3592" max="3592" width="9.140625" style="784"/>
    <col min="3593" max="3593" width="16.5703125" style="784" bestFit="1" customWidth="1"/>
    <col min="3594" max="3841" width="9.140625" style="784"/>
    <col min="3842" max="3842" width="24.5703125" style="784" customWidth="1"/>
    <col min="3843" max="3843" width="71.7109375" style="784" customWidth="1"/>
    <col min="3844" max="3844" width="17.140625" style="784" bestFit="1" customWidth="1"/>
    <col min="3845" max="3845" width="16.7109375" style="784" bestFit="1" customWidth="1"/>
    <col min="3846" max="3846" width="16.85546875" style="784" bestFit="1" customWidth="1"/>
    <col min="3847" max="3847" width="21.42578125" style="784" customWidth="1"/>
    <col min="3848" max="3848" width="9.140625" style="784"/>
    <col min="3849" max="3849" width="16.5703125" style="784" bestFit="1" customWidth="1"/>
    <col min="3850" max="4097" width="9.140625" style="784"/>
    <col min="4098" max="4098" width="24.5703125" style="784" customWidth="1"/>
    <col min="4099" max="4099" width="71.7109375" style="784" customWidth="1"/>
    <col min="4100" max="4100" width="17.140625" style="784" bestFit="1" customWidth="1"/>
    <col min="4101" max="4101" width="16.7109375" style="784" bestFit="1" customWidth="1"/>
    <col min="4102" max="4102" width="16.85546875" style="784" bestFit="1" customWidth="1"/>
    <col min="4103" max="4103" width="21.42578125" style="784" customWidth="1"/>
    <col min="4104" max="4104" width="9.140625" style="784"/>
    <col min="4105" max="4105" width="16.5703125" style="784" bestFit="1" customWidth="1"/>
    <col min="4106" max="4353" width="9.140625" style="784"/>
    <col min="4354" max="4354" width="24.5703125" style="784" customWidth="1"/>
    <col min="4355" max="4355" width="71.7109375" style="784" customWidth="1"/>
    <col min="4356" max="4356" width="17.140625" style="784" bestFit="1" customWidth="1"/>
    <col min="4357" max="4357" width="16.7109375" style="784" bestFit="1" customWidth="1"/>
    <col min="4358" max="4358" width="16.85546875" style="784" bestFit="1" customWidth="1"/>
    <col min="4359" max="4359" width="21.42578125" style="784" customWidth="1"/>
    <col min="4360" max="4360" width="9.140625" style="784"/>
    <col min="4361" max="4361" width="16.5703125" style="784" bestFit="1" customWidth="1"/>
    <col min="4362" max="4609" width="9.140625" style="784"/>
    <col min="4610" max="4610" width="24.5703125" style="784" customWidth="1"/>
    <col min="4611" max="4611" width="71.7109375" style="784" customWidth="1"/>
    <col min="4612" max="4612" width="17.140625" style="784" bestFit="1" customWidth="1"/>
    <col min="4613" max="4613" width="16.7109375" style="784" bestFit="1" customWidth="1"/>
    <col min="4614" max="4614" width="16.85546875" style="784" bestFit="1" customWidth="1"/>
    <col min="4615" max="4615" width="21.42578125" style="784" customWidth="1"/>
    <col min="4616" max="4616" width="9.140625" style="784"/>
    <col min="4617" max="4617" width="16.5703125" style="784" bestFit="1" customWidth="1"/>
    <col min="4618" max="4865" width="9.140625" style="784"/>
    <col min="4866" max="4866" width="24.5703125" style="784" customWidth="1"/>
    <col min="4867" max="4867" width="71.7109375" style="784" customWidth="1"/>
    <col min="4868" max="4868" width="17.140625" style="784" bestFit="1" customWidth="1"/>
    <col min="4869" max="4869" width="16.7109375" style="784" bestFit="1" customWidth="1"/>
    <col min="4870" max="4870" width="16.85546875" style="784" bestFit="1" customWidth="1"/>
    <col min="4871" max="4871" width="21.42578125" style="784" customWidth="1"/>
    <col min="4872" max="4872" width="9.140625" style="784"/>
    <col min="4873" max="4873" width="16.5703125" style="784" bestFit="1" customWidth="1"/>
    <col min="4874" max="5121" width="9.140625" style="784"/>
    <col min="5122" max="5122" width="24.5703125" style="784" customWidth="1"/>
    <col min="5123" max="5123" width="71.7109375" style="784" customWidth="1"/>
    <col min="5124" max="5124" width="17.140625" style="784" bestFit="1" customWidth="1"/>
    <col min="5125" max="5125" width="16.7109375" style="784" bestFit="1" customWidth="1"/>
    <col min="5126" max="5126" width="16.85546875" style="784" bestFit="1" customWidth="1"/>
    <col min="5127" max="5127" width="21.42578125" style="784" customWidth="1"/>
    <col min="5128" max="5128" width="9.140625" style="784"/>
    <col min="5129" max="5129" width="16.5703125" style="784" bestFit="1" customWidth="1"/>
    <col min="5130" max="5377" width="9.140625" style="784"/>
    <col min="5378" max="5378" width="24.5703125" style="784" customWidth="1"/>
    <col min="5379" max="5379" width="71.7109375" style="784" customWidth="1"/>
    <col min="5380" max="5380" width="17.140625" style="784" bestFit="1" customWidth="1"/>
    <col min="5381" max="5381" width="16.7109375" style="784" bestFit="1" customWidth="1"/>
    <col min="5382" max="5382" width="16.85546875" style="784" bestFit="1" customWidth="1"/>
    <col min="5383" max="5383" width="21.42578125" style="784" customWidth="1"/>
    <col min="5384" max="5384" width="9.140625" style="784"/>
    <col min="5385" max="5385" width="16.5703125" style="784" bestFit="1" customWidth="1"/>
    <col min="5386" max="5633" width="9.140625" style="784"/>
    <col min="5634" max="5634" width="24.5703125" style="784" customWidth="1"/>
    <col min="5635" max="5635" width="71.7109375" style="784" customWidth="1"/>
    <col min="5636" max="5636" width="17.140625" style="784" bestFit="1" customWidth="1"/>
    <col min="5637" max="5637" width="16.7109375" style="784" bestFit="1" customWidth="1"/>
    <col min="5638" max="5638" width="16.85546875" style="784" bestFit="1" customWidth="1"/>
    <col min="5639" max="5639" width="21.42578125" style="784" customWidth="1"/>
    <col min="5640" max="5640" width="9.140625" style="784"/>
    <col min="5641" max="5641" width="16.5703125" style="784" bestFit="1" customWidth="1"/>
    <col min="5642" max="5889" width="9.140625" style="784"/>
    <col min="5890" max="5890" width="24.5703125" style="784" customWidth="1"/>
    <col min="5891" max="5891" width="71.7109375" style="784" customWidth="1"/>
    <col min="5892" max="5892" width="17.140625" style="784" bestFit="1" customWidth="1"/>
    <col min="5893" max="5893" width="16.7109375" style="784" bestFit="1" customWidth="1"/>
    <col min="5894" max="5894" width="16.85546875" style="784" bestFit="1" customWidth="1"/>
    <col min="5895" max="5895" width="21.42578125" style="784" customWidth="1"/>
    <col min="5896" max="5896" width="9.140625" style="784"/>
    <col min="5897" max="5897" width="16.5703125" style="784" bestFit="1" customWidth="1"/>
    <col min="5898" max="6145" width="9.140625" style="784"/>
    <col min="6146" max="6146" width="24.5703125" style="784" customWidth="1"/>
    <col min="6147" max="6147" width="71.7109375" style="784" customWidth="1"/>
    <col min="6148" max="6148" width="17.140625" style="784" bestFit="1" customWidth="1"/>
    <col min="6149" max="6149" width="16.7109375" style="784" bestFit="1" customWidth="1"/>
    <col min="6150" max="6150" width="16.85546875" style="784" bestFit="1" customWidth="1"/>
    <col min="6151" max="6151" width="21.42578125" style="784" customWidth="1"/>
    <col min="6152" max="6152" width="9.140625" style="784"/>
    <col min="6153" max="6153" width="16.5703125" style="784" bestFit="1" customWidth="1"/>
    <col min="6154" max="6401" width="9.140625" style="784"/>
    <col min="6402" max="6402" width="24.5703125" style="784" customWidth="1"/>
    <col min="6403" max="6403" width="71.7109375" style="784" customWidth="1"/>
    <col min="6404" max="6404" width="17.140625" style="784" bestFit="1" customWidth="1"/>
    <col min="6405" max="6405" width="16.7109375" style="784" bestFit="1" customWidth="1"/>
    <col min="6406" max="6406" width="16.85546875" style="784" bestFit="1" customWidth="1"/>
    <col min="6407" max="6407" width="21.42578125" style="784" customWidth="1"/>
    <col min="6408" max="6408" width="9.140625" style="784"/>
    <col min="6409" max="6409" width="16.5703125" style="784" bestFit="1" customWidth="1"/>
    <col min="6410" max="6657" width="9.140625" style="784"/>
    <col min="6658" max="6658" width="24.5703125" style="784" customWidth="1"/>
    <col min="6659" max="6659" width="71.7109375" style="784" customWidth="1"/>
    <col min="6660" max="6660" width="17.140625" style="784" bestFit="1" customWidth="1"/>
    <col min="6661" max="6661" width="16.7109375" style="784" bestFit="1" customWidth="1"/>
    <col min="6662" max="6662" width="16.85546875" style="784" bestFit="1" customWidth="1"/>
    <col min="6663" max="6663" width="21.42578125" style="784" customWidth="1"/>
    <col min="6664" max="6664" width="9.140625" style="784"/>
    <col min="6665" max="6665" width="16.5703125" style="784" bestFit="1" customWidth="1"/>
    <col min="6666" max="6913" width="9.140625" style="784"/>
    <col min="6914" max="6914" width="24.5703125" style="784" customWidth="1"/>
    <col min="6915" max="6915" width="71.7109375" style="784" customWidth="1"/>
    <col min="6916" max="6916" width="17.140625" style="784" bestFit="1" customWidth="1"/>
    <col min="6917" max="6917" width="16.7109375" style="784" bestFit="1" customWidth="1"/>
    <col min="6918" max="6918" width="16.85546875" style="784" bestFit="1" customWidth="1"/>
    <col min="6919" max="6919" width="21.42578125" style="784" customWidth="1"/>
    <col min="6920" max="6920" width="9.140625" style="784"/>
    <col min="6921" max="6921" width="16.5703125" style="784" bestFit="1" customWidth="1"/>
    <col min="6922" max="7169" width="9.140625" style="784"/>
    <col min="7170" max="7170" width="24.5703125" style="784" customWidth="1"/>
    <col min="7171" max="7171" width="71.7109375" style="784" customWidth="1"/>
    <col min="7172" max="7172" width="17.140625" style="784" bestFit="1" customWidth="1"/>
    <col min="7173" max="7173" width="16.7109375" style="784" bestFit="1" customWidth="1"/>
    <col min="7174" max="7174" width="16.85546875" style="784" bestFit="1" customWidth="1"/>
    <col min="7175" max="7175" width="21.42578125" style="784" customWidth="1"/>
    <col min="7176" max="7176" width="9.140625" style="784"/>
    <col min="7177" max="7177" width="16.5703125" style="784" bestFit="1" customWidth="1"/>
    <col min="7178" max="7425" width="9.140625" style="784"/>
    <col min="7426" max="7426" width="24.5703125" style="784" customWidth="1"/>
    <col min="7427" max="7427" width="71.7109375" style="784" customWidth="1"/>
    <col min="7428" max="7428" width="17.140625" style="784" bestFit="1" customWidth="1"/>
    <col min="7429" max="7429" width="16.7109375" style="784" bestFit="1" customWidth="1"/>
    <col min="7430" max="7430" width="16.85546875" style="784" bestFit="1" customWidth="1"/>
    <col min="7431" max="7431" width="21.42578125" style="784" customWidth="1"/>
    <col min="7432" max="7432" width="9.140625" style="784"/>
    <col min="7433" max="7433" width="16.5703125" style="784" bestFit="1" customWidth="1"/>
    <col min="7434" max="7681" width="9.140625" style="784"/>
    <col min="7682" max="7682" width="24.5703125" style="784" customWidth="1"/>
    <col min="7683" max="7683" width="71.7109375" style="784" customWidth="1"/>
    <col min="7684" max="7684" width="17.140625" style="784" bestFit="1" customWidth="1"/>
    <col min="7685" max="7685" width="16.7109375" style="784" bestFit="1" customWidth="1"/>
    <col min="7686" max="7686" width="16.85546875" style="784" bestFit="1" customWidth="1"/>
    <col min="7687" max="7687" width="21.42578125" style="784" customWidth="1"/>
    <col min="7688" max="7688" width="9.140625" style="784"/>
    <col min="7689" max="7689" width="16.5703125" style="784" bestFit="1" customWidth="1"/>
    <col min="7690" max="7937" width="9.140625" style="784"/>
    <col min="7938" max="7938" width="24.5703125" style="784" customWidth="1"/>
    <col min="7939" max="7939" width="71.7109375" style="784" customWidth="1"/>
    <col min="7940" max="7940" width="17.140625" style="784" bestFit="1" customWidth="1"/>
    <col min="7941" max="7941" width="16.7109375" style="784" bestFit="1" customWidth="1"/>
    <col min="7942" max="7942" width="16.85546875" style="784" bestFit="1" customWidth="1"/>
    <col min="7943" max="7943" width="21.42578125" style="784" customWidth="1"/>
    <col min="7944" max="7944" width="9.140625" style="784"/>
    <col min="7945" max="7945" width="16.5703125" style="784" bestFit="1" customWidth="1"/>
    <col min="7946" max="8193" width="9.140625" style="784"/>
    <col min="8194" max="8194" width="24.5703125" style="784" customWidth="1"/>
    <col min="8195" max="8195" width="71.7109375" style="784" customWidth="1"/>
    <col min="8196" max="8196" width="17.140625" style="784" bestFit="1" customWidth="1"/>
    <col min="8197" max="8197" width="16.7109375" style="784" bestFit="1" customWidth="1"/>
    <col min="8198" max="8198" width="16.85546875" style="784" bestFit="1" customWidth="1"/>
    <col min="8199" max="8199" width="21.42578125" style="784" customWidth="1"/>
    <col min="8200" max="8200" width="9.140625" style="784"/>
    <col min="8201" max="8201" width="16.5703125" style="784" bestFit="1" customWidth="1"/>
    <col min="8202" max="8449" width="9.140625" style="784"/>
    <col min="8450" max="8450" width="24.5703125" style="784" customWidth="1"/>
    <col min="8451" max="8451" width="71.7109375" style="784" customWidth="1"/>
    <col min="8452" max="8452" width="17.140625" style="784" bestFit="1" customWidth="1"/>
    <col min="8453" max="8453" width="16.7109375" style="784" bestFit="1" customWidth="1"/>
    <col min="8454" max="8454" width="16.85546875" style="784" bestFit="1" customWidth="1"/>
    <col min="8455" max="8455" width="21.42578125" style="784" customWidth="1"/>
    <col min="8456" max="8456" width="9.140625" style="784"/>
    <col min="8457" max="8457" width="16.5703125" style="784" bestFit="1" customWidth="1"/>
    <col min="8458" max="8705" width="9.140625" style="784"/>
    <col min="8706" max="8706" width="24.5703125" style="784" customWidth="1"/>
    <col min="8707" max="8707" width="71.7109375" style="784" customWidth="1"/>
    <col min="8708" max="8708" width="17.140625" style="784" bestFit="1" customWidth="1"/>
    <col min="8709" max="8709" width="16.7109375" style="784" bestFit="1" customWidth="1"/>
    <col min="8710" max="8710" width="16.85546875" style="784" bestFit="1" customWidth="1"/>
    <col min="8711" max="8711" width="21.42578125" style="784" customWidth="1"/>
    <col min="8712" max="8712" width="9.140625" style="784"/>
    <col min="8713" max="8713" width="16.5703125" style="784" bestFit="1" customWidth="1"/>
    <col min="8714" max="8961" width="9.140625" style="784"/>
    <col min="8962" max="8962" width="24.5703125" style="784" customWidth="1"/>
    <col min="8963" max="8963" width="71.7109375" style="784" customWidth="1"/>
    <col min="8964" max="8964" width="17.140625" style="784" bestFit="1" customWidth="1"/>
    <col min="8965" max="8965" width="16.7109375" style="784" bestFit="1" customWidth="1"/>
    <col min="8966" max="8966" width="16.85546875" style="784" bestFit="1" customWidth="1"/>
    <col min="8967" max="8967" width="21.42578125" style="784" customWidth="1"/>
    <col min="8968" max="8968" width="9.140625" style="784"/>
    <col min="8969" max="8969" width="16.5703125" style="784" bestFit="1" customWidth="1"/>
    <col min="8970" max="9217" width="9.140625" style="784"/>
    <col min="9218" max="9218" width="24.5703125" style="784" customWidth="1"/>
    <col min="9219" max="9219" width="71.7109375" style="784" customWidth="1"/>
    <col min="9220" max="9220" width="17.140625" style="784" bestFit="1" customWidth="1"/>
    <col min="9221" max="9221" width="16.7109375" style="784" bestFit="1" customWidth="1"/>
    <col min="9222" max="9222" width="16.85546875" style="784" bestFit="1" customWidth="1"/>
    <col min="9223" max="9223" width="21.42578125" style="784" customWidth="1"/>
    <col min="9224" max="9224" width="9.140625" style="784"/>
    <col min="9225" max="9225" width="16.5703125" style="784" bestFit="1" customWidth="1"/>
    <col min="9226" max="9473" width="9.140625" style="784"/>
    <col min="9474" max="9474" width="24.5703125" style="784" customWidth="1"/>
    <col min="9475" max="9475" width="71.7109375" style="784" customWidth="1"/>
    <col min="9476" max="9476" width="17.140625" style="784" bestFit="1" customWidth="1"/>
    <col min="9477" max="9477" width="16.7109375" style="784" bestFit="1" customWidth="1"/>
    <col min="9478" max="9478" width="16.85546875" style="784" bestFit="1" customWidth="1"/>
    <col min="9479" max="9479" width="21.42578125" style="784" customWidth="1"/>
    <col min="9480" max="9480" width="9.140625" style="784"/>
    <col min="9481" max="9481" width="16.5703125" style="784" bestFit="1" customWidth="1"/>
    <col min="9482" max="9729" width="9.140625" style="784"/>
    <col min="9730" max="9730" width="24.5703125" style="784" customWidth="1"/>
    <col min="9731" max="9731" width="71.7109375" style="784" customWidth="1"/>
    <col min="9732" max="9732" width="17.140625" style="784" bestFit="1" customWidth="1"/>
    <col min="9733" max="9733" width="16.7109375" style="784" bestFit="1" customWidth="1"/>
    <col min="9734" max="9734" width="16.85546875" style="784" bestFit="1" customWidth="1"/>
    <col min="9735" max="9735" width="21.42578125" style="784" customWidth="1"/>
    <col min="9736" max="9736" width="9.140625" style="784"/>
    <col min="9737" max="9737" width="16.5703125" style="784" bestFit="1" customWidth="1"/>
    <col min="9738" max="9985" width="9.140625" style="784"/>
    <col min="9986" max="9986" width="24.5703125" style="784" customWidth="1"/>
    <col min="9987" max="9987" width="71.7109375" style="784" customWidth="1"/>
    <col min="9988" max="9988" width="17.140625" style="784" bestFit="1" customWidth="1"/>
    <col min="9989" max="9989" width="16.7109375" style="784" bestFit="1" customWidth="1"/>
    <col min="9990" max="9990" width="16.85546875" style="784" bestFit="1" customWidth="1"/>
    <col min="9991" max="9991" width="21.42578125" style="784" customWidth="1"/>
    <col min="9992" max="9992" width="9.140625" style="784"/>
    <col min="9993" max="9993" width="16.5703125" style="784" bestFit="1" customWidth="1"/>
    <col min="9994" max="10241" width="9.140625" style="784"/>
    <col min="10242" max="10242" width="24.5703125" style="784" customWidth="1"/>
    <col min="10243" max="10243" width="71.7109375" style="784" customWidth="1"/>
    <col min="10244" max="10244" width="17.140625" style="784" bestFit="1" customWidth="1"/>
    <col min="10245" max="10245" width="16.7109375" style="784" bestFit="1" customWidth="1"/>
    <col min="10246" max="10246" width="16.85546875" style="784" bestFit="1" customWidth="1"/>
    <col min="10247" max="10247" width="21.42578125" style="784" customWidth="1"/>
    <col min="10248" max="10248" width="9.140625" style="784"/>
    <col min="10249" max="10249" width="16.5703125" style="784" bestFit="1" customWidth="1"/>
    <col min="10250" max="10497" width="9.140625" style="784"/>
    <col min="10498" max="10498" width="24.5703125" style="784" customWidth="1"/>
    <col min="10499" max="10499" width="71.7109375" style="784" customWidth="1"/>
    <col min="10500" max="10500" width="17.140625" style="784" bestFit="1" customWidth="1"/>
    <col min="10501" max="10501" width="16.7109375" style="784" bestFit="1" customWidth="1"/>
    <col min="10502" max="10502" width="16.85546875" style="784" bestFit="1" customWidth="1"/>
    <col min="10503" max="10503" width="21.42578125" style="784" customWidth="1"/>
    <col min="10504" max="10504" width="9.140625" style="784"/>
    <col min="10505" max="10505" width="16.5703125" style="784" bestFit="1" customWidth="1"/>
    <col min="10506" max="10753" width="9.140625" style="784"/>
    <col min="10754" max="10754" width="24.5703125" style="784" customWidth="1"/>
    <col min="10755" max="10755" width="71.7109375" style="784" customWidth="1"/>
    <col min="10756" max="10756" width="17.140625" style="784" bestFit="1" customWidth="1"/>
    <col min="10757" max="10757" width="16.7109375" style="784" bestFit="1" customWidth="1"/>
    <col min="10758" max="10758" width="16.85546875" style="784" bestFit="1" customWidth="1"/>
    <col min="10759" max="10759" width="21.42578125" style="784" customWidth="1"/>
    <col min="10760" max="10760" width="9.140625" style="784"/>
    <col min="10761" max="10761" width="16.5703125" style="784" bestFit="1" customWidth="1"/>
    <col min="10762" max="11009" width="9.140625" style="784"/>
    <col min="11010" max="11010" width="24.5703125" style="784" customWidth="1"/>
    <col min="11011" max="11011" width="71.7109375" style="784" customWidth="1"/>
    <col min="11012" max="11012" width="17.140625" style="784" bestFit="1" customWidth="1"/>
    <col min="11013" max="11013" width="16.7109375" style="784" bestFit="1" customWidth="1"/>
    <col min="11014" max="11014" width="16.85546875" style="784" bestFit="1" customWidth="1"/>
    <col min="11015" max="11015" width="21.42578125" style="784" customWidth="1"/>
    <col min="11016" max="11016" width="9.140625" style="784"/>
    <col min="11017" max="11017" width="16.5703125" style="784" bestFit="1" customWidth="1"/>
    <col min="11018" max="11265" width="9.140625" style="784"/>
    <col min="11266" max="11266" width="24.5703125" style="784" customWidth="1"/>
    <col min="11267" max="11267" width="71.7109375" style="784" customWidth="1"/>
    <col min="11268" max="11268" width="17.140625" style="784" bestFit="1" customWidth="1"/>
    <col min="11269" max="11269" width="16.7109375" style="784" bestFit="1" customWidth="1"/>
    <col min="11270" max="11270" width="16.85546875" style="784" bestFit="1" customWidth="1"/>
    <col min="11271" max="11271" width="21.42578125" style="784" customWidth="1"/>
    <col min="11272" max="11272" width="9.140625" style="784"/>
    <col min="11273" max="11273" width="16.5703125" style="784" bestFit="1" customWidth="1"/>
    <col min="11274" max="11521" width="9.140625" style="784"/>
    <col min="11522" max="11522" width="24.5703125" style="784" customWidth="1"/>
    <col min="11523" max="11523" width="71.7109375" style="784" customWidth="1"/>
    <col min="11524" max="11524" width="17.140625" style="784" bestFit="1" customWidth="1"/>
    <col min="11525" max="11525" width="16.7109375" style="784" bestFit="1" customWidth="1"/>
    <col min="11526" max="11526" width="16.85546875" style="784" bestFit="1" customWidth="1"/>
    <col min="11527" max="11527" width="21.42578125" style="784" customWidth="1"/>
    <col min="11528" max="11528" width="9.140625" style="784"/>
    <col min="11529" max="11529" width="16.5703125" style="784" bestFit="1" customWidth="1"/>
    <col min="11530" max="11777" width="9.140625" style="784"/>
    <col min="11778" max="11778" width="24.5703125" style="784" customWidth="1"/>
    <col min="11779" max="11779" width="71.7109375" style="784" customWidth="1"/>
    <col min="11780" max="11780" width="17.140625" style="784" bestFit="1" customWidth="1"/>
    <col min="11781" max="11781" width="16.7109375" style="784" bestFit="1" customWidth="1"/>
    <col min="11782" max="11782" width="16.85546875" style="784" bestFit="1" customWidth="1"/>
    <col min="11783" max="11783" width="21.42578125" style="784" customWidth="1"/>
    <col min="11784" max="11784" width="9.140625" style="784"/>
    <col min="11785" max="11785" width="16.5703125" style="784" bestFit="1" customWidth="1"/>
    <col min="11786" max="12033" width="9.140625" style="784"/>
    <col min="12034" max="12034" width="24.5703125" style="784" customWidth="1"/>
    <col min="12035" max="12035" width="71.7109375" style="784" customWidth="1"/>
    <col min="12036" max="12036" width="17.140625" style="784" bestFit="1" customWidth="1"/>
    <col min="12037" max="12037" width="16.7109375" style="784" bestFit="1" customWidth="1"/>
    <col min="12038" max="12038" width="16.85546875" style="784" bestFit="1" customWidth="1"/>
    <col min="12039" max="12039" width="21.42578125" style="784" customWidth="1"/>
    <col min="12040" max="12040" width="9.140625" style="784"/>
    <col min="12041" max="12041" width="16.5703125" style="784" bestFit="1" customWidth="1"/>
    <col min="12042" max="12289" width="9.140625" style="784"/>
    <col min="12290" max="12290" width="24.5703125" style="784" customWidth="1"/>
    <col min="12291" max="12291" width="71.7109375" style="784" customWidth="1"/>
    <col min="12292" max="12292" width="17.140625" style="784" bestFit="1" customWidth="1"/>
    <col min="12293" max="12293" width="16.7109375" style="784" bestFit="1" customWidth="1"/>
    <col min="12294" max="12294" width="16.85546875" style="784" bestFit="1" customWidth="1"/>
    <col min="12295" max="12295" width="21.42578125" style="784" customWidth="1"/>
    <col min="12296" max="12296" width="9.140625" style="784"/>
    <col min="12297" max="12297" width="16.5703125" style="784" bestFit="1" customWidth="1"/>
    <col min="12298" max="12545" width="9.140625" style="784"/>
    <col min="12546" max="12546" width="24.5703125" style="784" customWidth="1"/>
    <col min="12547" max="12547" width="71.7109375" style="784" customWidth="1"/>
    <col min="12548" max="12548" width="17.140625" style="784" bestFit="1" customWidth="1"/>
    <col min="12549" max="12549" width="16.7109375" style="784" bestFit="1" customWidth="1"/>
    <col min="12550" max="12550" width="16.85546875" style="784" bestFit="1" customWidth="1"/>
    <col min="12551" max="12551" width="21.42578125" style="784" customWidth="1"/>
    <col min="12552" max="12552" width="9.140625" style="784"/>
    <col min="12553" max="12553" width="16.5703125" style="784" bestFit="1" customWidth="1"/>
    <col min="12554" max="12801" width="9.140625" style="784"/>
    <col min="12802" max="12802" width="24.5703125" style="784" customWidth="1"/>
    <col min="12803" max="12803" width="71.7109375" style="784" customWidth="1"/>
    <col min="12804" max="12804" width="17.140625" style="784" bestFit="1" customWidth="1"/>
    <col min="12805" max="12805" width="16.7109375" style="784" bestFit="1" customWidth="1"/>
    <col min="12806" max="12806" width="16.85546875" style="784" bestFit="1" customWidth="1"/>
    <col min="12807" max="12807" width="21.42578125" style="784" customWidth="1"/>
    <col min="12808" max="12808" width="9.140625" style="784"/>
    <col min="12809" max="12809" width="16.5703125" style="784" bestFit="1" customWidth="1"/>
    <col min="12810" max="13057" width="9.140625" style="784"/>
    <col min="13058" max="13058" width="24.5703125" style="784" customWidth="1"/>
    <col min="13059" max="13059" width="71.7109375" style="784" customWidth="1"/>
    <col min="13060" max="13060" width="17.140625" style="784" bestFit="1" customWidth="1"/>
    <col min="13061" max="13061" width="16.7109375" style="784" bestFit="1" customWidth="1"/>
    <col min="13062" max="13062" width="16.85546875" style="784" bestFit="1" customWidth="1"/>
    <col min="13063" max="13063" width="21.42578125" style="784" customWidth="1"/>
    <col min="13064" max="13064" width="9.140625" style="784"/>
    <col min="13065" max="13065" width="16.5703125" style="784" bestFit="1" customWidth="1"/>
    <col min="13066" max="13313" width="9.140625" style="784"/>
    <col min="13314" max="13314" width="24.5703125" style="784" customWidth="1"/>
    <col min="13315" max="13315" width="71.7109375" style="784" customWidth="1"/>
    <col min="13316" max="13316" width="17.140625" style="784" bestFit="1" customWidth="1"/>
    <col min="13317" max="13317" width="16.7109375" style="784" bestFit="1" customWidth="1"/>
    <col min="13318" max="13318" width="16.85546875" style="784" bestFit="1" customWidth="1"/>
    <col min="13319" max="13319" width="21.42578125" style="784" customWidth="1"/>
    <col min="13320" max="13320" width="9.140625" style="784"/>
    <col min="13321" max="13321" width="16.5703125" style="784" bestFit="1" customWidth="1"/>
    <col min="13322" max="13569" width="9.140625" style="784"/>
    <col min="13570" max="13570" width="24.5703125" style="784" customWidth="1"/>
    <col min="13571" max="13571" width="71.7109375" style="784" customWidth="1"/>
    <col min="13572" max="13572" width="17.140625" style="784" bestFit="1" customWidth="1"/>
    <col min="13573" max="13573" width="16.7109375" style="784" bestFit="1" customWidth="1"/>
    <col min="13574" max="13574" width="16.85546875" style="784" bestFit="1" customWidth="1"/>
    <col min="13575" max="13575" width="21.42578125" style="784" customWidth="1"/>
    <col min="13576" max="13576" width="9.140625" style="784"/>
    <col min="13577" max="13577" width="16.5703125" style="784" bestFit="1" customWidth="1"/>
    <col min="13578" max="13825" width="9.140625" style="784"/>
    <col min="13826" max="13826" width="24.5703125" style="784" customWidth="1"/>
    <col min="13827" max="13827" width="71.7109375" style="784" customWidth="1"/>
    <col min="13828" max="13828" width="17.140625" style="784" bestFit="1" customWidth="1"/>
    <col min="13829" max="13829" width="16.7109375" style="784" bestFit="1" customWidth="1"/>
    <col min="13830" max="13830" width="16.85546875" style="784" bestFit="1" customWidth="1"/>
    <col min="13831" max="13831" width="21.42578125" style="784" customWidth="1"/>
    <col min="13832" max="13832" width="9.140625" style="784"/>
    <col min="13833" max="13833" width="16.5703125" style="784" bestFit="1" customWidth="1"/>
    <col min="13834" max="14081" width="9.140625" style="784"/>
    <col min="14082" max="14082" width="24.5703125" style="784" customWidth="1"/>
    <col min="14083" max="14083" width="71.7109375" style="784" customWidth="1"/>
    <col min="14084" max="14084" width="17.140625" style="784" bestFit="1" customWidth="1"/>
    <col min="14085" max="14085" width="16.7109375" style="784" bestFit="1" customWidth="1"/>
    <col min="14086" max="14086" width="16.85546875" style="784" bestFit="1" customWidth="1"/>
    <col min="14087" max="14087" width="21.42578125" style="784" customWidth="1"/>
    <col min="14088" max="14088" width="9.140625" style="784"/>
    <col min="14089" max="14089" width="16.5703125" style="784" bestFit="1" customWidth="1"/>
    <col min="14090" max="14337" width="9.140625" style="784"/>
    <col min="14338" max="14338" width="24.5703125" style="784" customWidth="1"/>
    <col min="14339" max="14339" width="71.7109375" style="784" customWidth="1"/>
    <col min="14340" max="14340" width="17.140625" style="784" bestFit="1" customWidth="1"/>
    <col min="14341" max="14341" width="16.7109375" style="784" bestFit="1" customWidth="1"/>
    <col min="14342" max="14342" width="16.85546875" style="784" bestFit="1" customWidth="1"/>
    <col min="14343" max="14343" width="21.42578125" style="784" customWidth="1"/>
    <col min="14344" max="14344" width="9.140625" style="784"/>
    <col min="14345" max="14345" width="16.5703125" style="784" bestFit="1" customWidth="1"/>
    <col min="14346" max="14593" width="9.140625" style="784"/>
    <col min="14594" max="14594" width="24.5703125" style="784" customWidth="1"/>
    <col min="14595" max="14595" width="71.7109375" style="784" customWidth="1"/>
    <col min="14596" max="14596" width="17.140625" style="784" bestFit="1" customWidth="1"/>
    <col min="14597" max="14597" width="16.7109375" style="784" bestFit="1" customWidth="1"/>
    <col min="14598" max="14598" width="16.85546875" style="784" bestFit="1" customWidth="1"/>
    <col min="14599" max="14599" width="21.42578125" style="784" customWidth="1"/>
    <col min="14600" max="14600" width="9.140625" style="784"/>
    <col min="14601" max="14601" width="16.5703125" style="784" bestFit="1" customWidth="1"/>
    <col min="14602" max="14849" width="9.140625" style="784"/>
    <col min="14850" max="14850" width="24.5703125" style="784" customWidth="1"/>
    <col min="14851" max="14851" width="71.7109375" style="784" customWidth="1"/>
    <col min="14852" max="14852" width="17.140625" style="784" bestFit="1" customWidth="1"/>
    <col min="14853" max="14853" width="16.7109375" style="784" bestFit="1" customWidth="1"/>
    <col min="14854" max="14854" width="16.85546875" style="784" bestFit="1" customWidth="1"/>
    <col min="14855" max="14855" width="21.42578125" style="784" customWidth="1"/>
    <col min="14856" max="14856" width="9.140625" style="784"/>
    <col min="14857" max="14857" width="16.5703125" style="784" bestFit="1" customWidth="1"/>
    <col min="14858" max="15105" width="9.140625" style="784"/>
    <col min="15106" max="15106" width="24.5703125" style="784" customWidth="1"/>
    <col min="15107" max="15107" width="71.7109375" style="784" customWidth="1"/>
    <col min="15108" max="15108" width="17.140625" style="784" bestFit="1" customWidth="1"/>
    <col min="15109" max="15109" width="16.7109375" style="784" bestFit="1" customWidth="1"/>
    <col min="15110" max="15110" width="16.85546875" style="784" bestFit="1" customWidth="1"/>
    <col min="15111" max="15111" width="21.42578125" style="784" customWidth="1"/>
    <col min="15112" max="15112" width="9.140625" style="784"/>
    <col min="15113" max="15113" width="16.5703125" style="784" bestFit="1" customWidth="1"/>
    <col min="15114" max="15361" width="9.140625" style="784"/>
    <col min="15362" max="15362" width="24.5703125" style="784" customWidth="1"/>
    <col min="15363" max="15363" width="71.7109375" style="784" customWidth="1"/>
    <col min="15364" max="15364" width="17.140625" style="784" bestFit="1" customWidth="1"/>
    <col min="15365" max="15365" width="16.7109375" style="784" bestFit="1" customWidth="1"/>
    <col min="15366" max="15366" width="16.85546875" style="784" bestFit="1" customWidth="1"/>
    <col min="15367" max="15367" width="21.42578125" style="784" customWidth="1"/>
    <col min="15368" max="15368" width="9.140625" style="784"/>
    <col min="15369" max="15369" width="16.5703125" style="784" bestFit="1" customWidth="1"/>
    <col min="15370" max="15617" width="9.140625" style="784"/>
    <col min="15618" max="15618" width="24.5703125" style="784" customWidth="1"/>
    <col min="15619" max="15619" width="71.7109375" style="784" customWidth="1"/>
    <col min="15620" max="15620" width="17.140625" style="784" bestFit="1" customWidth="1"/>
    <col min="15621" max="15621" width="16.7109375" style="784" bestFit="1" customWidth="1"/>
    <col min="15622" max="15622" width="16.85546875" style="784" bestFit="1" customWidth="1"/>
    <col min="15623" max="15623" width="21.42578125" style="784" customWidth="1"/>
    <col min="15624" max="15624" width="9.140625" style="784"/>
    <col min="15625" max="15625" width="16.5703125" style="784" bestFit="1" customWidth="1"/>
    <col min="15626" max="15873" width="9.140625" style="784"/>
    <col min="15874" max="15874" width="24.5703125" style="784" customWidth="1"/>
    <col min="15875" max="15875" width="71.7109375" style="784" customWidth="1"/>
    <col min="15876" max="15876" width="17.140625" style="784" bestFit="1" customWidth="1"/>
    <col min="15877" max="15877" width="16.7109375" style="784" bestFit="1" customWidth="1"/>
    <col min="15878" max="15878" width="16.85546875" style="784" bestFit="1" customWidth="1"/>
    <col min="15879" max="15879" width="21.42578125" style="784" customWidth="1"/>
    <col min="15880" max="15880" width="9.140625" style="784"/>
    <col min="15881" max="15881" width="16.5703125" style="784" bestFit="1" customWidth="1"/>
    <col min="15882" max="16129" width="9.140625" style="784"/>
    <col min="16130" max="16130" width="24.5703125" style="784" customWidth="1"/>
    <col min="16131" max="16131" width="71.7109375" style="784" customWidth="1"/>
    <col min="16132" max="16132" width="17.140625" style="784" bestFit="1" customWidth="1"/>
    <col min="16133" max="16133" width="16.7109375" style="784" bestFit="1" customWidth="1"/>
    <col min="16134" max="16134" width="16.85546875" style="784" bestFit="1" customWidth="1"/>
    <col min="16135" max="16135" width="21.42578125" style="784" customWidth="1"/>
    <col min="16136" max="16136" width="9.140625" style="784"/>
    <col min="16137" max="16137" width="16.5703125" style="784" bestFit="1" customWidth="1"/>
    <col min="16138" max="16384" width="9.140625" style="784"/>
  </cols>
  <sheetData>
    <row r="1" spans="1:9" ht="13.5" thickBot="1"/>
    <row r="2" spans="1:9" s="821" customFormat="1" ht="6" thickBot="1">
      <c r="B2" s="816"/>
      <c r="C2" s="817"/>
      <c r="D2" s="818"/>
      <c r="E2" s="819"/>
      <c r="F2" s="819"/>
      <c r="G2" s="820"/>
    </row>
    <row r="3" spans="1:9" s="824" customFormat="1" ht="60" customHeight="1">
      <c r="A3" s="815" t="s">
        <v>1971</v>
      </c>
      <c r="B3" s="823"/>
      <c r="C3" s="1251" t="s">
        <v>3</v>
      </c>
      <c r="D3" s="1904" t="s">
        <v>13728</v>
      </c>
      <c r="E3" s="1905"/>
      <c r="F3" s="1916"/>
      <c r="G3" s="1917"/>
    </row>
    <row r="4" spans="1:9" s="824" customFormat="1" ht="51.75" customHeight="1" thickBot="1">
      <c r="A4" s="815" t="s">
        <v>1972</v>
      </c>
      <c r="B4" s="825"/>
      <c r="C4" s="1252" t="s">
        <v>4</v>
      </c>
      <c r="D4" s="1152" t="s">
        <v>7</v>
      </c>
      <c r="E4" s="1262">
        <f>'BDI '!K31</f>
        <v>0.26369999999999999</v>
      </c>
      <c r="F4" s="1918"/>
      <c r="G4" s="1919"/>
    </row>
    <row r="5" spans="1:9" s="826" customFormat="1" ht="15" customHeight="1" thickBot="1">
      <c r="B5" s="1908" t="s">
        <v>2089</v>
      </c>
      <c r="C5" s="1909"/>
      <c r="D5" s="1909"/>
      <c r="E5" s="1909"/>
      <c r="F5" s="1909"/>
      <c r="G5" s="1910"/>
    </row>
    <row r="6" spans="1:9" s="821" customFormat="1" ht="6" thickBot="1">
      <c r="B6" s="816"/>
      <c r="C6" s="817"/>
      <c r="D6" s="818"/>
      <c r="E6" s="819"/>
      <c r="F6" s="819"/>
      <c r="G6" s="820"/>
    </row>
    <row r="7" spans="1:9" s="827" customFormat="1" ht="15" customHeight="1">
      <c r="B7" s="919" t="s">
        <v>8</v>
      </c>
      <c r="C7" s="829" t="str">
        <f>'ORÇAMENTO '!D9</f>
        <v>UNIDADE BÁSICA DE SAÚDE DO GUTIERREZ</v>
      </c>
      <c r="D7" s="829"/>
      <c r="E7" s="829"/>
      <c r="F7" s="832" t="s">
        <v>9</v>
      </c>
      <c r="G7" s="920">
        <f ca="1">'ORÇAMENTO '!J9</f>
        <v>43395</v>
      </c>
    </row>
    <row r="8" spans="1:9" s="834" customFormat="1" ht="32.25" customHeight="1">
      <c r="B8" s="956" t="s">
        <v>10</v>
      </c>
      <c r="C8" s="1861" t="str">
        <f>'ORÇAMENTO '!D10</f>
        <v>RUA ARARAS, ESQ. DIREITA COM RUA BIGUÁ, ESQ. ESQUERDA COM ARUA ARAPONGAS, S/Nº, BAIRRO CONJUNTO HABITACIONAL GUTIERREZ, PRIMAVERA DO LESTE -MT</v>
      </c>
      <c r="D8" s="1861"/>
      <c r="E8" s="1861"/>
      <c r="F8" s="1255" t="s">
        <v>11</v>
      </c>
      <c r="G8" s="1263">
        <f>'ENCARGOS SOCIAIS'!E46</f>
        <v>0.88800000000000012</v>
      </c>
    </row>
    <row r="9" spans="1:9" s="834" customFormat="1" ht="16.5" thickBot="1">
      <c r="B9" s="1264"/>
      <c r="C9" s="1925"/>
      <c r="D9" s="1925"/>
      <c r="E9" s="1925"/>
      <c r="F9" s="839" t="s">
        <v>2504</v>
      </c>
      <c r="G9" s="1265" t="str">
        <f>'ORÇAMENTO '!J11</f>
        <v>CONSTRUÇÃO</v>
      </c>
    </row>
    <row r="10" spans="1:9" s="841" customFormat="1" ht="6" thickBot="1">
      <c r="B10" s="922"/>
      <c r="C10" s="843"/>
      <c r="D10" s="844"/>
      <c r="E10" s="845"/>
      <c r="F10" s="845"/>
      <c r="G10" s="923"/>
    </row>
    <row r="11" spans="1:9" s="834" customFormat="1" ht="18.75" thickBot="1">
      <c r="B11" s="1920" t="s">
        <v>1218</v>
      </c>
      <c r="C11" s="1912"/>
      <c r="D11" s="1912"/>
      <c r="E11" s="1912"/>
      <c r="F11" s="1912"/>
      <c r="G11" s="1921"/>
    </row>
    <row r="12" spans="1:9" s="841" customFormat="1" ht="6" thickBot="1">
      <c r="B12" s="924"/>
      <c r="C12" s="848"/>
      <c r="D12" s="849"/>
      <c r="E12" s="850"/>
      <c r="F12" s="850"/>
      <c r="G12" s="925"/>
    </row>
    <row r="13" spans="1:9" s="785" customFormat="1" ht="9.9499999999999993" customHeight="1" thickBot="1">
      <c r="B13" s="926"/>
      <c r="C13" s="853"/>
      <c r="D13" s="853"/>
      <c r="E13" s="853"/>
      <c r="F13" s="853"/>
      <c r="G13" s="927"/>
    </row>
    <row r="14" spans="1:9" s="1021" customFormat="1" ht="15.75">
      <c r="B14" s="999" t="s">
        <v>1196</v>
      </c>
      <c r="C14" s="1809" t="s">
        <v>2395</v>
      </c>
      <c r="D14" s="1809"/>
      <c r="E14" s="1809"/>
      <c r="F14" s="1809"/>
      <c r="G14" s="1000" t="s">
        <v>30</v>
      </c>
      <c r="H14" s="964">
        <f>G20</f>
        <v>32.36</v>
      </c>
      <c r="I14" s="1022"/>
    </row>
    <row r="15" spans="1:9" s="1021" customFormat="1" ht="31.5">
      <c r="B15" s="1001" t="s">
        <v>2334</v>
      </c>
      <c r="C15" s="1002" t="s">
        <v>1169</v>
      </c>
      <c r="D15" s="1002" t="s">
        <v>30</v>
      </c>
      <c r="E15" s="1002" t="s">
        <v>1170</v>
      </c>
      <c r="F15" s="1023" t="s">
        <v>1171</v>
      </c>
      <c r="G15" s="1024" t="s">
        <v>1172</v>
      </c>
      <c r="I15" s="1022"/>
    </row>
    <row r="16" spans="1:9" s="1021" customFormat="1" ht="15.75">
      <c r="B16" s="1806" t="s">
        <v>1173</v>
      </c>
      <c r="C16" s="1807"/>
      <c r="D16" s="1807"/>
      <c r="E16" s="1807"/>
      <c r="F16" s="1807"/>
      <c r="G16" s="1808"/>
      <c r="I16" s="1022"/>
    </row>
    <row r="17" spans="1:9" s="1021" customFormat="1" ht="60">
      <c r="A17" s="1025" t="s">
        <v>1971</v>
      </c>
      <c r="B17" s="928">
        <v>37560</v>
      </c>
      <c r="C17" s="554" t="str">
        <f>IF($A17="INSUMO",VLOOKUP($B17,'BANCO DE DADOS MAIO INSUMOS'!$A:$D,2,FALSE),VLOOKUP($B17,'BANCO DE DADOS MAIO SERVIÇOS'!$A:$D,2,FALSE))</f>
        <v>PLACA DE SINALIZACAO DE SEGURANCA CONTRA INCENDIO - ALERTA, TRIANGULAR, BASE DE *30* CM, EM PVC *2* MM ANTI-CHAMAS (SIMBOLOS, CORES E PICTOGRAMAS CONFORME NBR 13434)</v>
      </c>
      <c r="D17" s="769" t="str">
        <f>IF($A17="INSUMO",VLOOKUP($B17,'BANCO DE DADOS MAIO INSUMOS'!$A:$D,3,FALSE),VLOOKUP($B17,'BANCO DE DADOS MAIO SERVIÇOS'!$A:$D,3,FALSE))</f>
        <v xml:space="preserve">UN    </v>
      </c>
      <c r="E17" s="929">
        <v>1</v>
      </c>
      <c r="F17" s="771">
        <f>IF($A17="INSUMO",VLOOKUP($B17,'BANCO DE DADOS MAIO INSUMOS'!$A:$D,4,FALSE),VLOOKUP($B17,'BANCO DE DADOS MAIO SERVIÇOS'!$A:$D,4,FALSE))</f>
        <v>29.53</v>
      </c>
      <c r="G17" s="635">
        <f>TRUNC(F17*E17,2)</f>
        <v>29.53</v>
      </c>
      <c r="I17" s="1022"/>
    </row>
    <row r="18" spans="1:9" s="1021" customFormat="1" ht="15.75">
      <c r="B18" s="1806" t="s">
        <v>1174</v>
      </c>
      <c r="C18" s="1807"/>
      <c r="D18" s="1807"/>
      <c r="E18" s="1807"/>
      <c r="F18" s="1807"/>
      <c r="G18" s="1808"/>
      <c r="I18" s="1022"/>
    </row>
    <row r="19" spans="1:9" s="1021" customFormat="1" ht="16.5" thickBot="1">
      <c r="A19" s="1025" t="s">
        <v>1972</v>
      </c>
      <c r="B19" s="1003">
        <v>88316</v>
      </c>
      <c r="C19" s="555" t="str">
        <f>IF($A19="INSUMO",VLOOKUP($B19,'BANCO DE DADOS MAIO INSUMOS'!$A:$D,2,FALSE),VLOOKUP($B19,'BANCO DE DADOS MAIO SERVIÇOS'!$A:$D,2,FALSE))</f>
        <v>SERVENTE COM ENCARGOS COMPLEMENTARES</v>
      </c>
      <c r="D19" s="787" t="str">
        <f>IF($A19="INSUMO",VLOOKUP($B19,'BANCO DE DADOS MAIO INSUMOS'!$A:$D,3,FALSE),VLOOKUP($B19,'BANCO DE DADOS MAIO SERVIÇOS'!$A:$D,3,FALSE))</f>
        <v>H</v>
      </c>
      <c r="E19" s="1004">
        <v>0.2</v>
      </c>
      <c r="F19" s="789">
        <f>IF($A19="INSUMO",VLOOKUP($B19,'BANCO DE DADOS MAIO INSUMOS'!$A:$D,4,FALSE),VLOOKUP($B19,'BANCO DE DADOS MAIO SERVIÇOS'!$A:$D,4,FALSE))</f>
        <v>14.16</v>
      </c>
      <c r="G19" s="1005">
        <f>TRUNC(F19*E19,2)</f>
        <v>2.83</v>
      </c>
      <c r="I19" s="1022"/>
    </row>
    <row r="20" spans="1:9" s="774" customFormat="1" ht="16.5" thickBot="1">
      <c r="B20" s="1922" t="s">
        <v>2824</v>
      </c>
      <c r="C20" s="1922"/>
      <c r="D20" s="1922"/>
      <c r="E20" s="1922"/>
      <c r="F20" s="1006" t="s">
        <v>1175</v>
      </c>
      <c r="G20" s="1007">
        <f>SUM(G17:G19)</f>
        <v>32.36</v>
      </c>
    </row>
    <row r="21" spans="1:9" s="774" customFormat="1" ht="33.75" customHeight="1">
      <c r="B21" s="1922"/>
      <c r="C21" s="1922"/>
      <c r="D21" s="1922"/>
      <c r="E21" s="1922"/>
      <c r="F21" s="945"/>
      <c r="G21" s="946"/>
    </row>
    <row r="22" spans="1:9" s="774" customFormat="1" ht="15.75" thickBot="1">
      <c r="B22" s="775"/>
      <c r="C22" s="775"/>
      <c r="D22" s="775"/>
      <c r="E22" s="775"/>
      <c r="F22" s="775"/>
      <c r="G22" s="775"/>
    </row>
    <row r="23" spans="1:9" s="1022" customFormat="1" ht="30.75" customHeight="1">
      <c r="A23" s="1021"/>
      <c r="B23" s="999" t="s">
        <v>1197</v>
      </c>
      <c r="C23" s="1809" t="s">
        <v>2415</v>
      </c>
      <c r="D23" s="1809"/>
      <c r="E23" s="1809"/>
      <c r="F23" s="1809"/>
      <c r="G23" s="1000" t="s">
        <v>30</v>
      </c>
      <c r="H23" s="964">
        <f>G30</f>
        <v>120.98</v>
      </c>
    </row>
    <row r="24" spans="1:9" s="1022" customFormat="1" ht="31.5">
      <c r="A24" s="1021"/>
      <c r="B24" s="1001" t="s">
        <v>2334</v>
      </c>
      <c r="C24" s="1002" t="s">
        <v>1169</v>
      </c>
      <c r="D24" s="1002" t="s">
        <v>30</v>
      </c>
      <c r="E24" s="1002" t="s">
        <v>1170</v>
      </c>
      <c r="F24" s="1023" t="s">
        <v>1171</v>
      </c>
      <c r="G24" s="1024" t="s">
        <v>1172</v>
      </c>
      <c r="H24" s="1021"/>
    </row>
    <row r="25" spans="1:9" s="1022" customFormat="1" ht="15.75">
      <c r="A25" s="1021"/>
      <c r="B25" s="1806" t="s">
        <v>1173</v>
      </c>
      <c r="C25" s="1807"/>
      <c r="D25" s="1807"/>
      <c r="E25" s="1807"/>
      <c r="F25" s="1807"/>
      <c r="G25" s="1808"/>
      <c r="H25" s="1021"/>
    </row>
    <row r="26" spans="1:9" s="1022" customFormat="1" ht="30">
      <c r="A26" s="1025" t="s">
        <v>1971</v>
      </c>
      <c r="B26" s="928">
        <v>39445</v>
      </c>
      <c r="C26" s="554" t="str">
        <f>IF($A26="INSUMO",VLOOKUP($B26,'BANCO DE DADOS MAIO INSUMOS'!$A:$D,2,FALSE),VLOOKUP($B26,'BANCO DE DADOS MAIO SERVIÇOS'!$A:$D,2,FALSE))</f>
        <v>DISPOSITIVO DR, 2 POLOS, SENSIBILIDADE DE 30 MA, CORRENTE DE 25 A, TIPO AC</v>
      </c>
      <c r="D26" s="769" t="str">
        <f>IF($A26="INSUMO",VLOOKUP($B26,'BANCO DE DADOS MAIO INSUMOS'!$A:$D,3,FALSE),VLOOKUP($B26,'BANCO DE DADOS MAIO SERVIÇOS'!$A:$D,3,FALSE))</f>
        <v xml:space="preserve">UN    </v>
      </c>
      <c r="E26" s="929">
        <v>1</v>
      </c>
      <c r="F26" s="771">
        <f>IF($A26="INSUMO",VLOOKUP($B26,'BANCO DE DADOS MAIO INSUMOS'!$A:$D,4,FALSE),VLOOKUP($B26,'BANCO DE DADOS MAIO SERVIÇOS'!$A:$D,4,FALSE))</f>
        <v>101.65</v>
      </c>
      <c r="G26" s="635">
        <f>TRUNC(F26*E26,2)</f>
        <v>101.65</v>
      </c>
      <c r="H26" s="1021"/>
    </row>
    <row r="27" spans="1:9" s="1022" customFormat="1" ht="15.75">
      <c r="A27" s="1021"/>
      <c r="B27" s="1806" t="s">
        <v>1174</v>
      </c>
      <c r="C27" s="1807"/>
      <c r="D27" s="1807"/>
      <c r="E27" s="1807"/>
      <c r="F27" s="1807"/>
      <c r="G27" s="1808"/>
      <c r="H27" s="1021"/>
    </row>
    <row r="28" spans="1:9" s="1022" customFormat="1" ht="15.75">
      <c r="A28" s="1025" t="s">
        <v>1972</v>
      </c>
      <c r="B28" s="633">
        <v>88264</v>
      </c>
      <c r="C28" s="554" t="str">
        <f>IF($A28="INSUMO",VLOOKUP($B28,'BANCO DE DADOS MAIO INSUMOS'!$A:$D,2,FALSE),VLOOKUP($B28,'BANCO DE DADOS MAIO SERVIÇOS'!$A:$D,2,FALSE))</f>
        <v>ELETRICISTA COM ENCARGOS COMPLEMENTARES</v>
      </c>
      <c r="D28" s="769" t="str">
        <f>IF($A28="INSUMO",VLOOKUP($B28,'BANCO DE DADOS MAIO INSUMOS'!$A:$D,3,FALSE),VLOOKUP($B28,'BANCO DE DADOS MAIO SERVIÇOS'!$A:$D,3,FALSE))</f>
        <v>H</v>
      </c>
      <c r="E28" s="634">
        <v>0.6</v>
      </c>
      <c r="F28" s="771">
        <f>IF($A28="INSUMO",VLOOKUP($B28,'BANCO DE DADOS MAIO INSUMOS'!$A:$D,4,FALSE),VLOOKUP($B28,'BANCO DE DADOS MAIO SERVIÇOS'!$A:$D,4,FALSE))</f>
        <v>18.07</v>
      </c>
      <c r="G28" s="934">
        <f>TRUNC(F28*E28,2)</f>
        <v>10.84</v>
      </c>
      <c r="H28" s="935"/>
    </row>
    <row r="29" spans="1:9" s="1022" customFormat="1" ht="16.5" thickBot="1">
      <c r="A29" s="1025" t="s">
        <v>1972</v>
      </c>
      <c r="B29" s="1003">
        <v>88316</v>
      </c>
      <c r="C29" s="555" t="str">
        <f>IF($A29="INSUMO",VLOOKUP($B29,'BANCO DE DADOS MAIO INSUMOS'!$A:$D,2,FALSE),VLOOKUP($B29,'BANCO DE DADOS MAIO SERVIÇOS'!$A:$D,2,FALSE))</f>
        <v>SERVENTE COM ENCARGOS COMPLEMENTARES</v>
      </c>
      <c r="D29" s="787" t="str">
        <f>IF($A29="INSUMO",VLOOKUP($B29,'BANCO DE DADOS MAIO INSUMOS'!$A:$D,3,FALSE),VLOOKUP($B29,'BANCO DE DADOS MAIO SERVIÇOS'!$A:$D,3,FALSE))</f>
        <v>H</v>
      </c>
      <c r="E29" s="1004">
        <v>0.6</v>
      </c>
      <c r="F29" s="789">
        <f>IF($A29="INSUMO",VLOOKUP($B29,'BANCO DE DADOS MAIO INSUMOS'!$A:$D,4,FALSE),VLOOKUP($B29,'BANCO DE DADOS MAIO SERVIÇOS'!$A:$D,4,FALSE))</f>
        <v>14.16</v>
      </c>
      <c r="G29" s="936">
        <f>TRUNC(F29*E29,2)</f>
        <v>8.49</v>
      </c>
      <c r="H29" s="935"/>
    </row>
    <row r="30" spans="1:9" s="1021" customFormat="1" ht="16.5" thickBot="1">
      <c r="B30" s="1915" t="s">
        <v>2396</v>
      </c>
      <c r="C30" s="1915"/>
      <c r="D30" s="1915"/>
      <c r="E30" s="1915"/>
      <c r="F30" s="1006" t="s">
        <v>1175</v>
      </c>
      <c r="G30" s="1007">
        <f>SUM(G26:G29)</f>
        <v>120.98</v>
      </c>
    </row>
    <row r="31" spans="1:9" s="1021" customFormat="1" ht="15.75" thickBot="1">
      <c r="B31" s="931"/>
      <c r="C31" s="775"/>
      <c r="D31" s="775"/>
      <c r="E31" s="775"/>
    </row>
    <row r="32" spans="1:9" s="1022" customFormat="1" ht="30" customHeight="1">
      <c r="A32" s="1021"/>
      <c r="B32" s="999" t="s">
        <v>1198</v>
      </c>
      <c r="C32" s="1809" t="str">
        <f>CONCATENATE("FORNECIMENTO E INSTALAÇÃO DE ",C35)</f>
        <v>FORNECIMENTO E INSTALAÇÃO DE ELETRODUTODUTO PEAD FLEXIVEL PAREDE SIMPLES, CORRUGACAO HELICOIDAL, COR PRETA, SEM ROSCA, DE 1 1/2",  PARA CABEAMENTO SUBTERRANEO (NBR 15715)</v>
      </c>
      <c r="D32" s="1809"/>
      <c r="E32" s="1809"/>
      <c r="F32" s="1809"/>
      <c r="G32" s="1000" t="s">
        <v>29</v>
      </c>
      <c r="H32" s="964">
        <f>G38</f>
        <v>9.08</v>
      </c>
    </row>
    <row r="33" spans="1:8" s="1022" customFormat="1" ht="31.5">
      <c r="A33" s="1021"/>
      <c r="B33" s="1001" t="s">
        <v>2334</v>
      </c>
      <c r="C33" s="1002" t="s">
        <v>1169</v>
      </c>
      <c r="D33" s="1002" t="s">
        <v>30</v>
      </c>
      <c r="E33" s="1002" t="s">
        <v>1170</v>
      </c>
      <c r="F33" s="1023" t="s">
        <v>1171</v>
      </c>
      <c r="G33" s="1024" t="s">
        <v>1172</v>
      </c>
      <c r="H33" s="1021"/>
    </row>
    <row r="34" spans="1:8" s="1022" customFormat="1" ht="15.75">
      <c r="A34" s="1021"/>
      <c r="B34" s="1806" t="s">
        <v>1173</v>
      </c>
      <c r="C34" s="1807"/>
      <c r="D34" s="1807"/>
      <c r="E34" s="1807"/>
      <c r="F34" s="1807"/>
      <c r="G34" s="1808"/>
      <c r="H34" s="1021"/>
    </row>
    <row r="35" spans="1:8" s="1498" customFormat="1" ht="45">
      <c r="A35" s="1499" t="s">
        <v>1971</v>
      </c>
      <c r="B35" s="1398">
        <v>39246</v>
      </c>
      <c r="C35" s="554" t="str">
        <f>IF($A35="INSUMO",VLOOKUP($B35,'BANCO DE DADOS MAIO INSUMOS'!$A:$D,2,FALSE),VLOOKUP($B35,'BANCO DE DADOS MAIO SERVIÇOS'!$A:$D,2,FALSE))</f>
        <v>ELETRODUTODUTO PEAD FLEXIVEL PAREDE SIMPLES, CORRUGACAO HELICOIDAL, COR PRETA, SEM ROSCA, DE 1 1/2",  PARA CABEAMENTO SUBTERRANEO (NBR 15715)</v>
      </c>
      <c r="D35" s="769" t="str">
        <f>IF($A35="INSUMO",VLOOKUP($B35,'BANCO DE DADOS MAIO INSUMOS'!$A:$D,3,FALSE),VLOOKUP($B35,'BANCO DE DADOS MAIO SERVIÇOS'!$A:$D,3,FALSE))</f>
        <v xml:space="preserve">M     </v>
      </c>
      <c r="E35" s="1512">
        <v>1.0149999999999999</v>
      </c>
      <c r="F35" s="771">
        <f>IF($A35="INSUMO",VLOOKUP($B35,'BANCO DE DADOS MAIO INSUMOS'!$A:$D,4,FALSE),VLOOKUP($B35,'BANCO DE DADOS MAIO SERVIÇOS'!$A:$D,4,FALSE))</f>
        <v>2.67</v>
      </c>
      <c r="G35" s="1399">
        <f>TRUNC(F35*E35,2)</f>
        <v>2.71</v>
      </c>
      <c r="H35" s="1497"/>
    </row>
    <row r="36" spans="1:8" s="1022" customFormat="1" ht="15.75">
      <c r="A36" s="1021"/>
      <c r="B36" s="1806" t="s">
        <v>1174</v>
      </c>
      <c r="C36" s="1807"/>
      <c r="D36" s="1807"/>
      <c r="E36" s="1807"/>
      <c r="F36" s="1807"/>
      <c r="G36" s="1808"/>
      <c r="H36" s="1021"/>
    </row>
    <row r="37" spans="1:8" s="1022" customFormat="1" ht="16.5" thickBot="1">
      <c r="A37" s="1025" t="s">
        <v>1972</v>
      </c>
      <c r="B37" s="633">
        <v>88316</v>
      </c>
      <c r="C37" s="554" t="str">
        <f>IF($A37="INSUMO",VLOOKUP($B37,'BANCO DE DADOS MAIO INSUMOS'!$A:$D,2,FALSE),VLOOKUP($B37,'BANCO DE DADOS MAIO SERVIÇOS'!$A:$D,2,FALSE))</f>
        <v>SERVENTE COM ENCARGOS COMPLEMENTARES</v>
      </c>
      <c r="D37" s="769" t="str">
        <f>IF($A37="INSUMO",VLOOKUP($B37,'BANCO DE DADOS MAIO INSUMOS'!$A:$D,3,FALSE),VLOOKUP($B37,'BANCO DE DADOS MAIO SERVIÇOS'!$A:$D,3,FALSE))</f>
        <v>H</v>
      </c>
      <c r="E37" s="1513">
        <v>0.45</v>
      </c>
      <c r="F37" s="771">
        <f>IF($A37="INSUMO",VLOOKUP($B37,'BANCO DE DADOS MAIO INSUMOS'!$A:$D,4,FALSE),VLOOKUP($B37,'BANCO DE DADOS MAIO SERVIÇOS'!$A:$D,4,FALSE))</f>
        <v>14.16</v>
      </c>
      <c r="G37" s="635">
        <f>TRUNC(F37*E37,2)</f>
        <v>6.37</v>
      </c>
      <c r="H37" s="1021"/>
    </row>
    <row r="38" spans="1:8" s="1022" customFormat="1" ht="16.5" customHeight="1" thickBot="1">
      <c r="A38" s="1021"/>
      <c r="B38" s="1915" t="s">
        <v>7968</v>
      </c>
      <c r="C38" s="1915"/>
      <c r="D38" s="1915"/>
      <c r="E38" s="1915"/>
      <c r="F38" s="1006" t="s">
        <v>1175</v>
      </c>
      <c r="G38" s="1007">
        <f>SUM(G35:G37)</f>
        <v>9.08</v>
      </c>
      <c r="H38" s="1021"/>
    </row>
    <row r="39" spans="1:8" s="1022" customFormat="1" ht="15.75" thickBot="1">
      <c r="A39" s="1021"/>
      <c r="B39" s="1915"/>
      <c r="C39" s="1915"/>
      <c r="D39" s="1915"/>
      <c r="E39" s="1915"/>
      <c r="F39" s="1260"/>
      <c r="G39" s="1260"/>
      <c r="H39" s="1021"/>
    </row>
    <row r="40" spans="1:8" s="1022" customFormat="1" ht="15.75">
      <c r="A40" s="1021"/>
      <c r="B40" s="999" t="s">
        <v>1199</v>
      </c>
      <c r="C40" s="1809" t="str">
        <f>CONCATENATE("FORNECIMENTO E INSTALAÇÃO DE ",C43)</f>
        <v>FORNECIMENTO E INSTALAÇÃO DE LÂMPADA DE VAPOR METÁLICO DE 70W</v>
      </c>
      <c r="D40" s="1809"/>
      <c r="E40" s="1809"/>
      <c r="F40" s="1809"/>
      <c r="G40" s="1000" t="s">
        <v>30</v>
      </c>
      <c r="H40" s="964">
        <f>G47</f>
        <v>45.82</v>
      </c>
    </row>
    <row r="41" spans="1:8" s="1022" customFormat="1" ht="31.5">
      <c r="A41" s="1021"/>
      <c r="B41" s="1001" t="s">
        <v>2334</v>
      </c>
      <c r="C41" s="1002" t="s">
        <v>1169</v>
      </c>
      <c r="D41" s="1002" t="s">
        <v>30</v>
      </c>
      <c r="E41" s="1002" t="s">
        <v>1170</v>
      </c>
      <c r="F41" s="1023" t="s">
        <v>1171</v>
      </c>
      <c r="G41" s="1024" t="s">
        <v>1172</v>
      </c>
      <c r="H41" s="1021"/>
    </row>
    <row r="42" spans="1:8" s="1022" customFormat="1" ht="15.75">
      <c r="A42" s="1021"/>
      <c r="B42" s="1806" t="s">
        <v>1173</v>
      </c>
      <c r="C42" s="1807"/>
      <c r="D42" s="1807"/>
      <c r="E42" s="1807"/>
      <c r="F42" s="1807"/>
      <c r="G42" s="1808"/>
      <c r="H42" s="1021"/>
    </row>
    <row r="43" spans="1:8" s="1022" customFormat="1" ht="15">
      <c r="A43" s="1021"/>
      <c r="B43" s="1026" t="s">
        <v>1213</v>
      </c>
      <c r="C43" s="1027" t="s">
        <v>1226</v>
      </c>
      <c r="D43" s="993" t="s">
        <v>30</v>
      </c>
      <c r="E43" s="994">
        <v>1</v>
      </c>
      <c r="F43" s="995">
        <f>D54</f>
        <v>36.159999999999997</v>
      </c>
      <c r="G43" s="996">
        <f>TRUNC(F43*E43,2)</f>
        <v>36.159999999999997</v>
      </c>
      <c r="H43" s="1021"/>
    </row>
    <row r="44" spans="1:8" s="1022" customFormat="1" ht="15.75">
      <c r="A44" s="1021"/>
      <c r="B44" s="1806" t="s">
        <v>1174</v>
      </c>
      <c r="C44" s="1807"/>
      <c r="D44" s="1807"/>
      <c r="E44" s="1807"/>
      <c r="F44" s="1807"/>
      <c r="G44" s="1808"/>
      <c r="H44" s="1021"/>
    </row>
    <row r="45" spans="1:8" s="1022" customFormat="1" ht="15.75">
      <c r="A45" s="1025" t="s">
        <v>1972</v>
      </c>
      <c r="B45" s="940">
        <v>88264</v>
      </c>
      <c r="C45" s="554" t="str">
        <f>IF($A45="INSUMO",VLOOKUP($B45,'BANCO DE DADOS MAIO INSUMOS'!$A:$D,2,FALSE),VLOOKUP($B45,'BANCO DE DADOS MAIO SERVIÇOS'!$A:$D,2,FALSE))</f>
        <v>ELETRICISTA COM ENCARGOS COMPLEMENTARES</v>
      </c>
      <c r="D45" s="769" t="str">
        <f>IF($A45="INSUMO",VLOOKUP($B45,'BANCO DE DADOS MAIO INSUMOS'!$A:$D,3,FALSE),VLOOKUP($B45,'BANCO DE DADOS MAIO SERVIÇOS'!$A:$D,3,FALSE))</f>
        <v>H</v>
      </c>
      <c r="E45" s="943">
        <v>0.3</v>
      </c>
      <c r="F45" s="771">
        <f>IF($A45="INSUMO",VLOOKUP($B45,'BANCO DE DADOS MAIO INSUMOS'!$A:$D,4,FALSE),VLOOKUP($B45,'BANCO DE DADOS MAIO SERVIÇOS'!$A:$D,4,FALSE))</f>
        <v>18.07</v>
      </c>
      <c r="G45" s="944">
        <f>TRUNC(F45*E45,2)</f>
        <v>5.42</v>
      </c>
      <c r="H45" s="1021"/>
    </row>
    <row r="46" spans="1:8" s="1022" customFormat="1" ht="16.5" thickBot="1">
      <c r="A46" s="1025" t="s">
        <v>1972</v>
      </c>
      <c r="B46" s="1003">
        <v>88316</v>
      </c>
      <c r="C46" s="555" t="str">
        <f>IF($A46="INSUMO",VLOOKUP($B46,'BANCO DE DADOS MAIO INSUMOS'!$A:$D,2,FALSE),VLOOKUP($B46,'BANCO DE DADOS MAIO SERVIÇOS'!$A:$D,2,FALSE))</f>
        <v>SERVENTE COM ENCARGOS COMPLEMENTARES</v>
      </c>
      <c r="D46" s="787" t="str">
        <f>IF($A46="INSUMO",VLOOKUP($B46,'BANCO DE DADOS MAIO INSUMOS'!$A:$D,3,FALSE),VLOOKUP($B46,'BANCO DE DADOS MAIO SERVIÇOS'!$A:$D,3,FALSE))</f>
        <v>H</v>
      </c>
      <c r="E46" s="1004">
        <v>0.3</v>
      </c>
      <c r="F46" s="789">
        <f>IF($A46="INSUMO",VLOOKUP($B46,'BANCO DE DADOS MAIO INSUMOS'!$A:$D,4,FALSE),VLOOKUP($B46,'BANCO DE DADOS MAIO SERVIÇOS'!$A:$D,4,FALSE))</f>
        <v>14.16</v>
      </c>
      <c r="G46" s="1005">
        <f>TRUNC(F46*E46,2)</f>
        <v>4.24</v>
      </c>
      <c r="H46" s="1021"/>
    </row>
    <row r="47" spans="1:8" s="1022" customFormat="1" ht="16.5" thickBot="1">
      <c r="A47" s="1021"/>
      <c r="B47" s="1924" t="s">
        <v>2397</v>
      </c>
      <c r="C47" s="1924"/>
      <c r="D47" s="1924"/>
      <c r="E47" s="1924"/>
      <c r="F47" s="1006" t="s">
        <v>1175</v>
      </c>
      <c r="G47" s="1007">
        <f>SUM(G43:G46)</f>
        <v>45.82</v>
      </c>
      <c r="H47" s="1021"/>
    </row>
    <row r="48" spans="1:8" s="1022" customFormat="1" ht="15.75" thickBot="1">
      <c r="A48" s="1021"/>
      <c r="B48" s="1924"/>
      <c r="C48" s="1924"/>
      <c r="D48" s="1924"/>
      <c r="E48" s="1924"/>
      <c r="H48" s="1021"/>
    </row>
    <row r="49" spans="1:8" s="1022" customFormat="1" ht="15.75">
      <c r="A49" s="1021"/>
      <c r="B49" s="682"/>
      <c r="C49" s="557" t="s">
        <v>2049</v>
      </c>
      <c r="D49" s="683"/>
      <c r="E49" s="684"/>
      <c r="F49" s="663"/>
      <c r="G49" s="685" t="s">
        <v>30</v>
      </c>
      <c r="H49" s="1021"/>
    </row>
    <row r="50" spans="1:8" s="1022" customFormat="1" ht="31.5">
      <c r="A50" s="1021"/>
      <c r="B50" s="504" t="s">
        <v>1205</v>
      </c>
      <c r="C50" s="505" t="s">
        <v>1206</v>
      </c>
      <c r="D50" s="506" t="s">
        <v>1207</v>
      </c>
      <c r="E50" s="507" t="s">
        <v>1208</v>
      </c>
      <c r="F50" s="642" t="s">
        <v>1209</v>
      </c>
      <c r="G50" s="508" t="s">
        <v>1210</v>
      </c>
      <c r="H50" s="1021"/>
    </row>
    <row r="51" spans="1:8" s="1022" customFormat="1" ht="15">
      <c r="A51" s="1021"/>
      <c r="B51" s="1404">
        <v>43256</v>
      </c>
      <c r="C51" s="1544" t="s">
        <v>1243</v>
      </c>
      <c r="D51" s="1545">
        <v>36.159999999999997</v>
      </c>
      <c r="E51" s="1546" t="s">
        <v>1303</v>
      </c>
      <c r="F51" s="1542" t="s">
        <v>1304</v>
      </c>
      <c r="G51" s="1547" t="s">
        <v>7969</v>
      </c>
      <c r="H51" s="1021"/>
    </row>
    <row r="52" spans="1:8" s="1022" customFormat="1" ht="15">
      <c r="A52" s="1021"/>
      <c r="B52" s="1404">
        <v>43256</v>
      </c>
      <c r="C52" s="1544" t="s">
        <v>1222</v>
      </c>
      <c r="D52" s="1545">
        <v>39.25</v>
      </c>
      <c r="E52" s="1546" t="s">
        <v>1223</v>
      </c>
      <c r="F52" s="1542" t="s">
        <v>1224</v>
      </c>
      <c r="G52" s="1547" t="s">
        <v>2401</v>
      </c>
      <c r="H52" s="1021"/>
    </row>
    <row r="53" spans="1:8" s="1022" customFormat="1" ht="15">
      <c r="A53" s="1021"/>
      <c r="B53" s="1404">
        <v>43256</v>
      </c>
      <c r="C53" s="1541" t="s">
        <v>13749</v>
      </c>
      <c r="D53" s="1545">
        <v>20.260000000000002</v>
      </c>
      <c r="E53" s="1543" t="s">
        <v>13750</v>
      </c>
      <c r="F53" s="1548" t="s">
        <v>7970</v>
      </c>
      <c r="G53" s="1547" t="s">
        <v>13751</v>
      </c>
      <c r="H53" s="1021"/>
    </row>
    <row r="54" spans="1:8" s="1022" customFormat="1" ht="16.5" thickBot="1">
      <c r="A54" s="1021"/>
      <c r="B54" s="697"/>
      <c r="C54" s="698" t="s">
        <v>1211</v>
      </c>
      <c r="D54" s="699">
        <f>MEDIAN(D51:D53)</f>
        <v>36.159999999999997</v>
      </c>
      <c r="E54" s="700"/>
      <c r="F54" s="643"/>
      <c r="G54" s="701"/>
      <c r="H54" s="1021"/>
    </row>
    <row r="55" spans="1:8" s="794" customFormat="1" ht="16.5" thickBot="1">
      <c r="B55" s="644"/>
      <c r="C55" s="645"/>
      <c r="D55" s="645"/>
      <c r="E55" s="645"/>
      <c r="F55" s="645"/>
      <c r="G55" s="645"/>
    </row>
    <row r="56" spans="1:8" s="1022" customFormat="1" ht="15.75">
      <c r="A56" s="1021"/>
      <c r="B56" s="999" t="s">
        <v>1200</v>
      </c>
      <c r="C56" s="1809" t="str">
        <f>CONCATENATE("FORNECIMENTO E INSTALAÇÃO DE ",C59)</f>
        <v>FORNECIMENTO E INSTALAÇÃO DE REATOR PARA LÂMPADA DE VAPOR METÁLICO DE 70W</v>
      </c>
      <c r="D56" s="1809"/>
      <c r="E56" s="1809"/>
      <c r="F56" s="1809"/>
      <c r="G56" s="1000" t="s">
        <v>30</v>
      </c>
      <c r="H56" s="964">
        <f>G63</f>
        <v>78.03</v>
      </c>
    </row>
    <row r="57" spans="1:8" s="1022" customFormat="1" ht="31.5">
      <c r="A57" s="1021"/>
      <c r="B57" s="1001" t="s">
        <v>2334</v>
      </c>
      <c r="C57" s="1002" t="s">
        <v>1169</v>
      </c>
      <c r="D57" s="1002" t="s">
        <v>30</v>
      </c>
      <c r="E57" s="1002" t="s">
        <v>1170</v>
      </c>
      <c r="F57" s="1023" t="s">
        <v>1171</v>
      </c>
      <c r="G57" s="1024" t="s">
        <v>1172</v>
      </c>
      <c r="H57" s="1021"/>
    </row>
    <row r="58" spans="1:8" s="1022" customFormat="1" ht="15.75">
      <c r="A58" s="1021"/>
      <c r="B58" s="1806" t="s">
        <v>1173</v>
      </c>
      <c r="C58" s="1807"/>
      <c r="D58" s="1807"/>
      <c r="E58" s="1807"/>
      <c r="F58" s="1807"/>
      <c r="G58" s="1808"/>
      <c r="H58" s="1021"/>
    </row>
    <row r="59" spans="1:8" s="1022" customFormat="1" ht="15">
      <c r="A59" s="1021"/>
      <c r="B59" s="1026" t="s">
        <v>1213</v>
      </c>
      <c r="C59" s="1027" t="s">
        <v>1227</v>
      </c>
      <c r="D59" s="937" t="s">
        <v>30</v>
      </c>
      <c r="E59" s="634">
        <v>1</v>
      </c>
      <c r="F59" s="938">
        <f>D70</f>
        <v>45.8</v>
      </c>
      <c r="G59" s="635">
        <f>TRUNC(F59*E59,2)</f>
        <v>45.8</v>
      </c>
      <c r="H59" s="1021"/>
    </row>
    <row r="60" spans="1:8" s="1022" customFormat="1" ht="15.75">
      <c r="A60" s="1021"/>
      <c r="B60" s="1806" t="s">
        <v>1174</v>
      </c>
      <c r="C60" s="1807"/>
      <c r="D60" s="1807"/>
      <c r="E60" s="1807"/>
      <c r="F60" s="1807"/>
      <c r="G60" s="1808"/>
      <c r="H60" s="1021"/>
    </row>
    <row r="61" spans="1:8" s="1022" customFormat="1" ht="15.75">
      <c r="A61" s="1025" t="s">
        <v>1972</v>
      </c>
      <c r="B61" s="633">
        <v>88264</v>
      </c>
      <c r="C61" s="554" t="str">
        <f>IF($A61="INSUMO",VLOOKUP($B61,'BANCO DE DADOS MAIO INSUMOS'!$A:$D,2,FALSE),VLOOKUP($B61,'BANCO DE DADOS MAIO SERVIÇOS'!$A:$D,2,FALSE))</f>
        <v>ELETRICISTA COM ENCARGOS COMPLEMENTARES</v>
      </c>
      <c r="D61" s="769" t="str">
        <f>IF($A61="INSUMO",VLOOKUP($B61,'BANCO DE DADOS MAIO INSUMOS'!$A:$D,3,FALSE),VLOOKUP($B61,'BANCO DE DADOS MAIO SERVIÇOS'!$A:$D,3,FALSE))</f>
        <v>H</v>
      </c>
      <c r="E61" s="634">
        <v>1</v>
      </c>
      <c r="F61" s="771">
        <f>IF($A61="INSUMO",VLOOKUP($B61,'BANCO DE DADOS MAIO INSUMOS'!$A:$D,4,FALSE),VLOOKUP($B61,'BANCO DE DADOS MAIO SERVIÇOS'!$A:$D,4,FALSE))</f>
        <v>18.07</v>
      </c>
      <c r="G61" s="635">
        <f>TRUNC(F61*E61,2)</f>
        <v>18.07</v>
      </c>
      <c r="H61" s="1021"/>
    </row>
    <row r="62" spans="1:8" s="1022" customFormat="1" ht="16.5" thickBot="1">
      <c r="A62" s="1025" t="s">
        <v>1972</v>
      </c>
      <c r="B62" s="1003">
        <v>88316</v>
      </c>
      <c r="C62" s="555" t="str">
        <f>IF($A62="INSUMO",VLOOKUP($B62,'BANCO DE DADOS MAIO INSUMOS'!$A:$D,2,FALSE),VLOOKUP($B62,'BANCO DE DADOS MAIO SERVIÇOS'!$A:$D,2,FALSE))</f>
        <v>SERVENTE COM ENCARGOS COMPLEMENTARES</v>
      </c>
      <c r="D62" s="787" t="str">
        <f>IF($A62="INSUMO",VLOOKUP($B62,'BANCO DE DADOS MAIO INSUMOS'!$A:$D,3,FALSE),VLOOKUP($B62,'BANCO DE DADOS MAIO SERVIÇOS'!$A:$D,3,FALSE))</f>
        <v>H</v>
      </c>
      <c r="E62" s="1004">
        <v>1</v>
      </c>
      <c r="F62" s="789">
        <f>IF($A62="INSUMO",VLOOKUP($B62,'BANCO DE DADOS MAIO INSUMOS'!$A:$D,4,FALSE),VLOOKUP($B62,'BANCO DE DADOS MAIO SERVIÇOS'!$A:$D,4,FALSE))</f>
        <v>14.16</v>
      </c>
      <c r="G62" s="1005">
        <f>TRUNC(F62*E62,2)</f>
        <v>14.16</v>
      </c>
      <c r="H62" s="1021"/>
    </row>
    <row r="63" spans="1:8" s="1022" customFormat="1" ht="16.5" thickBot="1">
      <c r="A63" s="1021"/>
      <c r="B63" s="1924" t="s">
        <v>2398</v>
      </c>
      <c r="C63" s="1924"/>
      <c r="D63" s="1924"/>
      <c r="E63" s="1924"/>
      <c r="F63" s="1006" t="s">
        <v>1175</v>
      </c>
      <c r="G63" s="1007">
        <f>SUM(G59:G62)</f>
        <v>78.03</v>
      </c>
      <c r="H63" s="1021"/>
    </row>
    <row r="64" spans="1:8" s="1022" customFormat="1" ht="15.75" thickBot="1">
      <c r="A64" s="1021"/>
      <c r="B64" s="1924"/>
      <c r="C64" s="1924"/>
      <c r="D64" s="1924"/>
      <c r="E64" s="1924"/>
      <c r="H64" s="1021"/>
    </row>
    <row r="65" spans="1:8" s="1022" customFormat="1" ht="15.75">
      <c r="A65" s="1021"/>
      <c r="B65" s="682"/>
      <c r="C65" s="501" t="s">
        <v>1227</v>
      </c>
      <c r="D65" s="683"/>
      <c r="E65" s="684"/>
      <c r="F65" s="663"/>
      <c r="G65" s="685" t="s">
        <v>30</v>
      </c>
      <c r="H65" s="1021"/>
    </row>
    <row r="66" spans="1:8" s="1022" customFormat="1" ht="31.5">
      <c r="A66" s="1021"/>
      <c r="B66" s="504" t="s">
        <v>1205</v>
      </c>
      <c r="C66" s="505" t="s">
        <v>1206</v>
      </c>
      <c r="D66" s="506" t="s">
        <v>1207</v>
      </c>
      <c r="E66" s="507" t="s">
        <v>1208</v>
      </c>
      <c r="F66" s="642" t="s">
        <v>1209</v>
      </c>
      <c r="G66" s="508" t="s">
        <v>1210</v>
      </c>
      <c r="H66" s="1021"/>
    </row>
    <row r="67" spans="1:8" s="1022" customFormat="1" ht="15">
      <c r="A67" s="1021"/>
      <c r="B67" s="1404">
        <v>43256</v>
      </c>
      <c r="C67" s="1013" t="s">
        <v>1243</v>
      </c>
      <c r="D67" s="1014">
        <v>45.8</v>
      </c>
      <c r="E67" s="1015" t="s">
        <v>1303</v>
      </c>
      <c r="F67" s="705" t="s">
        <v>1304</v>
      </c>
      <c r="G67" s="1405" t="s">
        <v>7969</v>
      </c>
      <c r="H67" s="1021"/>
    </row>
    <row r="68" spans="1:8" s="1022" customFormat="1" ht="15">
      <c r="A68" s="1021"/>
      <c r="B68" s="1404">
        <v>43256</v>
      </c>
      <c r="C68" s="1013" t="s">
        <v>13752</v>
      </c>
      <c r="D68" s="1014">
        <v>44.49</v>
      </c>
      <c r="E68" s="1015" t="s">
        <v>7972</v>
      </c>
      <c r="F68" s="705" t="s">
        <v>7973</v>
      </c>
      <c r="G68" s="1405" t="s">
        <v>7974</v>
      </c>
      <c r="H68" s="1021"/>
    </row>
    <row r="69" spans="1:8" s="1022" customFormat="1" ht="15">
      <c r="A69" s="1021"/>
      <c r="B69" s="1404">
        <v>43256</v>
      </c>
      <c r="C69" s="1013" t="s">
        <v>13753</v>
      </c>
      <c r="D69" s="1014">
        <v>57.85</v>
      </c>
      <c r="E69" s="696" t="s">
        <v>13754</v>
      </c>
      <c r="F69" s="705" t="s">
        <v>13755</v>
      </c>
      <c r="G69" s="1405" t="s">
        <v>13756</v>
      </c>
      <c r="H69" s="1021"/>
    </row>
    <row r="70" spans="1:8" s="1022" customFormat="1" ht="16.5" thickBot="1">
      <c r="A70" s="1021"/>
      <c r="B70" s="697"/>
      <c r="C70" s="698" t="s">
        <v>1211</v>
      </c>
      <c r="D70" s="699">
        <f>MEDIAN(D67:D69)</f>
        <v>45.8</v>
      </c>
      <c r="E70" s="700"/>
      <c r="F70" s="643"/>
      <c r="G70" s="701"/>
      <c r="H70" s="1021"/>
    </row>
    <row r="71" spans="1:8" s="794" customFormat="1" ht="16.5" thickBot="1">
      <c r="B71" s="644"/>
      <c r="C71" s="645"/>
      <c r="D71" s="645"/>
      <c r="E71" s="645"/>
      <c r="F71" s="645"/>
      <c r="G71" s="645"/>
    </row>
    <row r="72" spans="1:8" s="1022" customFormat="1" ht="15.75">
      <c r="A72" s="1021"/>
      <c r="B72" s="999" t="s">
        <v>1201</v>
      </c>
      <c r="C72" s="1809" t="str">
        <f>CONCATENATE("FORNECIMENTO E INSTALAÇÃO DE ",C75)</f>
        <v>FORNECIMENTO E INSTALAÇÃO DE CAMPAINHA ALTA POTENCIA 110V / 220V, DIAMETRO 150 MM</v>
      </c>
      <c r="D72" s="1809"/>
      <c r="E72" s="1809"/>
      <c r="F72" s="1809"/>
      <c r="G72" s="1000" t="s">
        <v>30</v>
      </c>
      <c r="H72" s="964">
        <f>G79</f>
        <v>95.800000000000011</v>
      </c>
    </row>
    <row r="73" spans="1:8" s="1022" customFormat="1" ht="31.5">
      <c r="A73" s="1021"/>
      <c r="B73" s="1001" t="s">
        <v>2334</v>
      </c>
      <c r="C73" s="1002" t="s">
        <v>1169</v>
      </c>
      <c r="D73" s="1002" t="s">
        <v>30</v>
      </c>
      <c r="E73" s="1002" t="s">
        <v>1170</v>
      </c>
      <c r="F73" s="1023" t="s">
        <v>1171</v>
      </c>
      <c r="G73" s="1024" t="s">
        <v>1172</v>
      </c>
      <c r="H73" s="1021"/>
    </row>
    <row r="74" spans="1:8" s="1022" customFormat="1" ht="15.75">
      <c r="A74" s="1021"/>
      <c r="B74" s="1806" t="s">
        <v>1173</v>
      </c>
      <c r="C74" s="1807"/>
      <c r="D74" s="1807"/>
      <c r="E74" s="1807"/>
      <c r="F74" s="1807"/>
      <c r="G74" s="1808"/>
      <c r="H74" s="1021"/>
    </row>
    <row r="75" spans="1:8" s="1022" customFormat="1" ht="15.75">
      <c r="A75" s="1025" t="s">
        <v>1971</v>
      </c>
      <c r="B75" s="947">
        <v>12114</v>
      </c>
      <c r="C75" s="978" t="s">
        <v>9404</v>
      </c>
      <c r="D75" s="977" t="s">
        <v>30</v>
      </c>
      <c r="E75" s="634">
        <v>1</v>
      </c>
      <c r="F75" s="771">
        <f>IF($A75="INSUMO",VLOOKUP($B75,'BANCO DE DADOS MAIO INSUMOS'!$A:$D,4,FALSE),VLOOKUP($B75,'BANCO DE DADOS MAIO SERVIÇOS'!$A:$D,4,FALSE))</f>
        <v>78.150000000000006</v>
      </c>
      <c r="G75" s="635">
        <f>TRUNC(F75*E75,2)</f>
        <v>78.150000000000006</v>
      </c>
      <c r="H75" s="1021"/>
    </row>
    <row r="76" spans="1:8" s="1022" customFormat="1" ht="15.75">
      <c r="A76" s="1021"/>
      <c r="B76" s="1806" t="s">
        <v>1174</v>
      </c>
      <c r="C76" s="1807"/>
      <c r="D76" s="1807"/>
      <c r="E76" s="1807"/>
      <c r="F76" s="1807"/>
      <c r="G76" s="1808"/>
      <c r="H76" s="1021"/>
    </row>
    <row r="77" spans="1:8" s="1022" customFormat="1" ht="15.75">
      <c r="A77" s="1025" t="s">
        <v>1972</v>
      </c>
      <c r="B77" s="633">
        <v>88264</v>
      </c>
      <c r="C77" s="554" t="str">
        <f>IF($A77="INSUMO",VLOOKUP($B77,'BANCO DE DADOS MAIO INSUMOS'!$A:$D,2,FALSE),VLOOKUP($B77,'BANCO DE DADOS MAIO SERVIÇOS'!$A:$D,2,FALSE))</f>
        <v>ELETRICISTA COM ENCARGOS COMPLEMENTARES</v>
      </c>
      <c r="D77" s="769" t="str">
        <f>IF($A77="INSUMO",VLOOKUP($B77,'BANCO DE DADOS MAIO INSUMOS'!$A:$D,3,FALSE),VLOOKUP($B77,'BANCO DE DADOS MAIO SERVIÇOS'!$A:$D,3,FALSE))</f>
        <v>H</v>
      </c>
      <c r="E77" s="634">
        <v>0.55000000000000004</v>
      </c>
      <c r="F77" s="771">
        <f>IF($A77="INSUMO",VLOOKUP($B77,'BANCO DE DADOS MAIO INSUMOS'!$A:$D,4,FALSE),VLOOKUP($B77,'BANCO DE DADOS MAIO SERVIÇOS'!$A:$D,4,FALSE))</f>
        <v>18.07</v>
      </c>
      <c r="G77" s="635">
        <f>TRUNC(F77*E77,2)</f>
        <v>9.93</v>
      </c>
      <c r="H77" s="1021"/>
    </row>
    <row r="78" spans="1:8" s="1519" customFormat="1" ht="15.75">
      <c r="A78" s="1520" t="s">
        <v>1972</v>
      </c>
      <c r="B78" s="1398">
        <v>88247</v>
      </c>
      <c r="C78" s="554" t="str">
        <f>IF($A78="INSUMO",VLOOKUP($B78,'BANCO DE DADOS MAIO INSUMOS'!$A:$D,2,FALSE),VLOOKUP($B78,'BANCO DE DADOS MAIO SERVIÇOS'!$A:$D,2,FALSE))</f>
        <v>AUXILIAR DE ELETRICISTA COM ENCARGOS COMPLEMENTARES</v>
      </c>
      <c r="D78" s="769" t="str">
        <f>IF($A78="INSUMO",VLOOKUP($B78,'BANCO DE DADOS MAIO INSUMOS'!$A:$D,3,FALSE),VLOOKUP($B78,'BANCO DE DADOS MAIO SERVIÇOS'!$A:$D,3,FALSE))</f>
        <v>H</v>
      </c>
      <c r="E78" s="634">
        <v>0.55000000000000004</v>
      </c>
      <c r="F78" s="771">
        <f>IF($A78="INSUMO",VLOOKUP($B78,'BANCO DE DADOS MAIO INSUMOS'!$A:$D,4,FALSE),VLOOKUP($B78,'BANCO DE DADOS MAIO SERVIÇOS'!$A:$D,4,FALSE))</f>
        <v>14.04</v>
      </c>
      <c r="G78" s="1399">
        <f>TRUNC(F78*E78,2)</f>
        <v>7.72</v>
      </c>
      <c r="H78" s="1518"/>
    </row>
    <row r="79" spans="1:8" s="1022" customFormat="1" ht="16.5" customHeight="1" thickBot="1">
      <c r="A79" s="1021"/>
      <c r="B79" s="1924" t="s">
        <v>2399</v>
      </c>
      <c r="C79" s="1924"/>
      <c r="D79" s="1924"/>
      <c r="E79" s="1924"/>
      <c r="F79" s="801" t="s">
        <v>1175</v>
      </c>
      <c r="G79" s="802">
        <f>SUM(G75:G78)</f>
        <v>95.800000000000011</v>
      </c>
      <c r="H79" s="1021"/>
    </row>
    <row r="80" spans="1:8" s="794" customFormat="1" ht="15.75" thickBot="1">
      <c r="B80" s="1924"/>
      <c r="C80" s="1924"/>
      <c r="D80" s="1924"/>
      <c r="E80" s="1924"/>
      <c r="F80" s="645"/>
      <c r="G80" s="645"/>
    </row>
    <row r="81" spans="1:8" s="1022" customFormat="1" ht="33" customHeight="1">
      <c r="A81" s="1021"/>
      <c r="B81" s="999" t="s">
        <v>1202</v>
      </c>
      <c r="C81" s="1809" t="s">
        <v>1203</v>
      </c>
      <c r="D81" s="1809"/>
      <c r="E81" s="1809"/>
      <c r="F81" s="1809"/>
      <c r="G81" s="1000" t="s">
        <v>30</v>
      </c>
      <c r="H81" s="964">
        <f>G92</f>
        <v>325.61</v>
      </c>
    </row>
    <row r="82" spans="1:8" s="1022" customFormat="1" ht="31.5">
      <c r="A82" s="1021"/>
      <c r="B82" s="1001" t="s">
        <v>2334</v>
      </c>
      <c r="C82" s="1002" t="s">
        <v>1169</v>
      </c>
      <c r="D82" s="1002" t="s">
        <v>30</v>
      </c>
      <c r="E82" s="1002" t="s">
        <v>1170</v>
      </c>
      <c r="F82" s="1023" t="s">
        <v>1171</v>
      </c>
      <c r="G82" s="1024" t="s">
        <v>1172</v>
      </c>
      <c r="H82" s="1021"/>
    </row>
    <row r="83" spans="1:8" s="1022" customFormat="1" ht="15.75">
      <c r="A83" s="1021"/>
      <c r="B83" s="1806" t="s">
        <v>1173</v>
      </c>
      <c r="C83" s="1807"/>
      <c r="D83" s="1807"/>
      <c r="E83" s="1807"/>
      <c r="F83" s="1807"/>
      <c r="G83" s="1808"/>
      <c r="H83" s="1021"/>
    </row>
    <row r="84" spans="1:8" s="1022" customFormat="1" ht="30">
      <c r="A84" s="1025" t="s">
        <v>1971</v>
      </c>
      <c r="B84" s="947">
        <v>12388</v>
      </c>
      <c r="C84" s="554" t="str">
        <f>IF($A84="INSUMO",VLOOKUP($B84,'BANCO DE DADOS MAIO INSUMOS'!$A:$D,2,FALSE),VLOOKUP($B84,'BANCO DE DADOS MAIO SERVIÇOS'!$A:$D,2,FALSE))</f>
        <v>POSTE DECORATIVO PARA JARDIM EM ACO TUBULAR, SEM LUMINARIA, H = *2,5* M</v>
      </c>
      <c r="D84" s="769" t="str">
        <f>IF($A84="INSUMO",VLOOKUP($B84,'BANCO DE DADOS MAIO INSUMOS'!$A:$D,3,FALSE),VLOOKUP($B84,'BANCO DE DADOS MAIO SERVIÇOS'!$A:$D,3,FALSE))</f>
        <v xml:space="preserve">UN    </v>
      </c>
      <c r="E84" s="900">
        <v>1</v>
      </c>
      <c r="F84" s="771">
        <f>IF($A84="INSUMO",VLOOKUP($B84,'BANCO DE DADOS MAIO INSUMOS'!$A:$D,4,FALSE),VLOOKUP($B84,'BANCO DE DADOS MAIO SERVIÇOS'!$A:$D,4,FALSE))</f>
        <v>224.83</v>
      </c>
      <c r="G84" s="635">
        <f>TRUNC(F84*E84,2)</f>
        <v>224.83</v>
      </c>
      <c r="H84" s="1021"/>
    </row>
    <row r="85" spans="1:8" s="1022" customFormat="1" ht="30">
      <c r="A85" s="1025" t="s">
        <v>1971</v>
      </c>
      <c r="B85" s="947">
        <v>367</v>
      </c>
      <c r="C85" s="554" t="str">
        <f>IF($A85="INSUMO",VLOOKUP($B85,'BANCO DE DADOS MAIO INSUMOS'!$A:$D,2,FALSE),VLOOKUP($B85,'BANCO DE DADOS MAIO SERVIÇOS'!$A:$D,2,FALSE))</f>
        <v>AREIA GROSSA - POSTO JAZIDA/FORNECEDOR (RETIRADO NA JAZIDA, SEM TRANSPORTE)</v>
      </c>
      <c r="D85" s="769" t="str">
        <f>IF($A85="INSUMO",VLOOKUP($B85,'BANCO DE DADOS MAIO INSUMOS'!$A:$D,3,FALSE),VLOOKUP($B85,'BANCO DE DADOS MAIO SERVIÇOS'!$A:$D,3,FALSE))</f>
        <v xml:space="preserve">M3    </v>
      </c>
      <c r="E85" s="948">
        <v>2.7E-2</v>
      </c>
      <c r="F85" s="771">
        <f>IF($A85="INSUMO",VLOOKUP($B85,'BANCO DE DADOS MAIO INSUMOS'!$A:$D,4,FALSE),VLOOKUP($B85,'BANCO DE DADOS MAIO SERVIÇOS'!$A:$D,4,FALSE))</f>
        <v>56.5</v>
      </c>
      <c r="G85" s="635">
        <f>TRUNC(F85*E85,2)</f>
        <v>1.52</v>
      </c>
      <c r="H85" s="1021"/>
    </row>
    <row r="86" spans="1:8" s="1022" customFormat="1" ht="15.75">
      <c r="A86" s="1025" t="s">
        <v>1971</v>
      </c>
      <c r="B86" s="947">
        <v>1379</v>
      </c>
      <c r="C86" s="554" t="str">
        <f>IF($A86="INSUMO",VLOOKUP($B86,'BANCO DE DADOS MAIO INSUMOS'!$A:$D,2,FALSE),VLOOKUP($B86,'BANCO DE DADOS MAIO SERVIÇOS'!$A:$D,2,FALSE))</f>
        <v>CIMENTO PORTLAND COMPOSTO CP II-32</v>
      </c>
      <c r="D86" s="769" t="str">
        <f>IF($A86="INSUMO",VLOOKUP($B86,'BANCO DE DADOS MAIO INSUMOS'!$A:$D,3,FALSE),VLOOKUP($B86,'BANCO DE DADOS MAIO SERVIÇOS'!$A:$D,3,FALSE))</f>
        <v xml:space="preserve">KG    </v>
      </c>
      <c r="E86" s="900">
        <v>3</v>
      </c>
      <c r="F86" s="771">
        <f>IF($A86="INSUMO",VLOOKUP($B86,'BANCO DE DADOS MAIO INSUMOS'!$A:$D,4,FALSE),VLOOKUP($B86,'BANCO DE DADOS MAIO SERVIÇOS'!$A:$D,4,FALSE))</f>
        <v>0.49</v>
      </c>
      <c r="G86" s="635">
        <f>TRUNC(F86*E86,2)</f>
        <v>1.47</v>
      </c>
      <c r="H86" s="1021"/>
    </row>
    <row r="87" spans="1:8" s="1022" customFormat="1" ht="30">
      <c r="A87" s="1025" t="s">
        <v>1971</v>
      </c>
      <c r="B87" s="947">
        <v>4722</v>
      </c>
      <c r="C87" s="554" t="str">
        <f>IF($A87="INSUMO",VLOOKUP($B87,'BANCO DE DADOS MAIO INSUMOS'!$A:$D,2,FALSE),VLOOKUP($B87,'BANCO DE DADOS MAIO SERVIÇOS'!$A:$D,2,FALSE))</f>
        <v>PEDRA BRITADA N. 3 (38 A 50 MM) POSTO PEDREIRA/FORNECEDOR, SEM FRETE</v>
      </c>
      <c r="D87" s="769" t="str">
        <f>IF($A87="INSUMO",VLOOKUP($B87,'BANCO DE DADOS MAIO INSUMOS'!$A:$D,3,FALSE),VLOOKUP($B87,'BANCO DE DADOS MAIO SERVIÇOS'!$A:$D,3,FALSE))</f>
        <v xml:space="preserve">M3    </v>
      </c>
      <c r="E87" s="948">
        <v>2.7E-2</v>
      </c>
      <c r="F87" s="771">
        <f>IF($A87="INSUMO",VLOOKUP($B87,'BANCO DE DADOS MAIO INSUMOS'!$A:$D,4,FALSE),VLOOKUP($B87,'BANCO DE DADOS MAIO SERVIÇOS'!$A:$D,4,FALSE))</f>
        <v>63.77</v>
      </c>
      <c r="G87" s="635">
        <f>TRUNC(F87*E87,2)</f>
        <v>1.72</v>
      </c>
      <c r="H87" s="1021"/>
    </row>
    <row r="88" spans="1:8" s="1022" customFormat="1" ht="15.75">
      <c r="A88" s="1021"/>
      <c r="B88" s="1806" t="s">
        <v>1174</v>
      </c>
      <c r="C88" s="1807"/>
      <c r="D88" s="1807"/>
      <c r="E88" s="1807"/>
      <c r="F88" s="1807"/>
      <c r="G88" s="1808"/>
      <c r="H88" s="1021"/>
    </row>
    <row r="89" spans="1:8" s="1022" customFormat="1" ht="15.75">
      <c r="A89" s="1025" t="s">
        <v>1972</v>
      </c>
      <c r="B89" s="633">
        <v>88264</v>
      </c>
      <c r="C89" s="554" t="str">
        <f>IF($A89="INSUMO",VLOOKUP($B89,'BANCO DE DADOS MAIO INSUMOS'!$A:$D,2,FALSE),VLOOKUP($B89,'BANCO DE DADOS MAIO SERVIÇOS'!$A:$D,2,FALSE))</f>
        <v>ELETRICISTA COM ENCARGOS COMPLEMENTARES</v>
      </c>
      <c r="D89" s="769" t="str">
        <f>IF($A89="INSUMO",VLOOKUP($B89,'BANCO DE DADOS MAIO INSUMOS'!$A:$D,3,FALSE),VLOOKUP($B89,'BANCO DE DADOS MAIO SERVIÇOS'!$A:$D,3,FALSE))</f>
        <v>H</v>
      </c>
      <c r="E89" s="634">
        <v>2</v>
      </c>
      <c r="F89" s="771">
        <f>IF($A89="INSUMO",VLOOKUP($B89,'BANCO DE DADOS MAIO INSUMOS'!$A:$D,4,FALSE),VLOOKUP($B89,'BANCO DE DADOS MAIO SERVIÇOS'!$A:$D,4,FALSE))</f>
        <v>18.07</v>
      </c>
      <c r="G89" s="635">
        <f>TRUNC(F89*E89,2)</f>
        <v>36.14</v>
      </c>
      <c r="H89" s="1021"/>
    </row>
    <row r="90" spans="1:8" s="1022" customFormat="1" ht="15.75">
      <c r="A90" s="1025" t="s">
        <v>1972</v>
      </c>
      <c r="B90" s="633">
        <v>88309</v>
      </c>
      <c r="C90" s="554" t="str">
        <f>IF($A90="INSUMO",VLOOKUP($B90,'BANCO DE DADOS MAIO INSUMOS'!$A:$D,2,FALSE),VLOOKUP($B90,'BANCO DE DADOS MAIO SERVIÇOS'!$A:$D,2,FALSE))</f>
        <v>PEDREIRO COM ENCARGOS COMPLEMENTARES</v>
      </c>
      <c r="D90" s="769" t="str">
        <f>IF($A90="INSUMO",VLOOKUP($B90,'BANCO DE DADOS MAIO INSUMOS'!$A:$D,3,FALSE),VLOOKUP($B90,'BANCO DE DADOS MAIO SERVIÇOS'!$A:$D,3,FALSE))</f>
        <v>H</v>
      </c>
      <c r="E90" s="634">
        <v>1</v>
      </c>
      <c r="F90" s="771">
        <f>IF($A90="INSUMO",VLOOKUP($B90,'BANCO DE DADOS MAIO INSUMOS'!$A:$D,4,FALSE),VLOOKUP($B90,'BANCO DE DADOS MAIO SERVIÇOS'!$A:$D,4,FALSE))</f>
        <v>17.45</v>
      </c>
      <c r="G90" s="635">
        <f>TRUNC(F90*E90,2)</f>
        <v>17.45</v>
      </c>
      <c r="H90" s="1021"/>
    </row>
    <row r="91" spans="1:8" s="1022" customFormat="1" ht="16.5" thickBot="1">
      <c r="A91" s="1025" t="s">
        <v>1972</v>
      </c>
      <c r="B91" s="1003">
        <v>88316</v>
      </c>
      <c r="C91" s="555" t="str">
        <f>IF($A91="INSUMO",VLOOKUP($B91,'BANCO DE DADOS MAIO INSUMOS'!$A:$D,2,FALSE),VLOOKUP($B91,'BANCO DE DADOS MAIO SERVIÇOS'!$A:$D,2,FALSE))</f>
        <v>SERVENTE COM ENCARGOS COMPLEMENTARES</v>
      </c>
      <c r="D91" s="787" t="str">
        <f>IF($A91="INSUMO",VLOOKUP($B91,'BANCO DE DADOS MAIO INSUMOS'!$A:$D,3,FALSE),VLOOKUP($B91,'BANCO DE DADOS MAIO SERVIÇOS'!$A:$D,3,FALSE))</f>
        <v>H</v>
      </c>
      <c r="E91" s="1004">
        <v>3</v>
      </c>
      <c r="F91" s="789">
        <f>IF($A91="INSUMO",VLOOKUP($B91,'BANCO DE DADOS MAIO INSUMOS'!$A:$D,4,FALSE),VLOOKUP($B91,'BANCO DE DADOS MAIO SERVIÇOS'!$A:$D,4,FALSE))</f>
        <v>14.16</v>
      </c>
      <c r="G91" s="1005">
        <f>TRUNC(F91*E91,2)</f>
        <v>42.48</v>
      </c>
      <c r="H91" s="1021"/>
    </row>
    <row r="92" spans="1:8" s="1022" customFormat="1" ht="16.5" thickBot="1">
      <c r="A92" s="1021"/>
      <c r="B92" s="1923" t="s">
        <v>2400</v>
      </c>
      <c r="C92" s="1923"/>
      <c r="D92" s="1923"/>
      <c r="E92" s="1923"/>
      <c r="F92" s="1006" t="s">
        <v>1175</v>
      </c>
      <c r="G92" s="1007">
        <f>SUM(G84:G91)</f>
        <v>325.61</v>
      </c>
      <c r="H92" s="1021"/>
    </row>
    <row r="93" spans="1:8" s="794" customFormat="1" ht="16.5" thickBot="1">
      <c r="B93" s="644"/>
      <c r="C93" s="645"/>
      <c r="D93" s="645"/>
      <c r="E93" s="645"/>
      <c r="F93" s="645"/>
      <c r="G93" s="645"/>
    </row>
    <row r="94" spans="1:8" s="1022" customFormat="1" ht="15.75" customHeight="1">
      <c r="A94" s="1021"/>
      <c r="B94" s="999" t="s">
        <v>1230</v>
      </c>
      <c r="C94" s="1809" t="str">
        <f>CONCATENATE("FORNECIMENTO E INSTALAÇÃO DE ",C97)</f>
        <v>FORNECIMENTO E INSTALAÇÃO DE CABO FLEX HEPR 1 KV 95,0 MM2 PT</v>
      </c>
      <c r="D94" s="1928"/>
      <c r="E94" s="1928"/>
      <c r="F94" s="1928"/>
      <c r="G94" s="681" t="str">
        <f>G104</f>
        <v>M</v>
      </c>
      <c r="H94" s="964">
        <f>G102</f>
        <v>51.98</v>
      </c>
    </row>
    <row r="95" spans="1:8" s="1022" customFormat="1" ht="31.5">
      <c r="A95" s="1021"/>
      <c r="B95" s="1001" t="s">
        <v>2334</v>
      </c>
      <c r="C95" s="1016" t="s">
        <v>1169</v>
      </c>
      <c r="D95" s="1002" t="s">
        <v>30</v>
      </c>
      <c r="E95" s="1016" t="s">
        <v>1170</v>
      </c>
      <c r="F95" s="1017" t="s">
        <v>1171</v>
      </c>
      <c r="G95" s="1018" t="s">
        <v>1172</v>
      </c>
      <c r="H95" s="1021"/>
    </row>
    <row r="96" spans="1:8" s="1022" customFormat="1" ht="15.75">
      <c r="A96" s="1021"/>
      <c r="B96" s="1795" t="s">
        <v>1173</v>
      </c>
      <c r="C96" s="1796"/>
      <c r="D96" s="1796"/>
      <c r="E96" s="1796"/>
      <c r="F96" s="1796"/>
      <c r="G96" s="1797"/>
      <c r="H96" s="1021"/>
    </row>
    <row r="97" spans="1:8" s="1022" customFormat="1" ht="15">
      <c r="A97" s="1021"/>
      <c r="B97" s="525" t="s">
        <v>1213</v>
      </c>
      <c r="C97" s="445" t="s">
        <v>2035</v>
      </c>
      <c r="D97" s="680" t="str">
        <f>G104</f>
        <v>M</v>
      </c>
      <c r="E97" s="515">
        <v>1</v>
      </c>
      <c r="F97" s="515">
        <f>D109</f>
        <v>47.87</v>
      </c>
      <c r="G97" s="997">
        <f>TRUNC(F97*E97,2)</f>
        <v>47.87</v>
      </c>
      <c r="H97" s="1021"/>
    </row>
    <row r="98" spans="1:8" s="1022" customFormat="1" ht="30">
      <c r="A98" s="1025" t="s">
        <v>1971</v>
      </c>
      <c r="B98" s="1019">
        <v>404</v>
      </c>
      <c r="C98" s="554" t="str">
        <f>IF($A98="INSUMO",VLOOKUP($B98,'BANCO DE DADOS MAIO INSUMOS'!$A:$D,2,FALSE),VLOOKUP($B98,'BANCO DE DADOS MAIO SERVIÇOS'!$A:$D,2,FALSE))</f>
        <v>FITA ISOLANTE DE BORRACHA AUTOFUSAO, USO ATE 69 KV (ALTA TENSAO)</v>
      </c>
      <c r="D98" s="769" t="str">
        <f>IF($A98="INSUMO",VLOOKUP($B98,'BANCO DE DADOS MAIO INSUMOS'!$A:$D,3,FALSE),VLOOKUP($B98,'BANCO DE DADOS MAIO SERVIÇOS'!$A:$D,3,FALSE))</f>
        <v xml:space="preserve">M     </v>
      </c>
      <c r="E98" s="998">
        <v>8.9999999999999993E-3</v>
      </c>
      <c r="F98" s="771">
        <f>IF($A98="INSUMO",VLOOKUP($B98,'BANCO DE DADOS MAIO INSUMOS'!$A:$D,4,FALSE),VLOOKUP($B98,'BANCO DE DADOS MAIO SERVIÇOS'!$A:$D,4,FALSE))</f>
        <v>1.22</v>
      </c>
      <c r="G98" s="997">
        <f>TRUNC(F98*E98,2)</f>
        <v>0.01</v>
      </c>
      <c r="H98" s="1021"/>
    </row>
    <row r="99" spans="1:8" s="1022" customFormat="1" ht="15.75">
      <c r="A99" s="1021"/>
      <c r="B99" s="1795" t="s">
        <v>1174</v>
      </c>
      <c r="C99" s="1796"/>
      <c r="D99" s="1796"/>
      <c r="E99" s="1796"/>
      <c r="F99" s="1796"/>
      <c r="G99" s="1797"/>
      <c r="H99" s="1021"/>
    </row>
    <row r="100" spans="1:8" s="1022" customFormat="1" ht="15.75">
      <c r="A100" s="1025" t="s">
        <v>1972</v>
      </c>
      <c r="B100" s="633">
        <v>88264</v>
      </c>
      <c r="C100" s="554" t="str">
        <f>IF($A100="INSUMO",VLOOKUP($B100,'BANCO DE DADOS MAIO INSUMOS'!$A:$D,2,FALSE),VLOOKUP($B100,'BANCO DE DADOS MAIO SERVIÇOS'!$A:$D,2,FALSE))</f>
        <v>ELETRICISTA COM ENCARGOS COMPLEMENTARES</v>
      </c>
      <c r="D100" s="769" t="str">
        <f>IF($A100="INSUMO",VLOOKUP($B100,'BANCO DE DADOS MAIO INSUMOS'!$A:$D,3,FALSE),VLOOKUP($B100,'BANCO DE DADOS MAIO SERVIÇOS'!$A:$D,3,FALSE))</f>
        <v>H</v>
      </c>
      <c r="E100" s="954">
        <v>0.128</v>
      </c>
      <c r="F100" s="771">
        <f>IF($A100="INSUMO",VLOOKUP($B100,'BANCO DE DADOS MAIO INSUMOS'!$A:$D,4,FALSE),VLOOKUP($B100,'BANCO DE DADOS MAIO SERVIÇOS'!$A:$D,4,FALSE))</f>
        <v>18.07</v>
      </c>
      <c r="G100" s="635">
        <f>TRUNC(F100*E100,2)</f>
        <v>2.31</v>
      </c>
      <c r="H100" s="1021"/>
    </row>
    <row r="101" spans="1:8" s="1022" customFormat="1" ht="16.5" thickBot="1">
      <c r="A101" s="1025" t="s">
        <v>1972</v>
      </c>
      <c r="B101" s="1003">
        <v>88247</v>
      </c>
      <c r="C101" s="555" t="str">
        <f>IF($A101="INSUMO",VLOOKUP($B101,'BANCO DE DADOS MAIO INSUMOS'!$A:$D,2,FALSE),VLOOKUP($B101,'BANCO DE DADOS MAIO SERVIÇOS'!$A:$D,2,FALSE))</f>
        <v>AUXILIAR DE ELETRICISTA COM ENCARGOS COMPLEMENTARES</v>
      </c>
      <c r="D101" s="787" t="str">
        <f>IF($A101="INSUMO",VLOOKUP($B101,'BANCO DE DADOS MAIO INSUMOS'!$A:$D,3,FALSE),VLOOKUP($B101,'BANCO DE DADOS MAIO SERVIÇOS'!$A:$D,3,FALSE))</f>
        <v>H</v>
      </c>
      <c r="E101" s="955">
        <v>0.128</v>
      </c>
      <c r="F101" s="789">
        <f>IF($A101="INSUMO",VLOOKUP($B101,'BANCO DE DADOS MAIO INSUMOS'!$A:$D,4,FALSE),VLOOKUP($B101,'BANCO DE DADOS MAIO SERVIÇOS'!$A:$D,4,FALSE))</f>
        <v>14.04</v>
      </c>
      <c r="G101" s="1005">
        <f>TRUNC(F101*E101,2)</f>
        <v>1.79</v>
      </c>
      <c r="H101" s="1021"/>
    </row>
    <row r="102" spans="1:8" s="1022" customFormat="1" ht="16.5" thickBot="1">
      <c r="A102" s="1021"/>
      <c r="B102" s="1926" t="s">
        <v>2402</v>
      </c>
      <c r="C102" s="1926"/>
      <c r="D102" s="1926"/>
      <c r="E102" s="1926"/>
      <c r="F102" s="1006" t="s">
        <v>1175</v>
      </c>
      <c r="G102" s="1007">
        <f>SUM(G96:G101)</f>
        <v>51.98</v>
      </c>
      <c r="H102" s="1021"/>
    </row>
    <row r="103" spans="1:8" s="1022" customFormat="1" ht="16.5" thickBot="1">
      <c r="A103" s="1021"/>
      <c r="B103" s="1926"/>
      <c r="C103" s="1926"/>
      <c r="D103" s="1926"/>
      <c r="E103" s="1926"/>
      <c r="F103" s="640"/>
      <c r="G103" s="641"/>
      <c r="H103" s="1021"/>
    </row>
    <row r="104" spans="1:8" s="1022" customFormat="1" ht="15.75">
      <c r="A104" s="1021"/>
      <c r="B104" s="682"/>
      <c r="C104" s="501" t="s">
        <v>2035</v>
      </c>
      <c r="D104" s="683"/>
      <c r="E104" s="684"/>
      <c r="F104" s="663"/>
      <c r="G104" s="685" t="s">
        <v>29</v>
      </c>
      <c r="H104" s="1021"/>
    </row>
    <row r="105" spans="1:8" s="1022" customFormat="1" ht="31.5">
      <c r="A105" s="1021"/>
      <c r="B105" s="504" t="s">
        <v>1205</v>
      </c>
      <c r="C105" s="505" t="s">
        <v>1206</v>
      </c>
      <c r="D105" s="506" t="s">
        <v>1207</v>
      </c>
      <c r="E105" s="507" t="s">
        <v>1208</v>
      </c>
      <c r="F105" s="642" t="s">
        <v>1209</v>
      </c>
      <c r="G105" s="508" t="s">
        <v>1210</v>
      </c>
      <c r="H105" s="1021"/>
    </row>
    <row r="106" spans="1:8" s="1022" customFormat="1" ht="15">
      <c r="A106" s="1021"/>
      <c r="B106" s="1404">
        <v>43248</v>
      </c>
      <c r="C106" s="1013" t="s">
        <v>1222</v>
      </c>
      <c r="D106" s="1014">
        <v>50</v>
      </c>
      <c r="E106" s="1015" t="s">
        <v>1223</v>
      </c>
      <c r="F106" s="705" t="s">
        <v>1224</v>
      </c>
      <c r="G106" s="1405" t="s">
        <v>1225</v>
      </c>
      <c r="H106" s="1021"/>
    </row>
    <row r="107" spans="1:8" s="1022" customFormat="1" ht="15">
      <c r="A107" s="1021"/>
      <c r="B107" s="1404">
        <v>43250</v>
      </c>
      <c r="C107" s="1013" t="s">
        <v>1236</v>
      </c>
      <c r="D107" s="1014">
        <v>47.87</v>
      </c>
      <c r="E107" s="1015" t="s">
        <v>1237</v>
      </c>
      <c r="F107" s="705" t="s">
        <v>1238</v>
      </c>
      <c r="G107" s="1405" t="s">
        <v>13757</v>
      </c>
      <c r="H107" s="1021"/>
    </row>
    <row r="108" spans="1:8" s="1022" customFormat="1" ht="15">
      <c r="A108" s="1021"/>
      <c r="B108" s="1404">
        <v>43255</v>
      </c>
      <c r="C108" s="1013" t="s">
        <v>2046</v>
      </c>
      <c r="D108" s="1014">
        <v>41.78</v>
      </c>
      <c r="E108" s="696" t="s">
        <v>13758</v>
      </c>
      <c r="F108" s="705" t="s">
        <v>2047</v>
      </c>
      <c r="G108" s="1405" t="s">
        <v>13759</v>
      </c>
      <c r="H108" s="1021"/>
    </row>
    <row r="109" spans="1:8" s="1022" customFormat="1" ht="16.5" thickBot="1">
      <c r="A109" s="1021"/>
      <c r="B109" s="697"/>
      <c r="C109" s="698" t="s">
        <v>1211</v>
      </c>
      <c r="D109" s="699">
        <f>MEDIAN(D106:D108)</f>
        <v>47.87</v>
      </c>
      <c r="E109" s="700"/>
      <c r="F109" s="643"/>
      <c r="G109" s="701"/>
      <c r="H109" s="1021"/>
    </row>
    <row r="110" spans="1:8" s="1022" customFormat="1" ht="16.5" thickBot="1">
      <c r="A110" s="1021"/>
      <c r="B110" s="644"/>
      <c r="C110" s="645"/>
      <c r="D110" s="645"/>
      <c r="E110" s="645"/>
      <c r="F110" s="645"/>
      <c r="G110" s="645"/>
      <c r="H110" s="1021"/>
    </row>
    <row r="111" spans="1:8" s="1022" customFormat="1" ht="15.75" customHeight="1">
      <c r="A111" s="1021"/>
      <c r="B111" s="999" t="s">
        <v>2411</v>
      </c>
      <c r="C111" s="1809" t="str">
        <f>CONCATENATE("FORNECIMENTO E INSTALAÇAO DE ",C114)</f>
        <v>FORNECIMENTO E INSTALAÇAO DE PADRÃO DE ENTRADA ED ENERGIA  T6</v>
      </c>
      <c r="D111" s="1928"/>
      <c r="E111" s="1928"/>
      <c r="F111" s="1928"/>
      <c r="G111" s="681" t="str">
        <f>G121</f>
        <v>UN</v>
      </c>
      <c r="H111" s="964">
        <f>G119</f>
        <v>4170.8600000000006</v>
      </c>
    </row>
    <row r="112" spans="1:8" s="1022" customFormat="1" ht="31.5">
      <c r="A112" s="1021"/>
      <c r="B112" s="1001" t="s">
        <v>2334</v>
      </c>
      <c r="C112" s="1016" t="s">
        <v>1169</v>
      </c>
      <c r="D112" s="1002" t="s">
        <v>30</v>
      </c>
      <c r="E112" s="1016" t="s">
        <v>1170</v>
      </c>
      <c r="F112" s="1017" t="s">
        <v>1171</v>
      </c>
      <c r="G112" s="1018" t="s">
        <v>1172</v>
      </c>
      <c r="H112" s="1021"/>
    </row>
    <row r="113" spans="1:8" s="1022" customFormat="1" ht="15.75">
      <c r="A113" s="1021"/>
      <c r="B113" s="1795" t="s">
        <v>1173</v>
      </c>
      <c r="C113" s="1796"/>
      <c r="D113" s="1796"/>
      <c r="E113" s="1796"/>
      <c r="F113" s="1796"/>
      <c r="G113" s="1797"/>
      <c r="H113" s="1021"/>
    </row>
    <row r="114" spans="1:8" s="1022" customFormat="1" ht="15">
      <c r="A114" s="1021"/>
      <c r="B114" s="525" t="s">
        <v>1213</v>
      </c>
      <c r="C114" s="445" t="str">
        <f>C121</f>
        <v>PADRÃO DE ENTRADA ED ENERGIA  T6</v>
      </c>
      <c r="D114" s="680" t="str">
        <f>G121</f>
        <v>UN</v>
      </c>
      <c r="E114" s="515">
        <v>1</v>
      </c>
      <c r="F114" s="515">
        <f>D126</f>
        <v>3950</v>
      </c>
      <c r="G114" s="997">
        <f>TRUNC(F114*E114,2)</f>
        <v>3950</v>
      </c>
      <c r="H114" s="1021"/>
    </row>
    <row r="115" spans="1:8" s="1022" customFormat="1" ht="15.75">
      <c r="A115" s="1021"/>
      <c r="B115" s="1795" t="s">
        <v>1174</v>
      </c>
      <c r="C115" s="1796"/>
      <c r="D115" s="1796"/>
      <c r="E115" s="1796"/>
      <c r="F115" s="1796"/>
      <c r="G115" s="1797"/>
      <c r="H115" s="1021"/>
    </row>
    <row r="116" spans="1:8" s="1022" customFormat="1" ht="15.75">
      <c r="A116" s="1025" t="s">
        <v>1972</v>
      </c>
      <c r="B116" s="633">
        <v>88266</v>
      </c>
      <c r="C116" s="554" t="str">
        <f>IF($A116="INSUMO",VLOOKUP($B116,'BANCO DE DADOS MAIO INSUMOS'!$A:$D,2,FALSE),VLOOKUP($B116,'BANCO DE DADOS MAIO SERVIÇOS'!$A:$D,2,FALSE))</f>
        <v>ELETROTÉCNICO COM ENCARGOS COMPLEMENTARES</v>
      </c>
      <c r="D116" s="769" t="str">
        <f>IF($A116="INSUMO",VLOOKUP($B116,'BANCO DE DADOS MAIO INSUMOS'!$A:$D,3,FALSE),VLOOKUP($B116,'BANCO DE DADOS MAIO SERVIÇOS'!$A:$D,3,FALSE))</f>
        <v>H</v>
      </c>
      <c r="E116" s="634">
        <v>2</v>
      </c>
      <c r="F116" s="771">
        <f>IF($A116="INSUMO",VLOOKUP($B116,'BANCO DE DADOS MAIO INSUMOS'!$A:$D,4,FALSE),VLOOKUP($B116,'BANCO DE DADOS MAIO SERVIÇOS'!$A:$D,4,FALSE))</f>
        <v>18.13</v>
      </c>
      <c r="G116" s="635">
        <f>TRUNC(F116*E116,2)</f>
        <v>36.26</v>
      </c>
      <c r="H116" s="1021"/>
    </row>
    <row r="117" spans="1:8" s="1022" customFormat="1" ht="15.75">
      <c r="A117" s="1025" t="s">
        <v>1972</v>
      </c>
      <c r="B117" s="940">
        <v>88264</v>
      </c>
      <c r="C117" s="554" t="str">
        <f>IF($A117="INSUMO",VLOOKUP($B117,'BANCO DE DADOS MAIO INSUMOS'!$A:$D,2,FALSE),VLOOKUP($B117,'BANCO DE DADOS MAIO SERVIÇOS'!$A:$D,2,FALSE))</f>
        <v>ELETRICISTA COM ENCARGOS COMPLEMENTARES</v>
      </c>
      <c r="D117" s="769" t="str">
        <f>IF($A117="INSUMO",VLOOKUP($B117,'BANCO DE DADOS MAIO INSUMOS'!$A:$D,3,FALSE),VLOOKUP($B117,'BANCO DE DADOS MAIO SERVIÇOS'!$A:$D,3,FALSE))</f>
        <v>H</v>
      </c>
      <c r="E117" s="943">
        <v>4</v>
      </c>
      <c r="F117" s="771">
        <f>IF($A117="INSUMO",VLOOKUP($B117,'BANCO DE DADOS MAIO INSUMOS'!$A:$D,4,FALSE),VLOOKUP($B117,'BANCO DE DADOS MAIO SERVIÇOS'!$A:$D,4,FALSE))</f>
        <v>18.07</v>
      </c>
      <c r="G117" s="944">
        <f>TRUNC(F117*E117,2)</f>
        <v>72.28</v>
      </c>
      <c r="H117" s="1021"/>
    </row>
    <row r="118" spans="1:8" s="1022" customFormat="1" ht="18.75" customHeight="1" thickBot="1">
      <c r="A118" s="1025" t="s">
        <v>1972</v>
      </c>
      <c r="B118" s="1003">
        <v>88247</v>
      </c>
      <c r="C118" s="555" t="str">
        <f>IF($A118="INSUMO",VLOOKUP($B118,'BANCO DE DADOS MAIO INSUMOS'!$A:$D,2,FALSE),VLOOKUP($B118,'BANCO DE DADOS MAIO SERVIÇOS'!$A:$D,2,FALSE))</f>
        <v>AUXILIAR DE ELETRICISTA COM ENCARGOS COMPLEMENTARES</v>
      </c>
      <c r="D118" s="787" t="str">
        <f>IF($A118="INSUMO",VLOOKUP($B118,'BANCO DE DADOS MAIO INSUMOS'!$A:$D,3,FALSE),VLOOKUP($B118,'BANCO DE DADOS MAIO SERVIÇOS'!$A:$D,3,FALSE))</f>
        <v>H</v>
      </c>
      <c r="E118" s="1004">
        <v>8</v>
      </c>
      <c r="F118" s="789">
        <f>IF($A118="INSUMO",VLOOKUP($B118,'BANCO DE DADOS MAIO INSUMOS'!$A:$D,4,FALSE),VLOOKUP($B118,'BANCO DE DADOS MAIO SERVIÇOS'!$A:$D,4,FALSE))</f>
        <v>14.04</v>
      </c>
      <c r="G118" s="1005">
        <f>TRUNC(F118*E118,2)</f>
        <v>112.32</v>
      </c>
      <c r="H118" s="1021"/>
    </row>
    <row r="119" spans="1:8" s="1022" customFormat="1" ht="16.5" customHeight="1" thickBot="1">
      <c r="A119" s="1021"/>
      <c r="B119" s="1926" t="s">
        <v>2403</v>
      </c>
      <c r="C119" s="1926"/>
      <c r="D119" s="1926"/>
      <c r="E119" s="1927"/>
      <c r="F119" s="1006" t="s">
        <v>1175</v>
      </c>
      <c r="G119" s="1007">
        <f>SUM(G113:G118)</f>
        <v>4170.8600000000006</v>
      </c>
      <c r="H119" s="1021"/>
    </row>
    <row r="120" spans="1:8" s="1022" customFormat="1" ht="16.5" thickBot="1">
      <c r="A120" s="1021"/>
      <c r="B120" s="1926"/>
      <c r="C120" s="1926"/>
      <c r="D120" s="1926"/>
      <c r="E120" s="1926"/>
      <c r="F120" s="640"/>
      <c r="G120" s="641"/>
      <c r="H120" s="1021"/>
    </row>
    <row r="121" spans="1:8" ht="15.75">
      <c r="A121" s="1021"/>
      <c r="B121" s="682"/>
      <c r="C121" s="1268" t="s">
        <v>2825</v>
      </c>
      <c r="D121" s="683"/>
      <c r="E121" s="684"/>
      <c r="F121" s="663"/>
      <c r="G121" s="685" t="s">
        <v>30</v>
      </c>
    </row>
    <row r="122" spans="1:8" ht="31.5">
      <c r="A122" s="1021"/>
      <c r="B122" s="686" t="s">
        <v>1205</v>
      </c>
      <c r="C122" s="1010" t="s">
        <v>1206</v>
      </c>
      <c r="D122" s="1011" t="s">
        <v>1207</v>
      </c>
      <c r="E122" s="1012" t="s">
        <v>1208</v>
      </c>
      <c r="F122" s="1009" t="s">
        <v>1209</v>
      </c>
      <c r="G122" s="690" t="s">
        <v>1210</v>
      </c>
    </row>
    <row r="123" spans="1:8" ht="15">
      <c r="A123" s="1021"/>
      <c r="B123" s="1631">
        <v>43285</v>
      </c>
      <c r="C123" s="1630" t="s">
        <v>1222</v>
      </c>
      <c r="D123" s="511">
        <v>3920</v>
      </c>
      <c r="E123" s="1633" t="s">
        <v>1223</v>
      </c>
      <c r="F123" s="1632" t="s">
        <v>1224</v>
      </c>
      <c r="G123" s="1634" t="s">
        <v>1225</v>
      </c>
    </row>
    <row r="124" spans="1:8" ht="15">
      <c r="A124" s="1021"/>
      <c r="B124" s="1397">
        <v>43266</v>
      </c>
      <c r="C124" s="510" t="s">
        <v>13760</v>
      </c>
      <c r="D124" s="511">
        <v>7000</v>
      </c>
      <c r="E124" s="452" t="s">
        <v>13761</v>
      </c>
      <c r="F124" s="752" t="s">
        <v>13762</v>
      </c>
      <c r="G124" s="514" t="s">
        <v>13763</v>
      </c>
    </row>
    <row r="125" spans="1:8" ht="15">
      <c r="A125" s="1021"/>
      <c r="B125" s="1397">
        <v>43269</v>
      </c>
      <c r="C125" s="510" t="s">
        <v>13764</v>
      </c>
      <c r="D125" s="511">
        <v>3950</v>
      </c>
      <c r="E125" s="452" t="s">
        <v>13765</v>
      </c>
      <c r="F125" s="752" t="s">
        <v>13766</v>
      </c>
      <c r="G125" s="514" t="s">
        <v>13767</v>
      </c>
    </row>
    <row r="126" spans="1:8" ht="16.5" thickBot="1">
      <c r="A126" s="1021"/>
      <c r="B126" s="697"/>
      <c r="C126" s="698" t="s">
        <v>1211</v>
      </c>
      <c r="D126" s="699">
        <f>MEDIAN(D123:D125)</f>
        <v>3950</v>
      </c>
      <c r="E126" s="700"/>
      <c r="F126" s="643"/>
      <c r="G126" s="701"/>
    </row>
    <row r="127" spans="1:8" ht="15.75" thickBot="1">
      <c r="A127" s="1021"/>
      <c r="B127" s="1022"/>
      <c r="C127" s="1022"/>
      <c r="D127" s="1022"/>
      <c r="E127" s="1022"/>
      <c r="F127" s="1022"/>
      <c r="G127" s="1022"/>
    </row>
    <row r="128" spans="1:8" ht="48.75" customHeight="1">
      <c r="A128" s="1021"/>
      <c r="B128" s="999" t="s">
        <v>2414</v>
      </c>
      <c r="C128" s="1809" t="s">
        <v>2412</v>
      </c>
      <c r="D128" s="1928"/>
      <c r="E128" s="1928"/>
      <c r="F128" s="1928"/>
      <c r="G128" s="1000" t="s">
        <v>30</v>
      </c>
      <c r="H128" s="964">
        <f>G135</f>
        <v>24.27</v>
      </c>
    </row>
    <row r="129" spans="1:8" ht="31.5">
      <c r="A129" s="1021"/>
      <c r="B129" s="1001" t="s">
        <v>2334</v>
      </c>
      <c r="C129" s="1016" t="s">
        <v>1169</v>
      </c>
      <c r="D129" s="1002" t="s">
        <v>30</v>
      </c>
      <c r="E129" s="1016" t="s">
        <v>1170</v>
      </c>
      <c r="F129" s="1017" t="s">
        <v>1171</v>
      </c>
      <c r="G129" s="1018" t="s">
        <v>1172</v>
      </c>
      <c r="H129" s="1021"/>
    </row>
    <row r="130" spans="1:8" ht="15.75">
      <c r="A130" s="1021"/>
      <c r="B130" s="1795" t="s">
        <v>1173</v>
      </c>
      <c r="C130" s="1796"/>
      <c r="D130" s="1796"/>
      <c r="E130" s="1796"/>
      <c r="F130" s="1796"/>
      <c r="G130" s="1797"/>
      <c r="H130" s="1021"/>
    </row>
    <row r="131" spans="1:8" s="1022" customFormat="1" ht="45">
      <c r="A131" s="1025" t="s">
        <v>1971</v>
      </c>
      <c r="B131" s="1019">
        <v>3803</v>
      </c>
      <c r="C131" s="554" t="str">
        <f>IF($A131="INSUMO",VLOOKUP($B131,'BANCO DE DADOS MAIO INSUMOS'!$A:$D,2,FALSE),VLOOKUP($B131,'BANCO DE DADOS MAIO SERVIÇOS'!$A:$D,2,FALSE))</f>
        <v>LUMINARIA PLAFON REDONDO COM VIDRO FOSCO DIAMETRO *25* CM, PARA 1 LAMPADA, BASE E27, POTENCIA MAXIMA 40/60 W (NAO INCLUI LAMPADA)</v>
      </c>
      <c r="D131" s="769" t="str">
        <f>IF($A131="INSUMO",VLOOKUP($B131,'BANCO DE DADOS MAIO INSUMOS'!$A:$D,3,FALSE),VLOOKUP($B131,'BANCO DE DADOS MAIO SERVIÇOS'!$A:$D,3,FALSE))</f>
        <v xml:space="preserve">UN    </v>
      </c>
      <c r="E131" s="998">
        <v>1</v>
      </c>
      <c r="F131" s="771">
        <f>IF($A131="INSUMO",VLOOKUP($B131,'BANCO DE DADOS MAIO INSUMOS'!$A:$D,4,FALSE),VLOOKUP($B131,'BANCO DE DADOS MAIO SERVIÇOS'!$A:$D,4,FALSE))</f>
        <v>28.8</v>
      </c>
      <c r="G131" s="997">
        <f>TRUNC(F131*E131,2)</f>
        <v>28.8</v>
      </c>
      <c r="H131" s="1021"/>
    </row>
    <row r="132" spans="1:8" ht="15.75">
      <c r="A132" s="1021"/>
      <c r="B132" s="1795" t="s">
        <v>1174</v>
      </c>
      <c r="C132" s="1796"/>
      <c r="D132" s="1796"/>
      <c r="E132" s="1796"/>
      <c r="F132" s="1796"/>
      <c r="G132" s="1797"/>
      <c r="H132" s="1021"/>
    </row>
    <row r="133" spans="1:8" s="1022" customFormat="1" ht="15.75">
      <c r="A133" s="1025" t="s">
        <v>1972</v>
      </c>
      <c r="B133" s="940">
        <v>88264</v>
      </c>
      <c r="C133" s="554" t="str">
        <f>IF($A133="INSUMO",VLOOKUP($B133,'BANCO DE DADOS MAIO INSUMOS'!$A:$D,2,FALSE),VLOOKUP($B133,'BANCO DE DADOS MAIO SERVIÇOS'!$A:$D,2,FALSE))</f>
        <v>ELETRICISTA COM ENCARGOS COMPLEMENTARES</v>
      </c>
      <c r="D133" s="769" t="str">
        <f>IF($A133="INSUMO",VLOOKUP($B133,'BANCO DE DADOS MAIO INSUMOS'!$A:$D,3,FALSE),VLOOKUP($B133,'BANCO DE DADOS MAIO SERVIÇOS'!$A:$D,3,FALSE))</f>
        <v>H</v>
      </c>
      <c r="E133" s="943">
        <v>0.8</v>
      </c>
      <c r="F133" s="771">
        <f>IF($A133="INSUMO",VLOOKUP($B133,'BANCO DE DADOS MAIO INSUMOS'!$A:$D,4,FALSE),VLOOKUP($B133,'BANCO DE DADOS MAIO SERVIÇOS'!$A:$D,4,FALSE))</f>
        <v>18.07</v>
      </c>
      <c r="G133" s="944">
        <f>TRUNC(F133*E133,2)</f>
        <v>14.45</v>
      </c>
      <c r="H133" s="1021"/>
    </row>
    <row r="134" spans="1:8" s="1022" customFormat="1" ht="18.75" customHeight="1" thickBot="1">
      <c r="A134" s="1025" t="s">
        <v>1972</v>
      </c>
      <c r="B134" s="1003">
        <v>88247</v>
      </c>
      <c r="C134" s="555" t="str">
        <f>IF($A134="INSUMO",VLOOKUP($B134,'BANCO DE DADOS MAIO INSUMOS'!$A:$D,2,FALSE),VLOOKUP($B134,'BANCO DE DADOS MAIO SERVIÇOS'!$A:$D,2,FALSE))</f>
        <v>AUXILIAR DE ELETRICISTA COM ENCARGOS COMPLEMENTARES</v>
      </c>
      <c r="D134" s="787" t="str">
        <f>IF($A134="INSUMO",VLOOKUP($B134,'BANCO DE DADOS MAIO INSUMOS'!$A:$D,3,FALSE),VLOOKUP($B134,'BANCO DE DADOS MAIO SERVIÇOS'!$A:$D,3,FALSE))</f>
        <v>H</v>
      </c>
      <c r="E134" s="1004">
        <v>0.7</v>
      </c>
      <c r="F134" s="789">
        <f>IF($A134="INSUMO",VLOOKUP($B134,'BANCO DE DADOS MAIO INSUMOS'!$A:$D,4,FALSE),VLOOKUP($B134,'BANCO DE DADOS MAIO SERVIÇOS'!$A:$D,4,FALSE))</f>
        <v>14.04</v>
      </c>
      <c r="G134" s="1005">
        <f>TRUNC(F134*E134,2)</f>
        <v>9.82</v>
      </c>
      <c r="H134" s="1021"/>
    </row>
    <row r="135" spans="1:8" ht="42" customHeight="1" thickBot="1">
      <c r="A135" s="1021"/>
      <c r="B135" s="1926" t="s">
        <v>2413</v>
      </c>
      <c r="C135" s="1926"/>
      <c r="D135" s="1926"/>
      <c r="E135" s="1927"/>
      <c r="F135" s="1006" t="s">
        <v>1175</v>
      </c>
      <c r="G135" s="1007">
        <f>SUM(G132:G134)</f>
        <v>24.27</v>
      </c>
      <c r="H135" s="1021"/>
    </row>
    <row r="137" spans="1:8" ht="13.5" thickBot="1"/>
    <row r="138" spans="1:8" ht="30" customHeight="1">
      <c r="A138" s="1021"/>
      <c r="B138" s="999" t="s">
        <v>2819</v>
      </c>
      <c r="C138" s="1809" t="str">
        <f>CONCATENATE("FORNECIMENTO E INSTALAÇÃO DE ",C141)</f>
        <v>FORNECIMENTO E INSTALAÇÃO DE DISPOSITIVO DPS CLASSE II, 1 POLO, TENSAO MAXIMA DE 175 V, CORRENTE MAXIMA DE *45* KA (TIPO AC)</v>
      </c>
      <c r="D138" s="1809"/>
      <c r="E138" s="1809"/>
      <c r="F138" s="1809"/>
      <c r="G138" s="1000" t="s">
        <v>30</v>
      </c>
      <c r="H138" s="964">
        <f>G145</f>
        <v>80.739999999999995</v>
      </c>
    </row>
    <row r="139" spans="1:8" ht="31.5">
      <c r="A139" s="1021"/>
      <c r="B139" s="1001" t="s">
        <v>2334</v>
      </c>
      <c r="C139" s="1002" t="s">
        <v>1169</v>
      </c>
      <c r="D139" s="1002" t="s">
        <v>30</v>
      </c>
      <c r="E139" s="1002" t="s">
        <v>1170</v>
      </c>
      <c r="F139" s="1023" t="s">
        <v>1171</v>
      </c>
      <c r="G139" s="1024" t="s">
        <v>1172</v>
      </c>
      <c r="H139" s="1021"/>
    </row>
    <row r="140" spans="1:8" ht="15.75">
      <c r="A140" s="1021"/>
      <c r="B140" s="1806" t="s">
        <v>1173</v>
      </c>
      <c r="C140" s="1807"/>
      <c r="D140" s="1807"/>
      <c r="E140" s="1807"/>
      <c r="F140" s="1807"/>
      <c r="G140" s="1808"/>
      <c r="H140" s="1021"/>
    </row>
    <row r="141" spans="1:8" ht="30">
      <c r="A141" s="1025" t="s">
        <v>1971</v>
      </c>
      <c r="B141" s="928">
        <v>39467</v>
      </c>
      <c r="C141" s="554" t="str">
        <f>IF($A141="INSUMO",VLOOKUP($B141,'BANCO DE DADOS MAIO INSUMOS'!$A:$D,2,FALSE),VLOOKUP($B141,'BANCO DE DADOS MAIO SERVIÇOS'!$A:$D,2,FALSE))</f>
        <v>DISPOSITIVO DPS CLASSE II, 1 POLO, TENSAO MAXIMA DE 175 V, CORRENTE MAXIMA DE *45* KA (TIPO AC)</v>
      </c>
      <c r="D141" s="769" t="str">
        <f>IF($A141="INSUMO",VLOOKUP($B141,'BANCO DE DADOS MAIO INSUMOS'!$A:$D,3,FALSE),VLOOKUP($B141,'BANCO DE DADOS MAIO SERVIÇOS'!$A:$D,3,FALSE))</f>
        <v xml:space="preserve">UN    </v>
      </c>
      <c r="E141" s="929">
        <v>1</v>
      </c>
      <c r="F141" s="771">
        <f>IF($A141="INSUMO",VLOOKUP($B141,'BANCO DE DADOS MAIO INSUMOS'!$A:$D,4,FALSE),VLOOKUP($B141,'BANCO DE DADOS MAIO SERVIÇOS'!$A:$D,4,FALSE))</f>
        <v>71.08</v>
      </c>
      <c r="G141" s="635">
        <f>TRUNC(F141*E141,2)</f>
        <v>71.08</v>
      </c>
      <c r="H141" s="1021"/>
    </row>
    <row r="142" spans="1:8" ht="15.75">
      <c r="A142" s="1021"/>
      <c r="B142" s="1806" t="s">
        <v>1174</v>
      </c>
      <c r="C142" s="1807"/>
      <c r="D142" s="1807"/>
      <c r="E142" s="1807"/>
      <c r="F142" s="1807"/>
      <c r="G142" s="1808"/>
      <c r="H142" s="1021"/>
    </row>
    <row r="143" spans="1:8" ht="15.75">
      <c r="A143" s="1025" t="s">
        <v>1972</v>
      </c>
      <c r="B143" s="633">
        <v>88264</v>
      </c>
      <c r="C143" s="554" t="str">
        <f>IF($A143="INSUMO",VLOOKUP($B143,'BANCO DE DADOS MAIO INSUMOS'!$A:$D,2,FALSE),VLOOKUP($B143,'BANCO DE DADOS MAIO SERVIÇOS'!$A:$D,2,FALSE))</f>
        <v>ELETRICISTA COM ENCARGOS COMPLEMENTARES</v>
      </c>
      <c r="D143" s="769" t="str">
        <f>IF($A143="INSUMO",VLOOKUP($B143,'BANCO DE DADOS MAIO INSUMOS'!$A:$D,3,FALSE),VLOOKUP($B143,'BANCO DE DADOS MAIO SERVIÇOS'!$A:$D,3,FALSE))</f>
        <v>H</v>
      </c>
      <c r="E143" s="634">
        <v>0.3</v>
      </c>
      <c r="F143" s="771">
        <f>IF($A143="INSUMO",VLOOKUP($B143,'BANCO DE DADOS MAIO INSUMOS'!$A:$D,4,FALSE),VLOOKUP($B143,'BANCO DE DADOS MAIO SERVIÇOS'!$A:$D,4,FALSE))</f>
        <v>18.07</v>
      </c>
      <c r="G143" s="635">
        <f>TRUNC(F143*E143,2)</f>
        <v>5.42</v>
      </c>
      <c r="H143" s="1021"/>
    </row>
    <row r="144" spans="1:8" ht="16.5" thickBot="1">
      <c r="A144" s="1025" t="s">
        <v>1972</v>
      </c>
      <c r="B144" s="1003">
        <v>88316</v>
      </c>
      <c r="C144" s="555" t="str">
        <f>IF($A144="INSUMO",VLOOKUP($B144,'BANCO DE DADOS MAIO INSUMOS'!$A:$D,2,FALSE),VLOOKUP($B144,'BANCO DE DADOS MAIO SERVIÇOS'!$A:$D,2,FALSE))</f>
        <v>SERVENTE COM ENCARGOS COMPLEMENTARES</v>
      </c>
      <c r="D144" s="787" t="str">
        <f>IF($A144="INSUMO",VLOOKUP($B144,'BANCO DE DADOS MAIO INSUMOS'!$A:$D,3,FALSE),VLOOKUP($B144,'BANCO DE DADOS MAIO SERVIÇOS'!$A:$D,3,FALSE))</f>
        <v>H</v>
      </c>
      <c r="E144" s="1004">
        <v>0.3</v>
      </c>
      <c r="F144" s="789">
        <f>IF($A144="INSUMO",VLOOKUP($B144,'BANCO DE DADOS MAIO INSUMOS'!$A:$D,4,FALSE),VLOOKUP($B144,'BANCO DE DADOS MAIO SERVIÇOS'!$A:$D,4,FALSE))</f>
        <v>14.16</v>
      </c>
      <c r="G144" s="1005">
        <f>TRUNC(F144*E144,2)</f>
        <v>4.24</v>
      </c>
      <c r="H144" s="1021"/>
    </row>
    <row r="145" spans="1:8" ht="16.5" thickBot="1">
      <c r="A145" s="1021"/>
      <c r="B145" s="500" t="s">
        <v>2394</v>
      </c>
      <c r="C145" s="775"/>
      <c r="D145" s="775"/>
      <c r="E145" s="775"/>
      <c r="F145" s="1006" t="s">
        <v>1175</v>
      </c>
      <c r="G145" s="1007">
        <f>SUM(G140:G144)</f>
        <v>80.739999999999995</v>
      </c>
      <c r="H145" s="1021"/>
    </row>
    <row r="147" spans="1:8" ht="13.5" thickBot="1"/>
    <row r="148" spans="1:8" ht="30.75" customHeight="1">
      <c r="A148" s="1021"/>
      <c r="B148" s="999" t="s">
        <v>2822</v>
      </c>
      <c r="C148" s="1809" t="s">
        <v>2826</v>
      </c>
      <c r="D148" s="1809"/>
      <c r="E148" s="1809"/>
      <c r="F148" s="1809"/>
      <c r="G148" s="1000" t="str">
        <f>D151</f>
        <v xml:space="preserve">M     </v>
      </c>
      <c r="H148" s="964">
        <f>G156</f>
        <v>4.62</v>
      </c>
    </row>
    <row r="149" spans="1:8" ht="31.5">
      <c r="A149" s="1021"/>
      <c r="B149" s="1001" t="s">
        <v>2334</v>
      </c>
      <c r="C149" s="1002" t="s">
        <v>1169</v>
      </c>
      <c r="D149" s="1002" t="s">
        <v>30</v>
      </c>
      <c r="E149" s="1002" t="s">
        <v>1170</v>
      </c>
      <c r="F149" s="1023" t="s">
        <v>1171</v>
      </c>
      <c r="G149" s="1024" t="s">
        <v>1172</v>
      </c>
      <c r="H149" s="1021"/>
    </row>
    <row r="150" spans="1:8" ht="15.75">
      <c r="A150" s="1021"/>
      <c r="B150" s="1806" t="s">
        <v>1173</v>
      </c>
      <c r="C150" s="1807"/>
      <c r="D150" s="1807"/>
      <c r="E150" s="1807"/>
      <c r="F150" s="1807"/>
      <c r="G150" s="1808"/>
      <c r="H150" s="1021"/>
    </row>
    <row r="151" spans="1:8" ht="30">
      <c r="A151" s="1025" t="s">
        <v>1971</v>
      </c>
      <c r="B151" s="928">
        <v>39244</v>
      </c>
      <c r="C151" s="554" t="str">
        <f>IF($A151="INSUMO",VLOOKUP($B151,'BANCO DE DADOS MAIO INSUMOS'!$A:$D,2,FALSE),VLOOKUP($B151,'BANCO DE DADOS MAIO SERVIÇOS'!$A:$D,2,FALSE))</f>
        <v>ELETRODUTO PVC FLEXIVEL CORRUGADO, REFORCADO, COR LARANJA, DE 25 MM, PARA LAJES E PISOS</v>
      </c>
      <c r="D151" s="769" t="str">
        <f>IF($A151="INSUMO",VLOOKUP($B151,'BANCO DE DADOS MAIO INSUMOS'!$A:$D,3,FALSE),VLOOKUP($B151,'BANCO DE DADOS MAIO SERVIÇOS'!$A:$D,3,FALSE))</f>
        <v xml:space="preserve">M     </v>
      </c>
      <c r="E151" s="929">
        <v>1.1000000000000001</v>
      </c>
      <c r="F151" s="771">
        <f>IF($A151="INSUMO",VLOOKUP($B151,'BANCO DE DADOS MAIO INSUMOS'!$A:$D,4,FALSE),VLOOKUP($B151,'BANCO DE DADOS MAIO SERVIÇOS'!$A:$D,4,FALSE))</f>
        <v>1.65</v>
      </c>
      <c r="G151" s="635">
        <f>TRUNC(F151*E151,2)</f>
        <v>1.81</v>
      </c>
      <c r="H151" s="1021"/>
    </row>
    <row r="152" spans="1:8" ht="15.75">
      <c r="A152" s="1025" t="s">
        <v>1971</v>
      </c>
      <c r="B152" s="928">
        <v>34562</v>
      </c>
      <c r="C152" s="554" t="str">
        <f>IF($A152="INSUMO",VLOOKUP($B152,'BANCO DE DADOS MAIO INSUMOS'!$A:$D,2,FALSE),VLOOKUP($B152,'BANCO DE DADOS MAIO SERVIÇOS'!$A:$D,2,FALSE))</f>
        <v>ARAME RECOZIDO 16 BWG, 1,60 MM (0,016 KG/M)</v>
      </c>
      <c r="D152" s="769" t="str">
        <f>IF($A152="INSUMO",VLOOKUP($B152,'BANCO DE DADOS MAIO INSUMOS'!$A:$D,3,FALSE),VLOOKUP($B152,'BANCO DE DADOS MAIO SERVIÇOS'!$A:$D,3,FALSE))</f>
        <v xml:space="preserve">KG    </v>
      </c>
      <c r="E152" s="932">
        <v>1.8E-3</v>
      </c>
      <c r="F152" s="771">
        <f>IF($A152="INSUMO",VLOOKUP($B152,'BANCO DE DADOS MAIO INSUMOS'!$A:$D,4,FALSE),VLOOKUP($B152,'BANCO DE DADOS MAIO SERVIÇOS'!$A:$D,4,FALSE))</f>
        <v>8.92</v>
      </c>
      <c r="G152" s="635">
        <f>TRUNC(F152*E152,2)</f>
        <v>0.01</v>
      </c>
      <c r="H152" s="1021"/>
    </row>
    <row r="153" spans="1:8" ht="15.75">
      <c r="A153" s="1021"/>
      <c r="B153" s="1806" t="s">
        <v>1174</v>
      </c>
      <c r="C153" s="1807"/>
      <c r="D153" s="1807"/>
      <c r="E153" s="1807"/>
      <c r="F153" s="1807"/>
      <c r="G153" s="1808"/>
      <c r="H153" s="1021"/>
    </row>
    <row r="154" spans="1:8" ht="15.75">
      <c r="A154" s="1025" t="s">
        <v>1972</v>
      </c>
      <c r="B154" s="633">
        <v>88264</v>
      </c>
      <c r="C154" s="554" t="str">
        <f>IF($A154="INSUMO",VLOOKUP($B154,'BANCO DE DADOS MAIO INSUMOS'!$A:$D,2,FALSE),VLOOKUP($B154,'BANCO DE DADOS MAIO SERVIÇOS'!$A:$D,2,FALSE))</f>
        <v>ELETRICISTA COM ENCARGOS COMPLEMENTARES</v>
      </c>
      <c r="D154" s="769" t="str">
        <f>IF($A154="INSUMO",VLOOKUP($B154,'BANCO DE DADOS MAIO INSUMOS'!$A:$D,3,FALSE),VLOOKUP($B154,'BANCO DE DADOS MAIO SERVIÇOS'!$A:$D,3,FALSE))</f>
        <v>H</v>
      </c>
      <c r="E154" s="954">
        <v>8.6999999999999994E-2</v>
      </c>
      <c r="F154" s="771">
        <f>IF($A154="INSUMO",VLOOKUP($B154,'BANCO DE DADOS MAIO INSUMOS'!$A:$D,4,FALSE),VLOOKUP($B154,'BANCO DE DADOS MAIO SERVIÇOS'!$A:$D,4,FALSE))</f>
        <v>18.07</v>
      </c>
      <c r="G154" s="635">
        <f>TRUNC(F154*E154,2)</f>
        <v>1.57</v>
      </c>
      <c r="H154" s="1021"/>
    </row>
    <row r="155" spans="1:8" ht="16.5" thickBot="1">
      <c r="A155" s="1025" t="s">
        <v>1972</v>
      </c>
      <c r="B155" s="1003">
        <v>88316</v>
      </c>
      <c r="C155" s="555" t="str">
        <f>IF($A155="INSUMO",VLOOKUP($B155,'BANCO DE DADOS MAIO INSUMOS'!$A:$D,2,FALSE),VLOOKUP($B155,'BANCO DE DADOS MAIO SERVIÇOS'!$A:$D,2,FALSE))</f>
        <v>SERVENTE COM ENCARGOS COMPLEMENTARES</v>
      </c>
      <c r="D155" s="787" t="str">
        <f>IF($A155="INSUMO",VLOOKUP($B155,'BANCO DE DADOS MAIO INSUMOS'!$A:$D,3,FALSE),VLOOKUP($B155,'BANCO DE DADOS MAIO SERVIÇOS'!$A:$D,3,FALSE))</f>
        <v>H</v>
      </c>
      <c r="E155" s="955">
        <v>8.6999999999999994E-2</v>
      </c>
      <c r="F155" s="789">
        <f>IF($A155="INSUMO",VLOOKUP($B155,'BANCO DE DADOS MAIO INSUMOS'!$A:$D,4,FALSE),VLOOKUP($B155,'BANCO DE DADOS MAIO SERVIÇOS'!$A:$D,4,FALSE))</f>
        <v>14.16</v>
      </c>
      <c r="G155" s="1005">
        <f>TRUNC(F155*E155,2)</f>
        <v>1.23</v>
      </c>
      <c r="H155" s="1021"/>
    </row>
    <row r="156" spans="1:8" ht="16.5" thickBot="1">
      <c r="A156" s="1021"/>
      <c r="B156" s="500" t="s">
        <v>2827</v>
      </c>
      <c r="C156" s="775"/>
      <c r="D156" s="775"/>
      <c r="E156" s="775"/>
      <c r="F156" s="1006" t="s">
        <v>1175</v>
      </c>
      <c r="G156" s="1007">
        <f>SUM(G150:G155)</f>
        <v>4.62</v>
      </c>
      <c r="H156" s="1021"/>
    </row>
    <row r="157" spans="1:8" ht="13.5" thickBot="1"/>
    <row r="158" spans="1:8" ht="30.75" customHeight="1">
      <c r="A158" s="1021"/>
      <c r="B158" s="999" t="s">
        <v>2823</v>
      </c>
      <c r="C158" s="1809" t="s">
        <v>2828</v>
      </c>
      <c r="D158" s="1809"/>
      <c r="E158" s="1809"/>
      <c r="F158" s="1809"/>
      <c r="G158" s="1000" t="str">
        <f>D161</f>
        <v xml:space="preserve">M     </v>
      </c>
      <c r="H158" s="964">
        <f>G166</f>
        <v>7.1</v>
      </c>
    </row>
    <row r="159" spans="1:8" ht="31.5">
      <c r="A159" s="1021"/>
      <c r="B159" s="1001" t="s">
        <v>2334</v>
      </c>
      <c r="C159" s="1002" t="s">
        <v>1169</v>
      </c>
      <c r="D159" s="1002" t="s">
        <v>30</v>
      </c>
      <c r="E159" s="1002" t="s">
        <v>1170</v>
      </c>
      <c r="F159" s="1023" t="s">
        <v>1171</v>
      </c>
      <c r="G159" s="1024" t="s">
        <v>1172</v>
      </c>
      <c r="H159" s="1021"/>
    </row>
    <row r="160" spans="1:8" ht="15.75">
      <c r="A160" s="1021"/>
      <c r="B160" s="1806" t="s">
        <v>1173</v>
      </c>
      <c r="C160" s="1807"/>
      <c r="D160" s="1807"/>
      <c r="E160" s="1807"/>
      <c r="F160" s="1807"/>
      <c r="G160" s="1808"/>
      <c r="H160" s="1021"/>
    </row>
    <row r="161" spans="1:8" ht="30">
      <c r="A161" s="1025" t="s">
        <v>1971</v>
      </c>
      <c r="B161" s="928">
        <v>39245</v>
      </c>
      <c r="C161" s="554" t="str">
        <f>IF($A161="INSUMO",VLOOKUP($B161,'BANCO DE DADOS MAIO INSUMOS'!$A:$D,2,FALSE),VLOOKUP($B161,'BANCO DE DADOS MAIO SERVIÇOS'!$A:$D,2,FALSE))</f>
        <v>ELETRODUTO PVC FLEXIVEL CORRUGADO, REFORCADO, COR LARANJA, DE 32 MM, PARA LAJES E PISOS</v>
      </c>
      <c r="D161" s="769" t="str">
        <f>IF($A161="INSUMO",VLOOKUP($B161,'BANCO DE DADOS MAIO INSUMOS'!$A:$D,3,FALSE),VLOOKUP($B161,'BANCO DE DADOS MAIO SERVIÇOS'!$A:$D,3,FALSE))</f>
        <v xml:space="preserve">M     </v>
      </c>
      <c r="E161" s="929">
        <v>1.1000000000000001</v>
      </c>
      <c r="F161" s="771">
        <f>IF($A161="INSUMO",VLOOKUP($B161,'BANCO DE DADOS MAIO INSUMOS'!$A:$D,4,FALSE),VLOOKUP($B161,'BANCO DE DADOS MAIO SERVIÇOS'!$A:$D,4,FALSE))</f>
        <v>3.18</v>
      </c>
      <c r="G161" s="635">
        <f>TRUNC(F161*E161,2)</f>
        <v>3.49</v>
      </c>
      <c r="H161" s="1021"/>
    </row>
    <row r="162" spans="1:8" ht="15.75">
      <c r="A162" s="1025" t="s">
        <v>1971</v>
      </c>
      <c r="B162" s="928">
        <v>34562</v>
      </c>
      <c r="C162" s="554" t="str">
        <f>IF($A162="INSUMO",VLOOKUP($B162,'BANCO DE DADOS MAIO INSUMOS'!$A:$D,2,FALSE),VLOOKUP($B162,'BANCO DE DADOS MAIO SERVIÇOS'!$A:$D,2,FALSE))</f>
        <v>ARAME RECOZIDO 16 BWG, 1,60 MM (0,016 KG/M)</v>
      </c>
      <c r="D162" s="769" t="str">
        <f>IF($A162="INSUMO",VLOOKUP($B162,'BANCO DE DADOS MAIO INSUMOS'!$A:$D,3,FALSE),VLOOKUP($B162,'BANCO DE DADOS MAIO SERVIÇOS'!$A:$D,3,FALSE))</f>
        <v xml:space="preserve">KG    </v>
      </c>
      <c r="E162" s="932">
        <v>0.02</v>
      </c>
      <c r="F162" s="771">
        <f>IF($A162="INSUMO",VLOOKUP($B162,'BANCO DE DADOS MAIO INSUMOS'!$A:$D,4,FALSE),VLOOKUP($B162,'BANCO DE DADOS MAIO SERVIÇOS'!$A:$D,4,FALSE))</f>
        <v>8.92</v>
      </c>
      <c r="G162" s="635">
        <f>TRUNC(F162*E162,2)</f>
        <v>0.17</v>
      </c>
      <c r="H162" s="1021"/>
    </row>
    <row r="163" spans="1:8" ht="15.75">
      <c r="A163" s="1021"/>
      <c r="B163" s="1806" t="s">
        <v>1174</v>
      </c>
      <c r="C163" s="1807"/>
      <c r="D163" s="1807"/>
      <c r="E163" s="1807"/>
      <c r="F163" s="1807"/>
      <c r="G163" s="1808"/>
      <c r="H163" s="1021"/>
    </row>
    <row r="164" spans="1:8" ht="15.75">
      <c r="A164" s="1025" t="s">
        <v>1972</v>
      </c>
      <c r="B164" s="633">
        <v>88264</v>
      </c>
      <c r="C164" s="554" t="str">
        <f>IF($A164="INSUMO",VLOOKUP($B164,'BANCO DE DADOS MAIO INSUMOS'!$A:$D,2,FALSE),VLOOKUP($B164,'BANCO DE DADOS MAIO SERVIÇOS'!$A:$D,2,FALSE))</f>
        <v>ELETRICISTA COM ENCARGOS COMPLEMENTARES</v>
      </c>
      <c r="D164" s="769" t="str">
        <f>IF($A164="INSUMO",VLOOKUP($B164,'BANCO DE DADOS MAIO INSUMOS'!$A:$D,3,FALSE),VLOOKUP($B164,'BANCO DE DADOS MAIO SERVIÇOS'!$A:$D,3,FALSE))</f>
        <v>H</v>
      </c>
      <c r="E164" s="954">
        <v>0.107</v>
      </c>
      <c r="F164" s="771">
        <f>IF($A164="INSUMO",VLOOKUP($B164,'BANCO DE DADOS MAIO INSUMOS'!$A:$D,4,FALSE),VLOOKUP($B164,'BANCO DE DADOS MAIO SERVIÇOS'!$A:$D,4,FALSE))</f>
        <v>18.07</v>
      </c>
      <c r="G164" s="635">
        <f>TRUNC(F164*E164,2)</f>
        <v>1.93</v>
      </c>
      <c r="H164" s="1021"/>
    </row>
    <row r="165" spans="1:8" ht="16.5" thickBot="1">
      <c r="A165" s="1025" t="s">
        <v>1972</v>
      </c>
      <c r="B165" s="1003">
        <v>88316</v>
      </c>
      <c r="C165" s="555" t="str">
        <f>IF($A165="INSUMO",VLOOKUP($B165,'BANCO DE DADOS MAIO INSUMOS'!$A:$D,2,FALSE),VLOOKUP($B165,'BANCO DE DADOS MAIO SERVIÇOS'!$A:$D,2,FALSE))</f>
        <v>SERVENTE COM ENCARGOS COMPLEMENTARES</v>
      </c>
      <c r="D165" s="787" t="str">
        <f>IF($A165="INSUMO",VLOOKUP($B165,'BANCO DE DADOS MAIO INSUMOS'!$A:$D,3,FALSE),VLOOKUP($B165,'BANCO DE DADOS MAIO SERVIÇOS'!$A:$D,3,FALSE))</f>
        <v>H</v>
      </c>
      <c r="E165" s="955">
        <v>0.107</v>
      </c>
      <c r="F165" s="789">
        <f>IF($A165="INSUMO",VLOOKUP($B165,'BANCO DE DADOS MAIO INSUMOS'!$A:$D,4,FALSE),VLOOKUP($B165,'BANCO DE DADOS MAIO SERVIÇOS'!$A:$D,4,FALSE))</f>
        <v>14.16</v>
      </c>
      <c r="G165" s="1005">
        <f>TRUNC(F165*E165,2)</f>
        <v>1.51</v>
      </c>
      <c r="H165" s="1021"/>
    </row>
    <row r="166" spans="1:8" ht="16.5" thickBot="1">
      <c r="A166" s="1021"/>
      <c r="B166" s="500" t="s">
        <v>2829</v>
      </c>
      <c r="C166" s="775"/>
      <c r="D166" s="775"/>
      <c r="E166" s="775"/>
      <c r="F166" s="1006" t="s">
        <v>1175</v>
      </c>
      <c r="G166" s="1007">
        <f>SUM(G160:G165)</f>
        <v>7.1</v>
      </c>
      <c r="H166" s="1021"/>
    </row>
    <row r="167" spans="1:8" ht="13.5" thickBot="1"/>
    <row r="168" spans="1:8" ht="44.25" customHeight="1">
      <c r="A168" s="1021"/>
      <c r="B168" s="999" t="s">
        <v>2820</v>
      </c>
      <c r="C168" s="1809" t="s">
        <v>2830</v>
      </c>
      <c r="D168" s="1809"/>
      <c r="E168" s="1809"/>
      <c r="F168" s="1809"/>
      <c r="G168" s="1000" t="str">
        <f>D173</f>
        <v>UN</v>
      </c>
      <c r="H168" s="964">
        <f>G177</f>
        <v>218.82999999999998</v>
      </c>
    </row>
    <row r="169" spans="1:8" ht="31.5">
      <c r="A169" s="1021"/>
      <c r="B169" s="1001" t="s">
        <v>2334</v>
      </c>
      <c r="C169" s="1002" t="s">
        <v>1169</v>
      </c>
      <c r="D169" s="1002" t="s">
        <v>30</v>
      </c>
      <c r="E169" s="1002" t="s">
        <v>1170</v>
      </c>
      <c r="F169" s="1023" t="s">
        <v>1171</v>
      </c>
      <c r="G169" s="1024" t="s">
        <v>1172</v>
      </c>
      <c r="H169" s="1021"/>
    </row>
    <row r="170" spans="1:8" ht="15.75">
      <c r="A170" s="1021"/>
      <c r="B170" s="1806" t="s">
        <v>1173</v>
      </c>
      <c r="C170" s="1807"/>
      <c r="D170" s="1807"/>
      <c r="E170" s="1807"/>
      <c r="F170" s="1807"/>
      <c r="G170" s="1808"/>
      <c r="H170" s="1021"/>
    </row>
    <row r="171" spans="1:8" ht="60">
      <c r="A171" s="1025" t="s">
        <v>1971</v>
      </c>
      <c r="B171" s="928">
        <v>12273</v>
      </c>
      <c r="C171" s="554" t="str">
        <f>IF($A171="INSUMO",VLOOKUP($B171,'BANCO DE DADOS MAIO INSUMOS'!$A:$D,2,FALSE),VLOOKUP($B171,'BANCO DE DADOS MAIO SERVIÇOS'!$A:$D,2,FALSE))</f>
        <v>PROJETOR RETANGULAR FECHADO PARA LAMPADA VAPOR DE MERCURIO/SODIO 250 W A 500 W, CABECEIRAS EM ALUMINIO FUNDIDO, CORPO EM ALUMINIO ANODIZADO, PARA LAMPADA E40 FECHAMENTO EM VIDRO TEMPERADO.</v>
      </c>
      <c r="D171" s="769" t="str">
        <f>IF($A171="INSUMO",VLOOKUP($B171,'BANCO DE DADOS MAIO INSUMOS'!$A:$D,3,FALSE),VLOOKUP($B171,'BANCO DE DADOS MAIO SERVIÇOS'!$A:$D,3,FALSE))</f>
        <v xml:space="preserve">UN    </v>
      </c>
      <c r="E171" s="929">
        <v>1</v>
      </c>
      <c r="F171" s="771">
        <f>IF($A171="INSUMO",VLOOKUP($B171,'BANCO DE DADOS MAIO INSUMOS'!$A:$D,4,FALSE),VLOOKUP($B171,'BANCO DE DADOS MAIO SERVIÇOS'!$A:$D,4,FALSE))</f>
        <v>50.26</v>
      </c>
      <c r="G171" s="635">
        <f>TRUNC(F171*E171,2)</f>
        <v>50.26</v>
      </c>
      <c r="H171" s="1021"/>
    </row>
    <row r="172" spans="1:8" ht="15.75">
      <c r="A172" s="1025"/>
      <c r="B172" s="928" t="s">
        <v>1213</v>
      </c>
      <c r="C172" s="978" t="str">
        <f>C179</f>
        <v>LÂMPADA DE VAPOR METÁLICO DE 250W</v>
      </c>
      <c r="D172" s="613" t="str">
        <f>G179</f>
        <v>UN</v>
      </c>
      <c r="E172" s="929">
        <v>1</v>
      </c>
      <c r="F172" s="991">
        <f>D184</f>
        <v>33.1</v>
      </c>
      <c r="G172" s="635">
        <f>TRUNC(F172*E172,2)</f>
        <v>33.1</v>
      </c>
      <c r="H172" s="1021"/>
    </row>
    <row r="173" spans="1:8" ht="15.75">
      <c r="A173" s="1025"/>
      <c r="B173" s="928" t="s">
        <v>1213</v>
      </c>
      <c r="C173" s="978" t="str">
        <f>C186</f>
        <v>REATOR PARA LÂMPADA DE VAPOR METÁLICO DE 250W</v>
      </c>
      <c r="D173" s="613" t="str">
        <f>G186</f>
        <v>UN</v>
      </c>
      <c r="E173" s="929">
        <v>1</v>
      </c>
      <c r="F173" s="991">
        <f>D191</f>
        <v>71.25</v>
      </c>
      <c r="G173" s="635">
        <f>TRUNC(F173*E173,2)</f>
        <v>71.25</v>
      </c>
      <c r="H173" s="1021"/>
    </row>
    <row r="174" spans="1:8" ht="15.75">
      <c r="A174" s="1021"/>
      <c r="B174" s="1806" t="s">
        <v>1174</v>
      </c>
      <c r="C174" s="1807"/>
      <c r="D174" s="1807"/>
      <c r="E174" s="1807"/>
      <c r="F174" s="1807"/>
      <c r="G174" s="1808"/>
      <c r="H174" s="1021"/>
    </row>
    <row r="175" spans="1:8" ht="15.75">
      <c r="A175" s="1025" t="s">
        <v>1972</v>
      </c>
      <c r="B175" s="633">
        <v>88264</v>
      </c>
      <c r="C175" s="554" t="str">
        <f>IF($A175="INSUMO",VLOOKUP($B175,'BANCO DE DADOS MAIO INSUMOS'!$A:$D,2,FALSE),VLOOKUP($B175,'BANCO DE DADOS MAIO SERVIÇOS'!$A:$D,2,FALSE))</f>
        <v>ELETRICISTA COM ENCARGOS COMPLEMENTARES</v>
      </c>
      <c r="D175" s="769" t="str">
        <f>IF($A175="INSUMO",VLOOKUP($B175,'BANCO DE DADOS MAIO INSUMOS'!$A:$D,3,FALSE),VLOOKUP($B175,'BANCO DE DADOS MAIO SERVIÇOS'!$A:$D,3,FALSE))</f>
        <v>H</v>
      </c>
      <c r="E175" s="954">
        <v>2</v>
      </c>
      <c r="F175" s="771">
        <f>IF($A175="INSUMO",VLOOKUP($B175,'BANCO DE DADOS MAIO INSUMOS'!$A:$D,4,FALSE),VLOOKUP($B175,'BANCO DE DADOS MAIO SERVIÇOS'!$A:$D,4,FALSE))</f>
        <v>18.07</v>
      </c>
      <c r="G175" s="635">
        <f>TRUNC(F175*E175,2)</f>
        <v>36.14</v>
      </c>
      <c r="H175" s="1021"/>
    </row>
    <row r="176" spans="1:8" ht="16.5" thickBot="1">
      <c r="A176" s="1025" t="s">
        <v>1972</v>
      </c>
      <c r="B176" s="1003">
        <v>88247</v>
      </c>
      <c r="C176" s="555" t="str">
        <f>IF($A176="INSUMO",VLOOKUP($B176,'BANCO DE DADOS MAIO INSUMOS'!$A:$D,2,FALSE),VLOOKUP($B176,'BANCO DE DADOS MAIO SERVIÇOS'!$A:$D,2,FALSE))</f>
        <v>AUXILIAR DE ELETRICISTA COM ENCARGOS COMPLEMENTARES</v>
      </c>
      <c r="D176" s="787" t="str">
        <f>IF($A176="INSUMO",VLOOKUP($B176,'BANCO DE DADOS MAIO INSUMOS'!$A:$D,3,FALSE),VLOOKUP($B176,'BANCO DE DADOS MAIO SERVIÇOS'!$A:$D,3,FALSE))</f>
        <v>H</v>
      </c>
      <c r="E176" s="955">
        <v>2</v>
      </c>
      <c r="F176" s="789">
        <f>IF($A176="INSUMO",VLOOKUP($B176,'BANCO DE DADOS MAIO INSUMOS'!$A:$D,4,FALSE),VLOOKUP($B176,'BANCO DE DADOS MAIO SERVIÇOS'!$A:$D,4,FALSE))</f>
        <v>14.04</v>
      </c>
      <c r="G176" s="1005">
        <f>TRUNC(F176*E176,2)</f>
        <v>28.08</v>
      </c>
      <c r="H176" s="1021"/>
    </row>
    <row r="177" spans="1:8" ht="16.5" thickBot="1">
      <c r="A177" s="1021"/>
      <c r="B177" s="500" t="s">
        <v>2831</v>
      </c>
      <c r="C177" s="775"/>
      <c r="D177" s="775"/>
      <c r="E177" s="775"/>
      <c r="F177" s="1006" t="s">
        <v>1175</v>
      </c>
      <c r="G177" s="1007">
        <f>SUM(G170:G176)</f>
        <v>218.82999999999998</v>
      </c>
      <c r="H177" s="1021"/>
    </row>
    <row r="178" spans="1:8" ht="13.5" thickBot="1"/>
    <row r="179" spans="1:8" ht="15.75">
      <c r="B179" s="682"/>
      <c r="C179" s="501" t="s">
        <v>1228</v>
      </c>
      <c r="D179" s="683"/>
      <c r="E179" s="684"/>
      <c r="F179" s="663"/>
      <c r="G179" s="685" t="s">
        <v>30</v>
      </c>
    </row>
    <row r="180" spans="1:8" ht="31.5">
      <c r="B180" s="504" t="s">
        <v>1205</v>
      </c>
      <c r="C180" s="505" t="s">
        <v>1206</v>
      </c>
      <c r="D180" s="506" t="s">
        <v>1207</v>
      </c>
      <c r="E180" s="507" t="s">
        <v>1208</v>
      </c>
      <c r="F180" s="642" t="s">
        <v>1209</v>
      </c>
      <c r="G180" s="508" t="s">
        <v>1210</v>
      </c>
    </row>
    <row r="181" spans="1:8" ht="15">
      <c r="B181" s="1404">
        <v>43248</v>
      </c>
      <c r="C181" s="1013" t="s">
        <v>1222</v>
      </c>
      <c r="D181" s="1014">
        <v>31.49</v>
      </c>
      <c r="E181" s="1015" t="s">
        <v>1223</v>
      </c>
      <c r="F181" s="705" t="s">
        <v>1224</v>
      </c>
      <c r="G181" s="1405" t="s">
        <v>1225</v>
      </c>
    </row>
    <row r="182" spans="1:8" ht="15">
      <c r="B182" s="1404">
        <v>43256</v>
      </c>
      <c r="C182" s="1013" t="s">
        <v>13752</v>
      </c>
      <c r="D182" s="1014">
        <v>33.1</v>
      </c>
      <c r="E182" s="1015" t="s">
        <v>7972</v>
      </c>
      <c r="F182" s="705" t="s">
        <v>7973</v>
      </c>
      <c r="G182" s="1405" t="s">
        <v>7974</v>
      </c>
    </row>
    <row r="183" spans="1:8" ht="15">
      <c r="B183" s="1404">
        <v>43255</v>
      </c>
      <c r="C183" s="1013" t="s">
        <v>2046</v>
      </c>
      <c r="D183" s="1014">
        <v>36.06</v>
      </c>
      <c r="E183" s="696" t="s">
        <v>13758</v>
      </c>
      <c r="F183" s="705" t="s">
        <v>2047</v>
      </c>
      <c r="G183" s="1405" t="s">
        <v>13759</v>
      </c>
    </row>
    <row r="184" spans="1:8" ht="16.5" thickBot="1">
      <c r="B184" s="697"/>
      <c r="C184" s="698" t="s">
        <v>1211</v>
      </c>
      <c r="D184" s="699">
        <f>MEDIAN(D181:D183)</f>
        <v>33.1</v>
      </c>
      <c r="E184" s="700"/>
      <c r="F184" s="643"/>
      <c r="G184" s="701"/>
    </row>
    <row r="185" spans="1:8" ht="13.5" thickBot="1"/>
    <row r="186" spans="1:8" ht="15.75">
      <c r="B186" s="682"/>
      <c r="C186" s="501" t="s">
        <v>1229</v>
      </c>
      <c r="D186" s="683"/>
      <c r="E186" s="684"/>
      <c r="F186" s="663"/>
      <c r="G186" s="685" t="s">
        <v>30</v>
      </c>
    </row>
    <row r="187" spans="1:8" ht="31.5">
      <c r="B187" s="504" t="s">
        <v>1205</v>
      </c>
      <c r="C187" s="505" t="s">
        <v>1206</v>
      </c>
      <c r="D187" s="506" t="s">
        <v>1207</v>
      </c>
      <c r="E187" s="507" t="s">
        <v>1208</v>
      </c>
      <c r="F187" s="642" t="s">
        <v>1209</v>
      </c>
      <c r="G187" s="508" t="s">
        <v>1210</v>
      </c>
    </row>
    <row r="188" spans="1:8" ht="15">
      <c r="B188" s="1404">
        <v>43248</v>
      </c>
      <c r="C188" s="1013" t="s">
        <v>1222</v>
      </c>
      <c r="D188" s="1014">
        <v>71.25</v>
      </c>
      <c r="E188" s="1015" t="s">
        <v>1223</v>
      </c>
      <c r="F188" s="705" t="s">
        <v>1224</v>
      </c>
      <c r="G188" s="1405" t="s">
        <v>1225</v>
      </c>
    </row>
    <row r="189" spans="1:8" ht="15">
      <c r="B189" s="1404">
        <v>43255</v>
      </c>
      <c r="C189" s="1013" t="s">
        <v>2046</v>
      </c>
      <c r="D189" s="1014">
        <v>83.56</v>
      </c>
      <c r="E189" s="1015" t="s">
        <v>13758</v>
      </c>
      <c r="F189" s="705" t="s">
        <v>2047</v>
      </c>
      <c r="G189" s="1405" t="s">
        <v>13759</v>
      </c>
    </row>
    <row r="190" spans="1:8" ht="15">
      <c r="B190" s="1404">
        <v>43256</v>
      </c>
      <c r="C190" s="1013" t="s">
        <v>1243</v>
      </c>
      <c r="D190" s="1014">
        <v>70.92</v>
      </c>
      <c r="E190" s="696" t="s">
        <v>1303</v>
      </c>
      <c r="F190" s="705" t="s">
        <v>1304</v>
      </c>
      <c r="G190" s="1405" t="s">
        <v>7969</v>
      </c>
    </row>
    <row r="191" spans="1:8" ht="16.5" thickBot="1">
      <c r="B191" s="697"/>
      <c r="C191" s="698" t="s">
        <v>1211</v>
      </c>
      <c r="D191" s="699">
        <f>MEDIAN(D188:D190)</f>
        <v>71.25</v>
      </c>
      <c r="E191" s="700"/>
      <c r="F191" s="643"/>
      <c r="G191" s="701"/>
    </row>
    <row r="192" spans="1:8" ht="13.5" thickBot="1"/>
    <row r="193" spans="1:16137" ht="15.75">
      <c r="A193" s="1021"/>
      <c r="B193" s="999" t="s">
        <v>2821</v>
      </c>
      <c r="C193" s="1809" t="s">
        <v>2832</v>
      </c>
      <c r="D193" s="1809"/>
      <c r="E193" s="1809"/>
      <c r="F193" s="1809"/>
      <c r="G193" s="1000" t="str">
        <f>D196</f>
        <v>UN</v>
      </c>
      <c r="H193" s="964">
        <f>G201</f>
        <v>10.14</v>
      </c>
    </row>
    <row r="194" spans="1:16137" ht="31.5">
      <c r="A194" s="1021"/>
      <c r="B194" s="1001" t="s">
        <v>2334</v>
      </c>
      <c r="C194" s="1002" t="s">
        <v>1169</v>
      </c>
      <c r="D194" s="1002" t="s">
        <v>30</v>
      </c>
      <c r="E194" s="1002" t="s">
        <v>1170</v>
      </c>
      <c r="F194" s="1023" t="s">
        <v>1171</v>
      </c>
      <c r="G194" s="1024" t="s">
        <v>1172</v>
      </c>
      <c r="H194" s="1021"/>
    </row>
    <row r="195" spans="1:16137" ht="15.75">
      <c r="A195" s="1021"/>
      <c r="B195" s="1806" t="s">
        <v>1173</v>
      </c>
      <c r="C195" s="1807"/>
      <c r="D195" s="1807"/>
      <c r="E195" s="1807"/>
      <c r="F195" s="1807"/>
      <c r="G195" s="1808"/>
      <c r="H195" s="1021"/>
    </row>
    <row r="196" spans="1:16137" ht="15.75">
      <c r="A196" s="1025"/>
      <c r="B196" s="928" t="s">
        <v>1213</v>
      </c>
      <c r="C196" s="978" t="str">
        <f>C203</f>
        <v>TOMADA DE PISO 2P+T</v>
      </c>
      <c r="D196" s="613" t="str">
        <f>G203</f>
        <v>UN</v>
      </c>
      <c r="E196" s="929">
        <v>1</v>
      </c>
      <c r="F196" s="991">
        <f>D208</f>
        <v>5.33</v>
      </c>
      <c r="G196" s="635">
        <f>TRUNC(F196*E196,2)</f>
        <v>5.33</v>
      </c>
      <c r="H196" s="1021"/>
    </row>
    <row r="197" spans="1:16137" ht="15.75">
      <c r="A197" s="1025" t="s">
        <v>1971</v>
      </c>
      <c r="B197" s="928">
        <v>2556</v>
      </c>
      <c r="C197" s="554" t="str">
        <f>IF($A197="INSUMO",VLOOKUP($B197,'BANCO DE DADOS MAIO INSUMOS'!$A:$D,2,FALSE),VLOOKUP($B197,'BANCO DE DADOS MAIO SERVIÇOS'!$A:$D,2,FALSE))</f>
        <v>CAIXA DE LUZ "4 X 2" EM ACO ESMALTADA</v>
      </c>
      <c r="D197" s="769" t="str">
        <f>IF($A197="INSUMO",VLOOKUP($B197,'BANCO DE DADOS MAIO INSUMOS'!$A:$D,3,FALSE),VLOOKUP($B197,'BANCO DE DADOS MAIO SERVIÇOS'!$A:$D,3,FALSE))</f>
        <v xml:space="preserve">UN    </v>
      </c>
      <c r="E197" s="932">
        <v>1</v>
      </c>
      <c r="F197" s="771">
        <f>IF($A197="INSUMO",VLOOKUP($B197,'BANCO DE DADOS MAIO INSUMOS'!$A:$D,4,FALSE),VLOOKUP($B197,'BANCO DE DADOS MAIO SERVIÇOS'!$A:$D,4,FALSE))</f>
        <v>1.37</v>
      </c>
      <c r="G197" s="635">
        <f>TRUNC(F197*E197,2)</f>
        <v>1.37</v>
      </c>
      <c r="H197" s="1021"/>
    </row>
    <row r="198" spans="1:16137" ht="15.75">
      <c r="A198" s="1021"/>
      <c r="B198" s="1806" t="s">
        <v>1174</v>
      </c>
      <c r="C198" s="1807"/>
      <c r="D198" s="1807"/>
      <c r="E198" s="1807"/>
      <c r="F198" s="1807"/>
      <c r="G198" s="1808"/>
      <c r="H198" s="1021"/>
    </row>
    <row r="199" spans="1:16137" ht="15.75">
      <c r="A199" s="1025" t="s">
        <v>1972</v>
      </c>
      <c r="B199" s="633">
        <v>88264</v>
      </c>
      <c r="C199" s="554" t="str">
        <f>IF($A199="INSUMO",VLOOKUP($B199,'BANCO DE DADOS MAIO INSUMOS'!$A:$D,2,FALSE),VLOOKUP($B199,'BANCO DE DADOS MAIO SERVIÇOS'!$A:$D,2,FALSE))</f>
        <v>ELETRICISTA COM ENCARGOS COMPLEMENTARES</v>
      </c>
      <c r="D199" s="769" t="str">
        <f>IF($A199="INSUMO",VLOOKUP($B199,'BANCO DE DADOS MAIO INSUMOS'!$A:$D,3,FALSE),VLOOKUP($B199,'BANCO DE DADOS MAIO SERVIÇOS'!$A:$D,3,FALSE))</f>
        <v>H</v>
      </c>
      <c r="E199" s="954">
        <v>0.107</v>
      </c>
      <c r="F199" s="771">
        <f>IF($A199="INSUMO",VLOOKUP($B199,'BANCO DE DADOS MAIO INSUMOS'!$A:$D,4,FALSE),VLOOKUP($B199,'BANCO DE DADOS MAIO SERVIÇOS'!$A:$D,4,FALSE))</f>
        <v>18.07</v>
      </c>
      <c r="G199" s="635">
        <f>TRUNC(F199*E199,2)</f>
        <v>1.93</v>
      </c>
      <c r="H199" s="1021"/>
    </row>
    <row r="200" spans="1:16137" ht="16.5" thickBot="1">
      <c r="A200" s="1025" t="s">
        <v>1972</v>
      </c>
      <c r="B200" s="1003">
        <v>88316</v>
      </c>
      <c r="C200" s="555" t="str">
        <f>IF($A200="INSUMO",VLOOKUP($B200,'BANCO DE DADOS MAIO INSUMOS'!$A:$D,2,FALSE),VLOOKUP($B200,'BANCO DE DADOS MAIO SERVIÇOS'!$A:$D,2,FALSE))</f>
        <v>SERVENTE COM ENCARGOS COMPLEMENTARES</v>
      </c>
      <c r="D200" s="787" t="str">
        <f>IF($A200="INSUMO",VLOOKUP($B200,'BANCO DE DADOS MAIO INSUMOS'!$A:$D,3,FALSE),VLOOKUP($B200,'BANCO DE DADOS MAIO SERVIÇOS'!$A:$D,3,FALSE))</f>
        <v>H</v>
      </c>
      <c r="E200" s="955">
        <v>0.107</v>
      </c>
      <c r="F200" s="789">
        <f>IF($A200="INSUMO",VLOOKUP($B200,'BANCO DE DADOS MAIO INSUMOS'!$A:$D,4,FALSE),VLOOKUP($B200,'BANCO DE DADOS MAIO SERVIÇOS'!$A:$D,4,FALSE))</f>
        <v>14.16</v>
      </c>
      <c r="G200" s="1005">
        <f>TRUNC(F200*E200,2)</f>
        <v>1.51</v>
      </c>
      <c r="H200" s="1021"/>
    </row>
    <row r="201" spans="1:16137" ht="16.5" thickBot="1">
      <c r="A201" s="1021"/>
      <c r="B201" s="500" t="s">
        <v>2829</v>
      </c>
      <c r="C201" s="775"/>
      <c r="D201" s="775"/>
      <c r="E201" s="775"/>
      <c r="F201" s="1006" t="s">
        <v>1175</v>
      </c>
      <c r="G201" s="1007">
        <f>SUM(G195:G200)</f>
        <v>10.14</v>
      </c>
      <c r="H201" s="1021"/>
    </row>
    <row r="202" spans="1:16137" ht="13.5" thickBot="1"/>
    <row r="203" spans="1:16137" ht="15.75">
      <c r="B203" s="682"/>
      <c r="C203" s="1266" t="s">
        <v>2833</v>
      </c>
      <c r="D203" s="683"/>
      <c r="E203" s="684"/>
      <c r="F203" s="663"/>
      <c r="G203" s="685" t="s">
        <v>30</v>
      </c>
    </row>
    <row r="204" spans="1:16137" ht="31.5">
      <c r="B204" s="526" t="s">
        <v>1205</v>
      </c>
      <c r="C204" s="1016" t="s">
        <v>1206</v>
      </c>
      <c r="D204" s="1017" t="s">
        <v>1207</v>
      </c>
      <c r="E204" s="527" t="s">
        <v>1208</v>
      </c>
      <c r="F204" s="950" t="s">
        <v>1209</v>
      </c>
      <c r="G204" s="528" t="s">
        <v>1210</v>
      </c>
    </row>
    <row r="205" spans="1:16137" ht="15">
      <c r="B205" s="1404">
        <v>43248</v>
      </c>
      <c r="C205" s="1013" t="s">
        <v>1222</v>
      </c>
      <c r="D205" s="1014">
        <v>4.01</v>
      </c>
      <c r="E205" s="1015" t="s">
        <v>1223</v>
      </c>
      <c r="F205" s="1020" t="s">
        <v>1224</v>
      </c>
      <c r="G205" s="695" t="s">
        <v>2834</v>
      </c>
    </row>
    <row r="206" spans="1:16137" s="783" customFormat="1" ht="15">
      <c r="B206" s="1404">
        <v>43255</v>
      </c>
      <c r="C206" s="1013" t="s">
        <v>1219</v>
      </c>
      <c r="D206" s="1014">
        <v>5.55</v>
      </c>
      <c r="E206" s="1015" t="s">
        <v>1220</v>
      </c>
      <c r="F206" s="1020" t="s">
        <v>1221</v>
      </c>
      <c r="G206" s="695" t="s">
        <v>2401</v>
      </c>
      <c r="I206" s="784"/>
      <c r="J206" s="784"/>
      <c r="K206" s="784"/>
      <c r="L206" s="784"/>
      <c r="M206" s="784"/>
      <c r="N206" s="784"/>
      <c r="O206" s="784"/>
      <c r="P206" s="784"/>
      <c r="Q206" s="784"/>
      <c r="R206" s="784"/>
      <c r="S206" s="784"/>
      <c r="T206" s="784"/>
      <c r="U206" s="784"/>
      <c r="V206" s="784"/>
      <c r="W206" s="784"/>
      <c r="X206" s="784"/>
      <c r="Y206" s="784"/>
      <c r="Z206" s="784"/>
      <c r="AA206" s="784"/>
      <c r="AB206" s="784"/>
      <c r="AC206" s="784"/>
      <c r="AD206" s="784"/>
      <c r="AE206" s="784"/>
      <c r="AF206" s="784"/>
      <c r="AG206" s="784"/>
      <c r="AH206" s="784"/>
      <c r="AI206" s="784"/>
      <c r="AJ206" s="784"/>
      <c r="AK206" s="784"/>
      <c r="AL206" s="784"/>
      <c r="AM206" s="784"/>
      <c r="AN206" s="784"/>
      <c r="AO206" s="784"/>
      <c r="AP206" s="784"/>
      <c r="AQ206" s="784"/>
      <c r="AR206" s="784"/>
      <c r="AS206" s="784"/>
      <c r="AT206" s="784"/>
      <c r="AU206" s="784"/>
      <c r="AV206" s="784"/>
      <c r="AW206" s="784"/>
      <c r="AX206" s="784"/>
      <c r="AY206" s="784"/>
      <c r="AZ206" s="784"/>
      <c r="BA206" s="784"/>
      <c r="BB206" s="784"/>
      <c r="BC206" s="784"/>
      <c r="BD206" s="784"/>
      <c r="BE206" s="784"/>
      <c r="BF206" s="784"/>
      <c r="BG206" s="784"/>
      <c r="BH206" s="784"/>
      <c r="BI206" s="784"/>
      <c r="BJ206" s="784"/>
      <c r="BK206" s="784"/>
      <c r="BL206" s="784"/>
      <c r="BM206" s="784"/>
      <c r="BN206" s="784"/>
      <c r="BO206" s="784"/>
      <c r="BP206" s="784"/>
      <c r="BQ206" s="784"/>
      <c r="BR206" s="784"/>
      <c r="BS206" s="784"/>
      <c r="BT206" s="784"/>
      <c r="BU206" s="784"/>
      <c r="BV206" s="784"/>
      <c r="BW206" s="784"/>
      <c r="BX206" s="784"/>
      <c r="BY206" s="784"/>
      <c r="BZ206" s="784"/>
      <c r="CA206" s="784"/>
      <c r="CB206" s="784"/>
      <c r="CC206" s="784"/>
      <c r="CD206" s="784"/>
      <c r="CE206" s="784"/>
      <c r="CF206" s="784"/>
      <c r="CG206" s="784"/>
      <c r="CH206" s="784"/>
      <c r="CI206" s="784"/>
      <c r="CJ206" s="784"/>
      <c r="CK206" s="784"/>
      <c r="CL206" s="784"/>
      <c r="CM206" s="784"/>
      <c r="CN206" s="784"/>
      <c r="CO206" s="784"/>
      <c r="CP206" s="784"/>
      <c r="CQ206" s="784"/>
      <c r="CR206" s="784"/>
      <c r="CS206" s="784"/>
      <c r="CT206" s="784"/>
      <c r="CU206" s="784"/>
      <c r="CV206" s="784"/>
      <c r="CW206" s="784"/>
      <c r="CX206" s="784"/>
      <c r="CY206" s="784"/>
      <c r="CZ206" s="784"/>
      <c r="DA206" s="784"/>
      <c r="DB206" s="784"/>
      <c r="DC206" s="784"/>
      <c r="DD206" s="784"/>
      <c r="DE206" s="784"/>
      <c r="DF206" s="784"/>
      <c r="DG206" s="784"/>
      <c r="DH206" s="784"/>
      <c r="DI206" s="784"/>
      <c r="DJ206" s="784"/>
      <c r="DK206" s="784"/>
      <c r="DL206" s="784"/>
      <c r="DM206" s="784"/>
      <c r="DN206" s="784"/>
      <c r="DO206" s="784"/>
      <c r="DP206" s="784"/>
      <c r="DQ206" s="784"/>
      <c r="DR206" s="784"/>
      <c r="DS206" s="784"/>
      <c r="DT206" s="784"/>
      <c r="DU206" s="784"/>
      <c r="DV206" s="784"/>
      <c r="DW206" s="784"/>
      <c r="DX206" s="784"/>
      <c r="DY206" s="784"/>
      <c r="DZ206" s="784"/>
      <c r="EA206" s="784"/>
      <c r="EB206" s="784"/>
      <c r="EC206" s="784"/>
      <c r="ED206" s="784"/>
      <c r="EE206" s="784"/>
      <c r="EF206" s="784"/>
      <c r="EG206" s="784"/>
      <c r="EH206" s="784"/>
      <c r="EI206" s="784"/>
      <c r="EJ206" s="784"/>
      <c r="EK206" s="784"/>
      <c r="EL206" s="784"/>
      <c r="EM206" s="784"/>
      <c r="EN206" s="784"/>
      <c r="EO206" s="784"/>
      <c r="EP206" s="784"/>
      <c r="EQ206" s="784"/>
      <c r="ER206" s="784"/>
      <c r="ES206" s="784"/>
      <c r="ET206" s="784"/>
      <c r="EU206" s="784"/>
      <c r="EV206" s="784"/>
      <c r="EW206" s="784"/>
      <c r="EX206" s="784"/>
      <c r="EY206" s="784"/>
      <c r="EZ206" s="784"/>
      <c r="FA206" s="784"/>
      <c r="FB206" s="784"/>
      <c r="FC206" s="784"/>
      <c r="FD206" s="784"/>
      <c r="FE206" s="784"/>
      <c r="FF206" s="784"/>
      <c r="FG206" s="784"/>
      <c r="FH206" s="784"/>
      <c r="FI206" s="784"/>
      <c r="FJ206" s="784"/>
      <c r="FK206" s="784"/>
      <c r="FL206" s="784"/>
      <c r="FM206" s="784"/>
      <c r="FN206" s="784"/>
      <c r="FO206" s="784"/>
      <c r="FP206" s="784"/>
      <c r="FQ206" s="784"/>
      <c r="FR206" s="784"/>
      <c r="FS206" s="784"/>
      <c r="FT206" s="784"/>
      <c r="FU206" s="784"/>
      <c r="FV206" s="784"/>
      <c r="FW206" s="784"/>
      <c r="FX206" s="784"/>
      <c r="FY206" s="784"/>
      <c r="FZ206" s="784"/>
      <c r="GA206" s="784"/>
      <c r="GB206" s="784"/>
      <c r="GC206" s="784"/>
      <c r="GD206" s="784"/>
      <c r="GE206" s="784"/>
      <c r="GF206" s="784"/>
      <c r="GG206" s="784"/>
      <c r="GH206" s="784"/>
      <c r="GI206" s="784"/>
      <c r="GJ206" s="784"/>
      <c r="GK206" s="784"/>
      <c r="GL206" s="784"/>
      <c r="GM206" s="784"/>
      <c r="GN206" s="784"/>
      <c r="GO206" s="784"/>
      <c r="GP206" s="784"/>
      <c r="GQ206" s="784"/>
      <c r="GR206" s="784"/>
      <c r="GS206" s="784"/>
      <c r="GT206" s="784"/>
      <c r="GU206" s="784"/>
      <c r="GV206" s="784"/>
      <c r="GW206" s="784"/>
      <c r="GX206" s="784"/>
      <c r="GY206" s="784"/>
      <c r="GZ206" s="784"/>
      <c r="HA206" s="784"/>
      <c r="HB206" s="784"/>
      <c r="HC206" s="784"/>
      <c r="HD206" s="784"/>
      <c r="HE206" s="784"/>
      <c r="HF206" s="784"/>
      <c r="HG206" s="784"/>
      <c r="HH206" s="784"/>
      <c r="HI206" s="784"/>
      <c r="HJ206" s="784"/>
      <c r="HK206" s="784"/>
      <c r="HL206" s="784"/>
      <c r="HM206" s="784"/>
      <c r="HN206" s="784"/>
      <c r="HO206" s="784"/>
      <c r="HP206" s="784"/>
      <c r="HQ206" s="784"/>
      <c r="HR206" s="784"/>
      <c r="HS206" s="784"/>
      <c r="HT206" s="784"/>
      <c r="HU206" s="784"/>
      <c r="HV206" s="784"/>
      <c r="HW206" s="784"/>
      <c r="HX206" s="784"/>
      <c r="HY206" s="784"/>
      <c r="HZ206" s="784"/>
      <c r="IA206" s="784"/>
      <c r="IB206" s="784"/>
      <c r="IC206" s="784"/>
      <c r="ID206" s="784"/>
      <c r="IE206" s="784"/>
      <c r="IF206" s="784"/>
      <c r="IG206" s="784"/>
      <c r="IH206" s="784"/>
      <c r="II206" s="784"/>
      <c r="IJ206" s="784"/>
      <c r="IK206" s="784"/>
      <c r="IL206" s="784"/>
      <c r="IM206" s="784"/>
      <c r="IN206" s="784"/>
      <c r="IO206" s="784"/>
      <c r="IP206" s="784"/>
      <c r="IQ206" s="784"/>
      <c r="IR206" s="784"/>
      <c r="IS206" s="784"/>
      <c r="IT206" s="784"/>
      <c r="IU206" s="784"/>
      <c r="IV206" s="784"/>
      <c r="IW206" s="784"/>
      <c r="IX206" s="784"/>
      <c r="IY206" s="784"/>
      <c r="IZ206" s="784"/>
      <c r="JA206" s="784"/>
      <c r="JB206" s="784"/>
      <c r="JC206" s="784"/>
      <c r="JD206" s="784"/>
      <c r="JE206" s="784"/>
      <c r="JF206" s="784"/>
      <c r="JG206" s="784"/>
      <c r="JH206" s="784"/>
      <c r="JI206" s="784"/>
      <c r="JJ206" s="784"/>
      <c r="JK206" s="784"/>
      <c r="JL206" s="784"/>
      <c r="JM206" s="784"/>
      <c r="JN206" s="784"/>
      <c r="JO206" s="784"/>
      <c r="JP206" s="784"/>
      <c r="JQ206" s="784"/>
      <c r="JR206" s="784"/>
      <c r="JS206" s="784"/>
      <c r="JT206" s="784"/>
      <c r="JU206" s="784"/>
      <c r="JV206" s="784"/>
      <c r="JW206" s="784"/>
      <c r="JX206" s="784"/>
      <c r="JY206" s="784"/>
      <c r="JZ206" s="784"/>
      <c r="KA206" s="784"/>
      <c r="KB206" s="784"/>
      <c r="KC206" s="784"/>
      <c r="KD206" s="784"/>
      <c r="KE206" s="784"/>
      <c r="KF206" s="784"/>
      <c r="KG206" s="784"/>
      <c r="KH206" s="784"/>
      <c r="KI206" s="784"/>
      <c r="KJ206" s="784"/>
      <c r="KK206" s="784"/>
      <c r="KL206" s="784"/>
      <c r="KM206" s="784"/>
      <c r="KN206" s="784"/>
      <c r="KO206" s="784"/>
      <c r="KP206" s="784"/>
      <c r="KQ206" s="784"/>
      <c r="KR206" s="784"/>
      <c r="KS206" s="784"/>
      <c r="KT206" s="784"/>
      <c r="KU206" s="784"/>
      <c r="KV206" s="784"/>
      <c r="KW206" s="784"/>
      <c r="KX206" s="784"/>
      <c r="KY206" s="784"/>
      <c r="KZ206" s="784"/>
      <c r="LA206" s="784"/>
      <c r="LB206" s="784"/>
      <c r="LC206" s="784"/>
      <c r="LD206" s="784"/>
      <c r="LE206" s="784"/>
      <c r="LF206" s="784"/>
      <c r="LG206" s="784"/>
      <c r="LH206" s="784"/>
      <c r="LI206" s="784"/>
      <c r="LJ206" s="784"/>
      <c r="LK206" s="784"/>
      <c r="LL206" s="784"/>
      <c r="LM206" s="784"/>
      <c r="LN206" s="784"/>
      <c r="LO206" s="784"/>
      <c r="LP206" s="784"/>
      <c r="LQ206" s="784"/>
      <c r="LR206" s="784"/>
      <c r="LS206" s="784"/>
      <c r="LT206" s="784"/>
      <c r="LU206" s="784"/>
      <c r="LV206" s="784"/>
      <c r="LW206" s="784"/>
      <c r="LX206" s="784"/>
      <c r="LY206" s="784"/>
      <c r="LZ206" s="784"/>
      <c r="MA206" s="784"/>
      <c r="MB206" s="784"/>
      <c r="MC206" s="784"/>
      <c r="MD206" s="784"/>
      <c r="ME206" s="784"/>
      <c r="MF206" s="784"/>
      <c r="MG206" s="784"/>
      <c r="MH206" s="784"/>
      <c r="MI206" s="784"/>
      <c r="MJ206" s="784"/>
      <c r="MK206" s="784"/>
      <c r="ML206" s="784"/>
      <c r="MM206" s="784"/>
      <c r="MN206" s="784"/>
      <c r="MO206" s="784"/>
      <c r="MP206" s="784"/>
      <c r="MQ206" s="784"/>
      <c r="MR206" s="784"/>
      <c r="MS206" s="784"/>
      <c r="MT206" s="784"/>
      <c r="MU206" s="784"/>
      <c r="MV206" s="784"/>
      <c r="MW206" s="784"/>
      <c r="MX206" s="784"/>
      <c r="MY206" s="784"/>
      <c r="MZ206" s="784"/>
      <c r="NA206" s="784"/>
      <c r="NB206" s="784"/>
      <c r="NC206" s="784"/>
      <c r="ND206" s="784"/>
      <c r="NE206" s="784"/>
      <c r="NF206" s="784"/>
      <c r="NG206" s="784"/>
      <c r="NH206" s="784"/>
      <c r="NI206" s="784"/>
      <c r="NJ206" s="784"/>
      <c r="NK206" s="784"/>
      <c r="NL206" s="784"/>
      <c r="NM206" s="784"/>
      <c r="NN206" s="784"/>
      <c r="NO206" s="784"/>
      <c r="NP206" s="784"/>
      <c r="NQ206" s="784"/>
      <c r="NR206" s="784"/>
      <c r="NS206" s="784"/>
      <c r="NT206" s="784"/>
      <c r="NU206" s="784"/>
      <c r="NV206" s="784"/>
      <c r="NW206" s="784"/>
      <c r="NX206" s="784"/>
      <c r="NY206" s="784"/>
      <c r="NZ206" s="784"/>
      <c r="OA206" s="784"/>
      <c r="OB206" s="784"/>
      <c r="OC206" s="784"/>
      <c r="OD206" s="784"/>
      <c r="OE206" s="784"/>
      <c r="OF206" s="784"/>
      <c r="OG206" s="784"/>
      <c r="OH206" s="784"/>
      <c r="OI206" s="784"/>
      <c r="OJ206" s="784"/>
      <c r="OK206" s="784"/>
      <c r="OL206" s="784"/>
      <c r="OM206" s="784"/>
      <c r="ON206" s="784"/>
      <c r="OO206" s="784"/>
      <c r="OP206" s="784"/>
      <c r="OQ206" s="784"/>
      <c r="OR206" s="784"/>
      <c r="OS206" s="784"/>
      <c r="OT206" s="784"/>
      <c r="OU206" s="784"/>
      <c r="OV206" s="784"/>
      <c r="OW206" s="784"/>
      <c r="OX206" s="784"/>
      <c r="OY206" s="784"/>
      <c r="OZ206" s="784"/>
      <c r="PA206" s="784"/>
      <c r="PB206" s="784"/>
      <c r="PC206" s="784"/>
      <c r="PD206" s="784"/>
      <c r="PE206" s="784"/>
      <c r="PF206" s="784"/>
      <c r="PG206" s="784"/>
      <c r="PH206" s="784"/>
      <c r="PI206" s="784"/>
      <c r="PJ206" s="784"/>
      <c r="PK206" s="784"/>
      <c r="PL206" s="784"/>
      <c r="PM206" s="784"/>
      <c r="PN206" s="784"/>
      <c r="PO206" s="784"/>
      <c r="PP206" s="784"/>
      <c r="PQ206" s="784"/>
      <c r="PR206" s="784"/>
      <c r="PS206" s="784"/>
      <c r="PT206" s="784"/>
      <c r="PU206" s="784"/>
      <c r="PV206" s="784"/>
      <c r="PW206" s="784"/>
      <c r="PX206" s="784"/>
      <c r="PY206" s="784"/>
      <c r="PZ206" s="784"/>
      <c r="QA206" s="784"/>
      <c r="QB206" s="784"/>
      <c r="QC206" s="784"/>
      <c r="QD206" s="784"/>
      <c r="QE206" s="784"/>
      <c r="QF206" s="784"/>
      <c r="QG206" s="784"/>
      <c r="QH206" s="784"/>
      <c r="QI206" s="784"/>
      <c r="QJ206" s="784"/>
      <c r="QK206" s="784"/>
      <c r="QL206" s="784"/>
      <c r="QM206" s="784"/>
      <c r="QN206" s="784"/>
      <c r="QO206" s="784"/>
      <c r="QP206" s="784"/>
      <c r="QQ206" s="784"/>
      <c r="QR206" s="784"/>
      <c r="QS206" s="784"/>
      <c r="QT206" s="784"/>
      <c r="QU206" s="784"/>
      <c r="QV206" s="784"/>
      <c r="QW206" s="784"/>
      <c r="QX206" s="784"/>
      <c r="QY206" s="784"/>
      <c r="QZ206" s="784"/>
      <c r="RA206" s="784"/>
      <c r="RB206" s="784"/>
      <c r="RC206" s="784"/>
      <c r="RD206" s="784"/>
      <c r="RE206" s="784"/>
      <c r="RF206" s="784"/>
      <c r="RG206" s="784"/>
      <c r="RH206" s="784"/>
      <c r="RI206" s="784"/>
      <c r="RJ206" s="784"/>
      <c r="RK206" s="784"/>
      <c r="RL206" s="784"/>
      <c r="RM206" s="784"/>
      <c r="RN206" s="784"/>
      <c r="RO206" s="784"/>
      <c r="RP206" s="784"/>
      <c r="RQ206" s="784"/>
      <c r="RR206" s="784"/>
      <c r="RS206" s="784"/>
      <c r="RT206" s="784"/>
      <c r="RU206" s="784"/>
      <c r="RV206" s="784"/>
      <c r="RW206" s="784"/>
      <c r="RX206" s="784"/>
      <c r="RY206" s="784"/>
      <c r="RZ206" s="784"/>
      <c r="SA206" s="784"/>
      <c r="SB206" s="784"/>
      <c r="SC206" s="784"/>
      <c r="SD206" s="784"/>
      <c r="SE206" s="784"/>
      <c r="SF206" s="784"/>
      <c r="SG206" s="784"/>
      <c r="SH206" s="784"/>
      <c r="SI206" s="784"/>
      <c r="SJ206" s="784"/>
      <c r="SK206" s="784"/>
      <c r="SL206" s="784"/>
      <c r="SM206" s="784"/>
      <c r="SN206" s="784"/>
      <c r="SO206" s="784"/>
      <c r="SP206" s="784"/>
      <c r="SQ206" s="784"/>
      <c r="SR206" s="784"/>
      <c r="SS206" s="784"/>
      <c r="ST206" s="784"/>
      <c r="SU206" s="784"/>
      <c r="SV206" s="784"/>
      <c r="SW206" s="784"/>
      <c r="SX206" s="784"/>
      <c r="SY206" s="784"/>
      <c r="SZ206" s="784"/>
      <c r="TA206" s="784"/>
      <c r="TB206" s="784"/>
      <c r="TC206" s="784"/>
      <c r="TD206" s="784"/>
      <c r="TE206" s="784"/>
      <c r="TF206" s="784"/>
      <c r="TG206" s="784"/>
      <c r="TH206" s="784"/>
      <c r="TI206" s="784"/>
      <c r="TJ206" s="784"/>
      <c r="TK206" s="784"/>
      <c r="TL206" s="784"/>
      <c r="TM206" s="784"/>
      <c r="TN206" s="784"/>
      <c r="TO206" s="784"/>
      <c r="TP206" s="784"/>
      <c r="TQ206" s="784"/>
      <c r="TR206" s="784"/>
      <c r="TS206" s="784"/>
      <c r="TT206" s="784"/>
      <c r="TU206" s="784"/>
      <c r="TV206" s="784"/>
      <c r="TW206" s="784"/>
      <c r="TX206" s="784"/>
      <c r="TY206" s="784"/>
      <c r="TZ206" s="784"/>
      <c r="UA206" s="784"/>
      <c r="UB206" s="784"/>
      <c r="UC206" s="784"/>
      <c r="UD206" s="784"/>
      <c r="UE206" s="784"/>
      <c r="UF206" s="784"/>
      <c r="UG206" s="784"/>
      <c r="UH206" s="784"/>
      <c r="UI206" s="784"/>
      <c r="UJ206" s="784"/>
      <c r="UK206" s="784"/>
      <c r="UL206" s="784"/>
      <c r="UM206" s="784"/>
      <c r="UN206" s="784"/>
      <c r="UO206" s="784"/>
      <c r="UP206" s="784"/>
      <c r="UQ206" s="784"/>
      <c r="UR206" s="784"/>
      <c r="US206" s="784"/>
      <c r="UT206" s="784"/>
      <c r="UU206" s="784"/>
      <c r="UV206" s="784"/>
      <c r="UW206" s="784"/>
      <c r="UX206" s="784"/>
      <c r="UY206" s="784"/>
      <c r="UZ206" s="784"/>
      <c r="VA206" s="784"/>
      <c r="VB206" s="784"/>
      <c r="VC206" s="784"/>
      <c r="VD206" s="784"/>
      <c r="VE206" s="784"/>
      <c r="VF206" s="784"/>
      <c r="VG206" s="784"/>
      <c r="VH206" s="784"/>
      <c r="VI206" s="784"/>
      <c r="VJ206" s="784"/>
      <c r="VK206" s="784"/>
      <c r="VL206" s="784"/>
      <c r="VM206" s="784"/>
      <c r="VN206" s="784"/>
      <c r="VO206" s="784"/>
      <c r="VP206" s="784"/>
      <c r="VQ206" s="784"/>
      <c r="VR206" s="784"/>
      <c r="VS206" s="784"/>
      <c r="VT206" s="784"/>
      <c r="VU206" s="784"/>
      <c r="VV206" s="784"/>
      <c r="VW206" s="784"/>
      <c r="VX206" s="784"/>
      <c r="VY206" s="784"/>
      <c r="VZ206" s="784"/>
      <c r="WA206" s="784"/>
      <c r="WB206" s="784"/>
      <c r="WC206" s="784"/>
      <c r="WD206" s="784"/>
      <c r="WE206" s="784"/>
      <c r="WF206" s="784"/>
      <c r="WG206" s="784"/>
      <c r="WH206" s="784"/>
      <c r="WI206" s="784"/>
      <c r="WJ206" s="784"/>
      <c r="WK206" s="784"/>
      <c r="WL206" s="784"/>
      <c r="WM206" s="784"/>
      <c r="WN206" s="784"/>
      <c r="WO206" s="784"/>
      <c r="WP206" s="784"/>
      <c r="WQ206" s="784"/>
      <c r="WR206" s="784"/>
      <c r="WS206" s="784"/>
      <c r="WT206" s="784"/>
      <c r="WU206" s="784"/>
      <c r="WV206" s="784"/>
      <c r="WW206" s="784"/>
      <c r="WX206" s="784"/>
      <c r="WY206" s="784"/>
      <c r="WZ206" s="784"/>
      <c r="XA206" s="784"/>
      <c r="XB206" s="784"/>
      <c r="XC206" s="784"/>
      <c r="XD206" s="784"/>
      <c r="XE206" s="784"/>
      <c r="XF206" s="784"/>
      <c r="XG206" s="784"/>
      <c r="XH206" s="784"/>
      <c r="XI206" s="784"/>
      <c r="XJ206" s="784"/>
      <c r="XK206" s="784"/>
      <c r="XL206" s="784"/>
      <c r="XM206" s="784"/>
      <c r="XN206" s="784"/>
      <c r="XO206" s="784"/>
      <c r="XP206" s="784"/>
      <c r="XQ206" s="784"/>
      <c r="XR206" s="784"/>
      <c r="XS206" s="784"/>
      <c r="XT206" s="784"/>
      <c r="XU206" s="784"/>
      <c r="XV206" s="784"/>
      <c r="XW206" s="784"/>
      <c r="XX206" s="784"/>
      <c r="XY206" s="784"/>
      <c r="XZ206" s="784"/>
      <c r="YA206" s="784"/>
      <c r="YB206" s="784"/>
      <c r="YC206" s="784"/>
      <c r="YD206" s="784"/>
      <c r="YE206" s="784"/>
      <c r="YF206" s="784"/>
      <c r="YG206" s="784"/>
      <c r="YH206" s="784"/>
      <c r="YI206" s="784"/>
      <c r="YJ206" s="784"/>
      <c r="YK206" s="784"/>
      <c r="YL206" s="784"/>
      <c r="YM206" s="784"/>
      <c r="YN206" s="784"/>
      <c r="YO206" s="784"/>
      <c r="YP206" s="784"/>
      <c r="YQ206" s="784"/>
      <c r="YR206" s="784"/>
      <c r="YS206" s="784"/>
      <c r="YT206" s="784"/>
      <c r="YU206" s="784"/>
      <c r="YV206" s="784"/>
      <c r="YW206" s="784"/>
      <c r="YX206" s="784"/>
      <c r="YY206" s="784"/>
      <c r="YZ206" s="784"/>
      <c r="ZA206" s="784"/>
      <c r="ZB206" s="784"/>
      <c r="ZC206" s="784"/>
      <c r="ZD206" s="784"/>
      <c r="ZE206" s="784"/>
      <c r="ZF206" s="784"/>
      <c r="ZG206" s="784"/>
      <c r="ZH206" s="784"/>
      <c r="ZI206" s="784"/>
      <c r="ZJ206" s="784"/>
      <c r="ZK206" s="784"/>
      <c r="ZL206" s="784"/>
      <c r="ZM206" s="784"/>
      <c r="ZN206" s="784"/>
      <c r="ZO206" s="784"/>
      <c r="ZP206" s="784"/>
      <c r="ZQ206" s="784"/>
      <c r="ZR206" s="784"/>
      <c r="ZS206" s="784"/>
      <c r="ZT206" s="784"/>
      <c r="ZU206" s="784"/>
      <c r="ZV206" s="784"/>
      <c r="ZW206" s="784"/>
      <c r="ZX206" s="784"/>
      <c r="ZY206" s="784"/>
      <c r="ZZ206" s="784"/>
      <c r="AAA206" s="784"/>
      <c r="AAB206" s="784"/>
      <c r="AAC206" s="784"/>
      <c r="AAD206" s="784"/>
      <c r="AAE206" s="784"/>
      <c r="AAF206" s="784"/>
      <c r="AAG206" s="784"/>
      <c r="AAH206" s="784"/>
      <c r="AAI206" s="784"/>
      <c r="AAJ206" s="784"/>
      <c r="AAK206" s="784"/>
      <c r="AAL206" s="784"/>
      <c r="AAM206" s="784"/>
      <c r="AAN206" s="784"/>
      <c r="AAO206" s="784"/>
      <c r="AAP206" s="784"/>
      <c r="AAQ206" s="784"/>
      <c r="AAR206" s="784"/>
      <c r="AAS206" s="784"/>
      <c r="AAT206" s="784"/>
      <c r="AAU206" s="784"/>
      <c r="AAV206" s="784"/>
      <c r="AAW206" s="784"/>
      <c r="AAX206" s="784"/>
      <c r="AAY206" s="784"/>
      <c r="AAZ206" s="784"/>
      <c r="ABA206" s="784"/>
      <c r="ABB206" s="784"/>
      <c r="ABC206" s="784"/>
      <c r="ABD206" s="784"/>
      <c r="ABE206" s="784"/>
      <c r="ABF206" s="784"/>
      <c r="ABG206" s="784"/>
      <c r="ABH206" s="784"/>
      <c r="ABI206" s="784"/>
      <c r="ABJ206" s="784"/>
      <c r="ABK206" s="784"/>
      <c r="ABL206" s="784"/>
      <c r="ABM206" s="784"/>
      <c r="ABN206" s="784"/>
      <c r="ABO206" s="784"/>
      <c r="ABP206" s="784"/>
      <c r="ABQ206" s="784"/>
      <c r="ABR206" s="784"/>
      <c r="ABS206" s="784"/>
      <c r="ABT206" s="784"/>
      <c r="ABU206" s="784"/>
      <c r="ABV206" s="784"/>
      <c r="ABW206" s="784"/>
      <c r="ABX206" s="784"/>
      <c r="ABY206" s="784"/>
      <c r="ABZ206" s="784"/>
      <c r="ACA206" s="784"/>
      <c r="ACB206" s="784"/>
      <c r="ACC206" s="784"/>
      <c r="ACD206" s="784"/>
      <c r="ACE206" s="784"/>
      <c r="ACF206" s="784"/>
      <c r="ACG206" s="784"/>
      <c r="ACH206" s="784"/>
      <c r="ACI206" s="784"/>
      <c r="ACJ206" s="784"/>
      <c r="ACK206" s="784"/>
      <c r="ACL206" s="784"/>
      <c r="ACM206" s="784"/>
      <c r="ACN206" s="784"/>
      <c r="ACO206" s="784"/>
      <c r="ACP206" s="784"/>
      <c r="ACQ206" s="784"/>
      <c r="ACR206" s="784"/>
      <c r="ACS206" s="784"/>
      <c r="ACT206" s="784"/>
      <c r="ACU206" s="784"/>
      <c r="ACV206" s="784"/>
      <c r="ACW206" s="784"/>
      <c r="ACX206" s="784"/>
      <c r="ACY206" s="784"/>
      <c r="ACZ206" s="784"/>
      <c r="ADA206" s="784"/>
      <c r="ADB206" s="784"/>
      <c r="ADC206" s="784"/>
      <c r="ADD206" s="784"/>
      <c r="ADE206" s="784"/>
      <c r="ADF206" s="784"/>
      <c r="ADG206" s="784"/>
      <c r="ADH206" s="784"/>
      <c r="ADI206" s="784"/>
      <c r="ADJ206" s="784"/>
      <c r="ADK206" s="784"/>
      <c r="ADL206" s="784"/>
      <c r="ADM206" s="784"/>
      <c r="ADN206" s="784"/>
      <c r="ADO206" s="784"/>
      <c r="ADP206" s="784"/>
      <c r="ADQ206" s="784"/>
      <c r="ADR206" s="784"/>
      <c r="ADS206" s="784"/>
      <c r="ADT206" s="784"/>
      <c r="ADU206" s="784"/>
      <c r="ADV206" s="784"/>
      <c r="ADW206" s="784"/>
      <c r="ADX206" s="784"/>
      <c r="ADY206" s="784"/>
      <c r="ADZ206" s="784"/>
      <c r="AEA206" s="784"/>
      <c r="AEB206" s="784"/>
      <c r="AEC206" s="784"/>
      <c r="AED206" s="784"/>
      <c r="AEE206" s="784"/>
      <c r="AEF206" s="784"/>
      <c r="AEG206" s="784"/>
      <c r="AEH206" s="784"/>
      <c r="AEI206" s="784"/>
      <c r="AEJ206" s="784"/>
      <c r="AEK206" s="784"/>
      <c r="AEL206" s="784"/>
      <c r="AEM206" s="784"/>
      <c r="AEN206" s="784"/>
      <c r="AEO206" s="784"/>
      <c r="AEP206" s="784"/>
      <c r="AEQ206" s="784"/>
      <c r="AER206" s="784"/>
      <c r="AES206" s="784"/>
      <c r="AET206" s="784"/>
      <c r="AEU206" s="784"/>
      <c r="AEV206" s="784"/>
      <c r="AEW206" s="784"/>
      <c r="AEX206" s="784"/>
      <c r="AEY206" s="784"/>
      <c r="AEZ206" s="784"/>
      <c r="AFA206" s="784"/>
      <c r="AFB206" s="784"/>
      <c r="AFC206" s="784"/>
      <c r="AFD206" s="784"/>
      <c r="AFE206" s="784"/>
      <c r="AFF206" s="784"/>
      <c r="AFG206" s="784"/>
      <c r="AFH206" s="784"/>
      <c r="AFI206" s="784"/>
      <c r="AFJ206" s="784"/>
      <c r="AFK206" s="784"/>
      <c r="AFL206" s="784"/>
      <c r="AFM206" s="784"/>
      <c r="AFN206" s="784"/>
      <c r="AFO206" s="784"/>
      <c r="AFP206" s="784"/>
      <c r="AFQ206" s="784"/>
      <c r="AFR206" s="784"/>
      <c r="AFS206" s="784"/>
      <c r="AFT206" s="784"/>
      <c r="AFU206" s="784"/>
      <c r="AFV206" s="784"/>
      <c r="AFW206" s="784"/>
      <c r="AFX206" s="784"/>
      <c r="AFY206" s="784"/>
      <c r="AFZ206" s="784"/>
      <c r="AGA206" s="784"/>
      <c r="AGB206" s="784"/>
      <c r="AGC206" s="784"/>
      <c r="AGD206" s="784"/>
      <c r="AGE206" s="784"/>
      <c r="AGF206" s="784"/>
      <c r="AGG206" s="784"/>
      <c r="AGH206" s="784"/>
      <c r="AGI206" s="784"/>
      <c r="AGJ206" s="784"/>
      <c r="AGK206" s="784"/>
      <c r="AGL206" s="784"/>
      <c r="AGM206" s="784"/>
      <c r="AGN206" s="784"/>
      <c r="AGO206" s="784"/>
      <c r="AGP206" s="784"/>
      <c r="AGQ206" s="784"/>
      <c r="AGR206" s="784"/>
      <c r="AGS206" s="784"/>
      <c r="AGT206" s="784"/>
      <c r="AGU206" s="784"/>
      <c r="AGV206" s="784"/>
      <c r="AGW206" s="784"/>
      <c r="AGX206" s="784"/>
      <c r="AGY206" s="784"/>
      <c r="AGZ206" s="784"/>
      <c r="AHA206" s="784"/>
      <c r="AHB206" s="784"/>
      <c r="AHC206" s="784"/>
      <c r="AHD206" s="784"/>
      <c r="AHE206" s="784"/>
      <c r="AHF206" s="784"/>
      <c r="AHG206" s="784"/>
      <c r="AHH206" s="784"/>
      <c r="AHI206" s="784"/>
      <c r="AHJ206" s="784"/>
      <c r="AHK206" s="784"/>
      <c r="AHL206" s="784"/>
      <c r="AHM206" s="784"/>
      <c r="AHN206" s="784"/>
      <c r="AHO206" s="784"/>
      <c r="AHP206" s="784"/>
      <c r="AHQ206" s="784"/>
      <c r="AHR206" s="784"/>
      <c r="AHS206" s="784"/>
      <c r="AHT206" s="784"/>
      <c r="AHU206" s="784"/>
      <c r="AHV206" s="784"/>
      <c r="AHW206" s="784"/>
      <c r="AHX206" s="784"/>
      <c r="AHY206" s="784"/>
      <c r="AHZ206" s="784"/>
      <c r="AIA206" s="784"/>
      <c r="AIB206" s="784"/>
      <c r="AIC206" s="784"/>
      <c r="AID206" s="784"/>
      <c r="AIE206" s="784"/>
      <c r="AIF206" s="784"/>
      <c r="AIG206" s="784"/>
      <c r="AIH206" s="784"/>
      <c r="AII206" s="784"/>
      <c r="AIJ206" s="784"/>
      <c r="AIK206" s="784"/>
      <c r="AIL206" s="784"/>
      <c r="AIM206" s="784"/>
      <c r="AIN206" s="784"/>
      <c r="AIO206" s="784"/>
      <c r="AIP206" s="784"/>
      <c r="AIQ206" s="784"/>
      <c r="AIR206" s="784"/>
      <c r="AIS206" s="784"/>
      <c r="AIT206" s="784"/>
      <c r="AIU206" s="784"/>
      <c r="AIV206" s="784"/>
      <c r="AIW206" s="784"/>
      <c r="AIX206" s="784"/>
      <c r="AIY206" s="784"/>
      <c r="AIZ206" s="784"/>
      <c r="AJA206" s="784"/>
      <c r="AJB206" s="784"/>
      <c r="AJC206" s="784"/>
      <c r="AJD206" s="784"/>
      <c r="AJE206" s="784"/>
      <c r="AJF206" s="784"/>
      <c r="AJG206" s="784"/>
      <c r="AJH206" s="784"/>
      <c r="AJI206" s="784"/>
      <c r="AJJ206" s="784"/>
      <c r="AJK206" s="784"/>
      <c r="AJL206" s="784"/>
      <c r="AJM206" s="784"/>
      <c r="AJN206" s="784"/>
      <c r="AJO206" s="784"/>
      <c r="AJP206" s="784"/>
      <c r="AJQ206" s="784"/>
      <c r="AJR206" s="784"/>
      <c r="AJS206" s="784"/>
      <c r="AJT206" s="784"/>
      <c r="AJU206" s="784"/>
      <c r="AJV206" s="784"/>
      <c r="AJW206" s="784"/>
      <c r="AJX206" s="784"/>
      <c r="AJY206" s="784"/>
      <c r="AJZ206" s="784"/>
      <c r="AKA206" s="784"/>
      <c r="AKB206" s="784"/>
      <c r="AKC206" s="784"/>
      <c r="AKD206" s="784"/>
      <c r="AKE206" s="784"/>
      <c r="AKF206" s="784"/>
      <c r="AKG206" s="784"/>
      <c r="AKH206" s="784"/>
      <c r="AKI206" s="784"/>
      <c r="AKJ206" s="784"/>
      <c r="AKK206" s="784"/>
      <c r="AKL206" s="784"/>
      <c r="AKM206" s="784"/>
      <c r="AKN206" s="784"/>
      <c r="AKO206" s="784"/>
      <c r="AKP206" s="784"/>
      <c r="AKQ206" s="784"/>
      <c r="AKR206" s="784"/>
      <c r="AKS206" s="784"/>
      <c r="AKT206" s="784"/>
      <c r="AKU206" s="784"/>
      <c r="AKV206" s="784"/>
      <c r="AKW206" s="784"/>
      <c r="AKX206" s="784"/>
      <c r="AKY206" s="784"/>
      <c r="AKZ206" s="784"/>
      <c r="ALA206" s="784"/>
      <c r="ALB206" s="784"/>
      <c r="ALC206" s="784"/>
      <c r="ALD206" s="784"/>
      <c r="ALE206" s="784"/>
      <c r="ALF206" s="784"/>
      <c r="ALG206" s="784"/>
      <c r="ALH206" s="784"/>
      <c r="ALI206" s="784"/>
      <c r="ALJ206" s="784"/>
      <c r="ALK206" s="784"/>
      <c r="ALL206" s="784"/>
      <c r="ALM206" s="784"/>
      <c r="ALN206" s="784"/>
      <c r="ALO206" s="784"/>
      <c r="ALP206" s="784"/>
      <c r="ALQ206" s="784"/>
      <c r="ALR206" s="784"/>
      <c r="ALS206" s="784"/>
      <c r="ALT206" s="784"/>
      <c r="ALU206" s="784"/>
      <c r="ALV206" s="784"/>
      <c r="ALW206" s="784"/>
      <c r="ALX206" s="784"/>
      <c r="ALY206" s="784"/>
      <c r="ALZ206" s="784"/>
      <c r="AMA206" s="784"/>
      <c r="AMB206" s="784"/>
      <c r="AMC206" s="784"/>
      <c r="AMD206" s="784"/>
      <c r="AME206" s="784"/>
      <c r="AMF206" s="784"/>
      <c r="AMG206" s="784"/>
      <c r="AMH206" s="784"/>
      <c r="AMI206" s="784"/>
      <c r="AMJ206" s="784"/>
      <c r="AMK206" s="784"/>
      <c r="AML206" s="784"/>
      <c r="AMM206" s="784"/>
      <c r="AMN206" s="784"/>
      <c r="AMO206" s="784"/>
      <c r="AMP206" s="784"/>
      <c r="AMQ206" s="784"/>
      <c r="AMR206" s="784"/>
      <c r="AMS206" s="784"/>
      <c r="AMT206" s="784"/>
      <c r="AMU206" s="784"/>
      <c r="AMV206" s="784"/>
      <c r="AMW206" s="784"/>
      <c r="AMX206" s="784"/>
      <c r="AMY206" s="784"/>
      <c r="AMZ206" s="784"/>
      <c r="ANA206" s="784"/>
      <c r="ANB206" s="784"/>
      <c r="ANC206" s="784"/>
      <c r="AND206" s="784"/>
      <c r="ANE206" s="784"/>
      <c r="ANF206" s="784"/>
      <c r="ANG206" s="784"/>
      <c r="ANH206" s="784"/>
      <c r="ANI206" s="784"/>
      <c r="ANJ206" s="784"/>
      <c r="ANK206" s="784"/>
      <c r="ANL206" s="784"/>
      <c r="ANM206" s="784"/>
      <c r="ANN206" s="784"/>
      <c r="ANO206" s="784"/>
      <c r="ANP206" s="784"/>
      <c r="ANQ206" s="784"/>
      <c r="ANR206" s="784"/>
      <c r="ANS206" s="784"/>
      <c r="ANT206" s="784"/>
      <c r="ANU206" s="784"/>
      <c r="ANV206" s="784"/>
      <c r="ANW206" s="784"/>
      <c r="ANX206" s="784"/>
      <c r="ANY206" s="784"/>
      <c r="ANZ206" s="784"/>
      <c r="AOA206" s="784"/>
      <c r="AOB206" s="784"/>
      <c r="AOC206" s="784"/>
      <c r="AOD206" s="784"/>
      <c r="AOE206" s="784"/>
      <c r="AOF206" s="784"/>
      <c r="AOG206" s="784"/>
      <c r="AOH206" s="784"/>
      <c r="AOI206" s="784"/>
      <c r="AOJ206" s="784"/>
      <c r="AOK206" s="784"/>
      <c r="AOL206" s="784"/>
      <c r="AOM206" s="784"/>
      <c r="AON206" s="784"/>
      <c r="AOO206" s="784"/>
      <c r="AOP206" s="784"/>
      <c r="AOQ206" s="784"/>
      <c r="AOR206" s="784"/>
      <c r="AOS206" s="784"/>
      <c r="AOT206" s="784"/>
      <c r="AOU206" s="784"/>
      <c r="AOV206" s="784"/>
      <c r="AOW206" s="784"/>
      <c r="AOX206" s="784"/>
      <c r="AOY206" s="784"/>
      <c r="AOZ206" s="784"/>
      <c r="APA206" s="784"/>
      <c r="APB206" s="784"/>
      <c r="APC206" s="784"/>
      <c r="APD206" s="784"/>
      <c r="APE206" s="784"/>
      <c r="APF206" s="784"/>
      <c r="APG206" s="784"/>
      <c r="APH206" s="784"/>
      <c r="API206" s="784"/>
      <c r="APJ206" s="784"/>
      <c r="APK206" s="784"/>
      <c r="APL206" s="784"/>
      <c r="APM206" s="784"/>
      <c r="APN206" s="784"/>
      <c r="APO206" s="784"/>
      <c r="APP206" s="784"/>
      <c r="APQ206" s="784"/>
      <c r="APR206" s="784"/>
      <c r="APS206" s="784"/>
      <c r="APT206" s="784"/>
      <c r="APU206" s="784"/>
      <c r="APV206" s="784"/>
      <c r="APW206" s="784"/>
      <c r="APX206" s="784"/>
      <c r="APY206" s="784"/>
      <c r="APZ206" s="784"/>
      <c r="AQA206" s="784"/>
      <c r="AQB206" s="784"/>
      <c r="AQC206" s="784"/>
      <c r="AQD206" s="784"/>
      <c r="AQE206" s="784"/>
      <c r="AQF206" s="784"/>
      <c r="AQG206" s="784"/>
      <c r="AQH206" s="784"/>
      <c r="AQI206" s="784"/>
      <c r="AQJ206" s="784"/>
      <c r="AQK206" s="784"/>
      <c r="AQL206" s="784"/>
      <c r="AQM206" s="784"/>
      <c r="AQN206" s="784"/>
      <c r="AQO206" s="784"/>
      <c r="AQP206" s="784"/>
      <c r="AQQ206" s="784"/>
      <c r="AQR206" s="784"/>
      <c r="AQS206" s="784"/>
      <c r="AQT206" s="784"/>
      <c r="AQU206" s="784"/>
      <c r="AQV206" s="784"/>
      <c r="AQW206" s="784"/>
      <c r="AQX206" s="784"/>
      <c r="AQY206" s="784"/>
      <c r="AQZ206" s="784"/>
      <c r="ARA206" s="784"/>
      <c r="ARB206" s="784"/>
      <c r="ARC206" s="784"/>
      <c r="ARD206" s="784"/>
      <c r="ARE206" s="784"/>
      <c r="ARF206" s="784"/>
      <c r="ARG206" s="784"/>
      <c r="ARH206" s="784"/>
      <c r="ARI206" s="784"/>
      <c r="ARJ206" s="784"/>
      <c r="ARK206" s="784"/>
      <c r="ARL206" s="784"/>
      <c r="ARM206" s="784"/>
      <c r="ARN206" s="784"/>
      <c r="ARO206" s="784"/>
      <c r="ARP206" s="784"/>
      <c r="ARQ206" s="784"/>
      <c r="ARR206" s="784"/>
      <c r="ARS206" s="784"/>
      <c r="ART206" s="784"/>
      <c r="ARU206" s="784"/>
      <c r="ARV206" s="784"/>
      <c r="ARW206" s="784"/>
      <c r="ARX206" s="784"/>
      <c r="ARY206" s="784"/>
      <c r="ARZ206" s="784"/>
      <c r="ASA206" s="784"/>
      <c r="ASB206" s="784"/>
      <c r="ASC206" s="784"/>
      <c r="ASD206" s="784"/>
      <c r="ASE206" s="784"/>
      <c r="ASF206" s="784"/>
      <c r="ASG206" s="784"/>
      <c r="ASH206" s="784"/>
      <c r="ASI206" s="784"/>
      <c r="ASJ206" s="784"/>
      <c r="ASK206" s="784"/>
      <c r="ASL206" s="784"/>
      <c r="ASM206" s="784"/>
      <c r="ASN206" s="784"/>
      <c r="ASO206" s="784"/>
      <c r="ASP206" s="784"/>
      <c r="ASQ206" s="784"/>
      <c r="ASR206" s="784"/>
      <c r="ASS206" s="784"/>
      <c r="AST206" s="784"/>
      <c r="ASU206" s="784"/>
      <c r="ASV206" s="784"/>
      <c r="ASW206" s="784"/>
      <c r="ASX206" s="784"/>
      <c r="ASY206" s="784"/>
      <c r="ASZ206" s="784"/>
      <c r="ATA206" s="784"/>
      <c r="ATB206" s="784"/>
      <c r="ATC206" s="784"/>
      <c r="ATD206" s="784"/>
      <c r="ATE206" s="784"/>
      <c r="ATF206" s="784"/>
      <c r="ATG206" s="784"/>
      <c r="ATH206" s="784"/>
      <c r="ATI206" s="784"/>
      <c r="ATJ206" s="784"/>
      <c r="ATK206" s="784"/>
      <c r="ATL206" s="784"/>
      <c r="ATM206" s="784"/>
      <c r="ATN206" s="784"/>
      <c r="ATO206" s="784"/>
      <c r="ATP206" s="784"/>
      <c r="ATQ206" s="784"/>
      <c r="ATR206" s="784"/>
      <c r="ATS206" s="784"/>
      <c r="ATT206" s="784"/>
      <c r="ATU206" s="784"/>
      <c r="ATV206" s="784"/>
      <c r="ATW206" s="784"/>
      <c r="ATX206" s="784"/>
      <c r="ATY206" s="784"/>
      <c r="ATZ206" s="784"/>
      <c r="AUA206" s="784"/>
      <c r="AUB206" s="784"/>
      <c r="AUC206" s="784"/>
      <c r="AUD206" s="784"/>
      <c r="AUE206" s="784"/>
      <c r="AUF206" s="784"/>
      <c r="AUG206" s="784"/>
      <c r="AUH206" s="784"/>
      <c r="AUI206" s="784"/>
      <c r="AUJ206" s="784"/>
      <c r="AUK206" s="784"/>
      <c r="AUL206" s="784"/>
      <c r="AUM206" s="784"/>
      <c r="AUN206" s="784"/>
      <c r="AUO206" s="784"/>
      <c r="AUP206" s="784"/>
      <c r="AUQ206" s="784"/>
      <c r="AUR206" s="784"/>
      <c r="AUS206" s="784"/>
      <c r="AUT206" s="784"/>
      <c r="AUU206" s="784"/>
      <c r="AUV206" s="784"/>
      <c r="AUW206" s="784"/>
      <c r="AUX206" s="784"/>
      <c r="AUY206" s="784"/>
      <c r="AUZ206" s="784"/>
      <c r="AVA206" s="784"/>
      <c r="AVB206" s="784"/>
      <c r="AVC206" s="784"/>
      <c r="AVD206" s="784"/>
      <c r="AVE206" s="784"/>
      <c r="AVF206" s="784"/>
      <c r="AVG206" s="784"/>
      <c r="AVH206" s="784"/>
      <c r="AVI206" s="784"/>
      <c r="AVJ206" s="784"/>
      <c r="AVK206" s="784"/>
      <c r="AVL206" s="784"/>
      <c r="AVM206" s="784"/>
      <c r="AVN206" s="784"/>
      <c r="AVO206" s="784"/>
      <c r="AVP206" s="784"/>
      <c r="AVQ206" s="784"/>
      <c r="AVR206" s="784"/>
      <c r="AVS206" s="784"/>
      <c r="AVT206" s="784"/>
      <c r="AVU206" s="784"/>
      <c r="AVV206" s="784"/>
      <c r="AVW206" s="784"/>
      <c r="AVX206" s="784"/>
      <c r="AVY206" s="784"/>
      <c r="AVZ206" s="784"/>
      <c r="AWA206" s="784"/>
      <c r="AWB206" s="784"/>
      <c r="AWC206" s="784"/>
      <c r="AWD206" s="784"/>
      <c r="AWE206" s="784"/>
      <c r="AWF206" s="784"/>
      <c r="AWG206" s="784"/>
      <c r="AWH206" s="784"/>
      <c r="AWI206" s="784"/>
      <c r="AWJ206" s="784"/>
      <c r="AWK206" s="784"/>
      <c r="AWL206" s="784"/>
      <c r="AWM206" s="784"/>
      <c r="AWN206" s="784"/>
      <c r="AWO206" s="784"/>
      <c r="AWP206" s="784"/>
      <c r="AWQ206" s="784"/>
      <c r="AWR206" s="784"/>
      <c r="AWS206" s="784"/>
      <c r="AWT206" s="784"/>
      <c r="AWU206" s="784"/>
      <c r="AWV206" s="784"/>
      <c r="AWW206" s="784"/>
      <c r="AWX206" s="784"/>
      <c r="AWY206" s="784"/>
      <c r="AWZ206" s="784"/>
      <c r="AXA206" s="784"/>
      <c r="AXB206" s="784"/>
      <c r="AXC206" s="784"/>
      <c r="AXD206" s="784"/>
      <c r="AXE206" s="784"/>
      <c r="AXF206" s="784"/>
      <c r="AXG206" s="784"/>
      <c r="AXH206" s="784"/>
      <c r="AXI206" s="784"/>
      <c r="AXJ206" s="784"/>
      <c r="AXK206" s="784"/>
      <c r="AXL206" s="784"/>
      <c r="AXM206" s="784"/>
      <c r="AXN206" s="784"/>
      <c r="AXO206" s="784"/>
      <c r="AXP206" s="784"/>
      <c r="AXQ206" s="784"/>
      <c r="AXR206" s="784"/>
      <c r="AXS206" s="784"/>
      <c r="AXT206" s="784"/>
      <c r="AXU206" s="784"/>
      <c r="AXV206" s="784"/>
      <c r="AXW206" s="784"/>
      <c r="AXX206" s="784"/>
      <c r="AXY206" s="784"/>
      <c r="AXZ206" s="784"/>
      <c r="AYA206" s="784"/>
      <c r="AYB206" s="784"/>
      <c r="AYC206" s="784"/>
      <c r="AYD206" s="784"/>
      <c r="AYE206" s="784"/>
      <c r="AYF206" s="784"/>
      <c r="AYG206" s="784"/>
      <c r="AYH206" s="784"/>
      <c r="AYI206" s="784"/>
      <c r="AYJ206" s="784"/>
      <c r="AYK206" s="784"/>
      <c r="AYL206" s="784"/>
      <c r="AYM206" s="784"/>
      <c r="AYN206" s="784"/>
      <c r="AYO206" s="784"/>
      <c r="AYP206" s="784"/>
      <c r="AYQ206" s="784"/>
      <c r="AYR206" s="784"/>
      <c r="AYS206" s="784"/>
      <c r="AYT206" s="784"/>
      <c r="AYU206" s="784"/>
      <c r="AYV206" s="784"/>
      <c r="AYW206" s="784"/>
      <c r="AYX206" s="784"/>
      <c r="AYY206" s="784"/>
      <c r="AYZ206" s="784"/>
      <c r="AZA206" s="784"/>
      <c r="AZB206" s="784"/>
      <c r="AZC206" s="784"/>
      <c r="AZD206" s="784"/>
      <c r="AZE206" s="784"/>
      <c r="AZF206" s="784"/>
      <c r="AZG206" s="784"/>
      <c r="AZH206" s="784"/>
      <c r="AZI206" s="784"/>
      <c r="AZJ206" s="784"/>
      <c r="AZK206" s="784"/>
      <c r="AZL206" s="784"/>
      <c r="AZM206" s="784"/>
      <c r="AZN206" s="784"/>
      <c r="AZO206" s="784"/>
      <c r="AZP206" s="784"/>
      <c r="AZQ206" s="784"/>
      <c r="AZR206" s="784"/>
      <c r="AZS206" s="784"/>
      <c r="AZT206" s="784"/>
      <c r="AZU206" s="784"/>
      <c r="AZV206" s="784"/>
      <c r="AZW206" s="784"/>
      <c r="AZX206" s="784"/>
      <c r="AZY206" s="784"/>
      <c r="AZZ206" s="784"/>
      <c r="BAA206" s="784"/>
      <c r="BAB206" s="784"/>
      <c r="BAC206" s="784"/>
      <c r="BAD206" s="784"/>
      <c r="BAE206" s="784"/>
      <c r="BAF206" s="784"/>
      <c r="BAG206" s="784"/>
      <c r="BAH206" s="784"/>
      <c r="BAI206" s="784"/>
      <c r="BAJ206" s="784"/>
      <c r="BAK206" s="784"/>
      <c r="BAL206" s="784"/>
      <c r="BAM206" s="784"/>
      <c r="BAN206" s="784"/>
      <c r="BAO206" s="784"/>
      <c r="BAP206" s="784"/>
      <c r="BAQ206" s="784"/>
      <c r="BAR206" s="784"/>
      <c r="BAS206" s="784"/>
      <c r="BAT206" s="784"/>
      <c r="BAU206" s="784"/>
      <c r="BAV206" s="784"/>
      <c r="BAW206" s="784"/>
      <c r="BAX206" s="784"/>
      <c r="BAY206" s="784"/>
      <c r="BAZ206" s="784"/>
      <c r="BBA206" s="784"/>
      <c r="BBB206" s="784"/>
      <c r="BBC206" s="784"/>
      <c r="BBD206" s="784"/>
      <c r="BBE206" s="784"/>
      <c r="BBF206" s="784"/>
      <c r="BBG206" s="784"/>
      <c r="BBH206" s="784"/>
      <c r="BBI206" s="784"/>
      <c r="BBJ206" s="784"/>
      <c r="BBK206" s="784"/>
      <c r="BBL206" s="784"/>
      <c r="BBM206" s="784"/>
      <c r="BBN206" s="784"/>
      <c r="BBO206" s="784"/>
      <c r="BBP206" s="784"/>
      <c r="BBQ206" s="784"/>
      <c r="BBR206" s="784"/>
      <c r="BBS206" s="784"/>
      <c r="BBT206" s="784"/>
      <c r="BBU206" s="784"/>
      <c r="BBV206" s="784"/>
      <c r="BBW206" s="784"/>
      <c r="BBX206" s="784"/>
      <c r="BBY206" s="784"/>
      <c r="BBZ206" s="784"/>
      <c r="BCA206" s="784"/>
      <c r="BCB206" s="784"/>
      <c r="BCC206" s="784"/>
      <c r="BCD206" s="784"/>
      <c r="BCE206" s="784"/>
      <c r="BCF206" s="784"/>
      <c r="BCG206" s="784"/>
      <c r="BCH206" s="784"/>
      <c r="BCI206" s="784"/>
      <c r="BCJ206" s="784"/>
      <c r="BCK206" s="784"/>
      <c r="BCL206" s="784"/>
      <c r="BCM206" s="784"/>
      <c r="BCN206" s="784"/>
      <c r="BCO206" s="784"/>
      <c r="BCP206" s="784"/>
      <c r="BCQ206" s="784"/>
      <c r="BCR206" s="784"/>
      <c r="BCS206" s="784"/>
      <c r="BCT206" s="784"/>
      <c r="BCU206" s="784"/>
      <c r="BCV206" s="784"/>
      <c r="BCW206" s="784"/>
      <c r="BCX206" s="784"/>
      <c r="BCY206" s="784"/>
      <c r="BCZ206" s="784"/>
      <c r="BDA206" s="784"/>
      <c r="BDB206" s="784"/>
      <c r="BDC206" s="784"/>
      <c r="BDD206" s="784"/>
      <c r="BDE206" s="784"/>
      <c r="BDF206" s="784"/>
      <c r="BDG206" s="784"/>
      <c r="BDH206" s="784"/>
      <c r="BDI206" s="784"/>
      <c r="BDJ206" s="784"/>
      <c r="BDK206" s="784"/>
      <c r="BDL206" s="784"/>
      <c r="BDM206" s="784"/>
      <c r="BDN206" s="784"/>
      <c r="BDO206" s="784"/>
      <c r="BDP206" s="784"/>
      <c r="BDQ206" s="784"/>
      <c r="BDR206" s="784"/>
      <c r="BDS206" s="784"/>
      <c r="BDT206" s="784"/>
      <c r="BDU206" s="784"/>
      <c r="BDV206" s="784"/>
      <c r="BDW206" s="784"/>
      <c r="BDX206" s="784"/>
      <c r="BDY206" s="784"/>
      <c r="BDZ206" s="784"/>
      <c r="BEA206" s="784"/>
      <c r="BEB206" s="784"/>
      <c r="BEC206" s="784"/>
      <c r="BED206" s="784"/>
      <c r="BEE206" s="784"/>
      <c r="BEF206" s="784"/>
      <c r="BEG206" s="784"/>
      <c r="BEH206" s="784"/>
      <c r="BEI206" s="784"/>
      <c r="BEJ206" s="784"/>
      <c r="BEK206" s="784"/>
      <c r="BEL206" s="784"/>
      <c r="BEM206" s="784"/>
      <c r="BEN206" s="784"/>
      <c r="BEO206" s="784"/>
      <c r="BEP206" s="784"/>
      <c r="BEQ206" s="784"/>
      <c r="BER206" s="784"/>
      <c r="BES206" s="784"/>
      <c r="BET206" s="784"/>
      <c r="BEU206" s="784"/>
      <c r="BEV206" s="784"/>
      <c r="BEW206" s="784"/>
      <c r="BEX206" s="784"/>
      <c r="BEY206" s="784"/>
      <c r="BEZ206" s="784"/>
      <c r="BFA206" s="784"/>
      <c r="BFB206" s="784"/>
      <c r="BFC206" s="784"/>
      <c r="BFD206" s="784"/>
      <c r="BFE206" s="784"/>
      <c r="BFF206" s="784"/>
      <c r="BFG206" s="784"/>
      <c r="BFH206" s="784"/>
      <c r="BFI206" s="784"/>
      <c r="BFJ206" s="784"/>
      <c r="BFK206" s="784"/>
      <c r="BFL206" s="784"/>
      <c r="BFM206" s="784"/>
      <c r="BFN206" s="784"/>
      <c r="BFO206" s="784"/>
      <c r="BFP206" s="784"/>
      <c r="BFQ206" s="784"/>
      <c r="BFR206" s="784"/>
      <c r="BFS206" s="784"/>
      <c r="BFT206" s="784"/>
      <c r="BFU206" s="784"/>
      <c r="BFV206" s="784"/>
      <c r="BFW206" s="784"/>
      <c r="BFX206" s="784"/>
      <c r="BFY206" s="784"/>
      <c r="BFZ206" s="784"/>
      <c r="BGA206" s="784"/>
      <c r="BGB206" s="784"/>
      <c r="BGC206" s="784"/>
      <c r="BGD206" s="784"/>
      <c r="BGE206" s="784"/>
      <c r="BGF206" s="784"/>
      <c r="BGG206" s="784"/>
      <c r="BGH206" s="784"/>
      <c r="BGI206" s="784"/>
      <c r="BGJ206" s="784"/>
      <c r="BGK206" s="784"/>
      <c r="BGL206" s="784"/>
      <c r="BGM206" s="784"/>
      <c r="BGN206" s="784"/>
      <c r="BGO206" s="784"/>
      <c r="BGP206" s="784"/>
      <c r="BGQ206" s="784"/>
      <c r="BGR206" s="784"/>
      <c r="BGS206" s="784"/>
      <c r="BGT206" s="784"/>
      <c r="BGU206" s="784"/>
      <c r="BGV206" s="784"/>
      <c r="BGW206" s="784"/>
      <c r="BGX206" s="784"/>
      <c r="BGY206" s="784"/>
      <c r="BGZ206" s="784"/>
      <c r="BHA206" s="784"/>
      <c r="BHB206" s="784"/>
      <c r="BHC206" s="784"/>
      <c r="BHD206" s="784"/>
      <c r="BHE206" s="784"/>
      <c r="BHF206" s="784"/>
      <c r="BHG206" s="784"/>
      <c r="BHH206" s="784"/>
      <c r="BHI206" s="784"/>
      <c r="BHJ206" s="784"/>
      <c r="BHK206" s="784"/>
      <c r="BHL206" s="784"/>
      <c r="BHM206" s="784"/>
      <c r="BHN206" s="784"/>
      <c r="BHO206" s="784"/>
      <c r="BHP206" s="784"/>
      <c r="BHQ206" s="784"/>
      <c r="BHR206" s="784"/>
      <c r="BHS206" s="784"/>
      <c r="BHT206" s="784"/>
      <c r="BHU206" s="784"/>
      <c r="BHV206" s="784"/>
      <c r="BHW206" s="784"/>
      <c r="BHX206" s="784"/>
      <c r="BHY206" s="784"/>
      <c r="BHZ206" s="784"/>
      <c r="BIA206" s="784"/>
      <c r="BIB206" s="784"/>
      <c r="BIC206" s="784"/>
      <c r="BID206" s="784"/>
      <c r="BIE206" s="784"/>
      <c r="BIF206" s="784"/>
      <c r="BIG206" s="784"/>
      <c r="BIH206" s="784"/>
      <c r="BII206" s="784"/>
      <c r="BIJ206" s="784"/>
      <c r="BIK206" s="784"/>
      <c r="BIL206" s="784"/>
      <c r="BIM206" s="784"/>
      <c r="BIN206" s="784"/>
      <c r="BIO206" s="784"/>
      <c r="BIP206" s="784"/>
      <c r="BIQ206" s="784"/>
      <c r="BIR206" s="784"/>
      <c r="BIS206" s="784"/>
      <c r="BIT206" s="784"/>
      <c r="BIU206" s="784"/>
      <c r="BIV206" s="784"/>
      <c r="BIW206" s="784"/>
      <c r="BIX206" s="784"/>
      <c r="BIY206" s="784"/>
      <c r="BIZ206" s="784"/>
      <c r="BJA206" s="784"/>
      <c r="BJB206" s="784"/>
      <c r="BJC206" s="784"/>
      <c r="BJD206" s="784"/>
      <c r="BJE206" s="784"/>
      <c r="BJF206" s="784"/>
      <c r="BJG206" s="784"/>
      <c r="BJH206" s="784"/>
      <c r="BJI206" s="784"/>
      <c r="BJJ206" s="784"/>
      <c r="BJK206" s="784"/>
      <c r="BJL206" s="784"/>
      <c r="BJM206" s="784"/>
      <c r="BJN206" s="784"/>
      <c r="BJO206" s="784"/>
      <c r="BJP206" s="784"/>
      <c r="BJQ206" s="784"/>
      <c r="BJR206" s="784"/>
      <c r="BJS206" s="784"/>
      <c r="BJT206" s="784"/>
      <c r="BJU206" s="784"/>
      <c r="BJV206" s="784"/>
      <c r="BJW206" s="784"/>
      <c r="BJX206" s="784"/>
      <c r="BJY206" s="784"/>
      <c r="BJZ206" s="784"/>
      <c r="BKA206" s="784"/>
      <c r="BKB206" s="784"/>
      <c r="BKC206" s="784"/>
      <c r="BKD206" s="784"/>
      <c r="BKE206" s="784"/>
      <c r="BKF206" s="784"/>
      <c r="BKG206" s="784"/>
      <c r="BKH206" s="784"/>
      <c r="BKI206" s="784"/>
      <c r="BKJ206" s="784"/>
      <c r="BKK206" s="784"/>
      <c r="BKL206" s="784"/>
      <c r="BKM206" s="784"/>
      <c r="BKN206" s="784"/>
      <c r="BKO206" s="784"/>
      <c r="BKP206" s="784"/>
      <c r="BKQ206" s="784"/>
      <c r="BKR206" s="784"/>
      <c r="BKS206" s="784"/>
      <c r="BKT206" s="784"/>
      <c r="BKU206" s="784"/>
      <c r="BKV206" s="784"/>
      <c r="BKW206" s="784"/>
      <c r="BKX206" s="784"/>
      <c r="BKY206" s="784"/>
      <c r="BKZ206" s="784"/>
      <c r="BLA206" s="784"/>
      <c r="BLB206" s="784"/>
      <c r="BLC206" s="784"/>
      <c r="BLD206" s="784"/>
      <c r="BLE206" s="784"/>
      <c r="BLF206" s="784"/>
      <c r="BLG206" s="784"/>
      <c r="BLH206" s="784"/>
      <c r="BLI206" s="784"/>
      <c r="BLJ206" s="784"/>
      <c r="BLK206" s="784"/>
      <c r="BLL206" s="784"/>
      <c r="BLM206" s="784"/>
      <c r="BLN206" s="784"/>
      <c r="BLO206" s="784"/>
      <c r="BLP206" s="784"/>
      <c r="BLQ206" s="784"/>
      <c r="BLR206" s="784"/>
      <c r="BLS206" s="784"/>
      <c r="BLT206" s="784"/>
      <c r="BLU206" s="784"/>
      <c r="BLV206" s="784"/>
      <c r="BLW206" s="784"/>
      <c r="BLX206" s="784"/>
      <c r="BLY206" s="784"/>
      <c r="BLZ206" s="784"/>
      <c r="BMA206" s="784"/>
      <c r="BMB206" s="784"/>
      <c r="BMC206" s="784"/>
      <c r="BMD206" s="784"/>
      <c r="BME206" s="784"/>
      <c r="BMF206" s="784"/>
      <c r="BMG206" s="784"/>
      <c r="BMH206" s="784"/>
      <c r="BMI206" s="784"/>
      <c r="BMJ206" s="784"/>
      <c r="BMK206" s="784"/>
      <c r="BML206" s="784"/>
      <c r="BMM206" s="784"/>
      <c r="BMN206" s="784"/>
      <c r="BMO206" s="784"/>
      <c r="BMP206" s="784"/>
      <c r="BMQ206" s="784"/>
      <c r="BMR206" s="784"/>
      <c r="BMS206" s="784"/>
      <c r="BMT206" s="784"/>
      <c r="BMU206" s="784"/>
      <c r="BMV206" s="784"/>
      <c r="BMW206" s="784"/>
      <c r="BMX206" s="784"/>
      <c r="BMY206" s="784"/>
      <c r="BMZ206" s="784"/>
      <c r="BNA206" s="784"/>
      <c r="BNB206" s="784"/>
      <c r="BNC206" s="784"/>
      <c r="BND206" s="784"/>
      <c r="BNE206" s="784"/>
      <c r="BNF206" s="784"/>
      <c r="BNG206" s="784"/>
      <c r="BNH206" s="784"/>
      <c r="BNI206" s="784"/>
      <c r="BNJ206" s="784"/>
      <c r="BNK206" s="784"/>
      <c r="BNL206" s="784"/>
      <c r="BNM206" s="784"/>
      <c r="BNN206" s="784"/>
      <c r="BNO206" s="784"/>
      <c r="BNP206" s="784"/>
      <c r="BNQ206" s="784"/>
      <c r="BNR206" s="784"/>
      <c r="BNS206" s="784"/>
      <c r="BNT206" s="784"/>
      <c r="BNU206" s="784"/>
      <c r="BNV206" s="784"/>
      <c r="BNW206" s="784"/>
      <c r="BNX206" s="784"/>
      <c r="BNY206" s="784"/>
      <c r="BNZ206" s="784"/>
      <c r="BOA206" s="784"/>
      <c r="BOB206" s="784"/>
      <c r="BOC206" s="784"/>
      <c r="BOD206" s="784"/>
      <c r="BOE206" s="784"/>
      <c r="BOF206" s="784"/>
      <c r="BOG206" s="784"/>
      <c r="BOH206" s="784"/>
      <c r="BOI206" s="784"/>
      <c r="BOJ206" s="784"/>
      <c r="BOK206" s="784"/>
      <c r="BOL206" s="784"/>
      <c r="BOM206" s="784"/>
      <c r="BON206" s="784"/>
      <c r="BOO206" s="784"/>
      <c r="BOP206" s="784"/>
      <c r="BOQ206" s="784"/>
      <c r="BOR206" s="784"/>
      <c r="BOS206" s="784"/>
      <c r="BOT206" s="784"/>
      <c r="BOU206" s="784"/>
      <c r="BOV206" s="784"/>
      <c r="BOW206" s="784"/>
      <c r="BOX206" s="784"/>
      <c r="BOY206" s="784"/>
      <c r="BOZ206" s="784"/>
      <c r="BPA206" s="784"/>
      <c r="BPB206" s="784"/>
      <c r="BPC206" s="784"/>
      <c r="BPD206" s="784"/>
      <c r="BPE206" s="784"/>
      <c r="BPF206" s="784"/>
      <c r="BPG206" s="784"/>
      <c r="BPH206" s="784"/>
      <c r="BPI206" s="784"/>
      <c r="BPJ206" s="784"/>
      <c r="BPK206" s="784"/>
      <c r="BPL206" s="784"/>
      <c r="BPM206" s="784"/>
      <c r="BPN206" s="784"/>
      <c r="BPO206" s="784"/>
      <c r="BPP206" s="784"/>
      <c r="BPQ206" s="784"/>
      <c r="BPR206" s="784"/>
      <c r="BPS206" s="784"/>
      <c r="BPT206" s="784"/>
      <c r="BPU206" s="784"/>
      <c r="BPV206" s="784"/>
      <c r="BPW206" s="784"/>
      <c r="BPX206" s="784"/>
      <c r="BPY206" s="784"/>
      <c r="BPZ206" s="784"/>
      <c r="BQA206" s="784"/>
      <c r="BQB206" s="784"/>
      <c r="BQC206" s="784"/>
      <c r="BQD206" s="784"/>
      <c r="BQE206" s="784"/>
      <c r="BQF206" s="784"/>
      <c r="BQG206" s="784"/>
      <c r="BQH206" s="784"/>
      <c r="BQI206" s="784"/>
      <c r="BQJ206" s="784"/>
      <c r="BQK206" s="784"/>
      <c r="BQL206" s="784"/>
      <c r="BQM206" s="784"/>
      <c r="BQN206" s="784"/>
      <c r="BQO206" s="784"/>
      <c r="BQP206" s="784"/>
      <c r="BQQ206" s="784"/>
      <c r="BQR206" s="784"/>
      <c r="BQS206" s="784"/>
      <c r="BQT206" s="784"/>
      <c r="BQU206" s="784"/>
      <c r="BQV206" s="784"/>
      <c r="BQW206" s="784"/>
      <c r="BQX206" s="784"/>
      <c r="BQY206" s="784"/>
      <c r="BQZ206" s="784"/>
      <c r="BRA206" s="784"/>
      <c r="BRB206" s="784"/>
      <c r="BRC206" s="784"/>
      <c r="BRD206" s="784"/>
      <c r="BRE206" s="784"/>
      <c r="BRF206" s="784"/>
      <c r="BRG206" s="784"/>
      <c r="BRH206" s="784"/>
      <c r="BRI206" s="784"/>
      <c r="BRJ206" s="784"/>
      <c r="BRK206" s="784"/>
      <c r="BRL206" s="784"/>
      <c r="BRM206" s="784"/>
      <c r="BRN206" s="784"/>
      <c r="BRO206" s="784"/>
      <c r="BRP206" s="784"/>
      <c r="BRQ206" s="784"/>
      <c r="BRR206" s="784"/>
      <c r="BRS206" s="784"/>
      <c r="BRT206" s="784"/>
      <c r="BRU206" s="784"/>
      <c r="BRV206" s="784"/>
      <c r="BRW206" s="784"/>
      <c r="BRX206" s="784"/>
      <c r="BRY206" s="784"/>
      <c r="BRZ206" s="784"/>
      <c r="BSA206" s="784"/>
      <c r="BSB206" s="784"/>
      <c r="BSC206" s="784"/>
      <c r="BSD206" s="784"/>
      <c r="BSE206" s="784"/>
      <c r="BSF206" s="784"/>
      <c r="BSG206" s="784"/>
      <c r="BSH206" s="784"/>
      <c r="BSI206" s="784"/>
      <c r="BSJ206" s="784"/>
      <c r="BSK206" s="784"/>
      <c r="BSL206" s="784"/>
      <c r="BSM206" s="784"/>
      <c r="BSN206" s="784"/>
      <c r="BSO206" s="784"/>
      <c r="BSP206" s="784"/>
      <c r="BSQ206" s="784"/>
      <c r="BSR206" s="784"/>
      <c r="BSS206" s="784"/>
      <c r="BST206" s="784"/>
      <c r="BSU206" s="784"/>
      <c r="BSV206" s="784"/>
      <c r="BSW206" s="784"/>
      <c r="BSX206" s="784"/>
      <c r="BSY206" s="784"/>
      <c r="BSZ206" s="784"/>
      <c r="BTA206" s="784"/>
      <c r="BTB206" s="784"/>
      <c r="BTC206" s="784"/>
      <c r="BTD206" s="784"/>
      <c r="BTE206" s="784"/>
      <c r="BTF206" s="784"/>
      <c r="BTG206" s="784"/>
      <c r="BTH206" s="784"/>
      <c r="BTI206" s="784"/>
      <c r="BTJ206" s="784"/>
      <c r="BTK206" s="784"/>
      <c r="BTL206" s="784"/>
      <c r="BTM206" s="784"/>
      <c r="BTN206" s="784"/>
      <c r="BTO206" s="784"/>
      <c r="BTP206" s="784"/>
      <c r="BTQ206" s="784"/>
      <c r="BTR206" s="784"/>
      <c r="BTS206" s="784"/>
      <c r="BTT206" s="784"/>
      <c r="BTU206" s="784"/>
      <c r="BTV206" s="784"/>
      <c r="BTW206" s="784"/>
      <c r="BTX206" s="784"/>
      <c r="BTY206" s="784"/>
      <c r="BTZ206" s="784"/>
      <c r="BUA206" s="784"/>
      <c r="BUB206" s="784"/>
      <c r="BUC206" s="784"/>
      <c r="BUD206" s="784"/>
      <c r="BUE206" s="784"/>
      <c r="BUF206" s="784"/>
      <c r="BUG206" s="784"/>
      <c r="BUH206" s="784"/>
      <c r="BUI206" s="784"/>
      <c r="BUJ206" s="784"/>
      <c r="BUK206" s="784"/>
      <c r="BUL206" s="784"/>
      <c r="BUM206" s="784"/>
      <c r="BUN206" s="784"/>
      <c r="BUO206" s="784"/>
      <c r="BUP206" s="784"/>
      <c r="BUQ206" s="784"/>
      <c r="BUR206" s="784"/>
      <c r="BUS206" s="784"/>
      <c r="BUT206" s="784"/>
      <c r="BUU206" s="784"/>
      <c r="BUV206" s="784"/>
      <c r="BUW206" s="784"/>
      <c r="BUX206" s="784"/>
      <c r="BUY206" s="784"/>
      <c r="BUZ206" s="784"/>
      <c r="BVA206" s="784"/>
      <c r="BVB206" s="784"/>
      <c r="BVC206" s="784"/>
      <c r="BVD206" s="784"/>
      <c r="BVE206" s="784"/>
      <c r="BVF206" s="784"/>
      <c r="BVG206" s="784"/>
      <c r="BVH206" s="784"/>
      <c r="BVI206" s="784"/>
      <c r="BVJ206" s="784"/>
      <c r="BVK206" s="784"/>
      <c r="BVL206" s="784"/>
      <c r="BVM206" s="784"/>
      <c r="BVN206" s="784"/>
      <c r="BVO206" s="784"/>
      <c r="BVP206" s="784"/>
      <c r="BVQ206" s="784"/>
      <c r="BVR206" s="784"/>
      <c r="BVS206" s="784"/>
      <c r="BVT206" s="784"/>
      <c r="BVU206" s="784"/>
      <c r="BVV206" s="784"/>
      <c r="BVW206" s="784"/>
      <c r="BVX206" s="784"/>
      <c r="BVY206" s="784"/>
      <c r="BVZ206" s="784"/>
      <c r="BWA206" s="784"/>
      <c r="BWB206" s="784"/>
      <c r="BWC206" s="784"/>
      <c r="BWD206" s="784"/>
      <c r="BWE206" s="784"/>
      <c r="BWF206" s="784"/>
      <c r="BWG206" s="784"/>
      <c r="BWH206" s="784"/>
      <c r="BWI206" s="784"/>
      <c r="BWJ206" s="784"/>
      <c r="BWK206" s="784"/>
      <c r="BWL206" s="784"/>
      <c r="BWM206" s="784"/>
      <c r="BWN206" s="784"/>
      <c r="BWO206" s="784"/>
      <c r="BWP206" s="784"/>
      <c r="BWQ206" s="784"/>
      <c r="BWR206" s="784"/>
      <c r="BWS206" s="784"/>
      <c r="BWT206" s="784"/>
      <c r="BWU206" s="784"/>
      <c r="BWV206" s="784"/>
      <c r="BWW206" s="784"/>
      <c r="BWX206" s="784"/>
      <c r="BWY206" s="784"/>
      <c r="BWZ206" s="784"/>
      <c r="BXA206" s="784"/>
      <c r="BXB206" s="784"/>
      <c r="BXC206" s="784"/>
      <c r="BXD206" s="784"/>
      <c r="BXE206" s="784"/>
      <c r="BXF206" s="784"/>
      <c r="BXG206" s="784"/>
      <c r="BXH206" s="784"/>
      <c r="BXI206" s="784"/>
      <c r="BXJ206" s="784"/>
      <c r="BXK206" s="784"/>
      <c r="BXL206" s="784"/>
      <c r="BXM206" s="784"/>
      <c r="BXN206" s="784"/>
      <c r="BXO206" s="784"/>
      <c r="BXP206" s="784"/>
      <c r="BXQ206" s="784"/>
      <c r="BXR206" s="784"/>
      <c r="BXS206" s="784"/>
      <c r="BXT206" s="784"/>
      <c r="BXU206" s="784"/>
      <c r="BXV206" s="784"/>
      <c r="BXW206" s="784"/>
      <c r="BXX206" s="784"/>
      <c r="BXY206" s="784"/>
      <c r="BXZ206" s="784"/>
      <c r="BYA206" s="784"/>
      <c r="BYB206" s="784"/>
      <c r="BYC206" s="784"/>
      <c r="BYD206" s="784"/>
      <c r="BYE206" s="784"/>
      <c r="BYF206" s="784"/>
      <c r="BYG206" s="784"/>
      <c r="BYH206" s="784"/>
      <c r="BYI206" s="784"/>
      <c r="BYJ206" s="784"/>
      <c r="BYK206" s="784"/>
      <c r="BYL206" s="784"/>
      <c r="BYM206" s="784"/>
      <c r="BYN206" s="784"/>
      <c r="BYO206" s="784"/>
      <c r="BYP206" s="784"/>
      <c r="BYQ206" s="784"/>
      <c r="BYR206" s="784"/>
      <c r="BYS206" s="784"/>
      <c r="BYT206" s="784"/>
      <c r="BYU206" s="784"/>
      <c r="BYV206" s="784"/>
      <c r="BYW206" s="784"/>
      <c r="BYX206" s="784"/>
      <c r="BYY206" s="784"/>
      <c r="BYZ206" s="784"/>
      <c r="BZA206" s="784"/>
      <c r="BZB206" s="784"/>
      <c r="BZC206" s="784"/>
      <c r="BZD206" s="784"/>
      <c r="BZE206" s="784"/>
      <c r="BZF206" s="784"/>
      <c r="BZG206" s="784"/>
      <c r="BZH206" s="784"/>
      <c r="BZI206" s="784"/>
      <c r="BZJ206" s="784"/>
      <c r="BZK206" s="784"/>
      <c r="BZL206" s="784"/>
      <c r="BZM206" s="784"/>
      <c r="BZN206" s="784"/>
      <c r="BZO206" s="784"/>
      <c r="BZP206" s="784"/>
      <c r="BZQ206" s="784"/>
      <c r="BZR206" s="784"/>
      <c r="BZS206" s="784"/>
      <c r="BZT206" s="784"/>
      <c r="BZU206" s="784"/>
      <c r="BZV206" s="784"/>
      <c r="BZW206" s="784"/>
      <c r="BZX206" s="784"/>
      <c r="BZY206" s="784"/>
      <c r="BZZ206" s="784"/>
      <c r="CAA206" s="784"/>
      <c r="CAB206" s="784"/>
      <c r="CAC206" s="784"/>
      <c r="CAD206" s="784"/>
      <c r="CAE206" s="784"/>
      <c r="CAF206" s="784"/>
      <c r="CAG206" s="784"/>
      <c r="CAH206" s="784"/>
      <c r="CAI206" s="784"/>
      <c r="CAJ206" s="784"/>
      <c r="CAK206" s="784"/>
      <c r="CAL206" s="784"/>
      <c r="CAM206" s="784"/>
      <c r="CAN206" s="784"/>
      <c r="CAO206" s="784"/>
      <c r="CAP206" s="784"/>
      <c r="CAQ206" s="784"/>
      <c r="CAR206" s="784"/>
      <c r="CAS206" s="784"/>
      <c r="CAT206" s="784"/>
      <c r="CAU206" s="784"/>
      <c r="CAV206" s="784"/>
      <c r="CAW206" s="784"/>
      <c r="CAX206" s="784"/>
      <c r="CAY206" s="784"/>
      <c r="CAZ206" s="784"/>
      <c r="CBA206" s="784"/>
      <c r="CBB206" s="784"/>
      <c r="CBC206" s="784"/>
      <c r="CBD206" s="784"/>
      <c r="CBE206" s="784"/>
      <c r="CBF206" s="784"/>
      <c r="CBG206" s="784"/>
      <c r="CBH206" s="784"/>
      <c r="CBI206" s="784"/>
      <c r="CBJ206" s="784"/>
      <c r="CBK206" s="784"/>
      <c r="CBL206" s="784"/>
      <c r="CBM206" s="784"/>
      <c r="CBN206" s="784"/>
      <c r="CBO206" s="784"/>
      <c r="CBP206" s="784"/>
      <c r="CBQ206" s="784"/>
      <c r="CBR206" s="784"/>
      <c r="CBS206" s="784"/>
      <c r="CBT206" s="784"/>
      <c r="CBU206" s="784"/>
      <c r="CBV206" s="784"/>
      <c r="CBW206" s="784"/>
      <c r="CBX206" s="784"/>
      <c r="CBY206" s="784"/>
      <c r="CBZ206" s="784"/>
      <c r="CCA206" s="784"/>
      <c r="CCB206" s="784"/>
      <c r="CCC206" s="784"/>
      <c r="CCD206" s="784"/>
      <c r="CCE206" s="784"/>
      <c r="CCF206" s="784"/>
      <c r="CCG206" s="784"/>
      <c r="CCH206" s="784"/>
      <c r="CCI206" s="784"/>
      <c r="CCJ206" s="784"/>
      <c r="CCK206" s="784"/>
      <c r="CCL206" s="784"/>
      <c r="CCM206" s="784"/>
      <c r="CCN206" s="784"/>
      <c r="CCO206" s="784"/>
      <c r="CCP206" s="784"/>
      <c r="CCQ206" s="784"/>
      <c r="CCR206" s="784"/>
      <c r="CCS206" s="784"/>
      <c r="CCT206" s="784"/>
      <c r="CCU206" s="784"/>
      <c r="CCV206" s="784"/>
      <c r="CCW206" s="784"/>
      <c r="CCX206" s="784"/>
      <c r="CCY206" s="784"/>
      <c r="CCZ206" s="784"/>
      <c r="CDA206" s="784"/>
      <c r="CDB206" s="784"/>
      <c r="CDC206" s="784"/>
      <c r="CDD206" s="784"/>
      <c r="CDE206" s="784"/>
      <c r="CDF206" s="784"/>
      <c r="CDG206" s="784"/>
      <c r="CDH206" s="784"/>
      <c r="CDI206" s="784"/>
      <c r="CDJ206" s="784"/>
      <c r="CDK206" s="784"/>
      <c r="CDL206" s="784"/>
      <c r="CDM206" s="784"/>
      <c r="CDN206" s="784"/>
      <c r="CDO206" s="784"/>
      <c r="CDP206" s="784"/>
      <c r="CDQ206" s="784"/>
      <c r="CDR206" s="784"/>
      <c r="CDS206" s="784"/>
      <c r="CDT206" s="784"/>
      <c r="CDU206" s="784"/>
      <c r="CDV206" s="784"/>
      <c r="CDW206" s="784"/>
      <c r="CDX206" s="784"/>
      <c r="CDY206" s="784"/>
      <c r="CDZ206" s="784"/>
      <c r="CEA206" s="784"/>
      <c r="CEB206" s="784"/>
      <c r="CEC206" s="784"/>
      <c r="CED206" s="784"/>
      <c r="CEE206" s="784"/>
      <c r="CEF206" s="784"/>
      <c r="CEG206" s="784"/>
      <c r="CEH206" s="784"/>
      <c r="CEI206" s="784"/>
      <c r="CEJ206" s="784"/>
      <c r="CEK206" s="784"/>
      <c r="CEL206" s="784"/>
      <c r="CEM206" s="784"/>
      <c r="CEN206" s="784"/>
      <c r="CEO206" s="784"/>
      <c r="CEP206" s="784"/>
      <c r="CEQ206" s="784"/>
      <c r="CER206" s="784"/>
      <c r="CES206" s="784"/>
      <c r="CET206" s="784"/>
      <c r="CEU206" s="784"/>
      <c r="CEV206" s="784"/>
      <c r="CEW206" s="784"/>
      <c r="CEX206" s="784"/>
      <c r="CEY206" s="784"/>
      <c r="CEZ206" s="784"/>
      <c r="CFA206" s="784"/>
      <c r="CFB206" s="784"/>
      <c r="CFC206" s="784"/>
      <c r="CFD206" s="784"/>
      <c r="CFE206" s="784"/>
      <c r="CFF206" s="784"/>
      <c r="CFG206" s="784"/>
      <c r="CFH206" s="784"/>
      <c r="CFI206" s="784"/>
      <c r="CFJ206" s="784"/>
      <c r="CFK206" s="784"/>
      <c r="CFL206" s="784"/>
      <c r="CFM206" s="784"/>
      <c r="CFN206" s="784"/>
      <c r="CFO206" s="784"/>
      <c r="CFP206" s="784"/>
      <c r="CFQ206" s="784"/>
      <c r="CFR206" s="784"/>
      <c r="CFS206" s="784"/>
      <c r="CFT206" s="784"/>
      <c r="CFU206" s="784"/>
      <c r="CFV206" s="784"/>
      <c r="CFW206" s="784"/>
      <c r="CFX206" s="784"/>
      <c r="CFY206" s="784"/>
      <c r="CFZ206" s="784"/>
      <c r="CGA206" s="784"/>
      <c r="CGB206" s="784"/>
      <c r="CGC206" s="784"/>
      <c r="CGD206" s="784"/>
      <c r="CGE206" s="784"/>
      <c r="CGF206" s="784"/>
      <c r="CGG206" s="784"/>
      <c r="CGH206" s="784"/>
      <c r="CGI206" s="784"/>
      <c r="CGJ206" s="784"/>
      <c r="CGK206" s="784"/>
      <c r="CGL206" s="784"/>
      <c r="CGM206" s="784"/>
      <c r="CGN206" s="784"/>
      <c r="CGO206" s="784"/>
      <c r="CGP206" s="784"/>
      <c r="CGQ206" s="784"/>
      <c r="CGR206" s="784"/>
      <c r="CGS206" s="784"/>
      <c r="CGT206" s="784"/>
      <c r="CGU206" s="784"/>
      <c r="CGV206" s="784"/>
      <c r="CGW206" s="784"/>
      <c r="CGX206" s="784"/>
      <c r="CGY206" s="784"/>
      <c r="CGZ206" s="784"/>
      <c r="CHA206" s="784"/>
      <c r="CHB206" s="784"/>
      <c r="CHC206" s="784"/>
      <c r="CHD206" s="784"/>
      <c r="CHE206" s="784"/>
      <c r="CHF206" s="784"/>
      <c r="CHG206" s="784"/>
      <c r="CHH206" s="784"/>
      <c r="CHI206" s="784"/>
      <c r="CHJ206" s="784"/>
      <c r="CHK206" s="784"/>
      <c r="CHL206" s="784"/>
      <c r="CHM206" s="784"/>
      <c r="CHN206" s="784"/>
      <c r="CHO206" s="784"/>
      <c r="CHP206" s="784"/>
      <c r="CHQ206" s="784"/>
      <c r="CHR206" s="784"/>
      <c r="CHS206" s="784"/>
      <c r="CHT206" s="784"/>
      <c r="CHU206" s="784"/>
      <c r="CHV206" s="784"/>
      <c r="CHW206" s="784"/>
      <c r="CHX206" s="784"/>
      <c r="CHY206" s="784"/>
      <c r="CHZ206" s="784"/>
      <c r="CIA206" s="784"/>
      <c r="CIB206" s="784"/>
      <c r="CIC206" s="784"/>
      <c r="CID206" s="784"/>
      <c r="CIE206" s="784"/>
      <c r="CIF206" s="784"/>
      <c r="CIG206" s="784"/>
      <c r="CIH206" s="784"/>
      <c r="CII206" s="784"/>
      <c r="CIJ206" s="784"/>
      <c r="CIK206" s="784"/>
      <c r="CIL206" s="784"/>
      <c r="CIM206" s="784"/>
      <c r="CIN206" s="784"/>
      <c r="CIO206" s="784"/>
      <c r="CIP206" s="784"/>
      <c r="CIQ206" s="784"/>
      <c r="CIR206" s="784"/>
      <c r="CIS206" s="784"/>
      <c r="CIT206" s="784"/>
      <c r="CIU206" s="784"/>
      <c r="CIV206" s="784"/>
      <c r="CIW206" s="784"/>
      <c r="CIX206" s="784"/>
      <c r="CIY206" s="784"/>
      <c r="CIZ206" s="784"/>
      <c r="CJA206" s="784"/>
      <c r="CJB206" s="784"/>
      <c r="CJC206" s="784"/>
      <c r="CJD206" s="784"/>
      <c r="CJE206" s="784"/>
      <c r="CJF206" s="784"/>
      <c r="CJG206" s="784"/>
      <c r="CJH206" s="784"/>
      <c r="CJI206" s="784"/>
      <c r="CJJ206" s="784"/>
      <c r="CJK206" s="784"/>
      <c r="CJL206" s="784"/>
      <c r="CJM206" s="784"/>
      <c r="CJN206" s="784"/>
      <c r="CJO206" s="784"/>
      <c r="CJP206" s="784"/>
      <c r="CJQ206" s="784"/>
      <c r="CJR206" s="784"/>
      <c r="CJS206" s="784"/>
      <c r="CJT206" s="784"/>
      <c r="CJU206" s="784"/>
      <c r="CJV206" s="784"/>
      <c r="CJW206" s="784"/>
      <c r="CJX206" s="784"/>
      <c r="CJY206" s="784"/>
      <c r="CJZ206" s="784"/>
      <c r="CKA206" s="784"/>
      <c r="CKB206" s="784"/>
      <c r="CKC206" s="784"/>
      <c r="CKD206" s="784"/>
      <c r="CKE206" s="784"/>
      <c r="CKF206" s="784"/>
      <c r="CKG206" s="784"/>
      <c r="CKH206" s="784"/>
      <c r="CKI206" s="784"/>
      <c r="CKJ206" s="784"/>
      <c r="CKK206" s="784"/>
      <c r="CKL206" s="784"/>
      <c r="CKM206" s="784"/>
      <c r="CKN206" s="784"/>
      <c r="CKO206" s="784"/>
      <c r="CKP206" s="784"/>
      <c r="CKQ206" s="784"/>
      <c r="CKR206" s="784"/>
      <c r="CKS206" s="784"/>
      <c r="CKT206" s="784"/>
      <c r="CKU206" s="784"/>
      <c r="CKV206" s="784"/>
      <c r="CKW206" s="784"/>
      <c r="CKX206" s="784"/>
      <c r="CKY206" s="784"/>
      <c r="CKZ206" s="784"/>
      <c r="CLA206" s="784"/>
      <c r="CLB206" s="784"/>
      <c r="CLC206" s="784"/>
      <c r="CLD206" s="784"/>
      <c r="CLE206" s="784"/>
      <c r="CLF206" s="784"/>
      <c r="CLG206" s="784"/>
      <c r="CLH206" s="784"/>
      <c r="CLI206" s="784"/>
      <c r="CLJ206" s="784"/>
      <c r="CLK206" s="784"/>
      <c r="CLL206" s="784"/>
      <c r="CLM206" s="784"/>
      <c r="CLN206" s="784"/>
      <c r="CLO206" s="784"/>
      <c r="CLP206" s="784"/>
      <c r="CLQ206" s="784"/>
      <c r="CLR206" s="784"/>
      <c r="CLS206" s="784"/>
      <c r="CLT206" s="784"/>
      <c r="CLU206" s="784"/>
      <c r="CLV206" s="784"/>
      <c r="CLW206" s="784"/>
      <c r="CLX206" s="784"/>
      <c r="CLY206" s="784"/>
      <c r="CLZ206" s="784"/>
      <c r="CMA206" s="784"/>
      <c r="CMB206" s="784"/>
      <c r="CMC206" s="784"/>
      <c r="CMD206" s="784"/>
      <c r="CME206" s="784"/>
      <c r="CMF206" s="784"/>
      <c r="CMG206" s="784"/>
      <c r="CMH206" s="784"/>
      <c r="CMI206" s="784"/>
      <c r="CMJ206" s="784"/>
      <c r="CMK206" s="784"/>
      <c r="CML206" s="784"/>
      <c r="CMM206" s="784"/>
      <c r="CMN206" s="784"/>
      <c r="CMO206" s="784"/>
      <c r="CMP206" s="784"/>
      <c r="CMQ206" s="784"/>
      <c r="CMR206" s="784"/>
      <c r="CMS206" s="784"/>
      <c r="CMT206" s="784"/>
      <c r="CMU206" s="784"/>
      <c r="CMV206" s="784"/>
      <c r="CMW206" s="784"/>
      <c r="CMX206" s="784"/>
      <c r="CMY206" s="784"/>
      <c r="CMZ206" s="784"/>
      <c r="CNA206" s="784"/>
      <c r="CNB206" s="784"/>
      <c r="CNC206" s="784"/>
      <c r="CND206" s="784"/>
      <c r="CNE206" s="784"/>
      <c r="CNF206" s="784"/>
      <c r="CNG206" s="784"/>
      <c r="CNH206" s="784"/>
      <c r="CNI206" s="784"/>
      <c r="CNJ206" s="784"/>
      <c r="CNK206" s="784"/>
      <c r="CNL206" s="784"/>
      <c r="CNM206" s="784"/>
      <c r="CNN206" s="784"/>
      <c r="CNO206" s="784"/>
      <c r="CNP206" s="784"/>
      <c r="CNQ206" s="784"/>
      <c r="CNR206" s="784"/>
      <c r="CNS206" s="784"/>
      <c r="CNT206" s="784"/>
      <c r="CNU206" s="784"/>
      <c r="CNV206" s="784"/>
      <c r="CNW206" s="784"/>
      <c r="CNX206" s="784"/>
      <c r="CNY206" s="784"/>
      <c r="CNZ206" s="784"/>
      <c r="COA206" s="784"/>
      <c r="COB206" s="784"/>
      <c r="COC206" s="784"/>
      <c r="COD206" s="784"/>
      <c r="COE206" s="784"/>
      <c r="COF206" s="784"/>
      <c r="COG206" s="784"/>
      <c r="COH206" s="784"/>
      <c r="COI206" s="784"/>
      <c r="COJ206" s="784"/>
      <c r="COK206" s="784"/>
      <c r="COL206" s="784"/>
      <c r="COM206" s="784"/>
      <c r="CON206" s="784"/>
      <c r="COO206" s="784"/>
      <c r="COP206" s="784"/>
      <c r="COQ206" s="784"/>
      <c r="COR206" s="784"/>
      <c r="COS206" s="784"/>
      <c r="COT206" s="784"/>
      <c r="COU206" s="784"/>
      <c r="COV206" s="784"/>
      <c r="COW206" s="784"/>
      <c r="COX206" s="784"/>
      <c r="COY206" s="784"/>
      <c r="COZ206" s="784"/>
      <c r="CPA206" s="784"/>
      <c r="CPB206" s="784"/>
      <c r="CPC206" s="784"/>
      <c r="CPD206" s="784"/>
      <c r="CPE206" s="784"/>
      <c r="CPF206" s="784"/>
      <c r="CPG206" s="784"/>
      <c r="CPH206" s="784"/>
      <c r="CPI206" s="784"/>
      <c r="CPJ206" s="784"/>
      <c r="CPK206" s="784"/>
      <c r="CPL206" s="784"/>
      <c r="CPM206" s="784"/>
      <c r="CPN206" s="784"/>
      <c r="CPO206" s="784"/>
      <c r="CPP206" s="784"/>
      <c r="CPQ206" s="784"/>
      <c r="CPR206" s="784"/>
      <c r="CPS206" s="784"/>
      <c r="CPT206" s="784"/>
      <c r="CPU206" s="784"/>
      <c r="CPV206" s="784"/>
      <c r="CPW206" s="784"/>
      <c r="CPX206" s="784"/>
      <c r="CPY206" s="784"/>
      <c r="CPZ206" s="784"/>
      <c r="CQA206" s="784"/>
      <c r="CQB206" s="784"/>
      <c r="CQC206" s="784"/>
      <c r="CQD206" s="784"/>
      <c r="CQE206" s="784"/>
      <c r="CQF206" s="784"/>
      <c r="CQG206" s="784"/>
      <c r="CQH206" s="784"/>
      <c r="CQI206" s="784"/>
      <c r="CQJ206" s="784"/>
      <c r="CQK206" s="784"/>
      <c r="CQL206" s="784"/>
      <c r="CQM206" s="784"/>
      <c r="CQN206" s="784"/>
      <c r="CQO206" s="784"/>
      <c r="CQP206" s="784"/>
      <c r="CQQ206" s="784"/>
      <c r="CQR206" s="784"/>
      <c r="CQS206" s="784"/>
      <c r="CQT206" s="784"/>
      <c r="CQU206" s="784"/>
      <c r="CQV206" s="784"/>
      <c r="CQW206" s="784"/>
      <c r="CQX206" s="784"/>
      <c r="CQY206" s="784"/>
      <c r="CQZ206" s="784"/>
      <c r="CRA206" s="784"/>
      <c r="CRB206" s="784"/>
      <c r="CRC206" s="784"/>
      <c r="CRD206" s="784"/>
      <c r="CRE206" s="784"/>
      <c r="CRF206" s="784"/>
      <c r="CRG206" s="784"/>
      <c r="CRH206" s="784"/>
      <c r="CRI206" s="784"/>
      <c r="CRJ206" s="784"/>
      <c r="CRK206" s="784"/>
      <c r="CRL206" s="784"/>
      <c r="CRM206" s="784"/>
      <c r="CRN206" s="784"/>
      <c r="CRO206" s="784"/>
      <c r="CRP206" s="784"/>
      <c r="CRQ206" s="784"/>
      <c r="CRR206" s="784"/>
      <c r="CRS206" s="784"/>
      <c r="CRT206" s="784"/>
      <c r="CRU206" s="784"/>
      <c r="CRV206" s="784"/>
      <c r="CRW206" s="784"/>
      <c r="CRX206" s="784"/>
      <c r="CRY206" s="784"/>
      <c r="CRZ206" s="784"/>
      <c r="CSA206" s="784"/>
      <c r="CSB206" s="784"/>
      <c r="CSC206" s="784"/>
      <c r="CSD206" s="784"/>
      <c r="CSE206" s="784"/>
      <c r="CSF206" s="784"/>
      <c r="CSG206" s="784"/>
      <c r="CSH206" s="784"/>
      <c r="CSI206" s="784"/>
      <c r="CSJ206" s="784"/>
      <c r="CSK206" s="784"/>
      <c r="CSL206" s="784"/>
      <c r="CSM206" s="784"/>
      <c r="CSN206" s="784"/>
      <c r="CSO206" s="784"/>
      <c r="CSP206" s="784"/>
      <c r="CSQ206" s="784"/>
      <c r="CSR206" s="784"/>
      <c r="CSS206" s="784"/>
      <c r="CST206" s="784"/>
      <c r="CSU206" s="784"/>
      <c r="CSV206" s="784"/>
      <c r="CSW206" s="784"/>
      <c r="CSX206" s="784"/>
      <c r="CSY206" s="784"/>
      <c r="CSZ206" s="784"/>
      <c r="CTA206" s="784"/>
      <c r="CTB206" s="784"/>
      <c r="CTC206" s="784"/>
      <c r="CTD206" s="784"/>
      <c r="CTE206" s="784"/>
      <c r="CTF206" s="784"/>
      <c r="CTG206" s="784"/>
      <c r="CTH206" s="784"/>
      <c r="CTI206" s="784"/>
      <c r="CTJ206" s="784"/>
      <c r="CTK206" s="784"/>
      <c r="CTL206" s="784"/>
      <c r="CTM206" s="784"/>
      <c r="CTN206" s="784"/>
      <c r="CTO206" s="784"/>
      <c r="CTP206" s="784"/>
      <c r="CTQ206" s="784"/>
      <c r="CTR206" s="784"/>
      <c r="CTS206" s="784"/>
      <c r="CTT206" s="784"/>
      <c r="CTU206" s="784"/>
      <c r="CTV206" s="784"/>
      <c r="CTW206" s="784"/>
      <c r="CTX206" s="784"/>
      <c r="CTY206" s="784"/>
      <c r="CTZ206" s="784"/>
      <c r="CUA206" s="784"/>
      <c r="CUB206" s="784"/>
      <c r="CUC206" s="784"/>
      <c r="CUD206" s="784"/>
      <c r="CUE206" s="784"/>
      <c r="CUF206" s="784"/>
      <c r="CUG206" s="784"/>
      <c r="CUH206" s="784"/>
      <c r="CUI206" s="784"/>
      <c r="CUJ206" s="784"/>
      <c r="CUK206" s="784"/>
      <c r="CUL206" s="784"/>
      <c r="CUM206" s="784"/>
      <c r="CUN206" s="784"/>
      <c r="CUO206" s="784"/>
      <c r="CUP206" s="784"/>
      <c r="CUQ206" s="784"/>
      <c r="CUR206" s="784"/>
      <c r="CUS206" s="784"/>
      <c r="CUT206" s="784"/>
      <c r="CUU206" s="784"/>
      <c r="CUV206" s="784"/>
      <c r="CUW206" s="784"/>
      <c r="CUX206" s="784"/>
      <c r="CUY206" s="784"/>
      <c r="CUZ206" s="784"/>
      <c r="CVA206" s="784"/>
      <c r="CVB206" s="784"/>
      <c r="CVC206" s="784"/>
      <c r="CVD206" s="784"/>
      <c r="CVE206" s="784"/>
      <c r="CVF206" s="784"/>
      <c r="CVG206" s="784"/>
      <c r="CVH206" s="784"/>
      <c r="CVI206" s="784"/>
      <c r="CVJ206" s="784"/>
      <c r="CVK206" s="784"/>
      <c r="CVL206" s="784"/>
      <c r="CVM206" s="784"/>
      <c r="CVN206" s="784"/>
      <c r="CVO206" s="784"/>
      <c r="CVP206" s="784"/>
      <c r="CVQ206" s="784"/>
      <c r="CVR206" s="784"/>
      <c r="CVS206" s="784"/>
      <c r="CVT206" s="784"/>
      <c r="CVU206" s="784"/>
      <c r="CVV206" s="784"/>
      <c r="CVW206" s="784"/>
      <c r="CVX206" s="784"/>
      <c r="CVY206" s="784"/>
      <c r="CVZ206" s="784"/>
      <c r="CWA206" s="784"/>
      <c r="CWB206" s="784"/>
      <c r="CWC206" s="784"/>
      <c r="CWD206" s="784"/>
      <c r="CWE206" s="784"/>
      <c r="CWF206" s="784"/>
      <c r="CWG206" s="784"/>
      <c r="CWH206" s="784"/>
      <c r="CWI206" s="784"/>
      <c r="CWJ206" s="784"/>
      <c r="CWK206" s="784"/>
      <c r="CWL206" s="784"/>
      <c r="CWM206" s="784"/>
      <c r="CWN206" s="784"/>
      <c r="CWO206" s="784"/>
      <c r="CWP206" s="784"/>
      <c r="CWQ206" s="784"/>
      <c r="CWR206" s="784"/>
      <c r="CWS206" s="784"/>
      <c r="CWT206" s="784"/>
      <c r="CWU206" s="784"/>
      <c r="CWV206" s="784"/>
      <c r="CWW206" s="784"/>
      <c r="CWX206" s="784"/>
      <c r="CWY206" s="784"/>
      <c r="CWZ206" s="784"/>
      <c r="CXA206" s="784"/>
      <c r="CXB206" s="784"/>
      <c r="CXC206" s="784"/>
      <c r="CXD206" s="784"/>
      <c r="CXE206" s="784"/>
      <c r="CXF206" s="784"/>
      <c r="CXG206" s="784"/>
      <c r="CXH206" s="784"/>
      <c r="CXI206" s="784"/>
      <c r="CXJ206" s="784"/>
      <c r="CXK206" s="784"/>
      <c r="CXL206" s="784"/>
      <c r="CXM206" s="784"/>
      <c r="CXN206" s="784"/>
      <c r="CXO206" s="784"/>
      <c r="CXP206" s="784"/>
      <c r="CXQ206" s="784"/>
      <c r="CXR206" s="784"/>
      <c r="CXS206" s="784"/>
      <c r="CXT206" s="784"/>
      <c r="CXU206" s="784"/>
      <c r="CXV206" s="784"/>
      <c r="CXW206" s="784"/>
      <c r="CXX206" s="784"/>
      <c r="CXY206" s="784"/>
      <c r="CXZ206" s="784"/>
      <c r="CYA206" s="784"/>
      <c r="CYB206" s="784"/>
      <c r="CYC206" s="784"/>
      <c r="CYD206" s="784"/>
      <c r="CYE206" s="784"/>
      <c r="CYF206" s="784"/>
      <c r="CYG206" s="784"/>
      <c r="CYH206" s="784"/>
      <c r="CYI206" s="784"/>
      <c r="CYJ206" s="784"/>
      <c r="CYK206" s="784"/>
      <c r="CYL206" s="784"/>
      <c r="CYM206" s="784"/>
      <c r="CYN206" s="784"/>
      <c r="CYO206" s="784"/>
      <c r="CYP206" s="784"/>
      <c r="CYQ206" s="784"/>
      <c r="CYR206" s="784"/>
      <c r="CYS206" s="784"/>
      <c r="CYT206" s="784"/>
      <c r="CYU206" s="784"/>
      <c r="CYV206" s="784"/>
      <c r="CYW206" s="784"/>
      <c r="CYX206" s="784"/>
      <c r="CYY206" s="784"/>
      <c r="CYZ206" s="784"/>
      <c r="CZA206" s="784"/>
      <c r="CZB206" s="784"/>
      <c r="CZC206" s="784"/>
      <c r="CZD206" s="784"/>
      <c r="CZE206" s="784"/>
      <c r="CZF206" s="784"/>
      <c r="CZG206" s="784"/>
      <c r="CZH206" s="784"/>
      <c r="CZI206" s="784"/>
      <c r="CZJ206" s="784"/>
      <c r="CZK206" s="784"/>
      <c r="CZL206" s="784"/>
      <c r="CZM206" s="784"/>
      <c r="CZN206" s="784"/>
      <c r="CZO206" s="784"/>
      <c r="CZP206" s="784"/>
      <c r="CZQ206" s="784"/>
      <c r="CZR206" s="784"/>
      <c r="CZS206" s="784"/>
      <c r="CZT206" s="784"/>
      <c r="CZU206" s="784"/>
      <c r="CZV206" s="784"/>
      <c r="CZW206" s="784"/>
      <c r="CZX206" s="784"/>
      <c r="CZY206" s="784"/>
      <c r="CZZ206" s="784"/>
      <c r="DAA206" s="784"/>
      <c r="DAB206" s="784"/>
      <c r="DAC206" s="784"/>
      <c r="DAD206" s="784"/>
      <c r="DAE206" s="784"/>
      <c r="DAF206" s="784"/>
      <c r="DAG206" s="784"/>
      <c r="DAH206" s="784"/>
      <c r="DAI206" s="784"/>
      <c r="DAJ206" s="784"/>
      <c r="DAK206" s="784"/>
      <c r="DAL206" s="784"/>
      <c r="DAM206" s="784"/>
      <c r="DAN206" s="784"/>
      <c r="DAO206" s="784"/>
      <c r="DAP206" s="784"/>
      <c r="DAQ206" s="784"/>
      <c r="DAR206" s="784"/>
      <c r="DAS206" s="784"/>
      <c r="DAT206" s="784"/>
      <c r="DAU206" s="784"/>
      <c r="DAV206" s="784"/>
      <c r="DAW206" s="784"/>
      <c r="DAX206" s="784"/>
      <c r="DAY206" s="784"/>
      <c r="DAZ206" s="784"/>
      <c r="DBA206" s="784"/>
      <c r="DBB206" s="784"/>
      <c r="DBC206" s="784"/>
      <c r="DBD206" s="784"/>
      <c r="DBE206" s="784"/>
      <c r="DBF206" s="784"/>
      <c r="DBG206" s="784"/>
      <c r="DBH206" s="784"/>
      <c r="DBI206" s="784"/>
      <c r="DBJ206" s="784"/>
      <c r="DBK206" s="784"/>
      <c r="DBL206" s="784"/>
      <c r="DBM206" s="784"/>
      <c r="DBN206" s="784"/>
      <c r="DBO206" s="784"/>
      <c r="DBP206" s="784"/>
      <c r="DBQ206" s="784"/>
      <c r="DBR206" s="784"/>
      <c r="DBS206" s="784"/>
      <c r="DBT206" s="784"/>
      <c r="DBU206" s="784"/>
      <c r="DBV206" s="784"/>
      <c r="DBW206" s="784"/>
      <c r="DBX206" s="784"/>
      <c r="DBY206" s="784"/>
      <c r="DBZ206" s="784"/>
      <c r="DCA206" s="784"/>
      <c r="DCB206" s="784"/>
      <c r="DCC206" s="784"/>
      <c r="DCD206" s="784"/>
      <c r="DCE206" s="784"/>
      <c r="DCF206" s="784"/>
      <c r="DCG206" s="784"/>
      <c r="DCH206" s="784"/>
      <c r="DCI206" s="784"/>
      <c r="DCJ206" s="784"/>
      <c r="DCK206" s="784"/>
      <c r="DCL206" s="784"/>
      <c r="DCM206" s="784"/>
      <c r="DCN206" s="784"/>
      <c r="DCO206" s="784"/>
      <c r="DCP206" s="784"/>
      <c r="DCQ206" s="784"/>
      <c r="DCR206" s="784"/>
      <c r="DCS206" s="784"/>
      <c r="DCT206" s="784"/>
      <c r="DCU206" s="784"/>
      <c r="DCV206" s="784"/>
      <c r="DCW206" s="784"/>
      <c r="DCX206" s="784"/>
      <c r="DCY206" s="784"/>
      <c r="DCZ206" s="784"/>
      <c r="DDA206" s="784"/>
      <c r="DDB206" s="784"/>
      <c r="DDC206" s="784"/>
      <c r="DDD206" s="784"/>
      <c r="DDE206" s="784"/>
      <c r="DDF206" s="784"/>
      <c r="DDG206" s="784"/>
      <c r="DDH206" s="784"/>
      <c r="DDI206" s="784"/>
      <c r="DDJ206" s="784"/>
      <c r="DDK206" s="784"/>
      <c r="DDL206" s="784"/>
      <c r="DDM206" s="784"/>
      <c r="DDN206" s="784"/>
      <c r="DDO206" s="784"/>
      <c r="DDP206" s="784"/>
      <c r="DDQ206" s="784"/>
      <c r="DDR206" s="784"/>
      <c r="DDS206" s="784"/>
      <c r="DDT206" s="784"/>
      <c r="DDU206" s="784"/>
      <c r="DDV206" s="784"/>
      <c r="DDW206" s="784"/>
      <c r="DDX206" s="784"/>
      <c r="DDY206" s="784"/>
      <c r="DDZ206" s="784"/>
      <c r="DEA206" s="784"/>
      <c r="DEB206" s="784"/>
      <c r="DEC206" s="784"/>
      <c r="DED206" s="784"/>
      <c r="DEE206" s="784"/>
      <c r="DEF206" s="784"/>
      <c r="DEG206" s="784"/>
      <c r="DEH206" s="784"/>
      <c r="DEI206" s="784"/>
      <c r="DEJ206" s="784"/>
      <c r="DEK206" s="784"/>
      <c r="DEL206" s="784"/>
      <c r="DEM206" s="784"/>
      <c r="DEN206" s="784"/>
      <c r="DEO206" s="784"/>
      <c r="DEP206" s="784"/>
      <c r="DEQ206" s="784"/>
      <c r="DER206" s="784"/>
      <c r="DES206" s="784"/>
      <c r="DET206" s="784"/>
      <c r="DEU206" s="784"/>
      <c r="DEV206" s="784"/>
      <c r="DEW206" s="784"/>
      <c r="DEX206" s="784"/>
      <c r="DEY206" s="784"/>
      <c r="DEZ206" s="784"/>
      <c r="DFA206" s="784"/>
      <c r="DFB206" s="784"/>
      <c r="DFC206" s="784"/>
      <c r="DFD206" s="784"/>
      <c r="DFE206" s="784"/>
      <c r="DFF206" s="784"/>
      <c r="DFG206" s="784"/>
      <c r="DFH206" s="784"/>
      <c r="DFI206" s="784"/>
      <c r="DFJ206" s="784"/>
      <c r="DFK206" s="784"/>
      <c r="DFL206" s="784"/>
      <c r="DFM206" s="784"/>
      <c r="DFN206" s="784"/>
      <c r="DFO206" s="784"/>
      <c r="DFP206" s="784"/>
      <c r="DFQ206" s="784"/>
      <c r="DFR206" s="784"/>
      <c r="DFS206" s="784"/>
      <c r="DFT206" s="784"/>
      <c r="DFU206" s="784"/>
      <c r="DFV206" s="784"/>
      <c r="DFW206" s="784"/>
      <c r="DFX206" s="784"/>
      <c r="DFY206" s="784"/>
      <c r="DFZ206" s="784"/>
      <c r="DGA206" s="784"/>
      <c r="DGB206" s="784"/>
      <c r="DGC206" s="784"/>
      <c r="DGD206" s="784"/>
      <c r="DGE206" s="784"/>
      <c r="DGF206" s="784"/>
      <c r="DGG206" s="784"/>
      <c r="DGH206" s="784"/>
      <c r="DGI206" s="784"/>
      <c r="DGJ206" s="784"/>
      <c r="DGK206" s="784"/>
      <c r="DGL206" s="784"/>
      <c r="DGM206" s="784"/>
      <c r="DGN206" s="784"/>
      <c r="DGO206" s="784"/>
      <c r="DGP206" s="784"/>
      <c r="DGQ206" s="784"/>
      <c r="DGR206" s="784"/>
      <c r="DGS206" s="784"/>
      <c r="DGT206" s="784"/>
      <c r="DGU206" s="784"/>
      <c r="DGV206" s="784"/>
      <c r="DGW206" s="784"/>
      <c r="DGX206" s="784"/>
      <c r="DGY206" s="784"/>
      <c r="DGZ206" s="784"/>
      <c r="DHA206" s="784"/>
      <c r="DHB206" s="784"/>
      <c r="DHC206" s="784"/>
      <c r="DHD206" s="784"/>
      <c r="DHE206" s="784"/>
      <c r="DHF206" s="784"/>
      <c r="DHG206" s="784"/>
      <c r="DHH206" s="784"/>
      <c r="DHI206" s="784"/>
      <c r="DHJ206" s="784"/>
      <c r="DHK206" s="784"/>
      <c r="DHL206" s="784"/>
      <c r="DHM206" s="784"/>
      <c r="DHN206" s="784"/>
      <c r="DHO206" s="784"/>
      <c r="DHP206" s="784"/>
      <c r="DHQ206" s="784"/>
      <c r="DHR206" s="784"/>
      <c r="DHS206" s="784"/>
      <c r="DHT206" s="784"/>
      <c r="DHU206" s="784"/>
      <c r="DHV206" s="784"/>
      <c r="DHW206" s="784"/>
      <c r="DHX206" s="784"/>
      <c r="DHY206" s="784"/>
      <c r="DHZ206" s="784"/>
      <c r="DIA206" s="784"/>
      <c r="DIB206" s="784"/>
      <c r="DIC206" s="784"/>
      <c r="DID206" s="784"/>
      <c r="DIE206" s="784"/>
      <c r="DIF206" s="784"/>
      <c r="DIG206" s="784"/>
      <c r="DIH206" s="784"/>
      <c r="DII206" s="784"/>
      <c r="DIJ206" s="784"/>
      <c r="DIK206" s="784"/>
      <c r="DIL206" s="784"/>
      <c r="DIM206" s="784"/>
      <c r="DIN206" s="784"/>
      <c r="DIO206" s="784"/>
      <c r="DIP206" s="784"/>
      <c r="DIQ206" s="784"/>
      <c r="DIR206" s="784"/>
      <c r="DIS206" s="784"/>
      <c r="DIT206" s="784"/>
      <c r="DIU206" s="784"/>
      <c r="DIV206" s="784"/>
      <c r="DIW206" s="784"/>
      <c r="DIX206" s="784"/>
      <c r="DIY206" s="784"/>
      <c r="DIZ206" s="784"/>
      <c r="DJA206" s="784"/>
      <c r="DJB206" s="784"/>
      <c r="DJC206" s="784"/>
      <c r="DJD206" s="784"/>
      <c r="DJE206" s="784"/>
      <c r="DJF206" s="784"/>
      <c r="DJG206" s="784"/>
      <c r="DJH206" s="784"/>
      <c r="DJI206" s="784"/>
      <c r="DJJ206" s="784"/>
      <c r="DJK206" s="784"/>
      <c r="DJL206" s="784"/>
      <c r="DJM206" s="784"/>
      <c r="DJN206" s="784"/>
      <c r="DJO206" s="784"/>
      <c r="DJP206" s="784"/>
      <c r="DJQ206" s="784"/>
      <c r="DJR206" s="784"/>
      <c r="DJS206" s="784"/>
      <c r="DJT206" s="784"/>
      <c r="DJU206" s="784"/>
      <c r="DJV206" s="784"/>
      <c r="DJW206" s="784"/>
      <c r="DJX206" s="784"/>
      <c r="DJY206" s="784"/>
      <c r="DJZ206" s="784"/>
      <c r="DKA206" s="784"/>
      <c r="DKB206" s="784"/>
      <c r="DKC206" s="784"/>
      <c r="DKD206" s="784"/>
      <c r="DKE206" s="784"/>
      <c r="DKF206" s="784"/>
      <c r="DKG206" s="784"/>
      <c r="DKH206" s="784"/>
      <c r="DKI206" s="784"/>
      <c r="DKJ206" s="784"/>
      <c r="DKK206" s="784"/>
      <c r="DKL206" s="784"/>
      <c r="DKM206" s="784"/>
      <c r="DKN206" s="784"/>
      <c r="DKO206" s="784"/>
      <c r="DKP206" s="784"/>
      <c r="DKQ206" s="784"/>
      <c r="DKR206" s="784"/>
      <c r="DKS206" s="784"/>
      <c r="DKT206" s="784"/>
      <c r="DKU206" s="784"/>
      <c r="DKV206" s="784"/>
      <c r="DKW206" s="784"/>
      <c r="DKX206" s="784"/>
      <c r="DKY206" s="784"/>
      <c r="DKZ206" s="784"/>
      <c r="DLA206" s="784"/>
      <c r="DLB206" s="784"/>
      <c r="DLC206" s="784"/>
      <c r="DLD206" s="784"/>
      <c r="DLE206" s="784"/>
      <c r="DLF206" s="784"/>
      <c r="DLG206" s="784"/>
      <c r="DLH206" s="784"/>
      <c r="DLI206" s="784"/>
      <c r="DLJ206" s="784"/>
      <c r="DLK206" s="784"/>
      <c r="DLL206" s="784"/>
      <c r="DLM206" s="784"/>
      <c r="DLN206" s="784"/>
      <c r="DLO206" s="784"/>
      <c r="DLP206" s="784"/>
      <c r="DLQ206" s="784"/>
      <c r="DLR206" s="784"/>
      <c r="DLS206" s="784"/>
      <c r="DLT206" s="784"/>
      <c r="DLU206" s="784"/>
      <c r="DLV206" s="784"/>
      <c r="DLW206" s="784"/>
      <c r="DLX206" s="784"/>
      <c r="DLY206" s="784"/>
      <c r="DLZ206" s="784"/>
      <c r="DMA206" s="784"/>
      <c r="DMB206" s="784"/>
      <c r="DMC206" s="784"/>
      <c r="DMD206" s="784"/>
      <c r="DME206" s="784"/>
      <c r="DMF206" s="784"/>
      <c r="DMG206" s="784"/>
      <c r="DMH206" s="784"/>
      <c r="DMI206" s="784"/>
      <c r="DMJ206" s="784"/>
      <c r="DMK206" s="784"/>
      <c r="DML206" s="784"/>
      <c r="DMM206" s="784"/>
      <c r="DMN206" s="784"/>
      <c r="DMO206" s="784"/>
      <c r="DMP206" s="784"/>
      <c r="DMQ206" s="784"/>
      <c r="DMR206" s="784"/>
      <c r="DMS206" s="784"/>
      <c r="DMT206" s="784"/>
      <c r="DMU206" s="784"/>
      <c r="DMV206" s="784"/>
      <c r="DMW206" s="784"/>
      <c r="DMX206" s="784"/>
      <c r="DMY206" s="784"/>
      <c r="DMZ206" s="784"/>
      <c r="DNA206" s="784"/>
      <c r="DNB206" s="784"/>
      <c r="DNC206" s="784"/>
      <c r="DND206" s="784"/>
      <c r="DNE206" s="784"/>
      <c r="DNF206" s="784"/>
      <c r="DNG206" s="784"/>
      <c r="DNH206" s="784"/>
      <c r="DNI206" s="784"/>
      <c r="DNJ206" s="784"/>
      <c r="DNK206" s="784"/>
      <c r="DNL206" s="784"/>
      <c r="DNM206" s="784"/>
      <c r="DNN206" s="784"/>
      <c r="DNO206" s="784"/>
      <c r="DNP206" s="784"/>
      <c r="DNQ206" s="784"/>
      <c r="DNR206" s="784"/>
      <c r="DNS206" s="784"/>
      <c r="DNT206" s="784"/>
      <c r="DNU206" s="784"/>
      <c r="DNV206" s="784"/>
      <c r="DNW206" s="784"/>
      <c r="DNX206" s="784"/>
      <c r="DNY206" s="784"/>
      <c r="DNZ206" s="784"/>
      <c r="DOA206" s="784"/>
      <c r="DOB206" s="784"/>
      <c r="DOC206" s="784"/>
      <c r="DOD206" s="784"/>
      <c r="DOE206" s="784"/>
      <c r="DOF206" s="784"/>
      <c r="DOG206" s="784"/>
      <c r="DOH206" s="784"/>
      <c r="DOI206" s="784"/>
      <c r="DOJ206" s="784"/>
      <c r="DOK206" s="784"/>
      <c r="DOL206" s="784"/>
      <c r="DOM206" s="784"/>
      <c r="DON206" s="784"/>
      <c r="DOO206" s="784"/>
      <c r="DOP206" s="784"/>
      <c r="DOQ206" s="784"/>
      <c r="DOR206" s="784"/>
      <c r="DOS206" s="784"/>
      <c r="DOT206" s="784"/>
      <c r="DOU206" s="784"/>
      <c r="DOV206" s="784"/>
      <c r="DOW206" s="784"/>
      <c r="DOX206" s="784"/>
      <c r="DOY206" s="784"/>
      <c r="DOZ206" s="784"/>
      <c r="DPA206" s="784"/>
      <c r="DPB206" s="784"/>
      <c r="DPC206" s="784"/>
      <c r="DPD206" s="784"/>
      <c r="DPE206" s="784"/>
      <c r="DPF206" s="784"/>
      <c r="DPG206" s="784"/>
      <c r="DPH206" s="784"/>
      <c r="DPI206" s="784"/>
      <c r="DPJ206" s="784"/>
      <c r="DPK206" s="784"/>
      <c r="DPL206" s="784"/>
      <c r="DPM206" s="784"/>
      <c r="DPN206" s="784"/>
      <c r="DPO206" s="784"/>
      <c r="DPP206" s="784"/>
      <c r="DPQ206" s="784"/>
      <c r="DPR206" s="784"/>
      <c r="DPS206" s="784"/>
      <c r="DPT206" s="784"/>
      <c r="DPU206" s="784"/>
      <c r="DPV206" s="784"/>
      <c r="DPW206" s="784"/>
      <c r="DPX206" s="784"/>
      <c r="DPY206" s="784"/>
      <c r="DPZ206" s="784"/>
      <c r="DQA206" s="784"/>
      <c r="DQB206" s="784"/>
      <c r="DQC206" s="784"/>
      <c r="DQD206" s="784"/>
      <c r="DQE206" s="784"/>
      <c r="DQF206" s="784"/>
      <c r="DQG206" s="784"/>
      <c r="DQH206" s="784"/>
      <c r="DQI206" s="784"/>
      <c r="DQJ206" s="784"/>
      <c r="DQK206" s="784"/>
      <c r="DQL206" s="784"/>
      <c r="DQM206" s="784"/>
      <c r="DQN206" s="784"/>
      <c r="DQO206" s="784"/>
      <c r="DQP206" s="784"/>
      <c r="DQQ206" s="784"/>
      <c r="DQR206" s="784"/>
      <c r="DQS206" s="784"/>
      <c r="DQT206" s="784"/>
      <c r="DQU206" s="784"/>
      <c r="DQV206" s="784"/>
      <c r="DQW206" s="784"/>
      <c r="DQX206" s="784"/>
      <c r="DQY206" s="784"/>
      <c r="DQZ206" s="784"/>
      <c r="DRA206" s="784"/>
      <c r="DRB206" s="784"/>
      <c r="DRC206" s="784"/>
      <c r="DRD206" s="784"/>
      <c r="DRE206" s="784"/>
      <c r="DRF206" s="784"/>
      <c r="DRG206" s="784"/>
      <c r="DRH206" s="784"/>
      <c r="DRI206" s="784"/>
      <c r="DRJ206" s="784"/>
      <c r="DRK206" s="784"/>
      <c r="DRL206" s="784"/>
      <c r="DRM206" s="784"/>
      <c r="DRN206" s="784"/>
      <c r="DRO206" s="784"/>
      <c r="DRP206" s="784"/>
      <c r="DRQ206" s="784"/>
      <c r="DRR206" s="784"/>
      <c r="DRS206" s="784"/>
      <c r="DRT206" s="784"/>
      <c r="DRU206" s="784"/>
      <c r="DRV206" s="784"/>
      <c r="DRW206" s="784"/>
      <c r="DRX206" s="784"/>
      <c r="DRY206" s="784"/>
      <c r="DRZ206" s="784"/>
      <c r="DSA206" s="784"/>
      <c r="DSB206" s="784"/>
      <c r="DSC206" s="784"/>
      <c r="DSD206" s="784"/>
      <c r="DSE206" s="784"/>
      <c r="DSF206" s="784"/>
      <c r="DSG206" s="784"/>
      <c r="DSH206" s="784"/>
      <c r="DSI206" s="784"/>
      <c r="DSJ206" s="784"/>
      <c r="DSK206" s="784"/>
      <c r="DSL206" s="784"/>
      <c r="DSM206" s="784"/>
      <c r="DSN206" s="784"/>
      <c r="DSO206" s="784"/>
      <c r="DSP206" s="784"/>
      <c r="DSQ206" s="784"/>
      <c r="DSR206" s="784"/>
      <c r="DSS206" s="784"/>
      <c r="DST206" s="784"/>
      <c r="DSU206" s="784"/>
      <c r="DSV206" s="784"/>
      <c r="DSW206" s="784"/>
      <c r="DSX206" s="784"/>
      <c r="DSY206" s="784"/>
      <c r="DSZ206" s="784"/>
      <c r="DTA206" s="784"/>
      <c r="DTB206" s="784"/>
      <c r="DTC206" s="784"/>
      <c r="DTD206" s="784"/>
      <c r="DTE206" s="784"/>
      <c r="DTF206" s="784"/>
      <c r="DTG206" s="784"/>
      <c r="DTH206" s="784"/>
      <c r="DTI206" s="784"/>
      <c r="DTJ206" s="784"/>
      <c r="DTK206" s="784"/>
      <c r="DTL206" s="784"/>
      <c r="DTM206" s="784"/>
      <c r="DTN206" s="784"/>
      <c r="DTO206" s="784"/>
      <c r="DTP206" s="784"/>
      <c r="DTQ206" s="784"/>
      <c r="DTR206" s="784"/>
      <c r="DTS206" s="784"/>
      <c r="DTT206" s="784"/>
      <c r="DTU206" s="784"/>
      <c r="DTV206" s="784"/>
      <c r="DTW206" s="784"/>
      <c r="DTX206" s="784"/>
      <c r="DTY206" s="784"/>
      <c r="DTZ206" s="784"/>
      <c r="DUA206" s="784"/>
      <c r="DUB206" s="784"/>
      <c r="DUC206" s="784"/>
      <c r="DUD206" s="784"/>
      <c r="DUE206" s="784"/>
      <c r="DUF206" s="784"/>
      <c r="DUG206" s="784"/>
      <c r="DUH206" s="784"/>
      <c r="DUI206" s="784"/>
      <c r="DUJ206" s="784"/>
      <c r="DUK206" s="784"/>
      <c r="DUL206" s="784"/>
      <c r="DUM206" s="784"/>
      <c r="DUN206" s="784"/>
      <c r="DUO206" s="784"/>
      <c r="DUP206" s="784"/>
      <c r="DUQ206" s="784"/>
      <c r="DUR206" s="784"/>
      <c r="DUS206" s="784"/>
      <c r="DUT206" s="784"/>
      <c r="DUU206" s="784"/>
      <c r="DUV206" s="784"/>
      <c r="DUW206" s="784"/>
      <c r="DUX206" s="784"/>
      <c r="DUY206" s="784"/>
      <c r="DUZ206" s="784"/>
      <c r="DVA206" s="784"/>
      <c r="DVB206" s="784"/>
      <c r="DVC206" s="784"/>
      <c r="DVD206" s="784"/>
      <c r="DVE206" s="784"/>
      <c r="DVF206" s="784"/>
      <c r="DVG206" s="784"/>
      <c r="DVH206" s="784"/>
      <c r="DVI206" s="784"/>
      <c r="DVJ206" s="784"/>
      <c r="DVK206" s="784"/>
      <c r="DVL206" s="784"/>
      <c r="DVM206" s="784"/>
      <c r="DVN206" s="784"/>
      <c r="DVO206" s="784"/>
      <c r="DVP206" s="784"/>
      <c r="DVQ206" s="784"/>
      <c r="DVR206" s="784"/>
      <c r="DVS206" s="784"/>
      <c r="DVT206" s="784"/>
      <c r="DVU206" s="784"/>
      <c r="DVV206" s="784"/>
      <c r="DVW206" s="784"/>
      <c r="DVX206" s="784"/>
      <c r="DVY206" s="784"/>
      <c r="DVZ206" s="784"/>
      <c r="DWA206" s="784"/>
      <c r="DWB206" s="784"/>
      <c r="DWC206" s="784"/>
      <c r="DWD206" s="784"/>
      <c r="DWE206" s="784"/>
      <c r="DWF206" s="784"/>
      <c r="DWG206" s="784"/>
      <c r="DWH206" s="784"/>
      <c r="DWI206" s="784"/>
      <c r="DWJ206" s="784"/>
      <c r="DWK206" s="784"/>
      <c r="DWL206" s="784"/>
      <c r="DWM206" s="784"/>
      <c r="DWN206" s="784"/>
      <c r="DWO206" s="784"/>
      <c r="DWP206" s="784"/>
      <c r="DWQ206" s="784"/>
      <c r="DWR206" s="784"/>
      <c r="DWS206" s="784"/>
      <c r="DWT206" s="784"/>
      <c r="DWU206" s="784"/>
      <c r="DWV206" s="784"/>
      <c r="DWW206" s="784"/>
      <c r="DWX206" s="784"/>
      <c r="DWY206" s="784"/>
      <c r="DWZ206" s="784"/>
      <c r="DXA206" s="784"/>
      <c r="DXB206" s="784"/>
      <c r="DXC206" s="784"/>
      <c r="DXD206" s="784"/>
      <c r="DXE206" s="784"/>
      <c r="DXF206" s="784"/>
      <c r="DXG206" s="784"/>
      <c r="DXH206" s="784"/>
      <c r="DXI206" s="784"/>
      <c r="DXJ206" s="784"/>
      <c r="DXK206" s="784"/>
      <c r="DXL206" s="784"/>
      <c r="DXM206" s="784"/>
      <c r="DXN206" s="784"/>
      <c r="DXO206" s="784"/>
      <c r="DXP206" s="784"/>
      <c r="DXQ206" s="784"/>
      <c r="DXR206" s="784"/>
      <c r="DXS206" s="784"/>
      <c r="DXT206" s="784"/>
      <c r="DXU206" s="784"/>
      <c r="DXV206" s="784"/>
      <c r="DXW206" s="784"/>
      <c r="DXX206" s="784"/>
      <c r="DXY206" s="784"/>
      <c r="DXZ206" s="784"/>
      <c r="DYA206" s="784"/>
      <c r="DYB206" s="784"/>
      <c r="DYC206" s="784"/>
      <c r="DYD206" s="784"/>
      <c r="DYE206" s="784"/>
      <c r="DYF206" s="784"/>
      <c r="DYG206" s="784"/>
      <c r="DYH206" s="784"/>
      <c r="DYI206" s="784"/>
      <c r="DYJ206" s="784"/>
      <c r="DYK206" s="784"/>
      <c r="DYL206" s="784"/>
      <c r="DYM206" s="784"/>
      <c r="DYN206" s="784"/>
      <c r="DYO206" s="784"/>
      <c r="DYP206" s="784"/>
      <c r="DYQ206" s="784"/>
      <c r="DYR206" s="784"/>
      <c r="DYS206" s="784"/>
      <c r="DYT206" s="784"/>
      <c r="DYU206" s="784"/>
      <c r="DYV206" s="784"/>
      <c r="DYW206" s="784"/>
      <c r="DYX206" s="784"/>
      <c r="DYY206" s="784"/>
      <c r="DYZ206" s="784"/>
      <c r="DZA206" s="784"/>
      <c r="DZB206" s="784"/>
      <c r="DZC206" s="784"/>
      <c r="DZD206" s="784"/>
      <c r="DZE206" s="784"/>
      <c r="DZF206" s="784"/>
      <c r="DZG206" s="784"/>
      <c r="DZH206" s="784"/>
      <c r="DZI206" s="784"/>
      <c r="DZJ206" s="784"/>
      <c r="DZK206" s="784"/>
      <c r="DZL206" s="784"/>
      <c r="DZM206" s="784"/>
      <c r="DZN206" s="784"/>
      <c r="DZO206" s="784"/>
      <c r="DZP206" s="784"/>
      <c r="DZQ206" s="784"/>
      <c r="DZR206" s="784"/>
      <c r="DZS206" s="784"/>
      <c r="DZT206" s="784"/>
      <c r="DZU206" s="784"/>
      <c r="DZV206" s="784"/>
      <c r="DZW206" s="784"/>
      <c r="DZX206" s="784"/>
      <c r="DZY206" s="784"/>
      <c r="DZZ206" s="784"/>
      <c r="EAA206" s="784"/>
      <c r="EAB206" s="784"/>
      <c r="EAC206" s="784"/>
      <c r="EAD206" s="784"/>
      <c r="EAE206" s="784"/>
      <c r="EAF206" s="784"/>
      <c r="EAG206" s="784"/>
      <c r="EAH206" s="784"/>
      <c r="EAI206" s="784"/>
      <c r="EAJ206" s="784"/>
      <c r="EAK206" s="784"/>
      <c r="EAL206" s="784"/>
      <c r="EAM206" s="784"/>
      <c r="EAN206" s="784"/>
      <c r="EAO206" s="784"/>
      <c r="EAP206" s="784"/>
      <c r="EAQ206" s="784"/>
      <c r="EAR206" s="784"/>
      <c r="EAS206" s="784"/>
      <c r="EAT206" s="784"/>
      <c r="EAU206" s="784"/>
      <c r="EAV206" s="784"/>
      <c r="EAW206" s="784"/>
      <c r="EAX206" s="784"/>
      <c r="EAY206" s="784"/>
      <c r="EAZ206" s="784"/>
      <c r="EBA206" s="784"/>
      <c r="EBB206" s="784"/>
      <c r="EBC206" s="784"/>
      <c r="EBD206" s="784"/>
      <c r="EBE206" s="784"/>
      <c r="EBF206" s="784"/>
      <c r="EBG206" s="784"/>
      <c r="EBH206" s="784"/>
      <c r="EBI206" s="784"/>
      <c r="EBJ206" s="784"/>
      <c r="EBK206" s="784"/>
      <c r="EBL206" s="784"/>
      <c r="EBM206" s="784"/>
      <c r="EBN206" s="784"/>
      <c r="EBO206" s="784"/>
      <c r="EBP206" s="784"/>
      <c r="EBQ206" s="784"/>
      <c r="EBR206" s="784"/>
      <c r="EBS206" s="784"/>
      <c r="EBT206" s="784"/>
      <c r="EBU206" s="784"/>
      <c r="EBV206" s="784"/>
      <c r="EBW206" s="784"/>
      <c r="EBX206" s="784"/>
      <c r="EBY206" s="784"/>
      <c r="EBZ206" s="784"/>
      <c r="ECA206" s="784"/>
      <c r="ECB206" s="784"/>
      <c r="ECC206" s="784"/>
      <c r="ECD206" s="784"/>
      <c r="ECE206" s="784"/>
      <c r="ECF206" s="784"/>
      <c r="ECG206" s="784"/>
      <c r="ECH206" s="784"/>
      <c r="ECI206" s="784"/>
      <c r="ECJ206" s="784"/>
      <c r="ECK206" s="784"/>
      <c r="ECL206" s="784"/>
      <c r="ECM206" s="784"/>
      <c r="ECN206" s="784"/>
      <c r="ECO206" s="784"/>
      <c r="ECP206" s="784"/>
      <c r="ECQ206" s="784"/>
      <c r="ECR206" s="784"/>
      <c r="ECS206" s="784"/>
      <c r="ECT206" s="784"/>
      <c r="ECU206" s="784"/>
      <c r="ECV206" s="784"/>
      <c r="ECW206" s="784"/>
      <c r="ECX206" s="784"/>
      <c r="ECY206" s="784"/>
      <c r="ECZ206" s="784"/>
      <c r="EDA206" s="784"/>
      <c r="EDB206" s="784"/>
      <c r="EDC206" s="784"/>
      <c r="EDD206" s="784"/>
      <c r="EDE206" s="784"/>
      <c r="EDF206" s="784"/>
      <c r="EDG206" s="784"/>
      <c r="EDH206" s="784"/>
      <c r="EDI206" s="784"/>
      <c r="EDJ206" s="784"/>
      <c r="EDK206" s="784"/>
      <c r="EDL206" s="784"/>
      <c r="EDM206" s="784"/>
      <c r="EDN206" s="784"/>
      <c r="EDO206" s="784"/>
      <c r="EDP206" s="784"/>
      <c r="EDQ206" s="784"/>
      <c r="EDR206" s="784"/>
      <c r="EDS206" s="784"/>
      <c r="EDT206" s="784"/>
      <c r="EDU206" s="784"/>
      <c r="EDV206" s="784"/>
      <c r="EDW206" s="784"/>
      <c r="EDX206" s="784"/>
      <c r="EDY206" s="784"/>
      <c r="EDZ206" s="784"/>
      <c r="EEA206" s="784"/>
      <c r="EEB206" s="784"/>
      <c r="EEC206" s="784"/>
      <c r="EED206" s="784"/>
      <c r="EEE206" s="784"/>
      <c r="EEF206" s="784"/>
      <c r="EEG206" s="784"/>
      <c r="EEH206" s="784"/>
      <c r="EEI206" s="784"/>
      <c r="EEJ206" s="784"/>
      <c r="EEK206" s="784"/>
      <c r="EEL206" s="784"/>
      <c r="EEM206" s="784"/>
      <c r="EEN206" s="784"/>
      <c r="EEO206" s="784"/>
      <c r="EEP206" s="784"/>
      <c r="EEQ206" s="784"/>
      <c r="EER206" s="784"/>
      <c r="EES206" s="784"/>
      <c r="EET206" s="784"/>
      <c r="EEU206" s="784"/>
      <c r="EEV206" s="784"/>
      <c r="EEW206" s="784"/>
      <c r="EEX206" s="784"/>
      <c r="EEY206" s="784"/>
      <c r="EEZ206" s="784"/>
      <c r="EFA206" s="784"/>
      <c r="EFB206" s="784"/>
      <c r="EFC206" s="784"/>
      <c r="EFD206" s="784"/>
      <c r="EFE206" s="784"/>
      <c r="EFF206" s="784"/>
      <c r="EFG206" s="784"/>
      <c r="EFH206" s="784"/>
      <c r="EFI206" s="784"/>
      <c r="EFJ206" s="784"/>
      <c r="EFK206" s="784"/>
      <c r="EFL206" s="784"/>
      <c r="EFM206" s="784"/>
      <c r="EFN206" s="784"/>
      <c r="EFO206" s="784"/>
      <c r="EFP206" s="784"/>
      <c r="EFQ206" s="784"/>
      <c r="EFR206" s="784"/>
      <c r="EFS206" s="784"/>
      <c r="EFT206" s="784"/>
      <c r="EFU206" s="784"/>
      <c r="EFV206" s="784"/>
      <c r="EFW206" s="784"/>
      <c r="EFX206" s="784"/>
      <c r="EFY206" s="784"/>
      <c r="EFZ206" s="784"/>
      <c r="EGA206" s="784"/>
      <c r="EGB206" s="784"/>
      <c r="EGC206" s="784"/>
      <c r="EGD206" s="784"/>
      <c r="EGE206" s="784"/>
      <c r="EGF206" s="784"/>
      <c r="EGG206" s="784"/>
      <c r="EGH206" s="784"/>
      <c r="EGI206" s="784"/>
      <c r="EGJ206" s="784"/>
      <c r="EGK206" s="784"/>
      <c r="EGL206" s="784"/>
      <c r="EGM206" s="784"/>
      <c r="EGN206" s="784"/>
      <c r="EGO206" s="784"/>
      <c r="EGP206" s="784"/>
      <c r="EGQ206" s="784"/>
      <c r="EGR206" s="784"/>
      <c r="EGS206" s="784"/>
      <c r="EGT206" s="784"/>
      <c r="EGU206" s="784"/>
      <c r="EGV206" s="784"/>
      <c r="EGW206" s="784"/>
      <c r="EGX206" s="784"/>
      <c r="EGY206" s="784"/>
      <c r="EGZ206" s="784"/>
      <c r="EHA206" s="784"/>
      <c r="EHB206" s="784"/>
      <c r="EHC206" s="784"/>
      <c r="EHD206" s="784"/>
      <c r="EHE206" s="784"/>
      <c r="EHF206" s="784"/>
      <c r="EHG206" s="784"/>
      <c r="EHH206" s="784"/>
      <c r="EHI206" s="784"/>
      <c r="EHJ206" s="784"/>
      <c r="EHK206" s="784"/>
      <c r="EHL206" s="784"/>
      <c r="EHM206" s="784"/>
      <c r="EHN206" s="784"/>
      <c r="EHO206" s="784"/>
      <c r="EHP206" s="784"/>
      <c r="EHQ206" s="784"/>
      <c r="EHR206" s="784"/>
      <c r="EHS206" s="784"/>
      <c r="EHT206" s="784"/>
      <c r="EHU206" s="784"/>
      <c r="EHV206" s="784"/>
      <c r="EHW206" s="784"/>
      <c r="EHX206" s="784"/>
      <c r="EHY206" s="784"/>
      <c r="EHZ206" s="784"/>
      <c r="EIA206" s="784"/>
      <c r="EIB206" s="784"/>
      <c r="EIC206" s="784"/>
      <c r="EID206" s="784"/>
      <c r="EIE206" s="784"/>
      <c r="EIF206" s="784"/>
      <c r="EIG206" s="784"/>
      <c r="EIH206" s="784"/>
      <c r="EII206" s="784"/>
      <c r="EIJ206" s="784"/>
      <c r="EIK206" s="784"/>
      <c r="EIL206" s="784"/>
      <c r="EIM206" s="784"/>
      <c r="EIN206" s="784"/>
      <c r="EIO206" s="784"/>
      <c r="EIP206" s="784"/>
      <c r="EIQ206" s="784"/>
      <c r="EIR206" s="784"/>
      <c r="EIS206" s="784"/>
      <c r="EIT206" s="784"/>
      <c r="EIU206" s="784"/>
      <c r="EIV206" s="784"/>
      <c r="EIW206" s="784"/>
      <c r="EIX206" s="784"/>
      <c r="EIY206" s="784"/>
      <c r="EIZ206" s="784"/>
      <c r="EJA206" s="784"/>
      <c r="EJB206" s="784"/>
      <c r="EJC206" s="784"/>
      <c r="EJD206" s="784"/>
      <c r="EJE206" s="784"/>
      <c r="EJF206" s="784"/>
      <c r="EJG206" s="784"/>
      <c r="EJH206" s="784"/>
      <c r="EJI206" s="784"/>
      <c r="EJJ206" s="784"/>
      <c r="EJK206" s="784"/>
      <c r="EJL206" s="784"/>
      <c r="EJM206" s="784"/>
      <c r="EJN206" s="784"/>
      <c r="EJO206" s="784"/>
      <c r="EJP206" s="784"/>
      <c r="EJQ206" s="784"/>
      <c r="EJR206" s="784"/>
      <c r="EJS206" s="784"/>
      <c r="EJT206" s="784"/>
      <c r="EJU206" s="784"/>
      <c r="EJV206" s="784"/>
      <c r="EJW206" s="784"/>
      <c r="EJX206" s="784"/>
      <c r="EJY206" s="784"/>
      <c r="EJZ206" s="784"/>
      <c r="EKA206" s="784"/>
      <c r="EKB206" s="784"/>
      <c r="EKC206" s="784"/>
      <c r="EKD206" s="784"/>
      <c r="EKE206" s="784"/>
      <c r="EKF206" s="784"/>
      <c r="EKG206" s="784"/>
      <c r="EKH206" s="784"/>
      <c r="EKI206" s="784"/>
      <c r="EKJ206" s="784"/>
      <c r="EKK206" s="784"/>
      <c r="EKL206" s="784"/>
      <c r="EKM206" s="784"/>
      <c r="EKN206" s="784"/>
      <c r="EKO206" s="784"/>
      <c r="EKP206" s="784"/>
      <c r="EKQ206" s="784"/>
      <c r="EKR206" s="784"/>
      <c r="EKS206" s="784"/>
      <c r="EKT206" s="784"/>
      <c r="EKU206" s="784"/>
      <c r="EKV206" s="784"/>
      <c r="EKW206" s="784"/>
      <c r="EKX206" s="784"/>
      <c r="EKY206" s="784"/>
      <c r="EKZ206" s="784"/>
      <c r="ELA206" s="784"/>
      <c r="ELB206" s="784"/>
      <c r="ELC206" s="784"/>
      <c r="ELD206" s="784"/>
      <c r="ELE206" s="784"/>
      <c r="ELF206" s="784"/>
      <c r="ELG206" s="784"/>
      <c r="ELH206" s="784"/>
      <c r="ELI206" s="784"/>
      <c r="ELJ206" s="784"/>
      <c r="ELK206" s="784"/>
      <c r="ELL206" s="784"/>
      <c r="ELM206" s="784"/>
      <c r="ELN206" s="784"/>
      <c r="ELO206" s="784"/>
      <c r="ELP206" s="784"/>
      <c r="ELQ206" s="784"/>
      <c r="ELR206" s="784"/>
      <c r="ELS206" s="784"/>
      <c r="ELT206" s="784"/>
      <c r="ELU206" s="784"/>
      <c r="ELV206" s="784"/>
      <c r="ELW206" s="784"/>
      <c r="ELX206" s="784"/>
      <c r="ELY206" s="784"/>
      <c r="ELZ206" s="784"/>
      <c r="EMA206" s="784"/>
      <c r="EMB206" s="784"/>
      <c r="EMC206" s="784"/>
      <c r="EMD206" s="784"/>
      <c r="EME206" s="784"/>
      <c r="EMF206" s="784"/>
      <c r="EMG206" s="784"/>
      <c r="EMH206" s="784"/>
      <c r="EMI206" s="784"/>
      <c r="EMJ206" s="784"/>
      <c r="EMK206" s="784"/>
      <c r="EML206" s="784"/>
      <c r="EMM206" s="784"/>
      <c r="EMN206" s="784"/>
      <c r="EMO206" s="784"/>
      <c r="EMP206" s="784"/>
      <c r="EMQ206" s="784"/>
      <c r="EMR206" s="784"/>
      <c r="EMS206" s="784"/>
      <c r="EMT206" s="784"/>
      <c r="EMU206" s="784"/>
      <c r="EMV206" s="784"/>
      <c r="EMW206" s="784"/>
      <c r="EMX206" s="784"/>
      <c r="EMY206" s="784"/>
      <c r="EMZ206" s="784"/>
      <c r="ENA206" s="784"/>
      <c r="ENB206" s="784"/>
      <c r="ENC206" s="784"/>
      <c r="END206" s="784"/>
      <c r="ENE206" s="784"/>
      <c r="ENF206" s="784"/>
      <c r="ENG206" s="784"/>
      <c r="ENH206" s="784"/>
      <c r="ENI206" s="784"/>
      <c r="ENJ206" s="784"/>
      <c r="ENK206" s="784"/>
      <c r="ENL206" s="784"/>
      <c r="ENM206" s="784"/>
      <c r="ENN206" s="784"/>
      <c r="ENO206" s="784"/>
      <c r="ENP206" s="784"/>
      <c r="ENQ206" s="784"/>
      <c r="ENR206" s="784"/>
      <c r="ENS206" s="784"/>
      <c r="ENT206" s="784"/>
      <c r="ENU206" s="784"/>
      <c r="ENV206" s="784"/>
      <c r="ENW206" s="784"/>
      <c r="ENX206" s="784"/>
      <c r="ENY206" s="784"/>
      <c r="ENZ206" s="784"/>
      <c r="EOA206" s="784"/>
      <c r="EOB206" s="784"/>
      <c r="EOC206" s="784"/>
      <c r="EOD206" s="784"/>
      <c r="EOE206" s="784"/>
      <c r="EOF206" s="784"/>
      <c r="EOG206" s="784"/>
      <c r="EOH206" s="784"/>
      <c r="EOI206" s="784"/>
      <c r="EOJ206" s="784"/>
      <c r="EOK206" s="784"/>
      <c r="EOL206" s="784"/>
      <c r="EOM206" s="784"/>
      <c r="EON206" s="784"/>
      <c r="EOO206" s="784"/>
      <c r="EOP206" s="784"/>
      <c r="EOQ206" s="784"/>
      <c r="EOR206" s="784"/>
      <c r="EOS206" s="784"/>
      <c r="EOT206" s="784"/>
      <c r="EOU206" s="784"/>
      <c r="EOV206" s="784"/>
      <c r="EOW206" s="784"/>
      <c r="EOX206" s="784"/>
      <c r="EOY206" s="784"/>
      <c r="EOZ206" s="784"/>
      <c r="EPA206" s="784"/>
      <c r="EPB206" s="784"/>
      <c r="EPC206" s="784"/>
      <c r="EPD206" s="784"/>
      <c r="EPE206" s="784"/>
      <c r="EPF206" s="784"/>
      <c r="EPG206" s="784"/>
      <c r="EPH206" s="784"/>
      <c r="EPI206" s="784"/>
      <c r="EPJ206" s="784"/>
      <c r="EPK206" s="784"/>
      <c r="EPL206" s="784"/>
      <c r="EPM206" s="784"/>
      <c r="EPN206" s="784"/>
      <c r="EPO206" s="784"/>
      <c r="EPP206" s="784"/>
      <c r="EPQ206" s="784"/>
      <c r="EPR206" s="784"/>
      <c r="EPS206" s="784"/>
      <c r="EPT206" s="784"/>
      <c r="EPU206" s="784"/>
      <c r="EPV206" s="784"/>
      <c r="EPW206" s="784"/>
      <c r="EPX206" s="784"/>
      <c r="EPY206" s="784"/>
      <c r="EPZ206" s="784"/>
      <c r="EQA206" s="784"/>
      <c r="EQB206" s="784"/>
      <c r="EQC206" s="784"/>
      <c r="EQD206" s="784"/>
      <c r="EQE206" s="784"/>
      <c r="EQF206" s="784"/>
      <c r="EQG206" s="784"/>
      <c r="EQH206" s="784"/>
      <c r="EQI206" s="784"/>
      <c r="EQJ206" s="784"/>
      <c r="EQK206" s="784"/>
      <c r="EQL206" s="784"/>
      <c r="EQM206" s="784"/>
      <c r="EQN206" s="784"/>
      <c r="EQO206" s="784"/>
      <c r="EQP206" s="784"/>
      <c r="EQQ206" s="784"/>
      <c r="EQR206" s="784"/>
      <c r="EQS206" s="784"/>
      <c r="EQT206" s="784"/>
      <c r="EQU206" s="784"/>
      <c r="EQV206" s="784"/>
      <c r="EQW206" s="784"/>
      <c r="EQX206" s="784"/>
      <c r="EQY206" s="784"/>
      <c r="EQZ206" s="784"/>
      <c r="ERA206" s="784"/>
      <c r="ERB206" s="784"/>
      <c r="ERC206" s="784"/>
      <c r="ERD206" s="784"/>
      <c r="ERE206" s="784"/>
      <c r="ERF206" s="784"/>
      <c r="ERG206" s="784"/>
      <c r="ERH206" s="784"/>
      <c r="ERI206" s="784"/>
      <c r="ERJ206" s="784"/>
      <c r="ERK206" s="784"/>
      <c r="ERL206" s="784"/>
      <c r="ERM206" s="784"/>
      <c r="ERN206" s="784"/>
      <c r="ERO206" s="784"/>
      <c r="ERP206" s="784"/>
      <c r="ERQ206" s="784"/>
      <c r="ERR206" s="784"/>
      <c r="ERS206" s="784"/>
      <c r="ERT206" s="784"/>
      <c r="ERU206" s="784"/>
      <c r="ERV206" s="784"/>
      <c r="ERW206" s="784"/>
      <c r="ERX206" s="784"/>
      <c r="ERY206" s="784"/>
      <c r="ERZ206" s="784"/>
      <c r="ESA206" s="784"/>
      <c r="ESB206" s="784"/>
      <c r="ESC206" s="784"/>
      <c r="ESD206" s="784"/>
      <c r="ESE206" s="784"/>
      <c r="ESF206" s="784"/>
      <c r="ESG206" s="784"/>
      <c r="ESH206" s="784"/>
      <c r="ESI206" s="784"/>
      <c r="ESJ206" s="784"/>
      <c r="ESK206" s="784"/>
      <c r="ESL206" s="784"/>
      <c r="ESM206" s="784"/>
      <c r="ESN206" s="784"/>
      <c r="ESO206" s="784"/>
      <c r="ESP206" s="784"/>
      <c r="ESQ206" s="784"/>
      <c r="ESR206" s="784"/>
      <c r="ESS206" s="784"/>
      <c r="EST206" s="784"/>
      <c r="ESU206" s="784"/>
      <c r="ESV206" s="784"/>
      <c r="ESW206" s="784"/>
      <c r="ESX206" s="784"/>
      <c r="ESY206" s="784"/>
      <c r="ESZ206" s="784"/>
      <c r="ETA206" s="784"/>
      <c r="ETB206" s="784"/>
      <c r="ETC206" s="784"/>
      <c r="ETD206" s="784"/>
      <c r="ETE206" s="784"/>
      <c r="ETF206" s="784"/>
      <c r="ETG206" s="784"/>
      <c r="ETH206" s="784"/>
      <c r="ETI206" s="784"/>
      <c r="ETJ206" s="784"/>
      <c r="ETK206" s="784"/>
      <c r="ETL206" s="784"/>
      <c r="ETM206" s="784"/>
      <c r="ETN206" s="784"/>
      <c r="ETO206" s="784"/>
      <c r="ETP206" s="784"/>
      <c r="ETQ206" s="784"/>
      <c r="ETR206" s="784"/>
      <c r="ETS206" s="784"/>
      <c r="ETT206" s="784"/>
      <c r="ETU206" s="784"/>
      <c r="ETV206" s="784"/>
      <c r="ETW206" s="784"/>
      <c r="ETX206" s="784"/>
      <c r="ETY206" s="784"/>
      <c r="ETZ206" s="784"/>
      <c r="EUA206" s="784"/>
      <c r="EUB206" s="784"/>
      <c r="EUC206" s="784"/>
      <c r="EUD206" s="784"/>
      <c r="EUE206" s="784"/>
      <c r="EUF206" s="784"/>
      <c r="EUG206" s="784"/>
      <c r="EUH206" s="784"/>
      <c r="EUI206" s="784"/>
      <c r="EUJ206" s="784"/>
      <c r="EUK206" s="784"/>
      <c r="EUL206" s="784"/>
      <c r="EUM206" s="784"/>
      <c r="EUN206" s="784"/>
      <c r="EUO206" s="784"/>
      <c r="EUP206" s="784"/>
      <c r="EUQ206" s="784"/>
      <c r="EUR206" s="784"/>
      <c r="EUS206" s="784"/>
      <c r="EUT206" s="784"/>
      <c r="EUU206" s="784"/>
      <c r="EUV206" s="784"/>
      <c r="EUW206" s="784"/>
      <c r="EUX206" s="784"/>
      <c r="EUY206" s="784"/>
      <c r="EUZ206" s="784"/>
      <c r="EVA206" s="784"/>
      <c r="EVB206" s="784"/>
      <c r="EVC206" s="784"/>
      <c r="EVD206" s="784"/>
      <c r="EVE206" s="784"/>
      <c r="EVF206" s="784"/>
      <c r="EVG206" s="784"/>
      <c r="EVH206" s="784"/>
      <c r="EVI206" s="784"/>
      <c r="EVJ206" s="784"/>
      <c r="EVK206" s="784"/>
      <c r="EVL206" s="784"/>
      <c r="EVM206" s="784"/>
      <c r="EVN206" s="784"/>
      <c r="EVO206" s="784"/>
      <c r="EVP206" s="784"/>
      <c r="EVQ206" s="784"/>
      <c r="EVR206" s="784"/>
      <c r="EVS206" s="784"/>
      <c r="EVT206" s="784"/>
      <c r="EVU206" s="784"/>
      <c r="EVV206" s="784"/>
      <c r="EVW206" s="784"/>
      <c r="EVX206" s="784"/>
      <c r="EVY206" s="784"/>
      <c r="EVZ206" s="784"/>
      <c r="EWA206" s="784"/>
      <c r="EWB206" s="784"/>
      <c r="EWC206" s="784"/>
      <c r="EWD206" s="784"/>
      <c r="EWE206" s="784"/>
      <c r="EWF206" s="784"/>
      <c r="EWG206" s="784"/>
      <c r="EWH206" s="784"/>
      <c r="EWI206" s="784"/>
      <c r="EWJ206" s="784"/>
      <c r="EWK206" s="784"/>
      <c r="EWL206" s="784"/>
      <c r="EWM206" s="784"/>
      <c r="EWN206" s="784"/>
      <c r="EWO206" s="784"/>
      <c r="EWP206" s="784"/>
      <c r="EWQ206" s="784"/>
      <c r="EWR206" s="784"/>
      <c r="EWS206" s="784"/>
      <c r="EWT206" s="784"/>
      <c r="EWU206" s="784"/>
      <c r="EWV206" s="784"/>
      <c r="EWW206" s="784"/>
      <c r="EWX206" s="784"/>
      <c r="EWY206" s="784"/>
      <c r="EWZ206" s="784"/>
      <c r="EXA206" s="784"/>
      <c r="EXB206" s="784"/>
      <c r="EXC206" s="784"/>
      <c r="EXD206" s="784"/>
      <c r="EXE206" s="784"/>
      <c r="EXF206" s="784"/>
      <c r="EXG206" s="784"/>
      <c r="EXH206" s="784"/>
      <c r="EXI206" s="784"/>
      <c r="EXJ206" s="784"/>
      <c r="EXK206" s="784"/>
      <c r="EXL206" s="784"/>
      <c r="EXM206" s="784"/>
      <c r="EXN206" s="784"/>
      <c r="EXO206" s="784"/>
      <c r="EXP206" s="784"/>
      <c r="EXQ206" s="784"/>
      <c r="EXR206" s="784"/>
      <c r="EXS206" s="784"/>
      <c r="EXT206" s="784"/>
      <c r="EXU206" s="784"/>
      <c r="EXV206" s="784"/>
      <c r="EXW206" s="784"/>
      <c r="EXX206" s="784"/>
      <c r="EXY206" s="784"/>
      <c r="EXZ206" s="784"/>
      <c r="EYA206" s="784"/>
      <c r="EYB206" s="784"/>
      <c r="EYC206" s="784"/>
      <c r="EYD206" s="784"/>
      <c r="EYE206" s="784"/>
      <c r="EYF206" s="784"/>
      <c r="EYG206" s="784"/>
      <c r="EYH206" s="784"/>
      <c r="EYI206" s="784"/>
      <c r="EYJ206" s="784"/>
      <c r="EYK206" s="784"/>
      <c r="EYL206" s="784"/>
      <c r="EYM206" s="784"/>
      <c r="EYN206" s="784"/>
      <c r="EYO206" s="784"/>
      <c r="EYP206" s="784"/>
      <c r="EYQ206" s="784"/>
      <c r="EYR206" s="784"/>
      <c r="EYS206" s="784"/>
      <c r="EYT206" s="784"/>
      <c r="EYU206" s="784"/>
      <c r="EYV206" s="784"/>
      <c r="EYW206" s="784"/>
      <c r="EYX206" s="784"/>
      <c r="EYY206" s="784"/>
      <c r="EYZ206" s="784"/>
      <c r="EZA206" s="784"/>
      <c r="EZB206" s="784"/>
      <c r="EZC206" s="784"/>
      <c r="EZD206" s="784"/>
      <c r="EZE206" s="784"/>
      <c r="EZF206" s="784"/>
      <c r="EZG206" s="784"/>
      <c r="EZH206" s="784"/>
      <c r="EZI206" s="784"/>
      <c r="EZJ206" s="784"/>
      <c r="EZK206" s="784"/>
      <c r="EZL206" s="784"/>
      <c r="EZM206" s="784"/>
      <c r="EZN206" s="784"/>
      <c r="EZO206" s="784"/>
      <c r="EZP206" s="784"/>
      <c r="EZQ206" s="784"/>
      <c r="EZR206" s="784"/>
      <c r="EZS206" s="784"/>
      <c r="EZT206" s="784"/>
      <c r="EZU206" s="784"/>
      <c r="EZV206" s="784"/>
      <c r="EZW206" s="784"/>
      <c r="EZX206" s="784"/>
      <c r="EZY206" s="784"/>
      <c r="EZZ206" s="784"/>
      <c r="FAA206" s="784"/>
      <c r="FAB206" s="784"/>
      <c r="FAC206" s="784"/>
      <c r="FAD206" s="784"/>
      <c r="FAE206" s="784"/>
      <c r="FAF206" s="784"/>
      <c r="FAG206" s="784"/>
      <c r="FAH206" s="784"/>
      <c r="FAI206" s="784"/>
      <c r="FAJ206" s="784"/>
      <c r="FAK206" s="784"/>
      <c r="FAL206" s="784"/>
      <c r="FAM206" s="784"/>
      <c r="FAN206" s="784"/>
      <c r="FAO206" s="784"/>
      <c r="FAP206" s="784"/>
      <c r="FAQ206" s="784"/>
      <c r="FAR206" s="784"/>
      <c r="FAS206" s="784"/>
      <c r="FAT206" s="784"/>
      <c r="FAU206" s="784"/>
      <c r="FAV206" s="784"/>
      <c r="FAW206" s="784"/>
      <c r="FAX206" s="784"/>
      <c r="FAY206" s="784"/>
      <c r="FAZ206" s="784"/>
      <c r="FBA206" s="784"/>
      <c r="FBB206" s="784"/>
      <c r="FBC206" s="784"/>
      <c r="FBD206" s="784"/>
      <c r="FBE206" s="784"/>
      <c r="FBF206" s="784"/>
      <c r="FBG206" s="784"/>
      <c r="FBH206" s="784"/>
      <c r="FBI206" s="784"/>
      <c r="FBJ206" s="784"/>
      <c r="FBK206" s="784"/>
      <c r="FBL206" s="784"/>
      <c r="FBM206" s="784"/>
      <c r="FBN206" s="784"/>
      <c r="FBO206" s="784"/>
      <c r="FBP206" s="784"/>
      <c r="FBQ206" s="784"/>
      <c r="FBR206" s="784"/>
      <c r="FBS206" s="784"/>
      <c r="FBT206" s="784"/>
      <c r="FBU206" s="784"/>
      <c r="FBV206" s="784"/>
      <c r="FBW206" s="784"/>
      <c r="FBX206" s="784"/>
      <c r="FBY206" s="784"/>
      <c r="FBZ206" s="784"/>
      <c r="FCA206" s="784"/>
      <c r="FCB206" s="784"/>
      <c r="FCC206" s="784"/>
      <c r="FCD206" s="784"/>
      <c r="FCE206" s="784"/>
      <c r="FCF206" s="784"/>
      <c r="FCG206" s="784"/>
      <c r="FCH206" s="784"/>
      <c r="FCI206" s="784"/>
      <c r="FCJ206" s="784"/>
      <c r="FCK206" s="784"/>
      <c r="FCL206" s="784"/>
      <c r="FCM206" s="784"/>
      <c r="FCN206" s="784"/>
      <c r="FCO206" s="784"/>
      <c r="FCP206" s="784"/>
      <c r="FCQ206" s="784"/>
      <c r="FCR206" s="784"/>
      <c r="FCS206" s="784"/>
      <c r="FCT206" s="784"/>
      <c r="FCU206" s="784"/>
      <c r="FCV206" s="784"/>
      <c r="FCW206" s="784"/>
      <c r="FCX206" s="784"/>
      <c r="FCY206" s="784"/>
      <c r="FCZ206" s="784"/>
      <c r="FDA206" s="784"/>
      <c r="FDB206" s="784"/>
      <c r="FDC206" s="784"/>
      <c r="FDD206" s="784"/>
      <c r="FDE206" s="784"/>
      <c r="FDF206" s="784"/>
      <c r="FDG206" s="784"/>
      <c r="FDH206" s="784"/>
      <c r="FDI206" s="784"/>
      <c r="FDJ206" s="784"/>
      <c r="FDK206" s="784"/>
      <c r="FDL206" s="784"/>
      <c r="FDM206" s="784"/>
      <c r="FDN206" s="784"/>
      <c r="FDO206" s="784"/>
      <c r="FDP206" s="784"/>
      <c r="FDQ206" s="784"/>
      <c r="FDR206" s="784"/>
      <c r="FDS206" s="784"/>
      <c r="FDT206" s="784"/>
      <c r="FDU206" s="784"/>
      <c r="FDV206" s="784"/>
      <c r="FDW206" s="784"/>
      <c r="FDX206" s="784"/>
      <c r="FDY206" s="784"/>
      <c r="FDZ206" s="784"/>
      <c r="FEA206" s="784"/>
      <c r="FEB206" s="784"/>
      <c r="FEC206" s="784"/>
      <c r="FED206" s="784"/>
      <c r="FEE206" s="784"/>
      <c r="FEF206" s="784"/>
      <c r="FEG206" s="784"/>
      <c r="FEH206" s="784"/>
      <c r="FEI206" s="784"/>
      <c r="FEJ206" s="784"/>
      <c r="FEK206" s="784"/>
      <c r="FEL206" s="784"/>
      <c r="FEM206" s="784"/>
      <c r="FEN206" s="784"/>
      <c r="FEO206" s="784"/>
      <c r="FEP206" s="784"/>
      <c r="FEQ206" s="784"/>
      <c r="FER206" s="784"/>
      <c r="FES206" s="784"/>
      <c r="FET206" s="784"/>
      <c r="FEU206" s="784"/>
      <c r="FEV206" s="784"/>
      <c r="FEW206" s="784"/>
      <c r="FEX206" s="784"/>
      <c r="FEY206" s="784"/>
      <c r="FEZ206" s="784"/>
      <c r="FFA206" s="784"/>
      <c r="FFB206" s="784"/>
      <c r="FFC206" s="784"/>
      <c r="FFD206" s="784"/>
      <c r="FFE206" s="784"/>
      <c r="FFF206" s="784"/>
      <c r="FFG206" s="784"/>
      <c r="FFH206" s="784"/>
      <c r="FFI206" s="784"/>
      <c r="FFJ206" s="784"/>
      <c r="FFK206" s="784"/>
      <c r="FFL206" s="784"/>
      <c r="FFM206" s="784"/>
      <c r="FFN206" s="784"/>
      <c r="FFO206" s="784"/>
      <c r="FFP206" s="784"/>
      <c r="FFQ206" s="784"/>
      <c r="FFR206" s="784"/>
      <c r="FFS206" s="784"/>
      <c r="FFT206" s="784"/>
      <c r="FFU206" s="784"/>
      <c r="FFV206" s="784"/>
      <c r="FFW206" s="784"/>
      <c r="FFX206" s="784"/>
      <c r="FFY206" s="784"/>
      <c r="FFZ206" s="784"/>
      <c r="FGA206" s="784"/>
      <c r="FGB206" s="784"/>
      <c r="FGC206" s="784"/>
      <c r="FGD206" s="784"/>
      <c r="FGE206" s="784"/>
      <c r="FGF206" s="784"/>
      <c r="FGG206" s="784"/>
      <c r="FGH206" s="784"/>
      <c r="FGI206" s="784"/>
      <c r="FGJ206" s="784"/>
      <c r="FGK206" s="784"/>
      <c r="FGL206" s="784"/>
      <c r="FGM206" s="784"/>
      <c r="FGN206" s="784"/>
      <c r="FGO206" s="784"/>
      <c r="FGP206" s="784"/>
      <c r="FGQ206" s="784"/>
      <c r="FGR206" s="784"/>
      <c r="FGS206" s="784"/>
      <c r="FGT206" s="784"/>
      <c r="FGU206" s="784"/>
      <c r="FGV206" s="784"/>
      <c r="FGW206" s="784"/>
      <c r="FGX206" s="784"/>
      <c r="FGY206" s="784"/>
      <c r="FGZ206" s="784"/>
      <c r="FHA206" s="784"/>
      <c r="FHB206" s="784"/>
      <c r="FHC206" s="784"/>
      <c r="FHD206" s="784"/>
      <c r="FHE206" s="784"/>
      <c r="FHF206" s="784"/>
      <c r="FHG206" s="784"/>
      <c r="FHH206" s="784"/>
      <c r="FHI206" s="784"/>
      <c r="FHJ206" s="784"/>
      <c r="FHK206" s="784"/>
      <c r="FHL206" s="784"/>
      <c r="FHM206" s="784"/>
      <c r="FHN206" s="784"/>
      <c r="FHO206" s="784"/>
      <c r="FHP206" s="784"/>
      <c r="FHQ206" s="784"/>
      <c r="FHR206" s="784"/>
      <c r="FHS206" s="784"/>
      <c r="FHT206" s="784"/>
      <c r="FHU206" s="784"/>
      <c r="FHV206" s="784"/>
      <c r="FHW206" s="784"/>
      <c r="FHX206" s="784"/>
      <c r="FHY206" s="784"/>
      <c r="FHZ206" s="784"/>
      <c r="FIA206" s="784"/>
      <c r="FIB206" s="784"/>
      <c r="FIC206" s="784"/>
      <c r="FID206" s="784"/>
      <c r="FIE206" s="784"/>
      <c r="FIF206" s="784"/>
      <c r="FIG206" s="784"/>
      <c r="FIH206" s="784"/>
      <c r="FII206" s="784"/>
      <c r="FIJ206" s="784"/>
      <c r="FIK206" s="784"/>
      <c r="FIL206" s="784"/>
      <c r="FIM206" s="784"/>
      <c r="FIN206" s="784"/>
      <c r="FIO206" s="784"/>
      <c r="FIP206" s="784"/>
      <c r="FIQ206" s="784"/>
      <c r="FIR206" s="784"/>
      <c r="FIS206" s="784"/>
      <c r="FIT206" s="784"/>
      <c r="FIU206" s="784"/>
      <c r="FIV206" s="784"/>
      <c r="FIW206" s="784"/>
      <c r="FIX206" s="784"/>
      <c r="FIY206" s="784"/>
      <c r="FIZ206" s="784"/>
      <c r="FJA206" s="784"/>
      <c r="FJB206" s="784"/>
      <c r="FJC206" s="784"/>
      <c r="FJD206" s="784"/>
      <c r="FJE206" s="784"/>
      <c r="FJF206" s="784"/>
      <c r="FJG206" s="784"/>
      <c r="FJH206" s="784"/>
      <c r="FJI206" s="784"/>
      <c r="FJJ206" s="784"/>
      <c r="FJK206" s="784"/>
      <c r="FJL206" s="784"/>
      <c r="FJM206" s="784"/>
      <c r="FJN206" s="784"/>
      <c r="FJO206" s="784"/>
      <c r="FJP206" s="784"/>
      <c r="FJQ206" s="784"/>
      <c r="FJR206" s="784"/>
      <c r="FJS206" s="784"/>
      <c r="FJT206" s="784"/>
      <c r="FJU206" s="784"/>
      <c r="FJV206" s="784"/>
      <c r="FJW206" s="784"/>
      <c r="FJX206" s="784"/>
      <c r="FJY206" s="784"/>
      <c r="FJZ206" s="784"/>
      <c r="FKA206" s="784"/>
      <c r="FKB206" s="784"/>
      <c r="FKC206" s="784"/>
      <c r="FKD206" s="784"/>
      <c r="FKE206" s="784"/>
      <c r="FKF206" s="784"/>
      <c r="FKG206" s="784"/>
      <c r="FKH206" s="784"/>
      <c r="FKI206" s="784"/>
      <c r="FKJ206" s="784"/>
      <c r="FKK206" s="784"/>
      <c r="FKL206" s="784"/>
      <c r="FKM206" s="784"/>
      <c r="FKN206" s="784"/>
      <c r="FKO206" s="784"/>
      <c r="FKP206" s="784"/>
      <c r="FKQ206" s="784"/>
      <c r="FKR206" s="784"/>
      <c r="FKS206" s="784"/>
      <c r="FKT206" s="784"/>
      <c r="FKU206" s="784"/>
      <c r="FKV206" s="784"/>
      <c r="FKW206" s="784"/>
      <c r="FKX206" s="784"/>
      <c r="FKY206" s="784"/>
      <c r="FKZ206" s="784"/>
      <c r="FLA206" s="784"/>
      <c r="FLB206" s="784"/>
      <c r="FLC206" s="784"/>
      <c r="FLD206" s="784"/>
      <c r="FLE206" s="784"/>
      <c r="FLF206" s="784"/>
      <c r="FLG206" s="784"/>
      <c r="FLH206" s="784"/>
      <c r="FLI206" s="784"/>
      <c r="FLJ206" s="784"/>
      <c r="FLK206" s="784"/>
      <c r="FLL206" s="784"/>
      <c r="FLM206" s="784"/>
      <c r="FLN206" s="784"/>
      <c r="FLO206" s="784"/>
      <c r="FLP206" s="784"/>
      <c r="FLQ206" s="784"/>
      <c r="FLR206" s="784"/>
      <c r="FLS206" s="784"/>
      <c r="FLT206" s="784"/>
      <c r="FLU206" s="784"/>
      <c r="FLV206" s="784"/>
      <c r="FLW206" s="784"/>
      <c r="FLX206" s="784"/>
      <c r="FLY206" s="784"/>
      <c r="FLZ206" s="784"/>
      <c r="FMA206" s="784"/>
      <c r="FMB206" s="784"/>
      <c r="FMC206" s="784"/>
      <c r="FMD206" s="784"/>
      <c r="FME206" s="784"/>
      <c r="FMF206" s="784"/>
      <c r="FMG206" s="784"/>
      <c r="FMH206" s="784"/>
      <c r="FMI206" s="784"/>
      <c r="FMJ206" s="784"/>
      <c r="FMK206" s="784"/>
      <c r="FML206" s="784"/>
      <c r="FMM206" s="784"/>
      <c r="FMN206" s="784"/>
      <c r="FMO206" s="784"/>
      <c r="FMP206" s="784"/>
      <c r="FMQ206" s="784"/>
      <c r="FMR206" s="784"/>
      <c r="FMS206" s="784"/>
      <c r="FMT206" s="784"/>
      <c r="FMU206" s="784"/>
      <c r="FMV206" s="784"/>
      <c r="FMW206" s="784"/>
      <c r="FMX206" s="784"/>
      <c r="FMY206" s="784"/>
      <c r="FMZ206" s="784"/>
      <c r="FNA206" s="784"/>
      <c r="FNB206" s="784"/>
      <c r="FNC206" s="784"/>
      <c r="FND206" s="784"/>
      <c r="FNE206" s="784"/>
      <c r="FNF206" s="784"/>
      <c r="FNG206" s="784"/>
      <c r="FNH206" s="784"/>
      <c r="FNI206" s="784"/>
      <c r="FNJ206" s="784"/>
      <c r="FNK206" s="784"/>
      <c r="FNL206" s="784"/>
      <c r="FNM206" s="784"/>
      <c r="FNN206" s="784"/>
      <c r="FNO206" s="784"/>
      <c r="FNP206" s="784"/>
      <c r="FNQ206" s="784"/>
      <c r="FNR206" s="784"/>
      <c r="FNS206" s="784"/>
      <c r="FNT206" s="784"/>
      <c r="FNU206" s="784"/>
      <c r="FNV206" s="784"/>
      <c r="FNW206" s="784"/>
      <c r="FNX206" s="784"/>
      <c r="FNY206" s="784"/>
      <c r="FNZ206" s="784"/>
      <c r="FOA206" s="784"/>
      <c r="FOB206" s="784"/>
      <c r="FOC206" s="784"/>
      <c r="FOD206" s="784"/>
      <c r="FOE206" s="784"/>
      <c r="FOF206" s="784"/>
      <c r="FOG206" s="784"/>
      <c r="FOH206" s="784"/>
      <c r="FOI206" s="784"/>
      <c r="FOJ206" s="784"/>
      <c r="FOK206" s="784"/>
      <c r="FOL206" s="784"/>
      <c r="FOM206" s="784"/>
      <c r="FON206" s="784"/>
      <c r="FOO206" s="784"/>
      <c r="FOP206" s="784"/>
      <c r="FOQ206" s="784"/>
      <c r="FOR206" s="784"/>
      <c r="FOS206" s="784"/>
      <c r="FOT206" s="784"/>
      <c r="FOU206" s="784"/>
      <c r="FOV206" s="784"/>
      <c r="FOW206" s="784"/>
      <c r="FOX206" s="784"/>
      <c r="FOY206" s="784"/>
      <c r="FOZ206" s="784"/>
      <c r="FPA206" s="784"/>
      <c r="FPB206" s="784"/>
      <c r="FPC206" s="784"/>
      <c r="FPD206" s="784"/>
      <c r="FPE206" s="784"/>
      <c r="FPF206" s="784"/>
      <c r="FPG206" s="784"/>
      <c r="FPH206" s="784"/>
      <c r="FPI206" s="784"/>
      <c r="FPJ206" s="784"/>
      <c r="FPK206" s="784"/>
      <c r="FPL206" s="784"/>
      <c r="FPM206" s="784"/>
      <c r="FPN206" s="784"/>
      <c r="FPO206" s="784"/>
      <c r="FPP206" s="784"/>
      <c r="FPQ206" s="784"/>
      <c r="FPR206" s="784"/>
      <c r="FPS206" s="784"/>
      <c r="FPT206" s="784"/>
      <c r="FPU206" s="784"/>
      <c r="FPV206" s="784"/>
      <c r="FPW206" s="784"/>
      <c r="FPX206" s="784"/>
      <c r="FPY206" s="784"/>
      <c r="FPZ206" s="784"/>
      <c r="FQA206" s="784"/>
      <c r="FQB206" s="784"/>
      <c r="FQC206" s="784"/>
      <c r="FQD206" s="784"/>
      <c r="FQE206" s="784"/>
      <c r="FQF206" s="784"/>
      <c r="FQG206" s="784"/>
      <c r="FQH206" s="784"/>
      <c r="FQI206" s="784"/>
      <c r="FQJ206" s="784"/>
      <c r="FQK206" s="784"/>
      <c r="FQL206" s="784"/>
      <c r="FQM206" s="784"/>
      <c r="FQN206" s="784"/>
      <c r="FQO206" s="784"/>
      <c r="FQP206" s="784"/>
      <c r="FQQ206" s="784"/>
      <c r="FQR206" s="784"/>
      <c r="FQS206" s="784"/>
      <c r="FQT206" s="784"/>
      <c r="FQU206" s="784"/>
      <c r="FQV206" s="784"/>
      <c r="FQW206" s="784"/>
      <c r="FQX206" s="784"/>
      <c r="FQY206" s="784"/>
      <c r="FQZ206" s="784"/>
      <c r="FRA206" s="784"/>
      <c r="FRB206" s="784"/>
      <c r="FRC206" s="784"/>
      <c r="FRD206" s="784"/>
      <c r="FRE206" s="784"/>
      <c r="FRF206" s="784"/>
      <c r="FRG206" s="784"/>
      <c r="FRH206" s="784"/>
      <c r="FRI206" s="784"/>
      <c r="FRJ206" s="784"/>
      <c r="FRK206" s="784"/>
      <c r="FRL206" s="784"/>
      <c r="FRM206" s="784"/>
      <c r="FRN206" s="784"/>
      <c r="FRO206" s="784"/>
      <c r="FRP206" s="784"/>
      <c r="FRQ206" s="784"/>
      <c r="FRR206" s="784"/>
      <c r="FRS206" s="784"/>
      <c r="FRT206" s="784"/>
      <c r="FRU206" s="784"/>
      <c r="FRV206" s="784"/>
      <c r="FRW206" s="784"/>
      <c r="FRX206" s="784"/>
      <c r="FRY206" s="784"/>
      <c r="FRZ206" s="784"/>
      <c r="FSA206" s="784"/>
      <c r="FSB206" s="784"/>
      <c r="FSC206" s="784"/>
      <c r="FSD206" s="784"/>
      <c r="FSE206" s="784"/>
      <c r="FSF206" s="784"/>
      <c r="FSG206" s="784"/>
      <c r="FSH206" s="784"/>
      <c r="FSI206" s="784"/>
      <c r="FSJ206" s="784"/>
      <c r="FSK206" s="784"/>
      <c r="FSL206" s="784"/>
      <c r="FSM206" s="784"/>
      <c r="FSN206" s="784"/>
      <c r="FSO206" s="784"/>
      <c r="FSP206" s="784"/>
      <c r="FSQ206" s="784"/>
      <c r="FSR206" s="784"/>
      <c r="FSS206" s="784"/>
      <c r="FST206" s="784"/>
      <c r="FSU206" s="784"/>
      <c r="FSV206" s="784"/>
      <c r="FSW206" s="784"/>
      <c r="FSX206" s="784"/>
      <c r="FSY206" s="784"/>
      <c r="FSZ206" s="784"/>
      <c r="FTA206" s="784"/>
      <c r="FTB206" s="784"/>
      <c r="FTC206" s="784"/>
      <c r="FTD206" s="784"/>
      <c r="FTE206" s="784"/>
      <c r="FTF206" s="784"/>
      <c r="FTG206" s="784"/>
      <c r="FTH206" s="784"/>
      <c r="FTI206" s="784"/>
      <c r="FTJ206" s="784"/>
      <c r="FTK206" s="784"/>
      <c r="FTL206" s="784"/>
      <c r="FTM206" s="784"/>
      <c r="FTN206" s="784"/>
      <c r="FTO206" s="784"/>
      <c r="FTP206" s="784"/>
      <c r="FTQ206" s="784"/>
      <c r="FTR206" s="784"/>
      <c r="FTS206" s="784"/>
      <c r="FTT206" s="784"/>
      <c r="FTU206" s="784"/>
      <c r="FTV206" s="784"/>
      <c r="FTW206" s="784"/>
      <c r="FTX206" s="784"/>
      <c r="FTY206" s="784"/>
      <c r="FTZ206" s="784"/>
      <c r="FUA206" s="784"/>
      <c r="FUB206" s="784"/>
      <c r="FUC206" s="784"/>
      <c r="FUD206" s="784"/>
      <c r="FUE206" s="784"/>
      <c r="FUF206" s="784"/>
      <c r="FUG206" s="784"/>
      <c r="FUH206" s="784"/>
      <c r="FUI206" s="784"/>
      <c r="FUJ206" s="784"/>
      <c r="FUK206" s="784"/>
      <c r="FUL206" s="784"/>
      <c r="FUM206" s="784"/>
      <c r="FUN206" s="784"/>
      <c r="FUO206" s="784"/>
      <c r="FUP206" s="784"/>
      <c r="FUQ206" s="784"/>
      <c r="FUR206" s="784"/>
      <c r="FUS206" s="784"/>
      <c r="FUT206" s="784"/>
      <c r="FUU206" s="784"/>
      <c r="FUV206" s="784"/>
      <c r="FUW206" s="784"/>
      <c r="FUX206" s="784"/>
      <c r="FUY206" s="784"/>
      <c r="FUZ206" s="784"/>
      <c r="FVA206" s="784"/>
      <c r="FVB206" s="784"/>
      <c r="FVC206" s="784"/>
      <c r="FVD206" s="784"/>
      <c r="FVE206" s="784"/>
      <c r="FVF206" s="784"/>
      <c r="FVG206" s="784"/>
      <c r="FVH206" s="784"/>
      <c r="FVI206" s="784"/>
      <c r="FVJ206" s="784"/>
      <c r="FVK206" s="784"/>
      <c r="FVL206" s="784"/>
      <c r="FVM206" s="784"/>
      <c r="FVN206" s="784"/>
      <c r="FVO206" s="784"/>
      <c r="FVP206" s="784"/>
      <c r="FVQ206" s="784"/>
      <c r="FVR206" s="784"/>
      <c r="FVS206" s="784"/>
      <c r="FVT206" s="784"/>
      <c r="FVU206" s="784"/>
      <c r="FVV206" s="784"/>
      <c r="FVW206" s="784"/>
      <c r="FVX206" s="784"/>
      <c r="FVY206" s="784"/>
      <c r="FVZ206" s="784"/>
      <c r="FWA206" s="784"/>
      <c r="FWB206" s="784"/>
      <c r="FWC206" s="784"/>
      <c r="FWD206" s="784"/>
      <c r="FWE206" s="784"/>
      <c r="FWF206" s="784"/>
      <c r="FWG206" s="784"/>
      <c r="FWH206" s="784"/>
      <c r="FWI206" s="784"/>
      <c r="FWJ206" s="784"/>
      <c r="FWK206" s="784"/>
      <c r="FWL206" s="784"/>
      <c r="FWM206" s="784"/>
      <c r="FWN206" s="784"/>
      <c r="FWO206" s="784"/>
      <c r="FWP206" s="784"/>
      <c r="FWQ206" s="784"/>
      <c r="FWR206" s="784"/>
      <c r="FWS206" s="784"/>
      <c r="FWT206" s="784"/>
      <c r="FWU206" s="784"/>
      <c r="FWV206" s="784"/>
      <c r="FWW206" s="784"/>
      <c r="FWX206" s="784"/>
      <c r="FWY206" s="784"/>
      <c r="FWZ206" s="784"/>
      <c r="FXA206" s="784"/>
      <c r="FXB206" s="784"/>
      <c r="FXC206" s="784"/>
      <c r="FXD206" s="784"/>
      <c r="FXE206" s="784"/>
      <c r="FXF206" s="784"/>
      <c r="FXG206" s="784"/>
      <c r="FXH206" s="784"/>
      <c r="FXI206" s="784"/>
      <c r="FXJ206" s="784"/>
      <c r="FXK206" s="784"/>
      <c r="FXL206" s="784"/>
      <c r="FXM206" s="784"/>
      <c r="FXN206" s="784"/>
      <c r="FXO206" s="784"/>
      <c r="FXP206" s="784"/>
      <c r="FXQ206" s="784"/>
      <c r="FXR206" s="784"/>
      <c r="FXS206" s="784"/>
      <c r="FXT206" s="784"/>
      <c r="FXU206" s="784"/>
      <c r="FXV206" s="784"/>
      <c r="FXW206" s="784"/>
      <c r="FXX206" s="784"/>
      <c r="FXY206" s="784"/>
      <c r="FXZ206" s="784"/>
      <c r="FYA206" s="784"/>
      <c r="FYB206" s="784"/>
      <c r="FYC206" s="784"/>
      <c r="FYD206" s="784"/>
      <c r="FYE206" s="784"/>
      <c r="FYF206" s="784"/>
      <c r="FYG206" s="784"/>
      <c r="FYH206" s="784"/>
      <c r="FYI206" s="784"/>
      <c r="FYJ206" s="784"/>
      <c r="FYK206" s="784"/>
      <c r="FYL206" s="784"/>
      <c r="FYM206" s="784"/>
      <c r="FYN206" s="784"/>
      <c r="FYO206" s="784"/>
      <c r="FYP206" s="784"/>
      <c r="FYQ206" s="784"/>
      <c r="FYR206" s="784"/>
      <c r="FYS206" s="784"/>
      <c r="FYT206" s="784"/>
      <c r="FYU206" s="784"/>
      <c r="FYV206" s="784"/>
      <c r="FYW206" s="784"/>
      <c r="FYX206" s="784"/>
      <c r="FYY206" s="784"/>
      <c r="FYZ206" s="784"/>
      <c r="FZA206" s="784"/>
      <c r="FZB206" s="784"/>
      <c r="FZC206" s="784"/>
      <c r="FZD206" s="784"/>
      <c r="FZE206" s="784"/>
      <c r="FZF206" s="784"/>
      <c r="FZG206" s="784"/>
      <c r="FZH206" s="784"/>
      <c r="FZI206" s="784"/>
      <c r="FZJ206" s="784"/>
      <c r="FZK206" s="784"/>
      <c r="FZL206" s="784"/>
      <c r="FZM206" s="784"/>
      <c r="FZN206" s="784"/>
      <c r="FZO206" s="784"/>
      <c r="FZP206" s="784"/>
      <c r="FZQ206" s="784"/>
      <c r="FZR206" s="784"/>
      <c r="FZS206" s="784"/>
      <c r="FZT206" s="784"/>
      <c r="FZU206" s="784"/>
      <c r="FZV206" s="784"/>
      <c r="FZW206" s="784"/>
      <c r="FZX206" s="784"/>
      <c r="FZY206" s="784"/>
      <c r="FZZ206" s="784"/>
      <c r="GAA206" s="784"/>
      <c r="GAB206" s="784"/>
      <c r="GAC206" s="784"/>
      <c r="GAD206" s="784"/>
      <c r="GAE206" s="784"/>
      <c r="GAF206" s="784"/>
      <c r="GAG206" s="784"/>
      <c r="GAH206" s="784"/>
      <c r="GAI206" s="784"/>
      <c r="GAJ206" s="784"/>
      <c r="GAK206" s="784"/>
      <c r="GAL206" s="784"/>
      <c r="GAM206" s="784"/>
      <c r="GAN206" s="784"/>
      <c r="GAO206" s="784"/>
      <c r="GAP206" s="784"/>
      <c r="GAQ206" s="784"/>
      <c r="GAR206" s="784"/>
      <c r="GAS206" s="784"/>
      <c r="GAT206" s="784"/>
      <c r="GAU206" s="784"/>
      <c r="GAV206" s="784"/>
      <c r="GAW206" s="784"/>
      <c r="GAX206" s="784"/>
      <c r="GAY206" s="784"/>
      <c r="GAZ206" s="784"/>
      <c r="GBA206" s="784"/>
      <c r="GBB206" s="784"/>
      <c r="GBC206" s="784"/>
      <c r="GBD206" s="784"/>
      <c r="GBE206" s="784"/>
      <c r="GBF206" s="784"/>
      <c r="GBG206" s="784"/>
      <c r="GBH206" s="784"/>
      <c r="GBI206" s="784"/>
      <c r="GBJ206" s="784"/>
      <c r="GBK206" s="784"/>
      <c r="GBL206" s="784"/>
      <c r="GBM206" s="784"/>
      <c r="GBN206" s="784"/>
      <c r="GBO206" s="784"/>
      <c r="GBP206" s="784"/>
      <c r="GBQ206" s="784"/>
      <c r="GBR206" s="784"/>
      <c r="GBS206" s="784"/>
      <c r="GBT206" s="784"/>
      <c r="GBU206" s="784"/>
      <c r="GBV206" s="784"/>
      <c r="GBW206" s="784"/>
      <c r="GBX206" s="784"/>
      <c r="GBY206" s="784"/>
      <c r="GBZ206" s="784"/>
      <c r="GCA206" s="784"/>
      <c r="GCB206" s="784"/>
      <c r="GCC206" s="784"/>
      <c r="GCD206" s="784"/>
      <c r="GCE206" s="784"/>
      <c r="GCF206" s="784"/>
      <c r="GCG206" s="784"/>
      <c r="GCH206" s="784"/>
      <c r="GCI206" s="784"/>
      <c r="GCJ206" s="784"/>
      <c r="GCK206" s="784"/>
      <c r="GCL206" s="784"/>
      <c r="GCM206" s="784"/>
      <c r="GCN206" s="784"/>
      <c r="GCO206" s="784"/>
      <c r="GCP206" s="784"/>
      <c r="GCQ206" s="784"/>
      <c r="GCR206" s="784"/>
      <c r="GCS206" s="784"/>
      <c r="GCT206" s="784"/>
      <c r="GCU206" s="784"/>
      <c r="GCV206" s="784"/>
      <c r="GCW206" s="784"/>
      <c r="GCX206" s="784"/>
      <c r="GCY206" s="784"/>
      <c r="GCZ206" s="784"/>
      <c r="GDA206" s="784"/>
      <c r="GDB206" s="784"/>
      <c r="GDC206" s="784"/>
      <c r="GDD206" s="784"/>
      <c r="GDE206" s="784"/>
      <c r="GDF206" s="784"/>
      <c r="GDG206" s="784"/>
      <c r="GDH206" s="784"/>
      <c r="GDI206" s="784"/>
      <c r="GDJ206" s="784"/>
      <c r="GDK206" s="784"/>
      <c r="GDL206" s="784"/>
      <c r="GDM206" s="784"/>
      <c r="GDN206" s="784"/>
      <c r="GDO206" s="784"/>
      <c r="GDP206" s="784"/>
      <c r="GDQ206" s="784"/>
      <c r="GDR206" s="784"/>
      <c r="GDS206" s="784"/>
      <c r="GDT206" s="784"/>
      <c r="GDU206" s="784"/>
      <c r="GDV206" s="784"/>
      <c r="GDW206" s="784"/>
      <c r="GDX206" s="784"/>
      <c r="GDY206" s="784"/>
      <c r="GDZ206" s="784"/>
      <c r="GEA206" s="784"/>
      <c r="GEB206" s="784"/>
      <c r="GEC206" s="784"/>
      <c r="GED206" s="784"/>
      <c r="GEE206" s="784"/>
      <c r="GEF206" s="784"/>
      <c r="GEG206" s="784"/>
      <c r="GEH206" s="784"/>
      <c r="GEI206" s="784"/>
      <c r="GEJ206" s="784"/>
      <c r="GEK206" s="784"/>
      <c r="GEL206" s="784"/>
      <c r="GEM206" s="784"/>
      <c r="GEN206" s="784"/>
      <c r="GEO206" s="784"/>
      <c r="GEP206" s="784"/>
      <c r="GEQ206" s="784"/>
      <c r="GER206" s="784"/>
      <c r="GES206" s="784"/>
      <c r="GET206" s="784"/>
      <c r="GEU206" s="784"/>
      <c r="GEV206" s="784"/>
      <c r="GEW206" s="784"/>
      <c r="GEX206" s="784"/>
      <c r="GEY206" s="784"/>
      <c r="GEZ206" s="784"/>
      <c r="GFA206" s="784"/>
      <c r="GFB206" s="784"/>
      <c r="GFC206" s="784"/>
      <c r="GFD206" s="784"/>
      <c r="GFE206" s="784"/>
      <c r="GFF206" s="784"/>
      <c r="GFG206" s="784"/>
      <c r="GFH206" s="784"/>
      <c r="GFI206" s="784"/>
      <c r="GFJ206" s="784"/>
      <c r="GFK206" s="784"/>
      <c r="GFL206" s="784"/>
      <c r="GFM206" s="784"/>
      <c r="GFN206" s="784"/>
      <c r="GFO206" s="784"/>
      <c r="GFP206" s="784"/>
      <c r="GFQ206" s="784"/>
      <c r="GFR206" s="784"/>
      <c r="GFS206" s="784"/>
      <c r="GFT206" s="784"/>
      <c r="GFU206" s="784"/>
      <c r="GFV206" s="784"/>
      <c r="GFW206" s="784"/>
      <c r="GFX206" s="784"/>
      <c r="GFY206" s="784"/>
      <c r="GFZ206" s="784"/>
      <c r="GGA206" s="784"/>
      <c r="GGB206" s="784"/>
      <c r="GGC206" s="784"/>
      <c r="GGD206" s="784"/>
      <c r="GGE206" s="784"/>
      <c r="GGF206" s="784"/>
      <c r="GGG206" s="784"/>
      <c r="GGH206" s="784"/>
      <c r="GGI206" s="784"/>
      <c r="GGJ206" s="784"/>
      <c r="GGK206" s="784"/>
      <c r="GGL206" s="784"/>
      <c r="GGM206" s="784"/>
      <c r="GGN206" s="784"/>
      <c r="GGO206" s="784"/>
      <c r="GGP206" s="784"/>
      <c r="GGQ206" s="784"/>
      <c r="GGR206" s="784"/>
      <c r="GGS206" s="784"/>
      <c r="GGT206" s="784"/>
      <c r="GGU206" s="784"/>
      <c r="GGV206" s="784"/>
      <c r="GGW206" s="784"/>
      <c r="GGX206" s="784"/>
      <c r="GGY206" s="784"/>
      <c r="GGZ206" s="784"/>
      <c r="GHA206" s="784"/>
      <c r="GHB206" s="784"/>
      <c r="GHC206" s="784"/>
      <c r="GHD206" s="784"/>
      <c r="GHE206" s="784"/>
      <c r="GHF206" s="784"/>
      <c r="GHG206" s="784"/>
      <c r="GHH206" s="784"/>
      <c r="GHI206" s="784"/>
      <c r="GHJ206" s="784"/>
      <c r="GHK206" s="784"/>
      <c r="GHL206" s="784"/>
      <c r="GHM206" s="784"/>
      <c r="GHN206" s="784"/>
      <c r="GHO206" s="784"/>
      <c r="GHP206" s="784"/>
      <c r="GHQ206" s="784"/>
      <c r="GHR206" s="784"/>
      <c r="GHS206" s="784"/>
      <c r="GHT206" s="784"/>
      <c r="GHU206" s="784"/>
      <c r="GHV206" s="784"/>
      <c r="GHW206" s="784"/>
      <c r="GHX206" s="784"/>
      <c r="GHY206" s="784"/>
      <c r="GHZ206" s="784"/>
      <c r="GIA206" s="784"/>
      <c r="GIB206" s="784"/>
      <c r="GIC206" s="784"/>
      <c r="GID206" s="784"/>
      <c r="GIE206" s="784"/>
      <c r="GIF206" s="784"/>
      <c r="GIG206" s="784"/>
      <c r="GIH206" s="784"/>
      <c r="GII206" s="784"/>
      <c r="GIJ206" s="784"/>
      <c r="GIK206" s="784"/>
      <c r="GIL206" s="784"/>
      <c r="GIM206" s="784"/>
      <c r="GIN206" s="784"/>
      <c r="GIO206" s="784"/>
      <c r="GIP206" s="784"/>
      <c r="GIQ206" s="784"/>
      <c r="GIR206" s="784"/>
      <c r="GIS206" s="784"/>
      <c r="GIT206" s="784"/>
      <c r="GIU206" s="784"/>
      <c r="GIV206" s="784"/>
      <c r="GIW206" s="784"/>
      <c r="GIX206" s="784"/>
      <c r="GIY206" s="784"/>
      <c r="GIZ206" s="784"/>
      <c r="GJA206" s="784"/>
      <c r="GJB206" s="784"/>
      <c r="GJC206" s="784"/>
      <c r="GJD206" s="784"/>
      <c r="GJE206" s="784"/>
      <c r="GJF206" s="784"/>
      <c r="GJG206" s="784"/>
      <c r="GJH206" s="784"/>
      <c r="GJI206" s="784"/>
      <c r="GJJ206" s="784"/>
      <c r="GJK206" s="784"/>
      <c r="GJL206" s="784"/>
      <c r="GJM206" s="784"/>
      <c r="GJN206" s="784"/>
      <c r="GJO206" s="784"/>
      <c r="GJP206" s="784"/>
      <c r="GJQ206" s="784"/>
      <c r="GJR206" s="784"/>
      <c r="GJS206" s="784"/>
      <c r="GJT206" s="784"/>
      <c r="GJU206" s="784"/>
      <c r="GJV206" s="784"/>
      <c r="GJW206" s="784"/>
      <c r="GJX206" s="784"/>
      <c r="GJY206" s="784"/>
      <c r="GJZ206" s="784"/>
      <c r="GKA206" s="784"/>
      <c r="GKB206" s="784"/>
      <c r="GKC206" s="784"/>
      <c r="GKD206" s="784"/>
      <c r="GKE206" s="784"/>
      <c r="GKF206" s="784"/>
      <c r="GKG206" s="784"/>
      <c r="GKH206" s="784"/>
      <c r="GKI206" s="784"/>
      <c r="GKJ206" s="784"/>
      <c r="GKK206" s="784"/>
      <c r="GKL206" s="784"/>
      <c r="GKM206" s="784"/>
      <c r="GKN206" s="784"/>
      <c r="GKO206" s="784"/>
      <c r="GKP206" s="784"/>
      <c r="GKQ206" s="784"/>
      <c r="GKR206" s="784"/>
      <c r="GKS206" s="784"/>
      <c r="GKT206" s="784"/>
      <c r="GKU206" s="784"/>
      <c r="GKV206" s="784"/>
      <c r="GKW206" s="784"/>
      <c r="GKX206" s="784"/>
      <c r="GKY206" s="784"/>
      <c r="GKZ206" s="784"/>
      <c r="GLA206" s="784"/>
      <c r="GLB206" s="784"/>
      <c r="GLC206" s="784"/>
      <c r="GLD206" s="784"/>
      <c r="GLE206" s="784"/>
      <c r="GLF206" s="784"/>
      <c r="GLG206" s="784"/>
      <c r="GLH206" s="784"/>
      <c r="GLI206" s="784"/>
      <c r="GLJ206" s="784"/>
      <c r="GLK206" s="784"/>
      <c r="GLL206" s="784"/>
      <c r="GLM206" s="784"/>
      <c r="GLN206" s="784"/>
      <c r="GLO206" s="784"/>
      <c r="GLP206" s="784"/>
      <c r="GLQ206" s="784"/>
      <c r="GLR206" s="784"/>
      <c r="GLS206" s="784"/>
      <c r="GLT206" s="784"/>
      <c r="GLU206" s="784"/>
      <c r="GLV206" s="784"/>
      <c r="GLW206" s="784"/>
      <c r="GLX206" s="784"/>
      <c r="GLY206" s="784"/>
      <c r="GLZ206" s="784"/>
      <c r="GMA206" s="784"/>
      <c r="GMB206" s="784"/>
      <c r="GMC206" s="784"/>
      <c r="GMD206" s="784"/>
      <c r="GME206" s="784"/>
      <c r="GMF206" s="784"/>
      <c r="GMG206" s="784"/>
      <c r="GMH206" s="784"/>
      <c r="GMI206" s="784"/>
      <c r="GMJ206" s="784"/>
      <c r="GMK206" s="784"/>
      <c r="GML206" s="784"/>
      <c r="GMM206" s="784"/>
      <c r="GMN206" s="784"/>
      <c r="GMO206" s="784"/>
      <c r="GMP206" s="784"/>
      <c r="GMQ206" s="784"/>
      <c r="GMR206" s="784"/>
      <c r="GMS206" s="784"/>
      <c r="GMT206" s="784"/>
      <c r="GMU206" s="784"/>
      <c r="GMV206" s="784"/>
      <c r="GMW206" s="784"/>
      <c r="GMX206" s="784"/>
      <c r="GMY206" s="784"/>
      <c r="GMZ206" s="784"/>
      <c r="GNA206" s="784"/>
      <c r="GNB206" s="784"/>
      <c r="GNC206" s="784"/>
      <c r="GND206" s="784"/>
      <c r="GNE206" s="784"/>
      <c r="GNF206" s="784"/>
      <c r="GNG206" s="784"/>
      <c r="GNH206" s="784"/>
      <c r="GNI206" s="784"/>
      <c r="GNJ206" s="784"/>
      <c r="GNK206" s="784"/>
      <c r="GNL206" s="784"/>
      <c r="GNM206" s="784"/>
      <c r="GNN206" s="784"/>
      <c r="GNO206" s="784"/>
      <c r="GNP206" s="784"/>
      <c r="GNQ206" s="784"/>
      <c r="GNR206" s="784"/>
      <c r="GNS206" s="784"/>
      <c r="GNT206" s="784"/>
      <c r="GNU206" s="784"/>
      <c r="GNV206" s="784"/>
      <c r="GNW206" s="784"/>
      <c r="GNX206" s="784"/>
      <c r="GNY206" s="784"/>
      <c r="GNZ206" s="784"/>
      <c r="GOA206" s="784"/>
      <c r="GOB206" s="784"/>
      <c r="GOC206" s="784"/>
      <c r="GOD206" s="784"/>
      <c r="GOE206" s="784"/>
      <c r="GOF206" s="784"/>
      <c r="GOG206" s="784"/>
      <c r="GOH206" s="784"/>
      <c r="GOI206" s="784"/>
      <c r="GOJ206" s="784"/>
      <c r="GOK206" s="784"/>
      <c r="GOL206" s="784"/>
      <c r="GOM206" s="784"/>
      <c r="GON206" s="784"/>
      <c r="GOO206" s="784"/>
      <c r="GOP206" s="784"/>
      <c r="GOQ206" s="784"/>
      <c r="GOR206" s="784"/>
      <c r="GOS206" s="784"/>
      <c r="GOT206" s="784"/>
      <c r="GOU206" s="784"/>
      <c r="GOV206" s="784"/>
      <c r="GOW206" s="784"/>
      <c r="GOX206" s="784"/>
      <c r="GOY206" s="784"/>
      <c r="GOZ206" s="784"/>
      <c r="GPA206" s="784"/>
      <c r="GPB206" s="784"/>
      <c r="GPC206" s="784"/>
      <c r="GPD206" s="784"/>
      <c r="GPE206" s="784"/>
      <c r="GPF206" s="784"/>
      <c r="GPG206" s="784"/>
      <c r="GPH206" s="784"/>
      <c r="GPI206" s="784"/>
      <c r="GPJ206" s="784"/>
      <c r="GPK206" s="784"/>
      <c r="GPL206" s="784"/>
      <c r="GPM206" s="784"/>
      <c r="GPN206" s="784"/>
      <c r="GPO206" s="784"/>
      <c r="GPP206" s="784"/>
      <c r="GPQ206" s="784"/>
      <c r="GPR206" s="784"/>
      <c r="GPS206" s="784"/>
      <c r="GPT206" s="784"/>
      <c r="GPU206" s="784"/>
      <c r="GPV206" s="784"/>
      <c r="GPW206" s="784"/>
      <c r="GPX206" s="784"/>
      <c r="GPY206" s="784"/>
      <c r="GPZ206" s="784"/>
      <c r="GQA206" s="784"/>
      <c r="GQB206" s="784"/>
      <c r="GQC206" s="784"/>
      <c r="GQD206" s="784"/>
      <c r="GQE206" s="784"/>
      <c r="GQF206" s="784"/>
      <c r="GQG206" s="784"/>
      <c r="GQH206" s="784"/>
      <c r="GQI206" s="784"/>
      <c r="GQJ206" s="784"/>
      <c r="GQK206" s="784"/>
      <c r="GQL206" s="784"/>
      <c r="GQM206" s="784"/>
      <c r="GQN206" s="784"/>
      <c r="GQO206" s="784"/>
      <c r="GQP206" s="784"/>
      <c r="GQQ206" s="784"/>
      <c r="GQR206" s="784"/>
      <c r="GQS206" s="784"/>
      <c r="GQT206" s="784"/>
      <c r="GQU206" s="784"/>
      <c r="GQV206" s="784"/>
      <c r="GQW206" s="784"/>
      <c r="GQX206" s="784"/>
      <c r="GQY206" s="784"/>
      <c r="GQZ206" s="784"/>
      <c r="GRA206" s="784"/>
      <c r="GRB206" s="784"/>
      <c r="GRC206" s="784"/>
      <c r="GRD206" s="784"/>
      <c r="GRE206" s="784"/>
      <c r="GRF206" s="784"/>
      <c r="GRG206" s="784"/>
      <c r="GRH206" s="784"/>
      <c r="GRI206" s="784"/>
      <c r="GRJ206" s="784"/>
      <c r="GRK206" s="784"/>
      <c r="GRL206" s="784"/>
      <c r="GRM206" s="784"/>
      <c r="GRN206" s="784"/>
      <c r="GRO206" s="784"/>
      <c r="GRP206" s="784"/>
      <c r="GRQ206" s="784"/>
      <c r="GRR206" s="784"/>
      <c r="GRS206" s="784"/>
      <c r="GRT206" s="784"/>
      <c r="GRU206" s="784"/>
      <c r="GRV206" s="784"/>
      <c r="GRW206" s="784"/>
      <c r="GRX206" s="784"/>
      <c r="GRY206" s="784"/>
      <c r="GRZ206" s="784"/>
      <c r="GSA206" s="784"/>
      <c r="GSB206" s="784"/>
      <c r="GSC206" s="784"/>
      <c r="GSD206" s="784"/>
      <c r="GSE206" s="784"/>
      <c r="GSF206" s="784"/>
      <c r="GSG206" s="784"/>
      <c r="GSH206" s="784"/>
      <c r="GSI206" s="784"/>
      <c r="GSJ206" s="784"/>
      <c r="GSK206" s="784"/>
      <c r="GSL206" s="784"/>
      <c r="GSM206" s="784"/>
      <c r="GSN206" s="784"/>
      <c r="GSO206" s="784"/>
      <c r="GSP206" s="784"/>
      <c r="GSQ206" s="784"/>
      <c r="GSR206" s="784"/>
      <c r="GSS206" s="784"/>
      <c r="GST206" s="784"/>
      <c r="GSU206" s="784"/>
      <c r="GSV206" s="784"/>
      <c r="GSW206" s="784"/>
      <c r="GSX206" s="784"/>
      <c r="GSY206" s="784"/>
      <c r="GSZ206" s="784"/>
      <c r="GTA206" s="784"/>
      <c r="GTB206" s="784"/>
      <c r="GTC206" s="784"/>
      <c r="GTD206" s="784"/>
      <c r="GTE206" s="784"/>
      <c r="GTF206" s="784"/>
      <c r="GTG206" s="784"/>
      <c r="GTH206" s="784"/>
      <c r="GTI206" s="784"/>
      <c r="GTJ206" s="784"/>
      <c r="GTK206" s="784"/>
      <c r="GTL206" s="784"/>
      <c r="GTM206" s="784"/>
      <c r="GTN206" s="784"/>
      <c r="GTO206" s="784"/>
      <c r="GTP206" s="784"/>
      <c r="GTQ206" s="784"/>
      <c r="GTR206" s="784"/>
      <c r="GTS206" s="784"/>
      <c r="GTT206" s="784"/>
      <c r="GTU206" s="784"/>
      <c r="GTV206" s="784"/>
      <c r="GTW206" s="784"/>
      <c r="GTX206" s="784"/>
      <c r="GTY206" s="784"/>
      <c r="GTZ206" s="784"/>
      <c r="GUA206" s="784"/>
      <c r="GUB206" s="784"/>
      <c r="GUC206" s="784"/>
      <c r="GUD206" s="784"/>
      <c r="GUE206" s="784"/>
      <c r="GUF206" s="784"/>
      <c r="GUG206" s="784"/>
      <c r="GUH206" s="784"/>
      <c r="GUI206" s="784"/>
      <c r="GUJ206" s="784"/>
      <c r="GUK206" s="784"/>
      <c r="GUL206" s="784"/>
      <c r="GUM206" s="784"/>
      <c r="GUN206" s="784"/>
      <c r="GUO206" s="784"/>
      <c r="GUP206" s="784"/>
      <c r="GUQ206" s="784"/>
      <c r="GUR206" s="784"/>
      <c r="GUS206" s="784"/>
      <c r="GUT206" s="784"/>
      <c r="GUU206" s="784"/>
      <c r="GUV206" s="784"/>
      <c r="GUW206" s="784"/>
      <c r="GUX206" s="784"/>
      <c r="GUY206" s="784"/>
      <c r="GUZ206" s="784"/>
      <c r="GVA206" s="784"/>
      <c r="GVB206" s="784"/>
      <c r="GVC206" s="784"/>
      <c r="GVD206" s="784"/>
      <c r="GVE206" s="784"/>
      <c r="GVF206" s="784"/>
      <c r="GVG206" s="784"/>
      <c r="GVH206" s="784"/>
      <c r="GVI206" s="784"/>
      <c r="GVJ206" s="784"/>
      <c r="GVK206" s="784"/>
      <c r="GVL206" s="784"/>
      <c r="GVM206" s="784"/>
      <c r="GVN206" s="784"/>
      <c r="GVO206" s="784"/>
      <c r="GVP206" s="784"/>
      <c r="GVQ206" s="784"/>
      <c r="GVR206" s="784"/>
      <c r="GVS206" s="784"/>
      <c r="GVT206" s="784"/>
      <c r="GVU206" s="784"/>
      <c r="GVV206" s="784"/>
      <c r="GVW206" s="784"/>
      <c r="GVX206" s="784"/>
      <c r="GVY206" s="784"/>
      <c r="GVZ206" s="784"/>
      <c r="GWA206" s="784"/>
      <c r="GWB206" s="784"/>
      <c r="GWC206" s="784"/>
      <c r="GWD206" s="784"/>
      <c r="GWE206" s="784"/>
      <c r="GWF206" s="784"/>
      <c r="GWG206" s="784"/>
      <c r="GWH206" s="784"/>
      <c r="GWI206" s="784"/>
      <c r="GWJ206" s="784"/>
      <c r="GWK206" s="784"/>
      <c r="GWL206" s="784"/>
      <c r="GWM206" s="784"/>
      <c r="GWN206" s="784"/>
      <c r="GWO206" s="784"/>
      <c r="GWP206" s="784"/>
      <c r="GWQ206" s="784"/>
      <c r="GWR206" s="784"/>
      <c r="GWS206" s="784"/>
      <c r="GWT206" s="784"/>
      <c r="GWU206" s="784"/>
      <c r="GWV206" s="784"/>
      <c r="GWW206" s="784"/>
      <c r="GWX206" s="784"/>
      <c r="GWY206" s="784"/>
      <c r="GWZ206" s="784"/>
      <c r="GXA206" s="784"/>
      <c r="GXB206" s="784"/>
      <c r="GXC206" s="784"/>
      <c r="GXD206" s="784"/>
      <c r="GXE206" s="784"/>
      <c r="GXF206" s="784"/>
      <c r="GXG206" s="784"/>
      <c r="GXH206" s="784"/>
      <c r="GXI206" s="784"/>
      <c r="GXJ206" s="784"/>
      <c r="GXK206" s="784"/>
      <c r="GXL206" s="784"/>
      <c r="GXM206" s="784"/>
      <c r="GXN206" s="784"/>
      <c r="GXO206" s="784"/>
      <c r="GXP206" s="784"/>
      <c r="GXQ206" s="784"/>
      <c r="GXR206" s="784"/>
      <c r="GXS206" s="784"/>
      <c r="GXT206" s="784"/>
      <c r="GXU206" s="784"/>
      <c r="GXV206" s="784"/>
      <c r="GXW206" s="784"/>
      <c r="GXX206" s="784"/>
      <c r="GXY206" s="784"/>
      <c r="GXZ206" s="784"/>
      <c r="GYA206" s="784"/>
      <c r="GYB206" s="784"/>
      <c r="GYC206" s="784"/>
      <c r="GYD206" s="784"/>
      <c r="GYE206" s="784"/>
      <c r="GYF206" s="784"/>
      <c r="GYG206" s="784"/>
      <c r="GYH206" s="784"/>
      <c r="GYI206" s="784"/>
      <c r="GYJ206" s="784"/>
      <c r="GYK206" s="784"/>
      <c r="GYL206" s="784"/>
      <c r="GYM206" s="784"/>
      <c r="GYN206" s="784"/>
      <c r="GYO206" s="784"/>
      <c r="GYP206" s="784"/>
      <c r="GYQ206" s="784"/>
      <c r="GYR206" s="784"/>
      <c r="GYS206" s="784"/>
      <c r="GYT206" s="784"/>
      <c r="GYU206" s="784"/>
      <c r="GYV206" s="784"/>
      <c r="GYW206" s="784"/>
      <c r="GYX206" s="784"/>
      <c r="GYY206" s="784"/>
      <c r="GYZ206" s="784"/>
      <c r="GZA206" s="784"/>
      <c r="GZB206" s="784"/>
      <c r="GZC206" s="784"/>
      <c r="GZD206" s="784"/>
      <c r="GZE206" s="784"/>
      <c r="GZF206" s="784"/>
      <c r="GZG206" s="784"/>
      <c r="GZH206" s="784"/>
      <c r="GZI206" s="784"/>
      <c r="GZJ206" s="784"/>
      <c r="GZK206" s="784"/>
      <c r="GZL206" s="784"/>
      <c r="GZM206" s="784"/>
      <c r="GZN206" s="784"/>
      <c r="GZO206" s="784"/>
      <c r="GZP206" s="784"/>
      <c r="GZQ206" s="784"/>
      <c r="GZR206" s="784"/>
      <c r="GZS206" s="784"/>
      <c r="GZT206" s="784"/>
      <c r="GZU206" s="784"/>
      <c r="GZV206" s="784"/>
      <c r="GZW206" s="784"/>
      <c r="GZX206" s="784"/>
      <c r="GZY206" s="784"/>
      <c r="GZZ206" s="784"/>
      <c r="HAA206" s="784"/>
      <c r="HAB206" s="784"/>
      <c r="HAC206" s="784"/>
      <c r="HAD206" s="784"/>
      <c r="HAE206" s="784"/>
      <c r="HAF206" s="784"/>
      <c r="HAG206" s="784"/>
      <c r="HAH206" s="784"/>
      <c r="HAI206" s="784"/>
      <c r="HAJ206" s="784"/>
      <c r="HAK206" s="784"/>
      <c r="HAL206" s="784"/>
      <c r="HAM206" s="784"/>
      <c r="HAN206" s="784"/>
      <c r="HAO206" s="784"/>
      <c r="HAP206" s="784"/>
      <c r="HAQ206" s="784"/>
      <c r="HAR206" s="784"/>
      <c r="HAS206" s="784"/>
      <c r="HAT206" s="784"/>
      <c r="HAU206" s="784"/>
      <c r="HAV206" s="784"/>
      <c r="HAW206" s="784"/>
      <c r="HAX206" s="784"/>
      <c r="HAY206" s="784"/>
      <c r="HAZ206" s="784"/>
      <c r="HBA206" s="784"/>
      <c r="HBB206" s="784"/>
      <c r="HBC206" s="784"/>
      <c r="HBD206" s="784"/>
      <c r="HBE206" s="784"/>
      <c r="HBF206" s="784"/>
      <c r="HBG206" s="784"/>
      <c r="HBH206" s="784"/>
      <c r="HBI206" s="784"/>
      <c r="HBJ206" s="784"/>
      <c r="HBK206" s="784"/>
      <c r="HBL206" s="784"/>
      <c r="HBM206" s="784"/>
      <c r="HBN206" s="784"/>
      <c r="HBO206" s="784"/>
      <c r="HBP206" s="784"/>
      <c r="HBQ206" s="784"/>
      <c r="HBR206" s="784"/>
      <c r="HBS206" s="784"/>
      <c r="HBT206" s="784"/>
      <c r="HBU206" s="784"/>
      <c r="HBV206" s="784"/>
      <c r="HBW206" s="784"/>
      <c r="HBX206" s="784"/>
      <c r="HBY206" s="784"/>
      <c r="HBZ206" s="784"/>
      <c r="HCA206" s="784"/>
      <c r="HCB206" s="784"/>
      <c r="HCC206" s="784"/>
      <c r="HCD206" s="784"/>
      <c r="HCE206" s="784"/>
      <c r="HCF206" s="784"/>
      <c r="HCG206" s="784"/>
      <c r="HCH206" s="784"/>
      <c r="HCI206" s="784"/>
      <c r="HCJ206" s="784"/>
      <c r="HCK206" s="784"/>
      <c r="HCL206" s="784"/>
      <c r="HCM206" s="784"/>
      <c r="HCN206" s="784"/>
      <c r="HCO206" s="784"/>
      <c r="HCP206" s="784"/>
      <c r="HCQ206" s="784"/>
      <c r="HCR206" s="784"/>
      <c r="HCS206" s="784"/>
      <c r="HCT206" s="784"/>
      <c r="HCU206" s="784"/>
      <c r="HCV206" s="784"/>
      <c r="HCW206" s="784"/>
      <c r="HCX206" s="784"/>
      <c r="HCY206" s="784"/>
      <c r="HCZ206" s="784"/>
      <c r="HDA206" s="784"/>
      <c r="HDB206" s="784"/>
      <c r="HDC206" s="784"/>
      <c r="HDD206" s="784"/>
      <c r="HDE206" s="784"/>
      <c r="HDF206" s="784"/>
      <c r="HDG206" s="784"/>
      <c r="HDH206" s="784"/>
      <c r="HDI206" s="784"/>
      <c r="HDJ206" s="784"/>
      <c r="HDK206" s="784"/>
      <c r="HDL206" s="784"/>
      <c r="HDM206" s="784"/>
      <c r="HDN206" s="784"/>
      <c r="HDO206" s="784"/>
      <c r="HDP206" s="784"/>
      <c r="HDQ206" s="784"/>
      <c r="HDR206" s="784"/>
      <c r="HDS206" s="784"/>
      <c r="HDT206" s="784"/>
      <c r="HDU206" s="784"/>
      <c r="HDV206" s="784"/>
      <c r="HDW206" s="784"/>
      <c r="HDX206" s="784"/>
      <c r="HDY206" s="784"/>
      <c r="HDZ206" s="784"/>
      <c r="HEA206" s="784"/>
      <c r="HEB206" s="784"/>
      <c r="HEC206" s="784"/>
      <c r="HED206" s="784"/>
      <c r="HEE206" s="784"/>
      <c r="HEF206" s="784"/>
      <c r="HEG206" s="784"/>
      <c r="HEH206" s="784"/>
      <c r="HEI206" s="784"/>
      <c r="HEJ206" s="784"/>
      <c r="HEK206" s="784"/>
      <c r="HEL206" s="784"/>
      <c r="HEM206" s="784"/>
      <c r="HEN206" s="784"/>
      <c r="HEO206" s="784"/>
      <c r="HEP206" s="784"/>
      <c r="HEQ206" s="784"/>
      <c r="HER206" s="784"/>
      <c r="HES206" s="784"/>
      <c r="HET206" s="784"/>
      <c r="HEU206" s="784"/>
      <c r="HEV206" s="784"/>
      <c r="HEW206" s="784"/>
      <c r="HEX206" s="784"/>
      <c r="HEY206" s="784"/>
      <c r="HEZ206" s="784"/>
      <c r="HFA206" s="784"/>
      <c r="HFB206" s="784"/>
      <c r="HFC206" s="784"/>
      <c r="HFD206" s="784"/>
      <c r="HFE206" s="784"/>
      <c r="HFF206" s="784"/>
      <c r="HFG206" s="784"/>
      <c r="HFH206" s="784"/>
      <c r="HFI206" s="784"/>
      <c r="HFJ206" s="784"/>
      <c r="HFK206" s="784"/>
      <c r="HFL206" s="784"/>
      <c r="HFM206" s="784"/>
      <c r="HFN206" s="784"/>
      <c r="HFO206" s="784"/>
      <c r="HFP206" s="784"/>
      <c r="HFQ206" s="784"/>
      <c r="HFR206" s="784"/>
      <c r="HFS206" s="784"/>
      <c r="HFT206" s="784"/>
      <c r="HFU206" s="784"/>
      <c r="HFV206" s="784"/>
      <c r="HFW206" s="784"/>
      <c r="HFX206" s="784"/>
      <c r="HFY206" s="784"/>
      <c r="HFZ206" s="784"/>
      <c r="HGA206" s="784"/>
      <c r="HGB206" s="784"/>
      <c r="HGC206" s="784"/>
      <c r="HGD206" s="784"/>
      <c r="HGE206" s="784"/>
      <c r="HGF206" s="784"/>
      <c r="HGG206" s="784"/>
      <c r="HGH206" s="784"/>
      <c r="HGI206" s="784"/>
      <c r="HGJ206" s="784"/>
      <c r="HGK206" s="784"/>
      <c r="HGL206" s="784"/>
      <c r="HGM206" s="784"/>
      <c r="HGN206" s="784"/>
      <c r="HGO206" s="784"/>
      <c r="HGP206" s="784"/>
      <c r="HGQ206" s="784"/>
      <c r="HGR206" s="784"/>
      <c r="HGS206" s="784"/>
      <c r="HGT206" s="784"/>
      <c r="HGU206" s="784"/>
      <c r="HGV206" s="784"/>
      <c r="HGW206" s="784"/>
      <c r="HGX206" s="784"/>
      <c r="HGY206" s="784"/>
      <c r="HGZ206" s="784"/>
      <c r="HHA206" s="784"/>
      <c r="HHB206" s="784"/>
      <c r="HHC206" s="784"/>
      <c r="HHD206" s="784"/>
      <c r="HHE206" s="784"/>
      <c r="HHF206" s="784"/>
      <c r="HHG206" s="784"/>
      <c r="HHH206" s="784"/>
      <c r="HHI206" s="784"/>
      <c r="HHJ206" s="784"/>
      <c r="HHK206" s="784"/>
      <c r="HHL206" s="784"/>
      <c r="HHM206" s="784"/>
      <c r="HHN206" s="784"/>
      <c r="HHO206" s="784"/>
      <c r="HHP206" s="784"/>
      <c r="HHQ206" s="784"/>
      <c r="HHR206" s="784"/>
      <c r="HHS206" s="784"/>
      <c r="HHT206" s="784"/>
      <c r="HHU206" s="784"/>
      <c r="HHV206" s="784"/>
      <c r="HHW206" s="784"/>
      <c r="HHX206" s="784"/>
      <c r="HHY206" s="784"/>
      <c r="HHZ206" s="784"/>
      <c r="HIA206" s="784"/>
      <c r="HIB206" s="784"/>
      <c r="HIC206" s="784"/>
      <c r="HID206" s="784"/>
      <c r="HIE206" s="784"/>
      <c r="HIF206" s="784"/>
      <c r="HIG206" s="784"/>
      <c r="HIH206" s="784"/>
      <c r="HII206" s="784"/>
      <c r="HIJ206" s="784"/>
      <c r="HIK206" s="784"/>
      <c r="HIL206" s="784"/>
      <c r="HIM206" s="784"/>
      <c r="HIN206" s="784"/>
      <c r="HIO206" s="784"/>
      <c r="HIP206" s="784"/>
      <c r="HIQ206" s="784"/>
      <c r="HIR206" s="784"/>
      <c r="HIS206" s="784"/>
      <c r="HIT206" s="784"/>
      <c r="HIU206" s="784"/>
      <c r="HIV206" s="784"/>
      <c r="HIW206" s="784"/>
      <c r="HIX206" s="784"/>
      <c r="HIY206" s="784"/>
      <c r="HIZ206" s="784"/>
      <c r="HJA206" s="784"/>
      <c r="HJB206" s="784"/>
      <c r="HJC206" s="784"/>
      <c r="HJD206" s="784"/>
      <c r="HJE206" s="784"/>
      <c r="HJF206" s="784"/>
      <c r="HJG206" s="784"/>
      <c r="HJH206" s="784"/>
      <c r="HJI206" s="784"/>
      <c r="HJJ206" s="784"/>
      <c r="HJK206" s="784"/>
      <c r="HJL206" s="784"/>
      <c r="HJM206" s="784"/>
      <c r="HJN206" s="784"/>
      <c r="HJO206" s="784"/>
      <c r="HJP206" s="784"/>
      <c r="HJQ206" s="784"/>
      <c r="HJR206" s="784"/>
      <c r="HJS206" s="784"/>
      <c r="HJT206" s="784"/>
      <c r="HJU206" s="784"/>
      <c r="HJV206" s="784"/>
      <c r="HJW206" s="784"/>
      <c r="HJX206" s="784"/>
      <c r="HJY206" s="784"/>
      <c r="HJZ206" s="784"/>
      <c r="HKA206" s="784"/>
      <c r="HKB206" s="784"/>
      <c r="HKC206" s="784"/>
      <c r="HKD206" s="784"/>
      <c r="HKE206" s="784"/>
      <c r="HKF206" s="784"/>
      <c r="HKG206" s="784"/>
      <c r="HKH206" s="784"/>
      <c r="HKI206" s="784"/>
      <c r="HKJ206" s="784"/>
      <c r="HKK206" s="784"/>
      <c r="HKL206" s="784"/>
      <c r="HKM206" s="784"/>
      <c r="HKN206" s="784"/>
      <c r="HKO206" s="784"/>
      <c r="HKP206" s="784"/>
      <c r="HKQ206" s="784"/>
      <c r="HKR206" s="784"/>
      <c r="HKS206" s="784"/>
      <c r="HKT206" s="784"/>
      <c r="HKU206" s="784"/>
      <c r="HKV206" s="784"/>
      <c r="HKW206" s="784"/>
      <c r="HKX206" s="784"/>
      <c r="HKY206" s="784"/>
      <c r="HKZ206" s="784"/>
      <c r="HLA206" s="784"/>
      <c r="HLB206" s="784"/>
      <c r="HLC206" s="784"/>
      <c r="HLD206" s="784"/>
      <c r="HLE206" s="784"/>
      <c r="HLF206" s="784"/>
      <c r="HLG206" s="784"/>
      <c r="HLH206" s="784"/>
      <c r="HLI206" s="784"/>
      <c r="HLJ206" s="784"/>
      <c r="HLK206" s="784"/>
      <c r="HLL206" s="784"/>
      <c r="HLM206" s="784"/>
      <c r="HLN206" s="784"/>
      <c r="HLO206" s="784"/>
      <c r="HLP206" s="784"/>
      <c r="HLQ206" s="784"/>
      <c r="HLR206" s="784"/>
      <c r="HLS206" s="784"/>
      <c r="HLT206" s="784"/>
      <c r="HLU206" s="784"/>
      <c r="HLV206" s="784"/>
      <c r="HLW206" s="784"/>
      <c r="HLX206" s="784"/>
      <c r="HLY206" s="784"/>
      <c r="HLZ206" s="784"/>
      <c r="HMA206" s="784"/>
      <c r="HMB206" s="784"/>
      <c r="HMC206" s="784"/>
      <c r="HMD206" s="784"/>
      <c r="HME206" s="784"/>
      <c r="HMF206" s="784"/>
      <c r="HMG206" s="784"/>
      <c r="HMH206" s="784"/>
      <c r="HMI206" s="784"/>
      <c r="HMJ206" s="784"/>
      <c r="HMK206" s="784"/>
      <c r="HML206" s="784"/>
      <c r="HMM206" s="784"/>
      <c r="HMN206" s="784"/>
      <c r="HMO206" s="784"/>
      <c r="HMP206" s="784"/>
      <c r="HMQ206" s="784"/>
      <c r="HMR206" s="784"/>
      <c r="HMS206" s="784"/>
      <c r="HMT206" s="784"/>
      <c r="HMU206" s="784"/>
      <c r="HMV206" s="784"/>
      <c r="HMW206" s="784"/>
      <c r="HMX206" s="784"/>
      <c r="HMY206" s="784"/>
      <c r="HMZ206" s="784"/>
      <c r="HNA206" s="784"/>
      <c r="HNB206" s="784"/>
      <c r="HNC206" s="784"/>
      <c r="HND206" s="784"/>
      <c r="HNE206" s="784"/>
      <c r="HNF206" s="784"/>
      <c r="HNG206" s="784"/>
      <c r="HNH206" s="784"/>
      <c r="HNI206" s="784"/>
      <c r="HNJ206" s="784"/>
      <c r="HNK206" s="784"/>
      <c r="HNL206" s="784"/>
      <c r="HNM206" s="784"/>
      <c r="HNN206" s="784"/>
      <c r="HNO206" s="784"/>
      <c r="HNP206" s="784"/>
      <c r="HNQ206" s="784"/>
      <c r="HNR206" s="784"/>
      <c r="HNS206" s="784"/>
      <c r="HNT206" s="784"/>
      <c r="HNU206" s="784"/>
      <c r="HNV206" s="784"/>
      <c r="HNW206" s="784"/>
      <c r="HNX206" s="784"/>
      <c r="HNY206" s="784"/>
      <c r="HNZ206" s="784"/>
      <c r="HOA206" s="784"/>
      <c r="HOB206" s="784"/>
      <c r="HOC206" s="784"/>
      <c r="HOD206" s="784"/>
      <c r="HOE206" s="784"/>
      <c r="HOF206" s="784"/>
      <c r="HOG206" s="784"/>
      <c r="HOH206" s="784"/>
      <c r="HOI206" s="784"/>
      <c r="HOJ206" s="784"/>
      <c r="HOK206" s="784"/>
      <c r="HOL206" s="784"/>
      <c r="HOM206" s="784"/>
      <c r="HON206" s="784"/>
      <c r="HOO206" s="784"/>
      <c r="HOP206" s="784"/>
      <c r="HOQ206" s="784"/>
      <c r="HOR206" s="784"/>
      <c r="HOS206" s="784"/>
      <c r="HOT206" s="784"/>
      <c r="HOU206" s="784"/>
      <c r="HOV206" s="784"/>
      <c r="HOW206" s="784"/>
      <c r="HOX206" s="784"/>
      <c r="HOY206" s="784"/>
      <c r="HOZ206" s="784"/>
      <c r="HPA206" s="784"/>
      <c r="HPB206" s="784"/>
      <c r="HPC206" s="784"/>
      <c r="HPD206" s="784"/>
      <c r="HPE206" s="784"/>
      <c r="HPF206" s="784"/>
      <c r="HPG206" s="784"/>
      <c r="HPH206" s="784"/>
      <c r="HPI206" s="784"/>
      <c r="HPJ206" s="784"/>
      <c r="HPK206" s="784"/>
      <c r="HPL206" s="784"/>
      <c r="HPM206" s="784"/>
      <c r="HPN206" s="784"/>
      <c r="HPO206" s="784"/>
      <c r="HPP206" s="784"/>
      <c r="HPQ206" s="784"/>
      <c r="HPR206" s="784"/>
      <c r="HPS206" s="784"/>
      <c r="HPT206" s="784"/>
      <c r="HPU206" s="784"/>
      <c r="HPV206" s="784"/>
      <c r="HPW206" s="784"/>
      <c r="HPX206" s="784"/>
      <c r="HPY206" s="784"/>
      <c r="HPZ206" s="784"/>
      <c r="HQA206" s="784"/>
      <c r="HQB206" s="784"/>
      <c r="HQC206" s="784"/>
      <c r="HQD206" s="784"/>
      <c r="HQE206" s="784"/>
      <c r="HQF206" s="784"/>
      <c r="HQG206" s="784"/>
      <c r="HQH206" s="784"/>
      <c r="HQI206" s="784"/>
      <c r="HQJ206" s="784"/>
      <c r="HQK206" s="784"/>
      <c r="HQL206" s="784"/>
      <c r="HQM206" s="784"/>
      <c r="HQN206" s="784"/>
      <c r="HQO206" s="784"/>
      <c r="HQP206" s="784"/>
      <c r="HQQ206" s="784"/>
      <c r="HQR206" s="784"/>
      <c r="HQS206" s="784"/>
      <c r="HQT206" s="784"/>
      <c r="HQU206" s="784"/>
      <c r="HQV206" s="784"/>
      <c r="HQW206" s="784"/>
      <c r="HQX206" s="784"/>
      <c r="HQY206" s="784"/>
      <c r="HQZ206" s="784"/>
      <c r="HRA206" s="784"/>
      <c r="HRB206" s="784"/>
      <c r="HRC206" s="784"/>
      <c r="HRD206" s="784"/>
      <c r="HRE206" s="784"/>
      <c r="HRF206" s="784"/>
      <c r="HRG206" s="784"/>
      <c r="HRH206" s="784"/>
      <c r="HRI206" s="784"/>
      <c r="HRJ206" s="784"/>
      <c r="HRK206" s="784"/>
      <c r="HRL206" s="784"/>
      <c r="HRM206" s="784"/>
      <c r="HRN206" s="784"/>
      <c r="HRO206" s="784"/>
      <c r="HRP206" s="784"/>
      <c r="HRQ206" s="784"/>
      <c r="HRR206" s="784"/>
      <c r="HRS206" s="784"/>
      <c r="HRT206" s="784"/>
      <c r="HRU206" s="784"/>
      <c r="HRV206" s="784"/>
      <c r="HRW206" s="784"/>
      <c r="HRX206" s="784"/>
      <c r="HRY206" s="784"/>
      <c r="HRZ206" s="784"/>
      <c r="HSA206" s="784"/>
      <c r="HSB206" s="784"/>
      <c r="HSC206" s="784"/>
      <c r="HSD206" s="784"/>
      <c r="HSE206" s="784"/>
      <c r="HSF206" s="784"/>
      <c r="HSG206" s="784"/>
      <c r="HSH206" s="784"/>
      <c r="HSI206" s="784"/>
      <c r="HSJ206" s="784"/>
      <c r="HSK206" s="784"/>
      <c r="HSL206" s="784"/>
      <c r="HSM206" s="784"/>
      <c r="HSN206" s="784"/>
      <c r="HSO206" s="784"/>
      <c r="HSP206" s="784"/>
      <c r="HSQ206" s="784"/>
      <c r="HSR206" s="784"/>
      <c r="HSS206" s="784"/>
      <c r="HST206" s="784"/>
      <c r="HSU206" s="784"/>
      <c r="HSV206" s="784"/>
      <c r="HSW206" s="784"/>
      <c r="HSX206" s="784"/>
      <c r="HSY206" s="784"/>
      <c r="HSZ206" s="784"/>
      <c r="HTA206" s="784"/>
      <c r="HTB206" s="784"/>
      <c r="HTC206" s="784"/>
      <c r="HTD206" s="784"/>
      <c r="HTE206" s="784"/>
      <c r="HTF206" s="784"/>
      <c r="HTG206" s="784"/>
      <c r="HTH206" s="784"/>
      <c r="HTI206" s="784"/>
      <c r="HTJ206" s="784"/>
      <c r="HTK206" s="784"/>
      <c r="HTL206" s="784"/>
      <c r="HTM206" s="784"/>
      <c r="HTN206" s="784"/>
      <c r="HTO206" s="784"/>
      <c r="HTP206" s="784"/>
      <c r="HTQ206" s="784"/>
      <c r="HTR206" s="784"/>
      <c r="HTS206" s="784"/>
      <c r="HTT206" s="784"/>
      <c r="HTU206" s="784"/>
      <c r="HTV206" s="784"/>
      <c r="HTW206" s="784"/>
      <c r="HTX206" s="784"/>
      <c r="HTY206" s="784"/>
      <c r="HTZ206" s="784"/>
      <c r="HUA206" s="784"/>
      <c r="HUB206" s="784"/>
      <c r="HUC206" s="784"/>
      <c r="HUD206" s="784"/>
      <c r="HUE206" s="784"/>
      <c r="HUF206" s="784"/>
      <c r="HUG206" s="784"/>
      <c r="HUH206" s="784"/>
      <c r="HUI206" s="784"/>
      <c r="HUJ206" s="784"/>
      <c r="HUK206" s="784"/>
      <c r="HUL206" s="784"/>
      <c r="HUM206" s="784"/>
      <c r="HUN206" s="784"/>
      <c r="HUO206" s="784"/>
      <c r="HUP206" s="784"/>
      <c r="HUQ206" s="784"/>
      <c r="HUR206" s="784"/>
      <c r="HUS206" s="784"/>
      <c r="HUT206" s="784"/>
      <c r="HUU206" s="784"/>
      <c r="HUV206" s="784"/>
      <c r="HUW206" s="784"/>
      <c r="HUX206" s="784"/>
      <c r="HUY206" s="784"/>
      <c r="HUZ206" s="784"/>
      <c r="HVA206" s="784"/>
      <c r="HVB206" s="784"/>
      <c r="HVC206" s="784"/>
      <c r="HVD206" s="784"/>
      <c r="HVE206" s="784"/>
      <c r="HVF206" s="784"/>
      <c r="HVG206" s="784"/>
      <c r="HVH206" s="784"/>
      <c r="HVI206" s="784"/>
      <c r="HVJ206" s="784"/>
      <c r="HVK206" s="784"/>
      <c r="HVL206" s="784"/>
      <c r="HVM206" s="784"/>
      <c r="HVN206" s="784"/>
      <c r="HVO206" s="784"/>
      <c r="HVP206" s="784"/>
      <c r="HVQ206" s="784"/>
      <c r="HVR206" s="784"/>
      <c r="HVS206" s="784"/>
      <c r="HVT206" s="784"/>
      <c r="HVU206" s="784"/>
      <c r="HVV206" s="784"/>
      <c r="HVW206" s="784"/>
      <c r="HVX206" s="784"/>
      <c r="HVY206" s="784"/>
      <c r="HVZ206" s="784"/>
      <c r="HWA206" s="784"/>
      <c r="HWB206" s="784"/>
      <c r="HWC206" s="784"/>
      <c r="HWD206" s="784"/>
      <c r="HWE206" s="784"/>
      <c r="HWF206" s="784"/>
      <c r="HWG206" s="784"/>
      <c r="HWH206" s="784"/>
      <c r="HWI206" s="784"/>
      <c r="HWJ206" s="784"/>
      <c r="HWK206" s="784"/>
      <c r="HWL206" s="784"/>
      <c r="HWM206" s="784"/>
      <c r="HWN206" s="784"/>
      <c r="HWO206" s="784"/>
      <c r="HWP206" s="784"/>
      <c r="HWQ206" s="784"/>
      <c r="HWR206" s="784"/>
      <c r="HWS206" s="784"/>
      <c r="HWT206" s="784"/>
      <c r="HWU206" s="784"/>
      <c r="HWV206" s="784"/>
      <c r="HWW206" s="784"/>
      <c r="HWX206" s="784"/>
      <c r="HWY206" s="784"/>
      <c r="HWZ206" s="784"/>
      <c r="HXA206" s="784"/>
      <c r="HXB206" s="784"/>
      <c r="HXC206" s="784"/>
      <c r="HXD206" s="784"/>
      <c r="HXE206" s="784"/>
      <c r="HXF206" s="784"/>
      <c r="HXG206" s="784"/>
      <c r="HXH206" s="784"/>
      <c r="HXI206" s="784"/>
      <c r="HXJ206" s="784"/>
      <c r="HXK206" s="784"/>
      <c r="HXL206" s="784"/>
      <c r="HXM206" s="784"/>
      <c r="HXN206" s="784"/>
      <c r="HXO206" s="784"/>
      <c r="HXP206" s="784"/>
      <c r="HXQ206" s="784"/>
      <c r="HXR206" s="784"/>
      <c r="HXS206" s="784"/>
      <c r="HXT206" s="784"/>
      <c r="HXU206" s="784"/>
      <c r="HXV206" s="784"/>
      <c r="HXW206" s="784"/>
      <c r="HXX206" s="784"/>
      <c r="HXY206" s="784"/>
      <c r="HXZ206" s="784"/>
      <c r="HYA206" s="784"/>
      <c r="HYB206" s="784"/>
      <c r="HYC206" s="784"/>
      <c r="HYD206" s="784"/>
      <c r="HYE206" s="784"/>
      <c r="HYF206" s="784"/>
      <c r="HYG206" s="784"/>
      <c r="HYH206" s="784"/>
      <c r="HYI206" s="784"/>
      <c r="HYJ206" s="784"/>
      <c r="HYK206" s="784"/>
      <c r="HYL206" s="784"/>
      <c r="HYM206" s="784"/>
      <c r="HYN206" s="784"/>
      <c r="HYO206" s="784"/>
      <c r="HYP206" s="784"/>
      <c r="HYQ206" s="784"/>
      <c r="HYR206" s="784"/>
      <c r="HYS206" s="784"/>
      <c r="HYT206" s="784"/>
      <c r="HYU206" s="784"/>
      <c r="HYV206" s="784"/>
      <c r="HYW206" s="784"/>
      <c r="HYX206" s="784"/>
      <c r="HYY206" s="784"/>
      <c r="HYZ206" s="784"/>
      <c r="HZA206" s="784"/>
      <c r="HZB206" s="784"/>
      <c r="HZC206" s="784"/>
      <c r="HZD206" s="784"/>
      <c r="HZE206" s="784"/>
      <c r="HZF206" s="784"/>
      <c r="HZG206" s="784"/>
      <c r="HZH206" s="784"/>
      <c r="HZI206" s="784"/>
      <c r="HZJ206" s="784"/>
      <c r="HZK206" s="784"/>
      <c r="HZL206" s="784"/>
      <c r="HZM206" s="784"/>
      <c r="HZN206" s="784"/>
      <c r="HZO206" s="784"/>
      <c r="HZP206" s="784"/>
      <c r="HZQ206" s="784"/>
      <c r="HZR206" s="784"/>
      <c r="HZS206" s="784"/>
      <c r="HZT206" s="784"/>
      <c r="HZU206" s="784"/>
      <c r="HZV206" s="784"/>
      <c r="HZW206" s="784"/>
      <c r="HZX206" s="784"/>
      <c r="HZY206" s="784"/>
      <c r="HZZ206" s="784"/>
      <c r="IAA206" s="784"/>
      <c r="IAB206" s="784"/>
      <c r="IAC206" s="784"/>
      <c r="IAD206" s="784"/>
      <c r="IAE206" s="784"/>
      <c r="IAF206" s="784"/>
      <c r="IAG206" s="784"/>
      <c r="IAH206" s="784"/>
      <c r="IAI206" s="784"/>
      <c r="IAJ206" s="784"/>
      <c r="IAK206" s="784"/>
      <c r="IAL206" s="784"/>
      <c r="IAM206" s="784"/>
      <c r="IAN206" s="784"/>
      <c r="IAO206" s="784"/>
      <c r="IAP206" s="784"/>
      <c r="IAQ206" s="784"/>
      <c r="IAR206" s="784"/>
      <c r="IAS206" s="784"/>
      <c r="IAT206" s="784"/>
      <c r="IAU206" s="784"/>
      <c r="IAV206" s="784"/>
      <c r="IAW206" s="784"/>
      <c r="IAX206" s="784"/>
      <c r="IAY206" s="784"/>
      <c r="IAZ206" s="784"/>
      <c r="IBA206" s="784"/>
      <c r="IBB206" s="784"/>
      <c r="IBC206" s="784"/>
      <c r="IBD206" s="784"/>
      <c r="IBE206" s="784"/>
      <c r="IBF206" s="784"/>
      <c r="IBG206" s="784"/>
      <c r="IBH206" s="784"/>
      <c r="IBI206" s="784"/>
      <c r="IBJ206" s="784"/>
      <c r="IBK206" s="784"/>
      <c r="IBL206" s="784"/>
      <c r="IBM206" s="784"/>
      <c r="IBN206" s="784"/>
      <c r="IBO206" s="784"/>
      <c r="IBP206" s="784"/>
      <c r="IBQ206" s="784"/>
      <c r="IBR206" s="784"/>
      <c r="IBS206" s="784"/>
      <c r="IBT206" s="784"/>
      <c r="IBU206" s="784"/>
      <c r="IBV206" s="784"/>
      <c r="IBW206" s="784"/>
      <c r="IBX206" s="784"/>
      <c r="IBY206" s="784"/>
      <c r="IBZ206" s="784"/>
      <c r="ICA206" s="784"/>
      <c r="ICB206" s="784"/>
      <c r="ICC206" s="784"/>
      <c r="ICD206" s="784"/>
      <c r="ICE206" s="784"/>
      <c r="ICF206" s="784"/>
      <c r="ICG206" s="784"/>
      <c r="ICH206" s="784"/>
      <c r="ICI206" s="784"/>
      <c r="ICJ206" s="784"/>
      <c r="ICK206" s="784"/>
      <c r="ICL206" s="784"/>
      <c r="ICM206" s="784"/>
      <c r="ICN206" s="784"/>
      <c r="ICO206" s="784"/>
      <c r="ICP206" s="784"/>
      <c r="ICQ206" s="784"/>
      <c r="ICR206" s="784"/>
      <c r="ICS206" s="784"/>
      <c r="ICT206" s="784"/>
      <c r="ICU206" s="784"/>
      <c r="ICV206" s="784"/>
      <c r="ICW206" s="784"/>
      <c r="ICX206" s="784"/>
      <c r="ICY206" s="784"/>
      <c r="ICZ206" s="784"/>
      <c r="IDA206" s="784"/>
      <c r="IDB206" s="784"/>
      <c r="IDC206" s="784"/>
      <c r="IDD206" s="784"/>
      <c r="IDE206" s="784"/>
      <c r="IDF206" s="784"/>
      <c r="IDG206" s="784"/>
      <c r="IDH206" s="784"/>
      <c r="IDI206" s="784"/>
      <c r="IDJ206" s="784"/>
      <c r="IDK206" s="784"/>
      <c r="IDL206" s="784"/>
      <c r="IDM206" s="784"/>
      <c r="IDN206" s="784"/>
      <c r="IDO206" s="784"/>
      <c r="IDP206" s="784"/>
      <c r="IDQ206" s="784"/>
      <c r="IDR206" s="784"/>
      <c r="IDS206" s="784"/>
      <c r="IDT206" s="784"/>
      <c r="IDU206" s="784"/>
      <c r="IDV206" s="784"/>
      <c r="IDW206" s="784"/>
      <c r="IDX206" s="784"/>
      <c r="IDY206" s="784"/>
      <c r="IDZ206" s="784"/>
      <c r="IEA206" s="784"/>
      <c r="IEB206" s="784"/>
      <c r="IEC206" s="784"/>
      <c r="IED206" s="784"/>
      <c r="IEE206" s="784"/>
      <c r="IEF206" s="784"/>
      <c r="IEG206" s="784"/>
      <c r="IEH206" s="784"/>
      <c r="IEI206" s="784"/>
      <c r="IEJ206" s="784"/>
      <c r="IEK206" s="784"/>
      <c r="IEL206" s="784"/>
      <c r="IEM206" s="784"/>
      <c r="IEN206" s="784"/>
      <c r="IEO206" s="784"/>
      <c r="IEP206" s="784"/>
      <c r="IEQ206" s="784"/>
      <c r="IER206" s="784"/>
      <c r="IES206" s="784"/>
      <c r="IET206" s="784"/>
      <c r="IEU206" s="784"/>
      <c r="IEV206" s="784"/>
      <c r="IEW206" s="784"/>
      <c r="IEX206" s="784"/>
      <c r="IEY206" s="784"/>
      <c r="IEZ206" s="784"/>
      <c r="IFA206" s="784"/>
      <c r="IFB206" s="784"/>
      <c r="IFC206" s="784"/>
      <c r="IFD206" s="784"/>
      <c r="IFE206" s="784"/>
      <c r="IFF206" s="784"/>
      <c r="IFG206" s="784"/>
      <c r="IFH206" s="784"/>
      <c r="IFI206" s="784"/>
      <c r="IFJ206" s="784"/>
      <c r="IFK206" s="784"/>
      <c r="IFL206" s="784"/>
      <c r="IFM206" s="784"/>
      <c r="IFN206" s="784"/>
      <c r="IFO206" s="784"/>
      <c r="IFP206" s="784"/>
      <c r="IFQ206" s="784"/>
      <c r="IFR206" s="784"/>
      <c r="IFS206" s="784"/>
      <c r="IFT206" s="784"/>
      <c r="IFU206" s="784"/>
      <c r="IFV206" s="784"/>
      <c r="IFW206" s="784"/>
      <c r="IFX206" s="784"/>
      <c r="IFY206" s="784"/>
      <c r="IFZ206" s="784"/>
      <c r="IGA206" s="784"/>
      <c r="IGB206" s="784"/>
      <c r="IGC206" s="784"/>
      <c r="IGD206" s="784"/>
      <c r="IGE206" s="784"/>
      <c r="IGF206" s="784"/>
      <c r="IGG206" s="784"/>
      <c r="IGH206" s="784"/>
      <c r="IGI206" s="784"/>
      <c r="IGJ206" s="784"/>
      <c r="IGK206" s="784"/>
      <c r="IGL206" s="784"/>
      <c r="IGM206" s="784"/>
      <c r="IGN206" s="784"/>
      <c r="IGO206" s="784"/>
      <c r="IGP206" s="784"/>
      <c r="IGQ206" s="784"/>
      <c r="IGR206" s="784"/>
      <c r="IGS206" s="784"/>
      <c r="IGT206" s="784"/>
      <c r="IGU206" s="784"/>
      <c r="IGV206" s="784"/>
      <c r="IGW206" s="784"/>
      <c r="IGX206" s="784"/>
      <c r="IGY206" s="784"/>
      <c r="IGZ206" s="784"/>
      <c r="IHA206" s="784"/>
      <c r="IHB206" s="784"/>
      <c r="IHC206" s="784"/>
      <c r="IHD206" s="784"/>
      <c r="IHE206" s="784"/>
      <c r="IHF206" s="784"/>
      <c r="IHG206" s="784"/>
      <c r="IHH206" s="784"/>
      <c r="IHI206" s="784"/>
      <c r="IHJ206" s="784"/>
      <c r="IHK206" s="784"/>
      <c r="IHL206" s="784"/>
      <c r="IHM206" s="784"/>
      <c r="IHN206" s="784"/>
      <c r="IHO206" s="784"/>
      <c r="IHP206" s="784"/>
      <c r="IHQ206" s="784"/>
      <c r="IHR206" s="784"/>
      <c r="IHS206" s="784"/>
      <c r="IHT206" s="784"/>
      <c r="IHU206" s="784"/>
      <c r="IHV206" s="784"/>
      <c r="IHW206" s="784"/>
      <c r="IHX206" s="784"/>
      <c r="IHY206" s="784"/>
      <c r="IHZ206" s="784"/>
      <c r="IIA206" s="784"/>
      <c r="IIB206" s="784"/>
      <c r="IIC206" s="784"/>
      <c r="IID206" s="784"/>
      <c r="IIE206" s="784"/>
      <c r="IIF206" s="784"/>
      <c r="IIG206" s="784"/>
      <c r="IIH206" s="784"/>
      <c r="III206" s="784"/>
      <c r="IIJ206" s="784"/>
      <c r="IIK206" s="784"/>
      <c r="IIL206" s="784"/>
      <c r="IIM206" s="784"/>
      <c r="IIN206" s="784"/>
      <c r="IIO206" s="784"/>
      <c r="IIP206" s="784"/>
      <c r="IIQ206" s="784"/>
      <c r="IIR206" s="784"/>
      <c r="IIS206" s="784"/>
      <c r="IIT206" s="784"/>
      <c r="IIU206" s="784"/>
      <c r="IIV206" s="784"/>
      <c r="IIW206" s="784"/>
      <c r="IIX206" s="784"/>
      <c r="IIY206" s="784"/>
      <c r="IIZ206" s="784"/>
      <c r="IJA206" s="784"/>
      <c r="IJB206" s="784"/>
      <c r="IJC206" s="784"/>
      <c r="IJD206" s="784"/>
      <c r="IJE206" s="784"/>
      <c r="IJF206" s="784"/>
      <c r="IJG206" s="784"/>
      <c r="IJH206" s="784"/>
      <c r="IJI206" s="784"/>
      <c r="IJJ206" s="784"/>
      <c r="IJK206" s="784"/>
      <c r="IJL206" s="784"/>
      <c r="IJM206" s="784"/>
      <c r="IJN206" s="784"/>
      <c r="IJO206" s="784"/>
      <c r="IJP206" s="784"/>
      <c r="IJQ206" s="784"/>
      <c r="IJR206" s="784"/>
      <c r="IJS206" s="784"/>
      <c r="IJT206" s="784"/>
      <c r="IJU206" s="784"/>
      <c r="IJV206" s="784"/>
      <c r="IJW206" s="784"/>
      <c r="IJX206" s="784"/>
      <c r="IJY206" s="784"/>
      <c r="IJZ206" s="784"/>
      <c r="IKA206" s="784"/>
      <c r="IKB206" s="784"/>
      <c r="IKC206" s="784"/>
      <c r="IKD206" s="784"/>
      <c r="IKE206" s="784"/>
      <c r="IKF206" s="784"/>
      <c r="IKG206" s="784"/>
      <c r="IKH206" s="784"/>
      <c r="IKI206" s="784"/>
      <c r="IKJ206" s="784"/>
      <c r="IKK206" s="784"/>
      <c r="IKL206" s="784"/>
      <c r="IKM206" s="784"/>
      <c r="IKN206" s="784"/>
      <c r="IKO206" s="784"/>
      <c r="IKP206" s="784"/>
      <c r="IKQ206" s="784"/>
      <c r="IKR206" s="784"/>
      <c r="IKS206" s="784"/>
      <c r="IKT206" s="784"/>
      <c r="IKU206" s="784"/>
      <c r="IKV206" s="784"/>
      <c r="IKW206" s="784"/>
      <c r="IKX206" s="784"/>
      <c r="IKY206" s="784"/>
      <c r="IKZ206" s="784"/>
      <c r="ILA206" s="784"/>
      <c r="ILB206" s="784"/>
      <c r="ILC206" s="784"/>
      <c r="ILD206" s="784"/>
      <c r="ILE206" s="784"/>
      <c r="ILF206" s="784"/>
      <c r="ILG206" s="784"/>
      <c r="ILH206" s="784"/>
      <c r="ILI206" s="784"/>
      <c r="ILJ206" s="784"/>
      <c r="ILK206" s="784"/>
      <c r="ILL206" s="784"/>
      <c r="ILM206" s="784"/>
      <c r="ILN206" s="784"/>
      <c r="ILO206" s="784"/>
      <c r="ILP206" s="784"/>
      <c r="ILQ206" s="784"/>
      <c r="ILR206" s="784"/>
      <c r="ILS206" s="784"/>
      <c r="ILT206" s="784"/>
      <c r="ILU206" s="784"/>
      <c r="ILV206" s="784"/>
      <c r="ILW206" s="784"/>
      <c r="ILX206" s="784"/>
      <c r="ILY206" s="784"/>
      <c r="ILZ206" s="784"/>
      <c r="IMA206" s="784"/>
      <c r="IMB206" s="784"/>
      <c r="IMC206" s="784"/>
      <c r="IMD206" s="784"/>
      <c r="IME206" s="784"/>
      <c r="IMF206" s="784"/>
      <c r="IMG206" s="784"/>
      <c r="IMH206" s="784"/>
      <c r="IMI206" s="784"/>
      <c r="IMJ206" s="784"/>
      <c r="IMK206" s="784"/>
      <c r="IML206" s="784"/>
      <c r="IMM206" s="784"/>
      <c r="IMN206" s="784"/>
      <c r="IMO206" s="784"/>
      <c r="IMP206" s="784"/>
      <c r="IMQ206" s="784"/>
      <c r="IMR206" s="784"/>
      <c r="IMS206" s="784"/>
      <c r="IMT206" s="784"/>
      <c r="IMU206" s="784"/>
      <c r="IMV206" s="784"/>
      <c r="IMW206" s="784"/>
      <c r="IMX206" s="784"/>
      <c r="IMY206" s="784"/>
      <c r="IMZ206" s="784"/>
      <c r="INA206" s="784"/>
      <c r="INB206" s="784"/>
      <c r="INC206" s="784"/>
      <c r="IND206" s="784"/>
      <c r="INE206" s="784"/>
      <c r="INF206" s="784"/>
      <c r="ING206" s="784"/>
      <c r="INH206" s="784"/>
      <c r="INI206" s="784"/>
      <c r="INJ206" s="784"/>
      <c r="INK206" s="784"/>
      <c r="INL206" s="784"/>
      <c r="INM206" s="784"/>
      <c r="INN206" s="784"/>
      <c r="INO206" s="784"/>
      <c r="INP206" s="784"/>
      <c r="INQ206" s="784"/>
      <c r="INR206" s="784"/>
      <c r="INS206" s="784"/>
      <c r="INT206" s="784"/>
      <c r="INU206" s="784"/>
      <c r="INV206" s="784"/>
      <c r="INW206" s="784"/>
      <c r="INX206" s="784"/>
      <c r="INY206" s="784"/>
      <c r="INZ206" s="784"/>
      <c r="IOA206" s="784"/>
      <c r="IOB206" s="784"/>
      <c r="IOC206" s="784"/>
      <c r="IOD206" s="784"/>
      <c r="IOE206" s="784"/>
      <c r="IOF206" s="784"/>
      <c r="IOG206" s="784"/>
      <c r="IOH206" s="784"/>
      <c r="IOI206" s="784"/>
      <c r="IOJ206" s="784"/>
      <c r="IOK206" s="784"/>
      <c r="IOL206" s="784"/>
      <c r="IOM206" s="784"/>
      <c r="ION206" s="784"/>
      <c r="IOO206" s="784"/>
      <c r="IOP206" s="784"/>
      <c r="IOQ206" s="784"/>
      <c r="IOR206" s="784"/>
      <c r="IOS206" s="784"/>
      <c r="IOT206" s="784"/>
      <c r="IOU206" s="784"/>
      <c r="IOV206" s="784"/>
      <c r="IOW206" s="784"/>
      <c r="IOX206" s="784"/>
      <c r="IOY206" s="784"/>
      <c r="IOZ206" s="784"/>
      <c r="IPA206" s="784"/>
      <c r="IPB206" s="784"/>
      <c r="IPC206" s="784"/>
      <c r="IPD206" s="784"/>
      <c r="IPE206" s="784"/>
      <c r="IPF206" s="784"/>
      <c r="IPG206" s="784"/>
      <c r="IPH206" s="784"/>
      <c r="IPI206" s="784"/>
      <c r="IPJ206" s="784"/>
      <c r="IPK206" s="784"/>
      <c r="IPL206" s="784"/>
      <c r="IPM206" s="784"/>
      <c r="IPN206" s="784"/>
      <c r="IPO206" s="784"/>
      <c r="IPP206" s="784"/>
      <c r="IPQ206" s="784"/>
      <c r="IPR206" s="784"/>
      <c r="IPS206" s="784"/>
      <c r="IPT206" s="784"/>
      <c r="IPU206" s="784"/>
      <c r="IPV206" s="784"/>
      <c r="IPW206" s="784"/>
      <c r="IPX206" s="784"/>
      <c r="IPY206" s="784"/>
      <c r="IPZ206" s="784"/>
      <c r="IQA206" s="784"/>
      <c r="IQB206" s="784"/>
      <c r="IQC206" s="784"/>
      <c r="IQD206" s="784"/>
      <c r="IQE206" s="784"/>
      <c r="IQF206" s="784"/>
      <c r="IQG206" s="784"/>
      <c r="IQH206" s="784"/>
      <c r="IQI206" s="784"/>
      <c r="IQJ206" s="784"/>
      <c r="IQK206" s="784"/>
      <c r="IQL206" s="784"/>
      <c r="IQM206" s="784"/>
      <c r="IQN206" s="784"/>
      <c r="IQO206" s="784"/>
      <c r="IQP206" s="784"/>
      <c r="IQQ206" s="784"/>
      <c r="IQR206" s="784"/>
      <c r="IQS206" s="784"/>
      <c r="IQT206" s="784"/>
      <c r="IQU206" s="784"/>
      <c r="IQV206" s="784"/>
      <c r="IQW206" s="784"/>
      <c r="IQX206" s="784"/>
      <c r="IQY206" s="784"/>
      <c r="IQZ206" s="784"/>
      <c r="IRA206" s="784"/>
      <c r="IRB206" s="784"/>
      <c r="IRC206" s="784"/>
      <c r="IRD206" s="784"/>
      <c r="IRE206" s="784"/>
      <c r="IRF206" s="784"/>
      <c r="IRG206" s="784"/>
      <c r="IRH206" s="784"/>
      <c r="IRI206" s="784"/>
      <c r="IRJ206" s="784"/>
      <c r="IRK206" s="784"/>
      <c r="IRL206" s="784"/>
      <c r="IRM206" s="784"/>
      <c r="IRN206" s="784"/>
      <c r="IRO206" s="784"/>
      <c r="IRP206" s="784"/>
      <c r="IRQ206" s="784"/>
      <c r="IRR206" s="784"/>
      <c r="IRS206" s="784"/>
      <c r="IRT206" s="784"/>
      <c r="IRU206" s="784"/>
      <c r="IRV206" s="784"/>
      <c r="IRW206" s="784"/>
      <c r="IRX206" s="784"/>
      <c r="IRY206" s="784"/>
      <c r="IRZ206" s="784"/>
      <c r="ISA206" s="784"/>
      <c r="ISB206" s="784"/>
      <c r="ISC206" s="784"/>
      <c r="ISD206" s="784"/>
      <c r="ISE206" s="784"/>
      <c r="ISF206" s="784"/>
      <c r="ISG206" s="784"/>
      <c r="ISH206" s="784"/>
      <c r="ISI206" s="784"/>
      <c r="ISJ206" s="784"/>
      <c r="ISK206" s="784"/>
      <c r="ISL206" s="784"/>
      <c r="ISM206" s="784"/>
      <c r="ISN206" s="784"/>
      <c r="ISO206" s="784"/>
      <c r="ISP206" s="784"/>
      <c r="ISQ206" s="784"/>
      <c r="ISR206" s="784"/>
      <c r="ISS206" s="784"/>
      <c r="IST206" s="784"/>
      <c r="ISU206" s="784"/>
      <c r="ISV206" s="784"/>
      <c r="ISW206" s="784"/>
      <c r="ISX206" s="784"/>
      <c r="ISY206" s="784"/>
      <c r="ISZ206" s="784"/>
      <c r="ITA206" s="784"/>
      <c r="ITB206" s="784"/>
      <c r="ITC206" s="784"/>
      <c r="ITD206" s="784"/>
      <c r="ITE206" s="784"/>
      <c r="ITF206" s="784"/>
      <c r="ITG206" s="784"/>
      <c r="ITH206" s="784"/>
      <c r="ITI206" s="784"/>
      <c r="ITJ206" s="784"/>
      <c r="ITK206" s="784"/>
      <c r="ITL206" s="784"/>
      <c r="ITM206" s="784"/>
      <c r="ITN206" s="784"/>
      <c r="ITO206" s="784"/>
      <c r="ITP206" s="784"/>
      <c r="ITQ206" s="784"/>
      <c r="ITR206" s="784"/>
      <c r="ITS206" s="784"/>
      <c r="ITT206" s="784"/>
      <c r="ITU206" s="784"/>
      <c r="ITV206" s="784"/>
      <c r="ITW206" s="784"/>
      <c r="ITX206" s="784"/>
      <c r="ITY206" s="784"/>
      <c r="ITZ206" s="784"/>
      <c r="IUA206" s="784"/>
      <c r="IUB206" s="784"/>
      <c r="IUC206" s="784"/>
      <c r="IUD206" s="784"/>
      <c r="IUE206" s="784"/>
      <c r="IUF206" s="784"/>
      <c r="IUG206" s="784"/>
      <c r="IUH206" s="784"/>
      <c r="IUI206" s="784"/>
      <c r="IUJ206" s="784"/>
      <c r="IUK206" s="784"/>
      <c r="IUL206" s="784"/>
      <c r="IUM206" s="784"/>
      <c r="IUN206" s="784"/>
      <c r="IUO206" s="784"/>
      <c r="IUP206" s="784"/>
      <c r="IUQ206" s="784"/>
      <c r="IUR206" s="784"/>
      <c r="IUS206" s="784"/>
      <c r="IUT206" s="784"/>
      <c r="IUU206" s="784"/>
      <c r="IUV206" s="784"/>
      <c r="IUW206" s="784"/>
      <c r="IUX206" s="784"/>
      <c r="IUY206" s="784"/>
      <c r="IUZ206" s="784"/>
      <c r="IVA206" s="784"/>
      <c r="IVB206" s="784"/>
      <c r="IVC206" s="784"/>
      <c r="IVD206" s="784"/>
      <c r="IVE206" s="784"/>
      <c r="IVF206" s="784"/>
      <c r="IVG206" s="784"/>
      <c r="IVH206" s="784"/>
      <c r="IVI206" s="784"/>
      <c r="IVJ206" s="784"/>
      <c r="IVK206" s="784"/>
      <c r="IVL206" s="784"/>
      <c r="IVM206" s="784"/>
      <c r="IVN206" s="784"/>
      <c r="IVO206" s="784"/>
      <c r="IVP206" s="784"/>
      <c r="IVQ206" s="784"/>
      <c r="IVR206" s="784"/>
      <c r="IVS206" s="784"/>
      <c r="IVT206" s="784"/>
      <c r="IVU206" s="784"/>
      <c r="IVV206" s="784"/>
      <c r="IVW206" s="784"/>
      <c r="IVX206" s="784"/>
      <c r="IVY206" s="784"/>
      <c r="IVZ206" s="784"/>
      <c r="IWA206" s="784"/>
      <c r="IWB206" s="784"/>
      <c r="IWC206" s="784"/>
      <c r="IWD206" s="784"/>
      <c r="IWE206" s="784"/>
      <c r="IWF206" s="784"/>
      <c r="IWG206" s="784"/>
      <c r="IWH206" s="784"/>
      <c r="IWI206" s="784"/>
      <c r="IWJ206" s="784"/>
      <c r="IWK206" s="784"/>
      <c r="IWL206" s="784"/>
      <c r="IWM206" s="784"/>
      <c r="IWN206" s="784"/>
      <c r="IWO206" s="784"/>
      <c r="IWP206" s="784"/>
      <c r="IWQ206" s="784"/>
      <c r="IWR206" s="784"/>
      <c r="IWS206" s="784"/>
      <c r="IWT206" s="784"/>
      <c r="IWU206" s="784"/>
      <c r="IWV206" s="784"/>
      <c r="IWW206" s="784"/>
      <c r="IWX206" s="784"/>
      <c r="IWY206" s="784"/>
      <c r="IWZ206" s="784"/>
      <c r="IXA206" s="784"/>
      <c r="IXB206" s="784"/>
      <c r="IXC206" s="784"/>
      <c r="IXD206" s="784"/>
      <c r="IXE206" s="784"/>
      <c r="IXF206" s="784"/>
      <c r="IXG206" s="784"/>
      <c r="IXH206" s="784"/>
      <c r="IXI206" s="784"/>
      <c r="IXJ206" s="784"/>
      <c r="IXK206" s="784"/>
      <c r="IXL206" s="784"/>
      <c r="IXM206" s="784"/>
      <c r="IXN206" s="784"/>
      <c r="IXO206" s="784"/>
      <c r="IXP206" s="784"/>
      <c r="IXQ206" s="784"/>
      <c r="IXR206" s="784"/>
      <c r="IXS206" s="784"/>
      <c r="IXT206" s="784"/>
      <c r="IXU206" s="784"/>
      <c r="IXV206" s="784"/>
      <c r="IXW206" s="784"/>
      <c r="IXX206" s="784"/>
      <c r="IXY206" s="784"/>
      <c r="IXZ206" s="784"/>
      <c r="IYA206" s="784"/>
      <c r="IYB206" s="784"/>
      <c r="IYC206" s="784"/>
      <c r="IYD206" s="784"/>
      <c r="IYE206" s="784"/>
      <c r="IYF206" s="784"/>
      <c r="IYG206" s="784"/>
      <c r="IYH206" s="784"/>
      <c r="IYI206" s="784"/>
      <c r="IYJ206" s="784"/>
      <c r="IYK206" s="784"/>
      <c r="IYL206" s="784"/>
      <c r="IYM206" s="784"/>
      <c r="IYN206" s="784"/>
      <c r="IYO206" s="784"/>
      <c r="IYP206" s="784"/>
      <c r="IYQ206" s="784"/>
      <c r="IYR206" s="784"/>
      <c r="IYS206" s="784"/>
      <c r="IYT206" s="784"/>
      <c r="IYU206" s="784"/>
      <c r="IYV206" s="784"/>
      <c r="IYW206" s="784"/>
      <c r="IYX206" s="784"/>
      <c r="IYY206" s="784"/>
      <c r="IYZ206" s="784"/>
      <c r="IZA206" s="784"/>
      <c r="IZB206" s="784"/>
      <c r="IZC206" s="784"/>
      <c r="IZD206" s="784"/>
      <c r="IZE206" s="784"/>
      <c r="IZF206" s="784"/>
      <c r="IZG206" s="784"/>
      <c r="IZH206" s="784"/>
      <c r="IZI206" s="784"/>
      <c r="IZJ206" s="784"/>
      <c r="IZK206" s="784"/>
      <c r="IZL206" s="784"/>
      <c r="IZM206" s="784"/>
      <c r="IZN206" s="784"/>
      <c r="IZO206" s="784"/>
      <c r="IZP206" s="784"/>
      <c r="IZQ206" s="784"/>
      <c r="IZR206" s="784"/>
      <c r="IZS206" s="784"/>
      <c r="IZT206" s="784"/>
      <c r="IZU206" s="784"/>
      <c r="IZV206" s="784"/>
      <c r="IZW206" s="784"/>
      <c r="IZX206" s="784"/>
      <c r="IZY206" s="784"/>
      <c r="IZZ206" s="784"/>
      <c r="JAA206" s="784"/>
      <c r="JAB206" s="784"/>
      <c r="JAC206" s="784"/>
      <c r="JAD206" s="784"/>
      <c r="JAE206" s="784"/>
      <c r="JAF206" s="784"/>
      <c r="JAG206" s="784"/>
      <c r="JAH206" s="784"/>
      <c r="JAI206" s="784"/>
      <c r="JAJ206" s="784"/>
      <c r="JAK206" s="784"/>
      <c r="JAL206" s="784"/>
      <c r="JAM206" s="784"/>
      <c r="JAN206" s="784"/>
      <c r="JAO206" s="784"/>
      <c r="JAP206" s="784"/>
      <c r="JAQ206" s="784"/>
      <c r="JAR206" s="784"/>
      <c r="JAS206" s="784"/>
      <c r="JAT206" s="784"/>
      <c r="JAU206" s="784"/>
      <c r="JAV206" s="784"/>
      <c r="JAW206" s="784"/>
      <c r="JAX206" s="784"/>
      <c r="JAY206" s="784"/>
      <c r="JAZ206" s="784"/>
      <c r="JBA206" s="784"/>
      <c r="JBB206" s="784"/>
      <c r="JBC206" s="784"/>
      <c r="JBD206" s="784"/>
      <c r="JBE206" s="784"/>
      <c r="JBF206" s="784"/>
      <c r="JBG206" s="784"/>
      <c r="JBH206" s="784"/>
      <c r="JBI206" s="784"/>
      <c r="JBJ206" s="784"/>
      <c r="JBK206" s="784"/>
      <c r="JBL206" s="784"/>
      <c r="JBM206" s="784"/>
      <c r="JBN206" s="784"/>
      <c r="JBO206" s="784"/>
      <c r="JBP206" s="784"/>
      <c r="JBQ206" s="784"/>
      <c r="JBR206" s="784"/>
      <c r="JBS206" s="784"/>
      <c r="JBT206" s="784"/>
      <c r="JBU206" s="784"/>
      <c r="JBV206" s="784"/>
      <c r="JBW206" s="784"/>
      <c r="JBX206" s="784"/>
      <c r="JBY206" s="784"/>
      <c r="JBZ206" s="784"/>
      <c r="JCA206" s="784"/>
      <c r="JCB206" s="784"/>
      <c r="JCC206" s="784"/>
      <c r="JCD206" s="784"/>
      <c r="JCE206" s="784"/>
      <c r="JCF206" s="784"/>
      <c r="JCG206" s="784"/>
      <c r="JCH206" s="784"/>
      <c r="JCI206" s="784"/>
      <c r="JCJ206" s="784"/>
      <c r="JCK206" s="784"/>
      <c r="JCL206" s="784"/>
      <c r="JCM206" s="784"/>
      <c r="JCN206" s="784"/>
      <c r="JCO206" s="784"/>
      <c r="JCP206" s="784"/>
      <c r="JCQ206" s="784"/>
      <c r="JCR206" s="784"/>
      <c r="JCS206" s="784"/>
      <c r="JCT206" s="784"/>
      <c r="JCU206" s="784"/>
      <c r="JCV206" s="784"/>
      <c r="JCW206" s="784"/>
      <c r="JCX206" s="784"/>
      <c r="JCY206" s="784"/>
      <c r="JCZ206" s="784"/>
      <c r="JDA206" s="784"/>
      <c r="JDB206" s="784"/>
      <c r="JDC206" s="784"/>
      <c r="JDD206" s="784"/>
      <c r="JDE206" s="784"/>
      <c r="JDF206" s="784"/>
      <c r="JDG206" s="784"/>
      <c r="JDH206" s="784"/>
      <c r="JDI206" s="784"/>
      <c r="JDJ206" s="784"/>
      <c r="JDK206" s="784"/>
      <c r="JDL206" s="784"/>
      <c r="JDM206" s="784"/>
      <c r="JDN206" s="784"/>
      <c r="JDO206" s="784"/>
      <c r="JDP206" s="784"/>
      <c r="JDQ206" s="784"/>
      <c r="JDR206" s="784"/>
      <c r="JDS206" s="784"/>
      <c r="JDT206" s="784"/>
      <c r="JDU206" s="784"/>
      <c r="JDV206" s="784"/>
      <c r="JDW206" s="784"/>
      <c r="JDX206" s="784"/>
      <c r="JDY206" s="784"/>
      <c r="JDZ206" s="784"/>
      <c r="JEA206" s="784"/>
      <c r="JEB206" s="784"/>
      <c r="JEC206" s="784"/>
      <c r="JED206" s="784"/>
      <c r="JEE206" s="784"/>
      <c r="JEF206" s="784"/>
      <c r="JEG206" s="784"/>
      <c r="JEH206" s="784"/>
      <c r="JEI206" s="784"/>
      <c r="JEJ206" s="784"/>
      <c r="JEK206" s="784"/>
      <c r="JEL206" s="784"/>
      <c r="JEM206" s="784"/>
      <c r="JEN206" s="784"/>
      <c r="JEO206" s="784"/>
      <c r="JEP206" s="784"/>
      <c r="JEQ206" s="784"/>
      <c r="JER206" s="784"/>
      <c r="JES206" s="784"/>
      <c r="JET206" s="784"/>
      <c r="JEU206" s="784"/>
      <c r="JEV206" s="784"/>
      <c r="JEW206" s="784"/>
      <c r="JEX206" s="784"/>
      <c r="JEY206" s="784"/>
      <c r="JEZ206" s="784"/>
      <c r="JFA206" s="784"/>
      <c r="JFB206" s="784"/>
      <c r="JFC206" s="784"/>
      <c r="JFD206" s="784"/>
      <c r="JFE206" s="784"/>
      <c r="JFF206" s="784"/>
      <c r="JFG206" s="784"/>
      <c r="JFH206" s="784"/>
      <c r="JFI206" s="784"/>
      <c r="JFJ206" s="784"/>
      <c r="JFK206" s="784"/>
      <c r="JFL206" s="784"/>
      <c r="JFM206" s="784"/>
      <c r="JFN206" s="784"/>
      <c r="JFO206" s="784"/>
      <c r="JFP206" s="784"/>
      <c r="JFQ206" s="784"/>
      <c r="JFR206" s="784"/>
      <c r="JFS206" s="784"/>
      <c r="JFT206" s="784"/>
      <c r="JFU206" s="784"/>
      <c r="JFV206" s="784"/>
      <c r="JFW206" s="784"/>
      <c r="JFX206" s="784"/>
      <c r="JFY206" s="784"/>
      <c r="JFZ206" s="784"/>
      <c r="JGA206" s="784"/>
      <c r="JGB206" s="784"/>
      <c r="JGC206" s="784"/>
      <c r="JGD206" s="784"/>
      <c r="JGE206" s="784"/>
      <c r="JGF206" s="784"/>
      <c r="JGG206" s="784"/>
      <c r="JGH206" s="784"/>
      <c r="JGI206" s="784"/>
      <c r="JGJ206" s="784"/>
      <c r="JGK206" s="784"/>
      <c r="JGL206" s="784"/>
      <c r="JGM206" s="784"/>
      <c r="JGN206" s="784"/>
      <c r="JGO206" s="784"/>
      <c r="JGP206" s="784"/>
      <c r="JGQ206" s="784"/>
      <c r="JGR206" s="784"/>
      <c r="JGS206" s="784"/>
      <c r="JGT206" s="784"/>
      <c r="JGU206" s="784"/>
      <c r="JGV206" s="784"/>
      <c r="JGW206" s="784"/>
      <c r="JGX206" s="784"/>
      <c r="JGY206" s="784"/>
      <c r="JGZ206" s="784"/>
      <c r="JHA206" s="784"/>
      <c r="JHB206" s="784"/>
      <c r="JHC206" s="784"/>
      <c r="JHD206" s="784"/>
      <c r="JHE206" s="784"/>
      <c r="JHF206" s="784"/>
      <c r="JHG206" s="784"/>
      <c r="JHH206" s="784"/>
      <c r="JHI206" s="784"/>
      <c r="JHJ206" s="784"/>
      <c r="JHK206" s="784"/>
      <c r="JHL206" s="784"/>
      <c r="JHM206" s="784"/>
      <c r="JHN206" s="784"/>
      <c r="JHO206" s="784"/>
      <c r="JHP206" s="784"/>
      <c r="JHQ206" s="784"/>
      <c r="JHR206" s="784"/>
      <c r="JHS206" s="784"/>
      <c r="JHT206" s="784"/>
      <c r="JHU206" s="784"/>
      <c r="JHV206" s="784"/>
      <c r="JHW206" s="784"/>
      <c r="JHX206" s="784"/>
      <c r="JHY206" s="784"/>
      <c r="JHZ206" s="784"/>
      <c r="JIA206" s="784"/>
      <c r="JIB206" s="784"/>
      <c r="JIC206" s="784"/>
      <c r="JID206" s="784"/>
      <c r="JIE206" s="784"/>
      <c r="JIF206" s="784"/>
      <c r="JIG206" s="784"/>
      <c r="JIH206" s="784"/>
      <c r="JII206" s="784"/>
      <c r="JIJ206" s="784"/>
      <c r="JIK206" s="784"/>
      <c r="JIL206" s="784"/>
      <c r="JIM206" s="784"/>
      <c r="JIN206" s="784"/>
      <c r="JIO206" s="784"/>
      <c r="JIP206" s="784"/>
      <c r="JIQ206" s="784"/>
      <c r="JIR206" s="784"/>
      <c r="JIS206" s="784"/>
      <c r="JIT206" s="784"/>
      <c r="JIU206" s="784"/>
      <c r="JIV206" s="784"/>
      <c r="JIW206" s="784"/>
      <c r="JIX206" s="784"/>
      <c r="JIY206" s="784"/>
      <c r="JIZ206" s="784"/>
      <c r="JJA206" s="784"/>
      <c r="JJB206" s="784"/>
      <c r="JJC206" s="784"/>
      <c r="JJD206" s="784"/>
      <c r="JJE206" s="784"/>
      <c r="JJF206" s="784"/>
      <c r="JJG206" s="784"/>
      <c r="JJH206" s="784"/>
      <c r="JJI206" s="784"/>
      <c r="JJJ206" s="784"/>
      <c r="JJK206" s="784"/>
      <c r="JJL206" s="784"/>
      <c r="JJM206" s="784"/>
      <c r="JJN206" s="784"/>
      <c r="JJO206" s="784"/>
      <c r="JJP206" s="784"/>
      <c r="JJQ206" s="784"/>
      <c r="JJR206" s="784"/>
      <c r="JJS206" s="784"/>
      <c r="JJT206" s="784"/>
      <c r="JJU206" s="784"/>
      <c r="JJV206" s="784"/>
      <c r="JJW206" s="784"/>
      <c r="JJX206" s="784"/>
      <c r="JJY206" s="784"/>
      <c r="JJZ206" s="784"/>
      <c r="JKA206" s="784"/>
      <c r="JKB206" s="784"/>
      <c r="JKC206" s="784"/>
      <c r="JKD206" s="784"/>
      <c r="JKE206" s="784"/>
      <c r="JKF206" s="784"/>
      <c r="JKG206" s="784"/>
      <c r="JKH206" s="784"/>
      <c r="JKI206" s="784"/>
      <c r="JKJ206" s="784"/>
      <c r="JKK206" s="784"/>
      <c r="JKL206" s="784"/>
      <c r="JKM206" s="784"/>
      <c r="JKN206" s="784"/>
      <c r="JKO206" s="784"/>
      <c r="JKP206" s="784"/>
      <c r="JKQ206" s="784"/>
      <c r="JKR206" s="784"/>
      <c r="JKS206" s="784"/>
      <c r="JKT206" s="784"/>
      <c r="JKU206" s="784"/>
      <c r="JKV206" s="784"/>
      <c r="JKW206" s="784"/>
      <c r="JKX206" s="784"/>
      <c r="JKY206" s="784"/>
      <c r="JKZ206" s="784"/>
      <c r="JLA206" s="784"/>
      <c r="JLB206" s="784"/>
      <c r="JLC206" s="784"/>
      <c r="JLD206" s="784"/>
      <c r="JLE206" s="784"/>
      <c r="JLF206" s="784"/>
      <c r="JLG206" s="784"/>
      <c r="JLH206" s="784"/>
      <c r="JLI206" s="784"/>
      <c r="JLJ206" s="784"/>
      <c r="JLK206" s="784"/>
      <c r="JLL206" s="784"/>
      <c r="JLM206" s="784"/>
      <c r="JLN206" s="784"/>
      <c r="JLO206" s="784"/>
      <c r="JLP206" s="784"/>
      <c r="JLQ206" s="784"/>
      <c r="JLR206" s="784"/>
      <c r="JLS206" s="784"/>
      <c r="JLT206" s="784"/>
      <c r="JLU206" s="784"/>
      <c r="JLV206" s="784"/>
      <c r="JLW206" s="784"/>
      <c r="JLX206" s="784"/>
      <c r="JLY206" s="784"/>
      <c r="JLZ206" s="784"/>
      <c r="JMA206" s="784"/>
      <c r="JMB206" s="784"/>
      <c r="JMC206" s="784"/>
      <c r="JMD206" s="784"/>
      <c r="JME206" s="784"/>
      <c r="JMF206" s="784"/>
      <c r="JMG206" s="784"/>
      <c r="JMH206" s="784"/>
      <c r="JMI206" s="784"/>
      <c r="JMJ206" s="784"/>
      <c r="JMK206" s="784"/>
      <c r="JML206" s="784"/>
      <c r="JMM206" s="784"/>
      <c r="JMN206" s="784"/>
      <c r="JMO206" s="784"/>
      <c r="JMP206" s="784"/>
      <c r="JMQ206" s="784"/>
      <c r="JMR206" s="784"/>
      <c r="JMS206" s="784"/>
      <c r="JMT206" s="784"/>
      <c r="JMU206" s="784"/>
      <c r="JMV206" s="784"/>
      <c r="JMW206" s="784"/>
      <c r="JMX206" s="784"/>
      <c r="JMY206" s="784"/>
      <c r="JMZ206" s="784"/>
      <c r="JNA206" s="784"/>
      <c r="JNB206" s="784"/>
      <c r="JNC206" s="784"/>
      <c r="JND206" s="784"/>
      <c r="JNE206" s="784"/>
      <c r="JNF206" s="784"/>
      <c r="JNG206" s="784"/>
      <c r="JNH206" s="784"/>
      <c r="JNI206" s="784"/>
      <c r="JNJ206" s="784"/>
      <c r="JNK206" s="784"/>
      <c r="JNL206" s="784"/>
      <c r="JNM206" s="784"/>
      <c r="JNN206" s="784"/>
      <c r="JNO206" s="784"/>
      <c r="JNP206" s="784"/>
      <c r="JNQ206" s="784"/>
      <c r="JNR206" s="784"/>
      <c r="JNS206" s="784"/>
      <c r="JNT206" s="784"/>
      <c r="JNU206" s="784"/>
      <c r="JNV206" s="784"/>
      <c r="JNW206" s="784"/>
      <c r="JNX206" s="784"/>
      <c r="JNY206" s="784"/>
      <c r="JNZ206" s="784"/>
      <c r="JOA206" s="784"/>
      <c r="JOB206" s="784"/>
      <c r="JOC206" s="784"/>
      <c r="JOD206" s="784"/>
      <c r="JOE206" s="784"/>
      <c r="JOF206" s="784"/>
      <c r="JOG206" s="784"/>
      <c r="JOH206" s="784"/>
      <c r="JOI206" s="784"/>
      <c r="JOJ206" s="784"/>
      <c r="JOK206" s="784"/>
      <c r="JOL206" s="784"/>
      <c r="JOM206" s="784"/>
      <c r="JON206" s="784"/>
      <c r="JOO206" s="784"/>
      <c r="JOP206" s="784"/>
      <c r="JOQ206" s="784"/>
      <c r="JOR206" s="784"/>
      <c r="JOS206" s="784"/>
      <c r="JOT206" s="784"/>
      <c r="JOU206" s="784"/>
      <c r="JOV206" s="784"/>
      <c r="JOW206" s="784"/>
      <c r="JOX206" s="784"/>
      <c r="JOY206" s="784"/>
      <c r="JOZ206" s="784"/>
      <c r="JPA206" s="784"/>
      <c r="JPB206" s="784"/>
      <c r="JPC206" s="784"/>
      <c r="JPD206" s="784"/>
      <c r="JPE206" s="784"/>
      <c r="JPF206" s="784"/>
      <c r="JPG206" s="784"/>
      <c r="JPH206" s="784"/>
      <c r="JPI206" s="784"/>
      <c r="JPJ206" s="784"/>
      <c r="JPK206" s="784"/>
      <c r="JPL206" s="784"/>
      <c r="JPM206" s="784"/>
      <c r="JPN206" s="784"/>
      <c r="JPO206" s="784"/>
      <c r="JPP206" s="784"/>
      <c r="JPQ206" s="784"/>
      <c r="JPR206" s="784"/>
      <c r="JPS206" s="784"/>
      <c r="JPT206" s="784"/>
      <c r="JPU206" s="784"/>
      <c r="JPV206" s="784"/>
      <c r="JPW206" s="784"/>
      <c r="JPX206" s="784"/>
      <c r="JPY206" s="784"/>
      <c r="JPZ206" s="784"/>
      <c r="JQA206" s="784"/>
      <c r="JQB206" s="784"/>
      <c r="JQC206" s="784"/>
      <c r="JQD206" s="784"/>
      <c r="JQE206" s="784"/>
      <c r="JQF206" s="784"/>
      <c r="JQG206" s="784"/>
      <c r="JQH206" s="784"/>
      <c r="JQI206" s="784"/>
      <c r="JQJ206" s="784"/>
      <c r="JQK206" s="784"/>
      <c r="JQL206" s="784"/>
      <c r="JQM206" s="784"/>
      <c r="JQN206" s="784"/>
      <c r="JQO206" s="784"/>
      <c r="JQP206" s="784"/>
      <c r="JQQ206" s="784"/>
      <c r="JQR206" s="784"/>
      <c r="JQS206" s="784"/>
      <c r="JQT206" s="784"/>
      <c r="JQU206" s="784"/>
      <c r="JQV206" s="784"/>
      <c r="JQW206" s="784"/>
      <c r="JQX206" s="784"/>
      <c r="JQY206" s="784"/>
      <c r="JQZ206" s="784"/>
      <c r="JRA206" s="784"/>
      <c r="JRB206" s="784"/>
      <c r="JRC206" s="784"/>
      <c r="JRD206" s="784"/>
      <c r="JRE206" s="784"/>
      <c r="JRF206" s="784"/>
      <c r="JRG206" s="784"/>
      <c r="JRH206" s="784"/>
      <c r="JRI206" s="784"/>
      <c r="JRJ206" s="784"/>
      <c r="JRK206" s="784"/>
      <c r="JRL206" s="784"/>
      <c r="JRM206" s="784"/>
      <c r="JRN206" s="784"/>
      <c r="JRO206" s="784"/>
      <c r="JRP206" s="784"/>
      <c r="JRQ206" s="784"/>
      <c r="JRR206" s="784"/>
      <c r="JRS206" s="784"/>
      <c r="JRT206" s="784"/>
      <c r="JRU206" s="784"/>
      <c r="JRV206" s="784"/>
      <c r="JRW206" s="784"/>
      <c r="JRX206" s="784"/>
      <c r="JRY206" s="784"/>
      <c r="JRZ206" s="784"/>
      <c r="JSA206" s="784"/>
      <c r="JSB206" s="784"/>
      <c r="JSC206" s="784"/>
      <c r="JSD206" s="784"/>
      <c r="JSE206" s="784"/>
      <c r="JSF206" s="784"/>
      <c r="JSG206" s="784"/>
      <c r="JSH206" s="784"/>
      <c r="JSI206" s="784"/>
      <c r="JSJ206" s="784"/>
      <c r="JSK206" s="784"/>
      <c r="JSL206" s="784"/>
      <c r="JSM206" s="784"/>
      <c r="JSN206" s="784"/>
      <c r="JSO206" s="784"/>
      <c r="JSP206" s="784"/>
      <c r="JSQ206" s="784"/>
      <c r="JSR206" s="784"/>
      <c r="JSS206" s="784"/>
      <c r="JST206" s="784"/>
      <c r="JSU206" s="784"/>
      <c r="JSV206" s="784"/>
      <c r="JSW206" s="784"/>
      <c r="JSX206" s="784"/>
      <c r="JSY206" s="784"/>
      <c r="JSZ206" s="784"/>
      <c r="JTA206" s="784"/>
      <c r="JTB206" s="784"/>
      <c r="JTC206" s="784"/>
      <c r="JTD206" s="784"/>
      <c r="JTE206" s="784"/>
      <c r="JTF206" s="784"/>
      <c r="JTG206" s="784"/>
      <c r="JTH206" s="784"/>
      <c r="JTI206" s="784"/>
      <c r="JTJ206" s="784"/>
      <c r="JTK206" s="784"/>
      <c r="JTL206" s="784"/>
      <c r="JTM206" s="784"/>
      <c r="JTN206" s="784"/>
      <c r="JTO206" s="784"/>
      <c r="JTP206" s="784"/>
      <c r="JTQ206" s="784"/>
      <c r="JTR206" s="784"/>
      <c r="JTS206" s="784"/>
      <c r="JTT206" s="784"/>
      <c r="JTU206" s="784"/>
      <c r="JTV206" s="784"/>
      <c r="JTW206" s="784"/>
      <c r="JTX206" s="784"/>
      <c r="JTY206" s="784"/>
      <c r="JTZ206" s="784"/>
      <c r="JUA206" s="784"/>
      <c r="JUB206" s="784"/>
      <c r="JUC206" s="784"/>
      <c r="JUD206" s="784"/>
      <c r="JUE206" s="784"/>
      <c r="JUF206" s="784"/>
      <c r="JUG206" s="784"/>
      <c r="JUH206" s="784"/>
      <c r="JUI206" s="784"/>
      <c r="JUJ206" s="784"/>
      <c r="JUK206" s="784"/>
      <c r="JUL206" s="784"/>
      <c r="JUM206" s="784"/>
      <c r="JUN206" s="784"/>
      <c r="JUO206" s="784"/>
      <c r="JUP206" s="784"/>
      <c r="JUQ206" s="784"/>
      <c r="JUR206" s="784"/>
      <c r="JUS206" s="784"/>
      <c r="JUT206" s="784"/>
      <c r="JUU206" s="784"/>
      <c r="JUV206" s="784"/>
      <c r="JUW206" s="784"/>
      <c r="JUX206" s="784"/>
      <c r="JUY206" s="784"/>
      <c r="JUZ206" s="784"/>
      <c r="JVA206" s="784"/>
      <c r="JVB206" s="784"/>
      <c r="JVC206" s="784"/>
      <c r="JVD206" s="784"/>
      <c r="JVE206" s="784"/>
      <c r="JVF206" s="784"/>
      <c r="JVG206" s="784"/>
      <c r="JVH206" s="784"/>
      <c r="JVI206" s="784"/>
      <c r="JVJ206" s="784"/>
      <c r="JVK206" s="784"/>
      <c r="JVL206" s="784"/>
      <c r="JVM206" s="784"/>
      <c r="JVN206" s="784"/>
      <c r="JVO206" s="784"/>
      <c r="JVP206" s="784"/>
      <c r="JVQ206" s="784"/>
      <c r="JVR206" s="784"/>
      <c r="JVS206" s="784"/>
      <c r="JVT206" s="784"/>
      <c r="JVU206" s="784"/>
      <c r="JVV206" s="784"/>
      <c r="JVW206" s="784"/>
      <c r="JVX206" s="784"/>
      <c r="JVY206" s="784"/>
      <c r="JVZ206" s="784"/>
      <c r="JWA206" s="784"/>
      <c r="JWB206" s="784"/>
      <c r="JWC206" s="784"/>
      <c r="JWD206" s="784"/>
      <c r="JWE206" s="784"/>
      <c r="JWF206" s="784"/>
      <c r="JWG206" s="784"/>
      <c r="JWH206" s="784"/>
      <c r="JWI206" s="784"/>
      <c r="JWJ206" s="784"/>
      <c r="JWK206" s="784"/>
      <c r="JWL206" s="784"/>
      <c r="JWM206" s="784"/>
      <c r="JWN206" s="784"/>
      <c r="JWO206" s="784"/>
      <c r="JWP206" s="784"/>
      <c r="JWQ206" s="784"/>
      <c r="JWR206" s="784"/>
      <c r="JWS206" s="784"/>
      <c r="JWT206" s="784"/>
      <c r="JWU206" s="784"/>
      <c r="JWV206" s="784"/>
      <c r="JWW206" s="784"/>
      <c r="JWX206" s="784"/>
      <c r="JWY206" s="784"/>
      <c r="JWZ206" s="784"/>
      <c r="JXA206" s="784"/>
      <c r="JXB206" s="784"/>
      <c r="JXC206" s="784"/>
      <c r="JXD206" s="784"/>
      <c r="JXE206" s="784"/>
      <c r="JXF206" s="784"/>
      <c r="JXG206" s="784"/>
      <c r="JXH206" s="784"/>
      <c r="JXI206" s="784"/>
      <c r="JXJ206" s="784"/>
      <c r="JXK206" s="784"/>
      <c r="JXL206" s="784"/>
      <c r="JXM206" s="784"/>
      <c r="JXN206" s="784"/>
      <c r="JXO206" s="784"/>
      <c r="JXP206" s="784"/>
      <c r="JXQ206" s="784"/>
      <c r="JXR206" s="784"/>
      <c r="JXS206" s="784"/>
      <c r="JXT206" s="784"/>
      <c r="JXU206" s="784"/>
      <c r="JXV206" s="784"/>
      <c r="JXW206" s="784"/>
      <c r="JXX206" s="784"/>
      <c r="JXY206" s="784"/>
      <c r="JXZ206" s="784"/>
      <c r="JYA206" s="784"/>
      <c r="JYB206" s="784"/>
      <c r="JYC206" s="784"/>
      <c r="JYD206" s="784"/>
      <c r="JYE206" s="784"/>
      <c r="JYF206" s="784"/>
      <c r="JYG206" s="784"/>
      <c r="JYH206" s="784"/>
      <c r="JYI206" s="784"/>
      <c r="JYJ206" s="784"/>
      <c r="JYK206" s="784"/>
      <c r="JYL206" s="784"/>
      <c r="JYM206" s="784"/>
      <c r="JYN206" s="784"/>
      <c r="JYO206" s="784"/>
      <c r="JYP206" s="784"/>
      <c r="JYQ206" s="784"/>
      <c r="JYR206" s="784"/>
      <c r="JYS206" s="784"/>
      <c r="JYT206" s="784"/>
      <c r="JYU206" s="784"/>
      <c r="JYV206" s="784"/>
      <c r="JYW206" s="784"/>
      <c r="JYX206" s="784"/>
      <c r="JYY206" s="784"/>
      <c r="JYZ206" s="784"/>
      <c r="JZA206" s="784"/>
      <c r="JZB206" s="784"/>
      <c r="JZC206" s="784"/>
      <c r="JZD206" s="784"/>
      <c r="JZE206" s="784"/>
      <c r="JZF206" s="784"/>
      <c r="JZG206" s="784"/>
      <c r="JZH206" s="784"/>
      <c r="JZI206" s="784"/>
      <c r="JZJ206" s="784"/>
      <c r="JZK206" s="784"/>
      <c r="JZL206" s="784"/>
      <c r="JZM206" s="784"/>
      <c r="JZN206" s="784"/>
      <c r="JZO206" s="784"/>
      <c r="JZP206" s="784"/>
      <c r="JZQ206" s="784"/>
      <c r="JZR206" s="784"/>
      <c r="JZS206" s="784"/>
      <c r="JZT206" s="784"/>
      <c r="JZU206" s="784"/>
      <c r="JZV206" s="784"/>
      <c r="JZW206" s="784"/>
      <c r="JZX206" s="784"/>
      <c r="JZY206" s="784"/>
      <c r="JZZ206" s="784"/>
      <c r="KAA206" s="784"/>
      <c r="KAB206" s="784"/>
      <c r="KAC206" s="784"/>
      <c r="KAD206" s="784"/>
      <c r="KAE206" s="784"/>
      <c r="KAF206" s="784"/>
      <c r="KAG206" s="784"/>
      <c r="KAH206" s="784"/>
      <c r="KAI206" s="784"/>
      <c r="KAJ206" s="784"/>
      <c r="KAK206" s="784"/>
      <c r="KAL206" s="784"/>
      <c r="KAM206" s="784"/>
      <c r="KAN206" s="784"/>
      <c r="KAO206" s="784"/>
      <c r="KAP206" s="784"/>
      <c r="KAQ206" s="784"/>
      <c r="KAR206" s="784"/>
      <c r="KAS206" s="784"/>
      <c r="KAT206" s="784"/>
      <c r="KAU206" s="784"/>
      <c r="KAV206" s="784"/>
      <c r="KAW206" s="784"/>
      <c r="KAX206" s="784"/>
      <c r="KAY206" s="784"/>
      <c r="KAZ206" s="784"/>
      <c r="KBA206" s="784"/>
      <c r="KBB206" s="784"/>
      <c r="KBC206" s="784"/>
      <c r="KBD206" s="784"/>
      <c r="KBE206" s="784"/>
      <c r="KBF206" s="784"/>
      <c r="KBG206" s="784"/>
      <c r="KBH206" s="784"/>
      <c r="KBI206" s="784"/>
      <c r="KBJ206" s="784"/>
      <c r="KBK206" s="784"/>
      <c r="KBL206" s="784"/>
      <c r="KBM206" s="784"/>
      <c r="KBN206" s="784"/>
      <c r="KBO206" s="784"/>
      <c r="KBP206" s="784"/>
      <c r="KBQ206" s="784"/>
      <c r="KBR206" s="784"/>
      <c r="KBS206" s="784"/>
      <c r="KBT206" s="784"/>
      <c r="KBU206" s="784"/>
      <c r="KBV206" s="784"/>
      <c r="KBW206" s="784"/>
      <c r="KBX206" s="784"/>
      <c r="KBY206" s="784"/>
      <c r="KBZ206" s="784"/>
      <c r="KCA206" s="784"/>
      <c r="KCB206" s="784"/>
      <c r="KCC206" s="784"/>
      <c r="KCD206" s="784"/>
      <c r="KCE206" s="784"/>
      <c r="KCF206" s="784"/>
      <c r="KCG206" s="784"/>
      <c r="KCH206" s="784"/>
      <c r="KCI206" s="784"/>
      <c r="KCJ206" s="784"/>
      <c r="KCK206" s="784"/>
      <c r="KCL206" s="784"/>
      <c r="KCM206" s="784"/>
      <c r="KCN206" s="784"/>
      <c r="KCO206" s="784"/>
      <c r="KCP206" s="784"/>
      <c r="KCQ206" s="784"/>
      <c r="KCR206" s="784"/>
      <c r="KCS206" s="784"/>
      <c r="KCT206" s="784"/>
      <c r="KCU206" s="784"/>
      <c r="KCV206" s="784"/>
      <c r="KCW206" s="784"/>
      <c r="KCX206" s="784"/>
      <c r="KCY206" s="784"/>
      <c r="KCZ206" s="784"/>
      <c r="KDA206" s="784"/>
      <c r="KDB206" s="784"/>
      <c r="KDC206" s="784"/>
      <c r="KDD206" s="784"/>
      <c r="KDE206" s="784"/>
      <c r="KDF206" s="784"/>
      <c r="KDG206" s="784"/>
      <c r="KDH206" s="784"/>
      <c r="KDI206" s="784"/>
      <c r="KDJ206" s="784"/>
      <c r="KDK206" s="784"/>
      <c r="KDL206" s="784"/>
      <c r="KDM206" s="784"/>
      <c r="KDN206" s="784"/>
      <c r="KDO206" s="784"/>
      <c r="KDP206" s="784"/>
      <c r="KDQ206" s="784"/>
      <c r="KDR206" s="784"/>
      <c r="KDS206" s="784"/>
      <c r="KDT206" s="784"/>
      <c r="KDU206" s="784"/>
      <c r="KDV206" s="784"/>
      <c r="KDW206" s="784"/>
      <c r="KDX206" s="784"/>
      <c r="KDY206" s="784"/>
      <c r="KDZ206" s="784"/>
      <c r="KEA206" s="784"/>
      <c r="KEB206" s="784"/>
      <c r="KEC206" s="784"/>
      <c r="KED206" s="784"/>
      <c r="KEE206" s="784"/>
      <c r="KEF206" s="784"/>
      <c r="KEG206" s="784"/>
      <c r="KEH206" s="784"/>
      <c r="KEI206" s="784"/>
      <c r="KEJ206" s="784"/>
      <c r="KEK206" s="784"/>
      <c r="KEL206" s="784"/>
      <c r="KEM206" s="784"/>
      <c r="KEN206" s="784"/>
      <c r="KEO206" s="784"/>
      <c r="KEP206" s="784"/>
      <c r="KEQ206" s="784"/>
      <c r="KER206" s="784"/>
      <c r="KES206" s="784"/>
      <c r="KET206" s="784"/>
      <c r="KEU206" s="784"/>
      <c r="KEV206" s="784"/>
      <c r="KEW206" s="784"/>
      <c r="KEX206" s="784"/>
      <c r="KEY206" s="784"/>
      <c r="KEZ206" s="784"/>
      <c r="KFA206" s="784"/>
      <c r="KFB206" s="784"/>
      <c r="KFC206" s="784"/>
      <c r="KFD206" s="784"/>
      <c r="KFE206" s="784"/>
      <c r="KFF206" s="784"/>
      <c r="KFG206" s="784"/>
      <c r="KFH206" s="784"/>
      <c r="KFI206" s="784"/>
      <c r="KFJ206" s="784"/>
      <c r="KFK206" s="784"/>
      <c r="KFL206" s="784"/>
      <c r="KFM206" s="784"/>
      <c r="KFN206" s="784"/>
      <c r="KFO206" s="784"/>
      <c r="KFP206" s="784"/>
      <c r="KFQ206" s="784"/>
      <c r="KFR206" s="784"/>
      <c r="KFS206" s="784"/>
      <c r="KFT206" s="784"/>
      <c r="KFU206" s="784"/>
      <c r="KFV206" s="784"/>
      <c r="KFW206" s="784"/>
      <c r="KFX206" s="784"/>
      <c r="KFY206" s="784"/>
      <c r="KFZ206" s="784"/>
      <c r="KGA206" s="784"/>
      <c r="KGB206" s="784"/>
      <c r="KGC206" s="784"/>
      <c r="KGD206" s="784"/>
      <c r="KGE206" s="784"/>
      <c r="KGF206" s="784"/>
      <c r="KGG206" s="784"/>
      <c r="KGH206" s="784"/>
      <c r="KGI206" s="784"/>
      <c r="KGJ206" s="784"/>
      <c r="KGK206" s="784"/>
      <c r="KGL206" s="784"/>
      <c r="KGM206" s="784"/>
      <c r="KGN206" s="784"/>
      <c r="KGO206" s="784"/>
      <c r="KGP206" s="784"/>
      <c r="KGQ206" s="784"/>
      <c r="KGR206" s="784"/>
      <c r="KGS206" s="784"/>
      <c r="KGT206" s="784"/>
      <c r="KGU206" s="784"/>
      <c r="KGV206" s="784"/>
      <c r="KGW206" s="784"/>
      <c r="KGX206" s="784"/>
      <c r="KGY206" s="784"/>
      <c r="KGZ206" s="784"/>
      <c r="KHA206" s="784"/>
      <c r="KHB206" s="784"/>
      <c r="KHC206" s="784"/>
      <c r="KHD206" s="784"/>
      <c r="KHE206" s="784"/>
      <c r="KHF206" s="784"/>
      <c r="KHG206" s="784"/>
      <c r="KHH206" s="784"/>
      <c r="KHI206" s="784"/>
      <c r="KHJ206" s="784"/>
      <c r="KHK206" s="784"/>
      <c r="KHL206" s="784"/>
      <c r="KHM206" s="784"/>
      <c r="KHN206" s="784"/>
      <c r="KHO206" s="784"/>
      <c r="KHP206" s="784"/>
      <c r="KHQ206" s="784"/>
      <c r="KHR206" s="784"/>
      <c r="KHS206" s="784"/>
      <c r="KHT206" s="784"/>
      <c r="KHU206" s="784"/>
      <c r="KHV206" s="784"/>
      <c r="KHW206" s="784"/>
      <c r="KHX206" s="784"/>
      <c r="KHY206" s="784"/>
      <c r="KHZ206" s="784"/>
      <c r="KIA206" s="784"/>
      <c r="KIB206" s="784"/>
      <c r="KIC206" s="784"/>
      <c r="KID206" s="784"/>
      <c r="KIE206" s="784"/>
      <c r="KIF206" s="784"/>
      <c r="KIG206" s="784"/>
      <c r="KIH206" s="784"/>
      <c r="KII206" s="784"/>
      <c r="KIJ206" s="784"/>
      <c r="KIK206" s="784"/>
      <c r="KIL206" s="784"/>
      <c r="KIM206" s="784"/>
      <c r="KIN206" s="784"/>
      <c r="KIO206" s="784"/>
      <c r="KIP206" s="784"/>
      <c r="KIQ206" s="784"/>
      <c r="KIR206" s="784"/>
      <c r="KIS206" s="784"/>
      <c r="KIT206" s="784"/>
      <c r="KIU206" s="784"/>
      <c r="KIV206" s="784"/>
      <c r="KIW206" s="784"/>
      <c r="KIX206" s="784"/>
      <c r="KIY206" s="784"/>
      <c r="KIZ206" s="784"/>
      <c r="KJA206" s="784"/>
      <c r="KJB206" s="784"/>
      <c r="KJC206" s="784"/>
      <c r="KJD206" s="784"/>
      <c r="KJE206" s="784"/>
      <c r="KJF206" s="784"/>
      <c r="KJG206" s="784"/>
      <c r="KJH206" s="784"/>
      <c r="KJI206" s="784"/>
      <c r="KJJ206" s="784"/>
      <c r="KJK206" s="784"/>
      <c r="KJL206" s="784"/>
      <c r="KJM206" s="784"/>
      <c r="KJN206" s="784"/>
      <c r="KJO206" s="784"/>
      <c r="KJP206" s="784"/>
      <c r="KJQ206" s="784"/>
      <c r="KJR206" s="784"/>
      <c r="KJS206" s="784"/>
      <c r="KJT206" s="784"/>
      <c r="KJU206" s="784"/>
      <c r="KJV206" s="784"/>
      <c r="KJW206" s="784"/>
      <c r="KJX206" s="784"/>
      <c r="KJY206" s="784"/>
      <c r="KJZ206" s="784"/>
      <c r="KKA206" s="784"/>
      <c r="KKB206" s="784"/>
      <c r="KKC206" s="784"/>
      <c r="KKD206" s="784"/>
      <c r="KKE206" s="784"/>
      <c r="KKF206" s="784"/>
      <c r="KKG206" s="784"/>
      <c r="KKH206" s="784"/>
      <c r="KKI206" s="784"/>
      <c r="KKJ206" s="784"/>
      <c r="KKK206" s="784"/>
      <c r="KKL206" s="784"/>
      <c r="KKM206" s="784"/>
      <c r="KKN206" s="784"/>
      <c r="KKO206" s="784"/>
      <c r="KKP206" s="784"/>
      <c r="KKQ206" s="784"/>
      <c r="KKR206" s="784"/>
      <c r="KKS206" s="784"/>
      <c r="KKT206" s="784"/>
      <c r="KKU206" s="784"/>
      <c r="KKV206" s="784"/>
      <c r="KKW206" s="784"/>
      <c r="KKX206" s="784"/>
      <c r="KKY206" s="784"/>
      <c r="KKZ206" s="784"/>
      <c r="KLA206" s="784"/>
      <c r="KLB206" s="784"/>
      <c r="KLC206" s="784"/>
      <c r="KLD206" s="784"/>
      <c r="KLE206" s="784"/>
      <c r="KLF206" s="784"/>
      <c r="KLG206" s="784"/>
      <c r="KLH206" s="784"/>
      <c r="KLI206" s="784"/>
      <c r="KLJ206" s="784"/>
      <c r="KLK206" s="784"/>
      <c r="KLL206" s="784"/>
      <c r="KLM206" s="784"/>
      <c r="KLN206" s="784"/>
      <c r="KLO206" s="784"/>
      <c r="KLP206" s="784"/>
      <c r="KLQ206" s="784"/>
      <c r="KLR206" s="784"/>
      <c r="KLS206" s="784"/>
      <c r="KLT206" s="784"/>
      <c r="KLU206" s="784"/>
      <c r="KLV206" s="784"/>
      <c r="KLW206" s="784"/>
      <c r="KLX206" s="784"/>
      <c r="KLY206" s="784"/>
      <c r="KLZ206" s="784"/>
      <c r="KMA206" s="784"/>
      <c r="KMB206" s="784"/>
      <c r="KMC206" s="784"/>
      <c r="KMD206" s="784"/>
      <c r="KME206" s="784"/>
      <c r="KMF206" s="784"/>
      <c r="KMG206" s="784"/>
      <c r="KMH206" s="784"/>
      <c r="KMI206" s="784"/>
      <c r="KMJ206" s="784"/>
      <c r="KMK206" s="784"/>
      <c r="KML206" s="784"/>
      <c r="KMM206" s="784"/>
      <c r="KMN206" s="784"/>
      <c r="KMO206" s="784"/>
      <c r="KMP206" s="784"/>
      <c r="KMQ206" s="784"/>
      <c r="KMR206" s="784"/>
      <c r="KMS206" s="784"/>
      <c r="KMT206" s="784"/>
      <c r="KMU206" s="784"/>
      <c r="KMV206" s="784"/>
      <c r="KMW206" s="784"/>
      <c r="KMX206" s="784"/>
      <c r="KMY206" s="784"/>
      <c r="KMZ206" s="784"/>
      <c r="KNA206" s="784"/>
      <c r="KNB206" s="784"/>
      <c r="KNC206" s="784"/>
      <c r="KND206" s="784"/>
      <c r="KNE206" s="784"/>
      <c r="KNF206" s="784"/>
      <c r="KNG206" s="784"/>
      <c r="KNH206" s="784"/>
      <c r="KNI206" s="784"/>
      <c r="KNJ206" s="784"/>
      <c r="KNK206" s="784"/>
      <c r="KNL206" s="784"/>
      <c r="KNM206" s="784"/>
      <c r="KNN206" s="784"/>
      <c r="KNO206" s="784"/>
      <c r="KNP206" s="784"/>
      <c r="KNQ206" s="784"/>
      <c r="KNR206" s="784"/>
      <c r="KNS206" s="784"/>
      <c r="KNT206" s="784"/>
      <c r="KNU206" s="784"/>
      <c r="KNV206" s="784"/>
      <c r="KNW206" s="784"/>
      <c r="KNX206" s="784"/>
      <c r="KNY206" s="784"/>
      <c r="KNZ206" s="784"/>
      <c r="KOA206" s="784"/>
      <c r="KOB206" s="784"/>
      <c r="KOC206" s="784"/>
      <c r="KOD206" s="784"/>
      <c r="KOE206" s="784"/>
      <c r="KOF206" s="784"/>
      <c r="KOG206" s="784"/>
      <c r="KOH206" s="784"/>
      <c r="KOI206" s="784"/>
      <c r="KOJ206" s="784"/>
      <c r="KOK206" s="784"/>
      <c r="KOL206" s="784"/>
      <c r="KOM206" s="784"/>
      <c r="KON206" s="784"/>
      <c r="KOO206" s="784"/>
      <c r="KOP206" s="784"/>
      <c r="KOQ206" s="784"/>
      <c r="KOR206" s="784"/>
      <c r="KOS206" s="784"/>
      <c r="KOT206" s="784"/>
      <c r="KOU206" s="784"/>
      <c r="KOV206" s="784"/>
      <c r="KOW206" s="784"/>
      <c r="KOX206" s="784"/>
      <c r="KOY206" s="784"/>
      <c r="KOZ206" s="784"/>
      <c r="KPA206" s="784"/>
      <c r="KPB206" s="784"/>
      <c r="KPC206" s="784"/>
      <c r="KPD206" s="784"/>
      <c r="KPE206" s="784"/>
      <c r="KPF206" s="784"/>
      <c r="KPG206" s="784"/>
      <c r="KPH206" s="784"/>
      <c r="KPI206" s="784"/>
      <c r="KPJ206" s="784"/>
      <c r="KPK206" s="784"/>
      <c r="KPL206" s="784"/>
      <c r="KPM206" s="784"/>
      <c r="KPN206" s="784"/>
      <c r="KPO206" s="784"/>
      <c r="KPP206" s="784"/>
      <c r="KPQ206" s="784"/>
      <c r="KPR206" s="784"/>
      <c r="KPS206" s="784"/>
      <c r="KPT206" s="784"/>
      <c r="KPU206" s="784"/>
      <c r="KPV206" s="784"/>
      <c r="KPW206" s="784"/>
      <c r="KPX206" s="784"/>
      <c r="KPY206" s="784"/>
      <c r="KPZ206" s="784"/>
      <c r="KQA206" s="784"/>
      <c r="KQB206" s="784"/>
      <c r="KQC206" s="784"/>
      <c r="KQD206" s="784"/>
      <c r="KQE206" s="784"/>
      <c r="KQF206" s="784"/>
      <c r="KQG206" s="784"/>
      <c r="KQH206" s="784"/>
      <c r="KQI206" s="784"/>
      <c r="KQJ206" s="784"/>
      <c r="KQK206" s="784"/>
      <c r="KQL206" s="784"/>
      <c r="KQM206" s="784"/>
      <c r="KQN206" s="784"/>
      <c r="KQO206" s="784"/>
      <c r="KQP206" s="784"/>
      <c r="KQQ206" s="784"/>
      <c r="KQR206" s="784"/>
      <c r="KQS206" s="784"/>
      <c r="KQT206" s="784"/>
      <c r="KQU206" s="784"/>
      <c r="KQV206" s="784"/>
      <c r="KQW206" s="784"/>
      <c r="KQX206" s="784"/>
      <c r="KQY206" s="784"/>
      <c r="KQZ206" s="784"/>
      <c r="KRA206" s="784"/>
      <c r="KRB206" s="784"/>
      <c r="KRC206" s="784"/>
      <c r="KRD206" s="784"/>
      <c r="KRE206" s="784"/>
      <c r="KRF206" s="784"/>
      <c r="KRG206" s="784"/>
      <c r="KRH206" s="784"/>
      <c r="KRI206" s="784"/>
      <c r="KRJ206" s="784"/>
      <c r="KRK206" s="784"/>
      <c r="KRL206" s="784"/>
      <c r="KRM206" s="784"/>
      <c r="KRN206" s="784"/>
      <c r="KRO206" s="784"/>
      <c r="KRP206" s="784"/>
      <c r="KRQ206" s="784"/>
      <c r="KRR206" s="784"/>
      <c r="KRS206" s="784"/>
      <c r="KRT206" s="784"/>
      <c r="KRU206" s="784"/>
      <c r="KRV206" s="784"/>
      <c r="KRW206" s="784"/>
      <c r="KRX206" s="784"/>
      <c r="KRY206" s="784"/>
      <c r="KRZ206" s="784"/>
      <c r="KSA206" s="784"/>
      <c r="KSB206" s="784"/>
      <c r="KSC206" s="784"/>
      <c r="KSD206" s="784"/>
      <c r="KSE206" s="784"/>
      <c r="KSF206" s="784"/>
      <c r="KSG206" s="784"/>
      <c r="KSH206" s="784"/>
      <c r="KSI206" s="784"/>
      <c r="KSJ206" s="784"/>
      <c r="KSK206" s="784"/>
      <c r="KSL206" s="784"/>
      <c r="KSM206" s="784"/>
      <c r="KSN206" s="784"/>
      <c r="KSO206" s="784"/>
      <c r="KSP206" s="784"/>
      <c r="KSQ206" s="784"/>
      <c r="KSR206" s="784"/>
      <c r="KSS206" s="784"/>
      <c r="KST206" s="784"/>
      <c r="KSU206" s="784"/>
      <c r="KSV206" s="784"/>
      <c r="KSW206" s="784"/>
      <c r="KSX206" s="784"/>
      <c r="KSY206" s="784"/>
      <c r="KSZ206" s="784"/>
      <c r="KTA206" s="784"/>
      <c r="KTB206" s="784"/>
      <c r="KTC206" s="784"/>
      <c r="KTD206" s="784"/>
      <c r="KTE206" s="784"/>
      <c r="KTF206" s="784"/>
      <c r="KTG206" s="784"/>
      <c r="KTH206" s="784"/>
      <c r="KTI206" s="784"/>
      <c r="KTJ206" s="784"/>
      <c r="KTK206" s="784"/>
      <c r="KTL206" s="784"/>
      <c r="KTM206" s="784"/>
      <c r="KTN206" s="784"/>
      <c r="KTO206" s="784"/>
      <c r="KTP206" s="784"/>
      <c r="KTQ206" s="784"/>
      <c r="KTR206" s="784"/>
      <c r="KTS206" s="784"/>
      <c r="KTT206" s="784"/>
      <c r="KTU206" s="784"/>
      <c r="KTV206" s="784"/>
      <c r="KTW206" s="784"/>
      <c r="KTX206" s="784"/>
      <c r="KTY206" s="784"/>
      <c r="KTZ206" s="784"/>
      <c r="KUA206" s="784"/>
      <c r="KUB206" s="784"/>
      <c r="KUC206" s="784"/>
      <c r="KUD206" s="784"/>
      <c r="KUE206" s="784"/>
      <c r="KUF206" s="784"/>
      <c r="KUG206" s="784"/>
      <c r="KUH206" s="784"/>
      <c r="KUI206" s="784"/>
      <c r="KUJ206" s="784"/>
      <c r="KUK206" s="784"/>
      <c r="KUL206" s="784"/>
      <c r="KUM206" s="784"/>
      <c r="KUN206" s="784"/>
      <c r="KUO206" s="784"/>
      <c r="KUP206" s="784"/>
      <c r="KUQ206" s="784"/>
      <c r="KUR206" s="784"/>
      <c r="KUS206" s="784"/>
      <c r="KUT206" s="784"/>
      <c r="KUU206" s="784"/>
      <c r="KUV206" s="784"/>
      <c r="KUW206" s="784"/>
      <c r="KUX206" s="784"/>
      <c r="KUY206" s="784"/>
      <c r="KUZ206" s="784"/>
      <c r="KVA206" s="784"/>
      <c r="KVB206" s="784"/>
      <c r="KVC206" s="784"/>
      <c r="KVD206" s="784"/>
      <c r="KVE206" s="784"/>
      <c r="KVF206" s="784"/>
      <c r="KVG206" s="784"/>
      <c r="KVH206" s="784"/>
      <c r="KVI206" s="784"/>
      <c r="KVJ206" s="784"/>
      <c r="KVK206" s="784"/>
      <c r="KVL206" s="784"/>
      <c r="KVM206" s="784"/>
      <c r="KVN206" s="784"/>
      <c r="KVO206" s="784"/>
      <c r="KVP206" s="784"/>
      <c r="KVQ206" s="784"/>
      <c r="KVR206" s="784"/>
      <c r="KVS206" s="784"/>
      <c r="KVT206" s="784"/>
      <c r="KVU206" s="784"/>
      <c r="KVV206" s="784"/>
      <c r="KVW206" s="784"/>
      <c r="KVX206" s="784"/>
      <c r="KVY206" s="784"/>
      <c r="KVZ206" s="784"/>
      <c r="KWA206" s="784"/>
      <c r="KWB206" s="784"/>
      <c r="KWC206" s="784"/>
      <c r="KWD206" s="784"/>
      <c r="KWE206" s="784"/>
      <c r="KWF206" s="784"/>
      <c r="KWG206" s="784"/>
      <c r="KWH206" s="784"/>
      <c r="KWI206" s="784"/>
      <c r="KWJ206" s="784"/>
      <c r="KWK206" s="784"/>
      <c r="KWL206" s="784"/>
      <c r="KWM206" s="784"/>
      <c r="KWN206" s="784"/>
      <c r="KWO206" s="784"/>
      <c r="KWP206" s="784"/>
      <c r="KWQ206" s="784"/>
      <c r="KWR206" s="784"/>
      <c r="KWS206" s="784"/>
      <c r="KWT206" s="784"/>
      <c r="KWU206" s="784"/>
      <c r="KWV206" s="784"/>
      <c r="KWW206" s="784"/>
      <c r="KWX206" s="784"/>
      <c r="KWY206" s="784"/>
      <c r="KWZ206" s="784"/>
      <c r="KXA206" s="784"/>
      <c r="KXB206" s="784"/>
      <c r="KXC206" s="784"/>
      <c r="KXD206" s="784"/>
      <c r="KXE206" s="784"/>
      <c r="KXF206" s="784"/>
      <c r="KXG206" s="784"/>
      <c r="KXH206" s="784"/>
      <c r="KXI206" s="784"/>
      <c r="KXJ206" s="784"/>
      <c r="KXK206" s="784"/>
      <c r="KXL206" s="784"/>
      <c r="KXM206" s="784"/>
      <c r="KXN206" s="784"/>
      <c r="KXO206" s="784"/>
      <c r="KXP206" s="784"/>
      <c r="KXQ206" s="784"/>
      <c r="KXR206" s="784"/>
      <c r="KXS206" s="784"/>
      <c r="KXT206" s="784"/>
      <c r="KXU206" s="784"/>
      <c r="KXV206" s="784"/>
      <c r="KXW206" s="784"/>
      <c r="KXX206" s="784"/>
      <c r="KXY206" s="784"/>
      <c r="KXZ206" s="784"/>
      <c r="KYA206" s="784"/>
      <c r="KYB206" s="784"/>
      <c r="KYC206" s="784"/>
      <c r="KYD206" s="784"/>
      <c r="KYE206" s="784"/>
      <c r="KYF206" s="784"/>
      <c r="KYG206" s="784"/>
      <c r="KYH206" s="784"/>
      <c r="KYI206" s="784"/>
      <c r="KYJ206" s="784"/>
      <c r="KYK206" s="784"/>
      <c r="KYL206" s="784"/>
      <c r="KYM206" s="784"/>
      <c r="KYN206" s="784"/>
      <c r="KYO206" s="784"/>
      <c r="KYP206" s="784"/>
      <c r="KYQ206" s="784"/>
      <c r="KYR206" s="784"/>
      <c r="KYS206" s="784"/>
      <c r="KYT206" s="784"/>
      <c r="KYU206" s="784"/>
      <c r="KYV206" s="784"/>
      <c r="KYW206" s="784"/>
      <c r="KYX206" s="784"/>
      <c r="KYY206" s="784"/>
      <c r="KYZ206" s="784"/>
      <c r="KZA206" s="784"/>
      <c r="KZB206" s="784"/>
      <c r="KZC206" s="784"/>
      <c r="KZD206" s="784"/>
      <c r="KZE206" s="784"/>
      <c r="KZF206" s="784"/>
      <c r="KZG206" s="784"/>
      <c r="KZH206" s="784"/>
      <c r="KZI206" s="784"/>
      <c r="KZJ206" s="784"/>
      <c r="KZK206" s="784"/>
      <c r="KZL206" s="784"/>
      <c r="KZM206" s="784"/>
      <c r="KZN206" s="784"/>
      <c r="KZO206" s="784"/>
      <c r="KZP206" s="784"/>
      <c r="KZQ206" s="784"/>
      <c r="KZR206" s="784"/>
      <c r="KZS206" s="784"/>
      <c r="KZT206" s="784"/>
      <c r="KZU206" s="784"/>
      <c r="KZV206" s="784"/>
      <c r="KZW206" s="784"/>
      <c r="KZX206" s="784"/>
      <c r="KZY206" s="784"/>
      <c r="KZZ206" s="784"/>
      <c r="LAA206" s="784"/>
      <c r="LAB206" s="784"/>
      <c r="LAC206" s="784"/>
      <c r="LAD206" s="784"/>
      <c r="LAE206" s="784"/>
      <c r="LAF206" s="784"/>
      <c r="LAG206" s="784"/>
      <c r="LAH206" s="784"/>
      <c r="LAI206" s="784"/>
      <c r="LAJ206" s="784"/>
      <c r="LAK206" s="784"/>
      <c r="LAL206" s="784"/>
      <c r="LAM206" s="784"/>
      <c r="LAN206" s="784"/>
      <c r="LAO206" s="784"/>
      <c r="LAP206" s="784"/>
      <c r="LAQ206" s="784"/>
      <c r="LAR206" s="784"/>
      <c r="LAS206" s="784"/>
      <c r="LAT206" s="784"/>
      <c r="LAU206" s="784"/>
      <c r="LAV206" s="784"/>
      <c r="LAW206" s="784"/>
      <c r="LAX206" s="784"/>
      <c r="LAY206" s="784"/>
      <c r="LAZ206" s="784"/>
      <c r="LBA206" s="784"/>
      <c r="LBB206" s="784"/>
      <c r="LBC206" s="784"/>
      <c r="LBD206" s="784"/>
      <c r="LBE206" s="784"/>
      <c r="LBF206" s="784"/>
      <c r="LBG206" s="784"/>
      <c r="LBH206" s="784"/>
      <c r="LBI206" s="784"/>
      <c r="LBJ206" s="784"/>
      <c r="LBK206" s="784"/>
      <c r="LBL206" s="784"/>
      <c r="LBM206" s="784"/>
      <c r="LBN206" s="784"/>
      <c r="LBO206" s="784"/>
      <c r="LBP206" s="784"/>
      <c r="LBQ206" s="784"/>
      <c r="LBR206" s="784"/>
      <c r="LBS206" s="784"/>
      <c r="LBT206" s="784"/>
      <c r="LBU206" s="784"/>
      <c r="LBV206" s="784"/>
      <c r="LBW206" s="784"/>
      <c r="LBX206" s="784"/>
      <c r="LBY206" s="784"/>
      <c r="LBZ206" s="784"/>
      <c r="LCA206" s="784"/>
      <c r="LCB206" s="784"/>
      <c r="LCC206" s="784"/>
      <c r="LCD206" s="784"/>
      <c r="LCE206" s="784"/>
      <c r="LCF206" s="784"/>
      <c r="LCG206" s="784"/>
      <c r="LCH206" s="784"/>
      <c r="LCI206" s="784"/>
      <c r="LCJ206" s="784"/>
      <c r="LCK206" s="784"/>
      <c r="LCL206" s="784"/>
      <c r="LCM206" s="784"/>
      <c r="LCN206" s="784"/>
      <c r="LCO206" s="784"/>
      <c r="LCP206" s="784"/>
      <c r="LCQ206" s="784"/>
      <c r="LCR206" s="784"/>
      <c r="LCS206" s="784"/>
      <c r="LCT206" s="784"/>
      <c r="LCU206" s="784"/>
      <c r="LCV206" s="784"/>
      <c r="LCW206" s="784"/>
      <c r="LCX206" s="784"/>
      <c r="LCY206" s="784"/>
      <c r="LCZ206" s="784"/>
      <c r="LDA206" s="784"/>
      <c r="LDB206" s="784"/>
      <c r="LDC206" s="784"/>
      <c r="LDD206" s="784"/>
      <c r="LDE206" s="784"/>
      <c r="LDF206" s="784"/>
      <c r="LDG206" s="784"/>
      <c r="LDH206" s="784"/>
      <c r="LDI206" s="784"/>
      <c r="LDJ206" s="784"/>
      <c r="LDK206" s="784"/>
      <c r="LDL206" s="784"/>
      <c r="LDM206" s="784"/>
      <c r="LDN206" s="784"/>
      <c r="LDO206" s="784"/>
      <c r="LDP206" s="784"/>
      <c r="LDQ206" s="784"/>
      <c r="LDR206" s="784"/>
      <c r="LDS206" s="784"/>
      <c r="LDT206" s="784"/>
      <c r="LDU206" s="784"/>
      <c r="LDV206" s="784"/>
      <c r="LDW206" s="784"/>
      <c r="LDX206" s="784"/>
      <c r="LDY206" s="784"/>
      <c r="LDZ206" s="784"/>
      <c r="LEA206" s="784"/>
      <c r="LEB206" s="784"/>
      <c r="LEC206" s="784"/>
      <c r="LED206" s="784"/>
      <c r="LEE206" s="784"/>
      <c r="LEF206" s="784"/>
      <c r="LEG206" s="784"/>
      <c r="LEH206" s="784"/>
      <c r="LEI206" s="784"/>
      <c r="LEJ206" s="784"/>
      <c r="LEK206" s="784"/>
      <c r="LEL206" s="784"/>
      <c r="LEM206" s="784"/>
      <c r="LEN206" s="784"/>
      <c r="LEO206" s="784"/>
      <c r="LEP206" s="784"/>
      <c r="LEQ206" s="784"/>
      <c r="LER206" s="784"/>
      <c r="LES206" s="784"/>
      <c r="LET206" s="784"/>
      <c r="LEU206" s="784"/>
      <c r="LEV206" s="784"/>
      <c r="LEW206" s="784"/>
      <c r="LEX206" s="784"/>
      <c r="LEY206" s="784"/>
      <c r="LEZ206" s="784"/>
      <c r="LFA206" s="784"/>
      <c r="LFB206" s="784"/>
      <c r="LFC206" s="784"/>
      <c r="LFD206" s="784"/>
      <c r="LFE206" s="784"/>
      <c r="LFF206" s="784"/>
      <c r="LFG206" s="784"/>
      <c r="LFH206" s="784"/>
      <c r="LFI206" s="784"/>
      <c r="LFJ206" s="784"/>
      <c r="LFK206" s="784"/>
      <c r="LFL206" s="784"/>
      <c r="LFM206" s="784"/>
      <c r="LFN206" s="784"/>
      <c r="LFO206" s="784"/>
      <c r="LFP206" s="784"/>
      <c r="LFQ206" s="784"/>
      <c r="LFR206" s="784"/>
      <c r="LFS206" s="784"/>
      <c r="LFT206" s="784"/>
      <c r="LFU206" s="784"/>
      <c r="LFV206" s="784"/>
      <c r="LFW206" s="784"/>
      <c r="LFX206" s="784"/>
      <c r="LFY206" s="784"/>
      <c r="LFZ206" s="784"/>
      <c r="LGA206" s="784"/>
      <c r="LGB206" s="784"/>
      <c r="LGC206" s="784"/>
      <c r="LGD206" s="784"/>
      <c r="LGE206" s="784"/>
      <c r="LGF206" s="784"/>
      <c r="LGG206" s="784"/>
      <c r="LGH206" s="784"/>
      <c r="LGI206" s="784"/>
      <c r="LGJ206" s="784"/>
      <c r="LGK206" s="784"/>
      <c r="LGL206" s="784"/>
      <c r="LGM206" s="784"/>
      <c r="LGN206" s="784"/>
      <c r="LGO206" s="784"/>
      <c r="LGP206" s="784"/>
      <c r="LGQ206" s="784"/>
      <c r="LGR206" s="784"/>
      <c r="LGS206" s="784"/>
      <c r="LGT206" s="784"/>
      <c r="LGU206" s="784"/>
      <c r="LGV206" s="784"/>
      <c r="LGW206" s="784"/>
      <c r="LGX206" s="784"/>
      <c r="LGY206" s="784"/>
      <c r="LGZ206" s="784"/>
      <c r="LHA206" s="784"/>
      <c r="LHB206" s="784"/>
      <c r="LHC206" s="784"/>
      <c r="LHD206" s="784"/>
      <c r="LHE206" s="784"/>
      <c r="LHF206" s="784"/>
      <c r="LHG206" s="784"/>
      <c r="LHH206" s="784"/>
      <c r="LHI206" s="784"/>
      <c r="LHJ206" s="784"/>
      <c r="LHK206" s="784"/>
      <c r="LHL206" s="784"/>
      <c r="LHM206" s="784"/>
      <c r="LHN206" s="784"/>
      <c r="LHO206" s="784"/>
      <c r="LHP206" s="784"/>
      <c r="LHQ206" s="784"/>
      <c r="LHR206" s="784"/>
      <c r="LHS206" s="784"/>
      <c r="LHT206" s="784"/>
      <c r="LHU206" s="784"/>
      <c r="LHV206" s="784"/>
      <c r="LHW206" s="784"/>
      <c r="LHX206" s="784"/>
      <c r="LHY206" s="784"/>
      <c r="LHZ206" s="784"/>
      <c r="LIA206" s="784"/>
      <c r="LIB206" s="784"/>
      <c r="LIC206" s="784"/>
      <c r="LID206" s="784"/>
      <c r="LIE206" s="784"/>
      <c r="LIF206" s="784"/>
      <c r="LIG206" s="784"/>
      <c r="LIH206" s="784"/>
      <c r="LII206" s="784"/>
      <c r="LIJ206" s="784"/>
      <c r="LIK206" s="784"/>
      <c r="LIL206" s="784"/>
      <c r="LIM206" s="784"/>
      <c r="LIN206" s="784"/>
      <c r="LIO206" s="784"/>
      <c r="LIP206" s="784"/>
      <c r="LIQ206" s="784"/>
      <c r="LIR206" s="784"/>
      <c r="LIS206" s="784"/>
      <c r="LIT206" s="784"/>
      <c r="LIU206" s="784"/>
      <c r="LIV206" s="784"/>
      <c r="LIW206" s="784"/>
      <c r="LIX206" s="784"/>
      <c r="LIY206" s="784"/>
      <c r="LIZ206" s="784"/>
      <c r="LJA206" s="784"/>
      <c r="LJB206" s="784"/>
      <c r="LJC206" s="784"/>
      <c r="LJD206" s="784"/>
      <c r="LJE206" s="784"/>
      <c r="LJF206" s="784"/>
      <c r="LJG206" s="784"/>
      <c r="LJH206" s="784"/>
      <c r="LJI206" s="784"/>
      <c r="LJJ206" s="784"/>
      <c r="LJK206" s="784"/>
      <c r="LJL206" s="784"/>
      <c r="LJM206" s="784"/>
      <c r="LJN206" s="784"/>
      <c r="LJO206" s="784"/>
      <c r="LJP206" s="784"/>
      <c r="LJQ206" s="784"/>
      <c r="LJR206" s="784"/>
      <c r="LJS206" s="784"/>
      <c r="LJT206" s="784"/>
      <c r="LJU206" s="784"/>
      <c r="LJV206" s="784"/>
      <c r="LJW206" s="784"/>
      <c r="LJX206" s="784"/>
      <c r="LJY206" s="784"/>
      <c r="LJZ206" s="784"/>
      <c r="LKA206" s="784"/>
      <c r="LKB206" s="784"/>
      <c r="LKC206" s="784"/>
      <c r="LKD206" s="784"/>
      <c r="LKE206" s="784"/>
      <c r="LKF206" s="784"/>
      <c r="LKG206" s="784"/>
      <c r="LKH206" s="784"/>
      <c r="LKI206" s="784"/>
      <c r="LKJ206" s="784"/>
      <c r="LKK206" s="784"/>
      <c r="LKL206" s="784"/>
      <c r="LKM206" s="784"/>
      <c r="LKN206" s="784"/>
      <c r="LKO206" s="784"/>
      <c r="LKP206" s="784"/>
      <c r="LKQ206" s="784"/>
      <c r="LKR206" s="784"/>
      <c r="LKS206" s="784"/>
      <c r="LKT206" s="784"/>
      <c r="LKU206" s="784"/>
      <c r="LKV206" s="784"/>
      <c r="LKW206" s="784"/>
      <c r="LKX206" s="784"/>
      <c r="LKY206" s="784"/>
      <c r="LKZ206" s="784"/>
      <c r="LLA206" s="784"/>
      <c r="LLB206" s="784"/>
      <c r="LLC206" s="784"/>
      <c r="LLD206" s="784"/>
      <c r="LLE206" s="784"/>
      <c r="LLF206" s="784"/>
      <c r="LLG206" s="784"/>
      <c r="LLH206" s="784"/>
      <c r="LLI206" s="784"/>
      <c r="LLJ206" s="784"/>
      <c r="LLK206" s="784"/>
      <c r="LLL206" s="784"/>
      <c r="LLM206" s="784"/>
      <c r="LLN206" s="784"/>
      <c r="LLO206" s="784"/>
      <c r="LLP206" s="784"/>
      <c r="LLQ206" s="784"/>
      <c r="LLR206" s="784"/>
      <c r="LLS206" s="784"/>
      <c r="LLT206" s="784"/>
      <c r="LLU206" s="784"/>
      <c r="LLV206" s="784"/>
      <c r="LLW206" s="784"/>
      <c r="LLX206" s="784"/>
      <c r="LLY206" s="784"/>
      <c r="LLZ206" s="784"/>
      <c r="LMA206" s="784"/>
      <c r="LMB206" s="784"/>
      <c r="LMC206" s="784"/>
      <c r="LMD206" s="784"/>
      <c r="LME206" s="784"/>
      <c r="LMF206" s="784"/>
      <c r="LMG206" s="784"/>
      <c r="LMH206" s="784"/>
      <c r="LMI206" s="784"/>
      <c r="LMJ206" s="784"/>
      <c r="LMK206" s="784"/>
      <c r="LML206" s="784"/>
      <c r="LMM206" s="784"/>
      <c r="LMN206" s="784"/>
      <c r="LMO206" s="784"/>
      <c r="LMP206" s="784"/>
      <c r="LMQ206" s="784"/>
      <c r="LMR206" s="784"/>
      <c r="LMS206" s="784"/>
      <c r="LMT206" s="784"/>
      <c r="LMU206" s="784"/>
      <c r="LMV206" s="784"/>
      <c r="LMW206" s="784"/>
      <c r="LMX206" s="784"/>
      <c r="LMY206" s="784"/>
      <c r="LMZ206" s="784"/>
      <c r="LNA206" s="784"/>
      <c r="LNB206" s="784"/>
      <c r="LNC206" s="784"/>
      <c r="LND206" s="784"/>
      <c r="LNE206" s="784"/>
      <c r="LNF206" s="784"/>
      <c r="LNG206" s="784"/>
      <c r="LNH206" s="784"/>
      <c r="LNI206" s="784"/>
      <c r="LNJ206" s="784"/>
      <c r="LNK206" s="784"/>
      <c r="LNL206" s="784"/>
      <c r="LNM206" s="784"/>
      <c r="LNN206" s="784"/>
      <c r="LNO206" s="784"/>
      <c r="LNP206" s="784"/>
      <c r="LNQ206" s="784"/>
      <c r="LNR206" s="784"/>
      <c r="LNS206" s="784"/>
      <c r="LNT206" s="784"/>
      <c r="LNU206" s="784"/>
      <c r="LNV206" s="784"/>
      <c r="LNW206" s="784"/>
      <c r="LNX206" s="784"/>
      <c r="LNY206" s="784"/>
      <c r="LNZ206" s="784"/>
      <c r="LOA206" s="784"/>
      <c r="LOB206" s="784"/>
      <c r="LOC206" s="784"/>
      <c r="LOD206" s="784"/>
      <c r="LOE206" s="784"/>
      <c r="LOF206" s="784"/>
      <c r="LOG206" s="784"/>
      <c r="LOH206" s="784"/>
      <c r="LOI206" s="784"/>
      <c r="LOJ206" s="784"/>
      <c r="LOK206" s="784"/>
      <c r="LOL206" s="784"/>
      <c r="LOM206" s="784"/>
      <c r="LON206" s="784"/>
      <c r="LOO206" s="784"/>
      <c r="LOP206" s="784"/>
      <c r="LOQ206" s="784"/>
      <c r="LOR206" s="784"/>
      <c r="LOS206" s="784"/>
      <c r="LOT206" s="784"/>
      <c r="LOU206" s="784"/>
      <c r="LOV206" s="784"/>
      <c r="LOW206" s="784"/>
      <c r="LOX206" s="784"/>
      <c r="LOY206" s="784"/>
      <c r="LOZ206" s="784"/>
      <c r="LPA206" s="784"/>
      <c r="LPB206" s="784"/>
      <c r="LPC206" s="784"/>
      <c r="LPD206" s="784"/>
      <c r="LPE206" s="784"/>
      <c r="LPF206" s="784"/>
      <c r="LPG206" s="784"/>
      <c r="LPH206" s="784"/>
      <c r="LPI206" s="784"/>
      <c r="LPJ206" s="784"/>
      <c r="LPK206" s="784"/>
      <c r="LPL206" s="784"/>
      <c r="LPM206" s="784"/>
      <c r="LPN206" s="784"/>
      <c r="LPO206" s="784"/>
      <c r="LPP206" s="784"/>
      <c r="LPQ206" s="784"/>
      <c r="LPR206" s="784"/>
      <c r="LPS206" s="784"/>
      <c r="LPT206" s="784"/>
      <c r="LPU206" s="784"/>
      <c r="LPV206" s="784"/>
      <c r="LPW206" s="784"/>
      <c r="LPX206" s="784"/>
      <c r="LPY206" s="784"/>
      <c r="LPZ206" s="784"/>
      <c r="LQA206" s="784"/>
      <c r="LQB206" s="784"/>
      <c r="LQC206" s="784"/>
      <c r="LQD206" s="784"/>
      <c r="LQE206" s="784"/>
      <c r="LQF206" s="784"/>
      <c r="LQG206" s="784"/>
      <c r="LQH206" s="784"/>
      <c r="LQI206" s="784"/>
      <c r="LQJ206" s="784"/>
      <c r="LQK206" s="784"/>
      <c r="LQL206" s="784"/>
      <c r="LQM206" s="784"/>
      <c r="LQN206" s="784"/>
      <c r="LQO206" s="784"/>
      <c r="LQP206" s="784"/>
      <c r="LQQ206" s="784"/>
      <c r="LQR206" s="784"/>
      <c r="LQS206" s="784"/>
      <c r="LQT206" s="784"/>
      <c r="LQU206" s="784"/>
      <c r="LQV206" s="784"/>
      <c r="LQW206" s="784"/>
      <c r="LQX206" s="784"/>
      <c r="LQY206" s="784"/>
      <c r="LQZ206" s="784"/>
      <c r="LRA206" s="784"/>
      <c r="LRB206" s="784"/>
      <c r="LRC206" s="784"/>
      <c r="LRD206" s="784"/>
      <c r="LRE206" s="784"/>
      <c r="LRF206" s="784"/>
      <c r="LRG206" s="784"/>
      <c r="LRH206" s="784"/>
      <c r="LRI206" s="784"/>
      <c r="LRJ206" s="784"/>
      <c r="LRK206" s="784"/>
      <c r="LRL206" s="784"/>
      <c r="LRM206" s="784"/>
      <c r="LRN206" s="784"/>
      <c r="LRO206" s="784"/>
      <c r="LRP206" s="784"/>
      <c r="LRQ206" s="784"/>
      <c r="LRR206" s="784"/>
      <c r="LRS206" s="784"/>
      <c r="LRT206" s="784"/>
      <c r="LRU206" s="784"/>
      <c r="LRV206" s="784"/>
      <c r="LRW206" s="784"/>
      <c r="LRX206" s="784"/>
      <c r="LRY206" s="784"/>
      <c r="LRZ206" s="784"/>
      <c r="LSA206" s="784"/>
      <c r="LSB206" s="784"/>
      <c r="LSC206" s="784"/>
      <c r="LSD206" s="784"/>
      <c r="LSE206" s="784"/>
      <c r="LSF206" s="784"/>
      <c r="LSG206" s="784"/>
      <c r="LSH206" s="784"/>
      <c r="LSI206" s="784"/>
      <c r="LSJ206" s="784"/>
      <c r="LSK206" s="784"/>
      <c r="LSL206" s="784"/>
      <c r="LSM206" s="784"/>
      <c r="LSN206" s="784"/>
      <c r="LSO206" s="784"/>
      <c r="LSP206" s="784"/>
      <c r="LSQ206" s="784"/>
      <c r="LSR206" s="784"/>
      <c r="LSS206" s="784"/>
      <c r="LST206" s="784"/>
      <c r="LSU206" s="784"/>
      <c r="LSV206" s="784"/>
      <c r="LSW206" s="784"/>
      <c r="LSX206" s="784"/>
      <c r="LSY206" s="784"/>
      <c r="LSZ206" s="784"/>
      <c r="LTA206" s="784"/>
      <c r="LTB206" s="784"/>
      <c r="LTC206" s="784"/>
      <c r="LTD206" s="784"/>
      <c r="LTE206" s="784"/>
      <c r="LTF206" s="784"/>
      <c r="LTG206" s="784"/>
      <c r="LTH206" s="784"/>
      <c r="LTI206" s="784"/>
      <c r="LTJ206" s="784"/>
      <c r="LTK206" s="784"/>
      <c r="LTL206" s="784"/>
      <c r="LTM206" s="784"/>
      <c r="LTN206" s="784"/>
      <c r="LTO206" s="784"/>
      <c r="LTP206" s="784"/>
      <c r="LTQ206" s="784"/>
      <c r="LTR206" s="784"/>
      <c r="LTS206" s="784"/>
      <c r="LTT206" s="784"/>
      <c r="LTU206" s="784"/>
      <c r="LTV206" s="784"/>
      <c r="LTW206" s="784"/>
      <c r="LTX206" s="784"/>
      <c r="LTY206" s="784"/>
      <c r="LTZ206" s="784"/>
      <c r="LUA206" s="784"/>
      <c r="LUB206" s="784"/>
      <c r="LUC206" s="784"/>
      <c r="LUD206" s="784"/>
      <c r="LUE206" s="784"/>
      <c r="LUF206" s="784"/>
      <c r="LUG206" s="784"/>
      <c r="LUH206" s="784"/>
      <c r="LUI206" s="784"/>
      <c r="LUJ206" s="784"/>
      <c r="LUK206" s="784"/>
      <c r="LUL206" s="784"/>
      <c r="LUM206" s="784"/>
      <c r="LUN206" s="784"/>
      <c r="LUO206" s="784"/>
      <c r="LUP206" s="784"/>
      <c r="LUQ206" s="784"/>
      <c r="LUR206" s="784"/>
      <c r="LUS206" s="784"/>
      <c r="LUT206" s="784"/>
      <c r="LUU206" s="784"/>
      <c r="LUV206" s="784"/>
      <c r="LUW206" s="784"/>
      <c r="LUX206" s="784"/>
      <c r="LUY206" s="784"/>
      <c r="LUZ206" s="784"/>
      <c r="LVA206" s="784"/>
      <c r="LVB206" s="784"/>
      <c r="LVC206" s="784"/>
      <c r="LVD206" s="784"/>
      <c r="LVE206" s="784"/>
      <c r="LVF206" s="784"/>
      <c r="LVG206" s="784"/>
      <c r="LVH206" s="784"/>
      <c r="LVI206" s="784"/>
      <c r="LVJ206" s="784"/>
      <c r="LVK206" s="784"/>
      <c r="LVL206" s="784"/>
      <c r="LVM206" s="784"/>
      <c r="LVN206" s="784"/>
      <c r="LVO206" s="784"/>
      <c r="LVP206" s="784"/>
      <c r="LVQ206" s="784"/>
      <c r="LVR206" s="784"/>
      <c r="LVS206" s="784"/>
      <c r="LVT206" s="784"/>
      <c r="LVU206" s="784"/>
      <c r="LVV206" s="784"/>
      <c r="LVW206" s="784"/>
      <c r="LVX206" s="784"/>
      <c r="LVY206" s="784"/>
      <c r="LVZ206" s="784"/>
      <c r="LWA206" s="784"/>
      <c r="LWB206" s="784"/>
      <c r="LWC206" s="784"/>
      <c r="LWD206" s="784"/>
      <c r="LWE206" s="784"/>
      <c r="LWF206" s="784"/>
      <c r="LWG206" s="784"/>
      <c r="LWH206" s="784"/>
      <c r="LWI206" s="784"/>
      <c r="LWJ206" s="784"/>
      <c r="LWK206" s="784"/>
      <c r="LWL206" s="784"/>
      <c r="LWM206" s="784"/>
      <c r="LWN206" s="784"/>
      <c r="LWO206" s="784"/>
      <c r="LWP206" s="784"/>
      <c r="LWQ206" s="784"/>
      <c r="LWR206" s="784"/>
      <c r="LWS206" s="784"/>
      <c r="LWT206" s="784"/>
      <c r="LWU206" s="784"/>
      <c r="LWV206" s="784"/>
      <c r="LWW206" s="784"/>
      <c r="LWX206" s="784"/>
      <c r="LWY206" s="784"/>
      <c r="LWZ206" s="784"/>
      <c r="LXA206" s="784"/>
      <c r="LXB206" s="784"/>
      <c r="LXC206" s="784"/>
      <c r="LXD206" s="784"/>
      <c r="LXE206" s="784"/>
      <c r="LXF206" s="784"/>
      <c r="LXG206" s="784"/>
      <c r="LXH206" s="784"/>
      <c r="LXI206" s="784"/>
      <c r="LXJ206" s="784"/>
      <c r="LXK206" s="784"/>
      <c r="LXL206" s="784"/>
      <c r="LXM206" s="784"/>
      <c r="LXN206" s="784"/>
      <c r="LXO206" s="784"/>
      <c r="LXP206" s="784"/>
      <c r="LXQ206" s="784"/>
      <c r="LXR206" s="784"/>
      <c r="LXS206" s="784"/>
      <c r="LXT206" s="784"/>
      <c r="LXU206" s="784"/>
      <c r="LXV206" s="784"/>
      <c r="LXW206" s="784"/>
      <c r="LXX206" s="784"/>
      <c r="LXY206" s="784"/>
      <c r="LXZ206" s="784"/>
      <c r="LYA206" s="784"/>
      <c r="LYB206" s="784"/>
      <c r="LYC206" s="784"/>
      <c r="LYD206" s="784"/>
      <c r="LYE206" s="784"/>
      <c r="LYF206" s="784"/>
      <c r="LYG206" s="784"/>
      <c r="LYH206" s="784"/>
      <c r="LYI206" s="784"/>
      <c r="LYJ206" s="784"/>
      <c r="LYK206" s="784"/>
      <c r="LYL206" s="784"/>
      <c r="LYM206" s="784"/>
      <c r="LYN206" s="784"/>
      <c r="LYO206" s="784"/>
      <c r="LYP206" s="784"/>
      <c r="LYQ206" s="784"/>
      <c r="LYR206" s="784"/>
      <c r="LYS206" s="784"/>
      <c r="LYT206" s="784"/>
      <c r="LYU206" s="784"/>
      <c r="LYV206" s="784"/>
      <c r="LYW206" s="784"/>
      <c r="LYX206" s="784"/>
      <c r="LYY206" s="784"/>
      <c r="LYZ206" s="784"/>
      <c r="LZA206" s="784"/>
      <c r="LZB206" s="784"/>
      <c r="LZC206" s="784"/>
      <c r="LZD206" s="784"/>
      <c r="LZE206" s="784"/>
      <c r="LZF206" s="784"/>
      <c r="LZG206" s="784"/>
      <c r="LZH206" s="784"/>
      <c r="LZI206" s="784"/>
      <c r="LZJ206" s="784"/>
      <c r="LZK206" s="784"/>
      <c r="LZL206" s="784"/>
      <c r="LZM206" s="784"/>
      <c r="LZN206" s="784"/>
      <c r="LZO206" s="784"/>
      <c r="LZP206" s="784"/>
      <c r="LZQ206" s="784"/>
      <c r="LZR206" s="784"/>
      <c r="LZS206" s="784"/>
      <c r="LZT206" s="784"/>
      <c r="LZU206" s="784"/>
      <c r="LZV206" s="784"/>
      <c r="LZW206" s="784"/>
      <c r="LZX206" s="784"/>
      <c r="LZY206" s="784"/>
      <c r="LZZ206" s="784"/>
      <c r="MAA206" s="784"/>
      <c r="MAB206" s="784"/>
      <c r="MAC206" s="784"/>
      <c r="MAD206" s="784"/>
      <c r="MAE206" s="784"/>
      <c r="MAF206" s="784"/>
      <c r="MAG206" s="784"/>
      <c r="MAH206" s="784"/>
      <c r="MAI206" s="784"/>
      <c r="MAJ206" s="784"/>
      <c r="MAK206" s="784"/>
      <c r="MAL206" s="784"/>
      <c r="MAM206" s="784"/>
      <c r="MAN206" s="784"/>
      <c r="MAO206" s="784"/>
      <c r="MAP206" s="784"/>
      <c r="MAQ206" s="784"/>
      <c r="MAR206" s="784"/>
      <c r="MAS206" s="784"/>
      <c r="MAT206" s="784"/>
      <c r="MAU206" s="784"/>
      <c r="MAV206" s="784"/>
      <c r="MAW206" s="784"/>
      <c r="MAX206" s="784"/>
      <c r="MAY206" s="784"/>
      <c r="MAZ206" s="784"/>
      <c r="MBA206" s="784"/>
      <c r="MBB206" s="784"/>
      <c r="MBC206" s="784"/>
      <c r="MBD206" s="784"/>
      <c r="MBE206" s="784"/>
      <c r="MBF206" s="784"/>
      <c r="MBG206" s="784"/>
      <c r="MBH206" s="784"/>
      <c r="MBI206" s="784"/>
      <c r="MBJ206" s="784"/>
      <c r="MBK206" s="784"/>
      <c r="MBL206" s="784"/>
      <c r="MBM206" s="784"/>
      <c r="MBN206" s="784"/>
      <c r="MBO206" s="784"/>
      <c r="MBP206" s="784"/>
      <c r="MBQ206" s="784"/>
      <c r="MBR206" s="784"/>
      <c r="MBS206" s="784"/>
      <c r="MBT206" s="784"/>
      <c r="MBU206" s="784"/>
      <c r="MBV206" s="784"/>
      <c r="MBW206" s="784"/>
      <c r="MBX206" s="784"/>
      <c r="MBY206" s="784"/>
      <c r="MBZ206" s="784"/>
      <c r="MCA206" s="784"/>
      <c r="MCB206" s="784"/>
      <c r="MCC206" s="784"/>
      <c r="MCD206" s="784"/>
      <c r="MCE206" s="784"/>
      <c r="MCF206" s="784"/>
      <c r="MCG206" s="784"/>
      <c r="MCH206" s="784"/>
      <c r="MCI206" s="784"/>
      <c r="MCJ206" s="784"/>
      <c r="MCK206" s="784"/>
      <c r="MCL206" s="784"/>
      <c r="MCM206" s="784"/>
      <c r="MCN206" s="784"/>
      <c r="MCO206" s="784"/>
      <c r="MCP206" s="784"/>
      <c r="MCQ206" s="784"/>
      <c r="MCR206" s="784"/>
      <c r="MCS206" s="784"/>
      <c r="MCT206" s="784"/>
      <c r="MCU206" s="784"/>
      <c r="MCV206" s="784"/>
      <c r="MCW206" s="784"/>
      <c r="MCX206" s="784"/>
      <c r="MCY206" s="784"/>
      <c r="MCZ206" s="784"/>
      <c r="MDA206" s="784"/>
      <c r="MDB206" s="784"/>
      <c r="MDC206" s="784"/>
      <c r="MDD206" s="784"/>
      <c r="MDE206" s="784"/>
      <c r="MDF206" s="784"/>
      <c r="MDG206" s="784"/>
      <c r="MDH206" s="784"/>
      <c r="MDI206" s="784"/>
      <c r="MDJ206" s="784"/>
      <c r="MDK206" s="784"/>
      <c r="MDL206" s="784"/>
      <c r="MDM206" s="784"/>
      <c r="MDN206" s="784"/>
      <c r="MDO206" s="784"/>
      <c r="MDP206" s="784"/>
      <c r="MDQ206" s="784"/>
      <c r="MDR206" s="784"/>
      <c r="MDS206" s="784"/>
      <c r="MDT206" s="784"/>
      <c r="MDU206" s="784"/>
      <c r="MDV206" s="784"/>
      <c r="MDW206" s="784"/>
      <c r="MDX206" s="784"/>
      <c r="MDY206" s="784"/>
      <c r="MDZ206" s="784"/>
      <c r="MEA206" s="784"/>
      <c r="MEB206" s="784"/>
      <c r="MEC206" s="784"/>
      <c r="MED206" s="784"/>
      <c r="MEE206" s="784"/>
      <c r="MEF206" s="784"/>
      <c r="MEG206" s="784"/>
      <c r="MEH206" s="784"/>
      <c r="MEI206" s="784"/>
      <c r="MEJ206" s="784"/>
      <c r="MEK206" s="784"/>
      <c r="MEL206" s="784"/>
      <c r="MEM206" s="784"/>
      <c r="MEN206" s="784"/>
      <c r="MEO206" s="784"/>
      <c r="MEP206" s="784"/>
      <c r="MEQ206" s="784"/>
      <c r="MER206" s="784"/>
      <c r="MES206" s="784"/>
      <c r="MET206" s="784"/>
      <c r="MEU206" s="784"/>
      <c r="MEV206" s="784"/>
      <c r="MEW206" s="784"/>
      <c r="MEX206" s="784"/>
      <c r="MEY206" s="784"/>
      <c r="MEZ206" s="784"/>
      <c r="MFA206" s="784"/>
      <c r="MFB206" s="784"/>
      <c r="MFC206" s="784"/>
      <c r="MFD206" s="784"/>
      <c r="MFE206" s="784"/>
      <c r="MFF206" s="784"/>
      <c r="MFG206" s="784"/>
      <c r="MFH206" s="784"/>
      <c r="MFI206" s="784"/>
      <c r="MFJ206" s="784"/>
      <c r="MFK206" s="784"/>
      <c r="MFL206" s="784"/>
      <c r="MFM206" s="784"/>
      <c r="MFN206" s="784"/>
      <c r="MFO206" s="784"/>
      <c r="MFP206" s="784"/>
      <c r="MFQ206" s="784"/>
      <c r="MFR206" s="784"/>
      <c r="MFS206" s="784"/>
      <c r="MFT206" s="784"/>
      <c r="MFU206" s="784"/>
      <c r="MFV206" s="784"/>
      <c r="MFW206" s="784"/>
      <c r="MFX206" s="784"/>
      <c r="MFY206" s="784"/>
      <c r="MFZ206" s="784"/>
      <c r="MGA206" s="784"/>
      <c r="MGB206" s="784"/>
      <c r="MGC206" s="784"/>
      <c r="MGD206" s="784"/>
      <c r="MGE206" s="784"/>
      <c r="MGF206" s="784"/>
      <c r="MGG206" s="784"/>
      <c r="MGH206" s="784"/>
      <c r="MGI206" s="784"/>
      <c r="MGJ206" s="784"/>
      <c r="MGK206" s="784"/>
      <c r="MGL206" s="784"/>
      <c r="MGM206" s="784"/>
      <c r="MGN206" s="784"/>
      <c r="MGO206" s="784"/>
      <c r="MGP206" s="784"/>
      <c r="MGQ206" s="784"/>
      <c r="MGR206" s="784"/>
      <c r="MGS206" s="784"/>
      <c r="MGT206" s="784"/>
      <c r="MGU206" s="784"/>
      <c r="MGV206" s="784"/>
      <c r="MGW206" s="784"/>
      <c r="MGX206" s="784"/>
      <c r="MGY206" s="784"/>
      <c r="MGZ206" s="784"/>
      <c r="MHA206" s="784"/>
      <c r="MHB206" s="784"/>
      <c r="MHC206" s="784"/>
      <c r="MHD206" s="784"/>
      <c r="MHE206" s="784"/>
      <c r="MHF206" s="784"/>
      <c r="MHG206" s="784"/>
      <c r="MHH206" s="784"/>
      <c r="MHI206" s="784"/>
      <c r="MHJ206" s="784"/>
      <c r="MHK206" s="784"/>
      <c r="MHL206" s="784"/>
      <c r="MHM206" s="784"/>
      <c r="MHN206" s="784"/>
      <c r="MHO206" s="784"/>
      <c r="MHP206" s="784"/>
      <c r="MHQ206" s="784"/>
      <c r="MHR206" s="784"/>
      <c r="MHS206" s="784"/>
      <c r="MHT206" s="784"/>
      <c r="MHU206" s="784"/>
      <c r="MHV206" s="784"/>
      <c r="MHW206" s="784"/>
      <c r="MHX206" s="784"/>
      <c r="MHY206" s="784"/>
      <c r="MHZ206" s="784"/>
      <c r="MIA206" s="784"/>
      <c r="MIB206" s="784"/>
      <c r="MIC206" s="784"/>
      <c r="MID206" s="784"/>
      <c r="MIE206" s="784"/>
      <c r="MIF206" s="784"/>
      <c r="MIG206" s="784"/>
      <c r="MIH206" s="784"/>
      <c r="MII206" s="784"/>
      <c r="MIJ206" s="784"/>
      <c r="MIK206" s="784"/>
      <c r="MIL206" s="784"/>
      <c r="MIM206" s="784"/>
      <c r="MIN206" s="784"/>
      <c r="MIO206" s="784"/>
      <c r="MIP206" s="784"/>
      <c r="MIQ206" s="784"/>
      <c r="MIR206" s="784"/>
      <c r="MIS206" s="784"/>
      <c r="MIT206" s="784"/>
      <c r="MIU206" s="784"/>
      <c r="MIV206" s="784"/>
      <c r="MIW206" s="784"/>
      <c r="MIX206" s="784"/>
      <c r="MIY206" s="784"/>
      <c r="MIZ206" s="784"/>
      <c r="MJA206" s="784"/>
      <c r="MJB206" s="784"/>
      <c r="MJC206" s="784"/>
      <c r="MJD206" s="784"/>
      <c r="MJE206" s="784"/>
      <c r="MJF206" s="784"/>
      <c r="MJG206" s="784"/>
      <c r="MJH206" s="784"/>
      <c r="MJI206" s="784"/>
      <c r="MJJ206" s="784"/>
      <c r="MJK206" s="784"/>
      <c r="MJL206" s="784"/>
      <c r="MJM206" s="784"/>
      <c r="MJN206" s="784"/>
      <c r="MJO206" s="784"/>
      <c r="MJP206" s="784"/>
      <c r="MJQ206" s="784"/>
      <c r="MJR206" s="784"/>
      <c r="MJS206" s="784"/>
      <c r="MJT206" s="784"/>
      <c r="MJU206" s="784"/>
      <c r="MJV206" s="784"/>
      <c r="MJW206" s="784"/>
      <c r="MJX206" s="784"/>
      <c r="MJY206" s="784"/>
      <c r="MJZ206" s="784"/>
      <c r="MKA206" s="784"/>
      <c r="MKB206" s="784"/>
      <c r="MKC206" s="784"/>
      <c r="MKD206" s="784"/>
      <c r="MKE206" s="784"/>
      <c r="MKF206" s="784"/>
      <c r="MKG206" s="784"/>
      <c r="MKH206" s="784"/>
      <c r="MKI206" s="784"/>
      <c r="MKJ206" s="784"/>
      <c r="MKK206" s="784"/>
      <c r="MKL206" s="784"/>
      <c r="MKM206" s="784"/>
      <c r="MKN206" s="784"/>
      <c r="MKO206" s="784"/>
      <c r="MKP206" s="784"/>
      <c r="MKQ206" s="784"/>
      <c r="MKR206" s="784"/>
      <c r="MKS206" s="784"/>
      <c r="MKT206" s="784"/>
      <c r="MKU206" s="784"/>
      <c r="MKV206" s="784"/>
      <c r="MKW206" s="784"/>
      <c r="MKX206" s="784"/>
      <c r="MKY206" s="784"/>
      <c r="MKZ206" s="784"/>
      <c r="MLA206" s="784"/>
      <c r="MLB206" s="784"/>
      <c r="MLC206" s="784"/>
      <c r="MLD206" s="784"/>
      <c r="MLE206" s="784"/>
      <c r="MLF206" s="784"/>
      <c r="MLG206" s="784"/>
      <c r="MLH206" s="784"/>
      <c r="MLI206" s="784"/>
      <c r="MLJ206" s="784"/>
      <c r="MLK206" s="784"/>
      <c r="MLL206" s="784"/>
      <c r="MLM206" s="784"/>
      <c r="MLN206" s="784"/>
      <c r="MLO206" s="784"/>
      <c r="MLP206" s="784"/>
      <c r="MLQ206" s="784"/>
      <c r="MLR206" s="784"/>
      <c r="MLS206" s="784"/>
      <c r="MLT206" s="784"/>
      <c r="MLU206" s="784"/>
      <c r="MLV206" s="784"/>
      <c r="MLW206" s="784"/>
      <c r="MLX206" s="784"/>
      <c r="MLY206" s="784"/>
      <c r="MLZ206" s="784"/>
      <c r="MMA206" s="784"/>
      <c r="MMB206" s="784"/>
      <c r="MMC206" s="784"/>
      <c r="MMD206" s="784"/>
      <c r="MME206" s="784"/>
      <c r="MMF206" s="784"/>
      <c r="MMG206" s="784"/>
      <c r="MMH206" s="784"/>
      <c r="MMI206" s="784"/>
      <c r="MMJ206" s="784"/>
      <c r="MMK206" s="784"/>
      <c r="MML206" s="784"/>
      <c r="MMM206" s="784"/>
      <c r="MMN206" s="784"/>
      <c r="MMO206" s="784"/>
      <c r="MMP206" s="784"/>
      <c r="MMQ206" s="784"/>
      <c r="MMR206" s="784"/>
      <c r="MMS206" s="784"/>
      <c r="MMT206" s="784"/>
      <c r="MMU206" s="784"/>
      <c r="MMV206" s="784"/>
      <c r="MMW206" s="784"/>
      <c r="MMX206" s="784"/>
      <c r="MMY206" s="784"/>
      <c r="MMZ206" s="784"/>
      <c r="MNA206" s="784"/>
      <c r="MNB206" s="784"/>
      <c r="MNC206" s="784"/>
      <c r="MND206" s="784"/>
      <c r="MNE206" s="784"/>
      <c r="MNF206" s="784"/>
      <c r="MNG206" s="784"/>
      <c r="MNH206" s="784"/>
      <c r="MNI206" s="784"/>
      <c r="MNJ206" s="784"/>
      <c r="MNK206" s="784"/>
      <c r="MNL206" s="784"/>
      <c r="MNM206" s="784"/>
      <c r="MNN206" s="784"/>
      <c r="MNO206" s="784"/>
      <c r="MNP206" s="784"/>
      <c r="MNQ206" s="784"/>
      <c r="MNR206" s="784"/>
      <c r="MNS206" s="784"/>
      <c r="MNT206" s="784"/>
      <c r="MNU206" s="784"/>
      <c r="MNV206" s="784"/>
      <c r="MNW206" s="784"/>
      <c r="MNX206" s="784"/>
      <c r="MNY206" s="784"/>
      <c r="MNZ206" s="784"/>
      <c r="MOA206" s="784"/>
      <c r="MOB206" s="784"/>
      <c r="MOC206" s="784"/>
      <c r="MOD206" s="784"/>
      <c r="MOE206" s="784"/>
      <c r="MOF206" s="784"/>
      <c r="MOG206" s="784"/>
      <c r="MOH206" s="784"/>
      <c r="MOI206" s="784"/>
      <c r="MOJ206" s="784"/>
      <c r="MOK206" s="784"/>
      <c r="MOL206" s="784"/>
      <c r="MOM206" s="784"/>
      <c r="MON206" s="784"/>
      <c r="MOO206" s="784"/>
      <c r="MOP206" s="784"/>
      <c r="MOQ206" s="784"/>
      <c r="MOR206" s="784"/>
      <c r="MOS206" s="784"/>
      <c r="MOT206" s="784"/>
      <c r="MOU206" s="784"/>
      <c r="MOV206" s="784"/>
      <c r="MOW206" s="784"/>
      <c r="MOX206" s="784"/>
      <c r="MOY206" s="784"/>
      <c r="MOZ206" s="784"/>
      <c r="MPA206" s="784"/>
      <c r="MPB206" s="784"/>
      <c r="MPC206" s="784"/>
      <c r="MPD206" s="784"/>
      <c r="MPE206" s="784"/>
      <c r="MPF206" s="784"/>
      <c r="MPG206" s="784"/>
      <c r="MPH206" s="784"/>
      <c r="MPI206" s="784"/>
      <c r="MPJ206" s="784"/>
      <c r="MPK206" s="784"/>
      <c r="MPL206" s="784"/>
      <c r="MPM206" s="784"/>
      <c r="MPN206" s="784"/>
      <c r="MPO206" s="784"/>
      <c r="MPP206" s="784"/>
      <c r="MPQ206" s="784"/>
      <c r="MPR206" s="784"/>
      <c r="MPS206" s="784"/>
      <c r="MPT206" s="784"/>
      <c r="MPU206" s="784"/>
      <c r="MPV206" s="784"/>
      <c r="MPW206" s="784"/>
      <c r="MPX206" s="784"/>
      <c r="MPY206" s="784"/>
      <c r="MPZ206" s="784"/>
      <c r="MQA206" s="784"/>
      <c r="MQB206" s="784"/>
      <c r="MQC206" s="784"/>
      <c r="MQD206" s="784"/>
      <c r="MQE206" s="784"/>
      <c r="MQF206" s="784"/>
      <c r="MQG206" s="784"/>
      <c r="MQH206" s="784"/>
      <c r="MQI206" s="784"/>
      <c r="MQJ206" s="784"/>
      <c r="MQK206" s="784"/>
      <c r="MQL206" s="784"/>
      <c r="MQM206" s="784"/>
      <c r="MQN206" s="784"/>
      <c r="MQO206" s="784"/>
      <c r="MQP206" s="784"/>
      <c r="MQQ206" s="784"/>
      <c r="MQR206" s="784"/>
      <c r="MQS206" s="784"/>
      <c r="MQT206" s="784"/>
      <c r="MQU206" s="784"/>
      <c r="MQV206" s="784"/>
      <c r="MQW206" s="784"/>
      <c r="MQX206" s="784"/>
      <c r="MQY206" s="784"/>
      <c r="MQZ206" s="784"/>
      <c r="MRA206" s="784"/>
      <c r="MRB206" s="784"/>
      <c r="MRC206" s="784"/>
      <c r="MRD206" s="784"/>
      <c r="MRE206" s="784"/>
      <c r="MRF206" s="784"/>
      <c r="MRG206" s="784"/>
      <c r="MRH206" s="784"/>
      <c r="MRI206" s="784"/>
      <c r="MRJ206" s="784"/>
      <c r="MRK206" s="784"/>
      <c r="MRL206" s="784"/>
      <c r="MRM206" s="784"/>
      <c r="MRN206" s="784"/>
      <c r="MRO206" s="784"/>
      <c r="MRP206" s="784"/>
      <c r="MRQ206" s="784"/>
      <c r="MRR206" s="784"/>
      <c r="MRS206" s="784"/>
      <c r="MRT206" s="784"/>
      <c r="MRU206" s="784"/>
      <c r="MRV206" s="784"/>
      <c r="MRW206" s="784"/>
      <c r="MRX206" s="784"/>
      <c r="MRY206" s="784"/>
      <c r="MRZ206" s="784"/>
      <c r="MSA206" s="784"/>
      <c r="MSB206" s="784"/>
      <c r="MSC206" s="784"/>
      <c r="MSD206" s="784"/>
      <c r="MSE206" s="784"/>
      <c r="MSF206" s="784"/>
      <c r="MSG206" s="784"/>
      <c r="MSH206" s="784"/>
      <c r="MSI206" s="784"/>
      <c r="MSJ206" s="784"/>
      <c r="MSK206" s="784"/>
      <c r="MSL206" s="784"/>
      <c r="MSM206" s="784"/>
      <c r="MSN206" s="784"/>
      <c r="MSO206" s="784"/>
      <c r="MSP206" s="784"/>
      <c r="MSQ206" s="784"/>
      <c r="MSR206" s="784"/>
      <c r="MSS206" s="784"/>
      <c r="MST206" s="784"/>
      <c r="MSU206" s="784"/>
      <c r="MSV206" s="784"/>
      <c r="MSW206" s="784"/>
      <c r="MSX206" s="784"/>
      <c r="MSY206" s="784"/>
      <c r="MSZ206" s="784"/>
      <c r="MTA206" s="784"/>
      <c r="MTB206" s="784"/>
      <c r="MTC206" s="784"/>
      <c r="MTD206" s="784"/>
      <c r="MTE206" s="784"/>
      <c r="MTF206" s="784"/>
      <c r="MTG206" s="784"/>
      <c r="MTH206" s="784"/>
      <c r="MTI206" s="784"/>
      <c r="MTJ206" s="784"/>
      <c r="MTK206" s="784"/>
      <c r="MTL206" s="784"/>
      <c r="MTM206" s="784"/>
      <c r="MTN206" s="784"/>
      <c r="MTO206" s="784"/>
      <c r="MTP206" s="784"/>
      <c r="MTQ206" s="784"/>
      <c r="MTR206" s="784"/>
      <c r="MTS206" s="784"/>
      <c r="MTT206" s="784"/>
      <c r="MTU206" s="784"/>
      <c r="MTV206" s="784"/>
      <c r="MTW206" s="784"/>
      <c r="MTX206" s="784"/>
      <c r="MTY206" s="784"/>
      <c r="MTZ206" s="784"/>
      <c r="MUA206" s="784"/>
      <c r="MUB206" s="784"/>
      <c r="MUC206" s="784"/>
      <c r="MUD206" s="784"/>
      <c r="MUE206" s="784"/>
      <c r="MUF206" s="784"/>
      <c r="MUG206" s="784"/>
      <c r="MUH206" s="784"/>
      <c r="MUI206" s="784"/>
      <c r="MUJ206" s="784"/>
      <c r="MUK206" s="784"/>
      <c r="MUL206" s="784"/>
      <c r="MUM206" s="784"/>
      <c r="MUN206" s="784"/>
      <c r="MUO206" s="784"/>
      <c r="MUP206" s="784"/>
      <c r="MUQ206" s="784"/>
      <c r="MUR206" s="784"/>
      <c r="MUS206" s="784"/>
      <c r="MUT206" s="784"/>
      <c r="MUU206" s="784"/>
      <c r="MUV206" s="784"/>
      <c r="MUW206" s="784"/>
      <c r="MUX206" s="784"/>
      <c r="MUY206" s="784"/>
      <c r="MUZ206" s="784"/>
      <c r="MVA206" s="784"/>
      <c r="MVB206" s="784"/>
      <c r="MVC206" s="784"/>
      <c r="MVD206" s="784"/>
      <c r="MVE206" s="784"/>
      <c r="MVF206" s="784"/>
      <c r="MVG206" s="784"/>
      <c r="MVH206" s="784"/>
      <c r="MVI206" s="784"/>
      <c r="MVJ206" s="784"/>
      <c r="MVK206" s="784"/>
      <c r="MVL206" s="784"/>
      <c r="MVM206" s="784"/>
      <c r="MVN206" s="784"/>
      <c r="MVO206" s="784"/>
      <c r="MVP206" s="784"/>
      <c r="MVQ206" s="784"/>
      <c r="MVR206" s="784"/>
      <c r="MVS206" s="784"/>
      <c r="MVT206" s="784"/>
      <c r="MVU206" s="784"/>
      <c r="MVV206" s="784"/>
      <c r="MVW206" s="784"/>
      <c r="MVX206" s="784"/>
      <c r="MVY206" s="784"/>
      <c r="MVZ206" s="784"/>
      <c r="MWA206" s="784"/>
      <c r="MWB206" s="784"/>
      <c r="MWC206" s="784"/>
      <c r="MWD206" s="784"/>
      <c r="MWE206" s="784"/>
      <c r="MWF206" s="784"/>
      <c r="MWG206" s="784"/>
      <c r="MWH206" s="784"/>
      <c r="MWI206" s="784"/>
      <c r="MWJ206" s="784"/>
      <c r="MWK206" s="784"/>
      <c r="MWL206" s="784"/>
      <c r="MWM206" s="784"/>
      <c r="MWN206" s="784"/>
      <c r="MWO206" s="784"/>
      <c r="MWP206" s="784"/>
      <c r="MWQ206" s="784"/>
      <c r="MWR206" s="784"/>
      <c r="MWS206" s="784"/>
      <c r="MWT206" s="784"/>
      <c r="MWU206" s="784"/>
      <c r="MWV206" s="784"/>
      <c r="MWW206" s="784"/>
      <c r="MWX206" s="784"/>
      <c r="MWY206" s="784"/>
      <c r="MWZ206" s="784"/>
      <c r="MXA206" s="784"/>
      <c r="MXB206" s="784"/>
      <c r="MXC206" s="784"/>
      <c r="MXD206" s="784"/>
      <c r="MXE206" s="784"/>
      <c r="MXF206" s="784"/>
      <c r="MXG206" s="784"/>
      <c r="MXH206" s="784"/>
      <c r="MXI206" s="784"/>
      <c r="MXJ206" s="784"/>
      <c r="MXK206" s="784"/>
      <c r="MXL206" s="784"/>
      <c r="MXM206" s="784"/>
      <c r="MXN206" s="784"/>
      <c r="MXO206" s="784"/>
      <c r="MXP206" s="784"/>
      <c r="MXQ206" s="784"/>
      <c r="MXR206" s="784"/>
      <c r="MXS206" s="784"/>
      <c r="MXT206" s="784"/>
      <c r="MXU206" s="784"/>
      <c r="MXV206" s="784"/>
      <c r="MXW206" s="784"/>
      <c r="MXX206" s="784"/>
      <c r="MXY206" s="784"/>
      <c r="MXZ206" s="784"/>
      <c r="MYA206" s="784"/>
      <c r="MYB206" s="784"/>
      <c r="MYC206" s="784"/>
      <c r="MYD206" s="784"/>
      <c r="MYE206" s="784"/>
      <c r="MYF206" s="784"/>
      <c r="MYG206" s="784"/>
      <c r="MYH206" s="784"/>
      <c r="MYI206" s="784"/>
      <c r="MYJ206" s="784"/>
      <c r="MYK206" s="784"/>
      <c r="MYL206" s="784"/>
      <c r="MYM206" s="784"/>
      <c r="MYN206" s="784"/>
      <c r="MYO206" s="784"/>
      <c r="MYP206" s="784"/>
      <c r="MYQ206" s="784"/>
      <c r="MYR206" s="784"/>
      <c r="MYS206" s="784"/>
      <c r="MYT206" s="784"/>
      <c r="MYU206" s="784"/>
      <c r="MYV206" s="784"/>
      <c r="MYW206" s="784"/>
      <c r="MYX206" s="784"/>
      <c r="MYY206" s="784"/>
      <c r="MYZ206" s="784"/>
      <c r="MZA206" s="784"/>
      <c r="MZB206" s="784"/>
      <c r="MZC206" s="784"/>
      <c r="MZD206" s="784"/>
      <c r="MZE206" s="784"/>
      <c r="MZF206" s="784"/>
      <c r="MZG206" s="784"/>
      <c r="MZH206" s="784"/>
      <c r="MZI206" s="784"/>
      <c r="MZJ206" s="784"/>
      <c r="MZK206" s="784"/>
      <c r="MZL206" s="784"/>
      <c r="MZM206" s="784"/>
      <c r="MZN206" s="784"/>
      <c r="MZO206" s="784"/>
      <c r="MZP206" s="784"/>
      <c r="MZQ206" s="784"/>
      <c r="MZR206" s="784"/>
      <c r="MZS206" s="784"/>
      <c r="MZT206" s="784"/>
      <c r="MZU206" s="784"/>
      <c r="MZV206" s="784"/>
      <c r="MZW206" s="784"/>
      <c r="MZX206" s="784"/>
      <c r="MZY206" s="784"/>
      <c r="MZZ206" s="784"/>
      <c r="NAA206" s="784"/>
      <c r="NAB206" s="784"/>
      <c r="NAC206" s="784"/>
      <c r="NAD206" s="784"/>
      <c r="NAE206" s="784"/>
      <c r="NAF206" s="784"/>
      <c r="NAG206" s="784"/>
      <c r="NAH206" s="784"/>
      <c r="NAI206" s="784"/>
      <c r="NAJ206" s="784"/>
      <c r="NAK206" s="784"/>
      <c r="NAL206" s="784"/>
      <c r="NAM206" s="784"/>
      <c r="NAN206" s="784"/>
      <c r="NAO206" s="784"/>
      <c r="NAP206" s="784"/>
      <c r="NAQ206" s="784"/>
      <c r="NAR206" s="784"/>
      <c r="NAS206" s="784"/>
      <c r="NAT206" s="784"/>
      <c r="NAU206" s="784"/>
      <c r="NAV206" s="784"/>
      <c r="NAW206" s="784"/>
      <c r="NAX206" s="784"/>
      <c r="NAY206" s="784"/>
      <c r="NAZ206" s="784"/>
      <c r="NBA206" s="784"/>
      <c r="NBB206" s="784"/>
      <c r="NBC206" s="784"/>
      <c r="NBD206" s="784"/>
      <c r="NBE206" s="784"/>
      <c r="NBF206" s="784"/>
      <c r="NBG206" s="784"/>
      <c r="NBH206" s="784"/>
      <c r="NBI206" s="784"/>
      <c r="NBJ206" s="784"/>
      <c r="NBK206" s="784"/>
      <c r="NBL206" s="784"/>
      <c r="NBM206" s="784"/>
      <c r="NBN206" s="784"/>
      <c r="NBO206" s="784"/>
      <c r="NBP206" s="784"/>
      <c r="NBQ206" s="784"/>
      <c r="NBR206" s="784"/>
      <c r="NBS206" s="784"/>
      <c r="NBT206" s="784"/>
      <c r="NBU206" s="784"/>
      <c r="NBV206" s="784"/>
      <c r="NBW206" s="784"/>
      <c r="NBX206" s="784"/>
      <c r="NBY206" s="784"/>
      <c r="NBZ206" s="784"/>
      <c r="NCA206" s="784"/>
      <c r="NCB206" s="784"/>
      <c r="NCC206" s="784"/>
      <c r="NCD206" s="784"/>
      <c r="NCE206" s="784"/>
      <c r="NCF206" s="784"/>
      <c r="NCG206" s="784"/>
      <c r="NCH206" s="784"/>
      <c r="NCI206" s="784"/>
      <c r="NCJ206" s="784"/>
      <c r="NCK206" s="784"/>
      <c r="NCL206" s="784"/>
      <c r="NCM206" s="784"/>
      <c r="NCN206" s="784"/>
      <c r="NCO206" s="784"/>
      <c r="NCP206" s="784"/>
      <c r="NCQ206" s="784"/>
      <c r="NCR206" s="784"/>
      <c r="NCS206" s="784"/>
      <c r="NCT206" s="784"/>
      <c r="NCU206" s="784"/>
      <c r="NCV206" s="784"/>
      <c r="NCW206" s="784"/>
      <c r="NCX206" s="784"/>
      <c r="NCY206" s="784"/>
      <c r="NCZ206" s="784"/>
      <c r="NDA206" s="784"/>
      <c r="NDB206" s="784"/>
      <c r="NDC206" s="784"/>
      <c r="NDD206" s="784"/>
      <c r="NDE206" s="784"/>
      <c r="NDF206" s="784"/>
      <c r="NDG206" s="784"/>
      <c r="NDH206" s="784"/>
      <c r="NDI206" s="784"/>
      <c r="NDJ206" s="784"/>
      <c r="NDK206" s="784"/>
      <c r="NDL206" s="784"/>
      <c r="NDM206" s="784"/>
      <c r="NDN206" s="784"/>
      <c r="NDO206" s="784"/>
      <c r="NDP206" s="784"/>
      <c r="NDQ206" s="784"/>
      <c r="NDR206" s="784"/>
      <c r="NDS206" s="784"/>
      <c r="NDT206" s="784"/>
      <c r="NDU206" s="784"/>
      <c r="NDV206" s="784"/>
      <c r="NDW206" s="784"/>
      <c r="NDX206" s="784"/>
      <c r="NDY206" s="784"/>
      <c r="NDZ206" s="784"/>
      <c r="NEA206" s="784"/>
      <c r="NEB206" s="784"/>
      <c r="NEC206" s="784"/>
      <c r="NED206" s="784"/>
      <c r="NEE206" s="784"/>
      <c r="NEF206" s="784"/>
      <c r="NEG206" s="784"/>
      <c r="NEH206" s="784"/>
      <c r="NEI206" s="784"/>
      <c r="NEJ206" s="784"/>
      <c r="NEK206" s="784"/>
      <c r="NEL206" s="784"/>
      <c r="NEM206" s="784"/>
      <c r="NEN206" s="784"/>
      <c r="NEO206" s="784"/>
      <c r="NEP206" s="784"/>
      <c r="NEQ206" s="784"/>
      <c r="NER206" s="784"/>
      <c r="NES206" s="784"/>
      <c r="NET206" s="784"/>
      <c r="NEU206" s="784"/>
      <c r="NEV206" s="784"/>
      <c r="NEW206" s="784"/>
      <c r="NEX206" s="784"/>
      <c r="NEY206" s="784"/>
      <c r="NEZ206" s="784"/>
      <c r="NFA206" s="784"/>
      <c r="NFB206" s="784"/>
      <c r="NFC206" s="784"/>
      <c r="NFD206" s="784"/>
      <c r="NFE206" s="784"/>
      <c r="NFF206" s="784"/>
      <c r="NFG206" s="784"/>
      <c r="NFH206" s="784"/>
      <c r="NFI206" s="784"/>
      <c r="NFJ206" s="784"/>
      <c r="NFK206" s="784"/>
      <c r="NFL206" s="784"/>
      <c r="NFM206" s="784"/>
      <c r="NFN206" s="784"/>
      <c r="NFO206" s="784"/>
      <c r="NFP206" s="784"/>
      <c r="NFQ206" s="784"/>
      <c r="NFR206" s="784"/>
      <c r="NFS206" s="784"/>
      <c r="NFT206" s="784"/>
      <c r="NFU206" s="784"/>
      <c r="NFV206" s="784"/>
      <c r="NFW206" s="784"/>
      <c r="NFX206" s="784"/>
      <c r="NFY206" s="784"/>
      <c r="NFZ206" s="784"/>
      <c r="NGA206" s="784"/>
      <c r="NGB206" s="784"/>
      <c r="NGC206" s="784"/>
      <c r="NGD206" s="784"/>
      <c r="NGE206" s="784"/>
      <c r="NGF206" s="784"/>
      <c r="NGG206" s="784"/>
      <c r="NGH206" s="784"/>
      <c r="NGI206" s="784"/>
      <c r="NGJ206" s="784"/>
      <c r="NGK206" s="784"/>
      <c r="NGL206" s="784"/>
      <c r="NGM206" s="784"/>
      <c r="NGN206" s="784"/>
      <c r="NGO206" s="784"/>
      <c r="NGP206" s="784"/>
      <c r="NGQ206" s="784"/>
      <c r="NGR206" s="784"/>
      <c r="NGS206" s="784"/>
      <c r="NGT206" s="784"/>
      <c r="NGU206" s="784"/>
      <c r="NGV206" s="784"/>
      <c r="NGW206" s="784"/>
      <c r="NGX206" s="784"/>
      <c r="NGY206" s="784"/>
      <c r="NGZ206" s="784"/>
      <c r="NHA206" s="784"/>
      <c r="NHB206" s="784"/>
      <c r="NHC206" s="784"/>
      <c r="NHD206" s="784"/>
      <c r="NHE206" s="784"/>
      <c r="NHF206" s="784"/>
      <c r="NHG206" s="784"/>
      <c r="NHH206" s="784"/>
      <c r="NHI206" s="784"/>
      <c r="NHJ206" s="784"/>
      <c r="NHK206" s="784"/>
      <c r="NHL206" s="784"/>
      <c r="NHM206" s="784"/>
      <c r="NHN206" s="784"/>
      <c r="NHO206" s="784"/>
      <c r="NHP206" s="784"/>
      <c r="NHQ206" s="784"/>
      <c r="NHR206" s="784"/>
      <c r="NHS206" s="784"/>
      <c r="NHT206" s="784"/>
      <c r="NHU206" s="784"/>
      <c r="NHV206" s="784"/>
      <c r="NHW206" s="784"/>
      <c r="NHX206" s="784"/>
      <c r="NHY206" s="784"/>
      <c r="NHZ206" s="784"/>
      <c r="NIA206" s="784"/>
      <c r="NIB206" s="784"/>
      <c r="NIC206" s="784"/>
      <c r="NID206" s="784"/>
      <c r="NIE206" s="784"/>
      <c r="NIF206" s="784"/>
      <c r="NIG206" s="784"/>
      <c r="NIH206" s="784"/>
      <c r="NII206" s="784"/>
      <c r="NIJ206" s="784"/>
      <c r="NIK206" s="784"/>
      <c r="NIL206" s="784"/>
      <c r="NIM206" s="784"/>
      <c r="NIN206" s="784"/>
      <c r="NIO206" s="784"/>
      <c r="NIP206" s="784"/>
      <c r="NIQ206" s="784"/>
      <c r="NIR206" s="784"/>
      <c r="NIS206" s="784"/>
      <c r="NIT206" s="784"/>
      <c r="NIU206" s="784"/>
      <c r="NIV206" s="784"/>
      <c r="NIW206" s="784"/>
      <c r="NIX206" s="784"/>
      <c r="NIY206" s="784"/>
      <c r="NIZ206" s="784"/>
      <c r="NJA206" s="784"/>
      <c r="NJB206" s="784"/>
      <c r="NJC206" s="784"/>
      <c r="NJD206" s="784"/>
      <c r="NJE206" s="784"/>
      <c r="NJF206" s="784"/>
      <c r="NJG206" s="784"/>
      <c r="NJH206" s="784"/>
      <c r="NJI206" s="784"/>
      <c r="NJJ206" s="784"/>
      <c r="NJK206" s="784"/>
      <c r="NJL206" s="784"/>
      <c r="NJM206" s="784"/>
      <c r="NJN206" s="784"/>
      <c r="NJO206" s="784"/>
      <c r="NJP206" s="784"/>
      <c r="NJQ206" s="784"/>
      <c r="NJR206" s="784"/>
      <c r="NJS206" s="784"/>
      <c r="NJT206" s="784"/>
      <c r="NJU206" s="784"/>
      <c r="NJV206" s="784"/>
      <c r="NJW206" s="784"/>
      <c r="NJX206" s="784"/>
      <c r="NJY206" s="784"/>
      <c r="NJZ206" s="784"/>
      <c r="NKA206" s="784"/>
      <c r="NKB206" s="784"/>
      <c r="NKC206" s="784"/>
      <c r="NKD206" s="784"/>
      <c r="NKE206" s="784"/>
      <c r="NKF206" s="784"/>
      <c r="NKG206" s="784"/>
      <c r="NKH206" s="784"/>
      <c r="NKI206" s="784"/>
      <c r="NKJ206" s="784"/>
      <c r="NKK206" s="784"/>
      <c r="NKL206" s="784"/>
      <c r="NKM206" s="784"/>
      <c r="NKN206" s="784"/>
      <c r="NKO206" s="784"/>
      <c r="NKP206" s="784"/>
      <c r="NKQ206" s="784"/>
      <c r="NKR206" s="784"/>
      <c r="NKS206" s="784"/>
      <c r="NKT206" s="784"/>
      <c r="NKU206" s="784"/>
      <c r="NKV206" s="784"/>
      <c r="NKW206" s="784"/>
      <c r="NKX206" s="784"/>
      <c r="NKY206" s="784"/>
      <c r="NKZ206" s="784"/>
      <c r="NLA206" s="784"/>
      <c r="NLB206" s="784"/>
      <c r="NLC206" s="784"/>
      <c r="NLD206" s="784"/>
      <c r="NLE206" s="784"/>
      <c r="NLF206" s="784"/>
      <c r="NLG206" s="784"/>
      <c r="NLH206" s="784"/>
      <c r="NLI206" s="784"/>
      <c r="NLJ206" s="784"/>
      <c r="NLK206" s="784"/>
      <c r="NLL206" s="784"/>
      <c r="NLM206" s="784"/>
      <c r="NLN206" s="784"/>
      <c r="NLO206" s="784"/>
      <c r="NLP206" s="784"/>
      <c r="NLQ206" s="784"/>
      <c r="NLR206" s="784"/>
      <c r="NLS206" s="784"/>
      <c r="NLT206" s="784"/>
      <c r="NLU206" s="784"/>
      <c r="NLV206" s="784"/>
      <c r="NLW206" s="784"/>
      <c r="NLX206" s="784"/>
      <c r="NLY206" s="784"/>
      <c r="NLZ206" s="784"/>
      <c r="NMA206" s="784"/>
      <c r="NMB206" s="784"/>
      <c r="NMC206" s="784"/>
      <c r="NMD206" s="784"/>
      <c r="NME206" s="784"/>
      <c r="NMF206" s="784"/>
      <c r="NMG206" s="784"/>
      <c r="NMH206" s="784"/>
      <c r="NMI206" s="784"/>
      <c r="NMJ206" s="784"/>
      <c r="NMK206" s="784"/>
      <c r="NML206" s="784"/>
      <c r="NMM206" s="784"/>
      <c r="NMN206" s="784"/>
      <c r="NMO206" s="784"/>
      <c r="NMP206" s="784"/>
      <c r="NMQ206" s="784"/>
      <c r="NMR206" s="784"/>
      <c r="NMS206" s="784"/>
      <c r="NMT206" s="784"/>
      <c r="NMU206" s="784"/>
      <c r="NMV206" s="784"/>
      <c r="NMW206" s="784"/>
      <c r="NMX206" s="784"/>
      <c r="NMY206" s="784"/>
      <c r="NMZ206" s="784"/>
      <c r="NNA206" s="784"/>
      <c r="NNB206" s="784"/>
      <c r="NNC206" s="784"/>
      <c r="NND206" s="784"/>
      <c r="NNE206" s="784"/>
      <c r="NNF206" s="784"/>
      <c r="NNG206" s="784"/>
      <c r="NNH206" s="784"/>
      <c r="NNI206" s="784"/>
      <c r="NNJ206" s="784"/>
      <c r="NNK206" s="784"/>
      <c r="NNL206" s="784"/>
      <c r="NNM206" s="784"/>
      <c r="NNN206" s="784"/>
      <c r="NNO206" s="784"/>
      <c r="NNP206" s="784"/>
      <c r="NNQ206" s="784"/>
      <c r="NNR206" s="784"/>
      <c r="NNS206" s="784"/>
      <c r="NNT206" s="784"/>
      <c r="NNU206" s="784"/>
      <c r="NNV206" s="784"/>
      <c r="NNW206" s="784"/>
      <c r="NNX206" s="784"/>
      <c r="NNY206" s="784"/>
      <c r="NNZ206" s="784"/>
      <c r="NOA206" s="784"/>
      <c r="NOB206" s="784"/>
      <c r="NOC206" s="784"/>
      <c r="NOD206" s="784"/>
      <c r="NOE206" s="784"/>
      <c r="NOF206" s="784"/>
      <c r="NOG206" s="784"/>
      <c r="NOH206" s="784"/>
      <c r="NOI206" s="784"/>
      <c r="NOJ206" s="784"/>
      <c r="NOK206" s="784"/>
      <c r="NOL206" s="784"/>
      <c r="NOM206" s="784"/>
      <c r="NON206" s="784"/>
      <c r="NOO206" s="784"/>
      <c r="NOP206" s="784"/>
      <c r="NOQ206" s="784"/>
      <c r="NOR206" s="784"/>
      <c r="NOS206" s="784"/>
      <c r="NOT206" s="784"/>
      <c r="NOU206" s="784"/>
      <c r="NOV206" s="784"/>
      <c r="NOW206" s="784"/>
      <c r="NOX206" s="784"/>
      <c r="NOY206" s="784"/>
      <c r="NOZ206" s="784"/>
      <c r="NPA206" s="784"/>
      <c r="NPB206" s="784"/>
      <c r="NPC206" s="784"/>
      <c r="NPD206" s="784"/>
      <c r="NPE206" s="784"/>
      <c r="NPF206" s="784"/>
      <c r="NPG206" s="784"/>
      <c r="NPH206" s="784"/>
      <c r="NPI206" s="784"/>
      <c r="NPJ206" s="784"/>
      <c r="NPK206" s="784"/>
      <c r="NPL206" s="784"/>
      <c r="NPM206" s="784"/>
      <c r="NPN206" s="784"/>
      <c r="NPO206" s="784"/>
      <c r="NPP206" s="784"/>
      <c r="NPQ206" s="784"/>
      <c r="NPR206" s="784"/>
      <c r="NPS206" s="784"/>
      <c r="NPT206" s="784"/>
      <c r="NPU206" s="784"/>
      <c r="NPV206" s="784"/>
      <c r="NPW206" s="784"/>
      <c r="NPX206" s="784"/>
      <c r="NPY206" s="784"/>
      <c r="NPZ206" s="784"/>
      <c r="NQA206" s="784"/>
      <c r="NQB206" s="784"/>
      <c r="NQC206" s="784"/>
      <c r="NQD206" s="784"/>
      <c r="NQE206" s="784"/>
      <c r="NQF206" s="784"/>
      <c r="NQG206" s="784"/>
      <c r="NQH206" s="784"/>
      <c r="NQI206" s="784"/>
      <c r="NQJ206" s="784"/>
      <c r="NQK206" s="784"/>
      <c r="NQL206" s="784"/>
      <c r="NQM206" s="784"/>
      <c r="NQN206" s="784"/>
      <c r="NQO206" s="784"/>
      <c r="NQP206" s="784"/>
      <c r="NQQ206" s="784"/>
      <c r="NQR206" s="784"/>
      <c r="NQS206" s="784"/>
      <c r="NQT206" s="784"/>
      <c r="NQU206" s="784"/>
      <c r="NQV206" s="784"/>
      <c r="NQW206" s="784"/>
      <c r="NQX206" s="784"/>
      <c r="NQY206" s="784"/>
      <c r="NQZ206" s="784"/>
      <c r="NRA206" s="784"/>
      <c r="NRB206" s="784"/>
      <c r="NRC206" s="784"/>
      <c r="NRD206" s="784"/>
      <c r="NRE206" s="784"/>
      <c r="NRF206" s="784"/>
      <c r="NRG206" s="784"/>
      <c r="NRH206" s="784"/>
      <c r="NRI206" s="784"/>
      <c r="NRJ206" s="784"/>
      <c r="NRK206" s="784"/>
      <c r="NRL206" s="784"/>
      <c r="NRM206" s="784"/>
      <c r="NRN206" s="784"/>
      <c r="NRO206" s="784"/>
      <c r="NRP206" s="784"/>
      <c r="NRQ206" s="784"/>
      <c r="NRR206" s="784"/>
      <c r="NRS206" s="784"/>
      <c r="NRT206" s="784"/>
      <c r="NRU206" s="784"/>
      <c r="NRV206" s="784"/>
      <c r="NRW206" s="784"/>
      <c r="NRX206" s="784"/>
      <c r="NRY206" s="784"/>
      <c r="NRZ206" s="784"/>
      <c r="NSA206" s="784"/>
      <c r="NSB206" s="784"/>
      <c r="NSC206" s="784"/>
      <c r="NSD206" s="784"/>
      <c r="NSE206" s="784"/>
      <c r="NSF206" s="784"/>
      <c r="NSG206" s="784"/>
      <c r="NSH206" s="784"/>
      <c r="NSI206" s="784"/>
      <c r="NSJ206" s="784"/>
      <c r="NSK206" s="784"/>
      <c r="NSL206" s="784"/>
      <c r="NSM206" s="784"/>
      <c r="NSN206" s="784"/>
      <c r="NSO206" s="784"/>
      <c r="NSP206" s="784"/>
      <c r="NSQ206" s="784"/>
      <c r="NSR206" s="784"/>
      <c r="NSS206" s="784"/>
      <c r="NST206" s="784"/>
      <c r="NSU206" s="784"/>
      <c r="NSV206" s="784"/>
      <c r="NSW206" s="784"/>
      <c r="NSX206" s="784"/>
      <c r="NSY206" s="784"/>
      <c r="NSZ206" s="784"/>
      <c r="NTA206" s="784"/>
      <c r="NTB206" s="784"/>
      <c r="NTC206" s="784"/>
      <c r="NTD206" s="784"/>
      <c r="NTE206" s="784"/>
      <c r="NTF206" s="784"/>
      <c r="NTG206" s="784"/>
      <c r="NTH206" s="784"/>
      <c r="NTI206" s="784"/>
      <c r="NTJ206" s="784"/>
      <c r="NTK206" s="784"/>
      <c r="NTL206" s="784"/>
      <c r="NTM206" s="784"/>
      <c r="NTN206" s="784"/>
      <c r="NTO206" s="784"/>
      <c r="NTP206" s="784"/>
      <c r="NTQ206" s="784"/>
      <c r="NTR206" s="784"/>
      <c r="NTS206" s="784"/>
      <c r="NTT206" s="784"/>
      <c r="NTU206" s="784"/>
      <c r="NTV206" s="784"/>
      <c r="NTW206" s="784"/>
      <c r="NTX206" s="784"/>
      <c r="NTY206" s="784"/>
      <c r="NTZ206" s="784"/>
      <c r="NUA206" s="784"/>
      <c r="NUB206" s="784"/>
      <c r="NUC206" s="784"/>
      <c r="NUD206" s="784"/>
      <c r="NUE206" s="784"/>
      <c r="NUF206" s="784"/>
      <c r="NUG206" s="784"/>
      <c r="NUH206" s="784"/>
      <c r="NUI206" s="784"/>
      <c r="NUJ206" s="784"/>
      <c r="NUK206" s="784"/>
      <c r="NUL206" s="784"/>
      <c r="NUM206" s="784"/>
      <c r="NUN206" s="784"/>
      <c r="NUO206" s="784"/>
      <c r="NUP206" s="784"/>
      <c r="NUQ206" s="784"/>
      <c r="NUR206" s="784"/>
      <c r="NUS206" s="784"/>
      <c r="NUT206" s="784"/>
      <c r="NUU206" s="784"/>
      <c r="NUV206" s="784"/>
      <c r="NUW206" s="784"/>
      <c r="NUX206" s="784"/>
      <c r="NUY206" s="784"/>
      <c r="NUZ206" s="784"/>
      <c r="NVA206" s="784"/>
      <c r="NVB206" s="784"/>
      <c r="NVC206" s="784"/>
      <c r="NVD206" s="784"/>
      <c r="NVE206" s="784"/>
      <c r="NVF206" s="784"/>
      <c r="NVG206" s="784"/>
      <c r="NVH206" s="784"/>
      <c r="NVI206" s="784"/>
      <c r="NVJ206" s="784"/>
      <c r="NVK206" s="784"/>
      <c r="NVL206" s="784"/>
      <c r="NVM206" s="784"/>
      <c r="NVN206" s="784"/>
      <c r="NVO206" s="784"/>
      <c r="NVP206" s="784"/>
      <c r="NVQ206" s="784"/>
      <c r="NVR206" s="784"/>
      <c r="NVS206" s="784"/>
      <c r="NVT206" s="784"/>
      <c r="NVU206" s="784"/>
      <c r="NVV206" s="784"/>
      <c r="NVW206" s="784"/>
      <c r="NVX206" s="784"/>
      <c r="NVY206" s="784"/>
      <c r="NVZ206" s="784"/>
      <c r="NWA206" s="784"/>
      <c r="NWB206" s="784"/>
      <c r="NWC206" s="784"/>
      <c r="NWD206" s="784"/>
      <c r="NWE206" s="784"/>
      <c r="NWF206" s="784"/>
      <c r="NWG206" s="784"/>
      <c r="NWH206" s="784"/>
      <c r="NWI206" s="784"/>
      <c r="NWJ206" s="784"/>
      <c r="NWK206" s="784"/>
      <c r="NWL206" s="784"/>
      <c r="NWM206" s="784"/>
      <c r="NWN206" s="784"/>
      <c r="NWO206" s="784"/>
      <c r="NWP206" s="784"/>
      <c r="NWQ206" s="784"/>
      <c r="NWR206" s="784"/>
      <c r="NWS206" s="784"/>
      <c r="NWT206" s="784"/>
      <c r="NWU206" s="784"/>
      <c r="NWV206" s="784"/>
      <c r="NWW206" s="784"/>
      <c r="NWX206" s="784"/>
      <c r="NWY206" s="784"/>
      <c r="NWZ206" s="784"/>
      <c r="NXA206" s="784"/>
      <c r="NXB206" s="784"/>
      <c r="NXC206" s="784"/>
      <c r="NXD206" s="784"/>
      <c r="NXE206" s="784"/>
      <c r="NXF206" s="784"/>
      <c r="NXG206" s="784"/>
      <c r="NXH206" s="784"/>
      <c r="NXI206" s="784"/>
      <c r="NXJ206" s="784"/>
      <c r="NXK206" s="784"/>
      <c r="NXL206" s="784"/>
      <c r="NXM206" s="784"/>
      <c r="NXN206" s="784"/>
      <c r="NXO206" s="784"/>
      <c r="NXP206" s="784"/>
      <c r="NXQ206" s="784"/>
      <c r="NXR206" s="784"/>
      <c r="NXS206" s="784"/>
      <c r="NXT206" s="784"/>
      <c r="NXU206" s="784"/>
      <c r="NXV206" s="784"/>
      <c r="NXW206" s="784"/>
      <c r="NXX206" s="784"/>
      <c r="NXY206" s="784"/>
      <c r="NXZ206" s="784"/>
      <c r="NYA206" s="784"/>
      <c r="NYB206" s="784"/>
      <c r="NYC206" s="784"/>
      <c r="NYD206" s="784"/>
      <c r="NYE206" s="784"/>
      <c r="NYF206" s="784"/>
      <c r="NYG206" s="784"/>
      <c r="NYH206" s="784"/>
      <c r="NYI206" s="784"/>
      <c r="NYJ206" s="784"/>
      <c r="NYK206" s="784"/>
      <c r="NYL206" s="784"/>
      <c r="NYM206" s="784"/>
      <c r="NYN206" s="784"/>
      <c r="NYO206" s="784"/>
      <c r="NYP206" s="784"/>
      <c r="NYQ206" s="784"/>
      <c r="NYR206" s="784"/>
      <c r="NYS206" s="784"/>
      <c r="NYT206" s="784"/>
      <c r="NYU206" s="784"/>
      <c r="NYV206" s="784"/>
      <c r="NYW206" s="784"/>
      <c r="NYX206" s="784"/>
      <c r="NYY206" s="784"/>
      <c r="NYZ206" s="784"/>
      <c r="NZA206" s="784"/>
      <c r="NZB206" s="784"/>
      <c r="NZC206" s="784"/>
      <c r="NZD206" s="784"/>
      <c r="NZE206" s="784"/>
      <c r="NZF206" s="784"/>
      <c r="NZG206" s="784"/>
      <c r="NZH206" s="784"/>
      <c r="NZI206" s="784"/>
      <c r="NZJ206" s="784"/>
      <c r="NZK206" s="784"/>
      <c r="NZL206" s="784"/>
      <c r="NZM206" s="784"/>
      <c r="NZN206" s="784"/>
      <c r="NZO206" s="784"/>
      <c r="NZP206" s="784"/>
      <c r="NZQ206" s="784"/>
      <c r="NZR206" s="784"/>
      <c r="NZS206" s="784"/>
      <c r="NZT206" s="784"/>
      <c r="NZU206" s="784"/>
      <c r="NZV206" s="784"/>
      <c r="NZW206" s="784"/>
      <c r="NZX206" s="784"/>
      <c r="NZY206" s="784"/>
      <c r="NZZ206" s="784"/>
      <c r="OAA206" s="784"/>
      <c r="OAB206" s="784"/>
      <c r="OAC206" s="784"/>
      <c r="OAD206" s="784"/>
      <c r="OAE206" s="784"/>
      <c r="OAF206" s="784"/>
      <c r="OAG206" s="784"/>
      <c r="OAH206" s="784"/>
      <c r="OAI206" s="784"/>
      <c r="OAJ206" s="784"/>
      <c r="OAK206" s="784"/>
      <c r="OAL206" s="784"/>
      <c r="OAM206" s="784"/>
      <c r="OAN206" s="784"/>
      <c r="OAO206" s="784"/>
      <c r="OAP206" s="784"/>
      <c r="OAQ206" s="784"/>
      <c r="OAR206" s="784"/>
      <c r="OAS206" s="784"/>
      <c r="OAT206" s="784"/>
      <c r="OAU206" s="784"/>
      <c r="OAV206" s="784"/>
      <c r="OAW206" s="784"/>
      <c r="OAX206" s="784"/>
      <c r="OAY206" s="784"/>
      <c r="OAZ206" s="784"/>
      <c r="OBA206" s="784"/>
      <c r="OBB206" s="784"/>
      <c r="OBC206" s="784"/>
      <c r="OBD206" s="784"/>
      <c r="OBE206" s="784"/>
      <c r="OBF206" s="784"/>
      <c r="OBG206" s="784"/>
      <c r="OBH206" s="784"/>
      <c r="OBI206" s="784"/>
      <c r="OBJ206" s="784"/>
      <c r="OBK206" s="784"/>
      <c r="OBL206" s="784"/>
      <c r="OBM206" s="784"/>
      <c r="OBN206" s="784"/>
      <c r="OBO206" s="784"/>
      <c r="OBP206" s="784"/>
      <c r="OBQ206" s="784"/>
      <c r="OBR206" s="784"/>
      <c r="OBS206" s="784"/>
      <c r="OBT206" s="784"/>
      <c r="OBU206" s="784"/>
      <c r="OBV206" s="784"/>
      <c r="OBW206" s="784"/>
      <c r="OBX206" s="784"/>
      <c r="OBY206" s="784"/>
      <c r="OBZ206" s="784"/>
      <c r="OCA206" s="784"/>
      <c r="OCB206" s="784"/>
      <c r="OCC206" s="784"/>
      <c r="OCD206" s="784"/>
      <c r="OCE206" s="784"/>
      <c r="OCF206" s="784"/>
      <c r="OCG206" s="784"/>
      <c r="OCH206" s="784"/>
      <c r="OCI206" s="784"/>
      <c r="OCJ206" s="784"/>
      <c r="OCK206" s="784"/>
      <c r="OCL206" s="784"/>
      <c r="OCM206" s="784"/>
      <c r="OCN206" s="784"/>
      <c r="OCO206" s="784"/>
      <c r="OCP206" s="784"/>
      <c r="OCQ206" s="784"/>
      <c r="OCR206" s="784"/>
      <c r="OCS206" s="784"/>
      <c r="OCT206" s="784"/>
      <c r="OCU206" s="784"/>
      <c r="OCV206" s="784"/>
      <c r="OCW206" s="784"/>
      <c r="OCX206" s="784"/>
      <c r="OCY206" s="784"/>
      <c r="OCZ206" s="784"/>
      <c r="ODA206" s="784"/>
      <c r="ODB206" s="784"/>
      <c r="ODC206" s="784"/>
      <c r="ODD206" s="784"/>
      <c r="ODE206" s="784"/>
      <c r="ODF206" s="784"/>
      <c r="ODG206" s="784"/>
      <c r="ODH206" s="784"/>
      <c r="ODI206" s="784"/>
      <c r="ODJ206" s="784"/>
      <c r="ODK206" s="784"/>
      <c r="ODL206" s="784"/>
      <c r="ODM206" s="784"/>
      <c r="ODN206" s="784"/>
      <c r="ODO206" s="784"/>
      <c r="ODP206" s="784"/>
      <c r="ODQ206" s="784"/>
      <c r="ODR206" s="784"/>
      <c r="ODS206" s="784"/>
      <c r="ODT206" s="784"/>
      <c r="ODU206" s="784"/>
      <c r="ODV206" s="784"/>
      <c r="ODW206" s="784"/>
      <c r="ODX206" s="784"/>
      <c r="ODY206" s="784"/>
      <c r="ODZ206" s="784"/>
      <c r="OEA206" s="784"/>
      <c r="OEB206" s="784"/>
      <c r="OEC206" s="784"/>
      <c r="OED206" s="784"/>
      <c r="OEE206" s="784"/>
      <c r="OEF206" s="784"/>
      <c r="OEG206" s="784"/>
      <c r="OEH206" s="784"/>
      <c r="OEI206" s="784"/>
      <c r="OEJ206" s="784"/>
      <c r="OEK206" s="784"/>
      <c r="OEL206" s="784"/>
      <c r="OEM206" s="784"/>
      <c r="OEN206" s="784"/>
      <c r="OEO206" s="784"/>
      <c r="OEP206" s="784"/>
      <c r="OEQ206" s="784"/>
      <c r="OER206" s="784"/>
      <c r="OES206" s="784"/>
      <c r="OET206" s="784"/>
      <c r="OEU206" s="784"/>
      <c r="OEV206" s="784"/>
      <c r="OEW206" s="784"/>
      <c r="OEX206" s="784"/>
      <c r="OEY206" s="784"/>
      <c r="OEZ206" s="784"/>
      <c r="OFA206" s="784"/>
      <c r="OFB206" s="784"/>
      <c r="OFC206" s="784"/>
      <c r="OFD206" s="784"/>
      <c r="OFE206" s="784"/>
      <c r="OFF206" s="784"/>
      <c r="OFG206" s="784"/>
      <c r="OFH206" s="784"/>
      <c r="OFI206" s="784"/>
      <c r="OFJ206" s="784"/>
      <c r="OFK206" s="784"/>
      <c r="OFL206" s="784"/>
      <c r="OFM206" s="784"/>
      <c r="OFN206" s="784"/>
      <c r="OFO206" s="784"/>
      <c r="OFP206" s="784"/>
      <c r="OFQ206" s="784"/>
      <c r="OFR206" s="784"/>
      <c r="OFS206" s="784"/>
      <c r="OFT206" s="784"/>
      <c r="OFU206" s="784"/>
      <c r="OFV206" s="784"/>
      <c r="OFW206" s="784"/>
      <c r="OFX206" s="784"/>
      <c r="OFY206" s="784"/>
      <c r="OFZ206" s="784"/>
      <c r="OGA206" s="784"/>
      <c r="OGB206" s="784"/>
      <c r="OGC206" s="784"/>
      <c r="OGD206" s="784"/>
      <c r="OGE206" s="784"/>
      <c r="OGF206" s="784"/>
      <c r="OGG206" s="784"/>
      <c r="OGH206" s="784"/>
      <c r="OGI206" s="784"/>
      <c r="OGJ206" s="784"/>
      <c r="OGK206" s="784"/>
      <c r="OGL206" s="784"/>
      <c r="OGM206" s="784"/>
      <c r="OGN206" s="784"/>
      <c r="OGO206" s="784"/>
      <c r="OGP206" s="784"/>
      <c r="OGQ206" s="784"/>
      <c r="OGR206" s="784"/>
      <c r="OGS206" s="784"/>
      <c r="OGT206" s="784"/>
      <c r="OGU206" s="784"/>
      <c r="OGV206" s="784"/>
      <c r="OGW206" s="784"/>
      <c r="OGX206" s="784"/>
      <c r="OGY206" s="784"/>
      <c r="OGZ206" s="784"/>
      <c r="OHA206" s="784"/>
      <c r="OHB206" s="784"/>
      <c r="OHC206" s="784"/>
      <c r="OHD206" s="784"/>
      <c r="OHE206" s="784"/>
      <c r="OHF206" s="784"/>
      <c r="OHG206" s="784"/>
      <c r="OHH206" s="784"/>
      <c r="OHI206" s="784"/>
      <c r="OHJ206" s="784"/>
      <c r="OHK206" s="784"/>
      <c r="OHL206" s="784"/>
      <c r="OHM206" s="784"/>
      <c r="OHN206" s="784"/>
      <c r="OHO206" s="784"/>
      <c r="OHP206" s="784"/>
      <c r="OHQ206" s="784"/>
      <c r="OHR206" s="784"/>
      <c r="OHS206" s="784"/>
      <c r="OHT206" s="784"/>
      <c r="OHU206" s="784"/>
      <c r="OHV206" s="784"/>
      <c r="OHW206" s="784"/>
      <c r="OHX206" s="784"/>
      <c r="OHY206" s="784"/>
      <c r="OHZ206" s="784"/>
      <c r="OIA206" s="784"/>
      <c r="OIB206" s="784"/>
      <c r="OIC206" s="784"/>
      <c r="OID206" s="784"/>
      <c r="OIE206" s="784"/>
      <c r="OIF206" s="784"/>
      <c r="OIG206" s="784"/>
      <c r="OIH206" s="784"/>
      <c r="OII206" s="784"/>
      <c r="OIJ206" s="784"/>
      <c r="OIK206" s="784"/>
      <c r="OIL206" s="784"/>
      <c r="OIM206" s="784"/>
      <c r="OIN206" s="784"/>
      <c r="OIO206" s="784"/>
      <c r="OIP206" s="784"/>
      <c r="OIQ206" s="784"/>
      <c r="OIR206" s="784"/>
      <c r="OIS206" s="784"/>
      <c r="OIT206" s="784"/>
      <c r="OIU206" s="784"/>
      <c r="OIV206" s="784"/>
      <c r="OIW206" s="784"/>
      <c r="OIX206" s="784"/>
      <c r="OIY206" s="784"/>
      <c r="OIZ206" s="784"/>
      <c r="OJA206" s="784"/>
      <c r="OJB206" s="784"/>
      <c r="OJC206" s="784"/>
      <c r="OJD206" s="784"/>
      <c r="OJE206" s="784"/>
      <c r="OJF206" s="784"/>
      <c r="OJG206" s="784"/>
      <c r="OJH206" s="784"/>
      <c r="OJI206" s="784"/>
      <c r="OJJ206" s="784"/>
      <c r="OJK206" s="784"/>
      <c r="OJL206" s="784"/>
      <c r="OJM206" s="784"/>
      <c r="OJN206" s="784"/>
      <c r="OJO206" s="784"/>
      <c r="OJP206" s="784"/>
      <c r="OJQ206" s="784"/>
      <c r="OJR206" s="784"/>
      <c r="OJS206" s="784"/>
      <c r="OJT206" s="784"/>
      <c r="OJU206" s="784"/>
      <c r="OJV206" s="784"/>
      <c r="OJW206" s="784"/>
      <c r="OJX206" s="784"/>
      <c r="OJY206" s="784"/>
      <c r="OJZ206" s="784"/>
      <c r="OKA206" s="784"/>
      <c r="OKB206" s="784"/>
      <c r="OKC206" s="784"/>
      <c r="OKD206" s="784"/>
      <c r="OKE206" s="784"/>
      <c r="OKF206" s="784"/>
      <c r="OKG206" s="784"/>
      <c r="OKH206" s="784"/>
      <c r="OKI206" s="784"/>
      <c r="OKJ206" s="784"/>
      <c r="OKK206" s="784"/>
      <c r="OKL206" s="784"/>
      <c r="OKM206" s="784"/>
      <c r="OKN206" s="784"/>
      <c r="OKO206" s="784"/>
      <c r="OKP206" s="784"/>
      <c r="OKQ206" s="784"/>
      <c r="OKR206" s="784"/>
      <c r="OKS206" s="784"/>
      <c r="OKT206" s="784"/>
      <c r="OKU206" s="784"/>
      <c r="OKV206" s="784"/>
      <c r="OKW206" s="784"/>
      <c r="OKX206" s="784"/>
      <c r="OKY206" s="784"/>
      <c r="OKZ206" s="784"/>
      <c r="OLA206" s="784"/>
      <c r="OLB206" s="784"/>
      <c r="OLC206" s="784"/>
      <c r="OLD206" s="784"/>
      <c r="OLE206" s="784"/>
      <c r="OLF206" s="784"/>
      <c r="OLG206" s="784"/>
      <c r="OLH206" s="784"/>
      <c r="OLI206" s="784"/>
      <c r="OLJ206" s="784"/>
      <c r="OLK206" s="784"/>
      <c r="OLL206" s="784"/>
      <c r="OLM206" s="784"/>
      <c r="OLN206" s="784"/>
      <c r="OLO206" s="784"/>
      <c r="OLP206" s="784"/>
      <c r="OLQ206" s="784"/>
      <c r="OLR206" s="784"/>
      <c r="OLS206" s="784"/>
      <c r="OLT206" s="784"/>
      <c r="OLU206" s="784"/>
      <c r="OLV206" s="784"/>
      <c r="OLW206" s="784"/>
      <c r="OLX206" s="784"/>
      <c r="OLY206" s="784"/>
      <c r="OLZ206" s="784"/>
      <c r="OMA206" s="784"/>
      <c r="OMB206" s="784"/>
      <c r="OMC206" s="784"/>
      <c r="OMD206" s="784"/>
      <c r="OME206" s="784"/>
      <c r="OMF206" s="784"/>
      <c r="OMG206" s="784"/>
      <c r="OMH206" s="784"/>
      <c r="OMI206" s="784"/>
      <c r="OMJ206" s="784"/>
      <c r="OMK206" s="784"/>
      <c r="OML206" s="784"/>
      <c r="OMM206" s="784"/>
      <c r="OMN206" s="784"/>
      <c r="OMO206" s="784"/>
      <c r="OMP206" s="784"/>
      <c r="OMQ206" s="784"/>
      <c r="OMR206" s="784"/>
      <c r="OMS206" s="784"/>
      <c r="OMT206" s="784"/>
      <c r="OMU206" s="784"/>
      <c r="OMV206" s="784"/>
      <c r="OMW206" s="784"/>
      <c r="OMX206" s="784"/>
      <c r="OMY206" s="784"/>
      <c r="OMZ206" s="784"/>
      <c r="ONA206" s="784"/>
      <c r="ONB206" s="784"/>
      <c r="ONC206" s="784"/>
      <c r="OND206" s="784"/>
      <c r="ONE206" s="784"/>
      <c r="ONF206" s="784"/>
      <c r="ONG206" s="784"/>
      <c r="ONH206" s="784"/>
      <c r="ONI206" s="784"/>
      <c r="ONJ206" s="784"/>
      <c r="ONK206" s="784"/>
      <c r="ONL206" s="784"/>
      <c r="ONM206" s="784"/>
      <c r="ONN206" s="784"/>
      <c r="ONO206" s="784"/>
      <c r="ONP206" s="784"/>
      <c r="ONQ206" s="784"/>
      <c r="ONR206" s="784"/>
      <c r="ONS206" s="784"/>
      <c r="ONT206" s="784"/>
      <c r="ONU206" s="784"/>
      <c r="ONV206" s="784"/>
      <c r="ONW206" s="784"/>
      <c r="ONX206" s="784"/>
      <c r="ONY206" s="784"/>
      <c r="ONZ206" s="784"/>
      <c r="OOA206" s="784"/>
      <c r="OOB206" s="784"/>
      <c r="OOC206" s="784"/>
      <c r="OOD206" s="784"/>
      <c r="OOE206" s="784"/>
      <c r="OOF206" s="784"/>
      <c r="OOG206" s="784"/>
      <c r="OOH206" s="784"/>
      <c r="OOI206" s="784"/>
      <c r="OOJ206" s="784"/>
      <c r="OOK206" s="784"/>
      <c r="OOL206" s="784"/>
      <c r="OOM206" s="784"/>
      <c r="OON206" s="784"/>
      <c r="OOO206" s="784"/>
      <c r="OOP206" s="784"/>
      <c r="OOQ206" s="784"/>
      <c r="OOR206" s="784"/>
      <c r="OOS206" s="784"/>
      <c r="OOT206" s="784"/>
      <c r="OOU206" s="784"/>
      <c r="OOV206" s="784"/>
      <c r="OOW206" s="784"/>
      <c r="OOX206" s="784"/>
      <c r="OOY206" s="784"/>
      <c r="OOZ206" s="784"/>
      <c r="OPA206" s="784"/>
      <c r="OPB206" s="784"/>
      <c r="OPC206" s="784"/>
      <c r="OPD206" s="784"/>
      <c r="OPE206" s="784"/>
      <c r="OPF206" s="784"/>
      <c r="OPG206" s="784"/>
      <c r="OPH206" s="784"/>
      <c r="OPI206" s="784"/>
      <c r="OPJ206" s="784"/>
      <c r="OPK206" s="784"/>
      <c r="OPL206" s="784"/>
      <c r="OPM206" s="784"/>
      <c r="OPN206" s="784"/>
      <c r="OPO206" s="784"/>
      <c r="OPP206" s="784"/>
      <c r="OPQ206" s="784"/>
      <c r="OPR206" s="784"/>
      <c r="OPS206" s="784"/>
      <c r="OPT206" s="784"/>
      <c r="OPU206" s="784"/>
      <c r="OPV206" s="784"/>
      <c r="OPW206" s="784"/>
      <c r="OPX206" s="784"/>
      <c r="OPY206" s="784"/>
      <c r="OPZ206" s="784"/>
      <c r="OQA206" s="784"/>
      <c r="OQB206" s="784"/>
      <c r="OQC206" s="784"/>
      <c r="OQD206" s="784"/>
      <c r="OQE206" s="784"/>
      <c r="OQF206" s="784"/>
      <c r="OQG206" s="784"/>
      <c r="OQH206" s="784"/>
      <c r="OQI206" s="784"/>
      <c r="OQJ206" s="784"/>
      <c r="OQK206" s="784"/>
      <c r="OQL206" s="784"/>
      <c r="OQM206" s="784"/>
      <c r="OQN206" s="784"/>
      <c r="OQO206" s="784"/>
      <c r="OQP206" s="784"/>
      <c r="OQQ206" s="784"/>
      <c r="OQR206" s="784"/>
      <c r="OQS206" s="784"/>
      <c r="OQT206" s="784"/>
      <c r="OQU206" s="784"/>
      <c r="OQV206" s="784"/>
      <c r="OQW206" s="784"/>
      <c r="OQX206" s="784"/>
      <c r="OQY206" s="784"/>
      <c r="OQZ206" s="784"/>
      <c r="ORA206" s="784"/>
      <c r="ORB206" s="784"/>
      <c r="ORC206" s="784"/>
      <c r="ORD206" s="784"/>
      <c r="ORE206" s="784"/>
      <c r="ORF206" s="784"/>
      <c r="ORG206" s="784"/>
      <c r="ORH206" s="784"/>
      <c r="ORI206" s="784"/>
      <c r="ORJ206" s="784"/>
      <c r="ORK206" s="784"/>
      <c r="ORL206" s="784"/>
      <c r="ORM206" s="784"/>
      <c r="ORN206" s="784"/>
      <c r="ORO206" s="784"/>
      <c r="ORP206" s="784"/>
      <c r="ORQ206" s="784"/>
      <c r="ORR206" s="784"/>
      <c r="ORS206" s="784"/>
      <c r="ORT206" s="784"/>
      <c r="ORU206" s="784"/>
      <c r="ORV206" s="784"/>
      <c r="ORW206" s="784"/>
      <c r="ORX206" s="784"/>
      <c r="ORY206" s="784"/>
      <c r="ORZ206" s="784"/>
      <c r="OSA206" s="784"/>
      <c r="OSB206" s="784"/>
      <c r="OSC206" s="784"/>
      <c r="OSD206" s="784"/>
      <c r="OSE206" s="784"/>
      <c r="OSF206" s="784"/>
      <c r="OSG206" s="784"/>
      <c r="OSH206" s="784"/>
      <c r="OSI206" s="784"/>
      <c r="OSJ206" s="784"/>
      <c r="OSK206" s="784"/>
      <c r="OSL206" s="784"/>
      <c r="OSM206" s="784"/>
      <c r="OSN206" s="784"/>
      <c r="OSO206" s="784"/>
      <c r="OSP206" s="784"/>
      <c r="OSQ206" s="784"/>
      <c r="OSR206" s="784"/>
      <c r="OSS206" s="784"/>
      <c r="OST206" s="784"/>
      <c r="OSU206" s="784"/>
      <c r="OSV206" s="784"/>
      <c r="OSW206" s="784"/>
      <c r="OSX206" s="784"/>
      <c r="OSY206" s="784"/>
      <c r="OSZ206" s="784"/>
      <c r="OTA206" s="784"/>
      <c r="OTB206" s="784"/>
      <c r="OTC206" s="784"/>
      <c r="OTD206" s="784"/>
      <c r="OTE206" s="784"/>
      <c r="OTF206" s="784"/>
      <c r="OTG206" s="784"/>
      <c r="OTH206" s="784"/>
      <c r="OTI206" s="784"/>
      <c r="OTJ206" s="784"/>
      <c r="OTK206" s="784"/>
      <c r="OTL206" s="784"/>
      <c r="OTM206" s="784"/>
      <c r="OTN206" s="784"/>
      <c r="OTO206" s="784"/>
      <c r="OTP206" s="784"/>
      <c r="OTQ206" s="784"/>
      <c r="OTR206" s="784"/>
      <c r="OTS206" s="784"/>
      <c r="OTT206" s="784"/>
      <c r="OTU206" s="784"/>
      <c r="OTV206" s="784"/>
      <c r="OTW206" s="784"/>
      <c r="OTX206" s="784"/>
      <c r="OTY206" s="784"/>
      <c r="OTZ206" s="784"/>
      <c r="OUA206" s="784"/>
      <c r="OUB206" s="784"/>
      <c r="OUC206" s="784"/>
      <c r="OUD206" s="784"/>
      <c r="OUE206" s="784"/>
      <c r="OUF206" s="784"/>
      <c r="OUG206" s="784"/>
      <c r="OUH206" s="784"/>
      <c r="OUI206" s="784"/>
      <c r="OUJ206" s="784"/>
      <c r="OUK206" s="784"/>
      <c r="OUL206" s="784"/>
      <c r="OUM206" s="784"/>
      <c r="OUN206" s="784"/>
      <c r="OUO206" s="784"/>
      <c r="OUP206" s="784"/>
      <c r="OUQ206" s="784"/>
      <c r="OUR206" s="784"/>
      <c r="OUS206" s="784"/>
      <c r="OUT206" s="784"/>
      <c r="OUU206" s="784"/>
      <c r="OUV206" s="784"/>
      <c r="OUW206" s="784"/>
      <c r="OUX206" s="784"/>
      <c r="OUY206" s="784"/>
      <c r="OUZ206" s="784"/>
      <c r="OVA206" s="784"/>
      <c r="OVB206" s="784"/>
      <c r="OVC206" s="784"/>
      <c r="OVD206" s="784"/>
      <c r="OVE206" s="784"/>
      <c r="OVF206" s="784"/>
      <c r="OVG206" s="784"/>
      <c r="OVH206" s="784"/>
      <c r="OVI206" s="784"/>
      <c r="OVJ206" s="784"/>
      <c r="OVK206" s="784"/>
      <c r="OVL206" s="784"/>
      <c r="OVM206" s="784"/>
      <c r="OVN206" s="784"/>
      <c r="OVO206" s="784"/>
      <c r="OVP206" s="784"/>
      <c r="OVQ206" s="784"/>
      <c r="OVR206" s="784"/>
      <c r="OVS206" s="784"/>
      <c r="OVT206" s="784"/>
      <c r="OVU206" s="784"/>
      <c r="OVV206" s="784"/>
      <c r="OVW206" s="784"/>
      <c r="OVX206" s="784"/>
      <c r="OVY206" s="784"/>
      <c r="OVZ206" s="784"/>
      <c r="OWA206" s="784"/>
      <c r="OWB206" s="784"/>
      <c r="OWC206" s="784"/>
      <c r="OWD206" s="784"/>
      <c r="OWE206" s="784"/>
      <c r="OWF206" s="784"/>
      <c r="OWG206" s="784"/>
      <c r="OWH206" s="784"/>
      <c r="OWI206" s="784"/>
      <c r="OWJ206" s="784"/>
      <c r="OWK206" s="784"/>
      <c r="OWL206" s="784"/>
      <c r="OWM206" s="784"/>
      <c r="OWN206" s="784"/>
      <c r="OWO206" s="784"/>
      <c r="OWP206" s="784"/>
      <c r="OWQ206" s="784"/>
      <c r="OWR206" s="784"/>
      <c r="OWS206" s="784"/>
      <c r="OWT206" s="784"/>
      <c r="OWU206" s="784"/>
      <c r="OWV206" s="784"/>
      <c r="OWW206" s="784"/>
      <c r="OWX206" s="784"/>
      <c r="OWY206" s="784"/>
      <c r="OWZ206" s="784"/>
      <c r="OXA206" s="784"/>
      <c r="OXB206" s="784"/>
      <c r="OXC206" s="784"/>
      <c r="OXD206" s="784"/>
      <c r="OXE206" s="784"/>
      <c r="OXF206" s="784"/>
      <c r="OXG206" s="784"/>
      <c r="OXH206" s="784"/>
      <c r="OXI206" s="784"/>
      <c r="OXJ206" s="784"/>
      <c r="OXK206" s="784"/>
      <c r="OXL206" s="784"/>
      <c r="OXM206" s="784"/>
      <c r="OXN206" s="784"/>
      <c r="OXO206" s="784"/>
      <c r="OXP206" s="784"/>
      <c r="OXQ206" s="784"/>
      <c r="OXR206" s="784"/>
      <c r="OXS206" s="784"/>
      <c r="OXT206" s="784"/>
      <c r="OXU206" s="784"/>
      <c r="OXV206" s="784"/>
      <c r="OXW206" s="784"/>
      <c r="OXX206" s="784"/>
      <c r="OXY206" s="784"/>
      <c r="OXZ206" s="784"/>
      <c r="OYA206" s="784"/>
      <c r="OYB206" s="784"/>
      <c r="OYC206" s="784"/>
      <c r="OYD206" s="784"/>
      <c r="OYE206" s="784"/>
      <c r="OYF206" s="784"/>
      <c r="OYG206" s="784"/>
      <c r="OYH206" s="784"/>
      <c r="OYI206" s="784"/>
      <c r="OYJ206" s="784"/>
      <c r="OYK206" s="784"/>
      <c r="OYL206" s="784"/>
      <c r="OYM206" s="784"/>
      <c r="OYN206" s="784"/>
      <c r="OYO206" s="784"/>
      <c r="OYP206" s="784"/>
      <c r="OYQ206" s="784"/>
      <c r="OYR206" s="784"/>
      <c r="OYS206" s="784"/>
      <c r="OYT206" s="784"/>
      <c r="OYU206" s="784"/>
      <c r="OYV206" s="784"/>
      <c r="OYW206" s="784"/>
      <c r="OYX206" s="784"/>
      <c r="OYY206" s="784"/>
      <c r="OYZ206" s="784"/>
      <c r="OZA206" s="784"/>
      <c r="OZB206" s="784"/>
      <c r="OZC206" s="784"/>
      <c r="OZD206" s="784"/>
      <c r="OZE206" s="784"/>
      <c r="OZF206" s="784"/>
      <c r="OZG206" s="784"/>
      <c r="OZH206" s="784"/>
      <c r="OZI206" s="784"/>
      <c r="OZJ206" s="784"/>
      <c r="OZK206" s="784"/>
      <c r="OZL206" s="784"/>
      <c r="OZM206" s="784"/>
      <c r="OZN206" s="784"/>
      <c r="OZO206" s="784"/>
      <c r="OZP206" s="784"/>
      <c r="OZQ206" s="784"/>
      <c r="OZR206" s="784"/>
      <c r="OZS206" s="784"/>
      <c r="OZT206" s="784"/>
      <c r="OZU206" s="784"/>
      <c r="OZV206" s="784"/>
      <c r="OZW206" s="784"/>
      <c r="OZX206" s="784"/>
      <c r="OZY206" s="784"/>
      <c r="OZZ206" s="784"/>
      <c r="PAA206" s="784"/>
      <c r="PAB206" s="784"/>
      <c r="PAC206" s="784"/>
      <c r="PAD206" s="784"/>
      <c r="PAE206" s="784"/>
      <c r="PAF206" s="784"/>
      <c r="PAG206" s="784"/>
      <c r="PAH206" s="784"/>
      <c r="PAI206" s="784"/>
      <c r="PAJ206" s="784"/>
      <c r="PAK206" s="784"/>
      <c r="PAL206" s="784"/>
      <c r="PAM206" s="784"/>
      <c r="PAN206" s="784"/>
      <c r="PAO206" s="784"/>
      <c r="PAP206" s="784"/>
      <c r="PAQ206" s="784"/>
      <c r="PAR206" s="784"/>
      <c r="PAS206" s="784"/>
      <c r="PAT206" s="784"/>
      <c r="PAU206" s="784"/>
      <c r="PAV206" s="784"/>
      <c r="PAW206" s="784"/>
      <c r="PAX206" s="784"/>
      <c r="PAY206" s="784"/>
      <c r="PAZ206" s="784"/>
      <c r="PBA206" s="784"/>
      <c r="PBB206" s="784"/>
      <c r="PBC206" s="784"/>
      <c r="PBD206" s="784"/>
      <c r="PBE206" s="784"/>
      <c r="PBF206" s="784"/>
      <c r="PBG206" s="784"/>
      <c r="PBH206" s="784"/>
      <c r="PBI206" s="784"/>
      <c r="PBJ206" s="784"/>
      <c r="PBK206" s="784"/>
      <c r="PBL206" s="784"/>
      <c r="PBM206" s="784"/>
      <c r="PBN206" s="784"/>
      <c r="PBO206" s="784"/>
      <c r="PBP206" s="784"/>
      <c r="PBQ206" s="784"/>
      <c r="PBR206" s="784"/>
      <c r="PBS206" s="784"/>
      <c r="PBT206" s="784"/>
      <c r="PBU206" s="784"/>
      <c r="PBV206" s="784"/>
      <c r="PBW206" s="784"/>
      <c r="PBX206" s="784"/>
      <c r="PBY206" s="784"/>
      <c r="PBZ206" s="784"/>
      <c r="PCA206" s="784"/>
      <c r="PCB206" s="784"/>
      <c r="PCC206" s="784"/>
      <c r="PCD206" s="784"/>
      <c r="PCE206" s="784"/>
      <c r="PCF206" s="784"/>
      <c r="PCG206" s="784"/>
      <c r="PCH206" s="784"/>
      <c r="PCI206" s="784"/>
      <c r="PCJ206" s="784"/>
      <c r="PCK206" s="784"/>
      <c r="PCL206" s="784"/>
      <c r="PCM206" s="784"/>
      <c r="PCN206" s="784"/>
      <c r="PCO206" s="784"/>
      <c r="PCP206" s="784"/>
      <c r="PCQ206" s="784"/>
      <c r="PCR206" s="784"/>
      <c r="PCS206" s="784"/>
      <c r="PCT206" s="784"/>
      <c r="PCU206" s="784"/>
      <c r="PCV206" s="784"/>
      <c r="PCW206" s="784"/>
      <c r="PCX206" s="784"/>
      <c r="PCY206" s="784"/>
      <c r="PCZ206" s="784"/>
      <c r="PDA206" s="784"/>
      <c r="PDB206" s="784"/>
      <c r="PDC206" s="784"/>
      <c r="PDD206" s="784"/>
      <c r="PDE206" s="784"/>
      <c r="PDF206" s="784"/>
      <c r="PDG206" s="784"/>
      <c r="PDH206" s="784"/>
      <c r="PDI206" s="784"/>
      <c r="PDJ206" s="784"/>
      <c r="PDK206" s="784"/>
      <c r="PDL206" s="784"/>
      <c r="PDM206" s="784"/>
      <c r="PDN206" s="784"/>
      <c r="PDO206" s="784"/>
      <c r="PDP206" s="784"/>
      <c r="PDQ206" s="784"/>
      <c r="PDR206" s="784"/>
      <c r="PDS206" s="784"/>
      <c r="PDT206" s="784"/>
      <c r="PDU206" s="784"/>
      <c r="PDV206" s="784"/>
      <c r="PDW206" s="784"/>
      <c r="PDX206" s="784"/>
      <c r="PDY206" s="784"/>
      <c r="PDZ206" s="784"/>
      <c r="PEA206" s="784"/>
      <c r="PEB206" s="784"/>
      <c r="PEC206" s="784"/>
      <c r="PED206" s="784"/>
      <c r="PEE206" s="784"/>
      <c r="PEF206" s="784"/>
      <c r="PEG206" s="784"/>
      <c r="PEH206" s="784"/>
      <c r="PEI206" s="784"/>
      <c r="PEJ206" s="784"/>
      <c r="PEK206" s="784"/>
      <c r="PEL206" s="784"/>
      <c r="PEM206" s="784"/>
      <c r="PEN206" s="784"/>
      <c r="PEO206" s="784"/>
      <c r="PEP206" s="784"/>
      <c r="PEQ206" s="784"/>
      <c r="PER206" s="784"/>
      <c r="PES206" s="784"/>
      <c r="PET206" s="784"/>
      <c r="PEU206" s="784"/>
      <c r="PEV206" s="784"/>
      <c r="PEW206" s="784"/>
      <c r="PEX206" s="784"/>
      <c r="PEY206" s="784"/>
      <c r="PEZ206" s="784"/>
      <c r="PFA206" s="784"/>
      <c r="PFB206" s="784"/>
      <c r="PFC206" s="784"/>
      <c r="PFD206" s="784"/>
      <c r="PFE206" s="784"/>
      <c r="PFF206" s="784"/>
      <c r="PFG206" s="784"/>
      <c r="PFH206" s="784"/>
      <c r="PFI206" s="784"/>
      <c r="PFJ206" s="784"/>
      <c r="PFK206" s="784"/>
      <c r="PFL206" s="784"/>
      <c r="PFM206" s="784"/>
      <c r="PFN206" s="784"/>
      <c r="PFO206" s="784"/>
      <c r="PFP206" s="784"/>
      <c r="PFQ206" s="784"/>
      <c r="PFR206" s="784"/>
      <c r="PFS206" s="784"/>
      <c r="PFT206" s="784"/>
      <c r="PFU206" s="784"/>
      <c r="PFV206" s="784"/>
      <c r="PFW206" s="784"/>
      <c r="PFX206" s="784"/>
      <c r="PFY206" s="784"/>
      <c r="PFZ206" s="784"/>
      <c r="PGA206" s="784"/>
      <c r="PGB206" s="784"/>
      <c r="PGC206" s="784"/>
      <c r="PGD206" s="784"/>
      <c r="PGE206" s="784"/>
      <c r="PGF206" s="784"/>
      <c r="PGG206" s="784"/>
      <c r="PGH206" s="784"/>
      <c r="PGI206" s="784"/>
      <c r="PGJ206" s="784"/>
      <c r="PGK206" s="784"/>
      <c r="PGL206" s="784"/>
      <c r="PGM206" s="784"/>
      <c r="PGN206" s="784"/>
      <c r="PGO206" s="784"/>
      <c r="PGP206" s="784"/>
      <c r="PGQ206" s="784"/>
      <c r="PGR206" s="784"/>
      <c r="PGS206" s="784"/>
      <c r="PGT206" s="784"/>
      <c r="PGU206" s="784"/>
      <c r="PGV206" s="784"/>
      <c r="PGW206" s="784"/>
      <c r="PGX206" s="784"/>
      <c r="PGY206" s="784"/>
      <c r="PGZ206" s="784"/>
      <c r="PHA206" s="784"/>
      <c r="PHB206" s="784"/>
      <c r="PHC206" s="784"/>
      <c r="PHD206" s="784"/>
      <c r="PHE206" s="784"/>
      <c r="PHF206" s="784"/>
      <c r="PHG206" s="784"/>
      <c r="PHH206" s="784"/>
      <c r="PHI206" s="784"/>
      <c r="PHJ206" s="784"/>
      <c r="PHK206" s="784"/>
      <c r="PHL206" s="784"/>
      <c r="PHM206" s="784"/>
      <c r="PHN206" s="784"/>
      <c r="PHO206" s="784"/>
      <c r="PHP206" s="784"/>
      <c r="PHQ206" s="784"/>
      <c r="PHR206" s="784"/>
      <c r="PHS206" s="784"/>
      <c r="PHT206" s="784"/>
      <c r="PHU206" s="784"/>
      <c r="PHV206" s="784"/>
      <c r="PHW206" s="784"/>
      <c r="PHX206" s="784"/>
      <c r="PHY206" s="784"/>
      <c r="PHZ206" s="784"/>
      <c r="PIA206" s="784"/>
      <c r="PIB206" s="784"/>
      <c r="PIC206" s="784"/>
      <c r="PID206" s="784"/>
      <c r="PIE206" s="784"/>
      <c r="PIF206" s="784"/>
      <c r="PIG206" s="784"/>
      <c r="PIH206" s="784"/>
      <c r="PII206" s="784"/>
      <c r="PIJ206" s="784"/>
      <c r="PIK206" s="784"/>
      <c r="PIL206" s="784"/>
      <c r="PIM206" s="784"/>
      <c r="PIN206" s="784"/>
      <c r="PIO206" s="784"/>
      <c r="PIP206" s="784"/>
      <c r="PIQ206" s="784"/>
      <c r="PIR206" s="784"/>
      <c r="PIS206" s="784"/>
      <c r="PIT206" s="784"/>
      <c r="PIU206" s="784"/>
      <c r="PIV206" s="784"/>
      <c r="PIW206" s="784"/>
      <c r="PIX206" s="784"/>
      <c r="PIY206" s="784"/>
      <c r="PIZ206" s="784"/>
      <c r="PJA206" s="784"/>
      <c r="PJB206" s="784"/>
      <c r="PJC206" s="784"/>
      <c r="PJD206" s="784"/>
      <c r="PJE206" s="784"/>
      <c r="PJF206" s="784"/>
      <c r="PJG206" s="784"/>
      <c r="PJH206" s="784"/>
      <c r="PJI206" s="784"/>
      <c r="PJJ206" s="784"/>
      <c r="PJK206" s="784"/>
      <c r="PJL206" s="784"/>
      <c r="PJM206" s="784"/>
      <c r="PJN206" s="784"/>
      <c r="PJO206" s="784"/>
      <c r="PJP206" s="784"/>
      <c r="PJQ206" s="784"/>
      <c r="PJR206" s="784"/>
      <c r="PJS206" s="784"/>
      <c r="PJT206" s="784"/>
      <c r="PJU206" s="784"/>
      <c r="PJV206" s="784"/>
      <c r="PJW206" s="784"/>
      <c r="PJX206" s="784"/>
      <c r="PJY206" s="784"/>
      <c r="PJZ206" s="784"/>
      <c r="PKA206" s="784"/>
      <c r="PKB206" s="784"/>
      <c r="PKC206" s="784"/>
      <c r="PKD206" s="784"/>
      <c r="PKE206" s="784"/>
      <c r="PKF206" s="784"/>
      <c r="PKG206" s="784"/>
      <c r="PKH206" s="784"/>
      <c r="PKI206" s="784"/>
      <c r="PKJ206" s="784"/>
      <c r="PKK206" s="784"/>
      <c r="PKL206" s="784"/>
      <c r="PKM206" s="784"/>
      <c r="PKN206" s="784"/>
      <c r="PKO206" s="784"/>
      <c r="PKP206" s="784"/>
      <c r="PKQ206" s="784"/>
      <c r="PKR206" s="784"/>
      <c r="PKS206" s="784"/>
      <c r="PKT206" s="784"/>
      <c r="PKU206" s="784"/>
      <c r="PKV206" s="784"/>
      <c r="PKW206" s="784"/>
      <c r="PKX206" s="784"/>
      <c r="PKY206" s="784"/>
      <c r="PKZ206" s="784"/>
      <c r="PLA206" s="784"/>
      <c r="PLB206" s="784"/>
      <c r="PLC206" s="784"/>
      <c r="PLD206" s="784"/>
      <c r="PLE206" s="784"/>
      <c r="PLF206" s="784"/>
      <c r="PLG206" s="784"/>
      <c r="PLH206" s="784"/>
      <c r="PLI206" s="784"/>
      <c r="PLJ206" s="784"/>
      <c r="PLK206" s="784"/>
      <c r="PLL206" s="784"/>
      <c r="PLM206" s="784"/>
      <c r="PLN206" s="784"/>
      <c r="PLO206" s="784"/>
      <c r="PLP206" s="784"/>
      <c r="PLQ206" s="784"/>
      <c r="PLR206" s="784"/>
      <c r="PLS206" s="784"/>
      <c r="PLT206" s="784"/>
      <c r="PLU206" s="784"/>
      <c r="PLV206" s="784"/>
      <c r="PLW206" s="784"/>
      <c r="PLX206" s="784"/>
      <c r="PLY206" s="784"/>
      <c r="PLZ206" s="784"/>
      <c r="PMA206" s="784"/>
      <c r="PMB206" s="784"/>
      <c r="PMC206" s="784"/>
      <c r="PMD206" s="784"/>
      <c r="PME206" s="784"/>
      <c r="PMF206" s="784"/>
      <c r="PMG206" s="784"/>
      <c r="PMH206" s="784"/>
      <c r="PMI206" s="784"/>
      <c r="PMJ206" s="784"/>
      <c r="PMK206" s="784"/>
      <c r="PML206" s="784"/>
      <c r="PMM206" s="784"/>
      <c r="PMN206" s="784"/>
      <c r="PMO206" s="784"/>
      <c r="PMP206" s="784"/>
      <c r="PMQ206" s="784"/>
      <c r="PMR206" s="784"/>
      <c r="PMS206" s="784"/>
      <c r="PMT206" s="784"/>
      <c r="PMU206" s="784"/>
      <c r="PMV206" s="784"/>
      <c r="PMW206" s="784"/>
      <c r="PMX206" s="784"/>
      <c r="PMY206" s="784"/>
      <c r="PMZ206" s="784"/>
      <c r="PNA206" s="784"/>
      <c r="PNB206" s="784"/>
      <c r="PNC206" s="784"/>
      <c r="PND206" s="784"/>
      <c r="PNE206" s="784"/>
      <c r="PNF206" s="784"/>
      <c r="PNG206" s="784"/>
      <c r="PNH206" s="784"/>
      <c r="PNI206" s="784"/>
      <c r="PNJ206" s="784"/>
      <c r="PNK206" s="784"/>
      <c r="PNL206" s="784"/>
      <c r="PNM206" s="784"/>
      <c r="PNN206" s="784"/>
      <c r="PNO206" s="784"/>
      <c r="PNP206" s="784"/>
      <c r="PNQ206" s="784"/>
      <c r="PNR206" s="784"/>
      <c r="PNS206" s="784"/>
      <c r="PNT206" s="784"/>
      <c r="PNU206" s="784"/>
      <c r="PNV206" s="784"/>
      <c r="PNW206" s="784"/>
      <c r="PNX206" s="784"/>
      <c r="PNY206" s="784"/>
      <c r="PNZ206" s="784"/>
      <c r="POA206" s="784"/>
      <c r="POB206" s="784"/>
      <c r="POC206" s="784"/>
      <c r="POD206" s="784"/>
      <c r="POE206" s="784"/>
      <c r="POF206" s="784"/>
      <c r="POG206" s="784"/>
      <c r="POH206" s="784"/>
      <c r="POI206" s="784"/>
      <c r="POJ206" s="784"/>
      <c r="POK206" s="784"/>
      <c r="POL206" s="784"/>
      <c r="POM206" s="784"/>
      <c r="PON206" s="784"/>
      <c r="POO206" s="784"/>
      <c r="POP206" s="784"/>
      <c r="POQ206" s="784"/>
      <c r="POR206" s="784"/>
      <c r="POS206" s="784"/>
      <c r="POT206" s="784"/>
      <c r="POU206" s="784"/>
      <c r="POV206" s="784"/>
      <c r="POW206" s="784"/>
      <c r="POX206" s="784"/>
      <c r="POY206" s="784"/>
      <c r="POZ206" s="784"/>
      <c r="PPA206" s="784"/>
      <c r="PPB206" s="784"/>
      <c r="PPC206" s="784"/>
      <c r="PPD206" s="784"/>
      <c r="PPE206" s="784"/>
      <c r="PPF206" s="784"/>
      <c r="PPG206" s="784"/>
      <c r="PPH206" s="784"/>
      <c r="PPI206" s="784"/>
      <c r="PPJ206" s="784"/>
      <c r="PPK206" s="784"/>
      <c r="PPL206" s="784"/>
      <c r="PPM206" s="784"/>
      <c r="PPN206" s="784"/>
      <c r="PPO206" s="784"/>
      <c r="PPP206" s="784"/>
      <c r="PPQ206" s="784"/>
      <c r="PPR206" s="784"/>
      <c r="PPS206" s="784"/>
      <c r="PPT206" s="784"/>
      <c r="PPU206" s="784"/>
      <c r="PPV206" s="784"/>
      <c r="PPW206" s="784"/>
      <c r="PPX206" s="784"/>
      <c r="PPY206" s="784"/>
      <c r="PPZ206" s="784"/>
      <c r="PQA206" s="784"/>
      <c r="PQB206" s="784"/>
      <c r="PQC206" s="784"/>
      <c r="PQD206" s="784"/>
      <c r="PQE206" s="784"/>
      <c r="PQF206" s="784"/>
      <c r="PQG206" s="784"/>
      <c r="PQH206" s="784"/>
      <c r="PQI206" s="784"/>
      <c r="PQJ206" s="784"/>
      <c r="PQK206" s="784"/>
      <c r="PQL206" s="784"/>
      <c r="PQM206" s="784"/>
      <c r="PQN206" s="784"/>
      <c r="PQO206" s="784"/>
      <c r="PQP206" s="784"/>
      <c r="PQQ206" s="784"/>
      <c r="PQR206" s="784"/>
      <c r="PQS206" s="784"/>
      <c r="PQT206" s="784"/>
      <c r="PQU206" s="784"/>
      <c r="PQV206" s="784"/>
      <c r="PQW206" s="784"/>
      <c r="PQX206" s="784"/>
      <c r="PQY206" s="784"/>
      <c r="PQZ206" s="784"/>
      <c r="PRA206" s="784"/>
      <c r="PRB206" s="784"/>
      <c r="PRC206" s="784"/>
      <c r="PRD206" s="784"/>
      <c r="PRE206" s="784"/>
      <c r="PRF206" s="784"/>
      <c r="PRG206" s="784"/>
      <c r="PRH206" s="784"/>
      <c r="PRI206" s="784"/>
      <c r="PRJ206" s="784"/>
      <c r="PRK206" s="784"/>
      <c r="PRL206" s="784"/>
      <c r="PRM206" s="784"/>
      <c r="PRN206" s="784"/>
      <c r="PRO206" s="784"/>
      <c r="PRP206" s="784"/>
      <c r="PRQ206" s="784"/>
      <c r="PRR206" s="784"/>
      <c r="PRS206" s="784"/>
      <c r="PRT206" s="784"/>
      <c r="PRU206" s="784"/>
      <c r="PRV206" s="784"/>
      <c r="PRW206" s="784"/>
      <c r="PRX206" s="784"/>
      <c r="PRY206" s="784"/>
      <c r="PRZ206" s="784"/>
      <c r="PSA206" s="784"/>
      <c r="PSB206" s="784"/>
      <c r="PSC206" s="784"/>
      <c r="PSD206" s="784"/>
      <c r="PSE206" s="784"/>
      <c r="PSF206" s="784"/>
      <c r="PSG206" s="784"/>
      <c r="PSH206" s="784"/>
      <c r="PSI206" s="784"/>
      <c r="PSJ206" s="784"/>
      <c r="PSK206" s="784"/>
      <c r="PSL206" s="784"/>
      <c r="PSM206" s="784"/>
      <c r="PSN206" s="784"/>
      <c r="PSO206" s="784"/>
      <c r="PSP206" s="784"/>
      <c r="PSQ206" s="784"/>
      <c r="PSR206" s="784"/>
      <c r="PSS206" s="784"/>
      <c r="PST206" s="784"/>
      <c r="PSU206" s="784"/>
      <c r="PSV206" s="784"/>
      <c r="PSW206" s="784"/>
      <c r="PSX206" s="784"/>
      <c r="PSY206" s="784"/>
      <c r="PSZ206" s="784"/>
      <c r="PTA206" s="784"/>
      <c r="PTB206" s="784"/>
      <c r="PTC206" s="784"/>
      <c r="PTD206" s="784"/>
      <c r="PTE206" s="784"/>
      <c r="PTF206" s="784"/>
      <c r="PTG206" s="784"/>
      <c r="PTH206" s="784"/>
      <c r="PTI206" s="784"/>
      <c r="PTJ206" s="784"/>
      <c r="PTK206" s="784"/>
      <c r="PTL206" s="784"/>
      <c r="PTM206" s="784"/>
      <c r="PTN206" s="784"/>
      <c r="PTO206" s="784"/>
      <c r="PTP206" s="784"/>
      <c r="PTQ206" s="784"/>
      <c r="PTR206" s="784"/>
      <c r="PTS206" s="784"/>
      <c r="PTT206" s="784"/>
      <c r="PTU206" s="784"/>
      <c r="PTV206" s="784"/>
      <c r="PTW206" s="784"/>
      <c r="PTX206" s="784"/>
      <c r="PTY206" s="784"/>
      <c r="PTZ206" s="784"/>
      <c r="PUA206" s="784"/>
      <c r="PUB206" s="784"/>
      <c r="PUC206" s="784"/>
      <c r="PUD206" s="784"/>
      <c r="PUE206" s="784"/>
      <c r="PUF206" s="784"/>
      <c r="PUG206" s="784"/>
      <c r="PUH206" s="784"/>
      <c r="PUI206" s="784"/>
      <c r="PUJ206" s="784"/>
      <c r="PUK206" s="784"/>
      <c r="PUL206" s="784"/>
      <c r="PUM206" s="784"/>
      <c r="PUN206" s="784"/>
      <c r="PUO206" s="784"/>
      <c r="PUP206" s="784"/>
      <c r="PUQ206" s="784"/>
      <c r="PUR206" s="784"/>
      <c r="PUS206" s="784"/>
      <c r="PUT206" s="784"/>
      <c r="PUU206" s="784"/>
      <c r="PUV206" s="784"/>
      <c r="PUW206" s="784"/>
      <c r="PUX206" s="784"/>
      <c r="PUY206" s="784"/>
      <c r="PUZ206" s="784"/>
      <c r="PVA206" s="784"/>
      <c r="PVB206" s="784"/>
      <c r="PVC206" s="784"/>
      <c r="PVD206" s="784"/>
      <c r="PVE206" s="784"/>
      <c r="PVF206" s="784"/>
      <c r="PVG206" s="784"/>
      <c r="PVH206" s="784"/>
      <c r="PVI206" s="784"/>
      <c r="PVJ206" s="784"/>
      <c r="PVK206" s="784"/>
      <c r="PVL206" s="784"/>
      <c r="PVM206" s="784"/>
      <c r="PVN206" s="784"/>
      <c r="PVO206" s="784"/>
      <c r="PVP206" s="784"/>
      <c r="PVQ206" s="784"/>
      <c r="PVR206" s="784"/>
      <c r="PVS206" s="784"/>
      <c r="PVT206" s="784"/>
      <c r="PVU206" s="784"/>
      <c r="PVV206" s="784"/>
      <c r="PVW206" s="784"/>
      <c r="PVX206" s="784"/>
      <c r="PVY206" s="784"/>
      <c r="PVZ206" s="784"/>
      <c r="PWA206" s="784"/>
      <c r="PWB206" s="784"/>
      <c r="PWC206" s="784"/>
      <c r="PWD206" s="784"/>
      <c r="PWE206" s="784"/>
      <c r="PWF206" s="784"/>
      <c r="PWG206" s="784"/>
      <c r="PWH206" s="784"/>
      <c r="PWI206" s="784"/>
      <c r="PWJ206" s="784"/>
      <c r="PWK206" s="784"/>
      <c r="PWL206" s="784"/>
      <c r="PWM206" s="784"/>
      <c r="PWN206" s="784"/>
      <c r="PWO206" s="784"/>
      <c r="PWP206" s="784"/>
      <c r="PWQ206" s="784"/>
      <c r="PWR206" s="784"/>
      <c r="PWS206" s="784"/>
      <c r="PWT206" s="784"/>
      <c r="PWU206" s="784"/>
      <c r="PWV206" s="784"/>
      <c r="PWW206" s="784"/>
      <c r="PWX206" s="784"/>
      <c r="PWY206" s="784"/>
      <c r="PWZ206" s="784"/>
      <c r="PXA206" s="784"/>
      <c r="PXB206" s="784"/>
      <c r="PXC206" s="784"/>
      <c r="PXD206" s="784"/>
      <c r="PXE206" s="784"/>
      <c r="PXF206" s="784"/>
      <c r="PXG206" s="784"/>
      <c r="PXH206" s="784"/>
      <c r="PXI206" s="784"/>
      <c r="PXJ206" s="784"/>
      <c r="PXK206" s="784"/>
      <c r="PXL206" s="784"/>
      <c r="PXM206" s="784"/>
      <c r="PXN206" s="784"/>
      <c r="PXO206" s="784"/>
      <c r="PXP206" s="784"/>
      <c r="PXQ206" s="784"/>
      <c r="PXR206" s="784"/>
      <c r="PXS206" s="784"/>
      <c r="PXT206" s="784"/>
      <c r="PXU206" s="784"/>
      <c r="PXV206" s="784"/>
      <c r="PXW206" s="784"/>
      <c r="PXX206" s="784"/>
      <c r="PXY206" s="784"/>
      <c r="PXZ206" s="784"/>
      <c r="PYA206" s="784"/>
      <c r="PYB206" s="784"/>
      <c r="PYC206" s="784"/>
      <c r="PYD206" s="784"/>
      <c r="PYE206" s="784"/>
      <c r="PYF206" s="784"/>
      <c r="PYG206" s="784"/>
      <c r="PYH206" s="784"/>
      <c r="PYI206" s="784"/>
      <c r="PYJ206" s="784"/>
      <c r="PYK206" s="784"/>
      <c r="PYL206" s="784"/>
      <c r="PYM206" s="784"/>
      <c r="PYN206" s="784"/>
      <c r="PYO206" s="784"/>
      <c r="PYP206" s="784"/>
      <c r="PYQ206" s="784"/>
      <c r="PYR206" s="784"/>
      <c r="PYS206" s="784"/>
      <c r="PYT206" s="784"/>
      <c r="PYU206" s="784"/>
      <c r="PYV206" s="784"/>
      <c r="PYW206" s="784"/>
      <c r="PYX206" s="784"/>
      <c r="PYY206" s="784"/>
      <c r="PYZ206" s="784"/>
      <c r="PZA206" s="784"/>
      <c r="PZB206" s="784"/>
      <c r="PZC206" s="784"/>
      <c r="PZD206" s="784"/>
      <c r="PZE206" s="784"/>
      <c r="PZF206" s="784"/>
      <c r="PZG206" s="784"/>
      <c r="PZH206" s="784"/>
      <c r="PZI206" s="784"/>
      <c r="PZJ206" s="784"/>
      <c r="PZK206" s="784"/>
      <c r="PZL206" s="784"/>
      <c r="PZM206" s="784"/>
      <c r="PZN206" s="784"/>
      <c r="PZO206" s="784"/>
      <c r="PZP206" s="784"/>
      <c r="PZQ206" s="784"/>
      <c r="PZR206" s="784"/>
      <c r="PZS206" s="784"/>
      <c r="PZT206" s="784"/>
      <c r="PZU206" s="784"/>
      <c r="PZV206" s="784"/>
      <c r="PZW206" s="784"/>
      <c r="PZX206" s="784"/>
      <c r="PZY206" s="784"/>
      <c r="PZZ206" s="784"/>
      <c r="QAA206" s="784"/>
      <c r="QAB206" s="784"/>
      <c r="QAC206" s="784"/>
      <c r="QAD206" s="784"/>
      <c r="QAE206" s="784"/>
      <c r="QAF206" s="784"/>
      <c r="QAG206" s="784"/>
      <c r="QAH206" s="784"/>
      <c r="QAI206" s="784"/>
      <c r="QAJ206" s="784"/>
      <c r="QAK206" s="784"/>
      <c r="QAL206" s="784"/>
      <c r="QAM206" s="784"/>
      <c r="QAN206" s="784"/>
      <c r="QAO206" s="784"/>
      <c r="QAP206" s="784"/>
      <c r="QAQ206" s="784"/>
      <c r="QAR206" s="784"/>
      <c r="QAS206" s="784"/>
      <c r="QAT206" s="784"/>
      <c r="QAU206" s="784"/>
      <c r="QAV206" s="784"/>
      <c r="QAW206" s="784"/>
      <c r="QAX206" s="784"/>
      <c r="QAY206" s="784"/>
      <c r="QAZ206" s="784"/>
      <c r="QBA206" s="784"/>
      <c r="QBB206" s="784"/>
      <c r="QBC206" s="784"/>
      <c r="QBD206" s="784"/>
      <c r="QBE206" s="784"/>
      <c r="QBF206" s="784"/>
      <c r="QBG206" s="784"/>
      <c r="QBH206" s="784"/>
      <c r="QBI206" s="784"/>
      <c r="QBJ206" s="784"/>
      <c r="QBK206" s="784"/>
      <c r="QBL206" s="784"/>
      <c r="QBM206" s="784"/>
      <c r="QBN206" s="784"/>
      <c r="QBO206" s="784"/>
      <c r="QBP206" s="784"/>
      <c r="QBQ206" s="784"/>
      <c r="QBR206" s="784"/>
      <c r="QBS206" s="784"/>
      <c r="QBT206" s="784"/>
      <c r="QBU206" s="784"/>
      <c r="QBV206" s="784"/>
      <c r="QBW206" s="784"/>
      <c r="QBX206" s="784"/>
      <c r="QBY206" s="784"/>
      <c r="QBZ206" s="784"/>
      <c r="QCA206" s="784"/>
      <c r="QCB206" s="784"/>
      <c r="QCC206" s="784"/>
      <c r="QCD206" s="784"/>
      <c r="QCE206" s="784"/>
      <c r="QCF206" s="784"/>
      <c r="QCG206" s="784"/>
      <c r="QCH206" s="784"/>
      <c r="QCI206" s="784"/>
      <c r="QCJ206" s="784"/>
      <c r="QCK206" s="784"/>
      <c r="QCL206" s="784"/>
      <c r="QCM206" s="784"/>
      <c r="QCN206" s="784"/>
      <c r="QCO206" s="784"/>
      <c r="QCP206" s="784"/>
      <c r="QCQ206" s="784"/>
      <c r="QCR206" s="784"/>
      <c r="QCS206" s="784"/>
      <c r="QCT206" s="784"/>
      <c r="QCU206" s="784"/>
      <c r="QCV206" s="784"/>
      <c r="QCW206" s="784"/>
      <c r="QCX206" s="784"/>
      <c r="QCY206" s="784"/>
      <c r="QCZ206" s="784"/>
      <c r="QDA206" s="784"/>
      <c r="QDB206" s="784"/>
      <c r="QDC206" s="784"/>
      <c r="QDD206" s="784"/>
      <c r="QDE206" s="784"/>
      <c r="QDF206" s="784"/>
      <c r="QDG206" s="784"/>
      <c r="QDH206" s="784"/>
      <c r="QDI206" s="784"/>
      <c r="QDJ206" s="784"/>
      <c r="QDK206" s="784"/>
      <c r="QDL206" s="784"/>
      <c r="QDM206" s="784"/>
      <c r="QDN206" s="784"/>
      <c r="QDO206" s="784"/>
      <c r="QDP206" s="784"/>
      <c r="QDQ206" s="784"/>
      <c r="QDR206" s="784"/>
      <c r="QDS206" s="784"/>
      <c r="QDT206" s="784"/>
      <c r="QDU206" s="784"/>
      <c r="QDV206" s="784"/>
      <c r="QDW206" s="784"/>
      <c r="QDX206" s="784"/>
      <c r="QDY206" s="784"/>
      <c r="QDZ206" s="784"/>
      <c r="QEA206" s="784"/>
      <c r="QEB206" s="784"/>
      <c r="QEC206" s="784"/>
      <c r="QED206" s="784"/>
      <c r="QEE206" s="784"/>
      <c r="QEF206" s="784"/>
      <c r="QEG206" s="784"/>
      <c r="QEH206" s="784"/>
      <c r="QEI206" s="784"/>
      <c r="QEJ206" s="784"/>
      <c r="QEK206" s="784"/>
      <c r="QEL206" s="784"/>
      <c r="QEM206" s="784"/>
      <c r="QEN206" s="784"/>
      <c r="QEO206" s="784"/>
      <c r="QEP206" s="784"/>
      <c r="QEQ206" s="784"/>
      <c r="QER206" s="784"/>
      <c r="QES206" s="784"/>
      <c r="QET206" s="784"/>
      <c r="QEU206" s="784"/>
      <c r="QEV206" s="784"/>
      <c r="QEW206" s="784"/>
      <c r="QEX206" s="784"/>
      <c r="QEY206" s="784"/>
      <c r="QEZ206" s="784"/>
      <c r="QFA206" s="784"/>
      <c r="QFB206" s="784"/>
      <c r="QFC206" s="784"/>
      <c r="QFD206" s="784"/>
      <c r="QFE206" s="784"/>
      <c r="QFF206" s="784"/>
      <c r="QFG206" s="784"/>
      <c r="QFH206" s="784"/>
      <c r="QFI206" s="784"/>
      <c r="QFJ206" s="784"/>
      <c r="QFK206" s="784"/>
      <c r="QFL206" s="784"/>
      <c r="QFM206" s="784"/>
      <c r="QFN206" s="784"/>
      <c r="QFO206" s="784"/>
      <c r="QFP206" s="784"/>
      <c r="QFQ206" s="784"/>
      <c r="QFR206" s="784"/>
      <c r="QFS206" s="784"/>
      <c r="QFT206" s="784"/>
      <c r="QFU206" s="784"/>
      <c r="QFV206" s="784"/>
      <c r="QFW206" s="784"/>
      <c r="QFX206" s="784"/>
      <c r="QFY206" s="784"/>
      <c r="QFZ206" s="784"/>
      <c r="QGA206" s="784"/>
      <c r="QGB206" s="784"/>
      <c r="QGC206" s="784"/>
      <c r="QGD206" s="784"/>
      <c r="QGE206" s="784"/>
      <c r="QGF206" s="784"/>
      <c r="QGG206" s="784"/>
      <c r="QGH206" s="784"/>
      <c r="QGI206" s="784"/>
      <c r="QGJ206" s="784"/>
      <c r="QGK206" s="784"/>
      <c r="QGL206" s="784"/>
      <c r="QGM206" s="784"/>
      <c r="QGN206" s="784"/>
      <c r="QGO206" s="784"/>
      <c r="QGP206" s="784"/>
      <c r="QGQ206" s="784"/>
      <c r="QGR206" s="784"/>
      <c r="QGS206" s="784"/>
      <c r="QGT206" s="784"/>
      <c r="QGU206" s="784"/>
      <c r="QGV206" s="784"/>
      <c r="QGW206" s="784"/>
      <c r="QGX206" s="784"/>
      <c r="QGY206" s="784"/>
      <c r="QGZ206" s="784"/>
      <c r="QHA206" s="784"/>
      <c r="QHB206" s="784"/>
      <c r="QHC206" s="784"/>
      <c r="QHD206" s="784"/>
      <c r="QHE206" s="784"/>
      <c r="QHF206" s="784"/>
      <c r="QHG206" s="784"/>
      <c r="QHH206" s="784"/>
      <c r="QHI206" s="784"/>
      <c r="QHJ206" s="784"/>
      <c r="QHK206" s="784"/>
      <c r="QHL206" s="784"/>
      <c r="QHM206" s="784"/>
      <c r="QHN206" s="784"/>
      <c r="QHO206" s="784"/>
      <c r="QHP206" s="784"/>
      <c r="QHQ206" s="784"/>
      <c r="QHR206" s="784"/>
      <c r="QHS206" s="784"/>
      <c r="QHT206" s="784"/>
      <c r="QHU206" s="784"/>
      <c r="QHV206" s="784"/>
      <c r="QHW206" s="784"/>
      <c r="QHX206" s="784"/>
      <c r="QHY206" s="784"/>
      <c r="QHZ206" s="784"/>
      <c r="QIA206" s="784"/>
      <c r="QIB206" s="784"/>
      <c r="QIC206" s="784"/>
      <c r="QID206" s="784"/>
      <c r="QIE206" s="784"/>
      <c r="QIF206" s="784"/>
      <c r="QIG206" s="784"/>
      <c r="QIH206" s="784"/>
      <c r="QII206" s="784"/>
      <c r="QIJ206" s="784"/>
      <c r="QIK206" s="784"/>
      <c r="QIL206" s="784"/>
      <c r="QIM206" s="784"/>
      <c r="QIN206" s="784"/>
      <c r="QIO206" s="784"/>
      <c r="QIP206" s="784"/>
      <c r="QIQ206" s="784"/>
      <c r="QIR206" s="784"/>
      <c r="QIS206" s="784"/>
      <c r="QIT206" s="784"/>
      <c r="QIU206" s="784"/>
      <c r="QIV206" s="784"/>
      <c r="QIW206" s="784"/>
      <c r="QIX206" s="784"/>
      <c r="QIY206" s="784"/>
      <c r="QIZ206" s="784"/>
      <c r="QJA206" s="784"/>
      <c r="QJB206" s="784"/>
      <c r="QJC206" s="784"/>
      <c r="QJD206" s="784"/>
      <c r="QJE206" s="784"/>
      <c r="QJF206" s="784"/>
      <c r="QJG206" s="784"/>
      <c r="QJH206" s="784"/>
      <c r="QJI206" s="784"/>
      <c r="QJJ206" s="784"/>
      <c r="QJK206" s="784"/>
      <c r="QJL206" s="784"/>
      <c r="QJM206" s="784"/>
      <c r="QJN206" s="784"/>
      <c r="QJO206" s="784"/>
      <c r="QJP206" s="784"/>
      <c r="QJQ206" s="784"/>
      <c r="QJR206" s="784"/>
      <c r="QJS206" s="784"/>
      <c r="QJT206" s="784"/>
      <c r="QJU206" s="784"/>
      <c r="QJV206" s="784"/>
      <c r="QJW206" s="784"/>
      <c r="QJX206" s="784"/>
      <c r="QJY206" s="784"/>
      <c r="QJZ206" s="784"/>
      <c r="QKA206" s="784"/>
      <c r="QKB206" s="784"/>
      <c r="QKC206" s="784"/>
      <c r="QKD206" s="784"/>
      <c r="QKE206" s="784"/>
      <c r="QKF206" s="784"/>
      <c r="QKG206" s="784"/>
      <c r="QKH206" s="784"/>
      <c r="QKI206" s="784"/>
      <c r="QKJ206" s="784"/>
      <c r="QKK206" s="784"/>
      <c r="QKL206" s="784"/>
      <c r="QKM206" s="784"/>
      <c r="QKN206" s="784"/>
      <c r="QKO206" s="784"/>
      <c r="QKP206" s="784"/>
      <c r="QKQ206" s="784"/>
      <c r="QKR206" s="784"/>
      <c r="QKS206" s="784"/>
      <c r="QKT206" s="784"/>
      <c r="QKU206" s="784"/>
      <c r="QKV206" s="784"/>
      <c r="QKW206" s="784"/>
      <c r="QKX206" s="784"/>
      <c r="QKY206" s="784"/>
      <c r="QKZ206" s="784"/>
      <c r="QLA206" s="784"/>
      <c r="QLB206" s="784"/>
      <c r="QLC206" s="784"/>
      <c r="QLD206" s="784"/>
      <c r="QLE206" s="784"/>
      <c r="QLF206" s="784"/>
      <c r="QLG206" s="784"/>
      <c r="QLH206" s="784"/>
      <c r="QLI206" s="784"/>
      <c r="QLJ206" s="784"/>
      <c r="QLK206" s="784"/>
      <c r="QLL206" s="784"/>
      <c r="QLM206" s="784"/>
      <c r="QLN206" s="784"/>
      <c r="QLO206" s="784"/>
      <c r="QLP206" s="784"/>
      <c r="QLQ206" s="784"/>
      <c r="QLR206" s="784"/>
      <c r="QLS206" s="784"/>
      <c r="QLT206" s="784"/>
      <c r="QLU206" s="784"/>
      <c r="QLV206" s="784"/>
      <c r="QLW206" s="784"/>
      <c r="QLX206" s="784"/>
      <c r="QLY206" s="784"/>
      <c r="QLZ206" s="784"/>
      <c r="QMA206" s="784"/>
      <c r="QMB206" s="784"/>
      <c r="QMC206" s="784"/>
      <c r="QMD206" s="784"/>
      <c r="QME206" s="784"/>
      <c r="QMF206" s="784"/>
      <c r="QMG206" s="784"/>
      <c r="QMH206" s="784"/>
      <c r="QMI206" s="784"/>
      <c r="QMJ206" s="784"/>
      <c r="QMK206" s="784"/>
      <c r="QML206" s="784"/>
      <c r="QMM206" s="784"/>
      <c r="QMN206" s="784"/>
      <c r="QMO206" s="784"/>
      <c r="QMP206" s="784"/>
      <c r="QMQ206" s="784"/>
      <c r="QMR206" s="784"/>
      <c r="QMS206" s="784"/>
      <c r="QMT206" s="784"/>
      <c r="QMU206" s="784"/>
      <c r="QMV206" s="784"/>
      <c r="QMW206" s="784"/>
      <c r="QMX206" s="784"/>
      <c r="QMY206" s="784"/>
      <c r="QMZ206" s="784"/>
      <c r="QNA206" s="784"/>
      <c r="QNB206" s="784"/>
      <c r="QNC206" s="784"/>
      <c r="QND206" s="784"/>
      <c r="QNE206" s="784"/>
      <c r="QNF206" s="784"/>
      <c r="QNG206" s="784"/>
      <c r="QNH206" s="784"/>
      <c r="QNI206" s="784"/>
      <c r="QNJ206" s="784"/>
      <c r="QNK206" s="784"/>
      <c r="QNL206" s="784"/>
      <c r="QNM206" s="784"/>
      <c r="QNN206" s="784"/>
      <c r="QNO206" s="784"/>
      <c r="QNP206" s="784"/>
      <c r="QNQ206" s="784"/>
      <c r="QNR206" s="784"/>
      <c r="QNS206" s="784"/>
      <c r="QNT206" s="784"/>
      <c r="QNU206" s="784"/>
      <c r="QNV206" s="784"/>
      <c r="QNW206" s="784"/>
      <c r="QNX206" s="784"/>
      <c r="QNY206" s="784"/>
      <c r="QNZ206" s="784"/>
      <c r="QOA206" s="784"/>
      <c r="QOB206" s="784"/>
      <c r="QOC206" s="784"/>
      <c r="QOD206" s="784"/>
      <c r="QOE206" s="784"/>
      <c r="QOF206" s="784"/>
      <c r="QOG206" s="784"/>
      <c r="QOH206" s="784"/>
      <c r="QOI206" s="784"/>
      <c r="QOJ206" s="784"/>
      <c r="QOK206" s="784"/>
      <c r="QOL206" s="784"/>
      <c r="QOM206" s="784"/>
      <c r="QON206" s="784"/>
      <c r="QOO206" s="784"/>
      <c r="QOP206" s="784"/>
      <c r="QOQ206" s="784"/>
      <c r="QOR206" s="784"/>
      <c r="QOS206" s="784"/>
      <c r="QOT206" s="784"/>
      <c r="QOU206" s="784"/>
      <c r="QOV206" s="784"/>
      <c r="QOW206" s="784"/>
      <c r="QOX206" s="784"/>
      <c r="QOY206" s="784"/>
      <c r="QOZ206" s="784"/>
      <c r="QPA206" s="784"/>
      <c r="QPB206" s="784"/>
      <c r="QPC206" s="784"/>
      <c r="QPD206" s="784"/>
      <c r="QPE206" s="784"/>
      <c r="QPF206" s="784"/>
      <c r="QPG206" s="784"/>
      <c r="QPH206" s="784"/>
      <c r="QPI206" s="784"/>
      <c r="QPJ206" s="784"/>
      <c r="QPK206" s="784"/>
      <c r="QPL206" s="784"/>
      <c r="QPM206" s="784"/>
      <c r="QPN206" s="784"/>
      <c r="QPO206" s="784"/>
      <c r="QPP206" s="784"/>
      <c r="QPQ206" s="784"/>
      <c r="QPR206" s="784"/>
      <c r="QPS206" s="784"/>
      <c r="QPT206" s="784"/>
      <c r="QPU206" s="784"/>
      <c r="QPV206" s="784"/>
      <c r="QPW206" s="784"/>
      <c r="QPX206" s="784"/>
      <c r="QPY206" s="784"/>
      <c r="QPZ206" s="784"/>
      <c r="QQA206" s="784"/>
      <c r="QQB206" s="784"/>
      <c r="QQC206" s="784"/>
      <c r="QQD206" s="784"/>
      <c r="QQE206" s="784"/>
      <c r="QQF206" s="784"/>
      <c r="QQG206" s="784"/>
      <c r="QQH206" s="784"/>
      <c r="QQI206" s="784"/>
      <c r="QQJ206" s="784"/>
      <c r="QQK206" s="784"/>
      <c r="QQL206" s="784"/>
      <c r="QQM206" s="784"/>
      <c r="QQN206" s="784"/>
      <c r="QQO206" s="784"/>
      <c r="QQP206" s="784"/>
      <c r="QQQ206" s="784"/>
      <c r="QQR206" s="784"/>
      <c r="QQS206" s="784"/>
      <c r="QQT206" s="784"/>
      <c r="QQU206" s="784"/>
      <c r="QQV206" s="784"/>
      <c r="QQW206" s="784"/>
      <c r="QQX206" s="784"/>
      <c r="QQY206" s="784"/>
      <c r="QQZ206" s="784"/>
      <c r="QRA206" s="784"/>
      <c r="QRB206" s="784"/>
      <c r="QRC206" s="784"/>
      <c r="QRD206" s="784"/>
      <c r="QRE206" s="784"/>
      <c r="QRF206" s="784"/>
      <c r="QRG206" s="784"/>
      <c r="QRH206" s="784"/>
      <c r="QRI206" s="784"/>
      <c r="QRJ206" s="784"/>
      <c r="QRK206" s="784"/>
      <c r="QRL206" s="784"/>
      <c r="QRM206" s="784"/>
      <c r="QRN206" s="784"/>
      <c r="QRO206" s="784"/>
      <c r="QRP206" s="784"/>
      <c r="QRQ206" s="784"/>
      <c r="QRR206" s="784"/>
      <c r="QRS206" s="784"/>
      <c r="QRT206" s="784"/>
      <c r="QRU206" s="784"/>
      <c r="QRV206" s="784"/>
      <c r="QRW206" s="784"/>
      <c r="QRX206" s="784"/>
      <c r="QRY206" s="784"/>
      <c r="QRZ206" s="784"/>
      <c r="QSA206" s="784"/>
      <c r="QSB206" s="784"/>
      <c r="QSC206" s="784"/>
      <c r="QSD206" s="784"/>
      <c r="QSE206" s="784"/>
      <c r="QSF206" s="784"/>
      <c r="QSG206" s="784"/>
      <c r="QSH206" s="784"/>
      <c r="QSI206" s="784"/>
      <c r="QSJ206" s="784"/>
      <c r="QSK206" s="784"/>
      <c r="QSL206" s="784"/>
      <c r="QSM206" s="784"/>
      <c r="QSN206" s="784"/>
      <c r="QSO206" s="784"/>
      <c r="QSP206" s="784"/>
      <c r="QSQ206" s="784"/>
      <c r="QSR206" s="784"/>
      <c r="QSS206" s="784"/>
      <c r="QST206" s="784"/>
      <c r="QSU206" s="784"/>
      <c r="QSV206" s="784"/>
      <c r="QSW206" s="784"/>
      <c r="QSX206" s="784"/>
      <c r="QSY206" s="784"/>
      <c r="QSZ206" s="784"/>
      <c r="QTA206" s="784"/>
      <c r="QTB206" s="784"/>
      <c r="QTC206" s="784"/>
      <c r="QTD206" s="784"/>
      <c r="QTE206" s="784"/>
      <c r="QTF206" s="784"/>
      <c r="QTG206" s="784"/>
      <c r="QTH206" s="784"/>
      <c r="QTI206" s="784"/>
      <c r="QTJ206" s="784"/>
      <c r="QTK206" s="784"/>
      <c r="QTL206" s="784"/>
      <c r="QTM206" s="784"/>
      <c r="QTN206" s="784"/>
      <c r="QTO206" s="784"/>
      <c r="QTP206" s="784"/>
      <c r="QTQ206" s="784"/>
      <c r="QTR206" s="784"/>
      <c r="QTS206" s="784"/>
      <c r="QTT206" s="784"/>
      <c r="QTU206" s="784"/>
      <c r="QTV206" s="784"/>
      <c r="QTW206" s="784"/>
      <c r="QTX206" s="784"/>
      <c r="QTY206" s="784"/>
      <c r="QTZ206" s="784"/>
      <c r="QUA206" s="784"/>
      <c r="QUB206" s="784"/>
      <c r="QUC206" s="784"/>
      <c r="QUD206" s="784"/>
      <c r="QUE206" s="784"/>
      <c r="QUF206" s="784"/>
      <c r="QUG206" s="784"/>
      <c r="QUH206" s="784"/>
      <c r="QUI206" s="784"/>
      <c r="QUJ206" s="784"/>
      <c r="QUK206" s="784"/>
      <c r="QUL206" s="784"/>
      <c r="QUM206" s="784"/>
      <c r="QUN206" s="784"/>
      <c r="QUO206" s="784"/>
      <c r="QUP206" s="784"/>
      <c r="QUQ206" s="784"/>
      <c r="QUR206" s="784"/>
      <c r="QUS206" s="784"/>
      <c r="QUT206" s="784"/>
      <c r="QUU206" s="784"/>
      <c r="QUV206" s="784"/>
      <c r="QUW206" s="784"/>
      <c r="QUX206" s="784"/>
      <c r="QUY206" s="784"/>
      <c r="QUZ206" s="784"/>
      <c r="QVA206" s="784"/>
      <c r="QVB206" s="784"/>
      <c r="QVC206" s="784"/>
      <c r="QVD206" s="784"/>
      <c r="QVE206" s="784"/>
      <c r="QVF206" s="784"/>
      <c r="QVG206" s="784"/>
      <c r="QVH206" s="784"/>
      <c r="QVI206" s="784"/>
      <c r="QVJ206" s="784"/>
      <c r="QVK206" s="784"/>
      <c r="QVL206" s="784"/>
      <c r="QVM206" s="784"/>
      <c r="QVN206" s="784"/>
      <c r="QVO206" s="784"/>
      <c r="QVP206" s="784"/>
      <c r="QVQ206" s="784"/>
      <c r="QVR206" s="784"/>
      <c r="QVS206" s="784"/>
      <c r="QVT206" s="784"/>
      <c r="QVU206" s="784"/>
      <c r="QVV206" s="784"/>
      <c r="QVW206" s="784"/>
      <c r="QVX206" s="784"/>
      <c r="QVY206" s="784"/>
      <c r="QVZ206" s="784"/>
      <c r="QWA206" s="784"/>
      <c r="QWB206" s="784"/>
      <c r="QWC206" s="784"/>
      <c r="QWD206" s="784"/>
      <c r="QWE206" s="784"/>
      <c r="QWF206" s="784"/>
      <c r="QWG206" s="784"/>
      <c r="QWH206" s="784"/>
      <c r="QWI206" s="784"/>
      <c r="QWJ206" s="784"/>
      <c r="QWK206" s="784"/>
      <c r="QWL206" s="784"/>
      <c r="QWM206" s="784"/>
      <c r="QWN206" s="784"/>
      <c r="QWO206" s="784"/>
      <c r="QWP206" s="784"/>
      <c r="QWQ206" s="784"/>
      <c r="QWR206" s="784"/>
      <c r="QWS206" s="784"/>
      <c r="QWT206" s="784"/>
      <c r="QWU206" s="784"/>
      <c r="QWV206" s="784"/>
      <c r="QWW206" s="784"/>
      <c r="QWX206" s="784"/>
      <c r="QWY206" s="784"/>
      <c r="QWZ206" s="784"/>
      <c r="QXA206" s="784"/>
      <c r="QXB206" s="784"/>
      <c r="QXC206" s="784"/>
      <c r="QXD206" s="784"/>
      <c r="QXE206" s="784"/>
      <c r="QXF206" s="784"/>
      <c r="QXG206" s="784"/>
      <c r="QXH206" s="784"/>
      <c r="QXI206" s="784"/>
      <c r="QXJ206" s="784"/>
      <c r="QXK206" s="784"/>
      <c r="QXL206" s="784"/>
      <c r="QXM206" s="784"/>
      <c r="QXN206" s="784"/>
      <c r="QXO206" s="784"/>
      <c r="QXP206" s="784"/>
      <c r="QXQ206" s="784"/>
      <c r="QXR206" s="784"/>
      <c r="QXS206" s="784"/>
      <c r="QXT206" s="784"/>
      <c r="QXU206" s="784"/>
      <c r="QXV206" s="784"/>
      <c r="QXW206" s="784"/>
      <c r="QXX206" s="784"/>
      <c r="QXY206" s="784"/>
      <c r="QXZ206" s="784"/>
      <c r="QYA206" s="784"/>
      <c r="QYB206" s="784"/>
      <c r="QYC206" s="784"/>
      <c r="QYD206" s="784"/>
      <c r="QYE206" s="784"/>
      <c r="QYF206" s="784"/>
      <c r="QYG206" s="784"/>
      <c r="QYH206" s="784"/>
      <c r="QYI206" s="784"/>
      <c r="QYJ206" s="784"/>
      <c r="QYK206" s="784"/>
      <c r="QYL206" s="784"/>
      <c r="QYM206" s="784"/>
      <c r="QYN206" s="784"/>
      <c r="QYO206" s="784"/>
      <c r="QYP206" s="784"/>
      <c r="QYQ206" s="784"/>
      <c r="QYR206" s="784"/>
      <c r="QYS206" s="784"/>
      <c r="QYT206" s="784"/>
      <c r="QYU206" s="784"/>
      <c r="QYV206" s="784"/>
      <c r="QYW206" s="784"/>
      <c r="QYX206" s="784"/>
      <c r="QYY206" s="784"/>
      <c r="QYZ206" s="784"/>
      <c r="QZA206" s="784"/>
      <c r="QZB206" s="784"/>
      <c r="QZC206" s="784"/>
      <c r="QZD206" s="784"/>
      <c r="QZE206" s="784"/>
      <c r="QZF206" s="784"/>
      <c r="QZG206" s="784"/>
      <c r="QZH206" s="784"/>
      <c r="QZI206" s="784"/>
      <c r="QZJ206" s="784"/>
      <c r="QZK206" s="784"/>
      <c r="QZL206" s="784"/>
      <c r="QZM206" s="784"/>
      <c r="QZN206" s="784"/>
      <c r="QZO206" s="784"/>
      <c r="QZP206" s="784"/>
      <c r="QZQ206" s="784"/>
      <c r="QZR206" s="784"/>
      <c r="QZS206" s="784"/>
      <c r="QZT206" s="784"/>
      <c r="QZU206" s="784"/>
      <c r="QZV206" s="784"/>
      <c r="QZW206" s="784"/>
      <c r="QZX206" s="784"/>
      <c r="QZY206" s="784"/>
      <c r="QZZ206" s="784"/>
      <c r="RAA206" s="784"/>
      <c r="RAB206" s="784"/>
      <c r="RAC206" s="784"/>
      <c r="RAD206" s="784"/>
      <c r="RAE206" s="784"/>
      <c r="RAF206" s="784"/>
      <c r="RAG206" s="784"/>
      <c r="RAH206" s="784"/>
      <c r="RAI206" s="784"/>
      <c r="RAJ206" s="784"/>
      <c r="RAK206" s="784"/>
      <c r="RAL206" s="784"/>
      <c r="RAM206" s="784"/>
      <c r="RAN206" s="784"/>
      <c r="RAO206" s="784"/>
      <c r="RAP206" s="784"/>
      <c r="RAQ206" s="784"/>
      <c r="RAR206" s="784"/>
      <c r="RAS206" s="784"/>
      <c r="RAT206" s="784"/>
      <c r="RAU206" s="784"/>
      <c r="RAV206" s="784"/>
      <c r="RAW206" s="784"/>
      <c r="RAX206" s="784"/>
      <c r="RAY206" s="784"/>
      <c r="RAZ206" s="784"/>
      <c r="RBA206" s="784"/>
      <c r="RBB206" s="784"/>
      <c r="RBC206" s="784"/>
      <c r="RBD206" s="784"/>
      <c r="RBE206" s="784"/>
      <c r="RBF206" s="784"/>
      <c r="RBG206" s="784"/>
      <c r="RBH206" s="784"/>
      <c r="RBI206" s="784"/>
      <c r="RBJ206" s="784"/>
      <c r="RBK206" s="784"/>
      <c r="RBL206" s="784"/>
      <c r="RBM206" s="784"/>
      <c r="RBN206" s="784"/>
      <c r="RBO206" s="784"/>
      <c r="RBP206" s="784"/>
      <c r="RBQ206" s="784"/>
      <c r="RBR206" s="784"/>
      <c r="RBS206" s="784"/>
      <c r="RBT206" s="784"/>
      <c r="RBU206" s="784"/>
      <c r="RBV206" s="784"/>
      <c r="RBW206" s="784"/>
      <c r="RBX206" s="784"/>
      <c r="RBY206" s="784"/>
      <c r="RBZ206" s="784"/>
      <c r="RCA206" s="784"/>
      <c r="RCB206" s="784"/>
      <c r="RCC206" s="784"/>
      <c r="RCD206" s="784"/>
      <c r="RCE206" s="784"/>
      <c r="RCF206" s="784"/>
      <c r="RCG206" s="784"/>
      <c r="RCH206" s="784"/>
      <c r="RCI206" s="784"/>
      <c r="RCJ206" s="784"/>
      <c r="RCK206" s="784"/>
      <c r="RCL206" s="784"/>
      <c r="RCM206" s="784"/>
      <c r="RCN206" s="784"/>
      <c r="RCO206" s="784"/>
      <c r="RCP206" s="784"/>
      <c r="RCQ206" s="784"/>
      <c r="RCR206" s="784"/>
      <c r="RCS206" s="784"/>
      <c r="RCT206" s="784"/>
      <c r="RCU206" s="784"/>
      <c r="RCV206" s="784"/>
      <c r="RCW206" s="784"/>
      <c r="RCX206" s="784"/>
      <c r="RCY206" s="784"/>
      <c r="RCZ206" s="784"/>
      <c r="RDA206" s="784"/>
      <c r="RDB206" s="784"/>
      <c r="RDC206" s="784"/>
      <c r="RDD206" s="784"/>
      <c r="RDE206" s="784"/>
      <c r="RDF206" s="784"/>
      <c r="RDG206" s="784"/>
      <c r="RDH206" s="784"/>
      <c r="RDI206" s="784"/>
      <c r="RDJ206" s="784"/>
      <c r="RDK206" s="784"/>
      <c r="RDL206" s="784"/>
      <c r="RDM206" s="784"/>
      <c r="RDN206" s="784"/>
      <c r="RDO206" s="784"/>
      <c r="RDP206" s="784"/>
      <c r="RDQ206" s="784"/>
      <c r="RDR206" s="784"/>
      <c r="RDS206" s="784"/>
      <c r="RDT206" s="784"/>
      <c r="RDU206" s="784"/>
      <c r="RDV206" s="784"/>
      <c r="RDW206" s="784"/>
      <c r="RDX206" s="784"/>
      <c r="RDY206" s="784"/>
      <c r="RDZ206" s="784"/>
      <c r="REA206" s="784"/>
      <c r="REB206" s="784"/>
      <c r="REC206" s="784"/>
      <c r="RED206" s="784"/>
      <c r="REE206" s="784"/>
      <c r="REF206" s="784"/>
      <c r="REG206" s="784"/>
      <c r="REH206" s="784"/>
      <c r="REI206" s="784"/>
      <c r="REJ206" s="784"/>
      <c r="REK206" s="784"/>
      <c r="REL206" s="784"/>
      <c r="REM206" s="784"/>
      <c r="REN206" s="784"/>
      <c r="REO206" s="784"/>
      <c r="REP206" s="784"/>
      <c r="REQ206" s="784"/>
      <c r="RER206" s="784"/>
      <c r="RES206" s="784"/>
      <c r="RET206" s="784"/>
      <c r="REU206" s="784"/>
      <c r="REV206" s="784"/>
      <c r="REW206" s="784"/>
      <c r="REX206" s="784"/>
      <c r="REY206" s="784"/>
      <c r="REZ206" s="784"/>
      <c r="RFA206" s="784"/>
      <c r="RFB206" s="784"/>
      <c r="RFC206" s="784"/>
      <c r="RFD206" s="784"/>
      <c r="RFE206" s="784"/>
      <c r="RFF206" s="784"/>
      <c r="RFG206" s="784"/>
      <c r="RFH206" s="784"/>
      <c r="RFI206" s="784"/>
      <c r="RFJ206" s="784"/>
      <c r="RFK206" s="784"/>
      <c r="RFL206" s="784"/>
      <c r="RFM206" s="784"/>
      <c r="RFN206" s="784"/>
      <c r="RFO206" s="784"/>
      <c r="RFP206" s="784"/>
      <c r="RFQ206" s="784"/>
      <c r="RFR206" s="784"/>
      <c r="RFS206" s="784"/>
      <c r="RFT206" s="784"/>
      <c r="RFU206" s="784"/>
      <c r="RFV206" s="784"/>
      <c r="RFW206" s="784"/>
      <c r="RFX206" s="784"/>
      <c r="RFY206" s="784"/>
      <c r="RFZ206" s="784"/>
      <c r="RGA206" s="784"/>
      <c r="RGB206" s="784"/>
      <c r="RGC206" s="784"/>
      <c r="RGD206" s="784"/>
      <c r="RGE206" s="784"/>
      <c r="RGF206" s="784"/>
      <c r="RGG206" s="784"/>
      <c r="RGH206" s="784"/>
      <c r="RGI206" s="784"/>
      <c r="RGJ206" s="784"/>
      <c r="RGK206" s="784"/>
      <c r="RGL206" s="784"/>
      <c r="RGM206" s="784"/>
      <c r="RGN206" s="784"/>
      <c r="RGO206" s="784"/>
      <c r="RGP206" s="784"/>
      <c r="RGQ206" s="784"/>
      <c r="RGR206" s="784"/>
      <c r="RGS206" s="784"/>
      <c r="RGT206" s="784"/>
      <c r="RGU206" s="784"/>
      <c r="RGV206" s="784"/>
      <c r="RGW206" s="784"/>
      <c r="RGX206" s="784"/>
      <c r="RGY206" s="784"/>
      <c r="RGZ206" s="784"/>
      <c r="RHA206" s="784"/>
      <c r="RHB206" s="784"/>
      <c r="RHC206" s="784"/>
      <c r="RHD206" s="784"/>
      <c r="RHE206" s="784"/>
      <c r="RHF206" s="784"/>
      <c r="RHG206" s="784"/>
      <c r="RHH206" s="784"/>
      <c r="RHI206" s="784"/>
      <c r="RHJ206" s="784"/>
      <c r="RHK206" s="784"/>
      <c r="RHL206" s="784"/>
      <c r="RHM206" s="784"/>
      <c r="RHN206" s="784"/>
      <c r="RHO206" s="784"/>
      <c r="RHP206" s="784"/>
      <c r="RHQ206" s="784"/>
      <c r="RHR206" s="784"/>
      <c r="RHS206" s="784"/>
      <c r="RHT206" s="784"/>
      <c r="RHU206" s="784"/>
      <c r="RHV206" s="784"/>
      <c r="RHW206" s="784"/>
      <c r="RHX206" s="784"/>
      <c r="RHY206" s="784"/>
      <c r="RHZ206" s="784"/>
      <c r="RIA206" s="784"/>
      <c r="RIB206" s="784"/>
      <c r="RIC206" s="784"/>
      <c r="RID206" s="784"/>
      <c r="RIE206" s="784"/>
      <c r="RIF206" s="784"/>
      <c r="RIG206" s="784"/>
      <c r="RIH206" s="784"/>
      <c r="RII206" s="784"/>
      <c r="RIJ206" s="784"/>
      <c r="RIK206" s="784"/>
      <c r="RIL206" s="784"/>
      <c r="RIM206" s="784"/>
      <c r="RIN206" s="784"/>
      <c r="RIO206" s="784"/>
      <c r="RIP206" s="784"/>
      <c r="RIQ206" s="784"/>
      <c r="RIR206" s="784"/>
      <c r="RIS206" s="784"/>
      <c r="RIT206" s="784"/>
      <c r="RIU206" s="784"/>
      <c r="RIV206" s="784"/>
      <c r="RIW206" s="784"/>
      <c r="RIX206" s="784"/>
      <c r="RIY206" s="784"/>
      <c r="RIZ206" s="784"/>
      <c r="RJA206" s="784"/>
      <c r="RJB206" s="784"/>
      <c r="RJC206" s="784"/>
      <c r="RJD206" s="784"/>
      <c r="RJE206" s="784"/>
      <c r="RJF206" s="784"/>
      <c r="RJG206" s="784"/>
      <c r="RJH206" s="784"/>
      <c r="RJI206" s="784"/>
      <c r="RJJ206" s="784"/>
      <c r="RJK206" s="784"/>
      <c r="RJL206" s="784"/>
      <c r="RJM206" s="784"/>
      <c r="RJN206" s="784"/>
      <c r="RJO206" s="784"/>
      <c r="RJP206" s="784"/>
      <c r="RJQ206" s="784"/>
      <c r="RJR206" s="784"/>
      <c r="RJS206" s="784"/>
      <c r="RJT206" s="784"/>
      <c r="RJU206" s="784"/>
      <c r="RJV206" s="784"/>
      <c r="RJW206" s="784"/>
      <c r="RJX206" s="784"/>
      <c r="RJY206" s="784"/>
      <c r="RJZ206" s="784"/>
      <c r="RKA206" s="784"/>
      <c r="RKB206" s="784"/>
      <c r="RKC206" s="784"/>
      <c r="RKD206" s="784"/>
      <c r="RKE206" s="784"/>
      <c r="RKF206" s="784"/>
      <c r="RKG206" s="784"/>
      <c r="RKH206" s="784"/>
      <c r="RKI206" s="784"/>
      <c r="RKJ206" s="784"/>
      <c r="RKK206" s="784"/>
      <c r="RKL206" s="784"/>
      <c r="RKM206" s="784"/>
      <c r="RKN206" s="784"/>
      <c r="RKO206" s="784"/>
      <c r="RKP206" s="784"/>
      <c r="RKQ206" s="784"/>
      <c r="RKR206" s="784"/>
      <c r="RKS206" s="784"/>
      <c r="RKT206" s="784"/>
      <c r="RKU206" s="784"/>
      <c r="RKV206" s="784"/>
      <c r="RKW206" s="784"/>
      <c r="RKX206" s="784"/>
      <c r="RKY206" s="784"/>
      <c r="RKZ206" s="784"/>
      <c r="RLA206" s="784"/>
      <c r="RLB206" s="784"/>
      <c r="RLC206" s="784"/>
      <c r="RLD206" s="784"/>
      <c r="RLE206" s="784"/>
      <c r="RLF206" s="784"/>
      <c r="RLG206" s="784"/>
      <c r="RLH206" s="784"/>
      <c r="RLI206" s="784"/>
      <c r="RLJ206" s="784"/>
      <c r="RLK206" s="784"/>
      <c r="RLL206" s="784"/>
      <c r="RLM206" s="784"/>
      <c r="RLN206" s="784"/>
      <c r="RLO206" s="784"/>
      <c r="RLP206" s="784"/>
      <c r="RLQ206" s="784"/>
      <c r="RLR206" s="784"/>
      <c r="RLS206" s="784"/>
      <c r="RLT206" s="784"/>
      <c r="RLU206" s="784"/>
      <c r="RLV206" s="784"/>
      <c r="RLW206" s="784"/>
      <c r="RLX206" s="784"/>
      <c r="RLY206" s="784"/>
      <c r="RLZ206" s="784"/>
      <c r="RMA206" s="784"/>
      <c r="RMB206" s="784"/>
      <c r="RMC206" s="784"/>
      <c r="RMD206" s="784"/>
      <c r="RME206" s="784"/>
      <c r="RMF206" s="784"/>
      <c r="RMG206" s="784"/>
      <c r="RMH206" s="784"/>
      <c r="RMI206" s="784"/>
      <c r="RMJ206" s="784"/>
      <c r="RMK206" s="784"/>
      <c r="RML206" s="784"/>
      <c r="RMM206" s="784"/>
      <c r="RMN206" s="784"/>
      <c r="RMO206" s="784"/>
      <c r="RMP206" s="784"/>
      <c r="RMQ206" s="784"/>
      <c r="RMR206" s="784"/>
      <c r="RMS206" s="784"/>
      <c r="RMT206" s="784"/>
      <c r="RMU206" s="784"/>
      <c r="RMV206" s="784"/>
      <c r="RMW206" s="784"/>
      <c r="RMX206" s="784"/>
      <c r="RMY206" s="784"/>
      <c r="RMZ206" s="784"/>
      <c r="RNA206" s="784"/>
      <c r="RNB206" s="784"/>
      <c r="RNC206" s="784"/>
      <c r="RND206" s="784"/>
      <c r="RNE206" s="784"/>
      <c r="RNF206" s="784"/>
      <c r="RNG206" s="784"/>
      <c r="RNH206" s="784"/>
      <c r="RNI206" s="784"/>
      <c r="RNJ206" s="784"/>
      <c r="RNK206" s="784"/>
      <c r="RNL206" s="784"/>
      <c r="RNM206" s="784"/>
      <c r="RNN206" s="784"/>
      <c r="RNO206" s="784"/>
      <c r="RNP206" s="784"/>
      <c r="RNQ206" s="784"/>
      <c r="RNR206" s="784"/>
      <c r="RNS206" s="784"/>
      <c r="RNT206" s="784"/>
      <c r="RNU206" s="784"/>
      <c r="RNV206" s="784"/>
      <c r="RNW206" s="784"/>
      <c r="RNX206" s="784"/>
      <c r="RNY206" s="784"/>
      <c r="RNZ206" s="784"/>
      <c r="ROA206" s="784"/>
      <c r="ROB206" s="784"/>
      <c r="ROC206" s="784"/>
      <c r="ROD206" s="784"/>
      <c r="ROE206" s="784"/>
      <c r="ROF206" s="784"/>
      <c r="ROG206" s="784"/>
      <c r="ROH206" s="784"/>
      <c r="ROI206" s="784"/>
      <c r="ROJ206" s="784"/>
      <c r="ROK206" s="784"/>
      <c r="ROL206" s="784"/>
      <c r="ROM206" s="784"/>
      <c r="RON206" s="784"/>
      <c r="ROO206" s="784"/>
      <c r="ROP206" s="784"/>
      <c r="ROQ206" s="784"/>
      <c r="ROR206" s="784"/>
      <c r="ROS206" s="784"/>
      <c r="ROT206" s="784"/>
      <c r="ROU206" s="784"/>
      <c r="ROV206" s="784"/>
      <c r="ROW206" s="784"/>
      <c r="ROX206" s="784"/>
      <c r="ROY206" s="784"/>
      <c r="ROZ206" s="784"/>
      <c r="RPA206" s="784"/>
      <c r="RPB206" s="784"/>
      <c r="RPC206" s="784"/>
      <c r="RPD206" s="784"/>
      <c r="RPE206" s="784"/>
      <c r="RPF206" s="784"/>
      <c r="RPG206" s="784"/>
      <c r="RPH206" s="784"/>
      <c r="RPI206" s="784"/>
      <c r="RPJ206" s="784"/>
      <c r="RPK206" s="784"/>
      <c r="RPL206" s="784"/>
      <c r="RPM206" s="784"/>
      <c r="RPN206" s="784"/>
      <c r="RPO206" s="784"/>
      <c r="RPP206" s="784"/>
      <c r="RPQ206" s="784"/>
      <c r="RPR206" s="784"/>
      <c r="RPS206" s="784"/>
      <c r="RPT206" s="784"/>
      <c r="RPU206" s="784"/>
      <c r="RPV206" s="784"/>
      <c r="RPW206" s="784"/>
      <c r="RPX206" s="784"/>
      <c r="RPY206" s="784"/>
      <c r="RPZ206" s="784"/>
      <c r="RQA206" s="784"/>
      <c r="RQB206" s="784"/>
      <c r="RQC206" s="784"/>
      <c r="RQD206" s="784"/>
      <c r="RQE206" s="784"/>
      <c r="RQF206" s="784"/>
      <c r="RQG206" s="784"/>
      <c r="RQH206" s="784"/>
      <c r="RQI206" s="784"/>
      <c r="RQJ206" s="784"/>
      <c r="RQK206" s="784"/>
      <c r="RQL206" s="784"/>
      <c r="RQM206" s="784"/>
      <c r="RQN206" s="784"/>
      <c r="RQO206" s="784"/>
      <c r="RQP206" s="784"/>
      <c r="RQQ206" s="784"/>
      <c r="RQR206" s="784"/>
      <c r="RQS206" s="784"/>
      <c r="RQT206" s="784"/>
      <c r="RQU206" s="784"/>
      <c r="RQV206" s="784"/>
      <c r="RQW206" s="784"/>
      <c r="RQX206" s="784"/>
      <c r="RQY206" s="784"/>
      <c r="RQZ206" s="784"/>
      <c r="RRA206" s="784"/>
      <c r="RRB206" s="784"/>
      <c r="RRC206" s="784"/>
      <c r="RRD206" s="784"/>
      <c r="RRE206" s="784"/>
      <c r="RRF206" s="784"/>
      <c r="RRG206" s="784"/>
      <c r="RRH206" s="784"/>
      <c r="RRI206" s="784"/>
      <c r="RRJ206" s="784"/>
      <c r="RRK206" s="784"/>
      <c r="RRL206" s="784"/>
      <c r="RRM206" s="784"/>
      <c r="RRN206" s="784"/>
      <c r="RRO206" s="784"/>
      <c r="RRP206" s="784"/>
      <c r="RRQ206" s="784"/>
      <c r="RRR206" s="784"/>
      <c r="RRS206" s="784"/>
      <c r="RRT206" s="784"/>
      <c r="RRU206" s="784"/>
      <c r="RRV206" s="784"/>
      <c r="RRW206" s="784"/>
      <c r="RRX206" s="784"/>
      <c r="RRY206" s="784"/>
      <c r="RRZ206" s="784"/>
      <c r="RSA206" s="784"/>
      <c r="RSB206" s="784"/>
      <c r="RSC206" s="784"/>
      <c r="RSD206" s="784"/>
      <c r="RSE206" s="784"/>
      <c r="RSF206" s="784"/>
      <c r="RSG206" s="784"/>
      <c r="RSH206" s="784"/>
      <c r="RSI206" s="784"/>
      <c r="RSJ206" s="784"/>
      <c r="RSK206" s="784"/>
      <c r="RSL206" s="784"/>
      <c r="RSM206" s="784"/>
      <c r="RSN206" s="784"/>
      <c r="RSO206" s="784"/>
      <c r="RSP206" s="784"/>
      <c r="RSQ206" s="784"/>
      <c r="RSR206" s="784"/>
      <c r="RSS206" s="784"/>
      <c r="RST206" s="784"/>
      <c r="RSU206" s="784"/>
      <c r="RSV206" s="784"/>
      <c r="RSW206" s="784"/>
      <c r="RSX206" s="784"/>
      <c r="RSY206" s="784"/>
      <c r="RSZ206" s="784"/>
      <c r="RTA206" s="784"/>
      <c r="RTB206" s="784"/>
      <c r="RTC206" s="784"/>
      <c r="RTD206" s="784"/>
      <c r="RTE206" s="784"/>
      <c r="RTF206" s="784"/>
      <c r="RTG206" s="784"/>
      <c r="RTH206" s="784"/>
      <c r="RTI206" s="784"/>
      <c r="RTJ206" s="784"/>
      <c r="RTK206" s="784"/>
      <c r="RTL206" s="784"/>
      <c r="RTM206" s="784"/>
      <c r="RTN206" s="784"/>
      <c r="RTO206" s="784"/>
      <c r="RTP206" s="784"/>
      <c r="RTQ206" s="784"/>
      <c r="RTR206" s="784"/>
      <c r="RTS206" s="784"/>
      <c r="RTT206" s="784"/>
      <c r="RTU206" s="784"/>
      <c r="RTV206" s="784"/>
      <c r="RTW206" s="784"/>
      <c r="RTX206" s="784"/>
      <c r="RTY206" s="784"/>
      <c r="RTZ206" s="784"/>
      <c r="RUA206" s="784"/>
      <c r="RUB206" s="784"/>
      <c r="RUC206" s="784"/>
      <c r="RUD206" s="784"/>
      <c r="RUE206" s="784"/>
      <c r="RUF206" s="784"/>
      <c r="RUG206" s="784"/>
      <c r="RUH206" s="784"/>
      <c r="RUI206" s="784"/>
      <c r="RUJ206" s="784"/>
      <c r="RUK206" s="784"/>
      <c r="RUL206" s="784"/>
      <c r="RUM206" s="784"/>
      <c r="RUN206" s="784"/>
      <c r="RUO206" s="784"/>
      <c r="RUP206" s="784"/>
      <c r="RUQ206" s="784"/>
      <c r="RUR206" s="784"/>
      <c r="RUS206" s="784"/>
      <c r="RUT206" s="784"/>
      <c r="RUU206" s="784"/>
      <c r="RUV206" s="784"/>
      <c r="RUW206" s="784"/>
      <c r="RUX206" s="784"/>
      <c r="RUY206" s="784"/>
      <c r="RUZ206" s="784"/>
      <c r="RVA206" s="784"/>
      <c r="RVB206" s="784"/>
      <c r="RVC206" s="784"/>
      <c r="RVD206" s="784"/>
      <c r="RVE206" s="784"/>
      <c r="RVF206" s="784"/>
      <c r="RVG206" s="784"/>
      <c r="RVH206" s="784"/>
      <c r="RVI206" s="784"/>
      <c r="RVJ206" s="784"/>
      <c r="RVK206" s="784"/>
      <c r="RVL206" s="784"/>
      <c r="RVM206" s="784"/>
      <c r="RVN206" s="784"/>
      <c r="RVO206" s="784"/>
      <c r="RVP206" s="784"/>
      <c r="RVQ206" s="784"/>
      <c r="RVR206" s="784"/>
      <c r="RVS206" s="784"/>
      <c r="RVT206" s="784"/>
      <c r="RVU206" s="784"/>
      <c r="RVV206" s="784"/>
      <c r="RVW206" s="784"/>
      <c r="RVX206" s="784"/>
      <c r="RVY206" s="784"/>
      <c r="RVZ206" s="784"/>
      <c r="RWA206" s="784"/>
      <c r="RWB206" s="784"/>
      <c r="RWC206" s="784"/>
      <c r="RWD206" s="784"/>
      <c r="RWE206" s="784"/>
      <c r="RWF206" s="784"/>
      <c r="RWG206" s="784"/>
      <c r="RWH206" s="784"/>
      <c r="RWI206" s="784"/>
      <c r="RWJ206" s="784"/>
      <c r="RWK206" s="784"/>
      <c r="RWL206" s="784"/>
      <c r="RWM206" s="784"/>
      <c r="RWN206" s="784"/>
      <c r="RWO206" s="784"/>
      <c r="RWP206" s="784"/>
      <c r="RWQ206" s="784"/>
      <c r="RWR206" s="784"/>
      <c r="RWS206" s="784"/>
      <c r="RWT206" s="784"/>
      <c r="RWU206" s="784"/>
      <c r="RWV206" s="784"/>
      <c r="RWW206" s="784"/>
      <c r="RWX206" s="784"/>
      <c r="RWY206" s="784"/>
      <c r="RWZ206" s="784"/>
      <c r="RXA206" s="784"/>
      <c r="RXB206" s="784"/>
      <c r="RXC206" s="784"/>
      <c r="RXD206" s="784"/>
      <c r="RXE206" s="784"/>
      <c r="RXF206" s="784"/>
      <c r="RXG206" s="784"/>
      <c r="RXH206" s="784"/>
      <c r="RXI206" s="784"/>
      <c r="RXJ206" s="784"/>
      <c r="RXK206" s="784"/>
      <c r="RXL206" s="784"/>
      <c r="RXM206" s="784"/>
      <c r="RXN206" s="784"/>
      <c r="RXO206" s="784"/>
      <c r="RXP206" s="784"/>
      <c r="RXQ206" s="784"/>
      <c r="RXR206" s="784"/>
      <c r="RXS206" s="784"/>
      <c r="RXT206" s="784"/>
      <c r="RXU206" s="784"/>
      <c r="RXV206" s="784"/>
      <c r="RXW206" s="784"/>
      <c r="RXX206" s="784"/>
      <c r="RXY206" s="784"/>
      <c r="RXZ206" s="784"/>
      <c r="RYA206" s="784"/>
      <c r="RYB206" s="784"/>
      <c r="RYC206" s="784"/>
      <c r="RYD206" s="784"/>
      <c r="RYE206" s="784"/>
      <c r="RYF206" s="784"/>
      <c r="RYG206" s="784"/>
      <c r="RYH206" s="784"/>
      <c r="RYI206" s="784"/>
      <c r="RYJ206" s="784"/>
      <c r="RYK206" s="784"/>
      <c r="RYL206" s="784"/>
      <c r="RYM206" s="784"/>
      <c r="RYN206" s="784"/>
      <c r="RYO206" s="784"/>
      <c r="RYP206" s="784"/>
      <c r="RYQ206" s="784"/>
      <c r="RYR206" s="784"/>
      <c r="RYS206" s="784"/>
      <c r="RYT206" s="784"/>
      <c r="RYU206" s="784"/>
      <c r="RYV206" s="784"/>
      <c r="RYW206" s="784"/>
      <c r="RYX206" s="784"/>
      <c r="RYY206" s="784"/>
      <c r="RYZ206" s="784"/>
      <c r="RZA206" s="784"/>
      <c r="RZB206" s="784"/>
      <c r="RZC206" s="784"/>
      <c r="RZD206" s="784"/>
      <c r="RZE206" s="784"/>
      <c r="RZF206" s="784"/>
      <c r="RZG206" s="784"/>
      <c r="RZH206" s="784"/>
      <c r="RZI206" s="784"/>
      <c r="RZJ206" s="784"/>
      <c r="RZK206" s="784"/>
      <c r="RZL206" s="784"/>
      <c r="RZM206" s="784"/>
      <c r="RZN206" s="784"/>
      <c r="RZO206" s="784"/>
      <c r="RZP206" s="784"/>
      <c r="RZQ206" s="784"/>
      <c r="RZR206" s="784"/>
      <c r="RZS206" s="784"/>
      <c r="RZT206" s="784"/>
      <c r="RZU206" s="784"/>
      <c r="RZV206" s="784"/>
      <c r="RZW206" s="784"/>
      <c r="RZX206" s="784"/>
      <c r="RZY206" s="784"/>
      <c r="RZZ206" s="784"/>
      <c r="SAA206" s="784"/>
      <c r="SAB206" s="784"/>
      <c r="SAC206" s="784"/>
      <c r="SAD206" s="784"/>
      <c r="SAE206" s="784"/>
      <c r="SAF206" s="784"/>
      <c r="SAG206" s="784"/>
      <c r="SAH206" s="784"/>
      <c r="SAI206" s="784"/>
      <c r="SAJ206" s="784"/>
      <c r="SAK206" s="784"/>
      <c r="SAL206" s="784"/>
      <c r="SAM206" s="784"/>
      <c r="SAN206" s="784"/>
      <c r="SAO206" s="784"/>
      <c r="SAP206" s="784"/>
      <c r="SAQ206" s="784"/>
      <c r="SAR206" s="784"/>
      <c r="SAS206" s="784"/>
      <c r="SAT206" s="784"/>
      <c r="SAU206" s="784"/>
      <c r="SAV206" s="784"/>
      <c r="SAW206" s="784"/>
      <c r="SAX206" s="784"/>
      <c r="SAY206" s="784"/>
      <c r="SAZ206" s="784"/>
      <c r="SBA206" s="784"/>
      <c r="SBB206" s="784"/>
      <c r="SBC206" s="784"/>
      <c r="SBD206" s="784"/>
      <c r="SBE206" s="784"/>
      <c r="SBF206" s="784"/>
      <c r="SBG206" s="784"/>
      <c r="SBH206" s="784"/>
      <c r="SBI206" s="784"/>
      <c r="SBJ206" s="784"/>
      <c r="SBK206" s="784"/>
      <c r="SBL206" s="784"/>
      <c r="SBM206" s="784"/>
      <c r="SBN206" s="784"/>
      <c r="SBO206" s="784"/>
      <c r="SBP206" s="784"/>
      <c r="SBQ206" s="784"/>
      <c r="SBR206" s="784"/>
      <c r="SBS206" s="784"/>
      <c r="SBT206" s="784"/>
      <c r="SBU206" s="784"/>
      <c r="SBV206" s="784"/>
      <c r="SBW206" s="784"/>
      <c r="SBX206" s="784"/>
      <c r="SBY206" s="784"/>
      <c r="SBZ206" s="784"/>
      <c r="SCA206" s="784"/>
      <c r="SCB206" s="784"/>
      <c r="SCC206" s="784"/>
      <c r="SCD206" s="784"/>
      <c r="SCE206" s="784"/>
      <c r="SCF206" s="784"/>
      <c r="SCG206" s="784"/>
      <c r="SCH206" s="784"/>
      <c r="SCI206" s="784"/>
      <c r="SCJ206" s="784"/>
      <c r="SCK206" s="784"/>
      <c r="SCL206" s="784"/>
      <c r="SCM206" s="784"/>
      <c r="SCN206" s="784"/>
      <c r="SCO206" s="784"/>
      <c r="SCP206" s="784"/>
      <c r="SCQ206" s="784"/>
      <c r="SCR206" s="784"/>
      <c r="SCS206" s="784"/>
      <c r="SCT206" s="784"/>
      <c r="SCU206" s="784"/>
      <c r="SCV206" s="784"/>
      <c r="SCW206" s="784"/>
      <c r="SCX206" s="784"/>
      <c r="SCY206" s="784"/>
      <c r="SCZ206" s="784"/>
      <c r="SDA206" s="784"/>
      <c r="SDB206" s="784"/>
      <c r="SDC206" s="784"/>
      <c r="SDD206" s="784"/>
      <c r="SDE206" s="784"/>
      <c r="SDF206" s="784"/>
      <c r="SDG206" s="784"/>
      <c r="SDH206" s="784"/>
      <c r="SDI206" s="784"/>
      <c r="SDJ206" s="784"/>
      <c r="SDK206" s="784"/>
      <c r="SDL206" s="784"/>
      <c r="SDM206" s="784"/>
      <c r="SDN206" s="784"/>
      <c r="SDO206" s="784"/>
      <c r="SDP206" s="784"/>
      <c r="SDQ206" s="784"/>
      <c r="SDR206" s="784"/>
      <c r="SDS206" s="784"/>
      <c r="SDT206" s="784"/>
      <c r="SDU206" s="784"/>
      <c r="SDV206" s="784"/>
      <c r="SDW206" s="784"/>
      <c r="SDX206" s="784"/>
      <c r="SDY206" s="784"/>
      <c r="SDZ206" s="784"/>
      <c r="SEA206" s="784"/>
      <c r="SEB206" s="784"/>
      <c r="SEC206" s="784"/>
      <c r="SED206" s="784"/>
      <c r="SEE206" s="784"/>
      <c r="SEF206" s="784"/>
      <c r="SEG206" s="784"/>
      <c r="SEH206" s="784"/>
      <c r="SEI206" s="784"/>
      <c r="SEJ206" s="784"/>
      <c r="SEK206" s="784"/>
      <c r="SEL206" s="784"/>
      <c r="SEM206" s="784"/>
      <c r="SEN206" s="784"/>
      <c r="SEO206" s="784"/>
      <c r="SEP206" s="784"/>
      <c r="SEQ206" s="784"/>
      <c r="SER206" s="784"/>
      <c r="SES206" s="784"/>
      <c r="SET206" s="784"/>
      <c r="SEU206" s="784"/>
      <c r="SEV206" s="784"/>
      <c r="SEW206" s="784"/>
      <c r="SEX206" s="784"/>
      <c r="SEY206" s="784"/>
      <c r="SEZ206" s="784"/>
      <c r="SFA206" s="784"/>
      <c r="SFB206" s="784"/>
      <c r="SFC206" s="784"/>
      <c r="SFD206" s="784"/>
      <c r="SFE206" s="784"/>
      <c r="SFF206" s="784"/>
      <c r="SFG206" s="784"/>
      <c r="SFH206" s="784"/>
      <c r="SFI206" s="784"/>
      <c r="SFJ206" s="784"/>
      <c r="SFK206" s="784"/>
      <c r="SFL206" s="784"/>
      <c r="SFM206" s="784"/>
      <c r="SFN206" s="784"/>
      <c r="SFO206" s="784"/>
      <c r="SFP206" s="784"/>
      <c r="SFQ206" s="784"/>
      <c r="SFR206" s="784"/>
      <c r="SFS206" s="784"/>
      <c r="SFT206" s="784"/>
      <c r="SFU206" s="784"/>
      <c r="SFV206" s="784"/>
      <c r="SFW206" s="784"/>
      <c r="SFX206" s="784"/>
      <c r="SFY206" s="784"/>
      <c r="SFZ206" s="784"/>
      <c r="SGA206" s="784"/>
      <c r="SGB206" s="784"/>
      <c r="SGC206" s="784"/>
      <c r="SGD206" s="784"/>
      <c r="SGE206" s="784"/>
      <c r="SGF206" s="784"/>
      <c r="SGG206" s="784"/>
      <c r="SGH206" s="784"/>
      <c r="SGI206" s="784"/>
      <c r="SGJ206" s="784"/>
      <c r="SGK206" s="784"/>
      <c r="SGL206" s="784"/>
      <c r="SGM206" s="784"/>
      <c r="SGN206" s="784"/>
      <c r="SGO206" s="784"/>
      <c r="SGP206" s="784"/>
      <c r="SGQ206" s="784"/>
      <c r="SGR206" s="784"/>
      <c r="SGS206" s="784"/>
      <c r="SGT206" s="784"/>
      <c r="SGU206" s="784"/>
      <c r="SGV206" s="784"/>
      <c r="SGW206" s="784"/>
      <c r="SGX206" s="784"/>
      <c r="SGY206" s="784"/>
      <c r="SGZ206" s="784"/>
      <c r="SHA206" s="784"/>
      <c r="SHB206" s="784"/>
      <c r="SHC206" s="784"/>
      <c r="SHD206" s="784"/>
      <c r="SHE206" s="784"/>
      <c r="SHF206" s="784"/>
      <c r="SHG206" s="784"/>
      <c r="SHH206" s="784"/>
      <c r="SHI206" s="784"/>
      <c r="SHJ206" s="784"/>
      <c r="SHK206" s="784"/>
      <c r="SHL206" s="784"/>
      <c r="SHM206" s="784"/>
      <c r="SHN206" s="784"/>
      <c r="SHO206" s="784"/>
      <c r="SHP206" s="784"/>
      <c r="SHQ206" s="784"/>
      <c r="SHR206" s="784"/>
      <c r="SHS206" s="784"/>
      <c r="SHT206" s="784"/>
      <c r="SHU206" s="784"/>
      <c r="SHV206" s="784"/>
      <c r="SHW206" s="784"/>
      <c r="SHX206" s="784"/>
      <c r="SHY206" s="784"/>
      <c r="SHZ206" s="784"/>
      <c r="SIA206" s="784"/>
      <c r="SIB206" s="784"/>
      <c r="SIC206" s="784"/>
      <c r="SID206" s="784"/>
      <c r="SIE206" s="784"/>
      <c r="SIF206" s="784"/>
      <c r="SIG206" s="784"/>
      <c r="SIH206" s="784"/>
      <c r="SII206" s="784"/>
      <c r="SIJ206" s="784"/>
      <c r="SIK206" s="784"/>
      <c r="SIL206" s="784"/>
      <c r="SIM206" s="784"/>
      <c r="SIN206" s="784"/>
      <c r="SIO206" s="784"/>
      <c r="SIP206" s="784"/>
      <c r="SIQ206" s="784"/>
      <c r="SIR206" s="784"/>
      <c r="SIS206" s="784"/>
      <c r="SIT206" s="784"/>
      <c r="SIU206" s="784"/>
      <c r="SIV206" s="784"/>
      <c r="SIW206" s="784"/>
      <c r="SIX206" s="784"/>
      <c r="SIY206" s="784"/>
      <c r="SIZ206" s="784"/>
      <c r="SJA206" s="784"/>
      <c r="SJB206" s="784"/>
      <c r="SJC206" s="784"/>
      <c r="SJD206" s="784"/>
      <c r="SJE206" s="784"/>
      <c r="SJF206" s="784"/>
      <c r="SJG206" s="784"/>
      <c r="SJH206" s="784"/>
      <c r="SJI206" s="784"/>
      <c r="SJJ206" s="784"/>
      <c r="SJK206" s="784"/>
      <c r="SJL206" s="784"/>
      <c r="SJM206" s="784"/>
      <c r="SJN206" s="784"/>
      <c r="SJO206" s="784"/>
      <c r="SJP206" s="784"/>
      <c r="SJQ206" s="784"/>
      <c r="SJR206" s="784"/>
      <c r="SJS206" s="784"/>
      <c r="SJT206" s="784"/>
      <c r="SJU206" s="784"/>
      <c r="SJV206" s="784"/>
      <c r="SJW206" s="784"/>
      <c r="SJX206" s="784"/>
      <c r="SJY206" s="784"/>
      <c r="SJZ206" s="784"/>
      <c r="SKA206" s="784"/>
      <c r="SKB206" s="784"/>
      <c r="SKC206" s="784"/>
      <c r="SKD206" s="784"/>
      <c r="SKE206" s="784"/>
      <c r="SKF206" s="784"/>
      <c r="SKG206" s="784"/>
      <c r="SKH206" s="784"/>
      <c r="SKI206" s="784"/>
      <c r="SKJ206" s="784"/>
      <c r="SKK206" s="784"/>
      <c r="SKL206" s="784"/>
      <c r="SKM206" s="784"/>
      <c r="SKN206" s="784"/>
      <c r="SKO206" s="784"/>
      <c r="SKP206" s="784"/>
      <c r="SKQ206" s="784"/>
      <c r="SKR206" s="784"/>
      <c r="SKS206" s="784"/>
      <c r="SKT206" s="784"/>
      <c r="SKU206" s="784"/>
      <c r="SKV206" s="784"/>
      <c r="SKW206" s="784"/>
      <c r="SKX206" s="784"/>
      <c r="SKY206" s="784"/>
      <c r="SKZ206" s="784"/>
      <c r="SLA206" s="784"/>
      <c r="SLB206" s="784"/>
      <c r="SLC206" s="784"/>
      <c r="SLD206" s="784"/>
      <c r="SLE206" s="784"/>
      <c r="SLF206" s="784"/>
      <c r="SLG206" s="784"/>
      <c r="SLH206" s="784"/>
      <c r="SLI206" s="784"/>
      <c r="SLJ206" s="784"/>
      <c r="SLK206" s="784"/>
      <c r="SLL206" s="784"/>
      <c r="SLM206" s="784"/>
      <c r="SLN206" s="784"/>
      <c r="SLO206" s="784"/>
      <c r="SLP206" s="784"/>
      <c r="SLQ206" s="784"/>
      <c r="SLR206" s="784"/>
      <c r="SLS206" s="784"/>
      <c r="SLT206" s="784"/>
      <c r="SLU206" s="784"/>
      <c r="SLV206" s="784"/>
      <c r="SLW206" s="784"/>
      <c r="SLX206" s="784"/>
      <c r="SLY206" s="784"/>
      <c r="SLZ206" s="784"/>
      <c r="SMA206" s="784"/>
      <c r="SMB206" s="784"/>
      <c r="SMC206" s="784"/>
      <c r="SMD206" s="784"/>
      <c r="SME206" s="784"/>
      <c r="SMF206" s="784"/>
      <c r="SMG206" s="784"/>
      <c r="SMH206" s="784"/>
      <c r="SMI206" s="784"/>
      <c r="SMJ206" s="784"/>
      <c r="SMK206" s="784"/>
      <c r="SML206" s="784"/>
      <c r="SMM206" s="784"/>
      <c r="SMN206" s="784"/>
      <c r="SMO206" s="784"/>
      <c r="SMP206" s="784"/>
      <c r="SMQ206" s="784"/>
      <c r="SMR206" s="784"/>
      <c r="SMS206" s="784"/>
      <c r="SMT206" s="784"/>
      <c r="SMU206" s="784"/>
      <c r="SMV206" s="784"/>
      <c r="SMW206" s="784"/>
      <c r="SMX206" s="784"/>
      <c r="SMY206" s="784"/>
      <c r="SMZ206" s="784"/>
      <c r="SNA206" s="784"/>
      <c r="SNB206" s="784"/>
      <c r="SNC206" s="784"/>
      <c r="SND206" s="784"/>
      <c r="SNE206" s="784"/>
      <c r="SNF206" s="784"/>
      <c r="SNG206" s="784"/>
      <c r="SNH206" s="784"/>
      <c r="SNI206" s="784"/>
      <c r="SNJ206" s="784"/>
      <c r="SNK206" s="784"/>
      <c r="SNL206" s="784"/>
      <c r="SNM206" s="784"/>
      <c r="SNN206" s="784"/>
      <c r="SNO206" s="784"/>
      <c r="SNP206" s="784"/>
      <c r="SNQ206" s="784"/>
      <c r="SNR206" s="784"/>
      <c r="SNS206" s="784"/>
      <c r="SNT206" s="784"/>
      <c r="SNU206" s="784"/>
      <c r="SNV206" s="784"/>
      <c r="SNW206" s="784"/>
      <c r="SNX206" s="784"/>
      <c r="SNY206" s="784"/>
      <c r="SNZ206" s="784"/>
      <c r="SOA206" s="784"/>
      <c r="SOB206" s="784"/>
      <c r="SOC206" s="784"/>
      <c r="SOD206" s="784"/>
      <c r="SOE206" s="784"/>
      <c r="SOF206" s="784"/>
      <c r="SOG206" s="784"/>
      <c r="SOH206" s="784"/>
      <c r="SOI206" s="784"/>
      <c r="SOJ206" s="784"/>
      <c r="SOK206" s="784"/>
      <c r="SOL206" s="784"/>
      <c r="SOM206" s="784"/>
      <c r="SON206" s="784"/>
      <c r="SOO206" s="784"/>
      <c r="SOP206" s="784"/>
      <c r="SOQ206" s="784"/>
      <c r="SOR206" s="784"/>
      <c r="SOS206" s="784"/>
      <c r="SOT206" s="784"/>
      <c r="SOU206" s="784"/>
      <c r="SOV206" s="784"/>
      <c r="SOW206" s="784"/>
      <c r="SOX206" s="784"/>
      <c r="SOY206" s="784"/>
      <c r="SOZ206" s="784"/>
      <c r="SPA206" s="784"/>
      <c r="SPB206" s="784"/>
      <c r="SPC206" s="784"/>
      <c r="SPD206" s="784"/>
      <c r="SPE206" s="784"/>
      <c r="SPF206" s="784"/>
      <c r="SPG206" s="784"/>
      <c r="SPH206" s="784"/>
      <c r="SPI206" s="784"/>
      <c r="SPJ206" s="784"/>
      <c r="SPK206" s="784"/>
      <c r="SPL206" s="784"/>
      <c r="SPM206" s="784"/>
      <c r="SPN206" s="784"/>
      <c r="SPO206" s="784"/>
      <c r="SPP206" s="784"/>
      <c r="SPQ206" s="784"/>
      <c r="SPR206" s="784"/>
      <c r="SPS206" s="784"/>
      <c r="SPT206" s="784"/>
      <c r="SPU206" s="784"/>
      <c r="SPV206" s="784"/>
      <c r="SPW206" s="784"/>
      <c r="SPX206" s="784"/>
      <c r="SPY206" s="784"/>
      <c r="SPZ206" s="784"/>
      <c r="SQA206" s="784"/>
      <c r="SQB206" s="784"/>
      <c r="SQC206" s="784"/>
      <c r="SQD206" s="784"/>
      <c r="SQE206" s="784"/>
      <c r="SQF206" s="784"/>
      <c r="SQG206" s="784"/>
      <c r="SQH206" s="784"/>
      <c r="SQI206" s="784"/>
      <c r="SQJ206" s="784"/>
      <c r="SQK206" s="784"/>
      <c r="SQL206" s="784"/>
      <c r="SQM206" s="784"/>
      <c r="SQN206" s="784"/>
      <c r="SQO206" s="784"/>
      <c r="SQP206" s="784"/>
      <c r="SQQ206" s="784"/>
      <c r="SQR206" s="784"/>
      <c r="SQS206" s="784"/>
      <c r="SQT206" s="784"/>
      <c r="SQU206" s="784"/>
      <c r="SQV206" s="784"/>
      <c r="SQW206" s="784"/>
      <c r="SQX206" s="784"/>
      <c r="SQY206" s="784"/>
      <c r="SQZ206" s="784"/>
      <c r="SRA206" s="784"/>
      <c r="SRB206" s="784"/>
      <c r="SRC206" s="784"/>
      <c r="SRD206" s="784"/>
      <c r="SRE206" s="784"/>
      <c r="SRF206" s="784"/>
      <c r="SRG206" s="784"/>
      <c r="SRH206" s="784"/>
      <c r="SRI206" s="784"/>
      <c r="SRJ206" s="784"/>
      <c r="SRK206" s="784"/>
      <c r="SRL206" s="784"/>
      <c r="SRM206" s="784"/>
      <c r="SRN206" s="784"/>
      <c r="SRO206" s="784"/>
      <c r="SRP206" s="784"/>
      <c r="SRQ206" s="784"/>
      <c r="SRR206" s="784"/>
      <c r="SRS206" s="784"/>
      <c r="SRT206" s="784"/>
      <c r="SRU206" s="784"/>
      <c r="SRV206" s="784"/>
      <c r="SRW206" s="784"/>
      <c r="SRX206" s="784"/>
      <c r="SRY206" s="784"/>
      <c r="SRZ206" s="784"/>
      <c r="SSA206" s="784"/>
      <c r="SSB206" s="784"/>
      <c r="SSC206" s="784"/>
      <c r="SSD206" s="784"/>
      <c r="SSE206" s="784"/>
      <c r="SSF206" s="784"/>
      <c r="SSG206" s="784"/>
      <c r="SSH206" s="784"/>
      <c r="SSI206" s="784"/>
      <c r="SSJ206" s="784"/>
      <c r="SSK206" s="784"/>
      <c r="SSL206" s="784"/>
      <c r="SSM206" s="784"/>
      <c r="SSN206" s="784"/>
      <c r="SSO206" s="784"/>
      <c r="SSP206" s="784"/>
      <c r="SSQ206" s="784"/>
      <c r="SSR206" s="784"/>
      <c r="SSS206" s="784"/>
      <c r="SST206" s="784"/>
      <c r="SSU206" s="784"/>
      <c r="SSV206" s="784"/>
      <c r="SSW206" s="784"/>
      <c r="SSX206" s="784"/>
      <c r="SSY206" s="784"/>
      <c r="SSZ206" s="784"/>
      <c r="STA206" s="784"/>
      <c r="STB206" s="784"/>
      <c r="STC206" s="784"/>
      <c r="STD206" s="784"/>
      <c r="STE206" s="784"/>
      <c r="STF206" s="784"/>
      <c r="STG206" s="784"/>
      <c r="STH206" s="784"/>
      <c r="STI206" s="784"/>
      <c r="STJ206" s="784"/>
      <c r="STK206" s="784"/>
      <c r="STL206" s="784"/>
      <c r="STM206" s="784"/>
      <c r="STN206" s="784"/>
      <c r="STO206" s="784"/>
      <c r="STP206" s="784"/>
      <c r="STQ206" s="784"/>
      <c r="STR206" s="784"/>
      <c r="STS206" s="784"/>
      <c r="STT206" s="784"/>
      <c r="STU206" s="784"/>
      <c r="STV206" s="784"/>
      <c r="STW206" s="784"/>
      <c r="STX206" s="784"/>
      <c r="STY206" s="784"/>
      <c r="STZ206" s="784"/>
      <c r="SUA206" s="784"/>
      <c r="SUB206" s="784"/>
      <c r="SUC206" s="784"/>
      <c r="SUD206" s="784"/>
      <c r="SUE206" s="784"/>
      <c r="SUF206" s="784"/>
      <c r="SUG206" s="784"/>
      <c r="SUH206" s="784"/>
      <c r="SUI206" s="784"/>
      <c r="SUJ206" s="784"/>
      <c r="SUK206" s="784"/>
      <c r="SUL206" s="784"/>
      <c r="SUM206" s="784"/>
      <c r="SUN206" s="784"/>
      <c r="SUO206" s="784"/>
      <c r="SUP206" s="784"/>
      <c r="SUQ206" s="784"/>
      <c r="SUR206" s="784"/>
      <c r="SUS206" s="784"/>
      <c r="SUT206" s="784"/>
      <c r="SUU206" s="784"/>
      <c r="SUV206" s="784"/>
      <c r="SUW206" s="784"/>
      <c r="SUX206" s="784"/>
      <c r="SUY206" s="784"/>
      <c r="SUZ206" s="784"/>
      <c r="SVA206" s="784"/>
      <c r="SVB206" s="784"/>
      <c r="SVC206" s="784"/>
      <c r="SVD206" s="784"/>
      <c r="SVE206" s="784"/>
      <c r="SVF206" s="784"/>
      <c r="SVG206" s="784"/>
      <c r="SVH206" s="784"/>
      <c r="SVI206" s="784"/>
      <c r="SVJ206" s="784"/>
      <c r="SVK206" s="784"/>
      <c r="SVL206" s="784"/>
      <c r="SVM206" s="784"/>
      <c r="SVN206" s="784"/>
      <c r="SVO206" s="784"/>
      <c r="SVP206" s="784"/>
      <c r="SVQ206" s="784"/>
      <c r="SVR206" s="784"/>
      <c r="SVS206" s="784"/>
      <c r="SVT206" s="784"/>
      <c r="SVU206" s="784"/>
      <c r="SVV206" s="784"/>
      <c r="SVW206" s="784"/>
      <c r="SVX206" s="784"/>
      <c r="SVY206" s="784"/>
      <c r="SVZ206" s="784"/>
      <c r="SWA206" s="784"/>
      <c r="SWB206" s="784"/>
      <c r="SWC206" s="784"/>
      <c r="SWD206" s="784"/>
      <c r="SWE206" s="784"/>
      <c r="SWF206" s="784"/>
      <c r="SWG206" s="784"/>
      <c r="SWH206" s="784"/>
      <c r="SWI206" s="784"/>
      <c r="SWJ206" s="784"/>
      <c r="SWK206" s="784"/>
      <c r="SWL206" s="784"/>
      <c r="SWM206" s="784"/>
      <c r="SWN206" s="784"/>
      <c r="SWO206" s="784"/>
      <c r="SWP206" s="784"/>
      <c r="SWQ206" s="784"/>
      <c r="SWR206" s="784"/>
      <c r="SWS206" s="784"/>
      <c r="SWT206" s="784"/>
      <c r="SWU206" s="784"/>
      <c r="SWV206" s="784"/>
      <c r="SWW206" s="784"/>
      <c r="SWX206" s="784"/>
      <c r="SWY206" s="784"/>
      <c r="SWZ206" s="784"/>
      <c r="SXA206" s="784"/>
      <c r="SXB206" s="784"/>
      <c r="SXC206" s="784"/>
      <c r="SXD206" s="784"/>
      <c r="SXE206" s="784"/>
      <c r="SXF206" s="784"/>
      <c r="SXG206" s="784"/>
      <c r="SXH206" s="784"/>
      <c r="SXI206" s="784"/>
      <c r="SXJ206" s="784"/>
      <c r="SXK206" s="784"/>
      <c r="SXL206" s="784"/>
      <c r="SXM206" s="784"/>
      <c r="SXN206" s="784"/>
      <c r="SXO206" s="784"/>
      <c r="SXP206" s="784"/>
      <c r="SXQ206" s="784"/>
      <c r="SXR206" s="784"/>
      <c r="SXS206" s="784"/>
      <c r="SXT206" s="784"/>
      <c r="SXU206" s="784"/>
      <c r="SXV206" s="784"/>
      <c r="SXW206" s="784"/>
      <c r="SXX206" s="784"/>
      <c r="SXY206" s="784"/>
      <c r="SXZ206" s="784"/>
      <c r="SYA206" s="784"/>
      <c r="SYB206" s="784"/>
      <c r="SYC206" s="784"/>
      <c r="SYD206" s="784"/>
      <c r="SYE206" s="784"/>
      <c r="SYF206" s="784"/>
      <c r="SYG206" s="784"/>
      <c r="SYH206" s="784"/>
      <c r="SYI206" s="784"/>
      <c r="SYJ206" s="784"/>
      <c r="SYK206" s="784"/>
      <c r="SYL206" s="784"/>
      <c r="SYM206" s="784"/>
      <c r="SYN206" s="784"/>
      <c r="SYO206" s="784"/>
      <c r="SYP206" s="784"/>
      <c r="SYQ206" s="784"/>
      <c r="SYR206" s="784"/>
      <c r="SYS206" s="784"/>
      <c r="SYT206" s="784"/>
      <c r="SYU206" s="784"/>
      <c r="SYV206" s="784"/>
      <c r="SYW206" s="784"/>
      <c r="SYX206" s="784"/>
      <c r="SYY206" s="784"/>
      <c r="SYZ206" s="784"/>
      <c r="SZA206" s="784"/>
      <c r="SZB206" s="784"/>
      <c r="SZC206" s="784"/>
      <c r="SZD206" s="784"/>
      <c r="SZE206" s="784"/>
      <c r="SZF206" s="784"/>
      <c r="SZG206" s="784"/>
      <c r="SZH206" s="784"/>
      <c r="SZI206" s="784"/>
      <c r="SZJ206" s="784"/>
      <c r="SZK206" s="784"/>
      <c r="SZL206" s="784"/>
      <c r="SZM206" s="784"/>
      <c r="SZN206" s="784"/>
      <c r="SZO206" s="784"/>
      <c r="SZP206" s="784"/>
      <c r="SZQ206" s="784"/>
      <c r="SZR206" s="784"/>
      <c r="SZS206" s="784"/>
      <c r="SZT206" s="784"/>
      <c r="SZU206" s="784"/>
      <c r="SZV206" s="784"/>
      <c r="SZW206" s="784"/>
      <c r="SZX206" s="784"/>
      <c r="SZY206" s="784"/>
      <c r="SZZ206" s="784"/>
      <c r="TAA206" s="784"/>
      <c r="TAB206" s="784"/>
      <c r="TAC206" s="784"/>
      <c r="TAD206" s="784"/>
      <c r="TAE206" s="784"/>
      <c r="TAF206" s="784"/>
      <c r="TAG206" s="784"/>
      <c r="TAH206" s="784"/>
      <c r="TAI206" s="784"/>
      <c r="TAJ206" s="784"/>
      <c r="TAK206" s="784"/>
      <c r="TAL206" s="784"/>
      <c r="TAM206" s="784"/>
      <c r="TAN206" s="784"/>
      <c r="TAO206" s="784"/>
      <c r="TAP206" s="784"/>
      <c r="TAQ206" s="784"/>
      <c r="TAR206" s="784"/>
      <c r="TAS206" s="784"/>
      <c r="TAT206" s="784"/>
      <c r="TAU206" s="784"/>
      <c r="TAV206" s="784"/>
      <c r="TAW206" s="784"/>
      <c r="TAX206" s="784"/>
      <c r="TAY206" s="784"/>
      <c r="TAZ206" s="784"/>
      <c r="TBA206" s="784"/>
      <c r="TBB206" s="784"/>
      <c r="TBC206" s="784"/>
      <c r="TBD206" s="784"/>
      <c r="TBE206" s="784"/>
      <c r="TBF206" s="784"/>
      <c r="TBG206" s="784"/>
      <c r="TBH206" s="784"/>
      <c r="TBI206" s="784"/>
      <c r="TBJ206" s="784"/>
      <c r="TBK206" s="784"/>
      <c r="TBL206" s="784"/>
      <c r="TBM206" s="784"/>
      <c r="TBN206" s="784"/>
      <c r="TBO206" s="784"/>
      <c r="TBP206" s="784"/>
      <c r="TBQ206" s="784"/>
      <c r="TBR206" s="784"/>
      <c r="TBS206" s="784"/>
      <c r="TBT206" s="784"/>
      <c r="TBU206" s="784"/>
      <c r="TBV206" s="784"/>
      <c r="TBW206" s="784"/>
      <c r="TBX206" s="784"/>
      <c r="TBY206" s="784"/>
      <c r="TBZ206" s="784"/>
      <c r="TCA206" s="784"/>
      <c r="TCB206" s="784"/>
      <c r="TCC206" s="784"/>
      <c r="TCD206" s="784"/>
      <c r="TCE206" s="784"/>
      <c r="TCF206" s="784"/>
      <c r="TCG206" s="784"/>
      <c r="TCH206" s="784"/>
      <c r="TCI206" s="784"/>
      <c r="TCJ206" s="784"/>
      <c r="TCK206" s="784"/>
      <c r="TCL206" s="784"/>
      <c r="TCM206" s="784"/>
      <c r="TCN206" s="784"/>
      <c r="TCO206" s="784"/>
      <c r="TCP206" s="784"/>
      <c r="TCQ206" s="784"/>
      <c r="TCR206" s="784"/>
      <c r="TCS206" s="784"/>
      <c r="TCT206" s="784"/>
      <c r="TCU206" s="784"/>
      <c r="TCV206" s="784"/>
      <c r="TCW206" s="784"/>
      <c r="TCX206" s="784"/>
      <c r="TCY206" s="784"/>
      <c r="TCZ206" s="784"/>
      <c r="TDA206" s="784"/>
      <c r="TDB206" s="784"/>
      <c r="TDC206" s="784"/>
      <c r="TDD206" s="784"/>
      <c r="TDE206" s="784"/>
      <c r="TDF206" s="784"/>
      <c r="TDG206" s="784"/>
      <c r="TDH206" s="784"/>
      <c r="TDI206" s="784"/>
      <c r="TDJ206" s="784"/>
      <c r="TDK206" s="784"/>
      <c r="TDL206" s="784"/>
      <c r="TDM206" s="784"/>
      <c r="TDN206" s="784"/>
      <c r="TDO206" s="784"/>
      <c r="TDP206" s="784"/>
      <c r="TDQ206" s="784"/>
      <c r="TDR206" s="784"/>
      <c r="TDS206" s="784"/>
      <c r="TDT206" s="784"/>
      <c r="TDU206" s="784"/>
      <c r="TDV206" s="784"/>
      <c r="TDW206" s="784"/>
      <c r="TDX206" s="784"/>
      <c r="TDY206" s="784"/>
      <c r="TDZ206" s="784"/>
      <c r="TEA206" s="784"/>
      <c r="TEB206" s="784"/>
      <c r="TEC206" s="784"/>
      <c r="TED206" s="784"/>
      <c r="TEE206" s="784"/>
      <c r="TEF206" s="784"/>
      <c r="TEG206" s="784"/>
      <c r="TEH206" s="784"/>
      <c r="TEI206" s="784"/>
      <c r="TEJ206" s="784"/>
      <c r="TEK206" s="784"/>
      <c r="TEL206" s="784"/>
      <c r="TEM206" s="784"/>
      <c r="TEN206" s="784"/>
      <c r="TEO206" s="784"/>
      <c r="TEP206" s="784"/>
      <c r="TEQ206" s="784"/>
      <c r="TER206" s="784"/>
      <c r="TES206" s="784"/>
      <c r="TET206" s="784"/>
      <c r="TEU206" s="784"/>
      <c r="TEV206" s="784"/>
      <c r="TEW206" s="784"/>
      <c r="TEX206" s="784"/>
      <c r="TEY206" s="784"/>
      <c r="TEZ206" s="784"/>
      <c r="TFA206" s="784"/>
      <c r="TFB206" s="784"/>
      <c r="TFC206" s="784"/>
      <c r="TFD206" s="784"/>
      <c r="TFE206" s="784"/>
      <c r="TFF206" s="784"/>
      <c r="TFG206" s="784"/>
      <c r="TFH206" s="784"/>
      <c r="TFI206" s="784"/>
      <c r="TFJ206" s="784"/>
      <c r="TFK206" s="784"/>
      <c r="TFL206" s="784"/>
      <c r="TFM206" s="784"/>
      <c r="TFN206" s="784"/>
      <c r="TFO206" s="784"/>
      <c r="TFP206" s="784"/>
      <c r="TFQ206" s="784"/>
      <c r="TFR206" s="784"/>
      <c r="TFS206" s="784"/>
      <c r="TFT206" s="784"/>
      <c r="TFU206" s="784"/>
      <c r="TFV206" s="784"/>
      <c r="TFW206" s="784"/>
      <c r="TFX206" s="784"/>
      <c r="TFY206" s="784"/>
      <c r="TFZ206" s="784"/>
      <c r="TGA206" s="784"/>
      <c r="TGB206" s="784"/>
      <c r="TGC206" s="784"/>
      <c r="TGD206" s="784"/>
      <c r="TGE206" s="784"/>
      <c r="TGF206" s="784"/>
      <c r="TGG206" s="784"/>
      <c r="TGH206" s="784"/>
      <c r="TGI206" s="784"/>
      <c r="TGJ206" s="784"/>
      <c r="TGK206" s="784"/>
      <c r="TGL206" s="784"/>
      <c r="TGM206" s="784"/>
      <c r="TGN206" s="784"/>
      <c r="TGO206" s="784"/>
      <c r="TGP206" s="784"/>
      <c r="TGQ206" s="784"/>
      <c r="TGR206" s="784"/>
      <c r="TGS206" s="784"/>
      <c r="TGT206" s="784"/>
      <c r="TGU206" s="784"/>
      <c r="TGV206" s="784"/>
      <c r="TGW206" s="784"/>
      <c r="TGX206" s="784"/>
      <c r="TGY206" s="784"/>
      <c r="TGZ206" s="784"/>
      <c r="THA206" s="784"/>
      <c r="THB206" s="784"/>
      <c r="THC206" s="784"/>
      <c r="THD206" s="784"/>
      <c r="THE206" s="784"/>
      <c r="THF206" s="784"/>
      <c r="THG206" s="784"/>
      <c r="THH206" s="784"/>
      <c r="THI206" s="784"/>
      <c r="THJ206" s="784"/>
      <c r="THK206" s="784"/>
      <c r="THL206" s="784"/>
      <c r="THM206" s="784"/>
      <c r="THN206" s="784"/>
      <c r="THO206" s="784"/>
      <c r="THP206" s="784"/>
      <c r="THQ206" s="784"/>
      <c r="THR206" s="784"/>
      <c r="THS206" s="784"/>
      <c r="THT206" s="784"/>
      <c r="THU206" s="784"/>
      <c r="THV206" s="784"/>
      <c r="THW206" s="784"/>
      <c r="THX206" s="784"/>
      <c r="THY206" s="784"/>
      <c r="THZ206" s="784"/>
      <c r="TIA206" s="784"/>
      <c r="TIB206" s="784"/>
      <c r="TIC206" s="784"/>
      <c r="TID206" s="784"/>
      <c r="TIE206" s="784"/>
      <c r="TIF206" s="784"/>
      <c r="TIG206" s="784"/>
      <c r="TIH206" s="784"/>
      <c r="TII206" s="784"/>
      <c r="TIJ206" s="784"/>
      <c r="TIK206" s="784"/>
      <c r="TIL206" s="784"/>
      <c r="TIM206" s="784"/>
      <c r="TIN206" s="784"/>
      <c r="TIO206" s="784"/>
      <c r="TIP206" s="784"/>
      <c r="TIQ206" s="784"/>
      <c r="TIR206" s="784"/>
      <c r="TIS206" s="784"/>
      <c r="TIT206" s="784"/>
      <c r="TIU206" s="784"/>
      <c r="TIV206" s="784"/>
      <c r="TIW206" s="784"/>
      <c r="TIX206" s="784"/>
      <c r="TIY206" s="784"/>
      <c r="TIZ206" s="784"/>
      <c r="TJA206" s="784"/>
      <c r="TJB206" s="784"/>
      <c r="TJC206" s="784"/>
      <c r="TJD206" s="784"/>
      <c r="TJE206" s="784"/>
      <c r="TJF206" s="784"/>
      <c r="TJG206" s="784"/>
      <c r="TJH206" s="784"/>
      <c r="TJI206" s="784"/>
      <c r="TJJ206" s="784"/>
      <c r="TJK206" s="784"/>
      <c r="TJL206" s="784"/>
      <c r="TJM206" s="784"/>
      <c r="TJN206" s="784"/>
      <c r="TJO206" s="784"/>
      <c r="TJP206" s="784"/>
      <c r="TJQ206" s="784"/>
      <c r="TJR206" s="784"/>
      <c r="TJS206" s="784"/>
      <c r="TJT206" s="784"/>
      <c r="TJU206" s="784"/>
      <c r="TJV206" s="784"/>
      <c r="TJW206" s="784"/>
      <c r="TJX206" s="784"/>
      <c r="TJY206" s="784"/>
      <c r="TJZ206" s="784"/>
      <c r="TKA206" s="784"/>
      <c r="TKB206" s="784"/>
      <c r="TKC206" s="784"/>
      <c r="TKD206" s="784"/>
      <c r="TKE206" s="784"/>
      <c r="TKF206" s="784"/>
      <c r="TKG206" s="784"/>
      <c r="TKH206" s="784"/>
      <c r="TKI206" s="784"/>
      <c r="TKJ206" s="784"/>
      <c r="TKK206" s="784"/>
      <c r="TKL206" s="784"/>
      <c r="TKM206" s="784"/>
      <c r="TKN206" s="784"/>
      <c r="TKO206" s="784"/>
      <c r="TKP206" s="784"/>
      <c r="TKQ206" s="784"/>
      <c r="TKR206" s="784"/>
      <c r="TKS206" s="784"/>
      <c r="TKT206" s="784"/>
      <c r="TKU206" s="784"/>
      <c r="TKV206" s="784"/>
      <c r="TKW206" s="784"/>
      <c r="TKX206" s="784"/>
      <c r="TKY206" s="784"/>
      <c r="TKZ206" s="784"/>
      <c r="TLA206" s="784"/>
      <c r="TLB206" s="784"/>
      <c r="TLC206" s="784"/>
      <c r="TLD206" s="784"/>
      <c r="TLE206" s="784"/>
      <c r="TLF206" s="784"/>
      <c r="TLG206" s="784"/>
      <c r="TLH206" s="784"/>
      <c r="TLI206" s="784"/>
      <c r="TLJ206" s="784"/>
      <c r="TLK206" s="784"/>
      <c r="TLL206" s="784"/>
      <c r="TLM206" s="784"/>
      <c r="TLN206" s="784"/>
      <c r="TLO206" s="784"/>
      <c r="TLP206" s="784"/>
      <c r="TLQ206" s="784"/>
      <c r="TLR206" s="784"/>
      <c r="TLS206" s="784"/>
      <c r="TLT206" s="784"/>
      <c r="TLU206" s="784"/>
      <c r="TLV206" s="784"/>
      <c r="TLW206" s="784"/>
      <c r="TLX206" s="784"/>
      <c r="TLY206" s="784"/>
      <c r="TLZ206" s="784"/>
      <c r="TMA206" s="784"/>
      <c r="TMB206" s="784"/>
      <c r="TMC206" s="784"/>
      <c r="TMD206" s="784"/>
      <c r="TME206" s="784"/>
      <c r="TMF206" s="784"/>
      <c r="TMG206" s="784"/>
      <c r="TMH206" s="784"/>
      <c r="TMI206" s="784"/>
      <c r="TMJ206" s="784"/>
      <c r="TMK206" s="784"/>
      <c r="TML206" s="784"/>
      <c r="TMM206" s="784"/>
      <c r="TMN206" s="784"/>
      <c r="TMO206" s="784"/>
      <c r="TMP206" s="784"/>
      <c r="TMQ206" s="784"/>
      <c r="TMR206" s="784"/>
      <c r="TMS206" s="784"/>
      <c r="TMT206" s="784"/>
      <c r="TMU206" s="784"/>
      <c r="TMV206" s="784"/>
      <c r="TMW206" s="784"/>
      <c r="TMX206" s="784"/>
      <c r="TMY206" s="784"/>
      <c r="TMZ206" s="784"/>
      <c r="TNA206" s="784"/>
      <c r="TNB206" s="784"/>
      <c r="TNC206" s="784"/>
      <c r="TND206" s="784"/>
      <c r="TNE206" s="784"/>
      <c r="TNF206" s="784"/>
      <c r="TNG206" s="784"/>
      <c r="TNH206" s="784"/>
      <c r="TNI206" s="784"/>
      <c r="TNJ206" s="784"/>
      <c r="TNK206" s="784"/>
      <c r="TNL206" s="784"/>
      <c r="TNM206" s="784"/>
      <c r="TNN206" s="784"/>
      <c r="TNO206" s="784"/>
      <c r="TNP206" s="784"/>
      <c r="TNQ206" s="784"/>
      <c r="TNR206" s="784"/>
      <c r="TNS206" s="784"/>
      <c r="TNT206" s="784"/>
      <c r="TNU206" s="784"/>
      <c r="TNV206" s="784"/>
      <c r="TNW206" s="784"/>
      <c r="TNX206" s="784"/>
      <c r="TNY206" s="784"/>
      <c r="TNZ206" s="784"/>
      <c r="TOA206" s="784"/>
      <c r="TOB206" s="784"/>
      <c r="TOC206" s="784"/>
      <c r="TOD206" s="784"/>
      <c r="TOE206" s="784"/>
      <c r="TOF206" s="784"/>
      <c r="TOG206" s="784"/>
      <c r="TOH206" s="784"/>
      <c r="TOI206" s="784"/>
      <c r="TOJ206" s="784"/>
      <c r="TOK206" s="784"/>
      <c r="TOL206" s="784"/>
      <c r="TOM206" s="784"/>
      <c r="TON206" s="784"/>
      <c r="TOO206" s="784"/>
      <c r="TOP206" s="784"/>
      <c r="TOQ206" s="784"/>
      <c r="TOR206" s="784"/>
      <c r="TOS206" s="784"/>
      <c r="TOT206" s="784"/>
      <c r="TOU206" s="784"/>
      <c r="TOV206" s="784"/>
      <c r="TOW206" s="784"/>
      <c r="TOX206" s="784"/>
      <c r="TOY206" s="784"/>
      <c r="TOZ206" s="784"/>
      <c r="TPA206" s="784"/>
      <c r="TPB206" s="784"/>
      <c r="TPC206" s="784"/>
      <c r="TPD206" s="784"/>
      <c r="TPE206" s="784"/>
      <c r="TPF206" s="784"/>
      <c r="TPG206" s="784"/>
      <c r="TPH206" s="784"/>
      <c r="TPI206" s="784"/>
      <c r="TPJ206" s="784"/>
      <c r="TPK206" s="784"/>
      <c r="TPL206" s="784"/>
      <c r="TPM206" s="784"/>
      <c r="TPN206" s="784"/>
      <c r="TPO206" s="784"/>
      <c r="TPP206" s="784"/>
      <c r="TPQ206" s="784"/>
      <c r="TPR206" s="784"/>
      <c r="TPS206" s="784"/>
      <c r="TPT206" s="784"/>
      <c r="TPU206" s="784"/>
      <c r="TPV206" s="784"/>
      <c r="TPW206" s="784"/>
      <c r="TPX206" s="784"/>
      <c r="TPY206" s="784"/>
      <c r="TPZ206" s="784"/>
      <c r="TQA206" s="784"/>
      <c r="TQB206" s="784"/>
      <c r="TQC206" s="784"/>
      <c r="TQD206" s="784"/>
      <c r="TQE206" s="784"/>
      <c r="TQF206" s="784"/>
      <c r="TQG206" s="784"/>
      <c r="TQH206" s="784"/>
      <c r="TQI206" s="784"/>
      <c r="TQJ206" s="784"/>
      <c r="TQK206" s="784"/>
      <c r="TQL206" s="784"/>
      <c r="TQM206" s="784"/>
      <c r="TQN206" s="784"/>
      <c r="TQO206" s="784"/>
      <c r="TQP206" s="784"/>
      <c r="TQQ206" s="784"/>
      <c r="TQR206" s="784"/>
      <c r="TQS206" s="784"/>
      <c r="TQT206" s="784"/>
      <c r="TQU206" s="784"/>
      <c r="TQV206" s="784"/>
      <c r="TQW206" s="784"/>
      <c r="TQX206" s="784"/>
      <c r="TQY206" s="784"/>
      <c r="TQZ206" s="784"/>
      <c r="TRA206" s="784"/>
      <c r="TRB206" s="784"/>
      <c r="TRC206" s="784"/>
      <c r="TRD206" s="784"/>
      <c r="TRE206" s="784"/>
      <c r="TRF206" s="784"/>
      <c r="TRG206" s="784"/>
      <c r="TRH206" s="784"/>
      <c r="TRI206" s="784"/>
      <c r="TRJ206" s="784"/>
      <c r="TRK206" s="784"/>
      <c r="TRL206" s="784"/>
      <c r="TRM206" s="784"/>
      <c r="TRN206" s="784"/>
      <c r="TRO206" s="784"/>
      <c r="TRP206" s="784"/>
      <c r="TRQ206" s="784"/>
      <c r="TRR206" s="784"/>
      <c r="TRS206" s="784"/>
      <c r="TRT206" s="784"/>
      <c r="TRU206" s="784"/>
      <c r="TRV206" s="784"/>
      <c r="TRW206" s="784"/>
      <c r="TRX206" s="784"/>
      <c r="TRY206" s="784"/>
      <c r="TRZ206" s="784"/>
      <c r="TSA206" s="784"/>
      <c r="TSB206" s="784"/>
      <c r="TSC206" s="784"/>
      <c r="TSD206" s="784"/>
      <c r="TSE206" s="784"/>
      <c r="TSF206" s="784"/>
      <c r="TSG206" s="784"/>
      <c r="TSH206" s="784"/>
      <c r="TSI206" s="784"/>
      <c r="TSJ206" s="784"/>
      <c r="TSK206" s="784"/>
      <c r="TSL206" s="784"/>
      <c r="TSM206" s="784"/>
      <c r="TSN206" s="784"/>
      <c r="TSO206" s="784"/>
      <c r="TSP206" s="784"/>
      <c r="TSQ206" s="784"/>
      <c r="TSR206" s="784"/>
      <c r="TSS206" s="784"/>
      <c r="TST206" s="784"/>
      <c r="TSU206" s="784"/>
      <c r="TSV206" s="784"/>
      <c r="TSW206" s="784"/>
      <c r="TSX206" s="784"/>
      <c r="TSY206" s="784"/>
      <c r="TSZ206" s="784"/>
      <c r="TTA206" s="784"/>
      <c r="TTB206" s="784"/>
      <c r="TTC206" s="784"/>
      <c r="TTD206" s="784"/>
      <c r="TTE206" s="784"/>
      <c r="TTF206" s="784"/>
      <c r="TTG206" s="784"/>
      <c r="TTH206" s="784"/>
      <c r="TTI206" s="784"/>
      <c r="TTJ206" s="784"/>
      <c r="TTK206" s="784"/>
      <c r="TTL206" s="784"/>
      <c r="TTM206" s="784"/>
      <c r="TTN206" s="784"/>
      <c r="TTO206" s="784"/>
      <c r="TTP206" s="784"/>
      <c r="TTQ206" s="784"/>
      <c r="TTR206" s="784"/>
      <c r="TTS206" s="784"/>
      <c r="TTT206" s="784"/>
      <c r="TTU206" s="784"/>
      <c r="TTV206" s="784"/>
      <c r="TTW206" s="784"/>
      <c r="TTX206" s="784"/>
      <c r="TTY206" s="784"/>
      <c r="TTZ206" s="784"/>
      <c r="TUA206" s="784"/>
      <c r="TUB206" s="784"/>
      <c r="TUC206" s="784"/>
      <c r="TUD206" s="784"/>
      <c r="TUE206" s="784"/>
      <c r="TUF206" s="784"/>
      <c r="TUG206" s="784"/>
      <c r="TUH206" s="784"/>
      <c r="TUI206" s="784"/>
      <c r="TUJ206" s="784"/>
      <c r="TUK206" s="784"/>
      <c r="TUL206" s="784"/>
      <c r="TUM206" s="784"/>
      <c r="TUN206" s="784"/>
      <c r="TUO206" s="784"/>
      <c r="TUP206" s="784"/>
      <c r="TUQ206" s="784"/>
      <c r="TUR206" s="784"/>
      <c r="TUS206" s="784"/>
      <c r="TUT206" s="784"/>
      <c r="TUU206" s="784"/>
      <c r="TUV206" s="784"/>
      <c r="TUW206" s="784"/>
      <c r="TUX206" s="784"/>
      <c r="TUY206" s="784"/>
      <c r="TUZ206" s="784"/>
      <c r="TVA206" s="784"/>
      <c r="TVB206" s="784"/>
      <c r="TVC206" s="784"/>
      <c r="TVD206" s="784"/>
      <c r="TVE206" s="784"/>
      <c r="TVF206" s="784"/>
      <c r="TVG206" s="784"/>
      <c r="TVH206" s="784"/>
      <c r="TVI206" s="784"/>
      <c r="TVJ206" s="784"/>
      <c r="TVK206" s="784"/>
      <c r="TVL206" s="784"/>
      <c r="TVM206" s="784"/>
      <c r="TVN206" s="784"/>
      <c r="TVO206" s="784"/>
      <c r="TVP206" s="784"/>
      <c r="TVQ206" s="784"/>
      <c r="TVR206" s="784"/>
      <c r="TVS206" s="784"/>
      <c r="TVT206" s="784"/>
      <c r="TVU206" s="784"/>
      <c r="TVV206" s="784"/>
      <c r="TVW206" s="784"/>
      <c r="TVX206" s="784"/>
      <c r="TVY206" s="784"/>
      <c r="TVZ206" s="784"/>
      <c r="TWA206" s="784"/>
      <c r="TWB206" s="784"/>
      <c r="TWC206" s="784"/>
      <c r="TWD206" s="784"/>
      <c r="TWE206" s="784"/>
      <c r="TWF206" s="784"/>
      <c r="TWG206" s="784"/>
      <c r="TWH206" s="784"/>
      <c r="TWI206" s="784"/>
      <c r="TWJ206" s="784"/>
      <c r="TWK206" s="784"/>
      <c r="TWL206" s="784"/>
      <c r="TWM206" s="784"/>
      <c r="TWN206" s="784"/>
      <c r="TWO206" s="784"/>
      <c r="TWP206" s="784"/>
      <c r="TWQ206" s="784"/>
      <c r="TWR206" s="784"/>
      <c r="TWS206" s="784"/>
      <c r="TWT206" s="784"/>
      <c r="TWU206" s="784"/>
      <c r="TWV206" s="784"/>
      <c r="TWW206" s="784"/>
      <c r="TWX206" s="784"/>
      <c r="TWY206" s="784"/>
      <c r="TWZ206" s="784"/>
      <c r="TXA206" s="784"/>
      <c r="TXB206" s="784"/>
      <c r="TXC206" s="784"/>
      <c r="TXD206" s="784"/>
      <c r="TXE206" s="784"/>
      <c r="TXF206" s="784"/>
      <c r="TXG206" s="784"/>
      <c r="TXH206" s="784"/>
      <c r="TXI206" s="784"/>
      <c r="TXJ206" s="784"/>
      <c r="TXK206" s="784"/>
      <c r="TXL206" s="784"/>
      <c r="TXM206" s="784"/>
      <c r="TXN206" s="784"/>
      <c r="TXO206" s="784"/>
      <c r="TXP206" s="784"/>
      <c r="TXQ206" s="784"/>
      <c r="TXR206" s="784"/>
      <c r="TXS206" s="784"/>
      <c r="TXT206" s="784"/>
      <c r="TXU206" s="784"/>
      <c r="TXV206" s="784"/>
      <c r="TXW206" s="784"/>
      <c r="TXX206" s="784"/>
      <c r="TXY206" s="784"/>
      <c r="TXZ206" s="784"/>
      <c r="TYA206" s="784"/>
      <c r="TYB206" s="784"/>
      <c r="TYC206" s="784"/>
      <c r="TYD206" s="784"/>
      <c r="TYE206" s="784"/>
      <c r="TYF206" s="784"/>
      <c r="TYG206" s="784"/>
      <c r="TYH206" s="784"/>
      <c r="TYI206" s="784"/>
      <c r="TYJ206" s="784"/>
      <c r="TYK206" s="784"/>
      <c r="TYL206" s="784"/>
      <c r="TYM206" s="784"/>
      <c r="TYN206" s="784"/>
      <c r="TYO206" s="784"/>
      <c r="TYP206" s="784"/>
      <c r="TYQ206" s="784"/>
      <c r="TYR206" s="784"/>
      <c r="TYS206" s="784"/>
      <c r="TYT206" s="784"/>
      <c r="TYU206" s="784"/>
      <c r="TYV206" s="784"/>
      <c r="TYW206" s="784"/>
      <c r="TYX206" s="784"/>
      <c r="TYY206" s="784"/>
      <c r="TYZ206" s="784"/>
      <c r="TZA206" s="784"/>
      <c r="TZB206" s="784"/>
      <c r="TZC206" s="784"/>
      <c r="TZD206" s="784"/>
      <c r="TZE206" s="784"/>
      <c r="TZF206" s="784"/>
      <c r="TZG206" s="784"/>
      <c r="TZH206" s="784"/>
      <c r="TZI206" s="784"/>
      <c r="TZJ206" s="784"/>
      <c r="TZK206" s="784"/>
      <c r="TZL206" s="784"/>
      <c r="TZM206" s="784"/>
      <c r="TZN206" s="784"/>
      <c r="TZO206" s="784"/>
      <c r="TZP206" s="784"/>
      <c r="TZQ206" s="784"/>
      <c r="TZR206" s="784"/>
      <c r="TZS206" s="784"/>
      <c r="TZT206" s="784"/>
      <c r="TZU206" s="784"/>
      <c r="TZV206" s="784"/>
      <c r="TZW206" s="784"/>
      <c r="TZX206" s="784"/>
      <c r="TZY206" s="784"/>
      <c r="TZZ206" s="784"/>
      <c r="UAA206" s="784"/>
      <c r="UAB206" s="784"/>
      <c r="UAC206" s="784"/>
      <c r="UAD206" s="784"/>
      <c r="UAE206" s="784"/>
      <c r="UAF206" s="784"/>
      <c r="UAG206" s="784"/>
      <c r="UAH206" s="784"/>
      <c r="UAI206" s="784"/>
      <c r="UAJ206" s="784"/>
      <c r="UAK206" s="784"/>
      <c r="UAL206" s="784"/>
      <c r="UAM206" s="784"/>
      <c r="UAN206" s="784"/>
      <c r="UAO206" s="784"/>
      <c r="UAP206" s="784"/>
      <c r="UAQ206" s="784"/>
      <c r="UAR206" s="784"/>
      <c r="UAS206" s="784"/>
      <c r="UAT206" s="784"/>
      <c r="UAU206" s="784"/>
      <c r="UAV206" s="784"/>
      <c r="UAW206" s="784"/>
      <c r="UAX206" s="784"/>
      <c r="UAY206" s="784"/>
      <c r="UAZ206" s="784"/>
      <c r="UBA206" s="784"/>
      <c r="UBB206" s="784"/>
      <c r="UBC206" s="784"/>
      <c r="UBD206" s="784"/>
      <c r="UBE206" s="784"/>
      <c r="UBF206" s="784"/>
      <c r="UBG206" s="784"/>
      <c r="UBH206" s="784"/>
      <c r="UBI206" s="784"/>
      <c r="UBJ206" s="784"/>
      <c r="UBK206" s="784"/>
      <c r="UBL206" s="784"/>
      <c r="UBM206" s="784"/>
      <c r="UBN206" s="784"/>
      <c r="UBO206" s="784"/>
      <c r="UBP206" s="784"/>
      <c r="UBQ206" s="784"/>
      <c r="UBR206" s="784"/>
      <c r="UBS206" s="784"/>
      <c r="UBT206" s="784"/>
      <c r="UBU206" s="784"/>
      <c r="UBV206" s="784"/>
      <c r="UBW206" s="784"/>
      <c r="UBX206" s="784"/>
      <c r="UBY206" s="784"/>
      <c r="UBZ206" s="784"/>
      <c r="UCA206" s="784"/>
      <c r="UCB206" s="784"/>
      <c r="UCC206" s="784"/>
      <c r="UCD206" s="784"/>
      <c r="UCE206" s="784"/>
      <c r="UCF206" s="784"/>
      <c r="UCG206" s="784"/>
      <c r="UCH206" s="784"/>
      <c r="UCI206" s="784"/>
      <c r="UCJ206" s="784"/>
      <c r="UCK206" s="784"/>
      <c r="UCL206" s="784"/>
      <c r="UCM206" s="784"/>
      <c r="UCN206" s="784"/>
      <c r="UCO206" s="784"/>
      <c r="UCP206" s="784"/>
      <c r="UCQ206" s="784"/>
      <c r="UCR206" s="784"/>
      <c r="UCS206" s="784"/>
      <c r="UCT206" s="784"/>
      <c r="UCU206" s="784"/>
      <c r="UCV206" s="784"/>
      <c r="UCW206" s="784"/>
      <c r="UCX206" s="784"/>
      <c r="UCY206" s="784"/>
      <c r="UCZ206" s="784"/>
      <c r="UDA206" s="784"/>
      <c r="UDB206" s="784"/>
      <c r="UDC206" s="784"/>
      <c r="UDD206" s="784"/>
      <c r="UDE206" s="784"/>
      <c r="UDF206" s="784"/>
      <c r="UDG206" s="784"/>
      <c r="UDH206" s="784"/>
      <c r="UDI206" s="784"/>
      <c r="UDJ206" s="784"/>
      <c r="UDK206" s="784"/>
      <c r="UDL206" s="784"/>
      <c r="UDM206" s="784"/>
      <c r="UDN206" s="784"/>
      <c r="UDO206" s="784"/>
      <c r="UDP206" s="784"/>
      <c r="UDQ206" s="784"/>
      <c r="UDR206" s="784"/>
      <c r="UDS206" s="784"/>
      <c r="UDT206" s="784"/>
      <c r="UDU206" s="784"/>
      <c r="UDV206" s="784"/>
      <c r="UDW206" s="784"/>
      <c r="UDX206" s="784"/>
      <c r="UDY206" s="784"/>
      <c r="UDZ206" s="784"/>
      <c r="UEA206" s="784"/>
      <c r="UEB206" s="784"/>
      <c r="UEC206" s="784"/>
      <c r="UED206" s="784"/>
      <c r="UEE206" s="784"/>
      <c r="UEF206" s="784"/>
      <c r="UEG206" s="784"/>
      <c r="UEH206" s="784"/>
      <c r="UEI206" s="784"/>
      <c r="UEJ206" s="784"/>
      <c r="UEK206" s="784"/>
      <c r="UEL206" s="784"/>
      <c r="UEM206" s="784"/>
      <c r="UEN206" s="784"/>
      <c r="UEO206" s="784"/>
      <c r="UEP206" s="784"/>
      <c r="UEQ206" s="784"/>
      <c r="UER206" s="784"/>
      <c r="UES206" s="784"/>
      <c r="UET206" s="784"/>
      <c r="UEU206" s="784"/>
      <c r="UEV206" s="784"/>
      <c r="UEW206" s="784"/>
      <c r="UEX206" s="784"/>
      <c r="UEY206" s="784"/>
      <c r="UEZ206" s="784"/>
      <c r="UFA206" s="784"/>
      <c r="UFB206" s="784"/>
      <c r="UFC206" s="784"/>
      <c r="UFD206" s="784"/>
      <c r="UFE206" s="784"/>
      <c r="UFF206" s="784"/>
      <c r="UFG206" s="784"/>
      <c r="UFH206" s="784"/>
      <c r="UFI206" s="784"/>
      <c r="UFJ206" s="784"/>
      <c r="UFK206" s="784"/>
      <c r="UFL206" s="784"/>
      <c r="UFM206" s="784"/>
      <c r="UFN206" s="784"/>
      <c r="UFO206" s="784"/>
      <c r="UFP206" s="784"/>
      <c r="UFQ206" s="784"/>
      <c r="UFR206" s="784"/>
      <c r="UFS206" s="784"/>
      <c r="UFT206" s="784"/>
      <c r="UFU206" s="784"/>
      <c r="UFV206" s="784"/>
      <c r="UFW206" s="784"/>
      <c r="UFX206" s="784"/>
      <c r="UFY206" s="784"/>
      <c r="UFZ206" s="784"/>
      <c r="UGA206" s="784"/>
      <c r="UGB206" s="784"/>
      <c r="UGC206" s="784"/>
      <c r="UGD206" s="784"/>
      <c r="UGE206" s="784"/>
      <c r="UGF206" s="784"/>
      <c r="UGG206" s="784"/>
      <c r="UGH206" s="784"/>
      <c r="UGI206" s="784"/>
      <c r="UGJ206" s="784"/>
      <c r="UGK206" s="784"/>
      <c r="UGL206" s="784"/>
      <c r="UGM206" s="784"/>
      <c r="UGN206" s="784"/>
      <c r="UGO206" s="784"/>
      <c r="UGP206" s="784"/>
      <c r="UGQ206" s="784"/>
      <c r="UGR206" s="784"/>
      <c r="UGS206" s="784"/>
      <c r="UGT206" s="784"/>
      <c r="UGU206" s="784"/>
      <c r="UGV206" s="784"/>
      <c r="UGW206" s="784"/>
      <c r="UGX206" s="784"/>
      <c r="UGY206" s="784"/>
      <c r="UGZ206" s="784"/>
      <c r="UHA206" s="784"/>
      <c r="UHB206" s="784"/>
      <c r="UHC206" s="784"/>
      <c r="UHD206" s="784"/>
      <c r="UHE206" s="784"/>
      <c r="UHF206" s="784"/>
      <c r="UHG206" s="784"/>
      <c r="UHH206" s="784"/>
      <c r="UHI206" s="784"/>
      <c r="UHJ206" s="784"/>
      <c r="UHK206" s="784"/>
      <c r="UHL206" s="784"/>
      <c r="UHM206" s="784"/>
      <c r="UHN206" s="784"/>
      <c r="UHO206" s="784"/>
      <c r="UHP206" s="784"/>
      <c r="UHQ206" s="784"/>
      <c r="UHR206" s="784"/>
      <c r="UHS206" s="784"/>
      <c r="UHT206" s="784"/>
      <c r="UHU206" s="784"/>
      <c r="UHV206" s="784"/>
      <c r="UHW206" s="784"/>
      <c r="UHX206" s="784"/>
      <c r="UHY206" s="784"/>
      <c r="UHZ206" s="784"/>
      <c r="UIA206" s="784"/>
      <c r="UIB206" s="784"/>
      <c r="UIC206" s="784"/>
      <c r="UID206" s="784"/>
      <c r="UIE206" s="784"/>
      <c r="UIF206" s="784"/>
      <c r="UIG206" s="784"/>
      <c r="UIH206" s="784"/>
      <c r="UII206" s="784"/>
      <c r="UIJ206" s="784"/>
      <c r="UIK206" s="784"/>
      <c r="UIL206" s="784"/>
      <c r="UIM206" s="784"/>
      <c r="UIN206" s="784"/>
      <c r="UIO206" s="784"/>
      <c r="UIP206" s="784"/>
      <c r="UIQ206" s="784"/>
      <c r="UIR206" s="784"/>
      <c r="UIS206" s="784"/>
      <c r="UIT206" s="784"/>
      <c r="UIU206" s="784"/>
      <c r="UIV206" s="784"/>
      <c r="UIW206" s="784"/>
      <c r="UIX206" s="784"/>
      <c r="UIY206" s="784"/>
      <c r="UIZ206" s="784"/>
      <c r="UJA206" s="784"/>
      <c r="UJB206" s="784"/>
      <c r="UJC206" s="784"/>
      <c r="UJD206" s="784"/>
      <c r="UJE206" s="784"/>
      <c r="UJF206" s="784"/>
      <c r="UJG206" s="784"/>
      <c r="UJH206" s="784"/>
      <c r="UJI206" s="784"/>
      <c r="UJJ206" s="784"/>
      <c r="UJK206" s="784"/>
      <c r="UJL206" s="784"/>
      <c r="UJM206" s="784"/>
      <c r="UJN206" s="784"/>
      <c r="UJO206" s="784"/>
      <c r="UJP206" s="784"/>
      <c r="UJQ206" s="784"/>
      <c r="UJR206" s="784"/>
      <c r="UJS206" s="784"/>
      <c r="UJT206" s="784"/>
      <c r="UJU206" s="784"/>
      <c r="UJV206" s="784"/>
      <c r="UJW206" s="784"/>
      <c r="UJX206" s="784"/>
      <c r="UJY206" s="784"/>
      <c r="UJZ206" s="784"/>
      <c r="UKA206" s="784"/>
      <c r="UKB206" s="784"/>
      <c r="UKC206" s="784"/>
      <c r="UKD206" s="784"/>
      <c r="UKE206" s="784"/>
      <c r="UKF206" s="784"/>
      <c r="UKG206" s="784"/>
      <c r="UKH206" s="784"/>
      <c r="UKI206" s="784"/>
      <c r="UKJ206" s="784"/>
      <c r="UKK206" s="784"/>
      <c r="UKL206" s="784"/>
      <c r="UKM206" s="784"/>
      <c r="UKN206" s="784"/>
      <c r="UKO206" s="784"/>
      <c r="UKP206" s="784"/>
      <c r="UKQ206" s="784"/>
      <c r="UKR206" s="784"/>
      <c r="UKS206" s="784"/>
      <c r="UKT206" s="784"/>
      <c r="UKU206" s="784"/>
      <c r="UKV206" s="784"/>
      <c r="UKW206" s="784"/>
      <c r="UKX206" s="784"/>
      <c r="UKY206" s="784"/>
      <c r="UKZ206" s="784"/>
      <c r="ULA206" s="784"/>
      <c r="ULB206" s="784"/>
      <c r="ULC206" s="784"/>
      <c r="ULD206" s="784"/>
      <c r="ULE206" s="784"/>
      <c r="ULF206" s="784"/>
      <c r="ULG206" s="784"/>
      <c r="ULH206" s="784"/>
      <c r="ULI206" s="784"/>
      <c r="ULJ206" s="784"/>
      <c r="ULK206" s="784"/>
      <c r="ULL206" s="784"/>
      <c r="ULM206" s="784"/>
      <c r="ULN206" s="784"/>
      <c r="ULO206" s="784"/>
      <c r="ULP206" s="784"/>
      <c r="ULQ206" s="784"/>
      <c r="ULR206" s="784"/>
      <c r="ULS206" s="784"/>
      <c r="ULT206" s="784"/>
      <c r="ULU206" s="784"/>
      <c r="ULV206" s="784"/>
      <c r="ULW206" s="784"/>
      <c r="ULX206" s="784"/>
      <c r="ULY206" s="784"/>
      <c r="ULZ206" s="784"/>
      <c r="UMA206" s="784"/>
      <c r="UMB206" s="784"/>
      <c r="UMC206" s="784"/>
      <c r="UMD206" s="784"/>
      <c r="UME206" s="784"/>
      <c r="UMF206" s="784"/>
      <c r="UMG206" s="784"/>
      <c r="UMH206" s="784"/>
      <c r="UMI206" s="784"/>
      <c r="UMJ206" s="784"/>
      <c r="UMK206" s="784"/>
      <c r="UML206" s="784"/>
      <c r="UMM206" s="784"/>
      <c r="UMN206" s="784"/>
      <c r="UMO206" s="784"/>
      <c r="UMP206" s="784"/>
      <c r="UMQ206" s="784"/>
      <c r="UMR206" s="784"/>
      <c r="UMS206" s="784"/>
      <c r="UMT206" s="784"/>
      <c r="UMU206" s="784"/>
      <c r="UMV206" s="784"/>
      <c r="UMW206" s="784"/>
      <c r="UMX206" s="784"/>
      <c r="UMY206" s="784"/>
      <c r="UMZ206" s="784"/>
      <c r="UNA206" s="784"/>
      <c r="UNB206" s="784"/>
      <c r="UNC206" s="784"/>
      <c r="UND206" s="784"/>
      <c r="UNE206" s="784"/>
      <c r="UNF206" s="784"/>
      <c r="UNG206" s="784"/>
      <c r="UNH206" s="784"/>
      <c r="UNI206" s="784"/>
      <c r="UNJ206" s="784"/>
      <c r="UNK206" s="784"/>
      <c r="UNL206" s="784"/>
      <c r="UNM206" s="784"/>
      <c r="UNN206" s="784"/>
      <c r="UNO206" s="784"/>
      <c r="UNP206" s="784"/>
      <c r="UNQ206" s="784"/>
      <c r="UNR206" s="784"/>
      <c r="UNS206" s="784"/>
      <c r="UNT206" s="784"/>
      <c r="UNU206" s="784"/>
      <c r="UNV206" s="784"/>
      <c r="UNW206" s="784"/>
      <c r="UNX206" s="784"/>
      <c r="UNY206" s="784"/>
      <c r="UNZ206" s="784"/>
      <c r="UOA206" s="784"/>
      <c r="UOB206" s="784"/>
      <c r="UOC206" s="784"/>
      <c r="UOD206" s="784"/>
      <c r="UOE206" s="784"/>
      <c r="UOF206" s="784"/>
      <c r="UOG206" s="784"/>
      <c r="UOH206" s="784"/>
      <c r="UOI206" s="784"/>
      <c r="UOJ206" s="784"/>
      <c r="UOK206" s="784"/>
      <c r="UOL206" s="784"/>
      <c r="UOM206" s="784"/>
      <c r="UON206" s="784"/>
      <c r="UOO206" s="784"/>
      <c r="UOP206" s="784"/>
      <c r="UOQ206" s="784"/>
      <c r="UOR206" s="784"/>
      <c r="UOS206" s="784"/>
      <c r="UOT206" s="784"/>
      <c r="UOU206" s="784"/>
      <c r="UOV206" s="784"/>
      <c r="UOW206" s="784"/>
      <c r="UOX206" s="784"/>
      <c r="UOY206" s="784"/>
      <c r="UOZ206" s="784"/>
      <c r="UPA206" s="784"/>
      <c r="UPB206" s="784"/>
      <c r="UPC206" s="784"/>
      <c r="UPD206" s="784"/>
      <c r="UPE206" s="784"/>
      <c r="UPF206" s="784"/>
      <c r="UPG206" s="784"/>
      <c r="UPH206" s="784"/>
      <c r="UPI206" s="784"/>
      <c r="UPJ206" s="784"/>
      <c r="UPK206" s="784"/>
      <c r="UPL206" s="784"/>
      <c r="UPM206" s="784"/>
      <c r="UPN206" s="784"/>
      <c r="UPO206" s="784"/>
      <c r="UPP206" s="784"/>
      <c r="UPQ206" s="784"/>
      <c r="UPR206" s="784"/>
      <c r="UPS206" s="784"/>
      <c r="UPT206" s="784"/>
      <c r="UPU206" s="784"/>
      <c r="UPV206" s="784"/>
      <c r="UPW206" s="784"/>
      <c r="UPX206" s="784"/>
      <c r="UPY206" s="784"/>
      <c r="UPZ206" s="784"/>
      <c r="UQA206" s="784"/>
      <c r="UQB206" s="784"/>
      <c r="UQC206" s="784"/>
      <c r="UQD206" s="784"/>
      <c r="UQE206" s="784"/>
      <c r="UQF206" s="784"/>
      <c r="UQG206" s="784"/>
      <c r="UQH206" s="784"/>
      <c r="UQI206" s="784"/>
      <c r="UQJ206" s="784"/>
      <c r="UQK206" s="784"/>
      <c r="UQL206" s="784"/>
      <c r="UQM206" s="784"/>
      <c r="UQN206" s="784"/>
      <c r="UQO206" s="784"/>
      <c r="UQP206" s="784"/>
      <c r="UQQ206" s="784"/>
      <c r="UQR206" s="784"/>
      <c r="UQS206" s="784"/>
      <c r="UQT206" s="784"/>
      <c r="UQU206" s="784"/>
      <c r="UQV206" s="784"/>
      <c r="UQW206" s="784"/>
      <c r="UQX206" s="784"/>
      <c r="UQY206" s="784"/>
      <c r="UQZ206" s="784"/>
      <c r="URA206" s="784"/>
      <c r="URB206" s="784"/>
      <c r="URC206" s="784"/>
      <c r="URD206" s="784"/>
      <c r="URE206" s="784"/>
      <c r="URF206" s="784"/>
      <c r="URG206" s="784"/>
      <c r="URH206" s="784"/>
      <c r="URI206" s="784"/>
      <c r="URJ206" s="784"/>
      <c r="URK206" s="784"/>
      <c r="URL206" s="784"/>
      <c r="URM206" s="784"/>
      <c r="URN206" s="784"/>
      <c r="URO206" s="784"/>
      <c r="URP206" s="784"/>
      <c r="URQ206" s="784"/>
      <c r="URR206" s="784"/>
      <c r="URS206" s="784"/>
      <c r="URT206" s="784"/>
      <c r="URU206" s="784"/>
      <c r="URV206" s="784"/>
      <c r="URW206" s="784"/>
      <c r="URX206" s="784"/>
      <c r="URY206" s="784"/>
      <c r="URZ206" s="784"/>
      <c r="USA206" s="784"/>
      <c r="USB206" s="784"/>
      <c r="USC206" s="784"/>
      <c r="USD206" s="784"/>
      <c r="USE206" s="784"/>
      <c r="USF206" s="784"/>
      <c r="USG206" s="784"/>
      <c r="USH206" s="784"/>
      <c r="USI206" s="784"/>
      <c r="USJ206" s="784"/>
      <c r="USK206" s="784"/>
      <c r="USL206" s="784"/>
      <c r="USM206" s="784"/>
      <c r="USN206" s="784"/>
      <c r="USO206" s="784"/>
      <c r="USP206" s="784"/>
      <c r="USQ206" s="784"/>
      <c r="USR206" s="784"/>
      <c r="USS206" s="784"/>
      <c r="UST206" s="784"/>
      <c r="USU206" s="784"/>
      <c r="USV206" s="784"/>
      <c r="USW206" s="784"/>
      <c r="USX206" s="784"/>
      <c r="USY206" s="784"/>
      <c r="USZ206" s="784"/>
      <c r="UTA206" s="784"/>
      <c r="UTB206" s="784"/>
      <c r="UTC206" s="784"/>
      <c r="UTD206" s="784"/>
      <c r="UTE206" s="784"/>
      <c r="UTF206" s="784"/>
      <c r="UTG206" s="784"/>
      <c r="UTH206" s="784"/>
      <c r="UTI206" s="784"/>
      <c r="UTJ206" s="784"/>
      <c r="UTK206" s="784"/>
      <c r="UTL206" s="784"/>
      <c r="UTM206" s="784"/>
      <c r="UTN206" s="784"/>
      <c r="UTO206" s="784"/>
      <c r="UTP206" s="784"/>
      <c r="UTQ206" s="784"/>
      <c r="UTR206" s="784"/>
      <c r="UTS206" s="784"/>
      <c r="UTT206" s="784"/>
      <c r="UTU206" s="784"/>
      <c r="UTV206" s="784"/>
      <c r="UTW206" s="784"/>
      <c r="UTX206" s="784"/>
      <c r="UTY206" s="784"/>
      <c r="UTZ206" s="784"/>
      <c r="UUA206" s="784"/>
      <c r="UUB206" s="784"/>
      <c r="UUC206" s="784"/>
      <c r="UUD206" s="784"/>
      <c r="UUE206" s="784"/>
      <c r="UUF206" s="784"/>
      <c r="UUG206" s="784"/>
      <c r="UUH206" s="784"/>
      <c r="UUI206" s="784"/>
      <c r="UUJ206" s="784"/>
      <c r="UUK206" s="784"/>
      <c r="UUL206" s="784"/>
      <c r="UUM206" s="784"/>
      <c r="UUN206" s="784"/>
      <c r="UUO206" s="784"/>
      <c r="UUP206" s="784"/>
      <c r="UUQ206" s="784"/>
      <c r="UUR206" s="784"/>
      <c r="UUS206" s="784"/>
      <c r="UUT206" s="784"/>
      <c r="UUU206" s="784"/>
      <c r="UUV206" s="784"/>
      <c r="UUW206" s="784"/>
      <c r="UUX206" s="784"/>
      <c r="UUY206" s="784"/>
      <c r="UUZ206" s="784"/>
      <c r="UVA206" s="784"/>
      <c r="UVB206" s="784"/>
      <c r="UVC206" s="784"/>
      <c r="UVD206" s="784"/>
      <c r="UVE206" s="784"/>
      <c r="UVF206" s="784"/>
      <c r="UVG206" s="784"/>
      <c r="UVH206" s="784"/>
      <c r="UVI206" s="784"/>
      <c r="UVJ206" s="784"/>
      <c r="UVK206" s="784"/>
      <c r="UVL206" s="784"/>
      <c r="UVM206" s="784"/>
      <c r="UVN206" s="784"/>
      <c r="UVO206" s="784"/>
      <c r="UVP206" s="784"/>
      <c r="UVQ206" s="784"/>
      <c r="UVR206" s="784"/>
      <c r="UVS206" s="784"/>
      <c r="UVT206" s="784"/>
      <c r="UVU206" s="784"/>
      <c r="UVV206" s="784"/>
      <c r="UVW206" s="784"/>
      <c r="UVX206" s="784"/>
      <c r="UVY206" s="784"/>
      <c r="UVZ206" s="784"/>
      <c r="UWA206" s="784"/>
      <c r="UWB206" s="784"/>
      <c r="UWC206" s="784"/>
      <c r="UWD206" s="784"/>
      <c r="UWE206" s="784"/>
      <c r="UWF206" s="784"/>
      <c r="UWG206" s="784"/>
      <c r="UWH206" s="784"/>
      <c r="UWI206" s="784"/>
      <c r="UWJ206" s="784"/>
      <c r="UWK206" s="784"/>
      <c r="UWL206" s="784"/>
      <c r="UWM206" s="784"/>
      <c r="UWN206" s="784"/>
      <c r="UWO206" s="784"/>
      <c r="UWP206" s="784"/>
      <c r="UWQ206" s="784"/>
      <c r="UWR206" s="784"/>
      <c r="UWS206" s="784"/>
      <c r="UWT206" s="784"/>
      <c r="UWU206" s="784"/>
      <c r="UWV206" s="784"/>
      <c r="UWW206" s="784"/>
      <c r="UWX206" s="784"/>
      <c r="UWY206" s="784"/>
      <c r="UWZ206" s="784"/>
      <c r="UXA206" s="784"/>
      <c r="UXB206" s="784"/>
      <c r="UXC206" s="784"/>
      <c r="UXD206" s="784"/>
      <c r="UXE206" s="784"/>
      <c r="UXF206" s="784"/>
      <c r="UXG206" s="784"/>
      <c r="UXH206" s="784"/>
      <c r="UXI206" s="784"/>
      <c r="UXJ206" s="784"/>
      <c r="UXK206" s="784"/>
      <c r="UXL206" s="784"/>
      <c r="UXM206" s="784"/>
      <c r="UXN206" s="784"/>
      <c r="UXO206" s="784"/>
      <c r="UXP206" s="784"/>
      <c r="UXQ206" s="784"/>
      <c r="UXR206" s="784"/>
      <c r="UXS206" s="784"/>
      <c r="UXT206" s="784"/>
      <c r="UXU206" s="784"/>
      <c r="UXV206" s="784"/>
      <c r="UXW206" s="784"/>
      <c r="UXX206" s="784"/>
      <c r="UXY206" s="784"/>
      <c r="UXZ206" s="784"/>
      <c r="UYA206" s="784"/>
      <c r="UYB206" s="784"/>
      <c r="UYC206" s="784"/>
      <c r="UYD206" s="784"/>
      <c r="UYE206" s="784"/>
      <c r="UYF206" s="784"/>
      <c r="UYG206" s="784"/>
      <c r="UYH206" s="784"/>
      <c r="UYI206" s="784"/>
      <c r="UYJ206" s="784"/>
      <c r="UYK206" s="784"/>
      <c r="UYL206" s="784"/>
      <c r="UYM206" s="784"/>
      <c r="UYN206" s="784"/>
      <c r="UYO206" s="784"/>
      <c r="UYP206" s="784"/>
      <c r="UYQ206" s="784"/>
      <c r="UYR206" s="784"/>
      <c r="UYS206" s="784"/>
      <c r="UYT206" s="784"/>
      <c r="UYU206" s="784"/>
      <c r="UYV206" s="784"/>
      <c r="UYW206" s="784"/>
      <c r="UYX206" s="784"/>
      <c r="UYY206" s="784"/>
      <c r="UYZ206" s="784"/>
      <c r="UZA206" s="784"/>
      <c r="UZB206" s="784"/>
      <c r="UZC206" s="784"/>
      <c r="UZD206" s="784"/>
      <c r="UZE206" s="784"/>
      <c r="UZF206" s="784"/>
      <c r="UZG206" s="784"/>
      <c r="UZH206" s="784"/>
      <c r="UZI206" s="784"/>
      <c r="UZJ206" s="784"/>
      <c r="UZK206" s="784"/>
      <c r="UZL206" s="784"/>
      <c r="UZM206" s="784"/>
      <c r="UZN206" s="784"/>
      <c r="UZO206" s="784"/>
      <c r="UZP206" s="784"/>
      <c r="UZQ206" s="784"/>
      <c r="UZR206" s="784"/>
      <c r="UZS206" s="784"/>
      <c r="UZT206" s="784"/>
      <c r="UZU206" s="784"/>
      <c r="UZV206" s="784"/>
      <c r="UZW206" s="784"/>
      <c r="UZX206" s="784"/>
      <c r="UZY206" s="784"/>
      <c r="UZZ206" s="784"/>
      <c r="VAA206" s="784"/>
      <c r="VAB206" s="784"/>
      <c r="VAC206" s="784"/>
      <c r="VAD206" s="784"/>
      <c r="VAE206" s="784"/>
      <c r="VAF206" s="784"/>
      <c r="VAG206" s="784"/>
      <c r="VAH206" s="784"/>
      <c r="VAI206" s="784"/>
      <c r="VAJ206" s="784"/>
      <c r="VAK206" s="784"/>
      <c r="VAL206" s="784"/>
      <c r="VAM206" s="784"/>
      <c r="VAN206" s="784"/>
      <c r="VAO206" s="784"/>
      <c r="VAP206" s="784"/>
      <c r="VAQ206" s="784"/>
      <c r="VAR206" s="784"/>
      <c r="VAS206" s="784"/>
      <c r="VAT206" s="784"/>
      <c r="VAU206" s="784"/>
      <c r="VAV206" s="784"/>
      <c r="VAW206" s="784"/>
      <c r="VAX206" s="784"/>
      <c r="VAY206" s="784"/>
      <c r="VAZ206" s="784"/>
      <c r="VBA206" s="784"/>
      <c r="VBB206" s="784"/>
      <c r="VBC206" s="784"/>
      <c r="VBD206" s="784"/>
      <c r="VBE206" s="784"/>
      <c r="VBF206" s="784"/>
      <c r="VBG206" s="784"/>
      <c r="VBH206" s="784"/>
      <c r="VBI206" s="784"/>
      <c r="VBJ206" s="784"/>
      <c r="VBK206" s="784"/>
      <c r="VBL206" s="784"/>
      <c r="VBM206" s="784"/>
      <c r="VBN206" s="784"/>
      <c r="VBO206" s="784"/>
      <c r="VBP206" s="784"/>
      <c r="VBQ206" s="784"/>
      <c r="VBR206" s="784"/>
      <c r="VBS206" s="784"/>
      <c r="VBT206" s="784"/>
      <c r="VBU206" s="784"/>
      <c r="VBV206" s="784"/>
      <c r="VBW206" s="784"/>
      <c r="VBX206" s="784"/>
      <c r="VBY206" s="784"/>
      <c r="VBZ206" s="784"/>
      <c r="VCA206" s="784"/>
      <c r="VCB206" s="784"/>
      <c r="VCC206" s="784"/>
      <c r="VCD206" s="784"/>
      <c r="VCE206" s="784"/>
      <c r="VCF206" s="784"/>
      <c r="VCG206" s="784"/>
      <c r="VCH206" s="784"/>
      <c r="VCI206" s="784"/>
      <c r="VCJ206" s="784"/>
      <c r="VCK206" s="784"/>
      <c r="VCL206" s="784"/>
      <c r="VCM206" s="784"/>
      <c r="VCN206" s="784"/>
      <c r="VCO206" s="784"/>
      <c r="VCP206" s="784"/>
      <c r="VCQ206" s="784"/>
      <c r="VCR206" s="784"/>
      <c r="VCS206" s="784"/>
      <c r="VCT206" s="784"/>
      <c r="VCU206" s="784"/>
      <c r="VCV206" s="784"/>
      <c r="VCW206" s="784"/>
      <c r="VCX206" s="784"/>
      <c r="VCY206" s="784"/>
      <c r="VCZ206" s="784"/>
      <c r="VDA206" s="784"/>
      <c r="VDB206" s="784"/>
      <c r="VDC206" s="784"/>
      <c r="VDD206" s="784"/>
      <c r="VDE206" s="784"/>
      <c r="VDF206" s="784"/>
      <c r="VDG206" s="784"/>
      <c r="VDH206" s="784"/>
      <c r="VDI206" s="784"/>
      <c r="VDJ206" s="784"/>
      <c r="VDK206" s="784"/>
      <c r="VDL206" s="784"/>
      <c r="VDM206" s="784"/>
      <c r="VDN206" s="784"/>
      <c r="VDO206" s="784"/>
      <c r="VDP206" s="784"/>
      <c r="VDQ206" s="784"/>
      <c r="VDR206" s="784"/>
      <c r="VDS206" s="784"/>
      <c r="VDT206" s="784"/>
      <c r="VDU206" s="784"/>
      <c r="VDV206" s="784"/>
      <c r="VDW206" s="784"/>
      <c r="VDX206" s="784"/>
      <c r="VDY206" s="784"/>
      <c r="VDZ206" s="784"/>
      <c r="VEA206" s="784"/>
      <c r="VEB206" s="784"/>
      <c r="VEC206" s="784"/>
      <c r="VED206" s="784"/>
      <c r="VEE206" s="784"/>
      <c r="VEF206" s="784"/>
      <c r="VEG206" s="784"/>
      <c r="VEH206" s="784"/>
      <c r="VEI206" s="784"/>
      <c r="VEJ206" s="784"/>
      <c r="VEK206" s="784"/>
      <c r="VEL206" s="784"/>
      <c r="VEM206" s="784"/>
      <c r="VEN206" s="784"/>
      <c r="VEO206" s="784"/>
      <c r="VEP206" s="784"/>
      <c r="VEQ206" s="784"/>
      <c r="VER206" s="784"/>
      <c r="VES206" s="784"/>
      <c r="VET206" s="784"/>
      <c r="VEU206" s="784"/>
      <c r="VEV206" s="784"/>
      <c r="VEW206" s="784"/>
      <c r="VEX206" s="784"/>
      <c r="VEY206" s="784"/>
      <c r="VEZ206" s="784"/>
      <c r="VFA206" s="784"/>
      <c r="VFB206" s="784"/>
      <c r="VFC206" s="784"/>
      <c r="VFD206" s="784"/>
      <c r="VFE206" s="784"/>
      <c r="VFF206" s="784"/>
      <c r="VFG206" s="784"/>
      <c r="VFH206" s="784"/>
      <c r="VFI206" s="784"/>
      <c r="VFJ206" s="784"/>
      <c r="VFK206" s="784"/>
      <c r="VFL206" s="784"/>
      <c r="VFM206" s="784"/>
      <c r="VFN206" s="784"/>
      <c r="VFO206" s="784"/>
      <c r="VFP206" s="784"/>
      <c r="VFQ206" s="784"/>
      <c r="VFR206" s="784"/>
      <c r="VFS206" s="784"/>
      <c r="VFT206" s="784"/>
      <c r="VFU206" s="784"/>
      <c r="VFV206" s="784"/>
      <c r="VFW206" s="784"/>
      <c r="VFX206" s="784"/>
      <c r="VFY206" s="784"/>
      <c r="VFZ206" s="784"/>
      <c r="VGA206" s="784"/>
      <c r="VGB206" s="784"/>
      <c r="VGC206" s="784"/>
      <c r="VGD206" s="784"/>
      <c r="VGE206" s="784"/>
      <c r="VGF206" s="784"/>
      <c r="VGG206" s="784"/>
      <c r="VGH206" s="784"/>
      <c r="VGI206" s="784"/>
      <c r="VGJ206" s="784"/>
      <c r="VGK206" s="784"/>
      <c r="VGL206" s="784"/>
      <c r="VGM206" s="784"/>
      <c r="VGN206" s="784"/>
      <c r="VGO206" s="784"/>
      <c r="VGP206" s="784"/>
      <c r="VGQ206" s="784"/>
      <c r="VGR206" s="784"/>
      <c r="VGS206" s="784"/>
      <c r="VGT206" s="784"/>
      <c r="VGU206" s="784"/>
      <c r="VGV206" s="784"/>
      <c r="VGW206" s="784"/>
      <c r="VGX206" s="784"/>
      <c r="VGY206" s="784"/>
      <c r="VGZ206" s="784"/>
      <c r="VHA206" s="784"/>
      <c r="VHB206" s="784"/>
      <c r="VHC206" s="784"/>
      <c r="VHD206" s="784"/>
      <c r="VHE206" s="784"/>
      <c r="VHF206" s="784"/>
      <c r="VHG206" s="784"/>
      <c r="VHH206" s="784"/>
      <c r="VHI206" s="784"/>
      <c r="VHJ206" s="784"/>
      <c r="VHK206" s="784"/>
      <c r="VHL206" s="784"/>
      <c r="VHM206" s="784"/>
      <c r="VHN206" s="784"/>
      <c r="VHO206" s="784"/>
      <c r="VHP206" s="784"/>
      <c r="VHQ206" s="784"/>
      <c r="VHR206" s="784"/>
      <c r="VHS206" s="784"/>
      <c r="VHT206" s="784"/>
      <c r="VHU206" s="784"/>
      <c r="VHV206" s="784"/>
      <c r="VHW206" s="784"/>
      <c r="VHX206" s="784"/>
      <c r="VHY206" s="784"/>
      <c r="VHZ206" s="784"/>
      <c r="VIA206" s="784"/>
      <c r="VIB206" s="784"/>
      <c r="VIC206" s="784"/>
      <c r="VID206" s="784"/>
      <c r="VIE206" s="784"/>
      <c r="VIF206" s="784"/>
      <c r="VIG206" s="784"/>
      <c r="VIH206" s="784"/>
      <c r="VII206" s="784"/>
      <c r="VIJ206" s="784"/>
      <c r="VIK206" s="784"/>
      <c r="VIL206" s="784"/>
      <c r="VIM206" s="784"/>
      <c r="VIN206" s="784"/>
      <c r="VIO206" s="784"/>
      <c r="VIP206" s="784"/>
      <c r="VIQ206" s="784"/>
      <c r="VIR206" s="784"/>
      <c r="VIS206" s="784"/>
      <c r="VIT206" s="784"/>
      <c r="VIU206" s="784"/>
      <c r="VIV206" s="784"/>
      <c r="VIW206" s="784"/>
      <c r="VIX206" s="784"/>
      <c r="VIY206" s="784"/>
      <c r="VIZ206" s="784"/>
      <c r="VJA206" s="784"/>
      <c r="VJB206" s="784"/>
      <c r="VJC206" s="784"/>
      <c r="VJD206" s="784"/>
      <c r="VJE206" s="784"/>
      <c r="VJF206" s="784"/>
      <c r="VJG206" s="784"/>
      <c r="VJH206" s="784"/>
      <c r="VJI206" s="784"/>
      <c r="VJJ206" s="784"/>
      <c r="VJK206" s="784"/>
      <c r="VJL206" s="784"/>
      <c r="VJM206" s="784"/>
      <c r="VJN206" s="784"/>
      <c r="VJO206" s="784"/>
      <c r="VJP206" s="784"/>
      <c r="VJQ206" s="784"/>
      <c r="VJR206" s="784"/>
      <c r="VJS206" s="784"/>
      <c r="VJT206" s="784"/>
      <c r="VJU206" s="784"/>
      <c r="VJV206" s="784"/>
      <c r="VJW206" s="784"/>
      <c r="VJX206" s="784"/>
      <c r="VJY206" s="784"/>
      <c r="VJZ206" s="784"/>
      <c r="VKA206" s="784"/>
      <c r="VKB206" s="784"/>
      <c r="VKC206" s="784"/>
      <c r="VKD206" s="784"/>
      <c r="VKE206" s="784"/>
      <c r="VKF206" s="784"/>
      <c r="VKG206" s="784"/>
      <c r="VKH206" s="784"/>
      <c r="VKI206" s="784"/>
      <c r="VKJ206" s="784"/>
      <c r="VKK206" s="784"/>
      <c r="VKL206" s="784"/>
      <c r="VKM206" s="784"/>
      <c r="VKN206" s="784"/>
      <c r="VKO206" s="784"/>
      <c r="VKP206" s="784"/>
      <c r="VKQ206" s="784"/>
      <c r="VKR206" s="784"/>
      <c r="VKS206" s="784"/>
      <c r="VKT206" s="784"/>
      <c r="VKU206" s="784"/>
      <c r="VKV206" s="784"/>
      <c r="VKW206" s="784"/>
      <c r="VKX206" s="784"/>
      <c r="VKY206" s="784"/>
      <c r="VKZ206" s="784"/>
      <c r="VLA206" s="784"/>
      <c r="VLB206" s="784"/>
      <c r="VLC206" s="784"/>
      <c r="VLD206" s="784"/>
      <c r="VLE206" s="784"/>
      <c r="VLF206" s="784"/>
      <c r="VLG206" s="784"/>
      <c r="VLH206" s="784"/>
      <c r="VLI206" s="784"/>
      <c r="VLJ206" s="784"/>
      <c r="VLK206" s="784"/>
      <c r="VLL206" s="784"/>
      <c r="VLM206" s="784"/>
      <c r="VLN206" s="784"/>
      <c r="VLO206" s="784"/>
      <c r="VLP206" s="784"/>
      <c r="VLQ206" s="784"/>
      <c r="VLR206" s="784"/>
      <c r="VLS206" s="784"/>
      <c r="VLT206" s="784"/>
      <c r="VLU206" s="784"/>
      <c r="VLV206" s="784"/>
      <c r="VLW206" s="784"/>
      <c r="VLX206" s="784"/>
      <c r="VLY206" s="784"/>
      <c r="VLZ206" s="784"/>
      <c r="VMA206" s="784"/>
      <c r="VMB206" s="784"/>
      <c r="VMC206" s="784"/>
      <c r="VMD206" s="784"/>
      <c r="VME206" s="784"/>
      <c r="VMF206" s="784"/>
      <c r="VMG206" s="784"/>
      <c r="VMH206" s="784"/>
      <c r="VMI206" s="784"/>
      <c r="VMJ206" s="784"/>
      <c r="VMK206" s="784"/>
      <c r="VML206" s="784"/>
      <c r="VMM206" s="784"/>
      <c r="VMN206" s="784"/>
      <c r="VMO206" s="784"/>
      <c r="VMP206" s="784"/>
      <c r="VMQ206" s="784"/>
      <c r="VMR206" s="784"/>
      <c r="VMS206" s="784"/>
      <c r="VMT206" s="784"/>
      <c r="VMU206" s="784"/>
      <c r="VMV206" s="784"/>
      <c r="VMW206" s="784"/>
      <c r="VMX206" s="784"/>
      <c r="VMY206" s="784"/>
      <c r="VMZ206" s="784"/>
      <c r="VNA206" s="784"/>
      <c r="VNB206" s="784"/>
      <c r="VNC206" s="784"/>
      <c r="VND206" s="784"/>
      <c r="VNE206" s="784"/>
      <c r="VNF206" s="784"/>
      <c r="VNG206" s="784"/>
      <c r="VNH206" s="784"/>
      <c r="VNI206" s="784"/>
      <c r="VNJ206" s="784"/>
      <c r="VNK206" s="784"/>
      <c r="VNL206" s="784"/>
      <c r="VNM206" s="784"/>
      <c r="VNN206" s="784"/>
      <c r="VNO206" s="784"/>
      <c r="VNP206" s="784"/>
      <c r="VNQ206" s="784"/>
      <c r="VNR206" s="784"/>
      <c r="VNS206" s="784"/>
      <c r="VNT206" s="784"/>
      <c r="VNU206" s="784"/>
      <c r="VNV206" s="784"/>
      <c r="VNW206" s="784"/>
      <c r="VNX206" s="784"/>
      <c r="VNY206" s="784"/>
      <c r="VNZ206" s="784"/>
      <c r="VOA206" s="784"/>
      <c r="VOB206" s="784"/>
      <c r="VOC206" s="784"/>
      <c r="VOD206" s="784"/>
      <c r="VOE206" s="784"/>
      <c r="VOF206" s="784"/>
      <c r="VOG206" s="784"/>
      <c r="VOH206" s="784"/>
      <c r="VOI206" s="784"/>
      <c r="VOJ206" s="784"/>
      <c r="VOK206" s="784"/>
      <c r="VOL206" s="784"/>
      <c r="VOM206" s="784"/>
      <c r="VON206" s="784"/>
      <c r="VOO206" s="784"/>
      <c r="VOP206" s="784"/>
      <c r="VOQ206" s="784"/>
      <c r="VOR206" s="784"/>
      <c r="VOS206" s="784"/>
      <c r="VOT206" s="784"/>
      <c r="VOU206" s="784"/>
      <c r="VOV206" s="784"/>
      <c r="VOW206" s="784"/>
      <c r="VOX206" s="784"/>
      <c r="VOY206" s="784"/>
      <c r="VOZ206" s="784"/>
      <c r="VPA206" s="784"/>
      <c r="VPB206" s="784"/>
      <c r="VPC206" s="784"/>
      <c r="VPD206" s="784"/>
      <c r="VPE206" s="784"/>
      <c r="VPF206" s="784"/>
      <c r="VPG206" s="784"/>
      <c r="VPH206" s="784"/>
      <c r="VPI206" s="784"/>
      <c r="VPJ206" s="784"/>
      <c r="VPK206" s="784"/>
      <c r="VPL206" s="784"/>
      <c r="VPM206" s="784"/>
      <c r="VPN206" s="784"/>
      <c r="VPO206" s="784"/>
      <c r="VPP206" s="784"/>
      <c r="VPQ206" s="784"/>
      <c r="VPR206" s="784"/>
      <c r="VPS206" s="784"/>
      <c r="VPT206" s="784"/>
      <c r="VPU206" s="784"/>
      <c r="VPV206" s="784"/>
      <c r="VPW206" s="784"/>
      <c r="VPX206" s="784"/>
      <c r="VPY206" s="784"/>
      <c r="VPZ206" s="784"/>
      <c r="VQA206" s="784"/>
      <c r="VQB206" s="784"/>
      <c r="VQC206" s="784"/>
      <c r="VQD206" s="784"/>
      <c r="VQE206" s="784"/>
      <c r="VQF206" s="784"/>
      <c r="VQG206" s="784"/>
      <c r="VQH206" s="784"/>
      <c r="VQI206" s="784"/>
      <c r="VQJ206" s="784"/>
      <c r="VQK206" s="784"/>
      <c r="VQL206" s="784"/>
      <c r="VQM206" s="784"/>
      <c r="VQN206" s="784"/>
      <c r="VQO206" s="784"/>
      <c r="VQP206" s="784"/>
      <c r="VQQ206" s="784"/>
      <c r="VQR206" s="784"/>
      <c r="VQS206" s="784"/>
      <c r="VQT206" s="784"/>
      <c r="VQU206" s="784"/>
      <c r="VQV206" s="784"/>
      <c r="VQW206" s="784"/>
      <c r="VQX206" s="784"/>
      <c r="VQY206" s="784"/>
      <c r="VQZ206" s="784"/>
      <c r="VRA206" s="784"/>
      <c r="VRB206" s="784"/>
      <c r="VRC206" s="784"/>
      <c r="VRD206" s="784"/>
      <c r="VRE206" s="784"/>
      <c r="VRF206" s="784"/>
      <c r="VRG206" s="784"/>
      <c r="VRH206" s="784"/>
      <c r="VRI206" s="784"/>
      <c r="VRJ206" s="784"/>
      <c r="VRK206" s="784"/>
      <c r="VRL206" s="784"/>
      <c r="VRM206" s="784"/>
      <c r="VRN206" s="784"/>
      <c r="VRO206" s="784"/>
      <c r="VRP206" s="784"/>
      <c r="VRQ206" s="784"/>
      <c r="VRR206" s="784"/>
      <c r="VRS206" s="784"/>
      <c r="VRT206" s="784"/>
      <c r="VRU206" s="784"/>
      <c r="VRV206" s="784"/>
      <c r="VRW206" s="784"/>
      <c r="VRX206" s="784"/>
      <c r="VRY206" s="784"/>
      <c r="VRZ206" s="784"/>
      <c r="VSA206" s="784"/>
      <c r="VSB206" s="784"/>
      <c r="VSC206" s="784"/>
      <c r="VSD206" s="784"/>
      <c r="VSE206" s="784"/>
      <c r="VSF206" s="784"/>
      <c r="VSG206" s="784"/>
      <c r="VSH206" s="784"/>
      <c r="VSI206" s="784"/>
      <c r="VSJ206" s="784"/>
      <c r="VSK206" s="784"/>
      <c r="VSL206" s="784"/>
      <c r="VSM206" s="784"/>
      <c r="VSN206" s="784"/>
      <c r="VSO206" s="784"/>
      <c r="VSP206" s="784"/>
      <c r="VSQ206" s="784"/>
      <c r="VSR206" s="784"/>
      <c r="VSS206" s="784"/>
      <c r="VST206" s="784"/>
      <c r="VSU206" s="784"/>
      <c r="VSV206" s="784"/>
      <c r="VSW206" s="784"/>
      <c r="VSX206" s="784"/>
      <c r="VSY206" s="784"/>
      <c r="VSZ206" s="784"/>
      <c r="VTA206" s="784"/>
      <c r="VTB206" s="784"/>
      <c r="VTC206" s="784"/>
      <c r="VTD206" s="784"/>
      <c r="VTE206" s="784"/>
      <c r="VTF206" s="784"/>
      <c r="VTG206" s="784"/>
      <c r="VTH206" s="784"/>
      <c r="VTI206" s="784"/>
      <c r="VTJ206" s="784"/>
      <c r="VTK206" s="784"/>
      <c r="VTL206" s="784"/>
      <c r="VTM206" s="784"/>
      <c r="VTN206" s="784"/>
      <c r="VTO206" s="784"/>
      <c r="VTP206" s="784"/>
      <c r="VTQ206" s="784"/>
      <c r="VTR206" s="784"/>
      <c r="VTS206" s="784"/>
      <c r="VTT206" s="784"/>
      <c r="VTU206" s="784"/>
      <c r="VTV206" s="784"/>
      <c r="VTW206" s="784"/>
      <c r="VTX206" s="784"/>
      <c r="VTY206" s="784"/>
      <c r="VTZ206" s="784"/>
      <c r="VUA206" s="784"/>
      <c r="VUB206" s="784"/>
      <c r="VUC206" s="784"/>
      <c r="VUD206" s="784"/>
      <c r="VUE206" s="784"/>
      <c r="VUF206" s="784"/>
      <c r="VUG206" s="784"/>
      <c r="VUH206" s="784"/>
      <c r="VUI206" s="784"/>
      <c r="VUJ206" s="784"/>
      <c r="VUK206" s="784"/>
      <c r="VUL206" s="784"/>
      <c r="VUM206" s="784"/>
      <c r="VUN206" s="784"/>
      <c r="VUO206" s="784"/>
      <c r="VUP206" s="784"/>
      <c r="VUQ206" s="784"/>
      <c r="VUR206" s="784"/>
      <c r="VUS206" s="784"/>
      <c r="VUT206" s="784"/>
      <c r="VUU206" s="784"/>
      <c r="VUV206" s="784"/>
      <c r="VUW206" s="784"/>
      <c r="VUX206" s="784"/>
      <c r="VUY206" s="784"/>
      <c r="VUZ206" s="784"/>
      <c r="VVA206" s="784"/>
      <c r="VVB206" s="784"/>
      <c r="VVC206" s="784"/>
      <c r="VVD206" s="784"/>
      <c r="VVE206" s="784"/>
      <c r="VVF206" s="784"/>
      <c r="VVG206" s="784"/>
      <c r="VVH206" s="784"/>
      <c r="VVI206" s="784"/>
      <c r="VVJ206" s="784"/>
      <c r="VVK206" s="784"/>
      <c r="VVL206" s="784"/>
      <c r="VVM206" s="784"/>
      <c r="VVN206" s="784"/>
      <c r="VVO206" s="784"/>
      <c r="VVP206" s="784"/>
      <c r="VVQ206" s="784"/>
      <c r="VVR206" s="784"/>
      <c r="VVS206" s="784"/>
      <c r="VVT206" s="784"/>
      <c r="VVU206" s="784"/>
      <c r="VVV206" s="784"/>
      <c r="VVW206" s="784"/>
      <c r="VVX206" s="784"/>
      <c r="VVY206" s="784"/>
      <c r="VVZ206" s="784"/>
      <c r="VWA206" s="784"/>
      <c r="VWB206" s="784"/>
      <c r="VWC206" s="784"/>
      <c r="VWD206" s="784"/>
      <c r="VWE206" s="784"/>
      <c r="VWF206" s="784"/>
      <c r="VWG206" s="784"/>
      <c r="VWH206" s="784"/>
      <c r="VWI206" s="784"/>
      <c r="VWJ206" s="784"/>
      <c r="VWK206" s="784"/>
      <c r="VWL206" s="784"/>
      <c r="VWM206" s="784"/>
      <c r="VWN206" s="784"/>
      <c r="VWO206" s="784"/>
      <c r="VWP206" s="784"/>
      <c r="VWQ206" s="784"/>
      <c r="VWR206" s="784"/>
      <c r="VWS206" s="784"/>
      <c r="VWT206" s="784"/>
      <c r="VWU206" s="784"/>
      <c r="VWV206" s="784"/>
      <c r="VWW206" s="784"/>
      <c r="VWX206" s="784"/>
      <c r="VWY206" s="784"/>
      <c r="VWZ206" s="784"/>
      <c r="VXA206" s="784"/>
      <c r="VXB206" s="784"/>
      <c r="VXC206" s="784"/>
      <c r="VXD206" s="784"/>
      <c r="VXE206" s="784"/>
      <c r="VXF206" s="784"/>
      <c r="VXG206" s="784"/>
      <c r="VXH206" s="784"/>
      <c r="VXI206" s="784"/>
      <c r="VXJ206" s="784"/>
      <c r="VXK206" s="784"/>
      <c r="VXL206" s="784"/>
      <c r="VXM206" s="784"/>
      <c r="VXN206" s="784"/>
      <c r="VXO206" s="784"/>
      <c r="VXP206" s="784"/>
      <c r="VXQ206" s="784"/>
      <c r="VXR206" s="784"/>
      <c r="VXS206" s="784"/>
      <c r="VXT206" s="784"/>
      <c r="VXU206" s="784"/>
      <c r="VXV206" s="784"/>
      <c r="VXW206" s="784"/>
      <c r="VXX206" s="784"/>
      <c r="VXY206" s="784"/>
      <c r="VXZ206" s="784"/>
      <c r="VYA206" s="784"/>
      <c r="VYB206" s="784"/>
      <c r="VYC206" s="784"/>
      <c r="VYD206" s="784"/>
      <c r="VYE206" s="784"/>
      <c r="VYF206" s="784"/>
      <c r="VYG206" s="784"/>
      <c r="VYH206" s="784"/>
      <c r="VYI206" s="784"/>
      <c r="VYJ206" s="784"/>
      <c r="VYK206" s="784"/>
      <c r="VYL206" s="784"/>
      <c r="VYM206" s="784"/>
      <c r="VYN206" s="784"/>
      <c r="VYO206" s="784"/>
      <c r="VYP206" s="784"/>
      <c r="VYQ206" s="784"/>
      <c r="VYR206" s="784"/>
      <c r="VYS206" s="784"/>
      <c r="VYT206" s="784"/>
      <c r="VYU206" s="784"/>
      <c r="VYV206" s="784"/>
      <c r="VYW206" s="784"/>
      <c r="VYX206" s="784"/>
      <c r="VYY206" s="784"/>
      <c r="VYZ206" s="784"/>
      <c r="VZA206" s="784"/>
      <c r="VZB206" s="784"/>
      <c r="VZC206" s="784"/>
      <c r="VZD206" s="784"/>
      <c r="VZE206" s="784"/>
      <c r="VZF206" s="784"/>
      <c r="VZG206" s="784"/>
      <c r="VZH206" s="784"/>
      <c r="VZI206" s="784"/>
      <c r="VZJ206" s="784"/>
      <c r="VZK206" s="784"/>
      <c r="VZL206" s="784"/>
      <c r="VZM206" s="784"/>
      <c r="VZN206" s="784"/>
      <c r="VZO206" s="784"/>
      <c r="VZP206" s="784"/>
      <c r="VZQ206" s="784"/>
      <c r="VZR206" s="784"/>
      <c r="VZS206" s="784"/>
      <c r="VZT206" s="784"/>
      <c r="VZU206" s="784"/>
      <c r="VZV206" s="784"/>
      <c r="VZW206" s="784"/>
      <c r="VZX206" s="784"/>
      <c r="VZY206" s="784"/>
      <c r="VZZ206" s="784"/>
      <c r="WAA206" s="784"/>
      <c r="WAB206" s="784"/>
      <c r="WAC206" s="784"/>
      <c r="WAD206" s="784"/>
      <c r="WAE206" s="784"/>
      <c r="WAF206" s="784"/>
      <c r="WAG206" s="784"/>
      <c r="WAH206" s="784"/>
      <c r="WAI206" s="784"/>
      <c r="WAJ206" s="784"/>
      <c r="WAK206" s="784"/>
      <c r="WAL206" s="784"/>
      <c r="WAM206" s="784"/>
      <c r="WAN206" s="784"/>
      <c r="WAO206" s="784"/>
      <c r="WAP206" s="784"/>
      <c r="WAQ206" s="784"/>
      <c r="WAR206" s="784"/>
      <c r="WAS206" s="784"/>
      <c r="WAT206" s="784"/>
      <c r="WAU206" s="784"/>
      <c r="WAV206" s="784"/>
      <c r="WAW206" s="784"/>
      <c r="WAX206" s="784"/>
      <c r="WAY206" s="784"/>
      <c r="WAZ206" s="784"/>
      <c r="WBA206" s="784"/>
      <c r="WBB206" s="784"/>
      <c r="WBC206" s="784"/>
      <c r="WBD206" s="784"/>
      <c r="WBE206" s="784"/>
      <c r="WBF206" s="784"/>
      <c r="WBG206" s="784"/>
      <c r="WBH206" s="784"/>
      <c r="WBI206" s="784"/>
      <c r="WBJ206" s="784"/>
      <c r="WBK206" s="784"/>
      <c r="WBL206" s="784"/>
      <c r="WBM206" s="784"/>
      <c r="WBN206" s="784"/>
      <c r="WBO206" s="784"/>
      <c r="WBP206" s="784"/>
      <c r="WBQ206" s="784"/>
      <c r="WBR206" s="784"/>
      <c r="WBS206" s="784"/>
      <c r="WBT206" s="784"/>
      <c r="WBU206" s="784"/>
      <c r="WBV206" s="784"/>
      <c r="WBW206" s="784"/>
      <c r="WBX206" s="784"/>
      <c r="WBY206" s="784"/>
      <c r="WBZ206" s="784"/>
      <c r="WCA206" s="784"/>
      <c r="WCB206" s="784"/>
      <c r="WCC206" s="784"/>
      <c r="WCD206" s="784"/>
      <c r="WCE206" s="784"/>
      <c r="WCF206" s="784"/>
      <c r="WCG206" s="784"/>
      <c r="WCH206" s="784"/>
      <c r="WCI206" s="784"/>
      <c r="WCJ206" s="784"/>
      <c r="WCK206" s="784"/>
      <c r="WCL206" s="784"/>
      <c r="WCM206" s="784"/>
      <c r="WCN206" s="784"/>
      <c r="WCO206" s="784"/>
      <c r="WCP206" s="784"/>
      <c r="WCQ206" s="784"/>
      <c r="WCR206" s="784"/>
      <c r="WCS206" s="784"/>
      <c r="WCT206" s="784"/>
      <c r="WCU206" s="784"/>
      <c r="WCV206" s="784"/>
      <c r="WCW206" s="784"/>
      <c r="WCX206" s="784"/>
      <c r="WCY206" s="784"/>
      <c r="WCZ206" s="784"/>
      <c r="WDA206" s="784"/>
      <c r="WDB206" s="784"/>
      <c r="WDC206" s="784"/>
      <c r="WDD206" s="784"/>
      <c r="WDE206" s="784"/>
      <c r="WDF206" s="784"/>
      <c r="WDG206" s="784"/>
      <c r="WDH206" s="784"/>
      <c r="WDI206" s="784"/>
      <c r="WDJ206" s="784"/>
      <c r="WDK206" s="784"/>
      <c r="WDL206" s="784"/>
      <c r="WDM206" s="784"/>
      <c r="WDN206" s="784"/>
      <c r="WDO206" s="784"/>
      <c r="WDP206" s="784"/>
      <c r="WDQ206" s="784"/>
      <c r="WDR206" s="784"/>
      <c r="WDS206" s="784"/>
      <c r="WDT206" s="784"/>
      <c r="WDU206" s="784"/>
      <c r="WDV206" s="784"/>
      <c r="WDW206" s="784"/>
      <c r="WDX206" s="784"/>
      <c r="WDY206" s="784"/>
      <c r="WDZ206" s="784"/>
      <c r="WEA206" s="784"/>
      <c r="WEB206" s="784"/>
      <c r="WEC206" s="784"/>
      <c r="WED206" s="784"/>
      <c r="WEE206" s="784"/>
      <c r="WEF206" s="784"/>
      <c r="WEG206" s="784"/>
      <c r="WEH206" s="784"/>
      <c r="WEI206" s="784"/>
      <c r="WEJ206" s="784"/>
      <c r="WEK206" s="784"/>
      <c r="WEL206" s="784"/>
      <c r="WEM206" s="784"/>
      <c r="WEN206" s="784"/>
      <c r="WEO206" s="784"/>
      <c r="WEP206" s="784"/>
      <c r="WEQ206" s="784"/>
      <c r="WER206" s="784"/>
      <c r="WES206" s="784"/>
      <c r="WET206" s="784"/>
      <c r="WEU206" s="784"/>
      <c r="WEV206" s="784"/>
      <c r="WEW206" s="784"/>
      <c r="WEX206" s="784"/>
      <c r="WEY206" s="784"/>
      <c r="WEZ206" s="784"/>
      <c r="WFA206" s="784"/>
      <c r="WFB206" s="784"/>
      <c r="WFC206" s="784"/>
      <c r="WFD206" s="784"/>
      <c r="WFE206" s="784"/>
      <c r="WFF206" s="784"/>
      <c r="WFG206" s="784"/>
      <c r="WFH206" s="784"/>
      <c r="WFI206" s="784"/>
      <c r="WFJ206" s="784"/>
      <c r="WFK206" s="784"/>
      <c r="WFL206" s="784"/>
      <c r="WFM206" s="784"/>
      <c r="WFN206" s="784"/>
      <c r="WFO206" s="784"/>
      <c r="WFP206" s="784"/>
      <c r="WFQ206" s="784"/>
      <c r="WFR206" s="784"/>
      <c r="WFS206" s="784"/>
      <c r="WFT206" s="784"/>
      <c r="WFU206" s="784"/>
      <c r="WFV206" s="784"/>
      <c r="WFW206" s="784"/>
      <c r="WFX206" s="784"/>
      <c r="WFY206" s="784"/>
      <c r="WFZ206" s="784"/>
      <c r="WGA206" s="784"/>
      <c r="WGB206" s="784"/>
      <c r="WGC206" s="784"/>
      <c r="WGD206" s="784"/>
      <c r="WGE206" s="784"/>
      <c r="WGF206" s="784"/>
      <c r="WGG206" s="784"/>
      <c r="WGH206" s="784"/>
      <c r="WGI206" s="784"/>
      <c r="WGJ206" s="784"/>
      <c r="WGK206" s="784"/>
      <c r="WGL206" s="784"/>
      <c r="WGM206" s="784"/>
      <c r="WGN206" s="784"/>
      <c r="WGO206" s="784"/>
      <c r="WGP206" s="784"/>
      <c r="WGQ206" s="784"/>
      <c r="WGR206" s="784"/>
      <c r="WGS206" s="784"/>
      <c r="WGT206" s="784"/>
      <c r="WGU206" s="784"/>
      <c r="WGV206" s="784"/>
      <c r="WGW206" s="784"/>
      <c r="WGX206" s="784"/>
      <c r="WGY206" s="784"/>
      <c r="WGZ206" s="784"/>
      <c r="WHA206" s="784"/>
      <c r="WHB206" s="784"/>
      <c r="WHC206" s="784"/>
      <c r="WHD206" s="784"/>
      <c r="WHE206" s="784"/>
      <c r="WHF206" s="784"/>
      <c r="WHG206" s="784"/>
      <c r="WHH206" s="784"/>
      <c r="WHI206" s="784"/>
      <c r="WHJ206" s="784"/>
      <c r="WHK206" s="784"/>
      <c r="WHL206" s="784"/>
      <c r="WHM206" s="784"/>
      <c r="WHN206" s="784"/>
      <c r="WHO206" s="784"/>
      <c r="WHP206" s="784"/>
      <c r="WHQ206" s="784"/>
      <c r="WHR206" s="784"/>
      <c r="WHS206" s="784"/>
      <c r="WHT206" s="784"/>
      <c r="WHU206" s="784"/>
      <c r="WHV206" s="784"/>
      <c r="WHW206" s="784"/>
      <c r="WHX206" s="784"/>
      <c r="WHY206" s="784"/>
      <c r="WHZ206" s="784"/>
      <c r="WIA206" s="784"/>
      <c r="WIB206" s="784"/>
      <c r="WIC206" s="784"/>
      <c r="WID206" s="784"/>
      <c r="WIE206" s="784"/>
      <c r="WIF206" s="784"/>
      <c r="WIG206" s="784"/>
      <c r="WIH206" s="784"/>
      <c r="WII206" s="784"/>
      <c r="WIJ206" s="784"/>
      <c r="WIK206" s="784"/>
      <c r="WIL206" s="784"/>
      <c r="WIM206" s="784"/>
      <c r="WIN206" s="784"/>
      <c r="WIO206" s="784"/>
      <c r="WIP206" s="784"/>
      <c r="WIQ206" s="784"/>
      <c r="WIR206" s="784"/>
      <c r="WIS206" s="784"/>
      <c r="WIT206" s="784"/>
      <c r="WIU206" s="784"/>
      <c r="WIV206" s="784"/>
      <c r="WIW206" s="784"/>
      <c r="WIX206" s="784"/>
      <c r="WIY206" s="784"/>
      <c r="WIZ206" s="784"/>
      <c r="WJA206" s="784"/>
      <c r="WJB206" s="784"/>
      <c r="WJC206" s="784"/>
      <c r="WJD206" s="784"/>
      <c r="WJE206" s="784"/>
      <c r="WJF206" s="784"/>
      <c r="WJG206" s="784"/>
      <c r="WJH206" s="784"/>
      <c r="WJI206" s="784"/>
      <c r="WJJ206" s="784"/>
      <c r="WJK206" s="784"/>
      <c r="WJL206" s="784"/>
      <c r="WJM206" s="784"/>
      <c r="WJN206" s="784"/>
      <c r="WJO206" s="784"/>
      <c r="WJP206" s="784"/>
      <c r="WJQ206" s="784"/>
      <c r="WJR206" s="784"/>
      <c r="WJS206" s="784"/>
      <c r="WJT206" s="784"/>
      <c r="WJU206" s="784"/>
      <c r="WJV206" s="784"/>
      <c r="WJW206" s="784"/>
      <c r="WJX206" s="784"/>
      <c r="WJY206" s="784"/>
      <c r="WJZ206" s="784"/>
      <c r="WKA206" s="784"/>
      <c r="WKB206" s="784"/>
      <c r="WKC206" s="784"/>
      <c r="WKD206" s="784"/>
      <c r="WKE206" s="784"/>
      <c r="WKF206" s="784"/>
      <c r="WKG206" s="784"/>
      <c r="WKH206" s="784"/>
      <c r="WKI206" s="784"/>
      <c r="WKJ206" s="784"/>
      <c r="WKK206" s="784"/>
      <c r="WKL206" s="784"/>
      <c r="WKM206" s="784"/>
      <c r="WKN206" s="784"/>
      <c r="WKO206" s="784"/>
      <c r="WKP206" s="784"/>
      <c r="WKQ206" s="784"/>
      <c r="WKR206" s="784"/>
      <c r="WKS206" s="784"/>
      <c r="WKT206" s="784"/>
      <c r="WKU206" s="784"/>
      <c r="WKV206" s="784"/>
      <c r="WKW206" s="784"/>
      <c r="WKX206" s="784"/>
      <c r="WKY206" s="784"/>
      <c r="WKZ206" s="784"/>
      <c r="WLA206" s="784"/>
      <c r="WLB206" s="784"/>
      <c r="WLC206" s="784"/>
      <c r="WLD206" s="784"/>
      <c r="WLE206" s="784"/>
      <c r="WLF206" s="784"/>
      <c r="WLG206" s="784"/>
      <c r="WLH206" s="784"/>
      <c r="WLI206" s="784"/>
      <c r="WLJ206" s="784"/>
      <c r="WLK206" s="784"/>
      <c r="WLL206" s="784"/>
      <c r="WLM206" s="784"/>
      <c r="WLN206" s="784"/>
      <c r="WLO206" s="784"/>
      <c r="WLP206" s="784"/>
      <c r="WLQ206" s="784"/>
      <c r="WLR206" s="784"/>
      <c r="WLS206" s="784"/>
      <c r="WLT206" s="784"/>
      <c r="WLU206" s="784"/>
      <c r="WLV206" s="784"/>
      <c r="WLW206" s="784"/>
      <c r="WLX206" s="784"/>
      <c r="WLY206" s="784"/>
      <c r="WLZ206" s="784"/>
      <c r="WMA206" s="784"/>
      <c r="WMB206" s="784"/>
      <c r="WMC206" s="784"/>
      <c r="WMD206" s="784"/>
      <c r="WME206" s="784"/>
      <c r="WMF206" s="784"/>
      <c r="WMG206" s="784"/>
      <c r="WMH206" s="784"/>
      <c r="WMI206" s="784"/>
      <c r="WMJ206" s="784"/>
      <c r="WMK206" s="784"/>
      <c r="WML206" s="784"/>
      <c r="WMM206" s="784"/>
      <c r="WMN206" s="784"/>
      <c r="WMO206" s="784"/>
      <c r="WMP206" s="784"/>
      <c r="WMQ206" s="784"/>
      <c r="WMR206" s="784"/>
      <c r="WMS206" s="784"/>
      <c r="WMT206" s="784"/>
      <c r="WMU206" s="784"/>
      <c r="WMV206" s="784"/>
      <c r="WMW206" s="784"/>
      <c r="WMX206" s="784"/>
      <c r="WMY206" s="784"/>
      <c r="WMZ206" s="784"/>
      <c r="WNA206" s="784"/>
      <c r="WNB206" s="784"/>
      <c r="WNC206" s="784"/>
      <c r="WND206" s="784"/>
      <c r="WNE206" s="784"/>
      <c r="WNF206" s="784"/>
      <c r="WNG206" s="784"/>
      <c r="WNH206" s="784"/>
      <c r="WNI206" s="784"/>
      <c r="WNJ206" s="784"/>
      <c r="WNK206" s="784"/>
      <c r="WNL206" s="784"/>
      <c r="WNM206" s="784"/>
      <c r="WNN206" s="784"/>
      <c r="WNO206" s="784"/>
      <c r="WNP206" s="784"/>
      <c r="WNQ206" s="784"/>
      <c r="WNR206" s="784"/>
      <c r="WNS206" s="784"/>
      <c r="WNT206" s="784"/>
      <c r="WNU206" s="784"/>
      <c r="WNV206" s="784"/>
      <c r="WNW206" s="784"/>
      <c r="WNX206" s="784"/>
      <c r="WNY206" s="784"/>
      <c r="WNZ206" s="784"/>
      <c r="WOA206" s="784"/>
      <c r="WOB206" s="784"/>
      <c r="WOC206" s="784"/>
      <c r="WOD206" s="784"/>
      <c r="WOE206" s="784"/>
      <c r="WOF206" s="784"/>
      <c r="WOG206" s="784"/>
      <c r="WOH206" s="784"/>
      <c r="WOI206" s="784"/>
      <c r="WOJ206" s="784"/>
      <c r="WOK206" s="784"/>
      <c r="WOL206" s="784"/>
      <c r="WOM206" s="784"/>
      <c r="WON206" s="784"/>
      <c r="WOO206" s="784"/>
      <c r="WOP206" s="784"/>
      <c r="WOQ206" s="784"/>
      <c r="WOR206" s="784"/>
      <c r="WOS206" s="784"/>
      <c r="WOT206" s="784"/>
      <c r="WOU206" s="784"/>
      <c r="WOV206" s="784"/>
      <c r="WOW206" s="784"/>
      <c r="WOX206" s="784"/>
      <c r="WOY206" s="784"/>
      <c r="WOZ206" s="784"/>
      <c r="WPA206" s="784"/>
      <c r="WPB206" s="784"/>
      <c r="WPC206" s="784"/>
      <c r="WPD206" s="784"/>
      <c r="WPE206" s="784"/>
      <c r="WPF206" s="784"/>
      <c r="WPG206" s="784"/>
      <c r="WPH206" s="784"/>
      <c r="WPI206" s="784"/>
      <c r="WPJ206" s="784"/>
      <c r="WPK206" s="784"/>
      <c r="WPL206" s="784"/>
      <c r="WPM206" s="784"/>
      <c r="WPN206" s="784"/>
      <c r="WPO206" s="784"/>
      <c r="WPP206" s="784"/>
      <c r="WPQ206" s="784"/>
      <c r="WPR206" s="784"/>
      <c r="WPS206" s="784"/>
      <c r="WPT206" s="784"/>
      <c r="WPU206" s="784"/>
      <c r="WPV206" s="784"/>
      <c r="WPW206" s="784"/>
      <c r="WPX206" s="784"/>
      <c r="WPY206" s="784"/>
      <c r="WPZ206" s="784"/>
      <c r="WQA206" s="784"/>
      <c r="WQB206" s="784"/>
      <c r="WQC206" s="784"/>
      <c r="WQD206" s="784"/>
      <c r="WQE206" s="784"/>
      <c r="WQF206" s="784"/>
      <c r="WQG206" s="784"/>
      <c r="WQH206" s="784"/>
      <c r="WQI206" s="784"/>
      <c r="WQJ206" s="784"/>
      <c r="WQK206" s="784"/>
      <c r="WQL206" s="784"/>
      <c r="WQM206" s="784"/>
      <c r="WQN206" s="784"/>
      <c r="WQO206" s="784"/>
      <c r="WQP206" s="784"/>
      <c r="WQQ206" s="784"/>
      <c r="WQR206" s="784"/>
      <c r="WQS206" s="784"/>
      <c r="WQT206" s="784"/>
      <c r="WQU206" s="784"/>
      <c r="WQV206" s="784"/>
      <c r="WQW206" s="784"/>
      <c r="WQX206" s="784"/>
      <c r="WQY206" s="784"/>
      <c r="WQZ206" s="784"/>
      <c r="WRA206" s="784"/>
      <c r="WRB206" s="784"/>
      <c r="WRC206" s="784"/>
      <c r="WRD206" s="784"/>
      <c r="WRE206" s="784"/>
      <c r="WRF206" s="784"/>
      <c r="WRG206" s="784"/>
      <c r="WRH206" s="784"/>
      <c r="WRI206" s="784"/>
      <c r="WRJ206" s="784"/>
      <c r="WRK206" s="784"/>
      <c r="WRL206" s="784"/>
      <c r="WRM206" s="784"/>
      <c r="WRN206" s="784"/>
      <c r="WRO206" s="784"/>
      <c r="WRP206" s="784"/>
      <c r="WRQ206" s="784"/>
      <c r="WRR206" s="784"/>
      <c r="WRS206" s="784"/>
      <c r="WRT206" s="784"/>
      <c r="WRU206" s="784"/>
      <c r="WRV206" s="784"/>
      <c r="WRW206" s="784"/>
      <c r="WRX206" s="784"/>
      <c r="WRY206" s="784"/>
      <c r="WRZ206" s="784"/>
      <c r="WSA206" s="784"/>
      <c r="WSB206" s="784"/>
      <c r="WSC206" s="784"/>
      <c r="WSD206" s="784"/>
      <c r="WSE206" s="784"/>
      <c r="WSF206" s="784"/>
      <c r="WSG206" s="784"/>
      <c r="WSH206" s="784"/>
      <c r="WSI206" s="784"/>
      <c r="WSJ206" s="784"/>
      <c r="WSK206" s="784"/>
      <c r="WSL206" s="784"/>
      <c r="WSM206" s="784"/>
      <c r="WSN206" s="784"/>
      <c r="WSO206" s="784"/>
      <c r="WSP206" s="784"/>
      <c r="WSQ206" s="784"/>
      <c r="WSR206" s="784"/>
      <c r="WSS206" s="784"/>
      <c r="WST206" s="784"/>
      <c r="WSU206" s="784"/>
      <c r="WSV206" s="784"/>
      <c r="WSW206" s="784"/>
      <c r="WSX206" s="784"/>
      <c r="WSY206" s="784"/>
      <c r="WSZ206" s="784"/>
      <c r="WTA206" s="784"/>
      <c r="WTB206" s="784"/>
      <c r="WTC206" s="784"/>
      <c r="WTD206" s="784"/>
      <c r="WTE206" s="784"/>
      <c r="WTF206" s="784"/>
      <c r="WTG206" s="784"/>
      <c r="WTH206" s="784"/>
      <c r="WTI206" s="784"/>
      <c r="WTJ206" s="784"/>
      <c r="WTK206" s="784"/>
      <c r="WTL206" s="784"/>
      <c r="WTM206" s="784"/>
      <c r="WTN206" s="784"/>
      <c r="WTO206" s="784"/>
      <c r="WTP206" s="784"/>
      <c r="WTQ206" s="784"/>
      <c r="WTR206" s="784"/>
      <c r="WTS206" s="784"/>
      <c r="WTT206" s="784"/>
      <c r="WTU206" s="784"/>
      <c r="WTV206" s="784"/>
      <c r="WTW206" s="784"/>
      <c r="WTX206" s="784"/>
      <c r="WTY206" s="784"/>
      <c r="WTZ206" s="784"/>
      <c r="WUA206" s="784"/>
      <c r="WUB206" s="784"/>
      <c r="WUC206" s="784"/>
      <c r="WUD206" s="784"/>
      <c r="WUE206" s="784"/>
      <c r="WUF206" s="784"/>
      <c r="WUG206" s="784"/>
      <c r="WUH206" s="784"/>
      <c r="WUI206" s="784"/>
      <c r="WUJ206" s="784"/>
      <c r="WUK206" s="784"/>
      <c r="WUL206" s="784"/>
      <c r="WUM206" s="784"/>
      <c r="WUN206" s="784"/>
      <c r="WUO206" s="784"/>
      <c r="WUP206" s="784"/>
      <c r="WUQ206" s="784"/>
      <c r="WUR206" s="784"/>
      <c r="WUS206" s="784"/>
      <c r="WUT206" s="784"/>
      <c r="WUU206" s="784"/>
      <c r="WUV206" s="784"/>
      <c r="WUW206" s="784"/>
      <c r="WUX206" s="784"/>
      <c r="WUY206" s="784"/>
      <c r="WUZ206" s="784"/>
      <c r="WVA206" s="784"/>
      <c r="WVB206" s="784"/>
      <c r="WVC206" s="784"/>
      <c r="WVD206" s="784"/>
      <c r="WVE206" s="784"/>
      <c r="WVF206" s="784"/>
      <c r="WVG206" s="784"/>
      <c r="WVH206" s="784"/>
      <c r="WVI206" s="784"/>
      <c r="WVJ206" s="784"/>
      <c r="WVK206" s="784"/>
      <c r="WVL206" s="784"/>
      <c r="WVM206" s="784"/>
      <c r="WVN206" s="784"/>
      <c r="WVO206" s="784"/>
      <c r="WVP206" s="784"/>
      <c r="WVQ206" s="784"/>
    </row>
    <row r="207" spans="1:16137" s="783" customFormat="1" ht="15">
      <c r="B207" s="1404">
        <v>43256</v>
      </c>
      <c r="C207" s="951" t="s">
        <v>1236</v>
      </c>
      <c r="D207" s="968">
        <v>5.33</v>
      </c>
      <c r="E207" s="952" t="s">
        <v>1237</v>
      </c>
      <c r="F207" s="953" t="s">
        <v>2835</v>
      </c>
      <c r="G207" s="1267" t="s">
        <v>2836</v>
      </c>
      <c r="I207" s="784"/>
      <c r="J207" s="784"/>
      <c r="K207" s="784"/>
      <c r="L207" s="784"/>
      <c r="M207" s="784"/>
      <c r="N207" s="784"/>
      <c r="O207" s="784"/>
      <c r="P207" s="784"/>
      <c r="Q207" s="784"/>
      <c r="R207" s="784"/>
      <c r="S207" s="784"/>
      <c r="T207" s="784"/>
      <c r="U207" s="784"/>
      <c r="V207" s="784"/>
      <c r="W207" s="784"/>
      <c r="X207" s="784"/>
      <c r="Y207" s="784"/>
      <c r="Z207" s="784"/>
      <c r="AA207" s="784"/>
      <c r="AB207" s="784"/>
      <c r="AC207" s="784"/>
      <c r="AD207" s="784"/>
      <c r="AE207" s="784"/>
      <c r="AF207" s="784"/>
      <c r="AG207" s="784"/>
      <c r="AH207" s="784"/>
      <c r="AI207" s="784"/>
      <c r="AJ207" s="784"/>
      <c r="AK207" s="784"/>
      <c r="AL207" s="784"/>
      <c r="AM207" s="784"/>
      <c r="AN207" s="784"/>
      <c r="AO207" s="784"/>
      <c r="AP207" s="784"/>
      <c r="AQ207" s="784"/>
      <c r="AR207" s="784"/>
      <c r="AS207" s="784"/>
      <c r="AT207" s="784"/>
      <c r="AU207" s="784"/>
      <c r="AV207" s="784"/>
      <c r="AW207" s="784"/>
      <c r="AX207" s="784"/>
      <c r="AY207" s="784"/>
      <c r="AZ207" s="784"/>
      <c r="BA207" s="784"/>
      <c r="BB207" s="784"/>
      <c r="BC207" s="784"/>
      <c r="BD207" s="784"/>
      <c r="BE207" s="784"/>
      <c r="BF207" s="784"/>
      <c r="BG207" s="784"/>
      <c r="BH207" s="784"/>
      <c r="BI207" s="784"/>
      <c r="BJ207" s="784"/>
      <c r="BK207" s="784"/>
      <c r="BL207" s="784"/>
      <c r="BM207" s="784"/>
      <c r="BN207" s="784"/>
      <c r="BO207" s="784"/>
      <c r="BP207" s="784"/>
      <c r="BQ207" s="784"/>
      <c r="BR207" s="784"/>
      <c r="BS207" s="784"/>
      <c r="BT207" s="784"/>
      <c r="BU207" s="784"/>
      <c r="BV207" s="784"/>
      <c r="BW207" s="784"/>
      <c r="BX207" s="784"/>
      <c r="BY207" s="784"/>
      <c r="BZ207" s="784"/>
      <c r="CA207" s="784"/>
      <c r="CB207" s="784"/>
      <c r="CC207" s="784"/>
      <c r="CD207" s="784"/>
      <c r="CE207" s="784"/>
      <c r="CF207" s="784"/>
      <c r="CG207" s="784"/>
      <c r="CH207" s="784"/>
      <c r="CI207" s="784"/>
      <c r="CJ207" s="784"/>
      <c r="CK207" s="784"/>
      <c r="CL207" s="784"/>
      <c r="CM207" s="784"/>
      <c r="CN207" s="784"/>
      <c r="CO207" s="784"/>
      <c r="CP207" s="784"/>
      <c r="CQ207" s="784"/>
      <c r="CR207" s="784"/>
      <c r="CS207" s="784"/>
      <c r="CT207" s="784"/>
      <c r="CU207" s="784"/>
      <c r="CV207" s="784"/>
      <c r="CW207" s="784"/>
      <c r="CX207" s="784"/>
      <c r="CY207" s="784"/>
      <c r="CZ207" s="784"/>
      <c r="DA207" s="784"/>
      <c r="DB207" s="784"/>
      <c r="DC207" s="784"/>
      <c r="DD207" s="784"/>
      <c r="DE207" s="784"/>
      <c r="DF207" s="784"/>
      <c r="DG207" s="784"/>
      <c r="DH207" s="784"/>
      <c r="DI207" s="784"/>
      <c r="DJ207" s="784"/>
      <c r="DK207" s="784"/>
      <c r="DL207" s="784"/>
      <c r="DM207" s="784"/>
      <c r="DN207" s="784"/>
      <c r="DO207" s="784"/>
      <c r="DP207" s="784"/>
      <c r="DQ207" s="784"/>
      <c r="DR207" s="784"/>
      <c r="DS207" s="784"/>
      <c r="DT207" s="784"/>
      <c r="DU207" s="784"/>
      <c r="DV207" s="784"/>
      <c r="DW207" s="784"/>
      <c r="DX207" s="784"/>
      <c r="DY207" s="784"/>
      <c r="DZ207" s="784"/>
      <c r="EA207" s="784"/>
      <c r="EB207" s="784"/>
      <c r="EC207" s="784"/>
      <c r="ED207" s="784"/>
      <c r="EE207" s="784"/>
      <c r="EF207" s="784"/>
      <c r="EG207" s="784"/>
      <c r="EH207" s="784"/>
      <c r="EI207" s="784"/>
      <c r="EJ207" s="784"/>
      <c r="EK207" s="784"/>
      <c r="EL207" s="784"/>
      <c r="EM207" s="784"/>
      <c r="EN207" s="784"/>
      <c r="EO207" s="784"/>
      <c r="EP207" s="784"/>
      <c r="EQ207" s="784"/>
      <c r="ER207" s="784"/>
      <c r="ES207" s="784"/>
      <c r="ET207" s="784"/>
      <c r="EU207" s="784"/>
      <c r="EV207" s="784"/>
      <c r="EW207" s="784"/>
      <c r="EX207" s="784"/>
      <c r="EY207" s="784"/>
      <c r="EZ207" s="784"/>
      <c r="FA207" s="784"/>
      <c r="FB207" s="784"/>
      <c r="FC207" s="784"/>
      <c r="FD207" s="784"/>
      <c r="FE207" s="784"/>
      <c r="FF207" s="784"/>
      <c r="FG207" s="784"/>
      <c r="FH207" s="784"/>
      <c r="FI207" s="784"/>
      <c r="FJ207" s="784"/>
      <c r="FK207" s="784"/>
      <c r="FL207" s="784"/>
      <c r="FM207" s="784"/>
      <c r="FN207" s="784"/>
      <c r="FO207" s="784"/>
      <c r="FP207" s="784"/>
      <c r="FQ207" s="784"/>
      <c r="FR207" s="784"/>
      <c r="FS207" s="784"/>
      <c r="FT207" s="784"/>
      <c r="FU207" s="784"/>
      <c r="FV207" s="784"/>
      <c r="FW207" s="784"/>
      <c r="FX207" s="784"/>
      <c r="FY207" s="784"/>
      <c r="FZ207" s="784"/>
      <c r="GA207" s="784"/>
      <c r="GB207" s="784"/>
      <c r="GC207" s="784"/>
      <c r="GD207" s="784"/>
      <c r="GE207" s="784"/>
      <c r="GF207" s="784"/>
      <c r="GG207" s="784"/>
      <c r="GH207" s="784"/>
      <c r="GI207" s="784"/>
      <c r="GJ207" s="784"/>
      <c r="GK207" s="784"/>
      <c r="GL207" s="784"/>
      <c r="GM207" s="784"/>
      <c r="GN207" s="784"/>
      <c r="GO207" s="784"/>
      <c r="GP207" s="784"/>
      <c r="GQ207" s="784"/>
      <c r="GR207" s="784"/>
      <c r="GS207" s="784"/>
      <c r="GT207" s="784"/>
      <c r="GU207" s="784"/>
      <c r="GV207" s="784"/>
      <c r="GW207" s="784"/>
      <c r="GX207" s="784"/>
      <c r="GY207" s="784"/>
      <c r="GZ207" s="784"/>
      <c r="HA207" s="784"/>
      <c r="HB207" s="784"/>
      <c r="HC207" s="784"/>
      <c r="HD207" s="784"/>
      <c r="HE207" s="784"/>
      <c r="HF207" s="784"/>
      <c r="HG207" s="784"/>
      <c r="HH207" s="784"/>
      <c r="HI207" s="784"/>
      <c r="HJ207" s="784"/>
      <c r="HK207" s="784"/>
      <c r="HL207" s="784"/>
      <c r="HM207" s="784"/>
      <c r="HN207" s="784"/>
      <c r="HO207" s="784"/>
      <c r="HP207" s="784"/>
      <c r="HQ207" s="784"/>
      <c r="HR207" s="784"/>
      <c r="HS207" s="784"/>
      <c r="HT207" s="784"/>
      <c r="HU207" s="784"/>
      <c r="HV207" s="784"/>
      <c r="HW207" s="784"/>
      <c r="HX207" s="784"/>
      <c r="HY207" s="784"/>
      <c r="HZ207" s="784"/>
      <c r="IA207" s="784"/>
      <c r="IB207" s="784"/>
      <c r="IC207" s="784"/>
      <c r="ID207" s="784"/>
      <c r="IE207" s="784"/>
      <c r="IF207" s="784"/>
      <c r="IG207" s="784"/>
      <c r="IH207" s="784"/>
      <c r="II207" s="784"/>
      <c r="IJ207" s="784"/>
      <c r="IK207" s="784"/>
      <c r="IL207" s="784"/>
      <c r="IM207" s="784"/>
      <c r="IN207" s="784"/>
      <c r="IO207" s="784"/>
      <c r="IP207" s="784"/>
      <c r="IQ207" s="784"/>
      <c r="IR207" s="784"/>
      <c r="IS207" s="784"/>
      <c r="IT207" s="784"/>
      <c r="IU207" s="784"/>
      <c r="IV207" s="784"/>
      <c r="IW207" s="784"/>
      <c r="IX207" s="784"/>
      <c r="IY207" s="784"/>
      <c r="IZ207" s="784"/>
      <c r="JA207" s="784"/>
      <c r="JB207" s="784"/>
      <c r="JC207" s="784"/>
      <c r="JD207" s="784"/>
      <c r="JE207" s="784"/>
      <c r="JF207" s="784"/>
      <c r="JG207" s="784"/>
      <c r="JH207" s="784"/>
      <c r="JI207" s="784"/>
      <c r="JJ207" s="784"/>
      <c r="JK207" s="784"/>
      <c r="JL207" s="784"/>
      <c r="JM207" s="784"/>
      <c r="JN207" s="784"/>
      <c r="JO207" s="784"/>
      <c r="JP207" s="784"/>
      <c r="JQ207" s="784"/>
      <c r="JR207" s="784"/>
      <c r="JS207" s="784"/>
      <c r="JT207" s="784"/>
      <c r="JU207" s="784"/>
      <c r="JV207" s="784"/>
      <c r="JW207" s="784"/>
      <c r="JX207" s="784"/>
      <c r="JY207" s="784"/>
      <c r="JZ207" s="784"/>
      <c r="KA207" s="784"/>
      <c r="KB207" s="784"/>
      <c r="KC207" s="784"/>
      <c r="KD207" s="784"/>
      <c r="KE207" s="784"/>
      <c r="KF207" s="784"/>
      <c r="KG207" s="784"/>
      <c r="KH207" s="784"/>
      <c r="KI207" s="784"/>
      <c r="KJ207" s="784"/>
      <c r="KK207" s="784"/>
      <c r="KL207" s="784"/>
      <c r="KM207" s="784"/>
      <c r="KN207" s="784"/>
      <c r="KO207" s="784"/>
      <c r="KP207" s="784"/>
      <c r="KQ207" s="784"/>
      <c r="KR207" s="784"/>
      <c r="KS207" s="784"/>
      <c r="KT207" s="784"/>
      <c r="KU207" s="784"/>
      <c r="KV207" s="784"/>
      <c r="KW207" s="784"/>
      <c r="KX207" s="784"/>
      <c r="KY207" s="784"/>
      <c r="KZ207" s="784"/>
      <c r="LA207" s="784"/>
      <c r="LB207" s="784"/>
      <c r="LC207" s="784"/>
      <c r="LD207" s="784"/>
      <c r="LE207" s="784"/>
      <c r="LF207" s="784"/>
      <c r="LG207" s="784"/>
      <c r="LH207" s="784"/>
      <c r="LI207" s="784"/>
      <c r="LJ207" s="784"/>
      <c r="LK207" s="784"/>
      <c r="LL207" s="784"/>
      <c r="LM207" s="784"/>
      <c r="LN207" s="784"/>
      <c r="LO207" s="784"/>
      <c r="LP207" s="784"/>
      <c r="LQ207" s="784"/>
      <c r="LR207" s="784"/>
      <c r="LS207" s="784"/>
      <c r="LT207" s="784"/>
      <c r="LU207" s="784"/>
      <c r="LV207" s="784"/>
      <c r="LW207" s="784"/>
      <c r="LX207" s="784"/>
      <c r="LY207" s="784"/>
      <c r="LZ207" s="784"/>
      <c r="MA207" s="784"/>
      <c r="MB207" s="784"/>
      <c r="MC207" s="784"/>
      <c r="MD207" s="784"/>
      <c r="ME207" s="784"/>
      <c r="MF207" s="784"/>
      <c r="MG207" s="784"/>
      <c r="MH207" s="784"/>
      <c r="MI207" s="784"/>
      <c r="MJ207" s="784"/>
      <c r="MK207" s="784"/>
      <c r="ML207" s="784"/>
      <c r="MM207" s="784"/>
      <c r="MN207" s="784"/>
      <c r="MO207" s="784"/>
      <c r="MP207" s="784"/>
      <c r="MQ207" s="784"/>
      <c r="MR207" s="784"/>
      <c r="MS207" s="784"/>
      <c r="MT207" s="784"/>
      <c r="MU207" s="784"/>
      <c r="MV207" s="784"/>
      <c r="MW207" s="784"/>
      <c r="MX207" s="784"/>
      <c r="MY207" s="784"/>
      <c r="MZ207" s="784"/>
      <c r="NA207" s="784"/>
      <c r="NB207" s="784"/>
      <c r="NC207" s="784"/>
      <c r="ND207" s="784"/>
      <c r="NE207" s="784"/>
      <c r="NF207" s="784"/>
      <c r="NG207" s="784"/>
      <c r="NH207" s="784"/>
      <c r="NI207" s="784"/>
      <c r="NJ207" s="784"/>
      <c r="NK207" s="784"/>
      <c r="NL207" s="784"/>
      <c r="NM207" s="784"/>
      <c r="NN207" s="784"/>
      <c r="NO207" s="784"/>
      <c r="NP207" s="784"/>
      <c r="NQ207" s="784"/>
      <c r="NR207" s="784"/>
      <c r="NS207" s="784"/>
      <c r="NT207" s="784"/>
      <c r="NU207" s="784"/>
      <c r="NV207" s="784"/>
      <c r="NW207" s="784"/>
      <c r="NX207" s="784"/>
      <c r="NY207" s="784"/>
      <c r="NZ207" s="784"/>
      <c r="OA207" s="784"/>
      <c r="OB207" s="784"/>
      <c r="OC207" s="784"/>
      <c r="OD207" s="784"/>
      <c r="OE207" s="784"/>
      <c r="OF207" s="784"/>
      <c r="OG207" s="784"/>
      <c r="OH207" s="784"/>
      <c r="OI207" s="784"/>
      <c r="OJ207" s="784"/>
      <c r="OK207" s="784"/>
      <c r="OL207" s="784"/>
      <c r="OM207" s="784"/>
      <c r="ON207" s="784"/>
      <c r="OO207" s="784"/>
      <c r="OP207" s="784"/>
      <c r="OQ207" s="784"/>
      <c r="OR207" s="784"/>
      <c r="OS207" s="784"/>
      <c r="OT207" s="784"/>
      <c r="OU207" s="784"/>
      <c r="OV207" s="784"/>
      <c r="OW207" s="784"/>
      <c r="OX207" s="784"/>
      <c r="OY207" s="784"/>
      <c r="OZ207" s="784"/>
      <c r="PA207" s="784"/>
      <c r="PB207" s="784"/>
      <c r="PC207" s="784"/>
      <c r="PD207" s="784"/>
      <c r="PE207" s="784"/>
      <c r="PF207" s="784"/>
      <c r="PG207" s="784"/>
      <c r="PH207" s="784"/>
      <c r="PI207" s="784"/>
      <c r="PJ207" s="784"/>
      <c r="PK207" s="784"/>
      <c r="PL207" s="784"/>
      <c r="PM207" s="784"/>
      <c r="PN207" s="784"/>
      <c r="PO207" s="784"/>
      <c r="PP207" s="784"/>
      <c r="PQ207" s="784"/>
      <c r="PR207" s="784"/>
      <c r="PS207" s="784"/>
      <c r="PT207" s="784"/>
      <c r="PU207" s="784"/>
      <c r="PV207" s="784"/>
      <c r="PW207" s="784"/>
      <c r="PX207" s="784"/>
      <c r="PY207" s="784"/>
      <c r="PZ207" s="784"/>
      <c r="QA207" s="784"/>
      <c r="QB207" s="784"/>
      <c r="QC207" s="784"/>
      <c r="QD207" s="784"/>
      <c r="QE207" s="784"/>
      <c r="QF207" s="784"/>
      <c r="QG207" s="784"/>
      <c r="QH207" s="784"/>
      <c r="QI207" s="784"/>
      <c r="QJ207" s="784"/>
      <c r="QK207" s="784"/>
      <c r="QL207" s="784"/>
      <c r="QM207" s="784"/>
      <c r="QN207" s="784"/>
      <c r="QO207" s="784"/>
      <c r="QP207" s="784"/>
      <c r="QQ207" s="784"/>
      <c r="QR207" s="784"/>
      <c r="QS207" s="784"/>
      <c r="QT207" s="784"/>
      <c r="QU207" s="784"/>
      <c r="QV207" s="784"/>
      <c r="QW207" s="784"/>
      <c r="QX207" s="784"/>
      <c r="QY207" s="784"/>
      <c r="QZ207" s="784"/>
      <c r="RA207" s="784"/>
      <c r="RB207" s="784"/>
      <c r="RC207" s="784"/>
      <c r="RD207" s="784"/>
      <c r="RE207" s="784"/>
      <c r="RF207" s="784"/>
      <c r="RG207" s="784"/>
      <c r="RH207" s="784"/>
      <c r="RI207" s="784"/>
      <c r="RJ207" s="784"/>
      <c r="RK207" s="784"/>
      <c r="RL207" s="784"/>
      <c r="RM207" s="784"/>
      <c r="RN207" s="784"/>
      <c r="RO207" s="784"/>
      <c r="RP207" s="784"/>
      <c r="RQ207" s="784"/>
      <c r="RR207" s="784"/>
      <c r="RS207" s="784"/>
      <c r="RT207" s="784"/>
      <c r="RU207" s="784"/>
      <c r="RV207" s="784"/>
      <c r="RW207" s="784"/>
      <c r="RX207" s="784"/>
      <c r="RY207" s="784"/>
      <c r="RZ207" s="784"/>
      <c r="SA207" s="784"/>
      <c r="SB207" s="784"/>
      <c r="SC207" s="784"/>
      <c r="SD207" s="784"/>
      <c r="SE207" s="784"/>
      <c r="SF207" s="784"/>
      <c r="SG207" s="784"/>
      <c r="SH207" s="784"/>
      <c r="SI207" s="784"/>
      <c r="SJ207" s="784"/>
      <c r="SK207" s="784"/>
      <c r="SL207" s="784"/>
      <c r="SM207" s="784"/>
      <c r="SN207" s="784"/>
      <c r="SO207" s="784"/>
      <c r="SP207" s="784"/>
      <c r="SQ207" s="784"/>
      <c r="SR207" s="784"/>
      <c r="SS207" s="784"/>
      <c r="ST207" s="784"/>
      <c r="SU207" s="784"/>
      <c r="SV207" s="784"/>
      <c r="SW207" s="784"/>
      <c r="SX207" s="784"/>
      <c r="SY207" s="784"/>
      <c r="SZ207" s="784"/>
      <c r="TA207" s="784"/>
      <c r="TB207" s="784"/>
      <c r="TC207" s="784"/>
      <c r="TD207" s="784"/>
      <c r="TE207" s="784"/>
      <c r="TF207" s="784"/>
      <c r="TG207" s="784"/>
      <c r="TH207" s="784"/>
      <c r="TI207" s="784"/>
      <c r="TJ207" s="784"/>
      <c r="TK207" s="784"/>
      <c r="TL207" s="784"/>
      <c r="TM207" s="784"/>
      <c r="TN207" s="784"/>
      <c r="TO207" s="784"/>
      <c r="TP207" s="784"/>
      <c r="TQ207" s="784"/>
      <c r="TR207" s="784"/>
      <c r="TS207" s="784"/>
      <c r="TT207" s="784"/>
      <c r="TU207" s="784"/>
      <c r="TV207" s="784"/>
      <c r="TW207" s="784"/>
      <c r="TX207" s="784"/>
      <c r="TY207" s="784"/>
      <c r="TZ207" s="784"/>
      <c r="UA207" s="784"/>
      <c r="UB207" s="784"/>
      <c r="UC207" s="784"/>
      <c r="UD207" s="784"/>
      <c r="UE207" s="784"/>
      <c r="UF207" s="784"/>
      <c r="UG207" s="784"/>
      <c r="UH207" s="784"/>
      <c r="UI207" s="784"/>
      <c r="UJ207" s="784"/>
      <c r="UK207" s="784"/>
      <c r="UL207" s="784"/>
      <c r="UM207" s="784"/>
      <c r="UN207" s="784"/>
      <c r="UO207" s="784"/>
      <c r="UP207" s="784"/>
      <c r="UQ207" s="784"/>
      <c r="UR207" s="784"/>
      <c r="US207" s="784"/>
      <c r="UT207" s="784"/>
      <c r="UU207" s="784"/>
      <c r="UV207" s="784"/>
      <c r="UW207" s="784"/>
      <c r="UX207" s="784"/>
      <c r="UY207" s="784"/>
      <c r="UZ207" s="784"/>
      <c r="VA207" s="784"/>
      <c r="VB207" s="784"/>
      <c r="VC207" s="784"/>
      <c r="VD207" s="784"/>
      <c r="VE207" s="784"/>
      <c r="VF207" s="784"/>
      <c r="VG207" s="784"/>
      <c r="VH207" s="784"/>
      <c r="VI207" s="784"/>
      <c r="VJ207" s="784"/>
      <c r="VK207" s="784"/>
      <c r="VL207" s="784"/>
      <c r="VM207" s="784"/>
      <c r="VN207" s="784"/>
      <c r="VO207" s="784"/>
      <c r="VP207" s="784"/>
      <c r="VQ207" s="784"/>
      <c r="VR207" s="784"/>
      <c r="VS207" s="784"/>
      <c r="VT207" s="784"/>
      <c r="VU207" s="784"/>
      <c r="VV207" s="784"/>
      <c r="VW207" s="784"/>
      <c r="VX207" s="784"/>
      <c r="VY207" s="784"/>
      <c r="VZ207" s="784"/>
      <c r="WA207" s="784"/>
      <c r="WB207" s="784"/>
      <c r="WC207" s="784"/>
      <c r="WD207" s="784"/>
      <c r="WE207" s="784"/>
      <c r="WF207" s="784"/>
      <c r="WG207" s="784"/>
      <c r="WH207" s="784"/>
      <c r="WI207" s="784"/>
      <c r="WJ207" s="784"/>
      <c r="WK207" s="784"/>
      <c r="WL207" s="784"/>
      <c r="WM207" s="784"/>
      <c r="WN207" s="784"/>
      <c r="WO207" s="784"/>
      <c r="WP207" s="784"/>
      <c r="WQ207" s="784"/>
      <c r="WR207" s="784"/>
      <c r="WS207" s="784"/>
      <c r="WT207" s="784"/>
      <c r="WU207" s="784"/>
      <c r="WV207" s="784"/>
      <c r="WW207" s="784"/>
      <c r="WX207" s="784"/>
      <c r="WY207" s="784"/>
      <c r="WZ207" s="784"/>
      <c r="XA207" s="784"/>
      <c r="XB207" s="784"/>
      <c r="XC207" s="784"/>
      <c r="XD207" s="784"/>
      <c r="XE207" s="784"/>
      <c r="XF207" s="784"/>
      <c r="XG207" s="784"/>
      <c r="XH207" s="784"/>
      <c r="XI207" s="784"/>
      <c r="XJ207" s="784"/>
      <c r="XK207" s="784"/>
      <c r="XL207" s="784"/>
      <c r="XM207" s="784"/>
      <c r="XN207" s="784"/>
      <c r="XO207" s="784"/>
      <c r="XP207" s="784"/>
      <c r="XQ207" s="784"/>
      <c r="XR207" s="784"/>
      <c r="XS207" s="784"/>
      <c r="XT207" s="784"/>
      <c r="XU207" s="784"/>
      <c r="XV207" s="784"/>
      <c r="XW207" s="784"/>
      <c r="XX207" s="784"/>
      <c r="XY207" s="784"/>
      <c r="XZ207" s="784"/>
      <c r="YA207" s="784"/>
      <c r="YB207" s="784"/>
      <c r="YC207" s="784"/>
      <c r="YD207" s="784"/>
      <c r="YE207" s="784"/>
      <c r="YF207" s="784"/>
      <c r="YG207" s="784"/>
      <c r="YH207" s="784"/>
      <c r="YI207" s="784"/>
      <c r="YJ207" s="784"/>
      <c r="YK207" s="784"/>
      <c r="YL207" s="784"/>
      <c r="YM207" s="784"/>
      <c r="YN207" s="784"/>
      <c r="YO207" s="784"/>
      <c r="YP207" s="784"/>
      <c r="YQ207" s="784"/>
      <c r="YR207" s="784"/>
      <c r="YS207" s="784"/>
      <c r="YT207" s="784"/>
      <c r="YU207" s="784"/>
      <c r="YV207" s="784"/>
      <c r="YW207" s="784"/>
      <c r="YX207" s="784"/>
      <c r="YY207" s="784"/>
      <c r="YZ207" s="784"/>
      <c r="ZA207" s="784"/>
      <c r="ZB207" s="784"/>
      <c r="ZC207" s="784"/>
      <c r="ZD207" s="784"/>
      <c r="ZE207" s="784"/>
      <c r="ZF207" s="784"/>
      <c r="ZG207" s="784"/>
      <c r="ZH207" s="784"/>
      <c r="ZI207" s="784"/>
      <c r="ZJ207" s="784"/>
      <c r="ZK207" s="784"/>
      <c r="ZL207" s="784"/>
      <c r="ZM207" s="784"/>
      <c r="ZN207" s="784"/>
      <c r="ZO207" s="784"/>
      <c r="ZP207" s="784"/>
      <c r="ZQ207" s="784"/>
      <c r="ZR207" s="784"/>
      <c r="ZS207" s="784"/>
      <c r="ZT207" s="784"/>
      <c r="ZU207" s="784"/>
      <c r="ZV207" s="784"/>
      <c r="ZW207" s="784"/>
      <c r="ZX207" s="784"/>
      <c r="ZY207" s="784"/>
      <c r="ZZ207" s="784"/>
      <c r="AAA207" s="784"/>
      <c r="AAB207" s="784"/>
      <c r="AAC207" s="784"/>
      <c r="AAD207" s="784"/>
      <c r="AAE207" s="784"/>
      <c r="AAF207" s="784"/>
      <c r="AAG207" s="784"/>
      <c r="AAH207" s="784"/>
      <c r="AAI207" s="784"/>
      <c r="AAJ207" s="784"/>
      <c r="AAK207" s="784"/>
      <c r="AAL207" s="784"/>
      <c r="AAM207" s="784"/>
      <c r="AAN207" s="784"/>
      <c r="AAO207" s="784"/>
      <c r="AAP207" s="784"/>
      <c r="AAQ207" s="784"/>
      <c r="AAR207" s="784"/>
      <c r="AAS207" s="784"/>
      <c r="AAT207" s="784"/>
      <c r="AAU207" s="784"/>
      <c r="AAV207" s="784"/>
      <c r="AAW207" s="784"/>
      <c r="AAX207" s="784"/>
      <c r="AAY207" s="784"/>
      <c r="AAZ207" s="784"/>
      <c r="ABA207" s="784"/>
      <c r="ABB207" s="784"/>
      <c r="ABC207" s="784"/>
      <c r="ABD207" s="784"/>
      <c r="ABE207" s="784"/>
      <c r="ABF207" s="784"/>
      <c r="ABG207" s="784"/>
      <c r="ABH207" s="784"/>
      <c r="ABI207" s="784"/>
      <c r="ABJ207" s="784"/>
      <c r="ABK207" s="784"/>
      <c r="ABL207" s="784"/>
      <c r="ABM207" s="784"/>
      <c r="ABN207" s="784"/>
      <c r="ABO207" s="784"/>
      <c r="ABP207" s="784"/>
      <c r="ABQ207" s="784"/>
      <c r="ABR207" s="784"/>
      <c r="ABS207" s="784"/>
      <c r="ABT207" s="784"/>
      <c r="ABU207" s="784"/>
      <c r="ABV207" s="784"/>
      <c r="ABW207" s="784"/>
      <c r="ABX207" s="784"/>
      <c r="ABY207" s="784"/>
      <c r="ABZ207" s="784"/>
      <c r="ACA207" s="784"/>
      <c r="ACB207" s="784"/>
      <c r="ACC207" s="784"/>
      <c r="ACD207" s="784"/>
      <c r="ACE207" s="784"/>
      <c r="ACF207" s="784"/>
      <c r="ACG207" s="784"/>
      <c r="ACH207" s="784"/>
      <c r="ACI207" s="784"/>
      <c r="ACJ207" s="784"/>
      <c r="ACK207" s="784"/>
      <c r="ACL207" s="784"/>
      <c r="ACM207" s="784"/>
      <c r="ACN207" s="784"/>
      <c r="ACO207" s="784"/>
      <c r="ACP207" s="784"/>
      <c r="ACQ207" s="784"/>
      <c r="ACR207" s="784"/>
      <c r="ACS207" s="784"/>
      <c r="ACT207" s="784"/>
      <c r="ACU207" s="784"/>
      <c r="ACV207" s="784"/>
      <c r="ACW207" s="784"/>
      <c r="ACX207" s="784"/>
      <c r="ACY207" s="784"/>
      <c r="ACZ207" s="784"/>
      <c r="ADA207" s="784"/>
      <c r="ADB207" s="784"/>
      <c r="ADC207" s="784"/>
      <c r="ADD207" s="784"/>
      <c r="ADE207" s="784"/>
      <c r="ADF207" s="784"/>
      <c r="ADG207" s="784"/>
      <c r="ADH207" s="784"/>
      <c r="ADI207" s="784"/>
      <c r="ADJ207" s="784"/>
      <c r="ADK207" s="784"/>
      <c r="ADL207" s="784"/>
      <c r="ADM207" s="784"/>
      <c r="ADN207" s="784"/>
      <c r="ADO207" s="784"/>
      <c r="ADP207" s="784"/>
      <c r="ADQ207" s="784"/>
      <c r="ADR207" s="784"/>
      <c r="ADS207" s="784"/>
      <c r="ADT207" s="784"/>
      <c r="ADU207" s="784"/>
      <c r="ADV207" s="784"/>
      <c r="ADW207" s="784"/>
      <c r="ADX207" s="784"/>
      <c r="ADY207" s="784"/>
      <c r="ADZ207" s="784"/>
      <c r="AEA207" s="784"/>
      <c r="AEB207" s="784"/>
      <c r="AEC207" s="784"/>
      <c r="AED207" s="784"/>
      <c r="AEE207" s="784"/>
      <c r="AEF207" s="784"/>
      <c r="AEG207" s="784"/>
      <c r="AEH207" s="784"/>
      <c r="AEI207" s="784"/>
      <c r="AEJ207" s="784"/>
      <c r="AEK207" s="784"/>
      <c r="AEL207" s="784"/>
      <c r="AEM207" s="784"/>
      <c r="AEN207" s="784"/>
      <c r="AEO207" s="784"/>
      <c r="AEP207" s="784"/>
      <c r="AEQ207" s="784"/>
      <c r="AER207" s="784"/>
      <c r="AES207" s="784"/>
      <c r="AET207" s="784"/>
      <c r="AEU207" s="784"/>
      <c r="AEV207" s="784"/>
      <c r="AEW207" s="784"/>
      <c r="AEX207" s="784"/>
      <c r="AEY207" s="784"/>
      <c r="AEZ207" s="784"/>
      <c r="AFA207" s="784"/>
      <c r="AFB207" s="784"/>
      <c r="AFC207" s="784"/>
      <c r="AFD207" s="784"/>
      <c r="AFE207" s="784"/>
      <c r="AFF207" s="784"/>
      <c r="AFG207" s="784"/>
      <c r="AFH207" s="784"/>
      <c r="AFI207" s="784"/>
      <c r="AFJ207" s="784"/>
      <c r="AFK207" s="784"/>
      <c r="AFL207" s="784"/>
      <c r="AFM207" s="784"/>
      <c r="AFN207" s="784"/>
      <c r="AFO207" s="784"/>
      <c r="AFP207" s="784"/>
      <c r="AFQ207" s="784"/>
      <c r="AFR207" s="784"/>
      <c r="AFS207" s="784"/>
      <c r="AFT207" s="784"/>
      <c r="AFU207" s="784"/>
      <c r="AFV207" s="784"/>
      <c r="AFW207" s="784"/>
      <c r="AFX207" s="784"/>
      <c r="AFY207" s="784"/>
      <c r="AFZ207" s="784"/>
      <c r="AGA207" s="784"/>
      <c r="AGB207" s="784"/>
      <c r="AGC207" s="784"/>
      <c r="AGD207" s="784"/>
      <c r="AGE207" s="784"/>
      <c r="AGF207" s="784"/>
      <c r="AGG207" s="784"/>
      <c r="AGH207" s="784"/>
      <c r="AGI207" s="784"/>
      <c r="AGJ207" s="784"/>
      <c r="AGK207" s="784"/>
      <c r="AGL207" s="784"/>
      <c r="AGM207" s="784"/>
      <c r="AGN207" s="784"/>
      <c r="AGO207" s="784"/>
      <c r="AGP207" s="784"/>
      <c r="AGQ207" s="784"/>
      <c r="AGR207" s="784"/>
      <c r="AGS207" s="784"/>
      <c r="AGT207" s="784"/>
      <c r="AGU207" s="784"/>
      <c r="AGV207" s="784"/>
      <c r="AGW207" s="784"/>
      <c r="AGX207" s="784"/>
      <c r="AGY207" s="784"/>
      <c r="AGZ207" s="784"/>
      <c r="AHA207" s="784"/>
      <c r="AHB207" s="784"/>
      <c r="AHC207" s="784"/>
      <c r="AHD207" s="784"/>
      <c r="AHE207" s="784"/>
      <c r="AHF207" s="784"/>
      <c r="AHG207" s="784"/>
      <c r="AHH207" s="784"/>
      <c r="AHI207" s="784"/>
      <c r="AHJ207" s="784"/>
      <c r="AHK207" s="784"/>
      <c r="AHL207" s="784"/>
      <c r="AHM207" s="784"/>
      <c r="AHN207" s="784"/>
      <c r="AHO207" s="784"/>
      <c r="AHP207" s="784"/>
      <c r="AHQ207" s="784"/>
      <c r="AHR207" s="784"/>
      <c r="AHS207" s="784"/>
      <c r="AHT207" s="784"/>
      <c r="AHU207" s="784"/>
      <c r="AHV207" s="784"/>
      <c r="AHW207" s="784"/>
      <c r="AHX207" s="784"/>
      <c r="AHY207" s="784"/>
      <c r="AHZ207" s="784"/>
      <c r="AIA207" s="784"/>
      <c r="AIB207" s="784"/>
      <c r="AIC207" s="784"/>
      <c r="AID207" s="784"/>
      <c r="AIE207" s="784"/>
      <c r="AIF207" s="784"/>
      <c r="AIG207" s="784"/>
      <c r="AIH207" s="784"/>
      <c r="AII207" s="784"/>
      <c r="AIJ207" s="784"/>
      <c r="AIK207" s="784"/>
      <c r="AIL207" s="784"/>
      <c r="AIM207" s="784"/>
      <c r="AIN207" s="784"/>
      <c r="AIO207" s="784"/>
      <c r="AIP207" s="784"/>
      <c r="AIQ207" s="784"/>
      <c r="AIR207" s="784"/>
      <c r="AIS207" s="784"/>
      <c r="AIT207" s="784"/>
      <c r="AIU207" s="784"/>
      <c r="AIV207" s="784"/>
      <c r="AIW207" s="784"/>
      <c r="AIX207" s="784"/>
      <c r="AIY207" s="784"/>
      <c r="AIZ207" s="784"/>
      <c r="AJA207" s="784"/>
      <c r="AJB207" s="784"/>
      <c r="AJC207" s="784"/>
      <c r="AJD207" s="784"/>
      <c r="AJE207" s="784"/>
      <c r="AJF207" s="784"/>
      <c r="AJG207" s="784"/>
      <c r="AJH207" s="784"/>
      <c r="AJI207" s="784"/>
      <c r="AJJ207" s="784"/>
      <c r="AJK207" s="784"/>
      <c r="AJL207" s="784"/>
      <c r="AJM207" s="784"/>
      <c r="AJN207" s="784"/>
      <c r="AJO207" s="784"/>
      <c r="AJP207" s="784"/>
      <c r="AJQ207" s="784"/>
      <c r="AJR207" s="784"/>
      <c r="AJS207" s="784"/>
      <c r="AJT207" s="784"/>
      <c r="AJU207" s="784"/>
      <c r="AJV207" s="784"/>
      <c r="AJW207" s="784"/>
      <c r="AJX207" s="784"/>
      <c r="AJY207" s="784"/>
      <c r="AJZ207" s="784"/>
      <c r="AKA207" s="784"/>
      <c r="AKB207" s="784"/>
      <c r="AKC207" s="784"/>
      <c r="AKD207" s="784"/>
      <c r="AKE207" s="784"/>
      <c r="AKF207" s="784"/>
      <c r="AKG207" s="784"/>
      <c r="AKH207" s="784"/>
      <c r="AKI207" s="784"/>
      <c r="AKJ207" s="784"/>
      <c r="AKK207" s="784"/>
      <c r="AKL207" s="784"/>
      <c r="AKM207" s="784"/>
      <c r="AKN207" s="784"/>
      <c r="AKO207" s="784"/>
      <c r="AKP207" s="784"/>
      <c r="AKQ207" s="784"/>
      <c r="AKR207" s="784"/>
      <c r="AKS207" s="784"/>
      <c r="AKT207" s="784"/>
      <c r="AKU207" s="784"/>
      <c r="AKV207" s="784"/>
      <c r="AKW207" s="784"/>
      <c r="AKX207" s="784"/>
      <c r="AKY207" s="784"/>
      <c r="AKZ207" s="784"/>
      <c r="ALA207" s="784"/>
      <c r="ALB207" s="784"/>
      <c r="ALC207" s="784"/>
      <c r="ALD207" s="784"/>
      <c r="ALE207" s="784"/>
      <c r="ALF207" s="784"/>
      <c r="ALG207" s="784"/>
      <c r="ALH207" s="784"/>
      <c r="ALI207" s="784"/>
      <c r="ALJ207" s="784"/>
      <c r="ALK207" s="784"/>
      <c r="ALL207" s="784"/>
      <c r="ALM207" s="784"/>
      <c r="ALN207" s="784"/>
      <c r="ALO207" s="784"/>
      <c r="ALP207" s="784"/>
      <c r="ALQ207" s="784"/>
      <c r="ALR207" s="784"/>
      <c r="ALS207" s="784"/>
      <c r="ALT207" s="784"/>
      <c r="ALU207" s="784"/>
      <c r="ALV207" s="784"/>
      <c r="ALW207" s="784"/>
      <c r="ALX207" s="784"/>
      <c r="ALY207" s="784"/>
      <c r="ALZ207" s="784"/>
      <c r="AMA207" s="784"/>
      <c r="AMB207" s="784"/>
      <c r="AMC207" s="784"/>
      <c r="AMD207" s="784"/>
      <c r="AME207" s="784"/>
      <c r="AMF207" s="784"/>
      <c r="AMG207" s="784"/>
      <c r="AMH207" s="784"/>
      <c r="AMI207" s="784"/>
      <c r="AMJ207" s="784"/>
      <c r="AMK207" s="784"/>
      <c r="AML207" s="784"/>
      <c r="AMM207" s="784"/>
      <c r="AMN207" s="784"/>
      <c r="AMO207" s="784"/>
      <c r="AMP207" s="784"/>
      <c r="AMQ207" s="784"/>
      <c r="AMR207" s="784"/>
      <c r="AMS207" s="784"/>
      <c r="AMT207" s="784"/>
      <c r="AMU207" s="784"/>
      <c r="AMV207" s="784"/>
      <c r="AMW207" s="784"/>
      <c r="AMX207" s="784"/>
      <c r="AMY207" s="784"/>
      <c r="AMZ207" s="784"/>
      <c r="ANA207" s="784"/>
      <c r="ANB207" s="784"/>
      <c r="ANC207" s="784"/>
      <c r="AND207" s="784"/>
      <c r="ANE207" s="784"/>
      <c r="ANF207" s="784"/>
      <c r="ANG207" s="784"/>
      <c r="ANH207" s="784"/>
      <c r="ANI207" s="784"/>
      <c r="ANJ207" s="784"/>
      <c r="ANK207" s="784"/>
      <c r="ANL207" s="784"/>
      <c r="ANM207" s="784"/>
      <c r="ANN207" s="784"/>
      <c r="ANO207" s="784"/>
      <c r="ANP207" s="784"/>
      <c r="ANQ207" s="784"/>
      <c r="ANR207" s="784"/>
      <c r="ANS207" s="784"/>
      <c r="ANT207" s="784"/>
      <c r="ANU207" s="784"/>
      <c r="ANV207" s="784"/>
      <c r="ANW207" s="784"/>
      <c r="ANX207" s="784"/>
      <c r="ANY207" s="784"/>
      <c r="ANZ207" s="784"/>
      <c r="AOA207" s="784"/>
      <c r="AOB207" s="784"/>
      <c r="AOC207" s="784"/>
      <c r="AOD207" s="784"/>
      <c r="AOE207" s="784"/>
      <c r="AOF207" s="784"/>
      <c r="AOG207" s="784"/>
      <c r="AOH207" s="784"/>
      <c r="AOI207" s="784"/>
      <c r="AOJ207" s="784"/>
      <c r="AOK207" s="784"/>
      <c r="AOL207" s="784"/>
      <c r="AOM207" s="784"/>
      <c r="AON207" s="784"/>
      <c r="AOO207" s="784"/>
      <c r="AOP207" s="784"/>
      <c r="AOQ207" s="784"/>
      <c r="AOR207" s="784"/>
      <c r="AOS207" s="784"/>
      <c r="AOT207" s="784"/>
      <c r="AOU207" s="784"/>
      <c r="AOV207" s="784"/>
      <c r="AOW207" s="784"/>
      <c r="AOX207" s="784"/>
      <c r="AOY207" s="784"/>
      <c r="AOZ207" s="784"/>
      <c r="APA207" s="784"/>
      <c r="APB207" s="784"/>
      <c r="APC207" s="784"/>
      <c r="APD207" s="784"/>
      <c r="APE207" s="784"/>
      <c r="APF207" s="784"/>
      <c r="APG207" s="784"/>
      <c r="APH207" s="784"/>
      <c r="API207" s="784"/>
      <c r="APJ207" s="784"/>
      <c r="APK207" s="784"/>
      <c r="APL207" s="784"/>
      <c r="APM207" s="784"/>
      <c r="APN207" s="784"/>
      <c r="APO207" s="784"/>
      <c r="APP207" s="784"/>
      <c r="APQ207" s="784"/>
      <c r="APR207" s="784"/>
      <c r="APS207" s="784"/>
      <c r="APT207" s="784"/>
      <c r="APU207" s="784"/>
      <c r="APV207" s="784"/>
      <c r="APW207" s="784"/>
      <c r="APX207" s="784"/>
      <c r="APY207" s="784"/>
      <c r="APZ207" s="784"/>
      <c r="AQA207" s="784"/>
      <c r="AQB207" s="784"/>
      <c r="AQC207" s="784"/>
      <c r="AQD207" s="784"/>
      <c r="AQE207" s="784"/>
      <c r="AQF207" s="784"/>
      <c r="AQG207" s="784"/>
      <c r="AQH207" s="784"/>
      <c r="AQI207" s="784"/>
      <c r="AQJ207" s="784"/>
      <c r="AQK207" s="784"/>
      <c r="AQL207" s="784"/>
      <c r="AQM207" s="784"/>
      <c r="AQN207" s="784"/>
      <c r="AQO207" s="784"/>
      <c r="AQP207" s="784"/>
      <c r="AQQ207" s="784"/>
      <c r="AQR207" s="784"/>
      <c r="AQS207" s="784"/>
      <c r="AQT207" s="784"/>
      <c r="AQU207" s="784"/>
      <c r="AQV207" s="784"/>
      <c r="AQW207" s="784"/>
      <c r="AQX207" s="784"/>
      <c r="AQY207" s="784"/>
      <c r="AQZ207" s="784"/>
      <c r="ARA207" s="784"/>
      <c r="ARB207" s="784"/>
      <c r="ARC207" s="784"/>
      <c r="ARD207" s="784"/>
      <c r="ARE207" s="784"/>
      <c r="ARF207" s="784"/>
      <c r="ARG207" s="784"/>
      <c r="ARH207" s="784"/>
      <c r="ARI207" s="784"/>
      <c r="ARJ207" s="784"/>
      <c r="ARK207" s="784"/>
      <c r="ARL207" s="784"/>
      <c r="ARM207" s="784"/>
      <c r="ARN207" s="784"/>
      <c r="ARO207" s="784"/>
      <c r="ARP207" s="784"/>
      <c r="ARQ207" s="784"/>
      <c r="ARR207" s="784"/>
      <c r="ARS207" s="784"/>
      <c r="ART207" s="784"/>
      <c r="ARU207" s="784"/>
      <c r="ARV207" s="784"/>
      <c r="ARW207" s="784"/>
      <c r="ARX207" s="784"/>
      <c r="ARY207" s="784"/>
      <c r="ARZ207" s="784"/>
      <c r="ASA207" s="784"/>
      <c r="ASB207" s="784"/>
      <c r="ASC207" s="784"/>
      <c r="ASD207" s="784"/>
      <c r="ASE207" s="784"/>
      <c r="ASF207" s="784"/>
      <c r="ASG207" s="784"/>
      <c r="ASH207" s="784"/>
      <c r="ASI207" s="784"/>
      <c r="ASJ207" s="784"/>
      <c r="ASK207" s="784"/>
      <c r="ASL207" s="784"/>
      <c r="ASM207" s="784"/>
      <c r="ASN207" s="784"/>
      <c r="ASO207" s="784"/>
      <c r="ASP207" s="784"/>
      <c r="ASQ207" s="784"/>
      <c r="ASR207" s="784"/>
      <c r="ASS207" s="784"/>
      <c r="AST207" s="784"/>
      <c r="ASU207" s="784"/>
      <c r="ASV207" s="784"/>
      <c r="ASW207" s="784"/>
      <c r="ASX207" s="784"/>
      <c r="ASY207" s="784"/>
      <c r="ASZ207" s="784"/>
      <c r="ATA207" s="784"/>
      <c r="ATB207" s="784"/>
      <c r="ATC207" s="784"/>
      <c r="ATD207" s="784"/>
      <c r="ATE207" s="784"/>
      <c r="ATF207" s="784"/>
      <c r="ATG207" s="784"/>
      <c r="ATH207" s="784"/>
      <c r="ATI207" s="784"/>
      <c r="ATJ207" s="784"/>
      <c r="ATK207" s="784"/>
      <c r="ATL207" s="784"/>
      <c r="ATM207" s="784"/>
      <c r="ATN207" s="784"/>
      <c r="ATO207" s="784"/>
      <c r="ATP207" s="784"/>
      <c r="ATQ207" s="784"/>
      <c r="ATR207" s="784"/>
      <c r="ATS207" s="784"/>
      <c r="ATT207" s="784"/>
      <c r="ATU207" s="784"/>
      <c r="ATV207" s="784"/>
      <c r="ATW207" s="784"/>
      <c r="ATX207" s="784"/>
      <c r="ATY207" s="784"/>
      <c r="ATZ207" s="784"/>
      <c r="AUA207" s="784"/>
      <c r="AUB207" s="784"/>
      <c r="AUC207" s="784"/>
      <c r="AUD207" s="784"/>
      <c r="AUE207" s="784"/>
      <c r="AUF207" s="784"/>
      <c r="AUG207" s="784"/>
      <c r="AUH207" s="784"/>
      <c r="AUI207" s="784"/>
      <c r="AUJ207" s="784"/>
      <c r="AUK207" s="784"/>
      <c r="AUL207" s="784"/>
      <c r="AUM207" s="784"/>
      <c r="AUN207" s="784"/>
      <c r="AUO207" s="784"/>
      <c r="AUP207" s="784"/>
      <c r="AUQ207" s="784"/>
      <c r="AUR207" s="784"/>
      <c r="AUS207" s="784"/>
      <c r="AUT207" s="784"/>
      <c r="AUU207" s="784"/>
      <c r="AUV207" s="784"/>
      <c r="AUW207" s="784"/>
      <c r="AUX207" s="784"/>
      <c r="AUY207" s="784"/>
      <c r="AUZ207" s="784"/>
      <c r="AVA207" s="784"/>
      <c r="AVB207" s="784"/>
      <c r="AVC207" s="784"/>
      <c r="AVD207" s="784"/>
      <c r="AVE207" s="784"/>
      <c r="AVF207" s="784"/>
      <c r="AVG207" s="784"/>
      <c r="AVH207" s="784"/>
      <c r="AVI207" s="784"/>
      <c r="AVJ207" s="784"/>
      <c r="AVK207" s="784"/>
      <c r="AVL207" s="784"/>
      <c r="AVM207" s="784"/>
      <c r="AVN207" s="784"/>
      <c r="AVO207" s="784"/>
      <c r="AVP207" s="784"/>
      <c r="AVQ207" s="784"/>
      <c r="AVR207" s="784"/>
      <c r="AVS207" s="784"/>
      <c r="AVT207" s="784"/>
      <c r="AVU207" s="784"/>
      <c r="AVV207" s="784"/>
      <c r="AVW207" s="784"/>
      <c r="AVX207" s="784"/>
      <c r="AVY207" s="784"/>
      <c r="AVZ207" s="784"/>
      <c r="AWA207" s="784"/>
      <c r="AWB207" s="784"/>
      <c r="AWC207" s="784"/>
      <c r="AWD207" s="784"/>
      <c r="AWE207" s="784"/>
      <c r="AWF207" s="784"/>
      <c r="AWG207" s="784"/>
      <c r="AWH207" s="784"/>
      <c r="AWI207" s="784"/>
      <c r="AWJ207" s="784"/>
      <c r="AWK207" s="784"/>
      <c r="AWL207" s="784"/>
      <c r="AWM207" s="784"/>
      <c r="AWN207" s="784"/>
      <c r="AWO207" s="784"/>
      <c r="AWP207" s="784"/>
      <c r="AWQ207" s="784"/>
      <c r="AWR207" s="784"/>
      <c r="AWS207" s="784"/>
      <c r="AWT207" s="784"/>
      <c r="AWU207" s="784"/>
      <c r="AWV207" s="784"/>
      <c r="AWW207" s="784"/>
      <c r="AWX207" s="784"/>
      <c r="AWY207" s="784"/>
      <c r="AWZ207" s="784"/>
      <c r="AXA207" s="784"/>
      <c r="AXB207" s="784"/>
      <c r="AXC207" s="784"/>
      <c r="AXD207" s="784"/>
      <c r="AXE207" s="784"/>
      <c r="AXF207" s="784"/>
      <c r="AXG207" s="784"/>
      <c r="AXH207" s="784"/>
      <c r="AXI207" s="784"/>
      <c r="AXJ207" s="784"/>
      <c r="AXK207" s="784"/>
      <c r="AXL207" s="784"/>
      <c r="AXM207" s="784"/>
      <c r="AXN207" s="784"/>
      <c r="AXO207" s="784"/>
      <c r="AXP207" s="784"/>
      <c r="AXQ207" s="784"/>
      <c r="AXR207" s="784"/>
      <c r="AXS207" s="784"/>
      <c r="AXT207" s="784"/>
      <c r="AXU207" s="784"/>
      <c r="AXV207" s="784"/>
      <c r="AXW207" s="784"/>
      <c r="AXX207" s="784"/>
      <c r="AXY207" s="784"/>
      <c r="AXZ207" s="784"/>
      <c r="AYA207" s="784"/>
      <c r="AYB207" s="784"/>
      <c r="AYC207" s="784"/>
      <c r="AYD207" s="784"/>
      <c r="AYE207" s="784"/>
      <c r="AYF207" s="784"/>
      <c r="AYG207" s="784"/>
      <c r="AYH207" s="784"/>
      <c r="AYI207" s="784"/>
      <c r="AYJ207" s="784"/>
      <c r="AYK207" s="784"/>
      <c r="AYL207" s="784"/>
      <c r="AYM207" s="784"/>
      <c r="AYN207" s="784"/>
      <c r="AYO207" s="784"/>
      <c r="AYP207" s="784"/>
      <c r="AYQ207" s="784"/>
      <c r="AYR207" s="784"/>
      <c r="AYS207" s="784"/>
      <c r="AYT207" s="784"/>
      <c r="AYU207" s="784"/>
      <c r="AYV207" s="784"/>
      <c r="AYW207" s="784"/>
      <c r="AYX207" s="784"/>
      <c r="AYY207" s="784"/>
      <c r="AYZ207" s="784"/>
      <c r="AZA207" s="784"/>
      <c r="AZB207" s="784"/>
      <c r="AZC207" s="784"/>
      <c r="AZD207" s="784"/>
      <c r="AZE207" s="784"/>
      <c r="AZF207" s="784"/>
      <c r="AZG207" s="784"/>
      <c r="AZH207" s="784"/>
      <c r="AZI207" s="784"/>
      <c r="AZJ207" s="784"/>
      <c r="AZK207" s="784"/>
      <c r="AZL207" s="784"/>
      <c r="AZM207" s="784"/>
      <c r="AZN207" s="784"/>
      <c r="AZO207" s="784"/>
      <c r="AZP207" s="784"/>
      <c r="AZQ207" s="784"/>
      <c r="AZR207" s="784"/>
      <c r="AZS207" s="784"/>
      <c r="AZT207" s="784"/>
      <c r="AZU207" s="784"/>
      <c r="AZV207" s="784"/>
      <c r="AZW207" s="784"/>
      <c r="AZX207" s="784"/>
      <c r="AZY207" s="784"/>
      <c r="AZZ207" s="784"/>
      <c r="BAA207" s="784"/>
      <c r="BAB207" s="784"/>
      <c r="BAC207" s="784"/>
      <c r="BAD207" s="784"/>
      <c r="BAE207" s="784"/>
      <c r="BAF207" s="784"/>
      <c r="BAG207" s="784"/>
      <c r="BAH207" s="784"/>
      <c r="BAI207" s="784"/>
      <c r="BAJ207" s="784"/>
      <c r="BAK207" s="784"/>
      <c r="BAL207" s="784"/>
      <c r="BAM207" s="784"/>
      <c r="BAN207" s="784"/>
      <c r="BAO207" s="784"/>
      <c r="BAP207" s="784"/>
      <c r="BAQ207" s="784"/>
      <c r="BAR207" s="784"/>
      <c r="BAS207" s="784"/>
      <c r="BAT207" s="784"/>
      <c r="BAU207" s="784"/>
      <c r="BAV207" s="784"/>
      <c r="BAW207" s="784"/>
      <c r="BAX207" s="784"/>
      <c r="BAY207" s="784"/>
      <c r="BAZ207" s="784"/>
      <c r="BBA207" s="784"/>
      <c r="BBB207" s="784"/>
      <c r="BBC207" s="784"/>
      <c r="BBD207" s="784"/>
      <c r="BBE207" s="784"/>
      <c r="BBF207" s="784"/>
      <c r="BBG207" s="784"/>
      <c r="BBH207" s="784"/>
      <c r="BBI207" s="784"/>
      <c r="BBJ207" s="784"/>
      <c r="BBK207" s="784"/>
      <c r="BBL207" s="784"/>
      <c r="BBM207" s="784"/>
      <c r="BBN207" s="784"/>
      <c r="BBO207" s="784"/>
      <c r="BBP207" s="784"/>
      <c r="BBQ207" s="784"/>
      <c r="BBR207" s="784"/>
      <c r="BBS207" s="784"/>
      <c r="BBT207" s="784"/>
      <c r="BBU207" s="784"/>
      <c r="BBV207" s="784"/>
      <c r="BBW207" s="784"/>
      <c r="BBX207" s="784"/>
      <c r="BBY207" s="784"/>
      <c r="BBZ207" s="784"/>
      <c r="BCA207" s="784"/>
      <c r="BCB207" s="784"/>
      <c r="BCC207" s="784"/>
      <c r="BCD207" s="784"/>
      <c r="BCE207" s="784"/>
      <c r="BCF207" s="784"/>
      <c r="BCG207" s="784"/>
      <c r="BCH207" s="784"/>
      <c r="BCI207" s="784"/>
      <c r="BCJ207" s="784"/>
      <c r="BCK207" s="784"/>
      <c r="BCL207" s="784"/>
      <c r="BCM207" s="784"/>
      <c r="BCN207" s="784"/>
      <c r="BCO207" s="784"/>
      <c r="BCP207" s="784"/>
      <c r="BCQ207" s="784"/>
      <c r="BCR207" s="784"/>
      <c r="BCS207" s="784"/>
      <c r="BCT207" s="784"/>
      <c r="BCU207" s="784"/>
      <c r="BCV207" s="784"/>
      <c r="BCW207" s="784"/>
      <c r="BCX207" s="784"/>
      <c r="BCY207" s="784"/>
      <c r="BCZ207" s="784"/>
      <c r="BDA207" s="784"/>
      <c r="BDB207" s="784"/>
      <c r="BDC207" s="784"/>
      <c r="BDD207" s="784"/>
      <c r="BDE207" s="784"/>
      <c r="BDF207" s="784"/>
      <c r="BDG207" s="784"/>
      <c r="BDH207" s="784"/>
      <c r="BDI207" s="784"/>
      <c r="BDJ207" s="784"/>
      <c r="BDK207" s="784"/>
      <c r="BDL207" s="784"/>
      <c r="BDM207" s="784"/>
      <c r="BDN207" s="784"/>
      <c r="BDO207" s="784"/>
      <c r="BDP207" s="784"/>
      <c r="BDQ207" s="784"/>
      <c r="BDR207" s="784"/>
      <c r="BDS207" s="784"/>
      <c r="BDT207" s="784"/>
      <c r="BDU207" s="784"/>
      <c r="BDV207" s="784"/>
      <c r="BDW207" s="784"/>
      <c r="BDX207" s="784"/>
      <c r="BDY207" s="784"/>
      <c r="BDZ207" s="784"/>
      <c r="BEA207" s="784"/>
      <c r="BEB207" s="784"/>
      <c r="BEC207" s="784"/>
      <c r="BED207" s="784"/>
      <c r="BEE207" s="784"/>
      <c r="BEF207" s="784"/>
      <c r="BEG207" s="784"/>
      <c r="BEH207" s="784"/>
      <c r="BEI207" s="784"/>
      <c r="BEJ207" s="784"/>
      <c r="BEK207" s="784"/>
      <c r="BEL207" s="784"/>
      <c r="BEM207" s="784"/>
      <c r="BEN207" s="784"/>
      <c r="BEO207" s="784"/>
      <c r="BEP207" s="784"/>
      <c r="BEQ207" s="784"/>
      <c r="BER207" s="784"/>
      <c r="BES207" s="784"/>
      <c r="BET207" s="784"/>
      <c r="BEU207" s="784"/>
      <c r="BEV207" s="784"/>
      <c r="BEW207" s="784"/>
      <c r="BEX207" s="784"/>
      <c r="BEY207" s="784"/>
      <c r="BEZ207" s="784"/>
      <c r="BFA207" s="784"/>
      <c r="BFB207" s="784"/>
      <c r="BFC207" s="784"/>
      <c r="BFD207" s="784"/>
      <c r="BFE207" s="784"/>
      <c r="BFF207" s="784"/>
      <c r="BFG207" s="784"/>
      <c r="BFH207" s="784"/>
      <c r="BFI207" s="784"/>
      <c r="BFJ207" s="784"/>
      <c r="BFK207" s="784"/>
      <c r="BFL207" s="784"/>
      <c r="BFM207" s="784"/>
      <c r="BFN207" s="784"/>
      <c r="BFO207" s="784"/>
      <c r="BFP207" s="784"/>
      <c r="BFQ207" s="784"/>
      <c r="BFR207" s="784"/>
      <c r="BFS207" s="784"/>
      <c r="BFT207" s="784"/>
      <c r="BFU207" s="784"/>
      <c r="BFV207" s="784"/>
      <c r="BFW207" s="784"/>
      <c r="BFX207" s="784"/>
      <c r="BFY207" s="784"/>
      <c r="BFZ207" s="784"/>
      <c r="BGA207" s="784"/>
      <c r="BGB207" s="784"/>
      <c r="BGC207" s="784"/>
      <c r="BGD207" s="784"/>
      <c r="BGE207" s="784"/>
      <c r="BGF207" s="784"/>
      <c r="BGG207" s="784"/>
      <c r="BGH207" s="784"/>
      <c r="BGI207" s="784"/>
      <c r="BGJ207" s="784"/>
      <c r="BGK207" s="784"/>
      <c r="BGL207" s="784"/>
      <c r="BGM207" s="784"/>
      <c r="BGN207" s="784"/>
      <c r="BGO207" s="784"/>
      <c r="BGP207" s="784"/>
      <c r="BGQ207" s="784"/>
      <c r="BGR207" s="784"/>
      <c r="BGS207" s="784"/>
      <c r="BGT207" s="784"/>
      <c r="BGU207" s="784"/>
      <c r="BGV207" s="784"/>
      <c r="BGW207" s="784"/>
      <c r="BGX207" s="784"/>
      <c r="BGY207" s="784"/>
      <c r="BGZ207" s="784"/>
      <c r="BHA207" s="784"/>
      <c r="BHB207" s="784"/>
      <c r="BHC207" s="784"/>
      <c r="BHD207" s="784"/>
      <c r="BHE207" s="784"/>
      <c r="BHF207" s="784"/>
      <c r="BHG207" s="784"/>
      <c r="BHH207" s="784"/>
      <c r="BHI207" s="784"/>
      <c r="BHJ207" s="784"/>
      <c r="BHK207" s="784"/>
      <c r="BHL207" s="784"/>
      <c r="BHM207" s="784"/>
      <c r="BHN207" s="784"/>
      <c r="BHO207" s="784"/>
      <c r="BHP207" s="784"/>
      <c r="BHQ207" s="784"/>
      <c r="BHR207" s="784"/>
      <c r="BHS207" s="784"/>
      <c r="BHT207" s="784"/>
      <c r="BHU207" s="784"/>
      <c r="BHV207" s="784"/>
      <c r="BHW207" s="784"/>
      <c r="BHX207" s="784"/>
      <c r="BHY207" s="784"/>
      <c r="BHZ207" s="784"/>
      <c r="BIA207" s="784"/>
      <c r="BIB207" s="784"/>
      <c r="BIC207" s="784"/>
      <c r="BID207" s="784"/>
      <c r="BIE207" s="784"/>
      <c r="BIF207" s="784"/>
      <c r="BIG207" s="784"/>
      <c r="BIH207" s="784"/>
      <c r="BII207" s="784"/>
      <c r="BIJ207" s="784"/>
      <c r="BIK207" s="784"/>
      <c r="BIL207" s="784"/>
      <c r="BIM207" s="784"/>
      <c r="BIN207" s="784"/>
      <c r="BIO207" s="784"/>
      <c r="BIP207" s="784"/>
      <c r="BIQ207" s="784"/>
      <c r="BIR207" s="784"/>
      <c r="BIS207" s="784"/>
      <c r="BIT207" s="784"/>
      <c r="BIU207" s="784"/>
      <c r="BIV207" s="784"/>
      <c r="BIW207" s="784"/>
      <c r="BIX207" s="784"/>
      <c r="BIY207" s="784"/>
      <c r="BIZ207" s="784"/>
      <c r="BJA207" s="784"/>
      <c r="BJB207" s="784"/>
      <c r="BJC207" s="784"/>
      <c r="BJD207" s="784"/>
      <c r="BJE207" s="784"/>
      <c r="BJF207" s="784"/>
      <c r="BJG207" s="784"/>
      <c r="BJH207" s="784"/>
      <c r="BJI207" s="784"/>
      <c r="BJJ207" s="784"/>
      <c r="BJK207" s="784"/>
      <c r="BJL207" s="784"/>
      <c r="BJM207" s="784"/>
      <c r="BJN207" s="784"/>
      <c r="BJO207" s="784"/>
      <c r="BJP207" s="784"/>
      <c r="BJQ207" s="784"/>
      <c r="BJR207" s="784"/>
      <c r="BJS207" s="784"/>
      <c r="BJT207" s="784"/>
      <c r="BJU207" s="784"/>
      <c r="BJV207" s="784"/>
      <c r="BJW207" s="784"/>
      <c r="BJX207" s="784"/>
      <c r="BJY207" s="784"/>
      <c r="BJZ207" s="784"/>
      <c r="BKA207" s="784"/>
      <c r="BKB207" s="784"/>
      <c r="BKC207" s="784"/>
      <c r="BKD207" s="784"/>
      <c r="BKE207" s="784"/>
      <c r="BKF207" s="784"/>
      <c r="BKG207" s="784"/>
      <c r="BKH207" s="784"/>
      <c r="BKI207" s="784"/>
      <c r="BKJ207" s="784"/>
      <c r="BKK207" s="784"/>
      <c r="BKL207" s="784"/>
      <c r="BKM207" s="784"/>
      <c r="BKN207" s="784"/>
      <c r="BKO207" s="784"/>
      <c r="BKP207" s="784"/>
      <c r="BKQ207" s="784"/>
      <c r="BKR207" s="784"/>
      <c r="BKS207" s="784"/>
      <c r="BKT207" s="784"/>
      <c r="BKU207" s="784"/>
      <c r="BKV207" s="784"/>
      <c r="BKW207" s="784"/>
      <c r="BKX207" s="784"/>
      <c r="BKY207" s="784"/>
      <c r="BKZ207" s="784"/>
      <c r="BLA207" s="784"/>
      <c r="BLB207" s="784"/>
      <c r="BLC207" s="784"/>
      <c r="BLD207" s="784"/>
      <c r="BLE207" s="784"/>
      <c r="BLF207" s="784"/>
      <c r="BLG207" s="784"/>
      <c r="BLH207" s="784"/>
      <c r="BLI207" s="784"/>
      <c r="BLJ207" s="784"/>
      <c r="BLK207" s="784"/>
      <c r="BLL207" s="784"/>
      <c r="BLM207" s="784"/>
      <c r="BLN207" s="784"/>
      <c r="BLO207" s="784"/>
      <c r="BLP207" s="784"/>
      <c r="BLQ207" s="784"/>
      <c r="BLR207" s="784"/>
      <c r="BLS207" s="784"/>
      <c r="BLT207" s="784"/>
      <c r="BLU207" s="784"/>
      <c r="BLV207" s="784"/>
      <c r="BLW207" s="784"/>
      <c r="BLX207" s="784"/>
      <c r="BLY207" s="784"/>
      <c r="BLZ207" s="784"/>
      <c r="BMA207" s="784"/>
      <c r="BMB207" s="784"/>
      <c r="BMC207" s="784"/>
      <c r="BMD207" s="784"/>
      <c r="BME207" s="784"/>
      <c r="BMF207" s="784"/>
      <c r="BMG207" s="784"/>
      <c r="BMH207" s="784"/>
      <c r="BMI207" s="784"/>
      <c r="BMJ207" s="784"/>
      <c r="BMK207" s="784"/>
      <c r="BML207" s="784"/>
      <c r="BMM207" s="784"/>
      <c r="BMN207" s="784"/>
      <c r="BMO207" s="784"/>
      <c r="BMP207" s="784"/>
      <c r="BMQ207" s="784"/>
      <c r="BMR207" s="784"/>
      <c r="BMS207" s="784"/>
      <c r="BMT207" s="784"/>
      <c r="BMU207" s="784"/>
      <c r="BMV207" s="784"/>
      <c r="BMW207" s="784"/>
      <c r="BMX207" s="784"/>
      <c r="BMY207" s="784"/>
      <c r="BMZ207" s="784"/>
      <c r="BNA207" s="784"/>
      <c r="BNB207" s="784"/>
      <c r="BNC207" s="784"/>
      <c r="BND207" s="784"/>
      <c r="BNE207" s="784"/>
      <c r="BNF207" s="784"/>
      <c r="BNG207" s="784"/>
      <c r="BNH207" s="784"/>
      <c r="BNI207" s="784"/>
      <c r="BNJ207" s="784"/>
      <c r="BNK207" s="784"/>
      <c r="BNL207" s="784"/>
      <c r="BNM207" s="784"/>
      <c r="BNN207" s="784"/>
      <c r="BNO207" s="784"/>
      <c r="BNP207" s="784"/>
      <c r="BNQ207" s="784"/>
      <c r="BNR207" s="784"/>
      <c r="BNS207" s="784"/>
      <c r="BNT207" s="784"/>
      <c r="BNU207" s="784"/>
      <c r="BNV207" s="784"/>
      <c r="BNW207" s="784"/>
      <c r="BNX207" s="784"/>
      <c r="BNY207" s="784"/>
      <c r="BNZ207" s="784"/>
      <c r="BOA207" s="784"/>
      <c r="BOB207" s="784"/>
      <c r="BOC207" s="784"/>
      <c r="BOD207" s="784"/>
      <c r="BOE207" s="784"/>
      <c r="BOF207" s="784"/>
      <c r="BOG207" s="784"/>
      <c r="BOH207" s="784"/>
      <c r="BOI207" s="784"/>
      <c r="BOJ207" s="784"/>
      <c r="BOK207" s="784"/>
      <c r="BOL207" s="784"/>
      <c r="BOM207" s="784"/>
      <c r="BON207" s="784"/>
      <c r="BOO207" s="784"/>
      <c r="BOP207" s="784"/>
      <c r="BOQ207" s="784"/>
      <c r="BOR207" s="784"/>
      <c r="BOS207" s="784"/>
      <c r="BOT207" s="784"/>
      <c r="BOU207" s="784"/>
      <c r="BOV207" s="784"/>
      <c r="BOW207" s="784"/>
      <c r="BOX207" s="784"/>
      <c r="BOY207" s="784"/>
      <c r="BOZ207" s="784"/>
      <c r="BPA207" s="784"/>
      <c r="BPB207" s="784"/>
      <c r="BPC207" s="784"/>
      <c r="BPD207" s="784"/>
      <c r="BPE207" s="784"/>
      <c r="BPF207" s="784"/>
      <c r="BPG207" s="784"/>
      <c r="BPH207" s="784"/>
      <c r="BPI207" s="784"/>
      <c r="BPJ207" s="784"/>
      <c r="BPK207" s="784"/>
      <c r="BPL207" s="784"/>
      <c r="BPM207" s="784"/>
      <c r="BPN207" s="784"/>
      <c r="BPO207" s="784"/>
      <c r="BPP207" s="784"/>
      <c r="BPQ207" s="784"/>
      <c r="BPR207" s="784"/>
      <c r="BPS207" s="784"/>
      <c r="BPT207" s="784"/>
      <c r="BPU207" s="784"/>
      <c r="BPV207" s="784"/>
      <c r="BPW207" s="784"/>
      <c r="BPX207" s="784"/>
      <c r="BPY207" s="784"/>
      <c r="BPZ207" s="784"/>
      <c r="BQA207" s="784"/>
      <c r="BQB207" s="784"/>
      <c r="BQC207" s="784"/>
      <c r="BQD207" s="784"/>
      <c r="BQE207" s="784"/>
      <c r="BQF207" s="784"/>
      <c r="BQG207" s="784"/>
      <c r="BQH207" s="784"/>
      <c r="BQI207" s="784"/>
      <c r="BQJ207" s="784"/>
      <c r="BQK207" s="784"/>
      <c r="BQL207" s="784"/>
      <c r="BQM207" s="784"/>
      <c r="BQN207" s="784"/>
      <c r="BQO207" s="784"/>
      <c r="BQP207" s="784"/>
      <c r="BQQ207" s="784"/>
      <c r="BQR207" s="784"/>
      <c r="BQS207" s="784"/>
      <c r="BQT207" s="784"/>
      <c r="BQU207" s="784"/>
      <c r="BQV207" s="784"/>
      <c r="BQW207" s="784"/>
      <c r="BQX207" s="784"/>
      <c r="BQY207" s="784"/>
      <c r="BQZ207" s="784"/>
      <c r="BRA207" s="784"/>
      <c r="BRB207" s="784"/>
      <c r="BRC207" s="784"/>
      <c r="BRD207" s="784"/>
      <c r="BRE207" s="784"/>
      <c r="BRF207" s="784"/>
      <c r="BRG207" s="784"/>
      <c r="BRH207" s="784"/>
      <c r="BRI207" s="784"/>
      <c r="BRJ207" s="784"/>
      <c r="BRK207" s="784"/>
      <c r="BRL207" s="784"/>
      <c r="BRM207" s="784"/>
      <c r="BRN207" s="784"/>
      <c r="BRO207" s="784"/>
      <c r="BRP207" s="784"/>
      <c r="BRQ207" s="784"/>
      <c r="BRR207" s="784"/>
      <c r="BRS207" s="784"/>
      <c r="BRT207" s="784"/>
      <c r="BRU207" s="784"/>
      <c r="BRV207" s="784"/>
      <c r="BRW207" s="784"/>
      <c r="BRX207" s="784"/>
      <c r="BRY207" s="784"/>
      <c r="BRZ207" s="784"/>
      <c r="BSA207" s="784"/>
      <c r="BSB207" s="784"/>
      <c r="BSC207" s="784"/>
      <c r="BSD207" s="784"/>
      <c r="BSE207" s="784"/>
      <c r="BSF207" s="784"/>
      <c r="BSG207" s="784"/>
      <c r="BSH207" s="784"/>
      <c r="BSI207" s="784"/>
      <c r="BSJ207" s="784"/>
      <c r="BSK207" s="784"/>
      <c r="BSL207" s="784"/>
      <c r="BSM207" s="784"/>
      <c r="BSN207" s="784"/>
      <c r="BSO207" s="784"/>
      <c r="BSP207" s="784"/>
      <c r="BSQ207" s="784"/>
      <c r="BSR207" s="784"/>
      <c r="BSS207" s="784"/>
      <c r="BST207" s="784"/>
      <c r="BSU207" s="784"/>
      <c r="BSV207" s="784"/>
      <c r="BSW207" s="784"/>
      <c r="BSX207" s="784"/>
      <c r="BSY207" s="784"/>
      <c r="BSZ207" s="784"/>
      <c r="BTA207" s="784"/>
      <c r="BTB207" s="784"/>
      <c r="BTC207" s="784"/>
      <c r="BTD207" s="784"/>
      <c r="BTE207" s="784"/>
      <c r="BTF207" s="784"/>
      <c r="BTG207" s="784"/>
      <c r="BTH207" s="784"/>
      <c r="BTI207" s="784"/>
      <c r="BTJ207" s="784"/>
      <c r="BTK207" s="784"/>
      <c r="BTL207" s="784"/>
      <c r="BTM207" s="784"/>
      <c r="BTN207" s="784"/>
      <c r="BTO207" s="784"/>
      <c r="BTP207" s="784"/>
      <c r="BTQ207" s="784"/>
      <c r="BTR207" s="784"/>
      <c r="BTS207" s="784"/>
      <c r="BTT207" s="784"/>
      <c r="BTU207" s="784"/>
      <c r="BTV207" s="784"/>
      <c r="BTW207" s="784"/>
      <c r="BTX207" s="784"/>
      <c r="BTY207" s="784"/>
      <c r="BTZ207" s="784"/>
      <c r="BUA207" s="784"/>
      <c r="BUB207" s="784"/>
      <c r="BUC207" s="784"/>
      <c r="BUD207" s="784"/>
      <c r="BUE207" s="784"/>
      <c r="BUF207" s="784"/>
      <c r="BUG207" s="784"/>
      <c r="BUH207" s="784"/>
      <c r="BUI207" s="784"/>
      <c r="BUJ207" s="784"/>
      <c r="BUK207" s="784"/>
      <c r="BUL207" s="784"/>
      <c r="BUM207" s="784"/>
      <c r="BUN207" s="784"/>
      <c r="BUO207" s="784"/>
      <c r="BUP207" s="784"/>
      <c r="BUQ207" s="784"/>
      <c r="BUR207" s="784"/>
      <c r="BUS207" s="784"/>
      <c r="BUT207" s="784"/>
      <c r="BUU207" s="784"/>
      <c r="BUV207" s="784"/>
      <c r="BUW207" s="784"/>
      <c r="BUX207" s="784"/>
      <c r="BUY207" s="784"/>
      <c r="BUZ207" s="784"/>
      <c r="BVA207" s="784"/>
      <c r="BVB207" s="784"/>
      <c r="BVC207" s="784"/>
      <c r="BVD207" s="784"/>
      <c r="BVE207" s="784"/>
      <c r="BVF207" s="784"/>
      <c r="BVG207" s="784"/>
      <c r="BVH207" s="784"/>
      <c r="BVI207" s="784"/>
      <c r="BVJ207" s="784"/>
      <c r="BVK207" s="784"/>
      <c r="BVL207" s="784"/>
      <c r="BVM207" s="784"/>
      <c r="BVN207" s="784"/>
      <c r="BVO207" s="784"/>
      <c r="BVP207" s="784"/>
      <c r="BVQ207" s="784"/>
      <c r="BVR207" s="784"/>
      <c r="BVS207" s="784"/>
      <c r="BVT207" s="784"/>
      <c r="BVU207" s="784"/>
      <c r="BVV207" s="784"/>
      <c r="BVW207" s="784"/>
      <c r="BVX207" s="784"/>
      <c r="BVY207" s="784"/>
      <c r="BVZ207" s="784"/>
      <c r="BWA207" s="784"/>
      <c r="BWB207" s="784"/>
      <c r="BWC207" s="784"/>
      <c r="BWD207" s="784"/>
      <c r="BWE207" s="784"/>
      <c r="BWF207" s="784"/>
      <c r="BWG207" s="784"/>
      <c r="BWH207" s="784"/>
      <c r="BWI207" s="784"/>
      <c r="BWJ207" s="784"/>
      <c r="BWK207" s="784"/>
      <c r="BWL207" s="784"/>
      <c r="BWM207" s="784"/>
      <c r="BWN207" s="784"/>
      <c r="BWO207" s="784"/>
      <c r="BWP207" s="784"/>
      <c r="BWQ207" s="784"/>
      <c r="BWR207" s="784"/>
      <c r="BWS207" s="784"/>
      <c r="BWT207" s="784"/>
      <c r="BWU207" s="784"/>
      <c r="BWV207" s="784"/>
      <c r="BWW207" s="784"/>
      <c r="BWX207" s="784"/>
      <c r="BWY207" s="784"/>
      <c r="BWZ207" s="784"/>
      <c r="BXA207" s="784"/>
      <c r="BXB207" s="784"/>
      <c r="BXC207" s="784"/>
      <c r="BXD207" s="784"/>
      <c r="BXE207" s="784"/>
      <c r="BXF207" s="784"/>
      <c r="BXG207" s="784"/>
      <c r="BXH207" s="784"/>
      <c r="BXI207" s="784"/>
      <c r="BXJ207" s="784"/>
      <c r="BXK207" s="784"/>
      <c r="BXL207" s="784"/>
      <c r="BXM207" s="784"/>
      <c r="BXN207" s="784"/>
      <c r="BXO207" s="784"/>
      <c r="BXP207" s="784"/>
      <c r="BXQ207" s="784"/>
      <c r="BXR207" s="784"/>
      <c r="BXS207" s="784"/>
      <c r="BXT207" s="784"/>
      <c r="BXU207" s="784"/>
      <c r="BXV207" s="784"/>
      <c r="BXW207" s="784"/>
      <c r="BXX207" s="784"/>
      <c r="BXY207" s="784"/>
      <c r="BXZ207" s="784"/>
      <c r="BYA207" s="784"/>
      <c r="BYB207" s="784"/>
      <c r="BYC207" s="784"/>
      <c r="BYD207" s="784"/>
      <c r="BYE207" s="784"/>
      <c r="BYF207" s="784"/>
      <c r="BYG207" s="784"/>
      <c r="BYH207" s="784"/>
      <c r="BYI207" s="784"/>
      <c r="BYJ207" s="784"/>
      <c r="BYK207" s="784"/>
      <c r="BYL207" s="784"/>
      <c r="BYM207" s="784"/>
      <c r="BYN207" s="784"/>
      <c r="BYO207" s="784"/>
      <c r="BYP207" s="784"/>
      <c r="BYQ207" s="784"/>
      <c r="BYR207" s="784"/>
      <c r="BYS207" s="784"/>
      <c r="BYT207" s="784"/>
      <c r="BYU207" s="784"/>
      <c r="BYV207" s="784"/>
      <c r="BYW207" s="784"/>
      <c r="BYX207" s="784"/>
      <c r="BYY207" s="784"/>
      <c r="BYZ207" s="784"/>
      <c r="BZA207" s="784"/>
      <c r="BZB207" s="784"/>
      <c r="BZC207" s="784"/>
      <c r="BZD207" s="784"/>
      <c r="BZE207" s="784"/>
      <c r="BZF207" s="784"/>
      <c r="BZG207" s="784"/>
      <c r="BZH207" s="784"/>
      <c r="BZI207" s="784"/>
      <c r="BZJ207" s="784"/>
      <c r="BZK207" s="784"/>
      <c r="BZL207" s="784"/>
      <c r="BZM207" s="784"/>
      <c r="BZN207" s="784"/>
      <c r="BZO207" s="784"/>
      <c r="BZP207" s="784"/>
      <c r="BZQ207" s="784"/>
      <c r="BZR207" s="784"/>
      <c r="BZS207" s="784"/>
      <c r="BZT207" s="784"/>
      <c r="BZU207" s="784"/>
      <c r="BZV207" s="784"/>
      <c r="BZW207" s="784"/>
      <c r="BZX207" s="784"/>
      <c r="BZY207" s="784"/>
      <c r="BZZ207" s="784"/>
      <c r="CAA207" s="784"/>
      <c r="CAB207" s="784"/>
      <c r="CAC207" s="784"/>
      <c r="CAD207" s="784"/>
      <c r="CAE207" s="784"/>
      <c r="CAF207" s="784"/>
      <c r="CAG207" s="784"/>
      <c r="CAH207" s="784"/>
      <c r="CAI207" s="784"/>
      <c r="CAJ207" s="784"/>
      <c r="CAK207" s="784"/>
      <c r="CAL207" s="784"/>
      <c r="CAM207" s="784"/>
      <c r="CAN207" s="784"/>
      <c r="CAO207" s="784"/>
      <c r="CAP207" s="784"/>
      <c r="CAQ207" s="784"/>
      <c r="CAR207" s="784"/>
      <c r="CAS207" s="784"/>
      <c r="CAT207" s="784"/>
      <c r="CAU207" s="784"/>
      <c r="CAV207" s="784"/>
      <c r="CAW207" s="784"/>
      <c r="CAX207" s="784"/>
      <c r="CAY207" s="784"/>
      <c r="CAZ207" s="784"/>
      <c r="CBA207" s="784"/>
      <c r="CBB207" s="784"/>
      <c r="CBC207" s="784"/>
      <c r="CBD207" s="784"/>
      <c r="CBE207" s="784"/>
      <c r="CBF207" s="784"/>
      <c r="CBG207" s="784"/>
      <c r="CBH207" s="784"/>
      <c r="CBI207" s="784"/>
      <c r="CBJ207" s="784"/>
      <c r="CBK207" s="784"/>
      <c r="CBL207" s="784"/>
      <c r="CBM207" s="784"/>
      <c r="CBN207" s="784"/>
      <c r="CBO207" s="784"/>
      <c r="CBP207" s="784"/>
      <c r="CBQ207" s="784"/>
      <c r="CBR207" s="784"/>
      <c r="CBS207" s="784"/>
      <c r="CBT207" s="784"/>
      <c r="CBU207" s="784"/>
      <c r="CBV207" s="784"/>
      <c r="CBW207" s="784"/>
      <c r="CBX207" s="784"/>
      <c r="CBY207" s="784"/>
      <c r="CBZ207" s="784"/>
      <c r="CCA207" s="784"/>
      <c r="CCB207" s="784"/>
      <c r="CCC207" s="784"/>
      <c r="CCD207" s="784"/>
      <c r="CCE207" s="784"/>
      <c r="CCF207" s="784"/>
      <c r="CCG207" s="784"/>
      <c r="CCH207" s="784"/>
      <c r="CCI207" s="784"/>
      <c r="CCJ207" s="784"/>
      <c r="CCK207" s="784"/>
      <c r="CCL207" s="784"/>
      <c r="CCM207" s="784"/>
      <c r="CCN207" s="784"/>
      <c r="CCO207" s="784"/>
      <c r="CCP207" s="784"/>
      <c r="CCQ207" s="784"/>
      <c r="CCR207" s="784"/>
      <c r="CCS207" s="784"/>
      <c r="CCT207" s="784"/>
      <c r="CCU207" s="784"/>
      <c r="CCV207" s="784"/>
      <c r="CCW207" s="784"/>
      <c r="CCX207" s="784"/>
      <c r="CCY207" s="784"/>
      <c r="CCZ207" s="784"/>
      <c r="CDA207" s="784"/>
      <c r="CDB207" s="784"/>
      <c r="CDC207" s="784"/>
      <c r="CDD207" s="784"/>
      <c r="CDE207" s="784"/>
      <c r="CDF207" s="784"/>
      <c r="CDG207" s="784"/>
      <c r="CDH207" s="784"/>
      <c r="CDI207" s="784"/>
      <c r="CDJ207" s="784"/>
      <c r="CDK207" s="784"/>
      <c r="CDL207" s="784"/>
      <c r="CDM207" s="784"/>
      <c r="CDN207" s="784"/>
      <c r="CDO207" s="784"/>
      <c r="CDP207" s="784"/>
      <c r="CDQ207" s="784"/>
      <c r="CDR207" s="784"/>
      <c r="CDS207" s="784"/>
      <c r="CDT207" s="784"/>
      <c r="CDU207" s="784"/>
      <c r="CDV207" s="784"/>
      <c r="CDW207" s="784"/>
      <c r="CDX207" s="784"/>
      <c r="CDY207" s="784"/>
      <c r="CDZ207" s="784"/>
      <c r="CEA207" s="784"/>
      <c r="CEB207" s="784"/>
      <c r="CEC207" s="784"/>
      <c r="CED207" s="784"/>
      <c r="CEE207" s="784"/>
      <c r="CEF207" s="784"/>
      <c r="CEG207" s="784"/>
      <c r="CEH207" s="784"/>
      <c r="CEI207" s="784"/>
      <c r="CEJ207" s="784"/>
      <c r="CEK207" s="784"/>
      <c r="CEL207" s="784"/>
      <c r="CEM207" s="784"/>
      <c r="CEN207" s="784"/>
      <c r="CEO207" s="784"/>
      <c r="CEP207" s="784"/>
      <c r="CEQ207" s="784"/>
      <c r="CER207" s="784"/>
      <c r="CES207" s="784"/>
      <c r="CET207" s="784"/>
      <c r="CEU207" s="784"/>
      <c r="CEV207" s="784"/>
      <c r="CEW207" s="784"/>
      <c r="CEX207" s="784"/>
      <c r="CEY207" s="784"/>
      <c r="CEZ207" s="784"/>
      <c r="CFA207" s="784"/>
      <c r="CFB207" s="784"/>
      <c r="CFC207" s="784"/>
      <c r="CFD207" s="784"/>
      <c r="CFE207" s="784"/>
      <c r="CFF207" s="784"/>
      <c r="CFG207" s="784"/>
      <c r="CFH207" s="784"/>
      <c r="CFI207" s="784"/>
      <c r="CFJ207" s="784"/>
      <c r="CFK207" s="784"/>
      <c r="CFL207" s="784"/>
      <c r="CFM207" s="784"/>
      <c r="CFN207" s="784"/>
      <c r="CFO207" s="784"/>
      <c r="CFP207" s="784"/>
      <c r="CFQ207" s="784"/>
      <c r="CFR207" s="784"/>
      <c r="CFS207" s="784"/>
      <c r="CFT207" s="784"/>
      <c r="CFU207" s="784"/>
      <c r="CFV207" s="784"/>
      <c r="CFW207" s="784"/>
      <c r="CFX207" s="784"/>
      <c r="CFY207" s="784"/>
      <c r="CFZ207" s="784"/>
      <c r="CGA207" s="784"/>
      <c r="CGB207" s="784"/>
      <c r="CGC207" s="784"/>
      <c r="CGD207" s="784"/>
      <c r="CGE207" s="784"/>
      <c r="CGF207" s="784"/>
      <c r="CGG207" s="784"/>
      <c r="CGH207" s="784"/>
      <c r="CGI207" s="784"/>
      <c r="CGJ207" s="784"/>
      <c r="CGK207" s="784"/>
      <c r="CGL207" s="784"/>
      <c r="CGM207" s="784"/>
      <c r="CGN207" s="784"/>
      <c r="CGO207" s="784"/>
      <c r="CGP207" s="784"/>
      <c r="CGQ207" s="784"/>
      <c r="CGR207" s="784"/>
      <c r="CGS207" s="784"/>
      <c r="CGT207" s="784"/>
      <c r="CGU207" s="784"/>
      <c r="CGV207" s="784"/>
      <c r="CGW207" s="784"/>
      <c r="CGX207" s="784"/>
      <c r="CGY207" s="784"/>
      <c r="CGZ207" s="784"/>
      <c r="CHA207" s="784"/>
      <c r="CHB207" s="784"/>
      <c r="CHC207" s="784"/>
      <c r="CHD207" s="784"/>
      <c r="CHE207" s="784"/>
      <c r="CHF207" s="784"/>
      <c r="CHG207" s="784"/>
      <c r="CHH207" s="784"/>
      <c r="CHI207" s="784"/>
      <c r="CHJ207" s="784"/>
      <c r="CHK207" s="784"/>
      <c r="CHL207" s="784"/>
      <c r="CHM207" s="784"/>
      <c r="CHN207" s="784"/>
      <c r="CHO207" s="784"/>
      <c r="CHP207" s="784"/>
      <c r="CHQ207" s="784"/>
      <c r="CHR207" s="784"/>
      <c r="CHS207" s="784"/>
      <c r="CHT207" s="784"/>
      <c r="CHU207" s="784"/>
      <c r="CHV207" s="784"/>
      <c r="CHW207" s="784"/>
      <c r="CHX207" s="784"/>
      <c r="CHY207" s="784"/>
      <c r="CHZ207" s="784"/>
      <c r="CIA207" s="784"/>
      <c r="CIB207" s="784"/>
      <c r="CIC207" s="784"/>
      <c r="CID207" s="784"/>
      <c r="CIE207" s="784"/>
      <c r="CIF207" s="784"/>
      <c r="CIG207" s="784"/>
      <c r="CIH207" s="784"/>
      <c r="CII207" s="784"/>
      <c r="CIJ207" s="784"/>
      <c r="CIK207" s="784"/>
      <c r="CIL207" s="784"/>
      <c r="CIM207" s="784"/>
      <c r="CIN207" s="784"/>
      <c r="CIO207" s="784"/>
      <c r="CIP207" s="784"/>
      <c r="CIQ207" s="784"/>
      <c r="CIR207" s="784"/>
      <c r="CIS207" s="784"/>
      <c r="CIT207" s="784"/>
      <c r="CIU207" s="784"/>
      <c r="CIV207" s="784"/>
      <c r="CIW207" s="784"/>
      <c r="CIX207" s="784"/>
      <c r="CIY207" s="784"/>
      <c r="CIZ207" s="784"/>
      <c r="CJA207" s="784"/>
      <c r="CJB207" s="784"/>
      <c r="CJC207" s="784"/>
      <c r="CJD207" s="784"/>
      <c r="CJE207" s="784"/>
      <c r="CJF207" s="784"/>
      <c r="CJG207" s="784"/>
      <c r="CJH207" s="784"/>
      <c r="CJI207" s="784"/>
      <c r="CJJ207" s="784"/>
      <c r="CJK207" s="784"/>
      <c r="CJL207" s="784"/>
      <c r="CJM207" s="784"/>
      <c r="CJN207" s="784"/>
      <c r="CJO207" s="784"/>
      <c r="CJP207" s="784"/>
      <c r="CJQ207" s="784"/>
      <c r="CJR207" s="784"/>
      <c r="CJS207" s="784"/>
      <c r="CJT207" s="784"/>
      <c r="CJU207" s="784"/>
      <c r="CJV207" s="784"/>
      <c r="CJW207" s="784"/>
      <c r="CJX207" s="784"/>
      <c r="CJY207" s="784"/>
      <c r="CJZ207" s="784"/>
      <c r="CKA207" s="784"/>
      <c r="CKB207" s="784"/>
      <c r="CKC207" s="784"/>
      <c r="CKD207" s="784"/>
      <c r="CKE207" s="784"/>
      <c r="CKF207" s="784"/>
      <c r="CKG207" s="784"/>
      <c r="CKH207" s="784"/>
      <c r="CKI207" s="784"/>
      <c r="CKJ207" s="784"/>
      <c r="CKK207" s="784"/>
      <c r="CKL207" s="784"/>
      <c r="CKM207" s="784"/>
      <c r="CKN207" s="784"/>
      <c r="CKO207" s="784"/>
      <c r="CKP207" s="784"/>
      <c r="CKQ207" s="784"/>
      <c r="CKR207" s="784"/>
      <c r="CKS207" s="784"/>
      <c r="CKT207" s="784"/>
      <c r="CKU207" s="784"/>
      <c r="CKV207" s="784"/>
      <c r="CKW207" s="784"/>
      <c r="CKX207" s="784"/>
      <c r="CKY207" s="784"/>
      <c r="CKZ207" s="784"/>
      <c r="CLA207" s="784"/>
      <c r="CLB207" s="784"/>
      <c r="CLC207" s="784"/>
      <c r="CLD207" s="784"/>
      <c r="CLE207" s="784"/>
      <c r="CLF207" s="784"/>
      <c r="CLG207" s="784"/>
      <c r="CLH207" s="784"/>
      <c r="CLI207" s="784"/>
      <c r="CLJ207" s="784"/>
      <c r="CLK207" s="784"/>
      <c r="CLL207" s="784"/>
      <c r="CLM207" s="784"/>
      <c r="CLN207" s="784"/>
      <c r="CLO207" s="784"/>
      <c r="CLP207" s="784"/>
      <c r="CLQ207" s="784"/>
      <c r="CLR207" s="784"/>
      <c r="CLS207" s="784"/>
      <c r="CLT207" s="784"/>
      <c r="CLU207" s="784"/>
      <c r="CLV207" s="784"/>
      <c r="CLW207" s="784"/>
      <c r="CLX207" s="784"/>
      <c r="CLY207" s="784"/>
      <c r="CLZ207" s="784"/>
      <c r="CMA207" s="784"/>
      <c r="CMB207" s="784"/>
      <c r="CMC207" s="784"/>
      <c r="CMD207" s="784"/>
      <c r="CME207" s="784"/>
      <c r="CMF207" s="784"/>
      <c r="CMG207" s="784"/>
      <c r="CMH207" s="784"/>
      <c r="CMI207" s="784"/>
      <c r="CMJ207" s="784"/>
      <c r="CMK207" s="784"/>
      <c r="CML207" s="784"/>
      <c r="CMM207" s="784"/>
      <c r="CMN207" s="784"/>
      <c r="CMO207" s="784"/>
      <c r="CMP207" s="784"/>
      <c r="CMQ207" s="784"/>
      <c r="CMR207" s="784"/>
      <c r="CMS207" s="784"/>
      <c r="CMT207" s="784"/>
      <c r="CMU207" s="784"/>
      <c r="CMV207" s="784"/>
      <c r="CMW207" s="784"/>
      <c r="CMX207" s="784"/>
      <c r="CMY207" s="784"/>
      <c r="CMZ207" s="784"/>
      <c r="CNA207" s="784"/>
      <c r="CNB207" s="784"/>
      <c r="CNC207" s="784"/>
      <c r="CND207" s="784"/>
      <c r="CNE207" s="784"/>
      <c r="CNF207" s="784"/>
      <c r="CNG207" s="784"/>
      <c r="CNH207" s="784"/>
      <c r="CNI207" s="784"/>
      <c r="CNJ207" s="784"/>
      <c r="CNK207" s="784"/>
      <c r="CNL207" s="784"/>
      <c r="CNM207" s="784"/>
      <c r="CNN207" s="784"/>
      <c r="CNO207" s="784"/>
      <c r="CNP207" s="784"/>
      <c r="CNQ207" s="784"/>
      <c r="CNR207" s="784"/>
      <c r="CNS207" s="784"/>
      <c r="CNT207" s="784"/>
      <c r="CNU207" s="784"/>
      <c r="CNV207" s="784"/>
      <c r="CNW207" s="784"/>
      <c r="CNX207" s="784"/>
      <c r="CNY207" s="784"/>
      <c r="CNZ207" s="784"/>
      <c r="COA207" s="784"/>
      <c r="COB207" s="784"/>
      <c r="COC207" s="784"/>
      <c r="COD207" s="784"/>
      <c r="COE207" s="784"/>
      <c r="COF207" s="784"/>
      <c r="COG207" s="784"/>
      <c r="COH207" s="784"/>
      <c r="COI207" s="784"/>
      <c r="COJ207" s="784"/>
      <c r="COK207" s="784"/>
      <c r="COL207" s="784"/>
      <c r="COM207" s="784"/>
      <c r="CON207" s="784"/>
      <c r="COO207" s="784"/>
      <c r="COP207" s="784"/>
      <c r="COQ207" s="784"/>
      <c r="COR207" s="784"/>
      <c r="COS207" s="784"/>
      <c r="COT207" s="784"/>
      <c r="COU207" s="784"/>
      <c r="COV207" s="784"/>
      <c r="COW207" s="784"/>
      <c r="COX207" s="784"/>
      <c r="COY207" s="784"/>
      <c r="COZ207" s="784"/>
      <c r="CPA207" s="784"/>
      <c r="CPB207" s="784"/>
      <c r="CPC207" s="784"/>
      <c r="CPD207" s="784"/>
      <c r="CPE207" s="784"/>
      <c r="CPF207" s="784"/>
      <c r="CPG207" s="784"/>
      <c r="CPH207" s="784"/>
      <c r="CPI207" s="784"/>
      <c r="CPJ207" s="784"/>
      <c r="CPK207" s="784"/>
      <c r="CPL207" s="784"/>
      <c r="CPM207" s="784"/>
      <c r="CPN207" s="784"/>
      <c r="CPO207" s="784"/>
      <c r="CPP207" s="784"/>
      <c r="CPQ207" s="784"/>
      <c r="CPR207" s="784"/>
      <c r="CPS207" s="784"/>
      <c r="CPT207" s="784"/>
      <c r="CPU207" s="784"/>
      <c r="CPV207" s="784"/>
      <c r="CPW207" s="784"/>
      <c r="CPX207" s="784"/>
      <c r="CPY207" s="784"/>
      <c r="CPZ207" s="784"/>
      <c r="CQA207" s="784"/>
      <c r="CQB207" s="784"/>
      <c r="CQC207" s="784"/>
      <c r="CQD207" s="784"/>
      <c r="CQE207" s="784"/>
      <c r="CQF207" s="784"/>
      <c r="CQG207" s="784"/>
      <c r="CQH207" s="784"/>
      <c r="CQI207" s="784"/>
      <c r="CQJ207" s="784"/>
      <c r="CQK207" s="784"/>
      <c r="CQL207" s="784"/>
      <c r="CQM207" s="784"/>
      <c r="CQN207" s="784"/>
      <c r="CQO207" s="784"/>
      <c r="CQP207" s="784"/>
      <c r="CQQ207" s="784"/>
      <c r="CQR207" s="784"/>
      <c r="CQS207" s="784"/>
      <c r="CQT207" s="784"/>
      <c r="CQU207" s="784"/>
      <c r="CQV207" s="784"/>
      <c r="CQW207" s="784"/>
      <c r="CQX207" s="784"/>
      <c r="CQY207" s="784"/>
      <c r="CQZ207" s="784"/>
      <c r="CRA207" s="784"/>
      <c r="CRB207" s="784"/>
      <c r="CRC207" s="784"/>
      <c r="CRD207" s="784"/>
      <c r="CRE207" s="784"/>
      <c r="CRF207" s="784"/>
      <c r="CRG207" s="784"/>
      <c r="CRH207" s="784"/>
      <c r="CRI207" s="784"/>
      <c r="CRJ207" s="784"/>
      <c r="CRK207" s="784"/>
      <c r="CRL207" s="784"/>
      <c r="CRM207" s="784"/>
      <c r="CRN207" s="784"/>
      <c r="CRO207" s="784"/>
      <c r="CRP207" s="784"/>
      <c r="CRQ207" s="784"/>
      <c r="CRR207" s="784"/>
      <c r="CRS207" s="784"/>
      <c r="CRT207" s="784"/>
      <c r="CRU207" s="784"/>
      <c r="CRV207" s="784"/>
      <c r="CRW207" s="784"/>
      <c r="CRX207" s="784"/>
      <c r="CRY207" s="784"/>
      <c r="CRZ207" s="784"/>
      <c r="CSA207" s="784"/>
      <c r="CSB207" s="784"/>
      <c r="CSC207" s="784"/>
      <c r="CSD207" s="784"/>
      <c r="CSE207" s="784"/>
      <c r="CSF207" s="784"/>
      <c r="CSG207" s="784"/>
      <c r="CSH207" s="784"/>
      <c r="CSI207" s="784"/>
      <c r="CSJ207" s="784"/>
      <c r="CSK207" s="784"/>
      <c r="CSL207" s="784"/>
      <c r="CSM207" s="784"/>
      <c r="CSN207" s="784"/>
      <c r="CSO207" s="784"/>
      <c r="CSP207" s="784"/>
      <c r="CSQ207" s="784"/>
      <c r="CSR207" s="784"/>
      <c r="CSS207" s="784"/>
      <c r="CST207" s="784"/>
      <c r="CSU207" s="784"/>
      <c r="CSV207" s="784"/>
      <c r="CSW207" s="784"/>
      <c r="CSX207" s="784"/>
      <c r="CSY207" s="784"/>
      <c r="CSZ207" s="784"/>
      <c r="CTA207" s="784"/>
      <c r="CTB207" s="784"/>
      <c r="CTC207" s="784"/>
      <c r="CTD207" s="784"/>
      <c r="CTE207" s="784"/>
      <c r="CTF207" s="784"/>
      <c r="CTG207" s="784"/>
      <c r="CTH207" s="784"/>
      <c r="CTI207" s="784"/>
      <c r="CTJ207" s="784"/>
      <c r="CTK207" s="784"/>
      <c r="CTL207" s="784"/>
      <c r="CTM207" s="784"/>
      <c r="CTN207" s="784"/>
      <c r="CTO207" s="784"/>
      <c r="CTP207" s="784"/>
      <c r="CTQ207" s="784"/>
      <c r="CTR207" s="784"/>
      <c r="CTS207" s="784"/>
      <c r="CTT207" s="784"/>
      <c r="CTU207" s="784"/>
      <c r="CTV207" s="784"/>
      <c r="CTW207" s="784"/>
      <c r="CTX207" s="784"/>
      <c r="CTY207" s="784"/>
      <c r="CTZ207" s="784"/>
      <c r="CUA207" s="784"/>
      <c r="CUB207" s="784"/>
      <c r="CUC207" s="784"/>
      <c r="CUD207" s="784"/>
      <c r="CUE207" s="784"/>
      <c r="CUF207" s="784"/>
      <c r="CUG207" s="784"/>
      <c r="CUH207" s="784"/>
      <c r="CUI207" s="784"/>
      <c r="CUJ207" s="784"/>
      <c r="CUK207" s="784"/>
      <c r="CUL207" s="784"/>
      <c r="CUM207" s="784"/>
      <c r="CUN207" s="784"/>
      <c r="CUO207" s="784"/>
      <c r="CUP207" s="784"/>
      <c r="CUQ207" s="784"/>
      <c r="CUR207" s="784"/>
      <c r="CUS207" s="784"/>
      <c r="CUT207" s="784"/>
      <c r="CUU207" s="784"/>
      <c r="CUV207" s="784"/>
      <c r="CUW207" s="784"/>
      <c r="CUX207" s="784"/>
      <c r="CUY207" s="784"/>
      <c r="CUZ207" s="784"/>
      <c r="CVA207" s="784"/>
      <c r="CVB207" s="784"/>
      <c r="CVC207" s="784"/>
      <c r="CVD207" s="784"/>
      <c r="CVE207" s="784"/>
      <c r="CVF207" s="784"/>
      <c r="CVG207" s="784"/>
      <c r="CVH207" s="784"/>
      <c r="CVI207" s="784"/>
      <c r="CVJ207" s="784"/>
      <c r="CVK207" s="784"/>
      <c r="CVL207" s="784"/>
      <c r="CVM207" s="784"/>
      <c r="CVN207" s="784"/>
      <c r="CVO207" s="784"/>
      <c r="CVP207" s="784"/>
      <c r="CVQ207" s="784"/>
      <c r="CVR207" s="784"/>
      <c r="CVS207" s="784"/>
      <c r="CVT207" s="784"/>
      <c r="CVU207" s="784"/>
      <c r="CVV207" s="784"/>
      <c r="CVW207" s="784"/>
      <c r="CVX207" s="784"/>
      <c r="CVY207" s="784"/>
      <c r="CVZ207" s="784"/>
      <c r="CWA207" s="784"/>
      <c r="CWB207" s="784"/>
      <c r="CWC207" s="784"/>
      <c r="CWD207" s="784"/>
      <c r="CWE207" s="784"/>
      <c r="CWF207" s="784"/>
      <c r="CWG207" s="784"/>
      <c r="CWH207" s="784"/>
      <c r="CWI207" s="784"/>
      <c r="CWJ207" s="784"/>
      <c r="CWK207" s="784"/>
      <c r="CWL207" s="784"/>
      <c r="CWM207" s="784"/>
      <c r="CWN207" s="784"/>
      <c r="CWO207" s="784"/>
      <c r="CWP207" s="784"/>
      <c r="CWQ207" s="784"/>
      <c r="CWR207" s="784"/>
      <c r="CWS207" s="784"/>
      <c r="CWT207" s="784"/>
      <c r="CWU207" s="784"/>
      <c r="CWV207" s="784"/>
      <c r="CWW207" s="784"/>
      <c r="CWX207" s="784"/>
      <c r="CWY207" s="784"/>
      <c r="CWZ207" s="784"/>
      <c r="CXA207" s="784"/>
      <c r="CXB207" s="784"/>
      <c r="CXC207" s="784"/>
      <c r="CXD207" s="784"/>
      <c r="CXE207" s="784"/>
      <c r="CXF207" s="784"/>
      <c r="CXG207" s="784"/>
      <c r="CXH207" s="784"/>
      <c r="CXI207" s="784"/>
      <c r="CXJ207" s="784"/>
      <c r="CXK207" s="784"/>
      <c r="CXL207" s="784"/>
      <c r="CXM207" s="784"/>
      <c r="CXN207" s="784"/>
      <c r="CXO207" s="784"/>
      <c r="CXP207" s="784"/>
      <c r="CXQ207" s="784"/>
      <c r="CXR207" s="784"/>
      <c r="CXS207" s="784"/>
      <c r="CXT207" s="784"/>
      <c r="CXU207" s="784"/>
      <c r="CXV207" s="784"/>
      <c r="CXW207" s="784"/>
      <c r="CXX207" s="784"/>
      <c r="CXY207" s="784"/>
      <c r="CXZ207" s="784"/>
      <c r="CYA207" s="784"/>
      <c r="CYB207" s="784"/>
      <c r="CYC207" s="784"/>
      <c r="CYD207" s="784"/>
      <c r="CYE207" s="784"/>
      <c r="CYF207" s="784"/>
      <c r="CYG207" s="784"/>
      <c r="CYH207" s="784"/>
      <c r="CYI207" s="784"/>
      <c r="CYJ207" s="784"/>
      <c r="CYK207" s="784"/>
      <c r="CYL207" s="784"/>
      <c r="CYM207" s="784"/>
      <c r="CYN207" s="784"/>
      <c r="CYO207" s="784"/>
      <c r="CYP207" s="784"/>
      <c r="CYQ207" s="784"/>
      <c r="CYR207" s="784"/>
      <c r="CYS207" s="784"/>
      <c r="CYT207" s="784"/>
      <c r="CYU207" s="784"/>
      <c r="CYV207" s="784"/>
      <c r="CYW207" s="784"/>
      <c r="CYX207" s="784"/>
      <c r="CYY207" s="784"/>
      <c r="CYZ207" s="784"/>
      <c r="CZA207" s="784"/>
      <c r="CZB207" s="784"/>
      <c r="CZC207" s="784"/>
      <c r="CZD207" s="784"/>
      <c r="CZE207" s="784"/>
      <c r="CZF207" s="784"/>
      <c r="CZG207" s="784"/>
      <c r="CZH207" s="784"/>
      <c r="CZI207" s="784"/>
      <c r="CZJ207" s="784"/>
      <c r="CZK207" s="784"/>
      <c r="CZL207" s="784"/>
      <c r="CZM207" s="784"/>
      <c r="CZN207" s="784"/>
      <c r="CZO207" s="784"/>
      <c r="CZP207" s="784"/>
      <c r="CZQ207" s="784"/>
      <c r="CZR207" s="784"/>
      <c r="CZS207" s="784"/>
      <c r="CZT207" s="784"/>
      <c r="CZU207" s="784"/>
      <c r="CZV207" s="784"/>
      <c r="CZW207" s="784"/>
      <c r="CZX207" s="784"/>
      <c r="CZY207" s="784"/>
      <c r="CZZ207" s="784"/>
      <c r="DAA207" s="784"/>
      <c r="DAB207" s="784"/>
      <c r="DAC207" s="784"/>
      <c r="DAD207" s="784"/>
      <c r="DAE207" s="784"/>
      <c r="DAF207" s="784"/>
      <c r="DAG207" s="784"/>
      <c r="DAH207" s="784"/>
      <c r="DAI207" s="784"/>
      <c r="DAJ207" s="784"/>
      <c r="DAK207" s="784"/>
      <c r="DAL207" s="784"/>
      <c r="DAM207" s="784"/>
      <c r="DAN207" s="784"/>
      <c r="DAO207" s="784"/>
      <c r="DAP207" s="784"/>
      <c r="DAQ207" s="784"/>
      <c r="DAR207" s="784"/>
      <c r="DAS207" s="784"/>
      <c r="DAT207" s="784"/>
      <c r="DAU207" s="784"/>
      <c r="DAV207" s="784"/>
      <c r="DAW207" s="784"/>
      <c r="DAX207" s="784"/>
      <c r="DAY207" s="784"/>
      <c r="DAZ207" s="784"/>
      <c r="DBA207" s="784"/>
      <c r="DBB207" s="784"/>
      <c r="DBC207" s="784"/>
      <c r="DBD207" s="784"/>
      <c r="DBE207" s="784"/>
      <c r="DBF207" s="784"/>
      <c r="DBG207" s="784"/>
      <c r="DBH207" s="784"/>
      <c r="DBI207" s="784"/>
      <c r="DBJ207" s="784"/>
      <c r="DBK207" s="784"/>
      <c r="DBL207" s="784"/>
      <c r="DBM207" s="784"/>
      <c r="DBN207" s="784"/>
      <c r="DBO207" s="784"/>
      <c r="DBP207" s="784"/>
      <c r="DBQ207" s="784"/>
      <c r="DBR207" s="784"/>
      <c r="DBS207" s="784"/>
      <c r="DBT207" s="784"/>
      <c r="DBU207" s="784"/>
      <c r="DBV207" s="784"/>
      <c r="DBW207" s="784"/>
      <c r="DBX207" s="784"/>
      <c r="DBY207" s="784"/>
      <c r="DBZ207" s="784"/>
      <c r="DCA207" s="784"/>
      <c r="DCB207" s="784"/>
      <c r="DCC207" s="784"/>
      <c r="DCD207" s="784"/>
      <c r="DCE207" s="784"/>
      <c r="DCF207" s="784"/>
      <c r="DCG207" s="784"/>
      <c r="DCH207" s="784"/>
      <c r="DCI207" s="784"/>
      <c r="DCJ207" s="784"/>
      <c r="DCK207" s="784"/>
      <c r="DCL207" s="784"/>
      <c r="DCM207" s="784"/>
      <c r="DCN207" s="784"/>
      <c r="DCO207" s="784"/>
      <c r="DCP207" s="784"/>
      <c r="DCQ207" s="784"/>
      <c r="DCR207" s="784"/>
      <c r="DCS207" s="784"/>
      <c r="DCT207" s="784"/>
      <c r="DCU207" s="784"/>
      <c r="DCV207" s="784"/>
      <c r="DCW207" s="784"/>
      <c r="DCX207" s="784"/>
      <c r="DCY207" s="784"/>
      <c r="DCZ207" s="784"/>
      <c r="DDA207" s="784"/>
      <c r="DDB207" s="784"/>
      <c r="DDC207" s="784"/>
      <c r="DDD207" s="784"/>
      <c r="DDE207" s="784"/>
      <c r="DDF207" s="784"/>
      <c r="DDG207" s="784"/>
      <c r="DDH207" s="784"/>
      <c r="DDI207" s="784"/>
      <c r="DDJ207" s="784"/>
      <c r="DDK207" s="784"/>
      <c r="DDL207" s="784"/>
      <c r="DDM207" s="784"/>
      <c r="DDN207" s="784"/>
      <c r="DDO207" s="784"/>
      <c r="DDP207" s="784"/>
      <c r="DDQ207" s="784"/>
      <c r="DDR207" s="784"/>
      <c r="DDS207" s="784"/>
      <c r="DDT207" s="784"/>
      <c r="DDU207" s="784"/>
      <c r="DDV207" s="784"/>
      <c r="DDW207" s="784"/>
      <c r="DDX207" s="784"/>
      <c r="DDY207" s="784"/>
      <c r="DDZ207" s="784"/>
      <c r="DEA207" s="784"/>
      <c r="DEB207" s="784"/>
      <c r="DEC207" s="784"/>
      <c r="DED207" s="784"/>
      <c r="DEE207" s="784"/>
      <c r="DEF207" s="784"/>
      <c r="DEG207" s="784"/>
      <c r="DEH207" s="784"/>
      <c r="DEI207" s="784"/>
      <c r="DEJ207" s="784"/>
      <c r="DEK207" s="784"/>
      <c r="DEL207" s="784"/>
      <c r="DEM207" s="784"/>
      <c r="DEN207" s="784"/>
      <c r="DEO207" s="784"/>
      <c r="DEP207" s="784"/>
      <c r="DEQ207" s="784"/>
      <c r="DER207" s="784"/>
      <c r="DES207" s="784"/>
      <c r="DET207" s="784"/>
      <c r="DEU207" s="784"/>
      <c r="DEV207" s="784"/>
      <c r="DEW207" s="784"/>
      <c r="DEX207" s="784"/>
      <c r="DEY207" s="784"/>
      <c r="DEZ207" s="784"/>
      <c r="DFA207" s="784"/>
      <c r="DFB207" s="784"/>
      <c r="DFC207" s="784"/>
      <c r="DFD207" s="784"/>
      <c r="DFE207" s="784"/>
      <c r="DFF207" s="784"/>
      <c r="DFG207" s="784"/>
      <c r="DFH207" s="784"/>
      <c r="DFI207" s="784"/>
      <c r="DFJ207" s="784"/>
      <c r="DFK207" s="784"/>
      <c r="DFL207" s="784"/>
      <c r="DFM207" s="784"/>
      <c r="DFN207" s="784"/>
      <c r="DFO207" s="784"/>
      <c r="DFP207" s="784"/>
      <c r="DFQ207" s="784"/>
      <c r="DFR207" s="784"/>
      <c r="DFS207" s="784"/>
      <c r="DFT207" s="784"/>
      <c r="DFU207" s="784"/>
      <c r="DFV207" s="784"/>
      <c r="DFW207" s="784"/>
      <c r="DFX207" s="784"/>
      <c r="DFY207" s="784"/>
      <c r="DFZ207" s="784"/>
      <c r="DGA207" s="784"/>
      <c r="DGB207" s="784"/>
      <c r="DGC207" s="784"/>
      <c r="DGD207" s="784"/>
      <c r="DGE207" s="784"/>
      <c r="DGF207" s="784"/>
      <c r="DGG207" s="784"/>
      <c r="DGH207" s="784"/>
      <c r="DGI207" s="784"/>
      <c r="DGJ207" s="784"/>
      <c r="DGK207" s="784"/>
      <c r="DGL207" s="784"/>
      <c r="DGM207" s="784"/>
      <c r="DGN207" s="784"/>
      <c r="DGO207" s="784"/>
      <c r="DGP207" s="784"/>
      <c r="DGQ207" s="784"/>
      <c r="DGR207" s="784"/>
      <c r="DGS207" s="784"/>
      <c r="DGT207" s="784"/>
      <c r="DGU207" s="784"/>
      <c r="DGV207" s="784"/>
      <c r="DGW207" s="784"/>
      <c r="DGX207" s="784"/>
      <c r="DGY207" s="784"/>
      <c r="DGZ207" s="784"/>
      <c r="DHA207" s="784"/>
      <c r="DHB207" s="784"/>
      <c r="DHC207" s="784"/>
      <c r="DHD207" s="784"/>
      <c r="DHE207" s="784"/>
      <c r="DHF207" s="784"/>
      <c r="DHG207" s="784"/>
      <c r="DHH207" s="784"/>
      <c r="DHI207" s="784"/>
      <c r="DHJ207" s="784"/>
      <c r="DHK207" s="784"/>
      <c r="DHL207" s="784"/>
      <c r="DHM207" s="784"/>
      <c r="DHN207" s="784"/>
      <c r="DHO207" s="784"/>
      <c r="DHP207" s="784"/>
      <c r="DHQ207" s="784"/>
      <c r="DHR207" s="784"/>
      <c r="DHS207" s="784"/>
      <c r="DHT207" s="784"/>
      <c r="DHU207" s="784"/>
      <c r="DHV207" s="784"/>
      <c r="DHW207" s="784"/>
      <c r="DHX207" s="784"/>
      <c r="DHY207" s="784"/>
      <c r="DHZ207" s="784"/>
      <c r="DIA207" s="784"/>
      <c r="DIB207" s="784"/>
      <c r="DIC207" s="784"/>
      <c r="DID207" s="784"/>
      <c r="DIE207" s="784"/>
      <c r="DIF207" s="784"/>
      <c r="DIG207" s="784"/>
      <c r="DIH207" s="784"/>
      <c r="DII207" s="784"/>
      <c r="DIJ207" s="784"/>
      <c r="DIK207" s="784"/>
      <c r="DIL207" s="784"/>
      <c r="DIM207" s="784"/>
      <c r="DIN207" s="784"/>
      <c r="DIO207" s="784"/>
      <c r="DIP207" s="784"/>
      <c r="DIQ207" s="784"/>
      <c r="DIR207" s="784"/>
      <c r="DIS207" s="784"/>
      <c r="DIT207" s="784"/>
      <c r="DIU207" s="784"/>
      <c r="DIV207" s="784"/>
      <c r="DIW207" s="784"/>
      <c r="DIX207" s="784"/>
      <c r="DIY207" s="784"/>
      <c r="DIZ207" s="784"/>
      <c r="DJA207" s="784"/>
      <c r="DJB207" s="784"/>
      <c r="DJC207" s="784"/>
      <c r="DJD207" s="784"/>
      <c r="DJE207" s="784"/>
      <c r="DJF207" s="784"/>
      <c r="DJG207" s="784"/>
      <c r="DJH207" s="784"/>
      <c r="DJI207" s="784"/>
      <c r="DJJ207" s="784"/>
      <c r="DJK207" s="784"/>
      <c r="DJL207" s="784"/>
      <c r="DJM207" s="784"/>
      <c r="DJN207" s="784"/>
      <c r="DJO207" s="784"/>
      <c r="DJP207" s="784"/>
      <c r="DJQ207" s="784"/>
      <c r="DJR207" s="784"/>
      <c r="DJS207" s="784"/>
      <c r="DJT207" s="784"/>
      <c r="DJU207" s="784"/>
      <c r="DJV207" s="784"/>
      <c r="DJW207" s="784"/>
      <c r="DJX207" s="784"/>
      <c r="DJY207" s="784"/>
      <c r="DJZ207" s="784"/>
      <c r="DKA207" s="784"/>
      <c r="DKB207" s="784"/>
      <c r="DKC207" s="784"/>
      <c r="DKD207" s="784"/>
      <c r="DKE207" s="784"/>
      <c r="DKF207" s="784"/>
      <c r="DKG207" s="784"/>
      <c r="DKH207" s="784"/>
      <c r="DKI207" s="784"/>
      <c r="DKJ207" s="784"/>
      <c r="DKK207" s="784"/>
      <c r="DKL207" s="784"/>
      <c r="DKM207" s="784"/>
      <c r="DKN207" s="784"/>
      <c r="DKO207" s="784"/>
      <c r="DKP207" s="784"/>
      <c r="DKQ207" s="784"/>
      <c r="DKR207" s="784"/>
      <c r="DKS207" s="784"/>
      <c r="DKT207" s="784"/>
      <c r="DKU207" s="784"/>
      <c r="DKV207" s="784"/>
      <c r="DKW207" s="784"/>
      <c r="DKX207" s="784"/>
      <c r="DKY207" s="784"/>
      <c r="DKZ207" s="784"/>
      <c r="DLA207" s="784"/>
      <c r="DLB207" s="784"/>
      <c r="DLC207" s="784"/>
      <c r="DLD207" s="784"/>
      <c r="DLE207" s="784"/>
      <c r="DLF207" s="784"/>
      <c r="DLG207" s="784"/>
      <c r="DLH207" s="784"/>
      <c r="DLI207" s="784"/>
      <c r="DLJ207" s="784"/>
      <c r="DLK207" s="784"/>
      <c r="DLL207" s="784"/>
      <c r="DLM207" s="784"/>
      <c r="DLN207" s="784"/>
      <c r="DLO207" s="784"/>
      <c r="DLP207" s="784"/>
      <c r="DLQ207" s="784"/>
      <c r="DLR207" s="784"/>
      <c r="DLS207" s="784"/>
      <c r="DLT207" s="784"/>
      <c r="DLU207" s="784"/>
      <c r="DLV207" s="784"/>
      <c r="DLW207" s="784"/>
      <c r="DLX207" s="784"/>
      <c r="DLY207" s="784"/>
      <c r="DLZ207" s="784"/>
      <c r="DMA207" s="784"/>
      <c r="DMB207" s="784"/>
      <c r="DMC207" s="784"/>
      <c r="DMD207" s="784"/>
      <c r="DME207" s="784"/>
      <c r="DMF207" s="784"/>
      <c r="DMG207" s="784"/>
      <c r="DMH207" s="784"/>
      <c r="DMI207" s="784"/>
      <c r="DMJ207" s="784"/>
      <c r="DMK207" s="784"/>
      <c r="DML207" s="784"/>
      <c r="DMM207" s="784"/>
      <c r="DMN207" s="784"/>
      <c r="DMO207" s="784"/>
      <c r="DMP207" s="784"/>
      <c r="DMQ207" s="784"/>
      <c r="DMR207" s="784"/>
      <c r="DMS207" s="784"/>
      <c r="DMT207" s="784"/>
      <c r="DMU207" s="784"/>
      <c r="DMV207" s="784"/>
      <c r="DMW207" s="784"/>
      <c r="DMX207" s="784"/>
      <c r="DMY207" s="784"/>
      <c r="DMZ207" s="784"/>
      <c r="DNA207" s="784"/>
      <c r="DNB207" s="784"/>
      <c r="DNC207" s="784"/>
      <c r="DND207" s="784"/>
      <c r="DNE207" s="784"/>
      <c r="DNF207" s="784"/>
      <c r="DNG207" s="784"/>
      <c r="DNH207" s="784"/>
      <c r="DNI207" s="784"/>
      <c r="DNJ207" s="784"/>
      <c r="DNK207" s="784"/>
      <c r="DNL207" s="784"/>
      <c r="DNM207" s="784"/>
      <c r="DNN207" s="784"/>
      <c r="DNO207" s="784"/>
      <c r="DNP207" s="784"/>
      <c r="DNQ207" s="784"/>
      <c r="DNR207" s="784"/>
      <c r="DNS207" s="784"/>
      <c r="DNT207" s="784"/>
      <c r="DNU207" s="784"/>
      <c r="DNV207" s="784"/>
      <c r="DNW207" s="784"/>
      <c r="DNX207" s="784"/>
      <c r="DNY207" s="784"/>
      <c r="DNZ207" s="784"/>
      <c r="DOA207" s="784"/>
      <c r="DOB207" s="784"/>
      <c r="DOC207" s="784"/>
      <c r="DOD207" s="784"/>
      <c r="DOE207" s="784"/>
      <c r="DOF207" s="784"/>
      <c r="DOG207" s="784"/>
      <c r="DOH207" s="784"/>
      <c r="DOI207" s="784"/>
      <c r="DOJ207" s="784"/>
      <c r="DOK207" s="784"/>
      <c r="DOL207" s="784"/>
      <c r="DOM207" s="784"/>
      <c r="DON207" s="784"/>
      <c r="DOO207" s="784"/>
      <c r="DOP207" s="784"/>
      <c r="DOQ207" s="784"/>
      <c r="DOR207" s="784"/>
      <c r="DOS207" s="784"/>
      <c r="DOT207" s="784"/>
      <c r="DOU207" s="784"/>
      <c r="DOV207" s="784"/>
      <c r="DOW207" s="784"/>
      <c r="DOX207" s="784"/>
      <c r="DOY207" s="784"/>
      <c r="DOZ207" s="784"/>
      <c r="DPA207" s="784"/>
      <c r="DPB207" s="784"/>
      <c r="DPC207" s="784"/>
      <c r="DPD207" s="784"/>
      <c r="DPE207" s="784"/>
      <c r="DPF207" s="784"/>
      <c r="DPG207" s="784"/>
      <c r="DPH207" s="784"/>
      <c r="DPI207" s="784"/>
      <c r="DPJ207" s="784"/>
      <c r="DPK207" s="784"/>
      <c r="DPL207" s="784"/>
      <c r="DPM207" s="784"/>
      <c r="DPN207" s="784"/>
      <c r="DPO207" s="784"/>
      <c r="DPP207" s="784"/>
      <c r="DPQ207" s="784"/>
      <c r="DPR207" s="784"/>
      <c r="DPS207" s="784"/>
      <c r="DPT207" s="784"/>
      <c r="DPU207" s="784"/>
      <c r="DPV207" s="784"/>
      <c r="DPW207" s="784"/>
      <c r="DPX207" s="784"/>
      <c r="DPY207" s="784"/>
      <c r="DPZ207" s="784"/>
      <c r="DQA207" s="784"/>
      <c r="DQB207" s="784"/>
      <c r="DQC207" s="784"/>
      <c r="DQD207" s="784"/>
      <c r="DQE207" s="784"/>
      <c r="DQF207" s="784"/>
      <c r="DQG207" s="784"/>
      <c r="DQH207" s="784"/>
      <c r="DQI207" s="784"/>
      <c r="DQJ207" s="784"/>
      <c r="DQK207" s="784"/>
      <c r="DQL207" s="784"/>
      <c r="DQM207" s="784"/>
      <c r="DQN207" s="784"/>
      <c r="DQO207" s="784"/>
      <c r="DQP207" s="784"/>
      <c r="DQQ207" s="784"/>
      <c r="DQR207" s="784"/>
      <c r="DQS207" s="784"/>
      <c r="DQT207" s="784"/>
      <c r="DQU207" s="784"/>
      <c r="DQV207" s="784"/>
      <c r="DQW207" s="784"/>
      <c r="DQX207" s="784"/>
      <c r="DQY207" s="784"/>
      <c r="DQZ207" s="784"/>
      <c r="DRA207" s="784"/>
      <c r="DRB207" s="784"/>
      <c r="DRC207" s="784"/>
      <c r="DRD207" s="784"/>
      <c r="DRE207" s="784"/>
      <c r="DRF207" s="784"/>
      <c r="DRG207" s="784"/>
      <c r="DRH207" s="784"/>
      <c r="DRI207" s="784"/>
      <c r="DRJ207" s="784"/>
      <c r="DRK207" s="784"/>
      <c r="DRL207" s="784"/>
      <c r="DRM207" s="784"/>
      <c r="DRN207" s="784"/>
      <c r="DRO207" s="784"/>
      <c r="DRP207" s="784"/>
      <c r="DRQ207" s="784"/>
      <c r="DRR207" s="784"/>
      <c r="DRS207" s="784"/>
      <c r="DRT207" s="784"/>
      <c r="DRU207" s="784"/>
      <c r="DRV207" s="784"/>
      <c r="DRW207" s="784"/>
      <c r="DRX207" s="784"/>
      <c r="DRY207" s="784"/>
      <c r="DRZ207" s="784"/>
      <c r="DSA207" s="784"/>
      <c r="DSB207" s="784"/>
      <c r="DSC207" s="784"/>
      <c r="DSD207" s="784"/>
      <c r="DSE207" s="784"/>
      <c r="DSF207" s="784"/>
      <c r="DSG207" s="784"/>
      <c r="DSH207" s="784"/>
      <c r="DSI207" s="784"/>
      <c r="DSJ207" s="784"/>
      <c r="DSK207" s="784"/>
      <c r="DSL207" s="784"/>
      <c r="DSM207" s="784"/>
      <c r="DSN207" s="784"/>
      <c r="DSO207" s="784"/>
      <c r="DSP207" s="784"/>
      <c r="DSQ207" s="784"/>
      <c r="DSR207" s="784"/>
      <c r="DSS207" s="784"/>
      <c r="DST207" s="784"/>
      <c r="DSU207" s="784"/>
      <c r="DSV207" s="784"/>
      <c r="DSW207" s="784"/>
      <c r="DSX207" s="784"/>
      <c r="DSY207" s="784"/>
      <c r="DSZ207" s="784"/>
      <c r="DTA207" s="784"/>
      <c r="DTB207" s="784"/>
      <c r="DTC207" s="784"/>
      <c r="DTD207" s="784"/>
      <c r="DTE207" s="784"/>
      <c r="DTF207" s="784"/>
      <c r="DTG207" s="784"/>
      <c r="DTH207" s="784"/>
      <c r="DTI207" s="784"/>
      <c r="DTJ207" s="784"/>
      <c r="DTK207" s="784"/>
      <c r="DTL207" s="784"/>
      <c r="DTM207" s="784"/>
      <c r="DTN207" s="784"/>
      <c r="DTO207" s="784"/>
      <c r="DTP207" s="784"/>
      <c r="DTQ207" s="784"/>
      <c r="DTR207" s="784"/>
      <c r="DTS207" s="784"/>
      <c r="DTT207" s="784"/>
      <c r="DTU207" s="784"/>
      <c r="DTV207" s="784"/>
      <c r="DTW207" s="784"/>
      <c r="DTX207" s="784"/>
      <c r="DTY207" s="784"/>
      <c r="DTZ207" s="784"/>
      <c r="DUA207" s="784"/>
      <c r="DUB207" s="784"/>
      <c r="DUC207" s="784"/>
      <c r="DUD207" s="784"/>
      <c r="DUE207" s="784"/>
      <c r="DUF207" s="784"/>
      <c r="DUG207" s="784"/>
      <c r="DUH207" s="784"/>
      <c r="DUI207" s="784"/>
      <c r="DUJ207" s="784"/>
      <c r="DUK207" s="784"/>
      <c r="DUL207" s="784"/>
      <c r="DUM207" s="784"/>
      <c r="DUN207" s="784"/>
      <c r="DUO207" s="784"/>
      <c r="DUP207" s="784"/>
      <c r="DUQ207" s="784"/>
      <c r="DUR207" s="784"/>
      <c r="DUS207" s="784"/>
      <c r="DUT207" s="784"/>
      <c r="DUU207" s="784"/>
      <c r="DUV207" s="784"/>
      <c r="DUW207" s="784"/>
      <c r="DUX207" s="784"/>
      <c r="DUY207" s="784"/>
      <c r="DUZ207" s="784"/>
      <c r="DVA207" s="784"/>
      <c r="DVB207" s="784"/>
      <c r="DVC207" s="784"/>
      <c r="DVD207" s="784"/>
      <c r="DVE207" s="784"/>
      <c r="DVF207" s="784"/>
      <c r="DVG207" s="784"/>
      <c r="DVH207" s="784"/>
      <c r="DVI207" s="784"/>
      <c r="DVJ207" s="784"/>
      <c r="DVK207" s="784"/>
      <c r="DVL207" s="784"/>
      <c r="DVM207" s="784"/>
      <c r="DVN207" s="784"/>
      <c r="DVO207" s="784"/>
      <c r="DVP207" s="784"/>
      <c r="DVQ207" s="784"/>
      <c r="DVR207" s="784"/>
      <c r="DVS207" s="784"/>
      <c r="DVT207" s="784"/>
      <c r="DVU207" s="784"/>
      <c r="DVV207" s="784"/>
      <c r="DVW207" s="784"/>
      <c r="DVX207" s="784"/>
      <c r="DVY207" s="784"/>
      <c r="DVZ207" s="784"/>
      <c r="DWA207" s="784"/>
      <c r="DWB207" s="784"/>
      <c r="DWC207" s="784"/>
      <c r="DWD207" s="784"/>
      <c r="DWE207" s="784"/>
      <c r="DWF207" s="784"/>
      <c r="DWG207" s="784"/>
      <c r="DWH207" s="784"/>
      <c r="DWI207" s="784"/>
      <c r="DWJ207" s="784"/>
      <c r="DWK207" s="784"/>
      <c r="DWL207" s="784"/>
      <c r="DWM207" s="784"/>
      <c r="DWN207" s="784"/>
      <c r="DWO207" s="784"/>
      <c r="DWP207" s="784"/>
      <c r="DWQ207" s="784"/>
      <c r="DWR207" s="784"/>
      <c r="DWS207" s="784"/>
      <c r="DWT207" s="784"/>
      <c r="DWU207" s="784"/>
      <c r="DWV207" s="784"/>
      <c r="DWW207" s="784"/>
      <c r="DWX207" s="784"/>
      <c r="DWY207" s="784"/>
      <c r="DWZ207" s="784"/>
      <c r="DXA207" s="784"/>
      <c r="DXB207" s="784"/>
      <c r="DXC207" s="784"/>
      <c r="DXD207" s="784"/>
      <c r="DXE207" s="784"/>
      <c r="DXF207" s="784"/>
      <c r="DXG207" s="784"/>
      <c r="DXH207" s="784"/>
      <c r="DXI207" s="784"/>
      <c r="DXJ207" s="784"/>
      <c r="DXK207" s="784"/>
      <c r="DXL207" s="784"/>
      <c r="DXM207" s="784"/>
      <c r="DXN207" s="784"/>
      <c r="DXO207" s="784"/>
      <c r="DXP207" s="784"/>
      <c r="DXQ207" s="784"/>
      <c r="DXR207" s="784"/>
      <c r="DXS207" s="784"/>
      <c r="DXT207" s="784"/>
      <c r="DXU207" s="784"/>
      <c r="DXV207" s="784"/>
      <c r="DXW207" s="784"/>
      <c r="DXX207" s="784"/>
      <c r="DXY207" s="784"/>
      <c r="DXZ207" s="784"/>
      <c r="DYA207" s="784"/>
      <c r="DYB207" s="784"/>
      <c r="DYC207" s="784"/>
      <c r="DYD207" s="784"/>
      <c r="DYE207" s="784"/>
      <c r="DYF207" s="784"/>
      <c r="DYG207" s="784"/>
      <c r="DYH207" s="784"/>
      <c r="DYI207" s="784"/>
      <c r="DYJ207" s="784"/>
      <c r="DYK207" s="784"/>
      <c r="DYL207" s="784"/>
      <c r="DYM207" s="784"/>
      <c r="DYN207" s="784"/>
      <c r="DYO207" s="784"/>
      <c r="DYP207" s="784"/>
      <c r="DYQ207" s="784"/>
      <c r="DYR207" s="784"/>
      <c r="DYS207" s="784"/>
      <c r="DYT207" s="784"/>
      <c r="DYU207" s="784"/>
      <c r="DYV207" s="784"/>
      <c r="DYW207" s="784"/>
      <c r="DYX207" s="784"/>
      <c r="DYY207" s="784"/>
      <c r="DYZ207" s="784"/>
      <c r="DZA207" s="784"/>
      <c r="DZB207" s="784"/>
      <c r="DZC207" s="784"/>
      <c r="DZD207" s="784"/>
      <c r="DZE207" s="784"/>
      <c r="DZF207" s="784"/>
      <c r="DZG207" s="784"/>
      <c r="DZH207" s="784"/>
      <c r="DZI207" s="784"/>
      <c r="DZJ207" s="784"/>
      <c r="DZK207" s="784"/>
      <c r="DZL207" s="784"/>
      <c r="DZM207" s="784"/>
      <c r="DZN207" s="784"/>
      <c r="DZO207" s="784"/>
      <c r="DZP207" s="784"/>
      <c r="DZQ207" s="784"/>
      <c r="DZR207" s="784"/>
      <c r="DZS207" s="784"/>
      <c r="DZT207" s="784"/>
      <c r="DZU207" s="784"/>
      <c r="DZV207" s="784"/>
      <c r="DZW207" s="784"/>
      <c r="DZX207" s="784"/>
      <c r="DZY207" s="784"/>
      <c r="DZZ207" s="784"/>
      <c r="EAA207" s="784"/>
      <c r="EAB207" s="784"/>
      <c r="EAC207" s="784"/>
      <c r="EAD207" s="784"/>
      <c r="EAE207" s="784"/>
      <c r="EAF207" s="784"/>
      <c r="EAG207" s="784"/>
      <c r="EAH207" s="784"/>
      <c r="EAI207" s="784"/>
      <c r="EAJ207" s="784"/>
      <c r="EAK207" s="784"/>
      <c r="EAL207" s="784"/>
      <c r="EAM207" s="784"/>
      <c r="EAN207" s="784"/>
      <c r="EAO207" s="784"/>
      <c r="EAP207" s="784"/>
      <c r="EAQ207" s="784"/>
      <c r="EAR207" s="784"/>
      <c r="EAS207" s="784"/>
      <c r="EAT207" s="784"/>
      <c r="EAU207" s="784"/>
      <c r="EAV207" s="784"/>
      <c r="EAW207" s="784"/>
      <c r="EAX207" s="784"/>
      <c r="EAY207" s="784"/>
      <c r="EAZ207" s="784"/>
      <c r="EBA207" s="784"/>
      <c r="EBB207" s="784"/>
      <c r="EBC207" s="784"/>
      <c r="EBD207" s="784"/>
      <c r="EBE207" s="784"/>
      <c r="EBF207" s="784"/>
      <c r="EBG207" s="784"/>
      <c r="EBH207" s="784"/>
      <c r="EBI207" s="784"/>
      <c r="EBJ207" s="784"/>
      <c r="EBK207" s="784"/>
      <c r="EBL207" s="784"/>
      <c r="EBM207" s="784"/>
      <c r="EBN207" s="784"/>
      <c r="EBO207" s="784"/>
      <c r="EBP207" s="784"/>
      <c r="EBQ207" s="784"/>
      <c r="EBR207" s="784"/>
      <c r="EBS207" s="784"/>
      <c r="EBT207" s="784"/>
      <c r="EBU207" s="784"/>
      <c r="EBV207" s="784"/>
      <c r="EBW207" s="784"/>
      <c r="EBX207" s="784"/>
      <c r="EBY207" s="784"/>
      <c r="EBZ207" s="784"/>
      <c r="ECA207" s="784"/>
      <c r="ECB207" s="784"/>
      <c r="ECC207" s="784"/>
      <c r="ECD207" s="784"/>
      <c r="ECE207" s="784"/>
      <c r="ECF207" s="784"/>
      <c r="ECG207" s="784"/>
      <c r="ECH207" s="784"/>
      <c r="ECI207" s="784"/>
      <c r="ECJ207" s="784"/>
      <c r="ECK207" s="784"/>
      <c r="ECL207" s="784"/>
      <c r="ECM207" s="784"/>
      <c r="ECN207" s="784"/>
      <c r="ECO207" s="784"/>
      <c r="ECP207" s="784"/>
      <c r="ECQ207" s="784"/>
      <c r="ECR207" s="784"/>
      <c r="ECS207" s="784"/>
      <c r="ECT207" s="784"/>
      <c r="ECU207" s="784"/>
      <c r="ECV207" s="784"/>
      <c r="ECW207" s="784"/>
      <c r="ECX207" s="784"/>
      <c r="ECY207" s="784"/>
      <c r="ECZ207" s="784"/>
      <c r="EDA207" s="784"/>
      <c r="EDB207" s="784"/>
      <c r="EDC207" s="784"/>
      <c r="EDD207" s="784"/>
      <c r="EDE207" s="784"/>
      <c r="EDF207" s="784"/>
      <c r="EDG207" s="784"/>
      <c r="EDH207" s="784"/>
      <c r="EDI207" s="784"/>
      <c r="EDJ207" s="784"/>
      <c r="EDK207" s="784"/>
      <c r="EDL207" s="784"/>
      <c r="EDM207" s="784"/>
      <c r="EDN207" s="784"/>
      <c r="EDO207" s="784"/>
      <c r="EDP207" s="784"/>
      <c r="EDQ207" s="784"/>
      <c r="EDR207" s="784"/>
      <c r="EDS207" s="784"/>
      <c r="EDT207" s="784"/>
      <c r="EDU207" s="784"/>
      <c r="EDV207" s="784"/>
      <c r="EDW207" s="784"/>
      <c r="EDX207" s="784"/>
      <c r="EDY207" s="784"/>
      <c r="EDZ207" s="784"/>
      <c r="EEA207" s="784"/>
      <c r="EEB207" s="784"/>
      <c r="EEC207" s="784"/>
      <c r="EED207" s="784"/>
      <c r="EEE207" s="784"/>
      <c r="EEF207" s="784"/>
      <c r="EEG207" s="784"/>
      <c r="EEH207" s="784"/>
      <c r="EEI207" s="784"/>
      <c r="EEJ207" s="784"/>
      <c r="EEK207" s="784"/>
      <c r="EEL207" s="784"/>
      <c r="EEM207" s="784"/>
      <c r="EEN207" s="784"/>
      <c r="EEO207" s="784"/>
      <c r="EEP207" s="784"/>
      <c r="EEQ207" s="784"/>
      <c r="EER207" s="784"/>
      <c r="EES207" s="784"/>
      <c r="EET207" s="784"/>
      <c r="EEU207" s="784"/>
      <c r="EEV207" s="784"/>
      <c r="EEW207" s="784"/>
      <c r="EEX207" s="784"/>
      <c r="EEY207" s="784"/>
      <c r="EEZ207" s="784"/>
      <c r="EFA207" s="784"/>
      <c r="EFB207" s="784"/>
      <c r="EFC207" s="784"/>
      <c r="EFD207" s="784"/>
      <c r="EFE207" s="784"/>
      <c r="EFF207" s="784"/>
      <c r="EFG207" s="784"/>
      <c r="EFH207" s="784"/>
      <c r="EFI207" s="784"/>
      <c r="EFJ207" s="784"/>
      <c r="EFK207" s="784"/>
      <c r="EFL207" s="784"/>
      <c r="EFM207" s="784"/>
      <c r="EFN207" s="784"/>
      <c r="EFO207" s="784"/>
      <c r="EFP207" s="784"/>
      <c r="EFQ207" s="784"/>
      <c r="EFR207" s="784"/>
      <c r="EFS207" s="784"/>
      <c r="EFT207" s="784"/>
      <c r="EFU207" s="784"/>
      <c r="EFV207" s="784"/>
      <c r="EFW207" s="784"/>
      <c r="EFX207" s="784"/>
      <c r="EFY207" s="784"/>
      <c r="EFZ207" s="784"/>
      <c r="EGA207" s="784"/>
      <c r="EGB207" s="784"/>
      <c r="EGC207" s="784"/>
      <c r="EGD207" s="784"/>
      <c r="EGE207" s="784"/>
      <c r="EGF207" s="784"/>
      <c r="EGG207" s="784"/>
      <c r="EGH207" s="784"/>
      <c r="EGI207" s="784"/>
      <c r="EGJ207" s="784"/>
      <c r="EGK207" s="784"/>
      <c r="EGL207" s="784"/>
      <c r="EGM207" s="784"/>
      <c r="EGN207" s="784"/>
      <c r="EGO207" s="784"/>
      <c r="EGP207" s="784"/>
      <c r="EGQ207" s="784"/>
      <c r="EGR207" s="784"/>
      <c r="EGS207" s="784"/>
      <c r="EGT207" s="784"/>
      <c r="EGU207" s="784"/>
      <c r="EGV207" s="784"/>
      <c r="EGW207" s="784"/>
      <c r="EGX207" s="784"/>
      <c r="EGY207" s="784"/>
      <c r="EGZ207" s="784"/>
      <c r="EHA207" s="784"/>
      <c r="EHB207" s="784"/>
      <c r="EHC207" s="784"/>
      <c r="EHD207" s="784"/>
      <c r="EHE207" s="784"/>
      <c r="EHF207" s="784"/>
      <c r="EHG207" s="784"/>
      <c r="EHH207" s="784"/>
      <c r="EHI207" s="784"/>
      <c r="EHJ207" s="784"/>
      <c r="EHK207" s="784"/>
      <c r="EHL207" s="784"/>
      <c r="EHM207" s="784"/>
      <c r="EHN207" s="784"/>
      <c r="EHO207" s="784"/>
      <c r="EHP207" s="784"/>
      <c r="EHQ207" s="784"/>
      <c r="EHR207" s="784"/>
      <c r="EHS207" s="784"/>
      <c r="EHT207" s="784"/>
      <c r="EHU207" s="784"/>
      <c r="EHV207" s="784"/>
      <c r="EHW207" s="784"/>
      <c r="EHX207" s="784"/>
      <c r="EHY207" s="784"/>
      <c r="EHZ207" s="784"/>
      <c r="EIA207" s="784"/>
      <c r="EIB207" s="784"/>
      <c r="EIC207" s="784"/>
      <c r="EID207" s="784"/>
      <c r="EIE207" s="784"/>
      <c r="EIF207" s="784"/>
      <c r="EIG207" s="784"/>
      <c r="EIH207" s="784"/>
      <c r="EII207" s="784"/>
      <c r="EIJ207" s="784"/>
      <c r="EIK207" s="784"/>
      <c r="EIL207" s="784"/>
      <c r="EIM207" s="784"/>
      <c r="EIN207" s="784"/>
      <c r="EIO207" s="784"/>
      <c r="EIP207" s="784"/>
      <c r="EIQ207" s="784"/>
      <c r="EIR207" s="784"/>
      <c r="EIS207" s="784"/>
      <c r="EIT207" s="784"/>
      <c r="EIU207" s="784"/>
      <c r="EIV207" s="784"/>
      <c r="EIW207" s="784"/>
      <c r="EIX207" s="784"/>
      <c r="EIY207" s="784"/>
      <c r="EIZ207" s="784"/>
      <c r="EJA207" s="784"/>
      <c r="EJB207" s="784"/>
      <c r="EJC207" s="784"/>
      <c r="EJD207" s="784"/>
      <c r="EJE207" s="784"/>
      <c r="EJF207" s="784"/>
      <c r="EJG207" s="784"/>
      <c r="EJH207" s="784"/>
      <c r="EJI207" s="784"/>
      <c r="EJJ207" s="784"/>
      <c r="EJK207" s="784"/>
      <c r="EJL207" s="784"/>
      <c r="EJM207" s="784"/>
      <c r="EJN207" s="784"/>
      <c r="EJO207" s="784"/>
      <c r="EJP207" s="784"/>
      <c r="EJQ207" s="784"/>
      <c r="EJR207" s="784"/>
      <c r="EJS207" s="784"/>
      <c r="EJT207" s="784"/>
      <c r="EJU207" s="784"/>
      <c r="EJV207" s="784"/>
      <c r="EJW207" s="784"/>
      <c r="EJX207" s="784"/>
      <c r="EJY207" s="784"/>
      <c r="EJZ207" s="784"/>
      <c r="EKA207" s="784"/>
      <c r="EKB207" s="784"/>
      <c r="EKC207" s="784"/>
      <c r="EKD207" s="784"/>
      <c r="EKE207" s="784"/>
      <c r="EKF207" s="784"/>
      <c r="EKG207" s="784"/>
      <c r="EKH207" s="784"/>
      <c r="EKI207" s="784"/>
      <c r="EKJ207" s="784"/>
      <c r="EKK207" s="784"/>
      <c r="EKL207" s="784"/>
      <c r="EKM207" s="784"/>
      <c r="EKN207" s="784"/>
      <c r="EKO207" s="784"/>
      <c r="EKP207" s="784"/>
      <c r="EKQ207" s="784"/>
      <c r="EKR207" s="784"/>
      <c r="EKS207" s="784"/>
      <c r="EKT207" s="784"/>
      <c r="EKU207" s="784"/>
      <c r="EKV207" s="784"/>
      <c r="EKW207" s="784"/>
      <c r="EKX207" s="784"/>
      <c r="EKY207" s="784"/>
      <c r="EKZ207" s="784"/>
      <c r="ELA207" s="784"/>
      <c r="ELB207" s="784"/>
      <c r="ELC207" s="784"/>
      <c r="ELD207" s="784"/>
      <c r="ELE207" s="784"/>
      <c r="ELF207" s="784"/>
      <c r="ELG207" s="784"/>
      <c r="ELH207" s="784"/>
      <c r="ELI207" s="784"/>
      <c r="ELJ207" s="784"/>
      <c r="ELK207" s="784"/>
      <c r="ELL207" s="784"/>
      <c r="ELM207" s="784"/>
      <c r="ELN207" s="784"/>
      <c r="ELO207" s="784"/>
      <c r="ELP207" s="784"/>
      <c r="ELQ207" s="784"/>
      <c r="ELR207" s="784"/>
      <c r="ELS207" s="784"/>
      <c r="ELT207" s="784"/>
      <c r="ELU207" s="784"/>
      <c r="ELV207" s="784"/>
      <c r="ELW207" s="784"/>
      <c r="ELX207" s="784"/>
      <c r="ELY207" s="784"/>
      <c r="ELZ207" s="784"/>
      <c r="EMA207" s="784"/>
      <c r="EMB207" s="784"/>
      <c r="EMC207" s="784"/>
      <c r="EMD207" s="784"/>
      <c r="EME207" s="784"/>
      <c r="EMF207" s="784"/>
      <c r="EMG207" s="784"/>
      <c r="EMH207" s="784"/>
      <c r="EMI207" s="784"/>
      <c r="EMJ207" s="784"/>
      <c r="EMK207" s="784"/>
      <c r="EML207" s="784"/>
      <c r="EMM207" s="784"/>
      <c r="EMN207" s="784"/>
      <c r="EMO207" s="784"/>
      <c r="EMP207" s="784"/>
      <c r="EMQ207" s="784"/>
      <c r="EMR207" s="784"/>
      <c r="EMS207" s="784"/>
      <c r="EMT207" s="784"/>
      <c r="EMU207" s="784"/>
      <c r="EMV207" s="784"/>
      <c r="EMW207" s="784"/>
      <c r="EMX207" s="784"/>
      <c r="EMY207" s="784"/>
      <c r="EMZ207" s="784"/>
      <c r="ENA207" s="784"/>
      <c r="ENB207" s="784"/>
      <c r="ENC207" s="784"/>
      <c r="END207" s="784"/>
      <c r="ENE207" s="784"/>
      <c r="ENF207" s="784"/>
      <c r="ENG207" s="784"/>
      <c r="ENH207" s="784"/>
      <c r="ENI207" s="784"/>
      <c r="ENJ207" s="784"/>
      <c r="ENK207" s="784"/>
      <c r="ENL207" s="784"/>
      <c r="ENM207" s="784"/>
      <c r="ENN207" s="784"/>
      <c r="ENO207" s="784"/>
      <c r="ENP207" s="784"/>
      <c r="ENQ207" s="784"/>
      <c r="ENR207" s="784"/>
      <c r="ENS207" s="784"/>
      <c r="ENT207" s="784"/>
      <c r="ENU207" s="784"/>
      <c r="ENV207" s="784"/>
      <c r="ENW207" s="784"/>
      <c r="ENX207" s="784"/>
      <c r="ENY207" s="784"/>
      <c r="ENZ207" s="784"/>
      <c r="EOA207" s="784"/>
      <c r="EOB207" s="784"/>
      <c r="EOC207" s="784"/>
      <c r="EOD207" s="784"/>
      <c r="EOE207" s="784"/>
      <c r="EOF207" s="784"/>
      <c r="EOG207" s="784"/>
      <c r="EOH207" s="784"/>
      <c r="EOI207" s="784"/>
      <c r="EOJ207" s="784"/>
      <c r="EOK207" s="784"/>
      <c r="EOL207" s="784"/>
      <c r="EOM207" s="784"/>
      <c r="EON207" s="784"/>
      <c r="EOO207" s="784"/>
      <c r="EOP207" s="784"/>
      <c r="EOQ207" s="784"/>
      <c r="EOR207" s="784"/>
      <c r="EOS207" s="784"/>
      <c r="EOT207" s="784"/>
      <c r="EOU207" s="784"/>
      <c r="EOV207" s="784"/>
      <c r="EOW207" s="784"/>
      <c r="EOX207" s="784"/>
      <c r="EOY207" s="784"/>
      <c r="EOZ207" s="784"/>
      <c r="EPA207" s="784"/>
      <c r="EPB207" s="784"/>
      <c r="EPC207" s="784"/>
      <c r="EPD207" s="784"/>
      <c r="EPE207" s="784"/>
      <c r="EPF207" s="784"/>
      <c r="EPG207" s="784"/>
      <c r="EPH207" s="784"/>
      <c r="EPI207" s="784"/>
      <c r="EPJ207" s="784"/>
      <c r="EPK207" s="784"/>
      <c r="EPL207" s="784"/>
      <c r="EPM207" s="784"/>
      <c r="EPN207" s="784"/>
      <c r="EPO207" s="784"/>
      <c r="EPP207" s="784"/>
      <c r="EPQ207" s="784"/>
      <c r="EPR207" s="784"/>
      <c r="EPS207" s="784"/>
      <c r="EPT207" s="784"/>
      <c r="EPU207" s="784"/>
      <c r="EPV207" s="784"/>
      <c r="EPW207" s="784"/>
      <c r="EPX207" s="784"/>
      <c r="EPY207" s="784"/>
      <c r="EPZ207" s="784"/>
      <c r="EQA207" s="784"/>
      <c r="EQB207" s="784"/>
      <c r="EQC207" s="784"/>
      <c r="EQD207" s="784"/>
      <c r="EQE207" s="784"/>
      <c r="EQF207" s="784"/>
      <c r="EQG207" s="784"/>
      <c r="EQH207" s="784"/>
      <c r="EQI207" s="784"/>
      <c r="EQJ207" s="784"/>
      <c r="EQK207" s="784"/>
      <c r="EQL207" s="784"/>
      <c r="EQM207" s="784"/>
      <c r="EQN207" s="784"/>
      <c r="EQO207" s="784"/>
      <c r="EQP207" s="784"/>
      <c r="EQQ207" s="784"/>
      <c r="EQR207" s="784"/>
      <c r="EQS207" s="784"/>
      <c r="EQT207" s="784"/>
      <c r="EQU207" s="784"/>
      <c r="EQV207" s="784"/>
      <c r="EQW207" s="784"/>
      <c r="EQX207" s="784"/>
      <c r="EQY207" s="784"/>
      <c r="EQZ207" s="784"/>
      <c r="ERA207" s="784"/>
      <c r="ERB207" s="784"/>
      <c r="ERC207" s="784"/>
      <c r="ERD207" s="784"/>
      <c r="ERE207" s="784"/>
      <c r="ERF207" s="784"/>
      <c r="ERG207" s="784"/>
      <c r="ERH207" s="784"/>
      <c r="ERI207" s="784"/>
      <c r="ERJ207" s="784"/>
      <c r="ERK207" s="784"/>
      <c r="ERL207" s="784"/>
      <c r="ERM207" s="784"/>
      <c r="ERN207" s="784"/>
      <c r="ERO207" s="784"/>
      <c r="ERP207" s="784"/>
      <c r="ERQ207" s="784"/>
      <c r="ERR207" s="784"/>
      <c r="ERS207" s="784"/>
      <c r="ERT207" s="784"/>
      <c r="ERU207" s="784"/>
      <c r="ERV207" s="784"/>
      <c r="ERW207" s="784"/>
      <c r="ERX207" s="784"/>
      <c r="ERY207" s="784"/>
      <c r="ERZ207" s="784"/>
      <c r="ESA207" s="784"/>
      <c r="ESB207" s="784"/>
      <c r="ESC207" s="784"/>
      <c r="ESD207" s="784"/>
      <c r="ESE207" s="784"/>
      <c r="ESF207" s="784"/>
      <c r="ESG207" s="784"/>
      <c r="ESH207" s="784"/>
      <c r="ESI207" s="784"/>
      <c r="ESJ207" s="784"/>
      <c r="ESK207" s="784"/>
      <c r="ESL207" s="784"/>
      <c r="ESM207" s="784"/>
      <c r="ESN207" s="784"/>
      <c r="ESO207" s="784"/>
      <c r="ESP207" s="784"/>
      <c r="ESQ207" s="784"/>
      <c r="ESR207" s="784"/>
      <c r="ESS207" s="784"/>
      <c r="EST207" s="784"/>
      <c r="ESU207" s="784"/>
      <c r="ESV207" s="784"/>
      <c r="ESW207" s="784"/>
      <c r="ESX207" s="784"/>
      <c r="ESY207" s="784"/>
      <c r="ESZ207" s="784"/>
      <c r="ETA207" s="784"/>
      <c r="ETB207" s="784"/>
      <c r="ETC207" s="784"/>
      <c r="ETD207" s="784"/>
      <c r="ETE207" s="784"/>
      <c r="ETF207" s="784"/>
      <c r="ETG207" s="784"/>
      <c r="ETH207" s="784"/>
      <c r="ETI207" s="784"/>
      <c r="ETJ207" s="784"/>
      <c r="ETK207" s="784"/>
      <c r="ETL207" s="784"/>
      <c r="ETM207" s="784"/>
      <c r="ETN207" s="784"/>
      <c r="ETO207" s="784"/>
      <c r="ETP207" s="784"/>
      <c r="ETQ207" s="784"/>
      <c r="ETR207" s="784"/>
      <c r="ETS207" s="784"/>
      <c r="ETT207" s="784"/>
      <c r="ETU207" s="784"/>
      <c r="ETV207" s="784"/>
      <c r="ETW207" s="784"/>
      <c r="ETX207" s="784"/>
      <c r="ETY207" s="784"/>
      <c r="ETZ207" s="784"/>
      <c r="EUA207" s="784"/>
      <c r="EUB207" s="784"/>
      <c r="EUC207" s="784"/>
      <c r="EUD207" s="784"/>
      <c r="EUE207" s="784"/>
      <c r="EUF207" s="784"/>
      <c r="EUG207" s="784"/>
      <c r="EUH207" s="784"/>
      <c r="EUI207" s="784"/>
      <c r="EUJ207" s="784"/>
      <c r="EUK207" s="784"/>
      <c r="EUL207" s="784"/>
      <c r="EUM207" s="784"/>
      <c r="EUN207" s="784"/>
      <c r="EUO207" s="784"/>
      <c r="EUP207" s="784"/>
      <c r="EUQ207" s="784"/>
      <c r="EUR207" s="784"/>
      <c r="EUS207" s="784"/>
      <c r="EUT207" s="784"/>
      <c r="EUU207" s="784"/>
      <c r="EUV207" s="784"/>
      <c r="EUW207" s="784"/>
      <c r="EUX207" s="784"/>
      <c r="EUY207" s="784"/>
      <c r="EUZ207" s="784"/>
      <c r="EVA207" s="784"/>
      <c r="EVB207" s="784"/>
      <c r="EVC207" s="784"/>
      <c r="EVD207" s="784"/>
      <c r="EVE207" s="784"/>
      <c r="EVF207" s="784"/>
      <c r="EVG207" s="784"/>
      <c r="EVH207" s="784"/>
      <c r="EVI207" s="784"/>
      <c r="EVJ207" s="784"/>
      <c r="EVK207" s="784"/>
      <c r="EVL207" s="784"/>
      <c r="EVM207" s="784"/>
      <c r="EVN207" s="784"/>
      <c r="EVO207" s="784"/>
      <c r="EVP207" s="784"/>
      <c r="EVQ207" s="784"/>
      <c r="EVR207" s="784"/>
      <c r="EVS207" s="784"/>
      <c r="EVT207" s="784"/>
      <c r="EVU207" s="784"/>
      <c r="EVV207" s="784"/>
      <c r="EVW207" s="784"/>
      <c r="EVX207" s="784"/>
      <c r="EVY207" s="784"/>
      <c r="EVZ207" s="784"/>
      <c r="EWA207" s="784"/>
      <c r="EWB207" s="784"/>
      <c r="EWC207" s="784"/>
      <c r="EWD207" s="784"/>
      <c r="EWE207" s="784"/>
      <c r="EWF207" s="784"/>
      <c r="EWG207" s="784"/>
      <c r="EWH207" s="784"/>
      <c r="EWI207" s="784"/>
      <c r="EWJ207" s="784"/>
      <c r="EWK207" s="784"/>
      <c r="EWL207" s="784"/>
      <c r="EWM207" s="784"/>
      <c r="EWN207" s="784"/>
      <c r="EWO207" s="784"/>
      <c r="EWP207" s="784"/>
      <c r="EWQ207" s="784"/>
      <c r="EWR207" s="784"/>
      <c r="EWS207" s="784"/>
      <c r="EWT207" s="784"/>
      <c r="EWU207" s="784"/>
      <c r="EWV207" s="784"/>
      <c r="EWW207" s="784"/>
      <c r="EWX207" s="784"/>
      <c r="EWY207" s="784"/>
      <c r="EWZ207" s="784"/>
      <c r="EXA207" s="784"/>
      <c r="EXB207" s="784"/>
      <c r="EXC207" s="784"/>
      <c r="EXD207" s="784"/>
      <c r="EXE207" s="784"/>
      <c r="EXF207" s="784"/>
      <c r="EXG207" s="784"/>
      <c r="EXH207" s="784"/>
      <c r="EXI207" s="784"/>
      <c r="EXJ207" s="784"/>
      <c r="EXK207" s="784"/>
      <c r="EXL207" s="784"/>
      <c r="EXM207" s="784"/>
      <c r="EXN207" s="784"/>
      <c r="EXO207" s="784"/>
      <c r="EXP207" s="784"/>
      <c r="EXQ207" s="784"/>
      <c r="EXR207" s="784"/>
      <c r="EXS207" s="784"/>
      <c r="EXT207" s="784"/>
      <c r="EXU207" s="784"/>
      <c r="EXV207" s="784"/>
      <c r="EXW207" s="784"/>
      <c r="EXX207" s="784"/>
      <c r="EXY207" s="784"/>
      <c r="EXZ207" s="784"/>
      <c r="EYA207" s="784"/>
      <c r="EYB207" s="784"/>
      <c r="EYC207" s="784"/>
      <c r="EYD207" s="784"/>
      <c r="EYE207" s="784"/>
      <c r="EYF207" s="784"/>
      <c r="EYG207" s="784"/>
      <c r="EYH207" s="784"/>
      <c r="EYI207" s="784"/>
      <c r="EYJ207" s="784"/>
      <c r="EYK207" s="784"/>
      <c r="EYL207" s="784"/>
      <c r="EYM207" s="784"/>
      <c r="EYN207" s="784"/>
      <c r="EYO207" s="784"/>
      <c r="EYP207" s="784"/>
      <c r="EYQ207" s="784"/>
      <c r="EYR207" s="784"/>
      <c r="EYS207" s="784"/>
      <c r="EYT207" s="784"/>
      <c r="EYU207" s="784"/>
      <c r="EYV207" s="784"/>
      <c r="EYW207" s="784"/>
      <c r="EYX207" s="784"/>
      <c r="EYY207" s="784"/>
      <c r="EYZ207" s="784"/>
      <c r="EZA207" s="784"/>
      <c r="EZB207" s="784"/>
      <c r="EZC207" s="784"/>
      <c r="EZD207" s="784"/>
      <c r="EZE207" s="784"/>
      <c r="EZF207" s="784"/>
      <c r="EZG207" s="784"/>
      <c r="EZH207" s="784"/>
      <c r="EZI207" s="784"/>
      <c r="EZJ207" s="784"/>
      <c r="EZK207" s="784"/>
      <c r="EZL207" s="784"/>
      <c r="EZM207" s="784"/>
      <c r="EZN207" s="784"/>
      <c r="EZO207" s="784"/>
      <c r="EZP207" s="784"/>
      <c r="EZQ207" s="784"/>
      <c r="EZR207" s="784"/>
      <c r="EZS207" s="784"/>
      <c r="EZT207" s="784"/>
      <c r="EZU207" s="784"/>
      <c r="EZV207" s="784"/>
      <c r="EZW207" s="784"/>
      <c r="EZX207" s="784"/>
      <c r="EZY207" s="784"/>
      <c r="EZZ207" s="784"/>
      <c r="FAA207" s="784"/>
      <c r="FAB207" s="784"/>
      <c r="FAC207" s="784"/>
      <c r="FAD207" s="784"/>
      <c r="FAE207" s="784"/>
      <c r="FAF207" s="784"/>
      <c r="FAG207" s="784"/>
      <c r="FAH207" s="784"/>
      <c r="FAI207" s="784"/>
      <c r="FAJ207" s="784"/>
      <c r="FAK207" s="784"/>
      <c r="FAL207" s="784"/>
      <c r="FAM207" s="784"/>
      <c r="FAN207" s="784"/>
      <c r="FAO207" s="784"/>
      <c r="FAP207" s="784"/>
      <c r="FAQ207" s="784"/>
      <c r="FAR207" s="784"/>
      <c r="FAS207" s="784"/>
      <c r="FAT207" s="784"/>
      <c r="FAU207" s="784"/>
      <c r="FAV207" s="784"/>
      <c r="FAW207" s="784"/>
      <c r="FAX207" s="784"/>
      <c r="FAY207" s="784"/>
      <c r="FAZ207" s="784"/>
      <c r="FBA207" s="784"/>
      <c r="FBB207" s="784"/>
      <c r="FBC207" s="784"/>
      <c r="FBD207" s="784"/>
      <c r="FBE207" s="784"/>
      <c r="FBF207" s="784"/>
      <c r="FBG207" s="784"/>
      <c r="FBH207" s="784"/>
      <c r="FBI207" s="784"/>
      <c r="FBJ207" s="784"/>
      <c r="FBK207" s="784"/>
      <c r="FBL207" s="784"/>
      <c r="FBM207" s="784"/>
      <c r="FBN207" s="784"/>
      <c r="FBO207" s="784"/>
      <c r="FBP207" s="784"/>
      <c r="FBQ207" s="784"/>
      <c r="FBR207" s="784"/>
      <c r="FBS207" s="784"/>
      <c r="FBT207" s="784"/>
      <c r="FBU207" s="784"/>
      <c r="FBV207" s="784"/>
      <c r="FBW207" s="784"/>
      <c r="FBX207" s="784"/>
      <c r="FBY207" s="784"/>
      <c r="FBZ207" s="784"/>
      <c r="FCA207" s="784"/>
      <c r="FCB207" s="784"/>
      <c r="FCC207" s="784"/>
      <c r="FCD207" s="784"/>
      <c r="FCE207" s="784"/>
      <c r="FCF207" s="784"/>
      <c r="FCG207" s="784"/>
      <c r="FCH207" s="784"/>
      <c r="FCI207" s="784"/>
      <c r="FCJ207" s="784"/>
      <c r="FCK207" s="784"/>
      <c r="FCL207" s="784"/>
      <c r="FCM207" s="784"/>
      <c r="FCN207" s="784"/>
      <c r="FCO207" s="784"/>
      <c r="FCP207" s="784"/>
      <c r="FCQ207" s="784"/>
      <c r="FCR207" s="784"/>
      <c r="FCS207" s="784"/>
      <c r="FCT207" s="784"/>
      <c r="FCU207" s="784"/>
      <c r="FCV207" s="784"/>
      <c r="FCW207" s="784"/>
      <c r="FCX207" s="784"/>
      <c r="FCY207" s="784"/>
      <c r="FCZ207" s="784"/>
      <c r="FDA207" s="784"/>
      <c r="FDB207" s="784"/>
      <c r="FDC207" s="784"/>
      <c r="FDD207" s="784"/>
      <c r="FDE207" s="784"/>
      <c r="FDF207" s="784"/>
      <c r="FDG207" s="784"/>
      <c r="FDH207" s="784"/>
      <c r="FDI207" s="784"/>
      <c r="FDJ207" s="784"/>
      <c r="FDK207" s="784"/>
      <c r="FDL207" s="784"/>
      <c r="FDM207" s="784"/>
      <c r="FDN207" s="784"/>
      <c r="FDO207" s="784"/>
      <c r="FDP207" s="784"/>
      <c r="FDQ207" s="784"/>
      <c r="FDR207" s="784"/>
      <c r="FDS207" s="784"/>
      <c r="FDT207" s="784"/>
      <c r="FDU207" s="784"/>
      <c r="FDV207" s="784"/>
      <c r="FDW207" s="784"/>
      <c r="FDX207" s="784"/>
      <c r="FDY207" s="784"/>
      <c r="FDZ207" s="784"/>
      <c r="FEA207" s="784"/>
      <c r="FEB207" s="784"/>
      <c r="FEC207" s="784"/>
      <c r="FED207" s="784"/>
      <c r="FEE207" s="784"/>
      <c r="FEF207" s="784"/>
      <c r="FEG207" s="784"/>
      <c r="FEH207" s="784"/>
      <c r="FEI207" s="784"/>
      <c r="FEJ207" s="784"/>
      <c r="FEK207" s="784"/>
      <c r="FEL207" s="784"/>
      <c r="FEM207" s="784"/>
      <c r="FEN207" s="784"/>
      <c r="FEO207" s="784"/>
      <c r="FEP207" s="784"/>
      <c r="FEQ207" s="784"/>
      <c r="FER207" s="784"/>
      <c r="FES207" s="784"/>
      <c r="FET207" s="784"/>
      <c r="FEU207" s="784"/>
      <c r="FEV207" s="784"/>
      <c r="FEW207" s="784"/>
      <c r="FEX207" s="784"/>
      <c r="FEY207" s="784"/>
      <c r="FEZ207" s="784"/>
      <c r="FFA207" s="784"/>
      <c r="FFB207" s="784"/>
      <c r="FFC207" s="784"/>
      <c r="FFD207" s="784"/>
      <c r="FFE207" s="784"/>
      <c r="FFF207" s="784"/>
      <c r="FFG207" s="784"/>
      <c r="FFH207" s="784"/>
      <c r="FFI207" s="784"/>
      <c r="FFJ207" s="784"/>
      <c r="FFK207" s="784"/>
      <c r="FFL207" s="784"/>
      <c r="FFM207" s="784"/>
      <c r="FFN207" s="784"/>
      <c r="FFO207" s="784"/>
      <c r="FFP207" s="784"/>
      <c r="FFQ207" s="784"/>
      <c r="FFR207" s="784"/>
      <c r="FFS207" s="784"/>
      <c r="FFT207" s="784"/>
      <c r="FFU207" s="784"/>
      <c r="FFV207" s="784"/>
      <c r="FFW207" s="784"/>
      <c r="FFX207" s="784"/>
      <c r="FFY207" s="784"/>
      <c r="FFZ207" s="784"/>
      <c r="FGA207" s="784"/>
      <c r="FGB207" s="784"/>
      <c r="FGC207" s="784"/>
      <c r="FGD207" s="784"/>
      <c r="FGE207" s="784"/>
      <c r="FGF207" s="784"/>
      <c r="FGG207" s="784"/>
      <c r="FGH207" s="784"/>
      <c r="FGI207" s="784"/>
      <c r="FGJ207" s="784"/>
      <c r="FGK207" s="784"/>
      <c r="FGL207" s="784"/>
      <c r="FGM207" s="784"/>
      <c r="FGN207" s="784"/>
      <c r="FGO207" s="784"/>
      <c r="FGP207" s="784"/>
      <c r="FGQ207" s="784"/>
      <c r="FGR207" s="784"/>
      <c r="FGS207" s="784"/>
      <c r="FGT207" s="784"/>
      <c r="FGU207" s="784"/>
      <c r="FGV207" s="784"/>
      <c r="FGW207" s="784"/>
      <c r="FGX207" s="784"/>
      <c r="FGY207" s="784"/>
      <c r="FGZ207" s="784"/>
      <c r="FHA207" s="784"/>
      <c r="FHB207" s="784"/>
      <c r="FHC207" s="784"/>
      <c r="FHD207" s="784"/>
      <c r="FHE207" s="784"/>
      <c r="FHF207" s="784"/>
      <c r="FHG207" s="784"/>
      <c r="FHH207" s="784"/>
      <c r="FHI207" s="784"/>
      <c r="FHJ207" s="784"/>
      <c r="FHK207" s="784"/>
      <c r="FHL207" s="784"/>
      <c r="FHM207" s="784"/>
      <c r="FHN207" s="784"/>
      <c r="FHO207" s="784"/>
      <c r="FHP207" s="784"/>
      <c r="FHQ207" s="784"/>
      <c r="FHR207" s="784"/>
      <c r="FHS207" s="784"/>
      <c r="FHT207" s="784"/>
      <c r="FHU207" s="784"/>
      <c r="FHV207" s="784"/>
      <c r="FHW207" s="784"/>
      <c r="FHX207" s="784"/>
      <c r="FHY207" s="784"/>
      <c r="FHZ207" s="784"/>
      <c r="FIA207" s="784"/>
      <c r="FIB207" s="784"/>
      <c r="FIC207" s="784"/>
      <c r="FID207" s="784"/>
      <c r="FIE207" s="784"/>
      <c r="FIF207" s="784"/>
      <c r="FIG207" s="784"/>
      <c r="FIH207" s="784"/>
      <c r="FII207" s="784"/>
      <c r="FIJ207" s="784"/>
      <c r="FIK207" s="784"/>
      <c r="FIL207" s="784"/>
      <c r="FIM207" s="784"/>
      <c r="FIN207" s="784"/>
      <c r="FIO207" s="784"/>
      <c r="FIP207" s="784"/>
      <c r="FIQ207" s="784"/>
      <c r="FIR207" s="784"/>
      <c r="FIS207" s="784"/>
      <c r="FIT207" s="784"/>
      <c r="FIU207" s="784"/>
      <c r="FIV207" s="784"/>
      <c r="FIW207" s="784"/>
      <c r="FIX207" s="784"/>
      <c r="FIY207" s="784"/>
      <c r="FIZ207" s="784"/>
      <c r="FJA207" s="784"/>
      <c r="FJB207" s="784"/>
      <c r="FJC207" s="784"/>
      <c r="FJD207" s="784"/>
      <c r="FJE207" s="784"/>
      <c r="FJF207" s="784"/>
      <c r="FJG207" s="784"/>
      <c r="FJH207" s="784"/>
      <c r="FJI207" s="784"/>
      <c r="FJJ207" s="784"/>
      <c r="FJK207" s="784"/>
      <c r="FJL207" s="784"/>
      <c r="FJM207" s="784"/>
      <c r="FJN207" s="784"/>
      <c r="FJO207" s="784"/>
      <c r="FJP207" s="784"/>
      <c r="FJQ207" s="784"/>
      <c r="FJR207" s="784"/>
      <c r="FJS207" s="784"/>
      <c r="FJT207" s="784"/>
      <c r="FJU207" s="784"/>
      <c r="FJV207" s="784"/>
      <c r="FJW207" s="784"/>
      <c r="FJX207" s="784"/>
      <c r="FJY207" s="784"/>
      <c r="FJZ207" s="784"/>
      <c r="FKA207" s="784"/>
      <c r="FKB207" s="784"/>
      <c r="FKC207" s="784"/>
      <c r="FKD207" s="784"/>
      <c r="FKE207" s="784"/>
      <c r="FKF207" s="784"/>
      <c r="FKG207" s="784"/>
      <c r="FKH207" s="784"/>
      <c r="FKI207" s="784"/>
      <c r="FKJ207" s="784"/>
      <c r="FKK207" s="784"/>
      <c r="FKL207" s="784"/>
      <c r="FKM207" s="784"/>
      <c r="FKN207" s="784"/>
      <c r="FKO207" s="784"/>
      <c r="FKP207" s="784"/>
      <c r="FKQ207" s="784"/>
      <c r="FKR207" s="784"/>
      <c r="FKS207" s="784"/>
      <c r="FKT207" s="784"/>
      <c r="FKU207" s="784"/>
      <c r="FKV207" s="784"/>
      <c r="FKW207" s="784"/>
      <c r="FKX207" s="784"/>
      <c r="FKY207" s="784"/>
      <c r="FKZ207" s="784"/>
      <c r="FLA207" s="784"/>
      <c r="FLB207" s="784"/>
      <c r="FLC207" s="784"/>
      <c r="FLD207" s="784"/>
      <c r="FLE207" s="784"/>
      <c r="FLF207" s="784"/>
      <c r="FLG207" s="784"/>
      <c r="FLH207" s="784"/>
      <c r="FLI207" s="784"/>
      <c r="FLJ207" s="784"/>
      <c r="FLK207" s="784"/>
      <c r="FLL207" s="784"/>
      <c r="FLM207" s="784"/>
      <c r="FLN207" s="784"/>
      <c r="FLO207" s="784"/>
      <c r="FLP207" s="784"/>
      <c r="FLQ207" s="784"/>
      <c r="FLR207" s="784"/>
      <c r="FLS207" s="784"/>
      <c r="FLT207" s="784"/>
      <c r="FLU207" s="784"/>
      <c r="FLV207" s="784"/>
      <c r="FLW207" s="784"/>
      <c r="FLX207" s="784"/>
      <c r="FLY207" s="784"/>
      <c r="FLZ207" s="784"/>
      <c r="FMA207" s="784"/>
      <c r="FMB207" s="784"/>
      <c r="FMC207" s="784"/>
      <c r="FMD207" s="784"/>
      <c r="FME207" s="784"/>
      <c r="FMF207" s="784"/>
      <c r="FMG207" s="784"/>
      <c r="FMH207" s="784"/>
      <c r="FMI207" s="784"/>
      <c r="FMJ207" s="784"/>
      <c r="FMK207" s="784"/>
      <c r="FML207" s="784"/>
      <c r="FMM207" s="784"/>
      <c r="FMN207" s="784"/>
      <c r="FMO207" s="784"/>
      <c r="FMP207" s="784"/>
      <c r="FMQ207" s="784"/>
      <c r="FMR207" s="784"/>
      <c r="FMS207" s="784"/>
      <c r="FMT207" s="784"/>
      <c r="FMU207" s="784"/>
      <c r="FMV207" s="784"/>
      <c r="FMW207" s="784"/>
      <c r="FMX207" s="784"/>
      <c r="FMY207" s="784"/>
      <c r="FMZ207" s="784"/>
      <c r="FNA207" s="784"/>
      <c r="FNB207" s="784"/>
      <c r="FNC207" s="784"/>
      <c r="FND207" s="784"/>
      <c r="FNE207" s="784"/>
      <c r="FNF207" s="784"/>
      <c r="FNG207" s="784"/>
      <c r="FNH207" s="784"/>
      <c r="FNI207" s="784"/>
      <c r="FNJ207" s="784"/>
      <c r="FNK207" s="784"/>
      <c r="FNL207" s="784"/>
      <c r="FNM207" s="784"/>
      <c r="FNN207" s="784"/>
      <c r="FNO207" s="784"/>
      <c r="FNP207" s="784"/>
      <c r="FNQ207" s="784"/>
      <c r="FNR207" s="784"/>
      <c r="FNS207" s="784"/>
      <c r="FNT207" s="784"/>
      <c r="FNU207" s="784"/>
      <c r="FNV207" s="784"/>
      <c r="FNW207" s="784"/>
      <c r="FNX207" s="784"/>
      <c r="FNY207" s="784"/>
      <c r="FNZ207" s="784"/>
      <c r="FOA207" s="784"/>
      <c r="FOB207" s="784"/>
      <c r="FOC207" s="784"/>
      <c r="FOD207" s="784"/>
      <c r="FOE207" s="784"/>
      <c r="FOF207" s="784"/>
      <c r="FOG207" s="784"/>
      <c r="FOH207" s="784"/>
      <c r="FOI207" s="784"/>
      <c r="FOJ207" s="784"/>
      <c r="FOK207" s="784"/>
      <c r="FOL207" s="784"/>
      <c r="FOM207" s="784"/>
      <c r="FON207" s="784"/>
      <c r="FOO207" s="784"/>
      <c r="FOP207" s="784"/>
      <c r="FOQ207" s="784"/>
      <c r="FOR207" s="784"/>
      <c r="FOS207" s="784"/>
      <c r="FOT207" s="784"/>
      <c r="FOU207" s="784"/>
      <c r="FOV207" s="784"/>
      <c r="FOW207" s="784"/>
      <c r="FOX207" s="784"/>
      <c r="FOY207" s="784"/>
      <c r="FOZ207" s="784"/>
      <c r="FPA207" s="784"/>
      <c r="FPB207" s="784"/>
      <c r="FPC207" s="784"/>
      <c r="FPD207" s="784"/>
      <c r="FPE207" s="784"/>
      <c r="FPF207" s="784"/>
      <c r="FPG207" s="784"/>
      <c r="FPH207" s="784"/>
      <c r="FPI207" s="784"/>
      <c r="FPJ207" s="784"/>
      <c r="FPK207" s="784"/>
      <c r="FPL207" s="784"/>
      <c r="FPM207" s="784"/>
      <c r="FPN207" s="784"/>
      <c r="FPO207" s="784"/>
      <c r="FPP207" s="784"/>
      <c r="FPQ207" s="784"/>
      <c r="FPR207" s="784"/>
      <c r="FPS207" s="784"/>
      <c r="FPT207" s="784"/>
      <c r="FPU207" s="784"/>
      <c r="FPV207" s="784"/>
      <c r="FPW207" s="784"/>
      <c r="FPX207" s="784"/>
      <c r="FPY207" s="784"/>
      <c r="FPZ207" s="784"/>
      <c r="FQA207" s="784"/>
      <c r="FQB207" s="784"/>
      <c r="FQC207" s="784"/>
      <c r="FQD207" s="784"/>
      <c r="FQE207" s="784"/>
      <c r="FQF207" s="784"/>
      <c r="FQG207" s="784"/>
      <c r="FQH207" s="784"/>
      <c r="FQI207" s="784"/>
      <c r="FQJ207" s="784"/>
      <c r="FQK207" s="784"/>
      <c r="FQL207" s="784"/>
      <c r="FQM207" s="784"/>
      <c r="FQN207" s="784"/>
      <c r="FQO207" s="784"/>
      <c r="FQP207" s="784"/>
      <c r="FQQ207" s="784"/>
      <c r="FQR207" s="784"/>
      <c r="FQS207" s="784"/>
      <c r="FQT207" s="784"/>
      <c r="FQU207" s="784"/>
      <c r="FQV207" s="784"/>
      <c r="FQW207" s="784"/>
      <c r="FQX207" s="784"/>
      <c r="FQY207" s="784"/>
      <c r="FQZ207" s="784"/>
      <c r="FRA207" s="784"/>
      <c r="FRB207" s="784"/>
      <c r="FRC207" s="784"/>
      <c r="FRD207" s="784"/>
      <c r="FRE207" s="784"/>
      <c r="FRF207" s="784"/>
      <c r="FRG207" s="784"/>
      <c r="FRH207" s="784"/>
      <c r="FRI207" s="784"/>
      <c r="FRJ207" s="784"/>
      <c r="FRK207" s="784"/>
      <c r="FRL207" s="784"/>
      <c r="FRM207" s="784"/>
      <c r="FRN207" s="784"/>
      <c r="FRO207" s="784"/>
      <c r="FRP207" s="784"/>
      <c r="FRQ207" s="784"/>
      <c r="FRR207" s="784"/>
      <c r="FRS207" s="784"/>
      <c r="FRT207" s="784"/>
      <c r="FRU207" s="784"/>
      <c r="FRV207" s="784"/>
      <c r="FRW207" s="784"/>
      <c r="FRX207" s="784"/>
      <c r="FRY207" s="784"/>
      <c r="FRZ207" s="784"/>
      <c r="FSA207" s="784"/>
      <c r="FSB207" s="784"/>
      <c r="FSC207" s="784"/>
      <c r="FSD207" s="784"/>
      <c r="FSE207" s="784"/>
      <c r="FSF207" s="784"/>
      <c r="FSG207" s="784"/>
      <c r="FSH207" s="784"/>
      <c r="FSI207" s="784"/>
      <c r="FSJ207" s="784"/>
      <c r="FSK207" s="784"/>
      <c r="FSL207" s="784"/>
      <c r="FSM207" s="784"/>
      <c r="FSN207" s="784"/>
      <c r="FSO207" s="784"/>
      <c r="FSP207" s="784"/>
      <c r="FSQ207" s="784"/>
      <c r="FSR207" s="784"/>
      <c r="FSS207" s="784"/>
      <c r="FST207" s="784"/>
      <c r="FSU207" s="784"/>
      <c r="FSV207" s="784"/>
      <c r="FSW207" s="784"/>
      <c r="FSX207" s="784"/>
      <c r="FSY207" s="784"/>
      <c r="FSZ207" s="784"/>
      <c r="FTA207" s="784"/>
      <c r="FTB207" s="784"/>
      <c r="FTC207" s="784"/>
      <c r="FTD207" s="784"/>
      <c r="FTE207" s="784"/>
      <c r="FTF207" s="784"/>
      <c r="FTG207" s="784"/>
      <c r="FTH207" s="784"/>
      <c r="FTI207" s="784"/>
      <c r="FTJ207" s="784"/>
      <c r="FTK207" s="784"/>
      <c r="FTL207" s="784"/>
      <c r="FTM207" s="784"/>
      <c r="FTN207" s="784"/>
      <c r="FTO207" s="784"/>
      <c r="FTP207" s="784"/>
      <c r="FTQ207" s="784"/>
      <c r="FTR207" s="784"/>
      <c r="FTS207" s="784"/>
      <c r="FTT207" s="784"/>
      <c r="FTU207" s="784"/>
      <c r="FTV207" s="784"/>
      <c r="FTW207" s="784"/>
      <c r="FTX207" s="784"/>
      <c r="FTY207" s="784"/>
      <c r="FTZ207" s="784"/>
      <c r="FUA207" s="784"/>
      <c r="FUB207" s="784"/>
      <c r="FUC207" s="784"/>
      <c r="FUD207" s="784"/>
      <c r="FUE207" s="784"/>
      <c r="FUF207" s="784"/>
      <c r="FUG207" s="784"/>
      <c r="FUH207" s="784"/>
      <c r="FUI207" s="784"/>
      <c r="FUJ207" s="784"/>
      <c r="FUK207" s="784"/>
      <c r="FUL207" s="784"/>
      <c r="FUM207" s="784"/>
      <c r="FUN207" s="784"/>
      <c r="FUO207" s="784"/>
      <c r="FUP207" s="784"/>
      <c r="FUQ207" s="784"/>
      <c r="FUR207" s="784"/>
      <c r="FUS207" s="784"/>
      <c r="FUT207" s="784"/>
      <c r="FUU207" s="784"/>
      <c r="FUV207" s="784"/>
      <c r="FUW207" s="784"/>
      <c r="FUX207" s="784"/>
      <c r="FUY207" s="784"/>
      <c r="FUZ207" s="784"/>
      <c r="FVA207" s="784"/>
      <c r="FVB207" s="784"/>
      <c r="FVC207" s="784"/>
      <c r="FVD207" s="784"/>
      <c r="FVE207" s="784"/>
      <c r="FVF207" s="784"/>
      <c r="FVG207" s="784"/>
      <c r="FVH207" s="784"/>
      <c r="FVI207" s="784"/>
      <c r="FVJ207" s="784"/>
      <c r="FVK207" s="784"/>
      <c r="FVL207" s="784"/>
      <c r="FVM207" s="784"/>
      <c r="FVN207" s="784"/>
      <c r="FVO207" s="784"/>
      <c r="FVP207" s="784"/>
      <c r="FVQ207" s="784"/>
      <c r="FVR207" s="784"/>
      <c r="FVS207" s="784"/>
      <c r="FVT207" s="784"/>
      <c r="FVU207" s="784"/>
      <c r="FVV207" s="784"/>
      <c r="FVW207" s="784"/>
      <c r="FVX207" s="784"/>
      <c r="FVY207" s="784"/>
      <c r="FVZ207" s="784"/>
      <c r="FWA207" s="784"/>
      <c r="FWB207" s="784"/>
      <c r="FWC207" s="784"/>
      <c r="FWD207" s="784"/>
      <c r="FWE207" s="784"/>
      <c r="FWF207" s="784"/>
      <c r="FWG207" s="784"/>
      <c r="FWH207" s="784"/>
      <c r="FWI207" s="784"/>
      <c r="FWJ207" s="784"/>
      <c r="FWK207" s="784"/>
      <c r="FWL207" s="784"/>
      <c r="FWM207" s="784"/>
      <c r="FWN207" s="784"/>
      <c r="FWO207" s="784"/>
      <c r="FWP207" s="784"/>
      <c r="FWQ207" s="784"/>
      <c r="FWR207" s="784"/>
      <c r="FWS207" s="784"/>
      <c r="FWT207" s="784"/>
      <c r="FWU207" s="784"/>
      <c r="FWV207" s="784"/>
      <c r="FWW207" s="784"/>
      <c r="FWX207" s="784"/>
      <c r="FWY207" s="784"/>
      <c r="FWZ207" s="784"/>
      <c r="FXA207" s="784"/>
      <c r="FXB207" s="784"/>
      <c r="FXC207" s="784"/>
      <c r="FXD207" s="784"/>
      <c r="FXE207" s="784"/>
      <c r="FXF207" s="784"/>
      <c r="FXG207" s="784"/>
      <c r="FXH207" s="784"/>
      <c r="FXI207" s="784"/>
      <c r="FXJ207" s="784"/>
      <c r="FXK207" s="784"/>
      <c r="FXL207" s="784"/>
      <c r="FXM207" s="784"/>
      <c r="FXN207" s="784"/>
      <c r="FXO207" s="784"/>
      <c r="FXP207" s="784"/>
      <c r="FXQ207" s="784"/>
      <c r="FXR207" s="784"/>
      <c r="FXS207" s="784"/>
      <c r="FXT207" s="784"/>
      <c r="FXU207" s="784"/>
      <c r="FXV207" s="784"/>
      <c r="FXW207" s="784"/>
      <c r="FXX207" s="784"/>
      <c r="FXY207" s="784"/>
      <c r="FXZ207" s="784"/>
      <c r="FYA207" s="784"/>
      <c r="FYB207" s="784"/>
      <c r="FYC207" s="784"/>
      <c r="FYD207" s="784"/>
      <c r="FYE207" s="784"/>
      <c r="FYF207" s="784"/>
      <c r="FYG207" s="784"/>
      <c r="FYH207" s="784"/>
      <c r="FYI207" s="784"/>
      <c r="FYJ207" s="784"/>
      <c r="FYK207" s="784"/>
      <c r="FYL207" s="784"/>
      <c r="FYM207" s="784"/>
      <c r="FYN207" s="784"/>
      <c r="FYO207" s="784"/>
      <c r="FYP207" s="784"/>
      <c r="FYQ207" s="784"/>
      <c r="FYR207" s="784"/>
      <c r="FYS207" s="784"/>
      <c r="FYT207" s="784"/>
      <c r="FYU207" s="784"/>
      <c r="FYV207" s="784"/>
      <c r="FYW207" s="784"/>
      <c r="FYX207" s="784"/>
      <c r="FYY207" s="784"/>
      <c r="FYZ207" s="784"/>
      <c r="FZA207" s="784"/>
      <c r="FZB207" s="784"/>
      <c r="FZC207" s="784"/>
      <c r="FZD207" s="784"/>
      <c r="FZE207" s="784"/>
      <c r="FZF207" s="784"/>
      <c r="FZG207" s="784"/>
      <c r="FZH207" s="784"/>
      <c r="FZI207" s="784"/>
      <c r="FZJ207" s="784"/>
      <c r="FZK207" s="784"/>
      <c r="FZL207" s="784"/>
      <c r="FZM207" s="784"/>
      <c r="FZN207" s="784"/>
      <c r="FZO207" s="784"/>
      <c r="FZP207" s="784"/>
      <c r="FZQ207" s="784"/>
      <c r="FZR207" s="784"/>
      <c r="FZS207" s="784"/>
      <c r="FZT207" s="784"/>
      <c r="FZU207" s="784"/>
      <c r="FZV207" s="784"/>
      <c r="FZW207" s="784"/>
      <c r="FZX207" s="784"/>
      <c r="FZY207" s="784"/>
      <c r="FZZ207" s="784"/>
      <c r="GAA207" s="784"/>
      <c r="GAB207" s="784"/>
      <c r="GAC207" s="784"/>
      <c r="GAD207" s="784"/>
      <c r="GAE207" s="784"/>
      <c r="GAF207" s="784"/>
      <c r="GAG207" s="784"/>
      <c r="GAH207" s="784"/>
      <c r="GAI207" s="784"/>
      <c r="GAJ207" s="784"/>
      <c r="GAK207" s="784"/>
      <c r="GAL207" s="784"/>
      <c r="GAM207" s="784"/>
      <c r="GAN207" s="784"/>
      <c r="GAO207" s="784"/>
      <c r="GAP207" s="784"/>
      <c r="GAQ207" s="784"/>
      <c r="GAR207" s="784"/>
      <c r="GAS207" s="784"/>
      <c r="GAT207" s="784"/>
      <c r="GAU207" s="784"/>
      <c r="GAV207" s="784"/>
      <c r="GAW207" s="784"/>
      <c r="GAX207" s="784"/>
      <c r="GAY207" s="784"/>
      <c r="GAZ207" s="784"/>
      <c r="GBA207" s="784"/>
      <c r="GBB207" s="784"/>
      <c r="GBC207" s="784"/>
      <c r="GBD207" s="784"/>
      <c r="GBE207" s="784"/>
      <c r="GBF207" s="784"/>
      <c r="GBG207" s="784"/>
      <c r="GBH207" s="784"/>
      <c r="GBI207" s="784"/>
      <c r="GBJ207" s="784"/>
      <c r="GBK207" s="784"/>
      <c r="GBL207" s="784"/>
      <c r="GBM207" s="784"/>
      <c r="GBN207" s="784"/>
      <c r="GBO207" s="784"/>
      <c r="GBP207" s="784"/>
      <c r="GBQ207" s="784"/>
      <c r="GBR207" s="784"/>
      <c r="GBS207" s="784"/>
      <c r="GBT207" s="784"/>
      <c r="GBU207" s="784"/>
      <c r="GBV207" s="784"/>
      <c r="GBW207" s="784"/>
      <c r="GBX207" s="784"/>
      <c r="GBY207" s="784"/>
      <c r="GBZ207" s="784"/>
      <c r="GCA207" s="784"/>
      <c r="GCB207" s="784"/>
      <c r="GCC207" s="784"/>
      <c r="GCD207" s="784"/>
      <c r="GCE207" s="784"/>
      <c r="GCF207" s="784"/>
      <c r="GCG207" s="784"/>
      <c r="GCH207" s="784"/>
      <c r="GCI207" s="784"/>
      <c r="GCJ207" s="784"/>
      <c r="GCK207" s="784"/>
      <c r="GCL207" s="784"/>
      <c r="GCM207" s="784"/>
      <c r="GCN207" s="784"/>
      <c r="GCO207" s="784"/>
      <c r="GCP207" s="784"/>
      <c r="GCQ207" s="784"/>
      <c r="GCR207" s="784"/>
      <c r="GCS207" s="784"/>
      <c r="GCT207" s="784"/>
      <c r="GCU207" s="784"/>
      <c r="GCV207" s="784"/>
      <c r="GCW207" s="784"/>
      <c r="GCX207" s="784"/>
      <c r="GCY207" s="784"/>
      <c r="GCZ207" s="784"/>
      <c r="GDA207" s="784"/>
      <c r="GDB207" s="784"/>
      <c r="GDC207" s="784"/>
      <c r="GDD207" s="784"/>
      <c r="GDE207" s="784"/>
      <c r="GDF207" s="784"/>
      <c r="GDG207" s="784"/>
      <c r="GDH207" s="784"/>
      <c r="GDI207" s="784"/>
      <c r="GDJ207" s="784"/>
      <c r="GDK207" s="784"/>
      <c r="GDL207" s="784"/>
      <c r="GDM207" s="784"/>
      <c r="GDN207" s="784"/>
      <c r="GDO207" s="784"/>
      <c r="GDP207" s="784"/>
      <c r="GDQ207" s="784"/>
      <c r="GDR207" s="784"/>
      <c r="GDS207" s="784"/>
      <c r="GDT207" s="784"/>
      <c r="GDU207" s="784"/>
      <c r="GDV207" s="784"/>
      <c r="GDW207" s="784"/>
      <c r="GDX207" s="784"/>
      <c r="GDY207" s="784"/>
      <c r="GDZ207" s="784"/>
      <c r="GEA207" s="784"/>
      <c r="GEB207" s="784"/>
      <c r="GEC207" s="784"/>
      <c r="GED207" s="784"/>
      <c r="GEE207" s="784"/>
      <c r="GEF207" s="784"/>
      <c r="GEG207" s="784"/>
      <c r="GEH207" s="784"/>
      <c r="GEI207" s="784"/>
      <c r="GEJ207" s="784"/>
      <c r="GEK207" s="784"/>
      <c r="GEL207" s="784"/>
      <c r="GEM207" s="784"/>
      <c r="GEN207" s="784"/>
      <c r="GEO207" s="784"/>
      <c r="GEP207" s="784"/>
      <c r="GEQ207" s="784"/>
      <c r="GER207" s="784"/>
      <c r="GES207" s="784"/>
      <c r="GET207" s="784"/>
      <c r="GEU207" s="784"/>
      <c r="GEV207" s="784"/>
      <c r="GEW207" s="784"/>
      <c r="GEX207" s="784"/>
      <c r="GEY207" s="784"/>
      <c r="GEZ207" s="784"/>
      <c r="GFA207" s="784"/>
      <c r="GFB207" s="784"/>
      <c r="GFC207" s="784"/>
      <c r="GFD207" s="784"/>
      <c r="GFE207" s="784"/>
      <c r="GFF207" s="784"/>
      <c r="GFG207" s="784"/>
      <c r="GFH207" s="784"/>
      <c r="GFI207" s="784"/>
      <c r="GFJ207" s="784"/>
      <c r="GFK207" s="784"/>
      <c r="GFL207" s="784"/>
      <c r="GFM207" s="784"/>
      <c r="GFN207" s="784"/>
      <c r="GFO207" s="784"/>
      <c r="GFP207" s="784"/>
      <c r="GFQ207" s="784"/>
      <c r="GFR207" s="784"/>
      <c r="GFS207" s="784"/>
      <c r="GFT207" s="784"/>
      <c r="GFU207" s="784"/>
      <c r="GFV207" s="784"/>
      <c r="GFW207" s="784"/>
      <c r="GFX207" s="784"/>
      <c r="GFY207" s="784"/>
      <c r="GFZ207" s="784"/>
      <c r="GGA207" s="784"/>
      <c r="GGB207" s="784"/>
      <c r="GGC207" s="784"/>
      <c r="GGD207" s="784"/>
      <c r="GGE207" s="784"/>
      <c r="GGF207" s="784"/>
      <c r="GGG207" s="784"/>
      <c r="GGH207" s="784"/>
      <c r="GGI207" s="784"/>
      <c r="GGJ207" s="784"/>
      <c r="GGK207" s="784"/>
      <c r="GGL207" s="784"/>
      <c r="GGM207" s="784"/>
      <c r="GGN207" s="784"/>
      <c r="GGO207" s="784"/>
      <c r="GGP207" s="784"/>
      <c r="GGQ207" s="784"/>
      <c r="GGR207" s="784"/>
      <c r="GGS207" s="784"/>
      <c r="GGT207" s="784"/>
      <c r="GGU207" s="784"/>
      <c r="GGV207" s="784"/>
      <c r="GGW207" s="784"/>
      <c r="GGX207" s="784"/>
      <c r="GGY207" s="784"/>
      <c r="GGZ207" s="784"/>
      <c r="GHA207" s="784"/>
      <c r="GHB207" s="784"/>
      <c r="GHC207" s="784"/>
      <c r="GHD207" s="784"/>
      <c r="GHE207" s="784"/>
      <c r="GHF207" s="784"/>
      <c r="GHG207" s="784"/>
      <c r="GHH207" s="784"/>
      <c r="GHI207" s="784"/>
      <c r="GHJ207" s="784"/>
      <c r="GHK207" s="784"/>
      <c r="GHL207" s="784"/>
      <c r="GHM207" s="784"/>
      <c r="GHN207" s="784"/>
      <c r="GHO207" s="784"/>
      <c r="GHP207" s="784"/>
      <c r="GHQ207" s="784"/>
      <c r="GHR207" s="784"/>
      <c r="GHS207" s="784"/>
      <c r="GHT207" s="784"/>
      <c r="GHU207" s="784"/>
      <c r="GHV207" s="784"/>
      <c r="GHW207" s="784"/>
      <c r="GHX207" s="784"/>
      <c r="GHY207" s="784"/>
      <c r="GHZ207" s="784"/>
      <c r="GIA207" s="784"/>
      <c r="GIB207" s="784"/>
      <c r="GIC207" s="784"/>
      <c r="GID207" s="784"/>
      <c r="GIE207" s="784"/>
      <c r="GIF207" s="784"/>
      <c r="GIG207" s="784"/>
      <c r="GIH207" s="784"/>
      <c r="GII207" s="784"/>
      <c r="GIJ207" s="784"/>
      <c r="GIK207" s="784"/>
      <c r="GIL207" s="784"/>
      <c r="GIM207" s="784"/>
      <c r="GIN207" s="784"/>
      <c r="GIO207" s="784"/>
      <c r="GIP207" s="784"/>
      <c r="GIQ207" s="784"/>
      <c r="GIR207" s="784"/>
      <c r="GIS207" s="784"/>
      <c r="GIT207" s="784"/>
      <c r="GIU207" s="784"/>
      <c r="GIV207" s="784"/>
      <c r="GIW207" s="784"/>
      <c r="GIX207" s="784"/>
      <c r="GIY207" s="784"/>
      <c r="GIZ207" s="784"/>
      <c r="GJA207" s="784"/>
      <c r="GJB207" s="784"/>
      <c r="GJC207" s="784"/>
      <c r="GJD207" s="784"/>
      <c r="GJE207" s="784"/>
      <c r="GJF207" s="784"/>
      <c r="GJG207" s="784"/>
      <c r="GJH207" s="784"/>
      <c r="GJI207" s="784"/>
      <c r="GJJ207" s="784"/>
      <c r="GJK207" s="784"/>
      <c r="GJL207" s="784"/>
      <c r="GJM207" s="784"/>
      <c r="GJN207" s="784"/>
      <c r="GJO207" s="784"/>
      <c r="GJP207" s="784"/>
      <c r="GJQ207" s="784"/>
      <c r="GJR207" s="784"/>
      <c r="GJS207" s="784"/>
      <c r="GJT207" s="784"/>
      <c r="GJU207" s="784"/>
      <c r="GJV207" s="784"/>
      <c r="GJW207" s="784"/>
      <c r="GJX207" s="784"/>
      <c r="GJY207" s="784"/>
      <c r="GJZ207" s="784"/>
      <c r="GKA207" s="784"/>
      <c r="GKB207" s="784"/>
      <c r="GKC207" s="784"/>
      <c r="GKD207" s="784"/>
      <c r="GKE207" s="784"/>
      <c r="GKF207" s="784"/>
      <c r="GKG207" s="784"/>
      <c r="GKH207" s="784"/>
      <c r="GKI207" s="784"/>
      <c r="GKJ207" s="784"/>
      <c r="GKK207" s="784"/>
      <c r="GKL207" s="784"/>
      <c r="GKM207" s="784"/>
      <c r="GKN207" s="784"/>
      <c r="GKO207" s="784"/>
      <c r="GKP207" s="784"/>
      <c r="GKQ207" s="784"/>
      <c r="GKR207" s="784"/>
      <c r="GKS207" s="784"/>
      <c r="GKT207" s="784"/>
      <c r="GKU207" s="784"/>
      <c r="GKV207" s="784"/>
      <c r="GKW207" s="784"/>
      <c r="GKX207" s="784"/>
      <c r="GKY207" s="784"/>
      <c r="GKZ207" s="784"/>
      <c r="GLA207" s="784"/>
      <c r="GLB207" s="784"/>
      <c r="GLC207" s="784"/>
      <c r="GLD207" s="784"/>
      <c r="GLE207" s="784"/>
      <c r="GLF207" s="784"/>
      <c r="GLG207" s="784"/>
      <c r="GLH207" s="784"/>
      <c r="GLI207" s="784"/>
      <c r="GLJ207" s="784"/>
      <c r="GLK207" s="784"/>
      <c r="GLL207" s="784"/>
      <c r="GLM207" s="784"/>
      <c r="GLN207" s="784"/>
      <c r="GLO207" s="784"/>
      <c r="GLP207" s="784"/>
      <c r="GLQ207" s="784"/>
      <c r="GLR207" s="784"/>
      <c r="GLS207" s="784"/>
      <c r="GLT207" s="784"/>
      <c r="GLU207" s="784"/>
      <c r="GLV207" s="784"/>
      <c r="GLW207" s="784"/>
      <c r="GLX207" s="784"/>
      <c r="GLY207" s="784"/>
      <c r="GLZ207" s="784"/>
      <c r="GMA207" s="784"/>
      <c r="GMB207" s="784"/>
      <c r="GMC207" s="784"/>
      <c r="GMD207" s="784"/>
      <c r="GME207" s="784"/>
      <c r="GMF207" s="784"/>
      <c r="GMG207" s="784"/>
      <c r="GMH207" s="784"/>
      <c r="GMI207" s="784"/>
      <c r="GMJ207" s="784"/>
      <c r="GMK207" s="784"/>
      <c r="GML207" s="784"/>
      <c r="GMM207" s="784"/>
      <c r="GMN207" s="784"/>
      <c r="GMO207" s="784"/>
      <c r="GMP207" s="784"/>
      <c r="GMQ207" s="784"/>
      <c r="GMR207" s="784"/>
      <c r="GMS207" s="784"/>
      <c r="GMT207" s="784"/>
      <c r="GMU207" s="784"/>
      <c r="GMV207" s="784"/>
      <c r="GMW207" s="784"/>
      <c r="GMX207" s="784"/>
      <c r="GMY207" s="784"/>
      <c r="GMZ207" s="784"/>
      <c r="GNA207" s="784"/>
      <c r="GNB207" s="784"/>
      <c r="GNC207" s="784"/>
      <c r="GND207" s="784"/>
      <c r="GNE207" s="784"/>
      <c r="GNF207" s="784"/>
      <c r="GNG207" s="784"/>
      <c r="GNH207" s="784"/>
      <c r="GNI207" s="784"/>
      <c r="GNJ207" s="784"/>
      <c r="GNK207" s="784"/>
      <c r="GNL207" s="784"/>
      <c r="GNM207" s="784"/>
      <c r="GNN207" s="784"/>
      <c r="GNO207" s="784"/>
      <c r="GNP207" s="784"/>
      <c r="GNQ207" s="784"/>
      <c r="GNR207" s="784"/>
      <c r="GNS207" s="784"/>
      <c r="GNT207" s="784"/>
      <c r="GNU207" s="784"/>
      <c r="GNV207" s="784"/>
      <c r="GNW207" s="784"/>
      <c r="GNX207" s="784"/>
      <c r="GNY207" s="784"/>
      <c r="GNZ207" s="784"/>
      <c r="GOA207" s="784"/>
      <c r="GOB207" s="784"/>
      <c r="GOC207" s="784"/>
      <c r="GOD207" s="784"/>
      <c r="GOE207" s="784"/>
      <c r="GOF207" s="784"/>
      <c r="GOG207" s="784"/>
      <c r="GOH207" s="784"/>
      <c r="GOI207" s="784"/>
      <c r="GOJ207" s="784"/>
      <c r="GOK207" s="784"/>
      <c r="GOL207" s="784"/>
      <c r="GOM207" s="784"/>
      <c r="GON207" s="784"/>
      <c r="GOO207" s="784"/>
      <c r="GOP207" s="784"/>
      <c r="GOQ207" s="784"/>
      <c r="GOR207" s="784"/>
      <c r="GOS207" s="784"/>
      <c r="GOT207" s="784"/>
      <c r="GOU207" s="784"/>
      <c r="GOV207" s="784"/>
      <c r="GOW207" s="784"/>
      <c r="GOX207" s="784"/>
      <c r="GOY207" s="784"/>
      <c r="GOZ207" s="784"/>
      <c r="GPA207" s="784"/>
      <c r="GPB207" s="784"/>
      <c r="GPC207" s="784"/>
      <c r="GPD207" s="784"/>
      <c r="GPE207" s="784"/>
      <c r="GPF207" s="784"/>
      <c r="GPG207" s="784"/>
      <c r="GPH207" s="784"/>
      <c r="GPI207" s="784"/>
      <c r="GPJ207" s="784"/>
      <c r="GPK207" s="784"/>
      <c r="GPL207" s="784"/>
      <c r="GPM207" s="784"/>
      <c r="GPN207" s="784"/>
      <c r="GPO207" s="784"/>
      <c r="GPP207" s="784"/>
      <c r="GPQ207" s="784"/>
      <c r="GPR207" s="784"/>
      <c r="GPS207" s="784"/>
      <c r="GPT207" s="784"/>
      <c r="GPU207" s="784"/>
      <c r="GPV207" s="784"/>
      <c r="GPW207" s="784"/>
      <c r="GPX207" s="784"/>
      <c r="GPY207" s="784"/>
      <c r="GPZ207" s="784"/>
      <c r="GQA207" s="784"/>
      <c r="GQB207" s="784"/>
      <c r="GQC207" s="784"/>
      <c r="GQD207" s="784"/>
      <c r="GQE207" s="784"/>
      <c r="GQF207" s="784"/>
      <c r="GQG207" s="784"/>
      <c r="GQH207" s="784"/>
      <c r="GQI207" s="784"/>
      <c r="GQJ207" s="784"/>
      <c r="GQK207" s="784"/>
      <c r="GQL207" s="784"/>
      <c r="GQM207" s="784"/>
      <c r="GQN207" s="784"/>
      <c r="GQO207" s="784"/>
      <c r="GQP207" s="784"/>
      <c r="GQQ207" s="784"/>
      <c r="GQR207" s="784"/>
      <c r="GQS207" s="784"/>
      <c r="GQT207" s="784"/>
      <c r="GQU207" s="784"/>
      <c r="GQV207" s="784"/>
      <c r="GQW207" s="784"/>
      <c r="GQX207" s="784"/>
      <c r="GQY207" s="784"/>
      <c r="GQZ207" s="784"/>
      <c r="GRA207" s="784"/>
      <c r="GRB207" s="784"/>
      <c r="GRC207" s="784"/>
      <c r="GRD207" s="784"/>
      <c r="GRE207" s="784"/>
      <c r="GRF207" s="784"/>
      <c r="GRG207" s="784"/>
      <c r="GRH207" s="784"/>
      <c r="GRI207" s="784"/>
      <c r="GRJ207" s="784"/>
      <c r="GRK207" s="784"/>
      <c r="GRL207" s="784"/>
      <c r="GRM207" s="784"/>
      <c r="GRN207" s="784"/>
      <c r="GRO207" s="784"/>
      <c r="GRP207" s="784"/>
      <c r="GRQ207" s="784"/>
      <c r="GRR207" s="784"/>
      <c r="GRS207" s="784"/>
      <c r="GRT207" s="784"/>
      <c r="GRU207" s="784"/>
      <c r="GRV207" s="784"/>
      <c r="GRW207" s="784"/>
      <c r="GRX207" s="784"/>
      <c r="GRY207" s="784"/>
      <c r="GRZ207" s="784"/>
      <c r="GSA207" s="784"/>
      <c r="GSB207" s="784"/>
      <c r="GSC207" s="784"/>
      <c r="GSD207" s="784"/>
      <c r="GSE207" s="784"/>
      <c r="GSF207" s="784"/>
      <c r="GSG207" s="784"/>
      <c r="GSH207" s="784"/>
      <c r="GSI207" s="784"/>
      <c r="GSJ207" s="784"/>
      <c r="GSK207" s="784"/>
      <c r="GSL207" s="784"/>
      <c r="GSM207" s="784"/>
      <c r="GSN207" s="784"/>
      <c r="GSO207" s="784"/>
      <c r="GSP207" s="784"/>
      <c r="GSQ207" s="784"/>
      <c r="GSR207" s="784"/>
      <c r="GSS207" s="784"/>
      <c r="GST207" s="784"/>
      <c r="GSU207" s="784"/>
      <c r="GSV207" s="784"/>
      <c r="GSW207" s="784"/>
      <c r="GSX207" s="784"/>
      <c r="GSY207" s="784"/>
      <c r="GSZ207" s="784"/>
      <c r="GTA207" s="784"/>
      <c r="GTB207" s="784"/>
      <c r="GTC207" s="784"/>
      <c r="GTD207" s="784"/>
      <c r="GTE207" s="784"/>
      <c r="GTF207" s="784"/>
      <c r="GTG207" s="784"/>
      <c r="GTH207" s="784"/>
      <c r="GTI207" s="784"/>
      <c r="GTJ207" s="784"/>
      <c r="GTK207" s="784"/>
      <c r="GTL207" s="784"/>
      <c r="GTM207" s="784"/>
      <c r="GTN207" s="784"/>
      <c r="GTO207" s="784"/>
      <c r="GTP207" s="784"/>
      <c r="GTQ207" s="784"/>
      <c r="GTR207" s="784"/>
      <c r="GTS207" s="784"/>
      <c r="GTT207" s="784"/>
      <c r="GTU207" s="784"/>
      <c r="GTV207" s="784"/>
      <c r="GTW207" s="784"/>
      <c r="GTX207" s="784"/>
      <c r="GTY207" s="784"/>
      <c r="GTZ207" s="784"/>
      <c r="GUA207" s="784"/>
      <c r="GUB207" s="784"/>
      <c r="GUC207" s="784"/>
      <c r="GUD207" s="784"/>
      <c r="GUE207" s="784"/>
      <c r="GUF207" s="784"/>
      <c r="GUG207" s="784"/>
      <c r="GUH207" s="784"/>
      <c r="GUI207" s="784"/>
      <c r="GUJ207" s="784"/>
      <c r="GUK207" s="784"/>
      <c r="GUL207" s="784"/>
      <c r="GUM207" s="784"/>
      <c r="GUN207" s="784"/>
      <c r="GUO207" s="784"/>
      <c r="GUP207" s="784"/>
      <c r="GUQ207" s="784"/>
      <c r="GUR207" s="784"/>
      <c r="GUS207" s="784"/>
      <c r="GUT207" s="784"/>
      <c r="GUU207" s="784"/>
      <c r="GUV207" s="784"/>
      <c r="GUW207" s="784"/>
      <c r="GUX207" s="784"/>
      <c r="GUY207" s="784"/>
      <c r="GUZ207" s="784"/>
      <c r="GVA207" s="784"/>
      <c r="GVB207" s="784"/>
      <c r="GVC207" s="784"/>
      <c r="GVD207" s="784"/>
      <c r="GVE207" s="784"/>
      <c r="GVF207" s="784"/>
      <c r="GVG207" s="784"/>
      <c r="GVH207" s="784"/>
      <c r="GVI207" s="784"/>
      <c r="GVJ207" s="784"/>
      <c r="GVK207" s="784"/>
      <c r="GVL207" s="784"/>
      <c r="GVM207" s="784"/>
      <c r="GVN207" s="784"/>
      <c r="GVO207" s="784"/>
      <c r="GVP207" s="784"/>
      <c r="GVQ207" s="784"/>
      <c r="GVR207" s="784"/>
      <c r="GVS207" s="784"/>
      <c r="GVT207" s="784"/>
      <c r="GVU207" s="784"/>
      <c r="GVV207" s="784"/>
      <c r="GVW207" s="784"/>
      <c r="GVX207" s="784"/>
      <c r="GVY207" s="784"/>
      <c r="GVZ207" s="784"/>
      <c r="GWA207" s="784"/>
      <c r="GWB207" s="784"/>
      <c r="GWC207" s="784"/>
      <c r="GWD207" s="784"/>
      <c r="GWE207" s="784"/>
      <c r="GWF207" s="784"/>
      <c r="GWG207" s="784"/>
      <c r="GWH207" s="784"/>
      <c r="GWI207" s="784"/>
      <c r="GWJ207" s="784"/>
      <c r="GWK207" s="784"/>
      <c r="GWL207" s="784"/>
      <c r="GWM207" s="784"/>
      <c r="GWN207" s="784"/>
      <c r="GWO207" s="784"/>
      <c r="GWP207" s="784"/>
      <c r="GWQ207" s="784"/>
      <c r="GWR207" s="784"/>
      <c r="GWS207" s="784"/>
      <c r="GWT207" s="784"/>
      <c r="GWU207" s="784"/>
      <c r="GWV207" s="784"/>
      <c r="GWW207" s="784"/>
      <c r="GWX207" s="784"/>
      <c r="GWY207" s="784"/>
      <c r="GWZ207" s="784"/>
      <c r="GXA207" s="784"/>
      <c r="GXB207" s="784"/>
      <c r="GXC207" s="784"/>
      <c r="GXD207" s="784"/>
      <c r="GXE207" s="784"/>
      <c r="GXF207" s="784"/>
      <c r="GXG207" s="784"/>
      <c r="GXH207" s="784"/>
      <c r="GXI207" s="784"/>
      <c r="GXJ207" s="784"/>
      <c r="GXK207" s="784"/>
      <c r="GXL207" s="784"/>
      <c r="GXM207" s="784"/>
      <c r="GXN207" s="784"/>
      <c r="GXO207" s="784"/>
      <c r="GXP207" s="784"/>
      <c r="GXQ207" s="784"/>
      <c r="GXR207" s="784"/>
      <c r="GXS207" s="784"/>
      <c r="GXT207" s="784"/>
      <c r="GXU207" s="784"/>
      <c r="GXV207" s="784"/>
      <c r="GXW207" s="784"/>
      <c r="GXX207" s="784"/>
      <c r="GXY207" s="784"/>
      <c r="GXZ207" s="784"/>
      <c r="GYA207" s="784"/>
      <c r="GYB207" s="784"/>
      <c r="GYC207" s="784"/>
      <c r="GYD207" s="784"/>
      <c r="GYE207" s="784"/>
      <c r="GYF207" s="784"/>
      <c r="GYG207" s="784"/>
      <c r="GYH207" s="784"/>
      <c r="GYI207" s="784"/>
      <c r="GYJ207" s="784"/>
      <c r="GYK207" s="784"/>
      <c r="GYL207" s="784"/>
      <c r="GYM207" s="784"/>
      <c r="GYN207" s="784"/>
      <c r="GYO207" s="784"/>
      <c r="GYP207" s="784"/>
      <c r="GYQ207" s="784"/>
      <c r="GYR207" s="784"/>
      <c r="GYS207" s="784"/>
      <c r="GYT207" s="784"/>
      <c r="GYU207" s="784"/>
      <c r="GYV207" s="784"/>
      <c r="GYW207" s="784"/>
      <c r="GYX207" s="784"/>
      <c r="GYY207" s="784"/>
      <c r="GYZ207" s="784"/>
      <c r="GZA207" s="784"/>
      <c r="GZB207" s="784"/>
      <c r="GZC207" s="784"/>
      <c r="GZD207" s="784"/>
      <c r="GZE207" s="784"/>
      <c r="GZF207" s="784"/>
      <c r="GZG207" s="784"/>
      <c r="GZH207" s="784"/>
      <c r="GZI207" s="784"/>
      <c r="GZJ207" s="784"/>
      <c r="GZK207" s="784"/>
      <c r="GZL207" s="784"/>
      <c r="GZM207" s="784"/>
      <c r="GZN207" s="784"/>
      <c r="GZO207" s="784"/>
      <c r="GZP207" s="784"/>
      <c r="GZQ207" s="784"/>
      <c r="GZR207" s="784"/>
      <c r="GZS207" s="784"/>
      <c r="GZT207" s="784"/>
      <c r="GZU207" s="784"/>
      <c r="GZV207" s="784"/>
      <c r="GZW207" s="784"/>
      <c r="GZX207" s="784"/>
      <c r="GZY207" s="784"/>
      <c r="GZZ207" s="784"/>
      <c r="HAA207" s="784"/>
      <c r="HAB207" s="784"/>
      <c r="HAC207" s="784"/>
      <c r="HAD207" s="784"/>
      <c r="HAE207" s="784"/>
      <c r="HAF207" s="784"/>
      <c r="HAG207" s="784"/>
      <c r="HAH207" s="784"/>
      <c r="HAI207" s="784"/>
      <c r="HAJ207" s="784"/>
      <c r="HAK207" s="784"/>
      <c r="HAL207" s="784"/>
      <c r="HAM207" s="784"/>
      <c r="HAN207" s="784"/>
      <c r="HAO207" s="784"/>
      <c r="HAP207" s="784"/>
      <c r="HAQ207" s="784"/>
      <c r="HAR207" s="784"/>
      <c r="HAS207" s="784"/>
      <c r="HAT207" s="784"/>
      <c r="HAU207" s="784"/>
      <c r="HAV207" s="784"/>
      <c r="HAW207" s="784"/>
      <c r="HAX207" s="784"/>
      <c r="HAY207" s="784"/>
      <c r="HAZ207" s="784"/>
      <c r="HBA207" s="784"/>
      <c r="HBB207" s="784"/>
      <c r="HBC207" s="784"/>
      <c r="HBD207" s="784"/>
      <c r="HBE207" s="784"/>
      <c r="HBF207" s="784"/>
      <c r="HBG207" s="784"/>
      <c r="HBH207" s="784"/>
      <c r="HBI207" s="784"/>
      <c r="HBJ207" s="784"/>
      <c r="HBK207" s="784"/>
      <c r="HBL207" s="784"/>
      <c r="HBM207" s="784"/>
      <c r="HBN207" s="784"/>
      <c r="HBO207" s="784"/>
      <c r="HBP207" s="784"/>
      <c r="HBQ207" s="784"/>
      <c r="HBR207" s="784"/>
      <c r="HBS207" s="784"/>
      <c r="HBT207" s="784"/>
      <c r="HBU207" s="784"/>
      <c r="HBV207" s="784"/>
      <c r="HBW207" s="784"/>
      <c r="HBX207" s="784"/>
      <c r="HBY207" s="784"/>
      <c r="HBZ207" s="784"/>
      <c r="HCA207" s="784"/>
      <c r="HCB207" s="784"/>
      <c r="HCC207" s="784"/>
      <c r="HCD207" s="784"/>
      <c r="HCE207" s="784"/>
      <c r="HCF207" s="784"/>
      <c r="HCG207" s="784"/>
      <c r="HCH207" s="784"/>
      <c r="HCI207" s="784"/>
      <c r="HCJ207" s="784"/>
      <c r="HCK207" s="784"/>
      <c r="HCL207" s="784"/>
      <c r="HCM207" s="784"/>
      <c r="HCN207" s="784"/>
      <c r="HCO207" s="784"/>
      <c r="HCP207" s="784"/>
      <c r="HCQ207" s="784"/>
      <c r="HCR207" s="784"/>
      <c r="HCS207" s="784"/>
      <c r="HCT207" s="784"/>
      <c r="HCU207" s="784"/>
      <c r="HCV207" s="784"/>
      <c r="HCW207" s="784"/>
      <c r="HCX207" s="784"/>
      <c r="HCY207" s="784"/>
      <c r="HCZ207" s="784"/>
      <c r="HDA207" s="784"/>
      <c r="HDB207" s="784"/>
      <c r="HDC207" s="784"/>
      <c r="HDD207" s="784"/>
      <c r="HDE207" s="784"/>
      <c r="HDF207" s="784"/>
      <c r="HDG207" s="784"/>
      <c r="HDH207" s="784"/>
      <c r="HDI207" s="784"/>
      <c r="HDJ207" s="784"/>
      <c r="HDK207" s="784"/>
      <c r="HDL207" s="784"/>
      <c r="HDM207" s="784"/>
      <c r="HDN207" s="784"/>
      <c r="HDO207" s="784"/>
      <c r="HDP207" s="784"/>
      <c r="HDQ207" s="784"/>
      <c r="HDR207" s="784"/>
      <c r="HDS207" s="784"/>
      <c r="HDT207" s="784"/>
      <c r="HDU207" s="784"/>
      <c r="HDV207" s="784"/>
      <c r="HDW207" s="784"/>
      <c r="HDX207" s="784"/>
      <c r="HDY207" s="784"/>
      <c r="HDZ207" s="784"/>
      <c r="HEA207" s="784"/>
      <c r="HEB207" s="784"/>
      <c r="HEC207" s="784"/>
      <c r="HED207" s="784"/>
      <c r="HEE207" s="784"/>
      <c r="HEF207" s="784"/>
      <c r="HEG207" s="784"/>
      <c r="HEH207" s="784"/>
      <c r="HEI207" s="784"/>
      <c r="HEJ207" s="784"/>
      <c r="HEK207" s="784"/>
      <c r="HEL207" s="784"/>
      <c r="HEM207" s="784"/>
      <c r="HEN207" s="784"/>
      <c r="HEO207" s="784"/>
      <c r="HEP207" s="784"/>
      <c r="HEQ207" s="784"/>
      <c r="HER207" s="784"/>
      <c r="HES207" s="784"/>
      <c r="HET207" s="784"/>
      <c r="HEU207" s="784"/>
      <c r="HEV207" s="784"/>
      <c r="HEW207" s="784"/>
      <c r="HEX207" s="784"/>
      <c r="HEY207" s="784"/>
      <c r="HEZ207" s="784"/>
      <c r="HFA207" s="784"/>
      <c r="HFB207" s="784"/>
      <c r="HFC207" s="784"/>
      <c r="HFD207" s="784"/>
      <c r="HFE207" s="784"/>
      <c r="HFF207" s="784"/>
      <c r="HFG207" s="784"/>
      <c r="HFH207" s="784"/>
      <c r="HFI207" s="784"/>
      <c r="HFJ207" s="784"/>
      <c r="HFK207" s="784"/>
      <c r="HFL207" s="784"/>
      <c r="HFM207" s="784"/>
      <c r="HFN207" s="784"/>
      <c r="HFO207" s="784"/>
      <c r="HFP207" s="784"/>
      <c r="HFQ207" s="784"/>
      <c r="HFR207" s="784"/>
      <c r="HFS207" s="784"/>
      <c r="HFT207" s="784"/>
      <c r="HFU207" s="784"/>
      <c r="HFV207" s="784"/>
      <c r="HFW207" s="784"/>
      <c r="HFX207" s="784"/>
      <c r="HFY207" s="784"/>
      <c r="HFZ207" s="784"/>
      <c r="HGA207" s="784"/>
      <c r="HGB207" s="784"/>
      <c r="HGC207" s="784"/>
      <c r="HGD207" s="784"/>
      <c r="HGE207" s="784"/>
      <c r="HGF207" s="784"/>
      <c r="HGG207" s="784"/>
      <c r="HGH207" s="784"/>
      <c r="HGI207" s="784"/>
      <c r="HGJ207" s="784"/>
      <c r="HGK207" s="784"/>
      <c r="HGL207" s="784"/>
      <c r="HGM207" s="784"/>
      <c r="HGN207" s="784"/>
      <c r="HGO207" s="784"/>
      <c r="HGP207" s="784"/>
      <c r="HGQ207" s="784"/>
      <c r="HGR207" s="784"/>
      <c r="HGS207" s="784"/>
      <c r="HGT207" s="784"/>
      <c r="HGU207" s="784"/>
      <c r="HGV207" s="784"/>
      <c r="HGW207" s="784"/>
      <c r="HGX207" s="784"/>
      <c r="HGY207" s="784"/>
      <c r="HGZ207" s="784"/>
      <c r="HHA207" s="784"/>
      <c r="HHB207" s="784"/>
      <c r="HHC207" s="784"/>
      <c r="HHD207" s="784"/>
      <c r="HHE207" s="784"/>
      <c r="HHF207" s="784"/>
      <c r="HHG207" s="784"/>
      <c r="HHH207" s="784"/>
      <c r="HHI207" s="784"/>
      <c r="HHJ207" s="784"/>
      <c r="HHK207" s="784"/>
      <c r="HHL207" s="784"/>
      <c r="HHM207" s="784"/>
      <c r="HHN207" s="784"/>
      <c r="HHO207" s="784"/>
      <c r="HHP207" s="784"/>
      <c r="HHQ207" s="784"/>
      <c r="HHR207" s="784"/>
      <c r="HHS207" s="784"/>
      <c r="HHT207" s="784"/>
      <c r="HHU207" s="784"/>
      <c r="HHV207" s="784"/>
      <c r="HHW207" s="784"/>
      <c r="HHX207" s="784"/>
      <c r="HHY207" s="784"/>
      <c r="HHZ207" s="784"/>
      <c r="HIA207" s="784"/>
      <c r="HIB207" s="784"/>
      <c r="HIC207" s="784"/>
      <c r="HID207" s="784"/>
      <c r="HIE207" s="784"/>
      <c r="HIF207" s="784"/>
      <c r="HIG207" s="784"/>
      <c r="HIH207" s="784"/>
      <c r="HII207" s="784"/>
      <c r="HIJ207" s="784"/>
      <c r="HIK207" s="784"/>
      <c r="HIL207" s="784"/>
      <c r="HIM207" s="784"/>
      <c r="HIN207" s="784"/>
      <c r="HIO207" s="784"/>
      <c r="HIP207" s="784"/>
      <c r="HIQ207" s="784"/>
      <c r="HIR207" s="784"/>
      <c r="HIS207" s="784"/>
      <c r="HIT207" s="784"/>
      <c r="HIU207" s="784"/>
      <c r="HIV207" s="784"/>
      <c r="HIW207" s="784"/>
      <c r="HIX207" s="784"/>
      <c r="HIY207" s="784"/>
      <c r="HIZ207" s="784"/>
      <c r="HJA207" s="784"/>
      <c r="HJB207" s="784"/>
      <c r="HJC207" s="784"/>
      <c r="HJD207" s="784"/>
      <c r="HJE207" s="784"/>
      <c r="HJF207" s="784"/>
      <c r="HJG207" s="784"/>
      <c r="HJH207" s="784"/>
      <c r="HJI207" s="784"/>
      <c r="HJJ207" s="784"/>
      <c r="HJK207" s="784"/>
      <c r="HJL207" s="784"/>
      <c r="HJM207" s="784"/>
      <c r="HJN207" s="784"/>
      <c r="HJO207" s="784"/>
      <c r="HJP207" s="784"/>
      <c r="HJQ207" s="784"/>
      <c r="HJR207" s="784"/>
      <c r="HJS207" s="784"/>
      <c r="HJT207" s="784"/>
      <c r="HJU207" s="784"/>
      <c r="HJV207" s="784"/>
      <c r="HJW207" s="784"/>
      <c r="HJX207" s="784"/>
      <c r="HJY207" s="784"/>
      <c r="HJZ207" s="784"/>
      <c r="HKA207" s="784"/>
      <c r="HKB207" s="784"/>
      <c r="HKC207" s="784"/>
      <c r="HKD207" s="784"/>
      <c r="HKE207" s="784"/>
      <c r="HKF207" s="784"/>
      <c r="HKG207" s="784"/>
      <c r="HKH207" s="784"/>
      <c r="HKI207" s="784"/>
      <c r="HKJ207" s="784"/>
      <c r="HKK207" s="784"/>
      <c r="HKL207" s="784"/>
      <c r="HKM207" s="784"/>
      <c r="HKN207" s="784"/>
      <c r="HKO207" s="784"/>
      <c r="HKP207" s="784"/>
      <c r="HKQ207" s="784"/>
      <c r="HKR207" s="784"/>
      <c r="HKS207" s="784"/>
      <c r="HKT207" s="784"/>
      <c r="HKU207" s="784"/>
      <c r="HKV207" s="784"/>
      <c r="HKW207" s="784"/>
      <c r="HKX207" s="784"/>
      <c r="HKY207" s="784"/>
      <c r="HKZ207" s="784"/>
      <c r="HLA207" s="784"/>
      <c r="HLB207" s="784"/>
      <c r="HLC207" s="784"/>
      <c r="HLD207" s="784"/>
      <c r="HLE207" s="784"/>
      <c r="HLF207" s="784"/>
      <c r="HLG207" s="784"/>
      <c r="HLH207" s="784"/>
      <c r="HLI207" s="784"/>
      <c r="HLJ207" s="784"/>
      <c r="HLK207" s="784"/>
      <c r="HLL207" s="784"/>
      <c r="HLM207" s="784"/>
      <c r="HLN207" s="784"/>
      <c r="HLO207" s="784"/>
      <c r="HLP207" s="784"/>
      <c r="HLQ207" s="784"/>
      <c r="HLR207" s="784"/>
      <c r="HLS207" s="784"/>
      <c r="HLT207" s="784"/>
      <c r="HLU207" s="784"/>
      <c r="HLV207" s="784"/>
      <c r="HLW207" s="784"/>
      <c r="HLX207" s="784"/>
      <c r="HLY207" s="784"/>
      <c r="HLZ207" s="784"/>
      <c r="HMA207" s="784"/>
      <c r="HMB207" s="784"/>
      <c r="HMC207" s="784"/>
      <c r="HMD207" s="784"/>
      <c r="HME207" s="784"/>
      <c r="HMF207" s="784"/>
      <c r="HMG207" s="784"/>
      <c r="HMH207" s="784"/>
      <c r="HMI207" s="784"/>
      <c r="HMJ207" s="784"/>
      <c r="HMK207" s="784"/>
      <c r="HML207" s="784"/>
      <c r="HMM207" s="784"/>
      <c r="HMN207" s="784"/>
      <c r="HMO207" s="784"/>
      <c r="HMP207" s="784"/>
      <c r="HMQ207" s="784"/>
      <c r="HMR207" s="784"/>
      <c r="HMS207" s="784"/>
      <c r="HMT207" s="784"/>
      <c r="HMU207" s="784"/>
      <c r="HMV207" s="784"/>
      <c r="HMW207" s="784"/>
      <c r="HMX207" s="784"/>
      <c r="HMY207" s="784"/>
      <c r="HMZ207" s="784"/>
      <c r="HNA207" s="784"/>
      <c r="HNB207" s="784"/>
      <c r="HNC207" s="784"/>
      <c r="HND207" s="784"/>
      <c r="HNE207" s="784"/>
      <c r="HNF207" s="784"/>
      <c r="HNG207" s="784"/>
      <c r="HNH207" s="784"/>
      <c r="HNI207" s="784"/>
      <c r="HNJ207" s="784"/>
      <c r="HNK207" s="784"/>
      <c r="HNL207" s="784"/>
      <c r="HNM207" s="784"/>
      <c r="HNN207" s="784"/>
      <c r="HNO207" s="784"/>
      <c r="HNP207" s="784"/>
      <c r="HNQ207" s="784"/>
      <c r="HNR207" s="784"/>
      <c r="HNS207" s="784"/>
      <c r="HNT207" s="784"/>
      <c r="HNU207" s="784"/>
      <c r="HNV207" s="784"/>
      <c r="HNW207" s="784"/>
      <c r="HNX207" s="784"/>
      <c r="HNY207" s="784"/>
      <c r="HNZ207" s="784"/>
      <c r="HOA207" s="784"/>
      <c r="HOB207" s="784"/>
      <c r="HOC207" s="784"/>
      <c r="HOD207" s="784"/>
      <c r="HOE207" s="784"/>
      <c r="HOF207" s="784"/>
      <c r="HOG207" s="784"/>
      <c r="HOH207" s="784"/>
      <c r="HOI207" s="784"/>
      <c r="HOJ207" s="784"/>
      <c r="HOK207" s="784"/>
      <c r="HOL207" s="784"/>
      <c r="HOM207" s="784"/>
      <c r="HON207" s="784"/>
      <c r="HOO207" s="784"/>
      <c r="HOP207" s="784"/>
      <c r="HOQ207" s="784"/>
      <c r="HOR207" s="784"/>
      <c r="HOS207" s="784"/>
      <c r="HOT207" s="784"/>
      <c r="HOU207" s="784"/>
      <c r="HOV207" s="784"/>
      <c r="HOW207" s="784"/>
      <c r="HOX207" s="784"/>
      <c r="HOY207" s="784"/>
      <c r="HOZ207" s="784"/>
      <c r="HPA207" s="784"/>
      <c r="HPB207" s="784"/>
      <c r="HPC207" s="784"/>
      <c r="HPD207" s="784"/>
      <c r="HPE207" s="784"/>
      <c r="HPF207" s="784"/>
      <c r="HPG207" s="784"/>
      <c r="HPH207" s="784"/>
      <c r="HPI207" s="784"/>
      <c r="HPJ207" s="784"/>
      <c r="HPK207" s="784"/>
      <c r="HPL207" s="784"/>
      <c r="HPM207" s="784"/>
      <c r="HPN207" s="784"/>
      <c r="HPO207" s="784"/>
      <c r="HPP207" s="784"/>
      <c r="HPQ207" s="784"/>
      <c r="HPR207" s="784"/>
      <c r="HPS207" s="784"/>
      <c r="HPT207" s="784"/>
      <c r="HPU207" s="784"/>
      <c r="HPV207" s="784"/>
      <c r="HPW207" s="784"/>
      <c r="HPX207" s="784"/>
      <c r="HPY207" s="784"/>
      <c r="HPZ207" s="784"/>
      <c r="HQA207" s="784"/>
      <c r="HQB207" s="784"/>
      <c r="HQC207" s="784"/>
      <c r="HQD207" s="784"/>
      <c r="HQE207" s="784"/>
      <c r="HQF207" s="784"/>
      <c r="HQG207" s="784"/>
      <c r="HQH207" s="784"/>
      <c r="HQI207" s="784"/>
      <c r="HQJ207" s="784"/>
      <c r="HQK207" s="784"/>
      <c r="HQL207" s="784"/>
      <c r="HQM207" s="784"/>
      <c r="HQN207" s="784"/>
      <c r="HQO207" s="784"/>
      <c r="HQP207" s="784"/>
      <c r="HQQ207" s="784"/>
      <c r="HQR207" s="784"/>
      <c r="HQS207" s="784"/>
      <c r="HQT207" s="784"/>
      <c r="HQU207" s="784"/>
      <c r="HQV207" s="784"/>
      <c r="HQW207" s="784"/>
      <c r="HQX207" s="784"/>
      <c r="HQY207" s="784"/>
      <c r="HQZ207" s="784"/>
      <c r="HRA207" s="784"/>
      <c r="HRB207" s="784"/>
      <c r="HRC207" s="784"/>
      <c r="HRD207" s="784"/>
      <c r="HRE207" s="784"/>
      <c r="HRF207" s="784"/>
      <c r="HRG207" s="784"/>
      <c r="HRH207" s="784"/>
      <c r="HRI207" s="784"/>
      <c r="HRJ207" s="784"/>
      <c r="HRK207" s="784"/>
      <c r="HRL207" s="784"/>
      <c r="HRM207" s="784"/>
      <c r="HRN207" s="784"/>
      <c r="HRO207" s="784"/>
      <c r="HRP207" s="784"/>
      <c r="HRQ207" s="784"/>
      <c r="HRR207" s="784"/>
      <c r="HRS207" s="784"/>
      <c r="HRT207" s="784"/>
      <c r="HRU207" s="784"/>
      <c r="HRV207" s="784"/>
      <c r="HRW207" s="784"/>
      <c r="HRX207" s="784"/>
      <c r="HRY207" s="784"/>
      <c r="HRZ207" s="784"/>
      <c r="HSA207" s="784"/>
      <c r="HSB207" s="784"/>
      <c r="HSC207" s="784"/>
      <c r="HSD207" s="784"/>
      <c r="HSE207" s="784"/>
      <c r="HSF207" s="784"/>
      <c r="HSG207" s="784"/>
      <c r="HSH207" s="784"/>
      <c r="HSI207" s="784"/>
      <c r="HSJ207" s="784"/>
      <c r="HSK207" s="784"/>
      <c r="HSL207" s="784"/>
      <c r="HSM207" s="784"/>
      <c r="HSN207" s="784"/>
      <c r="HSO207" s="784"/>
      <c r="HSP207" s="784"/>
      <c r="HSQ207" s="784"/>
      <c r="HSR207" s="784"/>
      <c r="HSS207" s="784"/>
      <c r="HST207" s="784"/>
      <c r="HSU207" s="784"/>
      <c r="HSV207" s="784"/>
      <c r="HSW207" s="784"/>
      <c r="HSX207" s="784"/>
      <c r="HSY207" s="784"/>
      <c r="HSZ207" s="784"/>
      <c r="HTA207" s="784"/>
      <c r="HTB207" s="784"/>
      <c r="HTC207" s="784"/>
      <c r="HTD207" s="784"/>
      <c r="HTE207" s="784"/>
      <c r="HTF207" s="784"/>
      <c r="HTG207" s="784"/>
      <c r="HTH207" s="784"/>
      <c r="HTI207" s="784"/>
      <c r="HTJ207" s="784"/>
      <c r="HTK207" s="784"/>
      <c r="HTL207" s="784"/>
      <c r="HTM207" s="784"/>
      <c r="HTN207" s="784"/>
      <c r="HTO207" s="784"/>
      <c r="HTP207" s="784"/>
      <c r="HTQ207" s="784"/>
      <c r="HTR207" s="784"/>
      <c r="HTS207" s="784"/>
      <c r="HTT207" s="784"/>
      <c r="HTU207" s="784"/>
      <c r="HTV207" s="784"/>
      <c r="HTW207" s="784"/>
      <c r="HTX207" s="784"/>
      <c r="HTY207" s="784"/>
      <c r="HTZ207" s="784"/>
      <c r="HUA207" s="784"/>
      <c r="HUB207" s="784"/>
      <c r="HUC207" s="784"/>
      <c r="HUD207" s="784"/>
      <c r="HUE207" s="784"/>
      <c r="HUF207" s="784"/>
      <c r="HUG207" s="784"/>
      <c r="HUH207" s="784"/>
      <c r="HUI207" s="784"/>
      <c r="HUJ207" s="784"/>
      <c r="HUK207" s="784"/>
      <c r="HUL207" s="784"/>
      <c r="HUM207" s="784"/>
      <c r="HUN207" s="784"/>
      <c r="HUO207" s="784"/>
      <c r="HUP207" s="784"/>
      <c r="HUQ207" s="784"/>
      <c r="HUR207" s="784"/>
      <c r="HUS207" s="784"/>
      <c r="HUT207" s="784"/>
      <c r="HUU207" s="784"/>
      <c r="HUV207" s="784"/>
      <c r="HUW207" s="784"/>
      <c r="HUX207" s="784"/>
      <c r="HUY207" s="784"/>
      <c r="HUZ207" s="784"/>
      <c r="HVA207" s="784"/>
      <c r="HVB207" s="784"/>
      <c r="HVC207" s="784"/>
      <c r="HVD207" s="784"/>
      <c r="HVE207" s="784"/>
      <c r="HVF207" s="784"/>
      <c r="HVG207" s="784"/>
      <c r="HVH207" s="784"/>
      <c r="HVI207" s="784"/>
      <c r="HVJ207" s="784"/>
      <c r="HVK207" s="784"/>
      <c r="HVL207" s="784"/>
      <c r="HVM207" s="784"/>
      <c r="HVN207" s="784"/>
      <c r="HVO207" s="784"/>
      <c r="HVP207" s="784"/>
      <c r="HVQ207" s="784"/>
      <c r="HVR207" s="784"/>
      <c r="HVS207" s="784"/>
      <c r="HVT207" s="784"/>
      <c r="HVU207" s="784"/>
      <c r="HVV207" s="784"/>
      <c r="HVW207" s="784"/>
      <c r="HVX207" s="784"/>
      <c r="HVY207" s="784"/>
      <c r="HVZ207" s="784"/>
      <c r="HWA207" s="784"/>
      <c r="HWB207" s="784"/>
      <c r="HWC207" s="784"/>
      <c r="HWD207" s="784"/>
      <c r="HWE207" s="784"/>
      <c r="HWF207" s="784"/>
      <c r="HWG207" s="784"/>
      <c r="HWH207" s="784"/>
      <c r="HWI207" s="784"/>
      <c r="HWJ207" s="784"/>
      <c r="HWK207" s="784"/>
      <c r="HWL207" s="784"/>
      <c r="HWM207" s="784"/>
      <c r="HWN207" s="784"/>
      <c r="HWO207" s="784"/>
      <c r="HWP207" s="784"/>
      <c r="HWQ207" s="784"/>
      <c r="HWR207" s="784"/>
      <c r="HWS207" s="784"/>
      <c r="HWT207" s="784"/>
      <c r="HWU207" s="784"/>
      <c r="HWV207" s="784"/>
      <c r="HWW207" s="784"/>
      <c r="HWX207" s="784"/>
      <c r="HWY207" s="784"/>
      <c r="HWZ207" s="784"/>
      <c r="HXA207" s="784"/>
      <c r="HXB207" s="784"/>
      <c r="HXC207" s="784"/>
      <c r="HXD207" s="784"/>
      <c r="HXE207" s="784"/>
      <c r="HXF207" s="784"/>
      <c r="HXG207" s="784"/>
      <c r="HXH207" s="784"/>
      <c r="HXI207" s="784"/>
      <c r="HXJ207" s="784"/>
      <c r="HXK207" s="784"/>
      <c r="HXL207" s="784"/>
      <c r="HXM207" s="784"/>
      <c r="HXN207" s="784"/>
      <c r="HXO207" s="784"/>
      <c r="HXP207" s="784"/>
      <c r="HXQ207" s="784"/>
      <c r="HXR207" s="784"/>
      <c r="HXS207" s="784"/>
      <c r="HXT207" s="784"/>
      <c r="HXU207" s="784"/>
      <c r="HXV207" s="784"/>
      <c r="HXW207" s="784"/>
      <c r="HXX207" s="784"/>
      <c r="HXY207" s="784"/>
      <c r="HXZ207" s="784"/>
      <c r="HYA207" s="784"/>
      <c r="HYB207" s="784"/>
      <c r="HYC207" s="784"/>
      <c r="HYD207" s="784"/>
      <c r="HYE207" s="784"/>
      <c r="HYF207" s="784"/>
      <c r="HYG207" s="784"/>
      <c r="HYH207" s="784"/>
      <c r="HYI207" s="784"/>
      <c r="HYJ207" s="784"/>
      <c r="HYK207" s="784"/>
      <c r="HYL207" s="784"/>
      <c r="HYM207" s="784"/>
      <c r="HYN207" s="784"/>
      <c r="HYO207" s="784"/>
      <c r="HYP207" s="784"/>
      <c r="HYQ207" s="784"/>
      <c r="HYR207" s="784"/>
      <c r="HYS207" s="784"/>
      <c r="HYT207" s="784"/>
      <c r="HYU207" s="784"/>
      <c r="HYV207" s="784"/>
      <c r="HYW207" s="784"/>
      <c r="HYX207" s="784"/>
      <c r="HYY207" s="784"/>
      <c r="HYZ207" s="784"/>
      <c r="HZA207" s="784"/>
      <c r="HZB207" s="784"/>
      <c r="HZC207" s="784"/>
      <c r="HZD207" s="784"/>
      <c r="HZE207" s="784"/>
      <c r="HZF207" s="784"/>
      <c r="HZG207" s="784"/>
      <c r="HZH207" s="784"/>
      <c r="HZI207" s="784"/>
      <c r="HZJ207" s="784"/>
      <c r="HZK207" s="784"/>
      <c r="HZL207" s="784"/>
      <c r="HZM207" s="784"/>
      <c r="HZN207" s="784"/>
      <c r="HZO207" s="784"/>
      <c r="HZP207" s="784"/>
      <c r="HZQ207" s="784"/>
      <c r="HZR207" s="784"/>
      <c r="HZS207" s="784"/>
      <c r="HZT207" s="784"/>
      <c r="HZU207" s="784"/>
      <c r="HZV207" s="784"/>
      <c r="HZW207" s="784"/>
      <c r="HZX207" s="784"/>
      <c r="HZY207" s="784"/>
      <c r="HZZ207" s="784"/>
      <c r="IAA207" s="784"/>
      <c r="IAB207" s="784"/>
      <c r="IAC207" s="784"/>
      <c r="IAD207" s="784"/>
      <c r="IAE207" s="784"/>
      <c r="IAF207" s="784"/>
      <c r="IAG207" s="784"/>
      <c r="IAH207" s="784"/>
      <c r="IAI207" s="784"/>
      <c r="IAJ207" s="784"/>
      <c r="IAK207" s="784"/>
      <c r="IAL207" s="784"/>
      <c r="IAM207" s="784"/>
      <c r="IAN207" s="784"/>
      <c r="IAO207" s="784"/>
      <c r="IAP207" s="784"/>
      <c r="IAQ207" s="784"/>
      <c r="IAR207" s="784"/>
      <c r="IAS207" s="784"/>
      <c r="IAT207" s="784"/>
      <c r="IAU207" s="784"/>
      <c r="IAV207" s="784"/>
      <c r="IAW207" s="784"/>
      <c r="IAX207" s="784"/>
      <c r="IAY207" s="784"/>
      <c r="IAZ207" s="784"/>
      <c r="IBA207" s="784"/>
      <c r="IBB207" s="784"/>
      <c r="IBC207" s="784"/>
      <c r="IBD207" s="784"/>
      <c r="IBE207" s="784"/>
      <c r="IBF207" s="784"/>
      <c r="IBG207" s="784"/>
      <c r="IBH207" s="784"/>
      <c r="IBI207" s="784"/>
      <c r="IBJ207" s="784"/>
      <c r="IBK207" s="784"/>
      <c r="IBL207" s="784"/>
      <c r="IBM207" s="784"/>
      <c r="IBN207" s="784"/>
      <c r="IBO207" s="784"/>
      <c r="IBP207" s="784"/>
      <c r="IBQ207" s="784"/>
      <c r="IBR207" s="784"/>
      <c r="IBS207" s="784"/>
      <c r="IBT207" s="784"/>
      <c r="IBU207" s="784"/>
      <c r="IBV207" s="784"/>
      <c r="IBW207" s="784"/>
      <c r="IBX207" s="784"/>
      <c r="IBY207" s="784"/>
      <c r="IBZ207" s="784"/>
      <c r="ICA207" s="784"/>
      <c r="ICB207" s="784"/>
      <c r="ICC207" s="784"/>
      <c r="ICD207" s="784"/>
      <c r="ICE207" s="784"/>
      <c r="ICF207" s="784"/>
      <c r="ICG207" s="784"/>
      <c r="ICH207" s="784"/>
      <c r="ICI207" s="784"/>
      <c r="ICJ207" s="784"/>
      <c r="ICK207" s="784"/>
      <c r="ICL207" s="784"/>
      <c r="ICM207" s="784"/>
      <c r="ICN207" s="784"/>
      <c r="ICO207" s="784"/>
      <c r="ICP207" s="784"/>
      <c r="ICQ207" s="784"/>
      <c r="ICR207" s="784"/>
      <c r="ICS207" s="784"/>
      <c r="ICT207" s="784"/>
      <c r="ICU207" s="784"/>
      <c r="ICV207" s="784"/>
      <c r="ICW207" s="784"/>
      <c r="ICX207" s="784"/>
      <c r="ICY207" s="784"/>
      <c r="ICZ207" s="784"/>
      <c r="IDA207" s="784"/>
      <c r="IDB207" s="784"/>
      <c r="IDC207" s="784"/>
      <c r="IDD207" s="784"/>
      <c r="IDE207" s="784"/>
      <c r="IDF207" s="784"/>
      <c r="IDG207" s="784"/>
      <c r="IDH207" s="784"/>
      <c r="IDI207" s="784"/>
      <c r="IDJ207" s="784"/>
      <c r="IDK207" s="784"/>
      <c r="IDL207" s="784"/>
      <c r="IDM207" s="784"/>
      <c r="IDN207" s="784"/>
      <c r="IDO207" s="784"/>
      <c r="IDP207" s="784"/>
      <c r="IDQ207" s="784"/>
      <c r="IDR207" s="784"/>
      <c r="IDS207" s="784"/>
      <c r="IDT207" s="784"/>
      <c r="IDU207" s="784"/>
      <c r="IDV207" s="784"/>
      <c r="IDW207" s="784"/>
      <c r="IDX207" s="784"/>
      <c r="IDY207" s="784"/>
      <c r="IDZ207" s="784"/>
      <c r="IEA207" s="784"/>
      <c r="IEB207" s="784"/>
      <c r="IEC207" s="784"/>
      <c r="IED207" s="784"/>
      <c r="IEE207" s="784"/>
      <c r="IEF207" s="784"/>
      <c r="IEG207" s="784"/>
      <c r="IEH207" s="784"/>
      <c r="IEI207" s="784"/>
      <c r="IEJ207" s="784"/>
      <c r="IEK207" s="784"/>
      <c r="IEL207" s="784"/>
      <c r="IEM207" s="784"/>
      <c r="IEN207" s="784"/>
      <c r="IEO207" s="784"/>
      <c r="IEP207" s="784"/>
      <c r="IEQ207" s="784"/>
      <c r="IER207" s="784"/>
      <c r="IES207" s="784"/>
      <c r="IET207" s="784"/>
      <c r="IEU207" s="784"/>
      <c r="IEV207" s="784"/>
      <c r="IEW207" s="784"/>
      <c r="IEX207" s="784"/>
      <c r="IEY207" s="784"/>
      <c r="IEZ207" s="784"/>
      <c r="IFA207" s="784"/>
      <c r="IFB207" s="784"/>
      <c r="IFC207" s="784"/>
      <c r="IFD207" s="784"/>
      <c r="IFE207" s="784"/>
      <c r="IFF207" s="784"/>
      <c r="IFG207" s="784"/>
      <c r="IFH207" s="784"/>
      <c r="IFI207" s="784"/>
      <c r="IFJ207" s="784"/>
      <c r="IFK207" s="784"/>
      <c r="IFL207" s="784"/>
      <c r="IFM207" s="784"/>
      <c r="IFN207" s="784"/>
      <c r="IFO207" s="784"/>
      <c r="IFP207" s="784"/>
      <c r="IFQ207" s="784"/>
      <c r="IFR207" s="784"/>
      <c r="IFS207" s="784"/>
      <c r="IFT207" s="784"/>
      <c r="IFU207" s="784"/>
      <c r="IFV207" s="784"/>
      <c r="IFW207" s="784"/>
      <c r="IFX207" s="784"/>
      <c r="IFY207" s="784"/>
      <c r="IFZ207" s="784"/>
      <c r="IGA207" s="784"/>
      <c r="IGB207" s="784"/>
      <c r="IGC207" s="784"/>
      <c r="IGD207" s="784"/>
      <c r="IGE207" s="784"/>
      <c r="IGF207" s="784"/>
      <c r="IGG207" s="784"/>
      <c r="IGH207" s="784"/>
      <c r="IGI207" s="784"/>
      <c r="IGJ207" s="784"/>
      <c r="IGK207" s="784"/>
      <c r="IGL207" s="784"/>
      <c r="IGM207" s="784"/>
      <c r="IGN207" s="784"/>
      <c r="IGO207" s="784"/>
      <c r="IGP207" s="784"/>
      <c r="IGQ207" s="784"/>
      <c r="IGR207" s="784"/>
      <c r="IGS207" s="784"/>
      <c r="IGT207" s="784"/>
      <c r="IGU207" s="784"/>
      <c r="IGV207" s="784"/>
      <c r="IGW207" s="784"/>
      <c r="IGX207" s="784"/>
      <c r="IGY207" s="784"/>
      <c r="IGZ207" s="784"/>
      <c r="IHA207" s="784"/>
      <c r="IHB207" s="784"/>
      <c r="IHC207" s="784"/>
      <c r="IHD207" s="784"/>
      <c r="IHE207" s="784"/>
      <c r="IHF207" s="784"/>
      <c r="IHG207" s="784"/>
      <c r="IHH207" s="784"/>
      <c r="IHI207" s="784"/>
      <c r="IHJ207" s="784"/>
      <c r="IHK207" s="784"/>
      <c r="IHL207" s="784"/>
      <c r="IHM207" s="784"/>
      <c r="IHN207" s="784"/>
      <c r="IHO207" s="784"/>
      <c r="IHP207" s="784"/>
      <c r="IHQ207" s="784"/>
      <c r="IHR207" s="784"/>
      <c r="IHS207" s="784"/>
      <c r="IHT207" s="784"/>
      <c r="IHU207" s="784"/>
      <c r="IHV207" s="784"/>
      <c r="IHW207" s="784"/>
      <c r="IHX207" s="784"/>
      <c r="IHY207" s="784"/>
      <c r="IHZ207" s="784"/>
      <c r="IIA207" s="784"/>
      <c r="IIB207" s="784"/>
      <c r="IIC207" s="784"/>
      <c r="IID207" s="784"/>
      <c r="IIE207" s="784"/>
      <c r="IIF207" s="784"/>
      <c r="IIG207" s="784"/>
      <c r="IIH207" s="784"/>
      <c r="III207" s="784"/>
      <c r="IIJ207" s="784"/>
      <c r="IIK207" s="784"/>
      <c r="IIL207" s="784"/>
      <c r="IIM207" s="784"/>
      <c r="IIN207" s="784"/>
      <c r="IIO207" s="784"/>
      <c r="IIP207" s="784"/>
      <c r="IIQ207" s="784"/>
      <c r="IIR207" s="784"/>
      <c r="IIS207" s="784"/>
      <c r="IIT207" s="784"/>
      <c r="IIU207" s="784"/>
      <c r="IIV207" s="784"/>
      <c r="IIW207" s="784"/>
      <c r="IIX207" s="784"/>
      <c r="IIY207" s="784"/>
      <c r="IIZ207" s="784"/>
      <c r="IJA207" s="784"/>
      <c r="IJB207" s="784"/>
      <c r="IJC207" s="784"/>
      <c r="IJD207" s="784"/>
      <c r="IJE207" s="784"/>
      <c r="IJF207" s="784"/>
      <c r="IJG207" s="784"/>
      <c r="IJH207" s="784"/>
      <c r="IJI207" s="784"/>
      <c r="IJJ207" s="784"/>
      <c r="IJK207" s="784"/>
      <c r="IJL207" s="784"/>
      <c r="IJM207" s="784"/>
      <c r="IJN207" s="784"/>
      <c r="IJO207" s="784"/>
      <c r="IJP207" s="784"/>
      <c r="IJQ207" s="784"/>
      <c r="IJR207" s="784"/>
      <c r="IJS207" s="784"/>
      <c r="IJT207" s="784"/>
      <c r="IJU207" s="784"/>
      <c r="IJV207" s="784"/>
      <c r="IJW207" s="784"/>
      <c r="IJX207" s="784"/>
      <c r="IJY207" s="784"/>
      <c r="IJZ207" s="784"/>
      <c r="IKA207" s="784"/>
      <c r="IKB207" s="784"/>
      <c r="IKC207" s="784"/>
      <c r="IKD207" s="784"/>
      <c r="IKE207" s="784"/>
      <c r="IKF207" s="784"/>
      <c r="IKG207" s="784"/>
      <c r="IKH207" s="784"/>
      <c r="IKI207" s="784"/>
      <c r="IKJ207" s="784"/>
      <c r="IKK207" s="784"/>
      <c r="IKL207" s="784"/>
      <c r="IKM207" s="784"/>
      <c r="IKN207" s="784"/>
      <c r="IKO207" s="784"/>
      <c r="IKP207" s="784"/>
      <c r="IKQ207" s="784"/>
      <c r="IKR207" s="784"/>
      <c r="IKS207" s="784"/>
      <c r="IKT207" s="784"/>
      <c r="IKU207" s="784"/>
      <c r="IKV207" s="784"/>
      <c r="IKW207" s="784"/>
      <c r="IKX207" s="784"/>
      <c r="IKY207" s="784"/>
      <c r="IKZ207" s="784"/>
      <c r="ILA207" s="784"/>
      <c r="ILB207" s="784"/>
      <c r="ILC207" s="784"/>
      <c r="ILD207" s="784"/>
      <c r="ILE207" s="784"/>
      <c r="ILF207" s="784"/>
      <c r="ILG207" s="784"/>
      <c r="ILH207" s="784"/>
      <c r="ILI207" s="784"/>
      <c r="ILJ207" s="784"/>
      <c r="ILK207" s="784"/>
      <c r="ILL207" s="784"/>
      <c r="ILM207" s="784"/>
      <c r="ILN207" s="784"/>
      <c r="ILO207" s="784"/>
      <c r="ILP207" s="784"/>
      <c r="ILQ207" s="784"/>
      <c r="ILR207" s="784"/>
      <c r="ILS207" s="784"/>
      <c r="ILT207" s="784"/>
      <c r="ILU207" s="784"/>
      <c r="ILV207" s="784"/>
      <c r="ILW207" s="784"/>
      <c r="ILX207" s="784"/>
      <c r="ILY207" s="784"/>
      <c r="ILZ207" s="784"/>
      <c r="IMA207" s="784"/>
      <c r="IMB207" s="784"/>
      <c r="IMC207" s="784"/>
      <c r="IMD207" s="784"/>
      <c r="IME207" s="784"/>
      <c r="IMF207" s="784"/>
      <c r="IMG207" s="784"/>
      <c r="IMH207" s="784"/>
      <c r="IMI207" s="784"/>
      <c r="IMJ207" s="784"/>
      <c r="IMK207" s="784"/>
      <c r="IML207" s="784"/>
      <c r="IMM207" s="784"/>
      <c r="IMN207" s="784"/>
      <c r="IMO207" s="784"/>
      <c r="IMP207" s="784"/>
      <c r="IMQ207" s="784"/>
      <c r="IMR207" s="784"/>
      <c r="IMS207" s="784"/>
      <c r="IMT207" s="784"/>
      <c r="IMU207" s="784"/>
      <c r="IMV207" s="784"/>
      <c r="IMW207" s="784"/>
      <c r="IMX207" s="784"/>
      <c r="IMY207" s="784"/>
      <c r="IMZ207" s="784"/>
      <c r="INA207" s="784"/>
      <c r="INB207" s="784"/>
      <c r="INC207" s="784"/>
      <c r="IND207" s="784"/>
      <c r="INE207" s="784"/>
      <c r="INF207" s="784"/>
      <c r="ING207" s="784"/>
      <c r="INH207" s="784"/>
      <c r="INI207" s="784"/>
      <c r="INJ207" s="784"/>
      <c r="INK207" s="784"/>
      <c r="INL207" s="784"/>
      <c r="INM207" s="784"/>
      <c r="INN207" s="784"/>
      <c r="INO207" s="784"/>
      <c r="INP207" s="784"/>
      <c r="INQ207" s="784"/>
      <c r="INR207" s="784"/>
      <c r="INS207" s="784"/>
      <c r="INT207" s="784"/>
      <c r="INU207" s="784"/>
      <c r="INV207" s="784"/>
      <c r="INW207" s="784"/>
      <c r="INX207" s="784"/>
      <c r="INY207" s="784"/>
      <c r="INZ207" s="784"/>
      <c r="IOA207" s="784"/>
      <c r="IOB207" s="784"/>
      <c r="IOC207" s="784"/>
      <c r="IOD207" s="784"/>
      <c r="IOE207" s="784"/>
      <c r="IOF207" s="784"/>
      <c r="IOG207" s="784"/>
      <c r="IOH207" s="784"/>
      <c r="IOI207" s="784"/>
      <c r="IOJ207" s="784"/>
      <c r="IOK207" s="784"/>
      <c r="IOL207" s="784"/>
      <c r="IOM207" s="784"/>
      <c r="ION207" s="784"/>
      <c r="IOO207" s="784"/>
      <c r="IOP207" s="784"/>
      <c r="IOQ207" s="784"/>
      <c r="IOR207" s="784"/>
      <c r="IOS207" s="784"/>
      <c r="IOT207" s="784"/>
      <c r="IOU207" s="784"/>
      <c r="IOV207" s="784"/>
      <c r="IOW207" s="784"/>
      <c r="IOX207" s="784"/>
      <c r="IOY207" s="784"/>
      <c r="IOZ207" s="784"/>
      <c r="IPA207" s="784"/>
      <c r="IPB207" s="784"/>
      <c r="IPC207" s="784"/>
      <c r="IPD207" s="784"/>
      <c r="IPE207" s="784"/>
      <c r="IPF207" s="784"/>
      <c r="IPG207" s="784"/>
      <c r="IPH207" s="784"/>
      <c r="IPI207" s="784"/>
      <c r="IPJ207" s="784"/>
      <c r="IPK207" s="784"/>
      <c r="IPL207" s="784"/>
      <c r="IPM207" s="784"/>
      <c r="IPN207" s="784"/>
      <c r="IPO207" s="784"/>
      <c r="IPP207" s="784"/>
      <c r="IPQ207" s="784"/>
      <c r="IPR207" s="784"/>
      <c r="IPS207" s="784"/>
      <c r="IPT207" s="784"/>
      <c r="IPU207" s="784"/>
      <c r="IPV207" s="784"/>
      <c r="IPW207" s="784"/>
      <c r="IPX207" s="784"/>
      <c r="IPY207" s="784"/>
      <c r="IPZ207" s="784"/>
      <c r="IQA207" s="784"/>
      <c r="IQB207" s="784"/>
      <c r="IQC207" s="784"/>
      <c r="IQD207" s="784"/>
      <c r="IQE207" s="784"/>
      <c r="IQF207" s="784"/>
      <c r="IQG207" s="784"/>
      <c r="IQH207" s="784"/>
      <c r="IQI207" s="784"/>
      <c r="IQJ207" s="784"/>
      <c r="IQK207" s="784"/>
      <c r="IQL207" s="784"/>
      <c r="IQM207" s="784"/>
      <c r="IQN207" s="784"/>
      <c r="IQO207" s="784"/>
      <c r="IQP207" s="784"/>
      <c r="IQQ207" s="784"/>
      <c r="IQR207" s="784"/>
      <c r="IQS207" s="784"/>
      <c r="IQT207" s="784"/>
      <c r="IQU207" s="784"/>
      <c r="IQV207" s="784"/>
      <c r="IQW207" s="784"/>
      <c r="IQX207" s="784"/>
      <c r="IQY207" s="784"/>
      <c r="IQZ207" s="784"/>
      <c r="IRA207" s="784"/>
      <c r="IRB207" s="784"/>
      <c r="IRC207" s="784"/>
      <c r="IRD207" s="784"/>
      <c r="IRE207" s="784"/>
      <c r="IRF207" s="784"/>
      <c r="IRG207" s="784"/>
      <c r="IRH207" s="784"/>
      <c r="IRI207" s="784"/>
      <c r="IRJ207" s="784"/>
      <c r="IRK207" s="784"/>
      <c r="IRL207" s="784"/>
      <c r="IRM207" s="784"/>
      <c r="IRN207" s="784"/>
      <c r="IRO207" s="784"/>
      <c r="IRP207" s="784"/>
      <c r="IRQ207" s="784"/>
      <c r="IRR207" s="784"/>
      <c r="IRS207" s="784"/>
      <c r="IRT207" s="784"/>
      <c r="IRU207" s="784"/>
      <c r="IRV207" s="784"/>
      <c r="IRW207" s="784"/>
      <c r="IRX207" s="784"/>
      <c r="IRY207" s="784"/>
      <c r="IRZ207" s="784"/>
      <c r="ISA207" s="784"/>
      <c r="ISB207" s="784"/>
      <c r="ISC207" s="784"/>
      <c r="ISD207" s="784"/>
      <c r="ISE207" s="784"/>
      <c r="ISF207" s="784"/>
      <c r="ISG207" s="784"/>
      <c r="ISH207" s="784"/>
      <c r="ISI207" s="784"/>
      <c r="ISJ207" s="784"/>
      <c r="ISK207" s="784"/>
      <c r="ISL207" s="784"/>
      <c r="ISM207" s="784"/>
      <c r="ISN207" s="784"/>
      <c r="ISO207" s="784"/>
      <c r="ISP207" s="784"/>
      <c r="ISQ207" s="784"/>
      <c r="ISR207" s="784"/>
      <c r="ISS207" s="784"/>
      <c r="IST207" s="784"/>
      <c r="ISU207" s="784"/>
      <c r="ISV207" s="784"/>
      <c r="ISW207" s="784"/>
      <c r="ISX207" s="784"/>
      <c r="ISY207" s="784"/>
      <c r="ISZ207" s="784"/>
      <c r="ITA207" s="784"/>
      <c r="ITB207" s="784"/>
      <c r="ITC207" s="784"/>
      <c r="ITD207" s="784"/>
      <c r="ITE207" s="784"/>
      <c r="ITF207" s="784"/>
      <c r="ITG207" s="784"/>
      <c r="ITH207" s="784"/>
      <c r="ITI207" s="784"/>
      <c r="ITJ207" s="784"/>
      <c r="ITK207" s="784"/>
      <c r="ITL207" s="784"/>
      <c r="ITM207" s="784"/>
      <c r="ITN207" s="784"/>
      <c r="ITO207" s="784"/>
      <c r="ITP207" s="784"/>
      <c r="ITQ207" s="784"/>
      <c r="ITR207" s="784"/>
      <c r="ITS207" s="784"/>
      <c r="ITT207" s="784"/>
      <c r="ITU207" s="784"/>
      <c r="ITV207" s="784"/>
      <c r="ITW207" s="784"/>
      <c r="ITX207" s="784"/>
      <c r="ITY207" s="784"/>
      <c r="ITZ207" s="784"/>
      <c r="IUA207" s="784"/>
      <c r="IUB207" s="784"/>
      <c r="IUC207" s="784"/>
      <c r="IUD207" s="784"/>
      <c r="IUE207" s="784"/>
      <c r="IUF207" s="784"/>
      <c r="IUG207" s="784"/>
      <c r="IUH207" s="784"/>
      <c r="IUI207" s="784"/>
      <c r="IUJ207" s="784"/>
      <c r="IUK207" s="784"/>
      <c r="IUL207" s="784"/>
      <c r="IUM207" s="784"/>
      <c r="IUN207" s="784"/>
      <c r="IUO207" s="784"/>
      <c r="IUP207" s="784"/>
      <c r="IUQ207" s="784"/>
      <c r="IUR207" s="784"/>
      <c r="IUS207" s="784"/>
      <c r="IUT207" s="784"/>
      <c r="IUU207" s="784"/>
      <c r="IUV207" s="784"/>
      <c r="IUW207" s="784"/>
      <c r="IUX207" s="784"/>
      <c r="IUY207" s="784"/>
      <c r="IUZ207" s="784"/>
      <c r="IVA207" s="784"/>
      <c r="IVB207" s="784"/>
      <c r="IVC207" s="784"/>
      <c r="IVD207" s="784"/>
      <c r="IVE207" s="784"/>
      <c r="IVF207" s="784"/>
      <c r="IVG207" s="784"/>
      <c r="IVH207" s="784"/>
      <c r="IVI207" s="784"/>
      <c r="IVJ207" s="784"/>
      <c r="IVK207" s="784"/>
      <c r="IVL207" s="784"/>
      <c r="IVM207" s="784"/>
      <c r="IVN207" s="784"/>
      <c r="IVO207" s="784"/>
      <c r="IVP207" s="784"/>
      <c r="IVQ207" s="784"/>
      <c r="IVR207" s="784"/>
      <c r="IVS207" s="784"/>
      <c r="IVT207" s="784"/>
      <c r="IVU207" s="784"/>
      <c r="IVV207" s="784"/>
      <c r="IVW207" s="784"/>
      <c r="IVX207" s="784"/>
      <c r="IVY207" s="784"/>
      <c r="IVZ207" s="784"/>
      <c r="IWA207" s="784"/>
      <c r="IWB207" s="784"/>
      <c r="IWC207" s="784"/>
      <c r="IWD207" s="784"/>
      <c r="IWE207" s="784"/>
      <c r="IWF207" s="784"/>
      <c r="IWG207" s="784"/>
      <c r="IWH207" s="784"/>
      <c r="IWI207" s="784"/>
      <c r="IWJ207" s="784"/>
      <c r="IWK207" s="784"/>
      <c r="IWL207" s="784"/>
      <c r="IWM207" s="784"/>
      <c r="IWN207" s="784"/>
      <c r="IWO207" s="784"/>
      <c r="IWP207" s="784"/>
      <c r="IWQ207" s="784"/>
      <c r="IWR207" s="784"/>
      <c r="IWS207" s="784"/>
      <c r="IWT207" s="784"/>
      <c r="IWU207" s="784"/>
      <c r="IWV207" s="784"/>
      <c r="IWW207" s="784"/>
      <c r="IWX207" s="784"/>
      <c r="IWY207" s="784"/>
      <c r="IWZ207" s="784"/>
      <c r="IXA207" s="784"/>
      <c r="IXB207" s="784"/>
      <c r="IXC207" s="784"/>
      <c r="IXD207" s="784"/>
      <c r="IXE207" s="784"/>
      <c r="IXF207" s="784"/>
      <c r="IXG207" s="784"/>
      <c r="IXH207" s="784"/>
      <c r="IXI207" s="784"/>
      <c r="IXJ207" s="784"/>
      <c r="IXK207" s="784"/>
      <c r="IXL207" s="784"/>
      <c r="IXM207" s="784"/>
      <c r="IXN207" s="784"/>
      <c r="IXO207" s="784"/>
      <c r="IXP207" s="784"/>
      <c r="IXQ207" s="784"/>
      <c r="IXR207" s="784"/>
      <c r="IXS207" s="784"/>
      <c r="IXT207" s="784"/>
      <c r="IXU207" s="784"/>
      <c r="IXV207" s="784"/>
      <c r="IXW207" s="784"/>
      <c r="IXX207" s="784"/>
      <c r="IXY207" s="784"/>
      <c r="IXZ207" s="784"/>
      <c r="IYA207" s="784"/>
      <c r="IYB207" s="784"/>
      <c r="IYC207" s="784"/>
      <c r="IYD207" s="784"/>
      <c r="IYE207" s="784"/>
      <c r="IYF207" s="784"/>
      <c r="IYG207" s="784"/>
      <c r="IYH207" s="784"/>
      <c r="IYI207" s="784"/>
      <c r="IYJ207" s="784"/>
      <c r="IYK207" s="784"/>
      <c r="IYL207" s="784"/>
      <c r="IYM207" s="784"/>
      <c r="IYN207" s="784"/>
      <c r="IYO207" s="784"/>
      <c r="IYP207" s="784"/>
      <c r="IYQ207" s="784"/>
      <c r="IYR207" s="784"/>
      <c r="IYS207" s="784"/>
      <c r="IYT207" s="784"/>
      <c r="IYU207" s="784"/>
      <c r="IYV207" s="784"/>
      <c r="IYW207" s="784"/>
      <c r="IYX207" s="784"/>
      <c r="IYY207" s="784"/>
      <c r="IYZ207" s="784"/>
      <c r="IZA207" s="784"/>
      <c r="IZB207" s="784"/>
      <c r="IZC207" s="784"/>
      <c r="IZD207" s="784"/>
      <c r="IZE207" s="784"/>
      <c r="IZF207" s="784"/>
      <c r="IZG207" s="784"/>
      <c r="IZH207" s="784"/>
      <c r="IZI207" s="784"/>
      <c r="IZJ207" s="784"/>
      <c r="IZK207" s="784"/>
      <c r="IZL207" s="784"/>
      <c r="IZM207" s="784"/>
      <c r="IZN207" s="784"/>
      <c r="IZO207" s="784"/>
      <c r="IZP207" s="784"/>
      <c r="IZQ207" s="784"/>
      <c r="IZR207" s="784"/>
      <c r="IZS207" s="784"/>
      <c r="IZT207" s="784"/>
      <c r="IZU207" s="784"/>
      <c r="IZV207" s="784"/>
      <c r="IZW207" s="784"/>
      <c r="IZX207" s="784"/>
      <c r="IZY207" s="784"/>
      <c r="IZZ207" s="784"/>
      <c r="JAA207" s="784"/>
      <c r="JAB207" s="784"/>
      <c r="JAC207" s="784"/>
      <c r="JAD207" s="784"/>
      <c r="JAE207" s="784"/>
      <c r="JAF207" s="784"/>
      <c r="JAG207" s="784"/>
      <c r="JAH207" s="784"/>
      <c r="JAI207" s="784"/>
      <c r="JAJ207" s="784"/>
      <c r="JAK207" s="784"/>
      <c r="JAL207" s="784"/>
      <c r="JAM207" s="784"/>
      <c r="JAN207" s="784"/>
      <c r="JAO207" s="784"/>
      <c r="JAP207" s="784"/>
      <c r="JAQ207" s="784"/>
      <c r="JAR207" s="784"/>
      <c r="JAS207" s="784"/>
      <c r="JAT207" s="784"/>
      <c r="JAU207" s="784"/>
      <c r="JAV207" s="784"/>
      <c r="JAW207" s="784"/>
      <c r="JAX207" s="784"/>
      <c r="JAY207" s="784"/>
      <c r="JAZ207" s="784"/>
      <c r="JBA207" s="784"/>
      <c r="JBB207" s="784"/>
      <c r="JBC207" s="784"/>
      <c r="JBD207" s="784"/>
      <c r="JBE207" s="784"/>
      <c r="JBF207" s="784"/>
      <c r="JBG207" s="784"/>
      <c r="JBH207" s="784"/>
      <c r="JBI207" s="784"/>
      <c r="JBJ207" s="784"/>
      <c r="JBK207" s="784"/>
      <c r="JBL207" s="784"/>
      <c r="JBM207" s="784"/>
      <c r="JBN207" s="784"/>
      <c r="JBO207" s="784"/>
      <c r="JBP207" s="784"/>
      <c r="JBQ207" s="784"/>
      <c r="JBR207" s="784"/>
      <c r="JBS207" s="784"/>
      <c r="JBT207" s="784"/>
      <c r="JBU207" s="784"/>
      <c r="JBV207" s="784"/>
      <c r="JBW207" s="784"/>
      <c r="JBX207" s="784"/>
      <c r="JBY207" s="784"/>
      <c r="JBZ207" s="784"/>
      <c r="JCA207" s="784"/>
      <c r="JCB207" s="784"/>
      <c r="JCC207" s="784"/>
      <c r="JCD207" s="784"/>
      <c r="JCE207" s="784"/>
      <c r="JCF207" s="784"/>
      <c r="JCG207" s="784"/>
      <c r="JCH207" s="784"/>
      <c r="JCI207" s="784"/>
      <c r="JCJ207" s="784"/>
      <c r="JCK207" s="784"/>
      <c r="JCL207" s="784"/>
      <c r="JCM207" s="784"/>
      <c r="JCN207" s="784"/>
      <c r="JCO207" s="784"/>
      <c r="JCP207" s="784"/>
      <c r="JCQ207" s="784"/>
      <c r="JCR207" s="784"/>
      <c r="JCS207" s="784"/>
      <c r="JCT207" s="784"/>
      <c r="JCU207" s="784"/>
      <c r="JCV207" s="784"/>
      <c r="JCW207" s="784"/>
      <c r="JCX207" s="784"/>
      <c r="JCY207" s="784"/>
      <c r="JCZ207" s="784"/>
      <c r="JDA207" s="784"/>
      <c r="JDB207" s="784"/>
      <c r="JDC207" s="784"/>
      <c r="JDD207" s="784"/>
      <c r="JDE207" s="784"/>
      <c r="JDF207" s="784"/>
      <c r="JDG207" s="784"/>
      <c r="JDH207" s="784"/>
      <c r="JDI207" s="784"/>
      <c r="JDJ207" s="784"/>
      <c r="JDK207" s="784"/>
      <c r="JDL207" s="784"/>
      <c r="JDM207" s="784"/>
      <c r="JDN207" s="784"/>
      <c r="JDO207" s="784"/>
      <c r="JDP207" s="784"/>
      <c r="JDQ207" s="784"/>
      <c r="JDR207" s="784"/>
      <c r="JDS207" s="784"/>
      <c r="JDT207" s="784"/>
      <c r="JDU207" s="784"/>
      <c r="JDV207" s="784"/>
      <c r="JDW207" s="784"/>
      <c r="JDX207" s="784"/>
      <c r="JDY207" s="784"/>
      <c r="JDZ207" s="784"/>
      <c r="JEA207" s="784"/>
      <c r="JEB207" s="784"/>
      <c r="JEC207" s="784"/>
      <c r="JED207" s="784"/>
      <c r="JEE207" s="784"/>
      <c r="JEF207" s="784"/>
      <c r="JEG207" s="784"/>
      <c r="JEH207" s="784"/>
      <c r="JEI207" s="784"/>
      <c r="JEJ207" s="784"/>
      <c r="JEK207" s="784"/>
      <c r="JEL207" s="784"/>
      <c r="JEM207" s="784"/>
      <c r="JEN207" s="784"/>
      <c r="JEO207" s="784"/>
      <c r="JEP207" s="784"/>
      <c r="JEQ207" s="784"/>
      <c r="JER207" s="784"/>
      <c r="JES207" s="784"/>
      <c r="JET207" s="784"/>
      <c r="JEU207" s="784"/>
      <c r="JEV207" s="784"/>
      <c r="JEW207" s="784"/>
      <c r="JEX207" s="784"/>
      <c r="JEY207" s="784"/>
      <c r="JEZ207" s="784"/>
      <c r="JFA207" s="784"/>
      <c r="JFB207" s="784"/>
      <c r="JFC207" s="784"/>
      <c r="JFD207" s="784"/>
      <c r="JFE207" s="784"/>
      <c r="JFF207" s="784"/>
      <c r="JFG207" s="784"/>
      <c r="JFH207" s="784"/>
      <c r="JFI207" s="784"/>
      <c r="JFJ207" s="784"/>
      <c r="JFK207" s="784"/>
      <c r="JFL207" s="784"/>
      <c r="JFM207" s="784"/>
      <c r="JFN207" s="784"/>
      <c r="JFO207" s="784"/>
      <c r="JFP207" s="784"/>
      <c r="JFQ207" s="784"/>
      <c r="JFR207" s="784"/>
      <c r="JFS207" s="784"/>
      <c r="JFT207" s="784"/>
      <c r="JFU207" s="784"/>
      <c r="JFV207" s="784"/>
      <c r="JFW207" s="784"/>
      <c r="JFX207" s="784"/>
      <c r="JFY207" s="784"/>
      <c r="JFZ207" s="784"/>
      <c r="JGA207" s="784"/>
      <c r="JGB207" s="784"/>
      <c r="JGC207" s="784"/>
      <c r="JGD207" s="784"/>
      <c r="JGE207" s="784"/>
      <c r="JGF207" s="784"/>
      <c r="JGG207" s="784"/>
      <c r="JGH207" s="784"/>
      <c r="JGI207" s="784"/>
      <c r="JGJ207" s="784"/>
      <c r="JGK207" s="784"/>
      <c r="JGL207" s="784"/>
      <c r="JGM207" s="784"/>
      <c r="JGN207" s="784"/>
      <c r="JGO207" s="784"/>
      <c r="JGP207" s="784"/>
      <c r="JGQ207" s="784"/>
      <c r="JGR207" s="784"/>
      <c r="JGS207" s="784"/>
      <c r="JGT207" s="784"/>
      <c r="JGU207" s="784"/>
      <c r="JGV207" s="784"/>
      <c r="JGW207" s="784"/>
      <c r="JGX207" s="784"/>
      <c r="JGY207" s="784"/>
      <c r="JGZ207" s="784"/>
      <c r="JHA207" s="784"/>
      <c r="JHB207" s="784"/>
      <c r="JHC207" s="784"/>
      <c r="JHD207" s="784"/>
      <c r="JHE207" s="784"/>
      <c r="JHF207" s="784"/>
      <c r="JHG207" s="784"/>
      <c r="JHH207" s="784"/>
      <c r="JHI207" s="784"/>
      <c r="JHJ207" s="784"/>
      <c r="JHK207" s="784"/>
      <c r="JHL207" s="784"/>
      <c r="JHM207" s="784"/>
      <c r="JHN207" s="784"/>
      <c r="JHO207" s="784"/>
      <c r="JHP207" s="784"/>
      <c r="JHQ207" s="784"/>
      <c r="JHR207" s="784"/>
      <c r="JHS207" s="784"/>
      <c r="JHT207" s="784"/>
      <c r="JHU207" s="784"/>
      <c r="JHV207" s="784"/>
      <c r="JHW207" s="784"/>
      <c r="JHX207" s="784"/>
      <c r="JHY207" s="784"/>
      <c r="JHZ207" s="784"/>
      <c r="JIA207" s="784"/>
      <c r="JIB207" s="784"/>
      <c r="JIC207" s="784"/>
      <c r="JID207" s="784"/>
      <c r="JIE207" s="784"/>
      <c r="JIF207" s="784"/>
      <c r="JIG207" s="784"/>
      <c r="JIH207" s="784"/>
      <c r="JII207" s="784"/>
      <c r="JIJ207" s="784"/>
      <c r="JIK207" s="784"/>
      <c r="JIL207" s="784"/>
      <c r="JIM207" s="784"/>
      <c r="JIN207" s="784"/>
      <c r="JIO207" s="784"/>
      <c r="JIP207" s="784"/>
      <c r="JIQ207" s="784"/>
      <c r="JIR207" s="784"/>
      <c r="JIS207" s="784"/>
      <c r="JIT207" s="784"/>
      <c r="JIU207" s="784"/>
      <c r="JIV207" s="784"/>
      <c r="JIW207" s="784"/>
      <c r="JIX207" s="784"/>
      <c r="JIY207" s="784"/>
      <c r="JIZ207" s="784"/>
      <c r="JJA207" s="784"/>
      <c r="JJB207" s="784"/>
      <c r="JJC207" s="784"/>
      <c r="JJD207" s="784"/>
      <c r="JJE207" s="784"/>
      <c r="JJF207" s="784"/>
      <c r="JJG207" s="784"/>
      <c r="JJH207" s="784"/>
      <c r="JJI207" s="784"/>
      <c r="JJJ207" s="784"/>
      <c r="JJK207" s="784"/>
      <c r="JJL207" s="784"/>
      <c r="JJM207" s="784"/>
      <c r="JJN207" s="784"/>
      <c r="JJO207" s="784"/>
      <c r="JJP207" s="784"/>
      <c r="JJQ207" s="784"/>
      <c r="JJR207" s="784"/>
      <c r="JJS207" s="784"/>
      <c r="JJT207" s="784"/>
      <c r="JJU207" s="784"/>
      <c r="JJV207" s="784"/>
      <c r="JJW207" s="784"/>
      <c r="JJX207" s="784"/>
      <c r="JJY207" s="784"/>
      <c r="JJZ207" s="784"/>
      <c r="JKA207" s="784"/>
      <c r="JKB207" s="784"/>
      <c r="JKC207" s="784"/>
      <c r="JKD207" s="784"/>
      <c r="JKE207" s="784"/>
      <c r="JKF207" s="784"/>
      <c r="JKG207" s="784"/>
      <c r="JKH207" s="784"/>
      <c r="JKI207" s="784"/>
      <c r="JKJ207" s="784"/>
      <c r="JKK207" s="784"/>
      <c r="JKL207" s="784"/>
      <c r="JKM207" s="784"/>
      <c r="JKN207" s="784"/>
      <c r="JKO207" s="784"/>
      <c r="JKP207" s="784"/>
      <c r="JKQ207" s="784"/>
      <c r="JKR207" s="784"/>
      <c r="JKS207" s="784"/>
      <c r="JKT207" s="784"/>
      <c r="JKU207" s="784"/>
      <c r="JKV207" s="784"/>
      <c r="JKW207" s="784"/>
      <c r="JKX207" s="784"/>
      <c r="JKY207" s="784"/>
      <c r="JKZ207" s="784"/>
      <c r="JLA207" s="784"/>
      <c r="JLB207" s="784"/>
      <c r="JLC207" s="784"/>
      <c r="JLD207" s="784"/>
      <c r="JLE207" s="784"/>
      <c r="JLF207" s="784"/>
      <c r="JLG207" s="784"/>
      <c r="JLH207" s="784"/>
      <c r="JLI207" s="784"/>
      <c r="JLJ207" s="784"/>
      <c r="JLK207" s="784"/>
      <c r="JLL207" s="784"/>
      <c r="JLM207" s="784"/>
      <c r="JLN207" s="784"/>
      <c r="JLO207" s="784"/>
      <c r="JLP207" s="784"/>
      <c r="JLQ207" s="784"/>
      <c r="JLR207" s="784"/>
      <c r="JLS207" s="784"/>
      <c r="JLT207" s="784"/>
      <c r="JLU207" s="784"/>
      <c r="JLV207" s="784"/>
      <c r="JLW207" s="784"/>
      <c r="JLX207" s="784"/>
      <c r="JLY207" s="784"/>
      <c r="JLZ207" s="784"/>
      <c r="JMA207" s="784"/>
      <c r="JMB207" s="784"/>
      <c r="JMC207" s="784"/>
      <c r="JMD207" s="784"/>
      <c r="JME207" s="784"/>
      <c r="JMF207" s="784"/>
      <c r="JMG207" s="784"/>
      <c r="JMH207" s="784"/>
      <c r="JMI207" s="784"/>
      <c r="JMJ207" s="784"/>
      <c r="JMK207" s="784"/>
      <c r="JML207" s="784"/>
      <c r="JMM207" s="784"/>
      <c r="JMN207" s="784"/>
      <c r="JMO207" s="784"/>
      <c r="JMP207" s="784"/>
      <c r="JMQ207" s="784"/>
      <c r="JMR207" s="784"/>
      <c r="JMS207" s="784"/>
      <c r="JMT207" s="784"/>
      <c r="JMU207" s="784"/>
      <c r="JMV207" s="784"/>
      <c r="JMW207" s="784"/>
      <c r="JMX207" s="784"/>
      <c r="JMY207" s="784"/>
      <c r="JMZ207" s="784"/>
      <c r="JNA207" s="784"/>
      <c r="JNB207" s="784"/>
      <c r="JNC207" s="784"/>
      <c r="JND207" s="784"/>
      <c r="JNE207" s="784"/>
      <c r="JNF207" s="784"/>
      <c r="JNG207" s="784"/>
      <c r="JNH207" s="784"/>
      <c r="JNI207" s="784"/>
      <c r="JNJ207" s="784"/>
      <c r="JNK207" s="784"/>
      <c r="JNL207" s="784"/>
      <c r="JNM207" s="784"/>
      <c r="JNN207" s="784"/>
      <c r="JNO207" s="784"/>
      <c r="JNP207" s="784"/>
      <c r="JNQ207" s="784"/>
      <c r="JNR207" s="784"/>
      <c r="JNS207" s="784"/>
      <c r="JNT207" s="784"/>
      <c r="JNU207" s="784"/>
      <c r="JNV207" s="784"/>
      <c r="JNW207" s="784"/>
      <c r="JNX207" s="784"/>
      <c r="JNY207" s="784"/>
      <c r="JNZ207" s="784"/>
      <c r="JOA207" s="784"/>
      <c r="JOB207" s="784"/>
      <c r="JOC207" s="784"/>
      <c r="JOD207" s="784"/>
      <c r="JOE207" s="784"/>
      <c r="JOF207" s="784"/>
      <c r="JOG207" s="784"/>
      <c r="JOH207" s="784"/>
      <c r="JOI207" s="784"/>
      <c r="JOJ207" s="784"/>
      <c r="JOK207" s="784"/>
      <c r="JOL207" s="784"/>
      <c r="JOM207" s="784"/>
      <c r="JON207" s="784"/>
      <c r="JOO207" s="784"/>
      <c r="JOP207" s="784"/>
      <c r="JOQ207" s="784"/>
      <c r="JOR207" s="784"/>
      <c r="JOS207" s="784"/>
      <c r="JOT207" s="784"/>
      <c r="JOU207" s="784"/>
      <c r="JOV207" s="784"/>
      <c r="JOW207" s="784"/>
      <c r="JOX207" s="784"/>
      <c r="JOY207" s="784"/>
      <c r="JOZ207" s="784"/>
      <c r="JPA207" s="784"/>
      <c r="JPB207" s="784"/>
      <c r="JPC207" s="784"/>
      <c r="JPD207" s="784"/>
      <c r="JPE207" s="784"/>
      <c r="JPF207" s="784"/>
      <c r="JPG207" s="784"/>
      <c r="JPH207" s="784"/>
      <c r="JPI207" s="784"/>
      <c r="JPJ207" s="784"/>
      <c r="JPK207" s="784"/>
      <c r="JPL207" s="784"/>
      <c r="JPM207" s="784"/>
      <c r="JPN207" s="784"/>
      <c r="JPO207" s="784"/>
      <c r="JPP207" s="784"/>
      <c r="JPQ207" s="784"/>
      <c r="JPR207" s="784"/>
      <c r="JPS207" s="784"/>
      <c r="JPT207" s="784"/>
      <c r="JPU207" s="784"/>
      <c r="JPV207" s="784"/>
      <c r="JPW207" s="784"/>
      <c r="JPX207" s="784"/>
      <c r="JPY207" s="784"/>
      <c r="JPZ207" s="784"/>
      <c r="JQA207" s="784"/>
      <c r="JQB207" s="784"/>
      <c r="JQC207" s="784"/>
      <c r="JQD207" s="784"/>
      <c r="JQE207" s="784"/>
      <c r="JQF207" s="784"/>
      <c r="JQG207" s="784"/>
      <c r="JQH207" s="784"/>
      <c r="JQI207" s="784"/>
      <c r="JQJ207" s="784"/>
      <c r="JQK207" s="784"/>
      <c r="JQL207" s="784"/>
      <c r="JQM207" s="784"/>
      <c r="JQN207" s="784"/>
      <c r="JQO207" s="784"/>
      <c r="JQP207" s="784"/>
      <c r="JQQ207" s="784"/>
      <c r="JQR207" s="784"/>
      <c r="JQS207" s="784"/>
      <c r="JQT207" s="784"/>
      <c r="JQU207" s="784"/>
      <c r="JQV207" s="784"/>
      <c r="JQW207" s="784"/>
      <c r="JQX207" s="784"/>
      <c r="JQY207" s="784"/>
      <c r="JQZ207" s="784"/>
      <c r="JRA207" s="784"/>
      <c r="JRB207" s="784"/>
      <c r="JRC207" s="784"/>
      <c r="JRD207" s="784"/>
      <c r="JRE207" s="784"/>
      <c r="JRF207" s="784"/>
      <c r="JRG207" s="784"/>
      <c r="JRH207" s="784"/>
      <c r="JRI207" s="784"/>
      <c r="JRJ207" s="784"/>
      <c r="JRK207" s="784"/>
      <c r="JRL207" s="784"/>
      <c r="JRM207" s="784"/>
      <c r="JRN207" s="784"/>
      <c r="JRO207" s="784"/>
      <c r="JRP207" s="784"/>
      <c r="JRQ207" s="784"/>
      <c r="JRR207" s="784"/>
      <c r="JRS207" s="784"/>
      <c r="JRT207" s="784"/>
      <c r="JRU207" s="784"/>
      <c r="JRV207" s="784"/>
      <c r="JRW207" s="784"/>
      <c r="JRX207" s="784"/>
      <c r="JRY207" s="784"/>
      <c r="JRZ207" s="784"/>
      <c r="JSA207" s="784"/>
      <c r="JSB207" s="784"/>
      <c r="JSC207" s="784"/>
      <c r="JSD207" s="784"/>
      <c r="JSE207" s="784"/>
      <c r="JSF207" s="784"/>
      <c r="JSG207" s="784"/>
      <c r="JSH207" s="784"/>
      <c r="JSI207" s="784"/>
      <c r="JSJ207" s="784"/>
      <c r="JSK207" s="784"/>
      <c r="JSL207" s="784"/>
      <c r="JSM207" s="784"/>
      <c r="JSN207" s="784"/>
      <c r="JSO207" s="784"/>
      <c r="JSP207" s="784"/>
      <c r="JSQ207" s="784"/>
      <c r="JSR207" s="784"/>
      <c r="JSS207" s="784"/>
      <c r="JST207" s="784"/>
      <c r="JSU207" s="784"/>
      <c r="JSV207" s="784"/>
      <c r="JSW207" s="784"/>
      <c r="JSX207" s="784"/>
      <c r="JSY207" s="784"/>
      <c r="JSZ207" s="784"/>
      <c r="JTA207" s="784"/>
      <c r="JTB207" s="784"/>
      <c r="JTC207" s="784"/>
      <c r="JTD207" s="784"/>
      <c r="JTE207" s="784"/>
      <c r="JTF207" s="784"/>
      <c r="JTG207" s="784"/>
      <c r="JTH207" s="784"/>
      <c r="JTI207" s="784"/>
      <c r="JTJ207" s="784"/>
      <c r="JTK207" s="784"/>
      <c r="JTL207" s="784"/>
      <c r="JTM207" s="784"/>
      <c r="JTN207" s="784"/>
      <c r="JTO207" s="784"/>
      <c r="JTP207" s="784"/>
      <c r="JTQ207" s="784"/>
      <c r="JTR207" s="784"/>
      <c r="JTS207" s="784"/>
      <c r="JTT207" s="784"/>
      <c r="JTU207" s="784"/>
      <c r="JTV207" s="784"/>
      <c r="JTW207" s="784"/>
      <c r="JTX207" s="784"/>
      <c r="JTY207" s="784"/>
      <c r="JTZ207" s="784"/>
      <c r="JUA207" s="784"/>
      <c r="JUB207" s="784"/>
      <c r="JUC207" s="784"/>
      <c r="JUD207" s="784"/>
      <c r="JUE207" s="784"/>
      <c r="JUF207" s="784"/>
      <c r="JUG207" s="784"/>
      <c r="JUH207" s="784"/>
      <c r="JUI207" s="784"/>
      <c r="JUJ207" s="784"/>
      <c r="JUK207" s="784"/>
      <c r="JUL207" s="784"/>
      <c r="JUM207" s="784"/>
      <c r="JUN207" s="784"/>
      <c r="JUO207" s="784"/>
      <c r="JUP207" s="784"/>
      <c r="JUQ207" s="784"/>
      <c r="JUR207" s="784"/>
      <c r="JUS207" s="784"/>
      <c r="JUT207" s="784"/>
      <c r="JUU207" s="784"/>
      <c r="JUV207" s="784"/>
      <c r="JUW207" s="784"/>
      <c r="JUX207" s="784"/>
      <c r="JUY207" s="784"/>
      <c r="JUZ207" s="784"/>
      <c r="JVA207" s="784"/>
      <c r="JVB207" s="784"/>
      <c r="JVC207" s="784"/>
      <c r="JVD207" s="784"/>
      <c r="JVE207" s="784"/>
      <c r="JVF207" s="784"/>
      <c r="JVG207" s="784"/>
      <c r="JVH207" s="784"/>
      <c r="JVI207" s="784"/>
      <c r="JVJ207" s="784"/>
      <c r="JVK207" s="784"/>
      <c r="JVL207" s="784"/>
      <c r="JVM207" s="784"/>
      <c r="JVN207" s="784"/>
      <c r="JVO207" s="784"/>
      <c r="JVP207" s="784"/>
      <c r="JVQ207" s="784"/>
      <c r="JVR207" s="784"/>
      <c r="JVS207" s="784"/>
      <c r="JVT207" s="784"/>
      <c r="JVU207" s="784"/>
      <c r="JVV207" s="784"/>
      <c r="JVW207" s="784"/>
      <c r="JVX207" s="784"/>
      <c r="JVY207" s="784"/>
      <c r="JVZ207" s="784"/>
      <c r="JWA207" s="784"/>
      <c r="JWB207" s="784"/>
      <c r="JWC207" s="784"/>
      <c r="JWD207" s="784"/>
      <c r="JWE207" s="784"/>
      <c r="JWF207" s="784"/>
      <c r="JWG207" s="784"/>
      <c r="JWH207" s="784"/>
      <c r="JWI207" s="784"/>
      <c r="JWJ207" s="784"/>
      <c r="JWK207" s="784"/>
      <c r="JWL207" s="784"/>
      <c r="JWM207" s="784"/>
      <c r="JWN207" s="784"/>
      <c r="JWO207" s="784"/>
      <c r="JWP207" s="784"/>
      <c r="JWQ207" s="784"/>
      <c r="JWR207" s="784"/>
      <c r="JWS207" s="784"/>
      <c r="JWT207" s="784"/>
      <c r="JWU207" s="784"/>
      <c r="JWV207" s="784"/>
      <c r="JWW207" s="784"/>
      <c r="JWX207" s="784"/>
      <c r="JWY207" s="784"/>
      <c r="JWZ207" s="784"/>
      <c r="JXA207" s="784"/>
      <c r="JXB207" s="784"/>
      <c r="JXC207" s="784"/>
      <c r="JXD207" s="784"/>
      <c r="JXE207" s="784"/>
      <c r="JXF207" s="784"/>
      <c r="JXG207" s="784"/>
      <c r="JXH207" s="784"/>
      <c r="JXI207" s="784"/>
      <c r="JXJ207" s="784"/>
      <c r="JXK207" s="784"/>
      <c r="JXL207" s="784"/>
      <c r="JXM207" s="784"/>
      <c r="JXN207" s="784"/>
      <c r="JXO207" s="784"/>
      <c r="JXP207" s="784"/>
      <c r="JXQ207" s="784"/>
      <c r="JXR207" s="784"/>
      <c r="JXS207" s="784"/>
      <c r="JXT207" s="784"/>
      <c r="JXU207" s="784"/>
      <c r="JXV207" s="784"/>
      <c r="JXW207" s="784"/>
      <c r="JXX207" s="784"/>
      <c r="JXY207" s="784"/>
      <c r="JXZ207" s="784"/>
      <c r="JYA207" s="784"/>
      <c r="JYB207" s="784"/>
      <c r="JYC207" s="784"/>
      <c r="JYD207" s="784"/>
      <c r="JYE207" s="784"/>
      <c r="JYF207" s="784"/>
      <c r="JYG207" s="784"/>
      <c r="JYH207" s="784"/>
      <c r="JYI207" s="784"/>
      <c r="JYJ207" s="784"/>
      <c r="JYK207" s="784"/>
      <c r="JYL207" s="784"/>
      <c r="JYM207" s="784"/>
      <c r="JYN207" s="784"/>
      <c r="JYO207" s="784"/>
      <c r="JYP207" s="784"/>
      <c r="JYQ207" s="784"/>
      <c r="JYR207" s="784"/>
      <c r="JYS207" s="784"/>
      <c r="JYT207" s="784"/>
      <c r="JYU207" s="784"/>
      <c r="JYV207" s="784"/>
      <c r="JYW207" s="784"/>
      <c r="JYX207" s="784"/>
      <c r="JYY207" s="784"/>
      <c r="JYZ207" s="784"/>
      <c r="JZA207" s="784"/>
      <c r="JZB207" s="784"/>
      <c r="JZC207" s="784"/>
      <c r="JZD207" s="784"/>
      <c r="JZE207" s="784"/>
      <c r="JZF207" s="784"/>
      <c r="JZG207" s="784"/>
      <c r="JZH207" s="784"/>
      <c r="JZI207" s="784"/>
      <c r="JZJ207" s="784"/>
      <c r="JZK207" s="784"/>
      <c r="JZL207" s="784"/>
      <c r="JZM207" s="784"/>
      <c r="JZN207" s="784"/>
      <c r="JZO207" s="784"/>
      <c r="JZP207" s="784"/>
      <c r="JZQ207" s="784"/>
      <c r="JZR207" s="784"/>
      <c r="JZS207" s="784"/>
      <c r="JZT207" s="784"/>
      <c r="JZU207" s="784"/>
      <c r="JZV207" s="784"/>
      <c r="JZW207" s="784"/>
      <c r="JZX207" s="784"/>
      <c r="JZY207" s="784"/>
      <c r="JZZ207" s="784"/>
      <c r="KAA207" s="784"/>
      <c r="KAB207" s="784"/>
      <c r="KAC207" s="784"/>
      <c r="KAD207" s="784"/>
      <c r="KAE207" s="784"/>
      <c r="KAF207" s="784"/>
      <c r="KAG207" s="784"/>
      <c r="KAH207" s="784"/>
      <c r="KAI207" s="784"/>
      <c r="KAJ207" s="784"/>
      <c r="KAK207" s="784"/>
      <c r="KAL207" s="784"/>
      <c r="KAM207" s="784"/>
      <c r="KAN207" s="784"/>
      <c r="KAO207" s="784"/>
      <c r="KAP207" s="784"/>
      <c r="KAQ207" s="784"/>
      <c r="KAR207" s="784"/>
      <c r="KAS207" s="784"/>
      <c r="KAT207" s="784"/>
      <c r="KAU207" s="784"/>
      <c r="KAV207" s="784"/>
      <c r="KAW207" s="784"/>
      <c r="KAX207" s="784"/>
      <c r="KAY207" s="784"/>
      <c r="KAZ207" s="784"/>
      <c r="KBA207" s="784"/>
      <c r="KBB207" s="784"/>
      <c r="KBC207" s="784"/>
      <c r="KBD207" s="784"/>
      <c r="KBE207" s="784"/>
      <c r="KBF207" s="784"/>
      <c r="KBG207" s="784"/>
      <c r="KBH207" s="784"/>
      <c r="KBI207" s="784"/>
      <c r="KBJ207" s="784"/>
      <c r="KBK207" s="784"/>
      <c r="KBL207" s="784"/>
      <c r="KBM207" s="784"/>
      <c r="KBN207" s="784"/>
      <c r="KBO207" s="784"/>
      <c r="KBP207" s="784"/>
      <c r="KBQ207" s="784"/>
      <c r="KBR207" s="784"/>
      <c r="KBS207" s="784"/>
      <c r="KBT207" s="784"/>
      <c r="KBU207" s="784"/>
      <c r="KBV207" s="784"/>
      <c r="KBW207" s="784"/>
      <c r="KBX207" s="784"/>
      <c r="KBY207" s="784"/>
      <c r="KBZ207" s="784"/>
      <c r="KCA207" s="784"/>
      <c r="KCB207" s="784"/>
      <c r="KCC207" s="784"/>
      <c r="KCD207" s="784"/>
      <c r="KCE207" s="784"/>
      <c r="KCF207" s="784"/>
      <c r="KCG207" s="784"/>
      <c r="KCH207" s="784"/>
      <c r="KCI207" s="784"/>
      <c r="KCJ207" s="784"/>
      <c r="KCK207" s="784"/>
      <c r="KCL207" s="784"/>
      <c r="KCM207" s="784"/>
      <c r="KCN207" s="784"/>
      <c r="KCO207" s="784"/>
      <c r="KCP207" s="784"/>
      <c r="KCQ207" s="784"/>
      <c r="KCR207" s="784"/>
      <c r="KCS207" s="784"/>
      <c r="KCT207" s="784"/>
      <c r="KCU207" s="784"/>
      <c r="KCV207" s="784"/>
      <c r="KCW207" s="784"/>
      <c r="KCX207" s="784"/>
      <c r="KCY207" s="784"/>
      <c r="KCZ207" s="784"/>
      <c r="KDA207" s="784"/>
      <c r="KDB207" s="784"/>
      <c r="KDC207" s="784"/>
      <c r="KDD207" s="784"/>
      <c r="KDE207" s="784"/>
      <c r="KDF207" s="784"/>
      <c r="KDG207" s="784"/>
      <c r="KDH207" s="784"/>
      <c r="KDI207" s="784"/>
      <c r="KDJ207" s="784"/>
      <c r="KDK207" s="784"/>
      <c r="KDL207" s="784"/>
      <c r="KDM207" s="784"/>
      <c r="KDN207" s="784"/>
      <c r="KDO207" s="784"/>
      <c r="KDP207" s="784"/>
      <c r="KDQ207" s="784"/>
      <c r="KDR207" s="784"/>
      <c r="KDS207" s="784"/>
      <c r="KDT207" s="784"/>
      <c r="KDU207" s="784"/>
      <c r="KDV207" s="784"/>
      <c r="KDW207" s="784"/>
      <c r="KDX207" s="784"/>
      <c r="KDY207" s="784"/>
      <c r="KDZ207" s="784"/>
      <c r="KEA207" s="784"/>
      <c r="KEB207" s="784"/>
      <c r="KEC207" s="784"/>
      <c r="KED207" s="784"/>
      <c r="KEE207" s="784"/>
      <c r="KEF207" s="784"/>
      <c r="KEG207" s="784"/>
      <c r="KEH207" s="784"/>
      <c r="KEI207" s="784"/>
      <c r="KEJ207" s="784"/>
      <c r="KEK207" s="784"/>
      <c r="KEL207" s="784"/>
      <c r="KEM207" s="784"/>
      <c r="KEN207" s="784"/>
      <c r="KEO207" s="784"/>
      <c r="KEP207" s="784"/>
      <c r="KEQ207" s="784"/>
      <c r="KER207" s="784"/>
      <c r="KES207" s="784"/>
      <c r="KET207" s="784"/>
      <c r="KEU207" s="784"/>
      <c r="KEV207" s="784"/>
      <c r="KEW207" s="784"/>
      <c r="KEX207" s="784"/>
      <c r="KEY207" s="784"/>
      <c r="KEZ207" s="784"/>
      <c r="KFA207" s="784"/>
      <c r="KFB207" s="784"/>
      <c r="KFC207" s="784"/>
      <c r="KFD207" s="784"/>
      <c r="KFE207" s="784"/>
      <c r="KFF207" s="784"/>
      <c r="KFG207" s="784"/>
      <c r="KFH207" s="784"/>
      <c r="KFI207" s="784"/>
      <c r="KFJ207" s="784"/>
      <c r="KFK207" s="784"/>
      <c r="KFL207" s="784"/>
      <c r="KFM207" s="784"/>
      <c r="KFN207" s="784"/>
      <c r="KFO207" s="784"/>
      <c r="KFP207" s="784"/>
      <c r="KFQ207" s="784"/>
      <c r="KFR207" s="784"/>
      <c r="KFS207" s="784"/>
      <c r="KFT207" s="784"/>
      <c r="KFU207" s="784"/>
      <c r="KFV207" s="784"/>
      <c r="KFW207" s="784"/>
      <c r="KFX207" s="784"/>
      <c r="KFY207" s="784"/>
      <c r="KFZ207" s="784"/>
      <c r="KGA207" s="784"/>
      <c r="KGB207" s="784"/>
      <c r="KGC207" s="784"/>
      <c r="KGD207" s="784"/>
      <c r="KGE207" s="784"/>
      <c r="KGF207" s="784"/>
      <c r="KGG207" s="784"/>
      <c r="KGH207" s="784"/>
      <c r="KGI207" s="784"/>
      <c r="KGJ207" s="784"/>
      <c r="KGK207" s="784"/>
      <c r="KGL207" s="784"/>
      <c r="KGM207" s="784"/>
      <c r="KGN207" s="784"/>
      <c r="KGO207" s="784"/>
      <c r="KGP207" s="784"/>
      <c r="KGQ207" s="784"/>
      <c r="KGR207" s="784"/>
      <c r="KGS207" s="784"/>
      <c r="KGT207" s="784"/>
      <c r="KGU207" s="784"/>
      <c r="KGV207" s="784"/>
      <c r="KGW207" s="784"/>
      <c r="KGX207" s="784"/>
      <c r="KGY207" s="784"/>
      <c r="KGZ207" s="784"/>
      <c r="KHA207" s="784"/>
      <c r="KHB207" s="784"/>
      <c r="KHC207" s="784"/>
      <c r="KHD207" s="784"/>
      <c r="KHE207" s="784"/>
      <c r="KHF207" s="784"/>
      <c r="KHG207" s="784"/>
      <c r="KHH207" s="784"/>
      <c r="KHI207" s="784"/>
      <c r="KHJ207" s="784"/>
      <c r="KHK207" s="784"/>
      <c r="KHL207" s="784"/>
      <c r="KHM207" s="784"/>
      <c r="KHN207" s="784"/>
      <c r="KHO207" s="784"/>
      <c r="KHP207" s="784"/>
      <c r="KHQ207" s="784"/>
      <c r="KHR207" s="784"/>
      <c r="KHS207" s="784"/>
      <c r="KHT207" s="784"/>
      <c r="KHU207" s="784"/>
      <c r="KHV207" s="784"/>
      <c r="KHW207" s="784"/>
      <c r="KHX207" s="784"/>
      <c r="KHY207" s="784"/>
      <c r="KHZ207" s="784"/>
      <c r="KIA207" s="784"/>
      <c r="KIB207" s="784"/>
      <c r="KIC207" s="784"/>
      <c r="KID207" s="784"/>
      <c r="KIE207" s="784"/>
      <c r="KIF207" s="784"/>
      <c r="KIG207" s="784"/>
      <c r="KIH207" s="784"/>
      <c r="KII207" s="784"/>
      <c r="KIJ207" s="784"/>
      <c r="KIK207" s="784"/>
      <c r="KIL207" s="784"/>
      <c r="KIM207" s="784"/>
      <c r="KIN207" s="784"/>
      <c r="KIO207" s="784"/>
      <c r="KIP207" s="784"/>
      <c r="KIQ207" s="784"/>
      <c r="KIR207" s="784"/>
      <c r="KIS207" s="784"/>
      <c r="KIT207" s="784"/>
      <c r="KIU207" s="784"/>
      <c r="KIV207" s="784"/>
      <c r="KIW207" s="784"/>
      <c r="KIX207" s="784"/>
      <c r="KIY207" s="784"/>
      <c r="KIZ207" s="784"/>
      <c r="KJA207" s="784"/>
      <c r="KJB207" s="784"/>
      <c r="KJC207" s="784"/>
      <c r="KJD207" s="784"/>
      <c r="KJE207" s="784"/>
      <c r="KJF207" s="784"/>
      <c r="KJG207" s="784"/>
      <c r="KJH207" s="784"/>
      <c r="KJI207" s="784"/>
      <c r="KJJ207" s="784"/>
      <c r="KJK207" s="784"/>
      <c r="KJL207" s="784"/>
      <c r="KJM207" s="784"/>
      <c r="KJN207" s="784"/>
      <c r="KJO207" s="784"/>
      <c r="KJP207" s="784"/>
      <c r="KJQ207" s="784"/>
      <c r="KJR207" s="784"/>
      <c r="KJS207" s="784"/>
      <c r="KJT207" s="784"/>
      <c r="KJU207" s="784"/>
      <c r="KJV207" s="784"/>
      <c r="KJW207" s="784"/>
      <c r="KJX207" s="784"/>
      <c r="KJY207" s="784"/>
      <c r="KJZ207" s="784"/>
      <c r="KKA207" s="784"/>
      <c r="KKB207" s="784"/>
      <c r="KKC207" s="784"/>
      <c r="KKD207" s="784"/>
      <c r="KKE207" s="784"/>
      <c r="KKF207" s="784"/>
      <c r="KKG207" s="784"/>
      <c r="KKH207" s="784"/>
      <c r="KKI207" s="784"/>
      <c r="KKJ207" s="784"/>
      <c r="KKK207" s="784"/>
      <c r="KKL207" s="784"/>
      <c r="KKM207" s="784"/>
      <c r="KKN207" s="784"/>
      <c r="KKO207" s="784"/>
      <c r="KKP207" s="784"/>
      <c r="KKQ207" s="784"/>
      <c r="KKR207" s="784"/>
      <c r="KKS207" s="784"/>
      <c r="KKT207" s="784"/>
      <c r="KKU207" s="784"/>
      <c r="KKV207" s="784"/>
      <c r="KKW207" s="784"/>
      <c r="KKX207" s="784"/>
      <c r="KKY207" s="784"/>
      <c r="KKZ207" s="784"/>
      <c r="KLA207" s="784"/>
      <c r="KLB207" s="784"/>
      <c r="KLC207" s="784"/>
      <c r="KLD207" s="784"/>
      <c r="KLE207" s="784"/>
      <c r="KLF207" s="784"/>
      <c r="KLG207" s="784"/>
      <c r="KLH207" s="784"/>
      <c r="KLI207" s="784"/>
      <c r="KLJ207" s="784"/>
      <c r="KLK207" s="784"/>
      <c r="KLL207" s="784"/>
      <c r="KLM207" s="784"/>
      <c r="KLN207" s="784"/>
      <c r="KLO207" s="784"/>
      <c r="KLP207" s="784"/>
      <c r="KLQ207" s="784"/>
      <c r="KLR207" s="784"/>
      <c r="KLS207" s="784"/>
      <c r="KLT207" s="784"/>
      <c r="KLU207" s="784"/>
      <c r="KLV207" s="784"/>
      <c r="KLW207" s="784"/>
      <c r="KLX207" s="784"/>
      <c r="KLY207" s="784"/>
      <c r="KLZ207" s="784"/>
      <c r="KMA207" s="784"/>
      <c r="KMB207" s="784"/>
      <c r="KMC207" s="784"/>
      <c r="KMD207" s="784"/>
      <c r="KME207" s="784"/>
      <c r="KMF207" s="784"/>
      <c r="KMG207" s="784"/>
      <c r="KMH207" s="784"/>
      <c r="KMI207" s="784"/>
      <c r="KMJ207" s="784"/>
      <c r="KMK207" s="784"/>
      <c r="KML207" s="784"/>
      <c r="KMM207" s="784"/>
      <c r="KMN207" s="784"/>
      <c r="KMO207" s="784"/>
      <c r="KMP207" s="784"/>
      <c r="KMQ207" s="784"/>
      <c r="KMR207" s="784"/>
      <c r="KMS207" s="784"/>
      <c r="KMT207" s="784"/>
      <c r="KMU207" s="784"/>
      <c r="KMV207" s="784"/>
      <c r="KMW207" s="784"/>
      <c r="KMX207" s="784"/>
      <c r="KMY207" s="784"/>
      <c r="KMZ207" s="784"/>
      <c r="KNA207" s="784"/>
      <c r="KNB207" s="784"/>
      <c r="KNC207" s="784"/>
      <c r="KND207" s="784"/>
      <c r="KNE207" s="784"/>
      <c r="KNF207" s="784"/>
      <c r="KNG207" s="784"/>
      <c r="KNH207" s="784"/>
      <c r="KNI207" s="784"/>
      <c r="KNJ207" s="784"/>
      <c r="KNK207" s="784"/>
      <c r="KNL207" s="784"/>
      <c r="KNM207" s="784"/>
      <c r="KNN207" s="784"/>
      <c r="KNO207" s="784"/>
      <c r="KNP207" s="784"/>
      <c r="KNQ207" s="784"/>
      <c r="KNR207" s="784"/>
      <c r="KNS207" s="784"/>
      <c r="KNT207" s="784"/>
      <c r="KNU207" s="784"/>
      <c r="KNV207" s="784"/>
      <c r="KNW207" s="784"/>
      <c r="KNX207" s="784"/>
      <c r="KNY207" s="784"/>
      <c r="KNZ207" s="784"/>
      <c r="KOA207" s="784"/>
      <c r="KOB207" s="784"/>
      <c r="KOC207" s="784"/>
      <c r="KOD207" s="784"/>
      <c r="KOE207" s="784"/>
      <c r="KOF207" s="784"/>
      <c r="KOG207" s="784"/>
      <c r="KOH207" s="784"/>
      <c r="KOI207" s="784"/>
      <c r="KOJ207" s="784"/>
      <c r="KOK207" s="784"/>
      <c r="KOL207" s="784"/>
      <c r="KOM207" s="784"/>
      <c r="KON207" s="784"/>
      <c r="KOO207" s="784"/>
      <c r="KOP207" s="784"/>
      <c r="KOQ207" s="784"/>
      <c r="KOR207" s="784"/>
      <c r="KOS207" s="784"/>
      <c r="KOT207" s="784"/>
      <c r="KOU207" s="784"/>
      <c r="KOV207" s="784"/>
      <c r="KOW207" s="784"/>
      <c r="KOX207" s="784"/>
      <c r="KOY207" s="784"/>
      <c r="KOZ207" s="784"/>
      <c r="KPA207" s="784"/>
      <c r="KPB207" s="784"/>
      <c r="KPC207" s="784"/>
      <c r="KPD207" s="784"/>
      <c r="KPE207" s="784"/>
      <c r="KPF207" s="784"/>
      <c r="KPG207" s="784"/>
      <c r="KPH207" s="784"/>
      <c r="KPI207" s="784"/>
      <c r="KPJ207" s="784"/>
      <c r="KPK207" s="784"/>
      <c r="KPL207" s="784"/>
      <c r="KPM207" s="784"/>
      <c r="KPN207" s="784"/>
      <c r="KPO207" s="784"/>
      <c r="KPP207" s="784"/>
      <c r="KPQ207" s="784"/>
      <c r="KPR207" s="784"/>
      <c r="KPS207" s="784"/>
      <c r="KPT207" s="784"/>
      <c r="KPU207" s="784"/>
      <c r="KPV207" s="784"/>
      <c r="KPW207" s="784"/>
      <c r="KPX207" s="784"/>
      <c r="KPY207" s="784"/>
      <c r="KPZ207" s="784"/>
      <c r="KQA207" s="784"/>
      <c r="KQB207" s="784"/>
      <c r="KQC207" s="784"/>
      <c r="KQD207" s="784"/>
      <c r="KQE207" s="784"/>
      <c r="KQF207" s="784"/>
      <c r="KQG207" s="784"/>
      <c r="KQH207" s="784"/>
      <c r="KQI207" s="784"/>
      <c r="KQJ207" s="784"/>
      <c r="KQK207" s="784"/>
      <c r="KQL207" s="784"/>
      <c r="KQM207" s="784"/>
      <c r="KQN207" s="784"/>
      <c r="KQO207" s="784"/>
      <c r="KQP207" s="784"/>
      <c r="KQQ207" s="784"/>
      <c r="KQR207" s="784"/>
      <c r="KQS207" s="784"/>
      <c r="KQT207" s="784"/>
      <c r="KQU207" s="784"/>
      <c r="KQV207" s="784"/>
      <c r="KQW207" s="784"/>
      <c r="KQX207" s="784"/>
      <c r="KQY207" s="784"/>
      <c r="KQZ207" s="784"/>
      <c r="KRA207" s="784"/>
      <c r="KRB207" s="784"/>
      <c r="KRC207" s="784"/>
      <c r="KRD207" s="784"/>
      <c r="KRE207" s="784"/>
      <c r="KRF207" s="784"/>
      <c r="KRG207" s="784"/>
      <c r="KRH207" s="784"/>
      <c r="KRI207" s="784"/>
      <c r="KRJ207" s="784"/>
      <c r="KRK207" s="784"/>
      <c r="KRL207" s="784"/>
      <c r="KRM207" s="784"/>
      <c r="KRN207" s="784"/>
      <c r="KRO207" s="784"/>
      <c r="KRP207" s="784"/>
      <c r="KRQ207" s="784"/>
      <c r="KRR207" s="784"/>
      <c r="KRS207" s="784"/>
      <c r="KRT207" s="784"/>
      <c r="KRU207" s="784"/>
      <c r="KRV207" s="784"/>
      <c r="KRW207" s="784"/>
      <c r="KRX207" s="784"/>
      <c r="KRY207" s="784"/>
      <c r="KRZ207" s="784"/>
      <c r="KSA207" s="784"/>
      <c r="KSB207" s="784"/>
      <c r="KSC207" s="784"/>
      <c r="KSD207" s="784"/>
      <c r="KSE207" s="784"/>
      <c r="KSF207" s="784"/>
      <c r="KSG207" s="784"/>
      <c r="KSH207" s="784"/>
      <c r="KSI207" s="784"/>
      <c r="KSJ207" s="784"/>
      <c r="KSK207" s="784"/>
      <c r="KSL207" s="784"/>
      <c r="KSM207" s="784"/>
      <c r="KSN207" s="784"/>
      <c r="KSO207" s="784"/>
      <c r="KSP207" s="784"/>
      <c r="KSQ207" s="784"/>
      <c r="KSR207" s="784"/>
      <c r="KSS207" s="784"/>
      <c r="KST207" s="784"/>
      <c r="KSU207" s="784"/>
      <c r="KSV207" s="784"/>
      <c r="KSW207" s="784"/>
      <c r="KSX207" s="784"/>
      <c r="KSY207" s="784"/>
      <c r="KSZ207" s="784"/>
      <c r="KTA207" s="784"/>
      <c r="KTB207" s="784"/>
      <c r="KTC207" s="784"/>
      <c r="KTD207" s="784"/>
      <c r="KTE207" s="784"/>
      <c r="KTF207" s="784"/>
      <c r="KTG207" s="784"/>
      <c r="KTH207" s="784"/>
      <c r="KTI207" s="784"/>
      <c r="KTJ207" s="784"/>
      <c r="KTK207" s="784"/>
      <c r="KTL207" s="784"/>
      <c r="KTM207" s="784"/>
      <c r="KTN207" s="784"/>
      <c r="KTO207" s="784"/>
      <c r="KTP207" s="784"/>
      <c r="KTQ207" s="784"/>
      <c r="KTR207" s="784"/>
      <c r="KTS207" s="784"/>
      <c r="KTT207" s="784"/>
      <c r="KTU207" s="784"/>
      <c r="KTV207" s="784"/>
      <c r="KTW207" s="784"/>
      <c r="KTX207" s="784"/>
      <c r="KTY207" s="784"/>
      <c r="KTZ207" s="784"/>
      <c r="KUA207" s="784"/>
      <c r="KUB207" s="784"/>
      <c r="KUC207" s="784"/>
      <c r="KUD207" s="784"/>
      <c r="KUE207" s="784"/>
      <c r="KUF207" s="784"/>
      <c r="KUG207" s="784"/>
      <c r="KUH207" s="784"/>
      <c r="KUI207" s="784"/>
      <c r="KUJ207" s="784"/>
      <c r="KUK207" s="784"/>
      <c r="KUL207" s="784"/>
      <c r="KUM207" s="784"/>
      <c r="KUN207" s="784"/>
      <c r="KUO207" s="784"/>
      <c r="KUP207" s="784"/>
      <c r="KUQ207" s="784"/>
      <c r="KUR207" s="784"/>
      <c r="KUS207" s="784"/>
      <c r="KUT207" s="784"/>
      <c r="KUU207" s="784"/>
      <c r="KUV207" s="784"/>
      <c r="KUW207" s="784"/>
      <c r="KUX207" s="784"/>
      <c r="KUY207" s="784"/>
      <c r="KUZ207" s="784"/>
      <c r="KVA207" s="784"/>
      <c r="KVB207" s="784"/>
      <c r="KVC207" s="784"/>
      <c r="KVD207" s="784"/>
      <c r="KVE207" s="784"/>
      <c r="KVF207" s="784"/>
      <c r="KVG207" s="784"/>
      <c r="KVH207" s="784"/>
      <c r="KVI207" s="784"/>
      <c r="KVJ207" s="784"/>
      <c r="KVK207" s="784"/>
      <c r="KVL207" s="784"/>
      <c r="KVM207" s="784"/>
      <c r="KVN207" s="784"/>
      <c r="KVO207" s="784"/>
      <c r="KVP207" s="784"/>
      <c r="KVQ207" s="784"/>
      <c r="KVR207" s="784"/>
      <c r="KVS207" s="784"/>
      <c r="KVT207" s="784"/>
      <c r="KVU207" s="784"/>
      <c r="KVV207" s="784"/>
      <c r="KVW207" s="784"/>
      <c r="KVX207" s="784"/>
      <c r="KVY207" s="784"/>
      <c r="KVZ207" s="784"/>
      <c r="KWA207" s="784"/>
      <c r="KWB207" s="784"/>
      <c r="KWC207" s="784"/>
      <c r="KWD207" s="784"/>
      <c r="KWE207" s="784"/>
      <c r="KWF207" s="784"/>
      <c r="KWG207" s="784"/>
      <c r="KWH207" s="784"/>
      <c r="KWI207" s="784"/>
      <c r="KWJ207" s="784"/>
      <c r="KWK207" s="784"/>
      <c r="KWL207" s="784"/>
      <c r="KWM207" s="784"/>
      <c r="KWN207" s="784"/>
      <c r="KWO207" s="784"/>
      <c r="KWP207" s="784"/>
      <c r="KWQ207" s="784"/>
      <c r="KWR207" s="784"/>
      <c r="KWS207" s="784"/>
      <c r="KWT207" s="784"/>
      <c r="KWU207" s="784"/>
      <c r="KWV207" s="784"/>
      <c r="KWW207" s="784"/>
      <c r="KWX207" s="784"/>
      <c r="KWY207" s="784"/>
      <c r="KWZ207" s="784"/>
      <c r="KXA207" s="784"/>
      <c r="KXB207" s="784"/>
      <c r="KXC207" s="784"/>
      <c r="KXD207" s="784"/>
      <c r="KXE207" s="784"/>
      <c r="KXF207" s="784"/>
      <c r="KXG207" s="784"/>
      <c r="KXH207" s="784"/>
      <c r="KXI207" s="784"/>
      <c r="KXJ207" s="784"/>
      <c r="KXK207" s="784"/>
      <c r="KXL207" s="784"/>
      <c r="KXM207" s="784"/>
      <c r="KXN207" s="784"/>
      <c r="KXO207" s="784"/>
      <c r="KXP207" s="784"/>
      <c r="KXQ207" s="784"/>
      <c r="KXR207" s="784"/>
      <c r="KXS207" s="784"/>
      <c r="KXT207" s="784"/>
      <c r="KXU207" s="784"/>
      <c r="KXV207" s="784"/>
      <c r="KXW207" s="784"/>
      <c r="KXX207" s="784"/>
      <c r="KXY207" s="784"/>
      <c r="KXZ207" s="784"/>
      <c r="KYA207" s="784"/>
      <c r="KYB207" s="784"/>
      <c r="KYC207" s="784"/>
      <c r="KYD207" s="784"/>
      <c r="KYE207" s="784"/>
      <c r="KYF207" s="784"/>
      <c r="KYG207" s="784"/>
      <c r="KYH207" s="784"/>
      <c r="KYI207" s="784"/>
      <c r="KYJ207" s="784"/>
      <c r="KYK207" s="784"/>
      <c r="KYL207" s="784"/>
      <c r="KYM207" s="784"/>
      <c r="KYN207" s="784"/>
      <c r="KYO207" s="784"/>
      <c r="KYP207" s="784"/>
      <c r="KYQ207" s="784"/>
      <c r="KYR207" s="784"/>
      <c r="KYS207" s="784"/>
      <c r="KYT207" s="784"/>
      <c r="KYU207" s="784"/>
      <c r="KYV207" s="784"/>
      <c r="KYW207" s="784"/>
      <c r="KYX207" s="784"/>
      <c r="KYY207" s="784"/>
      <c r="KYZ207" s="784"/>
      <c r="KZA207" s="784"/>
      <c r="KZB207" s="784"/>
      <c r="KZC207" s="784"/>
      <c r="KZD207" s="784"/>
      <c r="KZE207" s="784"/>
      <c r="KZF207" s="784"/>
      <c r="KZG207" s="784"/>
      <c r="KZH207" s="784"/>
      <c r="KZI207" s="784"/>
      <c r="KZJ207" s="784"/>
      <c r="KZK207" s="784"/>
      <c r="KZL207" s="784"/>
      <c r="KZM207" s="784"/>
      <c r="KZN207" s="784"/>
      <c r="KZO207" s="784"/>
      <c r="KZP207" s="784"/>
      <c r="KZQ207" s="784"/>
      <c r="KZR207" s="784"/>
      <c r="KZS207" s="784"/>
      <c r="KZT207" s="784"/>
      <c r="KZU207" s="784"/>
      <c r="KZV207" s="784"/>
      <c r="KZW207" s="784"/>
      <c r="KZX207" s="784"/>
      <c r="KZY207" s="784"/>
      <c r="KZZ207" s="784"/>
      <c r="LAA207" s="784"/>
      <c r="LAB207" s="784"/>
      <c r="LAC207" s="784"/>
      <c r="LAD207" s="784"/>
      <c r="LAE207" s="784"/>
      <c r="LAF207" s="784"/>
      <c r="LAG207" s="784"/>
      <c r="LAH207" s="784"/>
      <c r="LAI207" s="784"/>
      <c r="LAJ207" s="784"/>
      <c r="LAK207" s="784"/>
      <c r="LAL207" s="784"/>
      <c r="LAM207" s="784"/>
      <c r="LAN207" s="784"/>
      <c r="LAO207" s="784"/>
      <c r="LAP207" s="784"/>
      <c r="LAQ207" s="784"/>
      <c r="LAR207" s="784"/>
      <c r="LAS207" s="784"/>
      <c r="LAT207" s="784"/>
      <c r="LAU207" s="784"/>
      <c r="LAV207" s="784"/>
      <c r="LAW207" s="784"/>
      <c r="LAX207" s="784"/>
      <c r="LAY207" s="784"/>
      <c r="LAZ207" s="784"/>
      <c r="LBA207" s="784"/>
      <c r="LBB207" s="784"/>
      <c r="LBC207" s="784"/>
      <c r="LBD207" s="784"/>
      <c r="LBE207" s="784"/>
      <c r="LBF207" s="784"/>
      <c r="LBG207" s="784"/>
      <c r="LBH207" s="784"/>
      <c r="LBI207" s="784"/>
      <c r="LBJ207" s="784"/>
      <c r="LBK207" s="784"/>
      <c r="LBL207" s="784"/>
      <c r="LBM207" s="784"/>
      <c r="LBN207" s="784"/>
      <c r="LBO207" s="784"/>
      <c r="LBP207" s="784"/>
      <c r="LBQ207" s="784"/>
      <c r="LBR207" s="784"/>
      <c r="LBS207" s="784"/>
      <c r="LBT207" s="784"/>
      <c r="LBU207" s="784"/>
      <c r="LBV207" s="784"/>
      <c r="LBW207" s="784"/>
      <c r="LBX207" s="784"/>
      <c r="LBY207" s="784"/>
      <c r="LBZ207" s="784"/>
      <c r="LCA207" s="784"/>
      <c r="LCB207" s="784"/>
      <c r="LCC207" s="784"/>
      <c r="LCD207" s="784"/>
      <c r="LCE207" s="784"/>
      <c r="LCF207" s="784"/>
      <c r="LCG207" s="784"/>
      <c r="LCH207" s="784"/>
      <c r="LCI207" s="784"/>
      <c r="LCJ207" s="784"/>
      <c r="LCK207" s="784"/>
      <c r="LCL207" s="784"/>
      <c r="LCM207" s="784"/>
      <c r="LCN207" s="784"/>
      <c r="LCO207" s="784"/>
      <c r="LCP207" s="784"/>
      <c r="LCQ207" s="784"/>
      <c r="LCR207" s="784"/>
      <c r="LCS207" s="784"/>
      <c r="LCT207" s="784"/>
      <c r="LCU207" s="784"/>
      <c r="LCV207" s="784"/>
      <c r="LCW207" s="784"/>
      <c r="LCX207" s="784"/>
      <c r="LCY207" s="784"/>
      <c r="LCZ207" s="784"/>
      <c r="LDA207" s="784"/>
      <c r="LDB207" s="784"/>
      <c r="LDC207" s="784"/>
      <c r="LDD207" s="784"/>
      <c r="LDE207" s="784"/>
      <c r="LDF207" s="784"/>
      <c r="LDG207" s="784"/>
      <c r="LDH207" s="784"/>
      <c r="LDI207" s="784"/>
      <c r="LDJ207" s="784"/>
      <c r="LDK207" s="784"/>
      <c r="LDL207" s="784"/>
      <c r="LDM207" s="784"/>
      <c r="LDN207" s="784"/>
      <c r="LDO207" s="784"/>
      <c r="LDP207" s="784"/>
      <c r="LDQ207" s="784"/>
      <c r="LDR207" s="784"/>
      <c r="LDS207" s="784"/>
      <c r="LDT207" s="784"/>
      <c r="LDU207" s="784"/>
      <c r="LDV207" s="784"/>
      <c r="LDW207" s="784"/>
      <c r="LDX207" s="784"/>
      <c r="LDY207" s="784"/>
      <c r="LDZ207" s="784"/>
      <c r="LEA207" s="784"/>
      <c r="LEB207" s="784"/>
      <c r="LEC207" s="784"/>
      <c r="LED207" s="784"/>
      <c r="LEE207" s="784"/>
      <c r="LEF207" s="784"/>
      <c r="LEG207" s="784"/>
      <c r="LEH207" s="784"/>
      <c r="LEI207" s="784"/>
      <c r="LEJ207" s="784"/>
      <c r="LEK207" s="784"/>
      <c r="LEL207" s="784"/>
      <c r="LEM207" s="784"/>
      <c r="LEN207" s="784"/>
      <c r="LEO207" s="784"/>
      <c r="LEP207" s="784"/>
      <c r="LEQ207" s="784"/>
      <c r="LER207" s="784"/>
      <c r="LES207" s="784"/>
      <c r="LET207" s="784"/>
      <c r="LEU207" s="784"/>
      <c r="LEV207" s="784"/>
      <c r="LEW207" s="784"/>
      <c r="LEX207" s="784"/>
      <c r="LEY207" s="784"/>
      <c r="LEZ207" s="784"/>
      <c r="LFA207" s="784"/>
      <c r="LFB207" s="784"/>
      <c r="LFC207" s="784"/>
      <c r="LFD207" s="784"/>
      <c r="LFE207" s="784"/>
      <c r="LFF207" s="784"/>
      <c r="LFG207" s="784"/>
      <c r="LFH207" s="784"/>
      <c r="LFI207" s="784"/>
      <c r="LFJ207" s="784"/>
      <c r="LFK207" s="784"/>
      <c r="LFL207" s="784"/>
      <c r="LFM207" s="784"/>
      <c r="LFN207" s="784"/>
      <c r="LFO207" s="784"/>
      <c r="LFP207" s="784"/>
      <c r="LFQ207" s="784"/>
      <c r="LFR207" s="784"/>
      <c r="LFS207" s="784"/>
      <c r="LFT207" s="784"/>
      <c r="LFU207" s="784"/>
      <c r="LFV207" s="784"/>
      <c r="LFW207" s="784"/>
      <c r="LFX207" s="784"/>
      <c r="LFY207" s="784"/>
      <c r="LFZ207" s="784"/>
      <c r="LGA207" s="784"/>
      <c r="LGB207" s="784"/>
      <c r="LGC207" s="784"/>
      <c r="LGD207" s="784"/>
      <c r="LGE207" s="784"/>
      <c r="LGF207" s="784"/>
      <c r="LGG207" s="784"/>
      <c r="LGH207" s="784"/>
      <c r="LGI207" s="784"/>
      <c r="LGJ207" s="784"/>
      <c r="LGK207" s="784"/>
      <c r="LGL207" s="784"/>
      <c r="LGM207" s="784"/>
      <c r="LGN207" s="784"/>
      <c r="LGO207" s="784"/>
      <c r="LGP207" s="784"/>
      <c r="LGQ207" s="784"/>
      <c r="LGR207" s="784"/>
      <c r="LGS207" s="784"/>
      <c r="LGT207" s="784"/>
      <c r="LGU207" s="784"/>
      <c r="LGV207" s="784"/>
      <c r="LGW207" s="784"/>
      <c r="LGX207" s="784"/>
      <c r="LGY207" s="784"/>
      <c r="LGZ207" s="784"/>
      <c r="LHA207" s="784"/>
      <c r="LHB207" s="784"/>
      <c r="LHC207" s="784"/>
      <c r="LHD207" s="784"/>
      <c r="LHE207" s="784"/>
      <c r="LHF207" s="784"/>
      <c r="LHG207" s="784"/>
      <c r="LHH207" s="784"/>
      <c r="LHI207" s="784"/>
      <c r="LHJ207" s="784"/>
      <c r="LHK207" s="784"/>
      <c r="LHL207" s="784"/>
      <c r="LHM207" s="784"/>
      <c r="LHN207" s="784"/>
      <c r="LHO207" s="784"/>
      <c r="LHP207" s="784"/>
      <c r="LHQ207" s="784"/>
      <c r="LHR207" s="784"/>
      <c r="LHS207" s="784"/>
      <c r="LHT207" s="784"/>
      <c r="LHU207" s="784"/>
      <c r="LHV207" s="784"/>
      <c r="LHW207" s="784"/>
      <c r="LHX207" s="784"/>
      <c r="LHY207" s="784"/>
      <c r="LHZ207" s="784"/>
      <c r="LIA207" s="784"/>
      <c r="LIB207" s="784"/>
      <c r="LIC207" s="784"/>
      <c r="LID207" s="784"/>
      <c r="LIE207" s="784"/>
      <c r="LIF207" s="784"/>
      <c r="LIG207" s="784"/>
      <c r="LIH207" s="784"/>
      <c r="LII207" s="784"/>
      <c r="LIJ207" s="784"/>
      <c r="LIK207" s="784"/>
      <c r="LIL207" s="784"/>
      <c r="LIM207" s="784"/>
      <c r="LIN207" s="784"/>
      <c r="LIO207" s="784"/>
      <c r="LIP207" s="784"/>
      <c r="LIQ207" s="784"/>
      <c r="LIR207" s="784"/>
      <c r="LIS207" s="784"/>
      <c r="LIT207" s="784"/>
      <c r="LIU207" s="784"/>
      <c r="LIV207" s="784"/>
      <c r="LIW207" s="784"/>
      <c r="LIX207" s="784"/>
      <c r="LIY207" s="784"/>
      <c r="LIZ207" s="784"/>
      <c r="LJA207" s="784"/>
      <c r="LJB207" s="784"/>
      <c r="LJC207" s="784"/>
      <c r="LJD207" s="784"/>
      <c r="LJE207" s="784"/>
      <c r="LJF207" s="784"/>
      <c r="LJG207" s="784"/>
      <c r="LJH207" s="784"/>
      <c r="LJI207" s="784"/>
      <c r="LJJ207" s="784"/>
      <c r="LJK207" s="784"/>
      <c r="LJL207" s="784"/>
      <c r="LJM207" s="784"/>
      <c r="LJN207" s="784"/>
      <c r="LJO207" s="784"/>
      <c r="LJP207" s="784"/>
      <c r="LJQ207" s="784"/>
      <c r="LJR207" s="784"/>
      <c r="LJS207" s="784"/>
      <c r="LJT207" s="784"/>
      <c r="LJU207" s="784"/>
      <c r="LJV207" s="784"/>
      <c r="LJW207" s="784"/>
      <c r="LJX207" s="784"/>
      <c r="LJY207" s="784"/>
      <c r="LJZ207" s="784"/>
      <c r="LKA207" s="784"/>
      <c r="LKB207" s="784"/>
      <c r="LKC207" s="784"/>
      <c r="LKD207" s="784"/>
      <c r="LKE207" s="784"/>
      <c r="LKF207" s="784"/>
      <c r="LKG207" s="784"/>
      <c r="LKH207" s="784"/>
      <c r="LKI207" s="784"/>
      <c r="LKJ207" s="784"/>
      <c r="LKK207" s="784"/>
      <c r="LKL207" s="784"/>
      <c r="LKM207" s="784"/>
      <c r="LKN207" s="784"/>
      <c r="LKO207" s="784"/>
      <c r="LKP207" s="784"/>
      <c r="LKQ207" s="784"/>
      <c r="LKR207" s="784"/>
      <c r="LKS207" s="784"/>
      <c r="LKT207" s="784"/>
      <c r="LKU207" s="784"/>
      <c r="LKV207" s="784"/>
      <c r="LKW207" s="784"/>
      <c r="LKX207" s="784"/>
      <c r="LKY207" s="784"/>
      <c r="LKZ207" s="784"/>
      <c r="LLA207" s="784"/>
      <c r="LLB207" s="784"/>
      <c r="LLC207" s="784"/>
      <c r="LLD207" s="784"/>
      <c r="LLE207" s="784"/>
      <c r="LLF207" s="784"/>
      <c r="LLG207" s="784"/>
      <c r="LLH207" s="784"/>
      <c r="LLI207" s="784"/>
      <c r="LLJ207" s="784"/>
      <c r="LLK207" s="784"/>
      <c r="LLL207" s="784"/>
      <c r="LLM207" s="784"/>
      <c r="LLN207" s="784"/>
      <c r="LLO207" s="784"/>
      <c r="LLP207" s="784"/>
      <c r="LLQ207" s="784"/>
      <c r="LLR207" s="784"/>
      <c r="LLS207" s="784"/>
      <c r="LLT207" s="784"/>
      <c r="LLU207" s="784"/>
      <c r="LLV207" s="784"/>
      <c r="LLW207" s="784"/>
      <c r="LLX207" s="784"/>
      <c r="LLY207" s="784"/>
      <c r="LLZ207" s="784"/>
      <c r="LMA207" s="784"/>
      <c r="LMB207" s="784"/>
      <c r="LMC207" s="784"/>
      <c r="LMD207" s="784"/>
      <c r="LME207" s="784"/>
      <c r="LMF207" s="784"/>
      <c r="LMG207" s="784"/>
      <c r="LMH207" s="784"/>
      <c r="LMI207" s="784"/>
      <c r="LMJ207" s="784"/>
      <c r="LMK207" s="784"/>
      <c r="LML207" s="784"/>
      <c r="LMM207" s="784"/>
      <c r="LMN207" s="784"/>
      <c r="LMO207" s="784"/>
      <c r="LMP207" s="784"/>
      <c r="LMQ207" s="784"/>
      <c r="LMR207" s="784"/>
      <c r="LMS207" s="784"/>
      <c r="LMT207" s="784"/>
      <c r="LMU207" s="784"/>
      <c r="LMV207" s="784"/>
      <c r="LMW207" s="784"/>
      <c r="LMX207" s="784"/>
      <c r="LMY207" s="784"/>
      <c r="LMZ207" s="784"/>
      <c r="LNA207" s="784"/>
      <c r="LNB207" s="784"/>
      <c r="LNC207" s="784"/>
      <c r="LND207" s="784"/>
      <c r="LNE207" s="784"/>
      <c r="LNF207" s="784"/>
      <c r="LNG207" s="784"/>
      <c r="LNH207" s="784"/>
      <c r="LNI207" s="784"/>
      <c r="LNJ207" s="784"/>
      <c r="LNK207" s="784"/>
      <c r="LNL207" s="784"/>
      <c r="LNM207" s="784"/>
      <c r="LNN207" s="784"/>
      <c r="LNO207" s="784"/>
      <c r="LNP207" s="784"/>
      <c r="LNQ207" s="784"/>
      <c r="LNR207" s="784"/>
      <c r="LNS207" s="784"/>
      <c r="LNT207" s="784"/>
      <c r="LNU207" s="784"/>
      <c r="LNV207" s="784"/>
      <c r="LNW207" s="784"/>
      <c r="LNX207" s="784"/>
      <c r="LNY207" s="784"/>
      <c r="LNZ207" s="784"/>
      <c r="LOA207" s="784"/>
      <c r="LOB207" s="784"/>
      <c r="LOC207" s="784"/>
      <c r="LOD207" s="784"/>
      <c r="LOE207" s="784"/>
      <c r="LOF207" s="784"/>
      <c r="LOG207" s="784"/>
      <c r="LOH207" s="784"/>
      <c r="LOI207" s="784"/>
      <c r="LOJ207" s="784"/>
      <c r="LOK207" s="784"/>
      <c r="LOL207" s="784"/>
      <c r="LOM207" s="784"/>
      <c r="LON207" s="784"/>
      <c r="LOO207" s="784"/>
      <c r="LOP207" s="784"/>
      <c r="LOQ207" s="784"/>
      <c r="LOR207" s="784"/>
      <c r="LOS207" s="784"/>
      <c r="LOT207" s="784"/>
      <c r="LOU207" s="784"/>
      <c r="LOV207" s="784"/>
      <c r="LOW207" s="784"/>
      <c r="LOX207" s="784"/>
      <c r="LOY207" s="784"/>
      <c r="LOZ207" s="784"/>
      <c r="LPA207" s="784"/>
      <c r="LPB207" s="784"/>
      <c r="LPC207" s="784"/>
      <c r="LPD207" s="784"/>
      <c r="LPE207" s="784"/>
      <c r="LPF207" s="784"/>
      <c r="LPG207" s="784"/>
      <c r="LPH207" s="784"/>
      <c r="LPI207" s="784"/>
      <c r="LPJ207" s="784"/>
      <c r="LPK207" s="784"/>
      <c r="LPL207" s="784"/>
      <c r="LPM207" s="784"/>
      <c r="LPN207" s="784"/>
      <c r="LPO207" s="784"/>
      <c r="LPP207" s="784"/>
      <c r="LPQ207" s="784"/>
      <c r="LPR207" s="784"/>
      <c r="LPS207" s="784"/>
      <c r="LPT207" s="784"/>
      <c r="LPU207" s="784"/>
      <c r="LPV207" s="784"/>
      <c r="LPW207" s="784"/>
      <c r="LPX207" s="784"/>
      <c r="LPY207" s="784"/>
      <c r="LPZ207" s="784"/>
      <c r="LQA207" s="784"/>
      <c r="LQB207" s="784"/>
      <c r="LQC207" s="784"/>
      <c r="LQD207" s="784"/>
      <c r="LQE207" s="784"/>
      <c r="LQF207" s="784"/>
      <c r="LQG207" s="784"/>
      <c r="LQH207" s="784"/>
      <c r="LQI207" s="784"/>
      <c r="LQJ207" s="784"/>
      <c r="LQK207" s="784"/>
      <c r="LQL207" s="784"/>
      <c r="LQM207" s="784"/>
      <c r="LQN207" s="784"/>
      <c r="LQO207" s="784"/>
      <c r="LQP207" s="784"/>
      <c r="LQQ207" s="784"/>
      <c r="LQR207" s="784"/>
      <c r="LQS207" s="784"/>
      <c r="LQT207" s="784"/>
      <c r="LQU207" s="784"/>
      <c r="LQV207" s="784"/>
      <c r="LQW207" s="784"/>
      <c r="LQX207" s="784"/>
      <c r="LQY207" s="784"/>
      <c r="LQZ207" s="784"/>
      <c r="LRA207" s="784"/>
      <c r="LRB207" s="784"/>
      <c r="LRC207" s="784"/>
      <c r="LRD207" s="784"/>
      <c r="LRE207" s="784"/>
      <c r="LRF207" s="784"/>
      <c r="LRG207" s="784"/>
      <c r="LRH207" s="784"/>
      <c r="LRI207" s="784"/>
      <c r="LRJ207" s="784"/>
      <c r="LRK207" s="784"/>
      <c r="LRL207" s="784"/>
      <c r="LRM207" s="784"/>
      <c r="LRN207" s="784"/>
      <c r="LRO207" s="784"/>
      <c r="LRP207" s="784"/>
      <c r="LRQ207" s="784"/>
      <c r="LRR207" s="784"/>
      <c r="LRS207" s="784"/>
      <c r="LRT207" s="784"/>
      <c r="LRU207" s="784"/>
      <c r="LRV207" s="784"/>
      <c r="LRW207" s="784"/>
      <c r="LRX207" s="784"/>
      <c r="LRY207" s="784"/>
      <c r="LRZ207" s="784"/>
      <c r="LSA207" s="784"/>
      <c r="LSB207" s="784"/>
      <c r="LSC207" s="784"/>
      <c r="LSD207" s="784"/>
      <c r="LSE207" s="784"/>
      <c r="LSF207" s="784"/>
      <c r="LSG207" s="784"/>
      <c r="LSH207" s="784"/>
      <c r="LSI207" s="784"/>
      <c r="LSJ207" s="784"/>
      <c r="LSK207" s="784"/>
      <c r="LSL207" s="784"/>
      <c r="LSM207" s="784"/>
      <c r="LSN207" s="784"/>
      <c r="LSO207" s="784"/>
      <c r="LSP207" s="784"/>
      <c r="LSQ207" s="784"/>
      <c r="LSR207" s="784"/>
      <c r="LSS207" s="784"/>
      <c r="LST207" s="784"/>
      <c r="LSU207" s="784"/>
      <c r="LSV207" s="784"/>
      <c r="LSW207" s="784"/>
      <c r="LSX207" s="784"/>
      <c r="LSY207" s="784"/>
      <c r="LSZ207" s="784"/>
      <c r="LTA207" s="784"/>
      <c r="LTB207" s="784"/>
      <c r="LTC207" s="784"/>
      <c r="LTD207" s="784"/>
      <c r="LTE207" s="784"/>
      <c r="LTF207" s="784"/>
      <c r="LTG207" s="784"/>
      <c r="LTH207" s="784"/>
      <c r="LTI207" s="784"/>
      <c r="LTJ207" s="784"/>
      <c r="LTK207" s="784"/>
      <c r="LTL207" s="784"/>
      <c r="LTM207" s="784"/>
      <c r="LTN207" s="784"/>
      <c r="LTO207" s="784"/>
      <c r="LTP207" s="784"/>
      <c r="LTQ207" s="784"/>
      <c r="LTR207" s="784"/>
      <c r="LTS207" s="784"/>
      <c r="LTT207" s="784"/>
      <c r="LTU207" s="784"/>
      <c r="LTV207" s="784"/>
      <c r="LTW207" s="784"/>
      <c r="LTX207" s="784"/>
      <c r="LTY207" s="784"/>
      <c r="LTZ207" s="784"/>
      <c r="LUA207" s="784"/>
      <c r="LUB207" s="784"/>
      <c r="LUC207" s="784"/>
      <c r="LUD207" s="784"/>
      <c r="LUE207" s="784"/>
      <c r="LUF207" s="784"/>
      <c r="LUG207" s="784"/>
      <c r="LUH207" s="784"/>
      <c r="LUI207" s="784"/>
      <c r="LUJ207" s="784"/>
      <c r="LUK207" s="784"/>
      <c r="LUL207" s="784"/>
      <c r="LUM207" s="784"/>
      <c r="LUN207" s="784"/>
      <c r="LUO207" s="784"/>
      <c r="LUP207" s="784"/>
      <c r="LUQ207" s="784"/>
      <c r="LUR207" s="784"/>
      <c r="LUS207" s="784"/>
      <c r="LUT207" s="784"/>
      <c r="LUU207" s="784"/>
      <c r="LUV207" s="784"/>
      <c r="LUW207" s="784"/>
      <c r="LUX207" s="784"/>
      <c r="LUY207" s="784"/>
      <c r="LUZ207" s="784"/>
      <c r="LVA207" s="784"/>
      <c r="LVB207" s="784"/>
      <c r="LVC207" s="784"/>
      <c r="LVD207" s="784"/>
      <c r="LVE207" s="784"/>
      <c r="LVF207" s="784"/>
      <c r="LVG207" s="784"/>
      <c r="LVH207" s="784"/>
      <c r="LVI207" s="784"/>
      <c r="LVJ207" s="784"/>
      <c r="LVK207" s="784"/>
      <c r="LVL207" s="784"/>
      <c r="LVM207" s="784"/>
      <c r="LVN207" s="784"/>
      <c r="LVO207" s="784"/>
      <c r="LVP207" s="784"/>
      <c r="LVQ207" s="784"/>
      <c r="LVR207" s="784"/>
      <c r="LVS207" s="784"/>
      <c r="LVT207" s="784"/>
      <c r="LVU207" s="784"/>
      <c r="LVV207" s="784"/>
      <c r="LVW207" s="784"/>
      <c r="LVX207" s="784"/>
      <c r="LVY207" s="784"/>
      <c r="LVZ207" s="784"/>
      <c r="LWA207" s="784"/>
      <c r="LWB207" s="784"/>
      <c r="LWC207" s="784"/>
      <c r="LWD207" s="784"/>
      <c r="LWE207" s="784"/>
      <c r="LWF207" s="784"/>
      <c r="LWG207" s="784"/>
      <c r="LWH207" s="784"/>
      <c r="LWI207" s="784"/>
      <c r="LWJ207" s="784"/>
      <c r="LWK207" s="784"/>
      <c r="LWL207" s="784"/>
      <c r="LWM207" s="784"/>
      <c r="LWN207" s="784"/>
      <c r="LWO207" s="784"/>
      <c r="LWP207" s="784"/>
      <c r="LWQ207" s="784"/>
      <c r="LWR207" s="784"/>
      <c r="LWS207" s="784"/>
      <c r="LWT207" s="784"/>
      <c r="LWU207" s="784"/>
      <c r="LWV207" s="784"/>
      <c r="LWW207" s="784"/>
      <c r="LWX207" s="784"/>
      <c r="LWY207" s="784"/>
      <c r="LWZ207" s="784"/>
      <c r="LXA207" s="784"/>
      <c r="LXB207" s="784"/>
      <c r="LXC207" s="784"/>
      <c r="LXD207" s="784"/>
      <c r="LXE207" s="784"/>
      <c r="LXF207" s="784"/>
      <c r="LXG207" s="784"/>
      <c r="LXH207" s="784"/>
      <c r="LXI207" s="784"/>
      <c r="LXJ207" s="784"/>
      <c r="LXK207" s="784"/>
      <c r="LXL207" s="784"/>
      <c r="LXM207" s="784"/>
      <c r="LXN207" s="784"/>
      <c r="LXO207" s="784"/>
      <c r="LXP207" s="784"/>
      <c r="LXQ207" s="784"/>
      <c r="LXR207" s="784"/>
      <c r="LXS207" s="784"/>
      <c r="LXT207" s="784"/>
      <c r="LXU207" s="784"/>
      <c r="LXV207" s="784"/>
      <c r="LXW207" s="784"/>
      <c r="LXX207" s="784"/>
      <c r="LXY207" s="784"/>
      <c r="LXZ207" s="784"/>
      <c r="LYA207" s="784"/>
      <c r="LYB207" s="784"/>
      <c r="LYC207" s="784"/>
      <c r="LYD207" s="784"/>
      <c r="LYE207" s="784"/>
      <c r="LYF207" s="784"/>
      <c r="LYG207" s="784"/>
      <c r="LYH207" s="784"/>
      <c r="LYI207" s="784"/>
      <c r="LYJ207" s="784"/>
      <c r="LYK207" s="784"/>
      <c r="LYL207" s="784"/>
      <c r="LYM207" s="784"/>
      <c r="LYN207" s="784"/>
      <c r="LYO207" s="784"/>
      <c r="LYP207" s="784"/>
      <c r="LYQ207" s="784"/>
      <c r="LYR207" s="784"/>
      <c r="LYS207" s="784"/>
      <c r="LYT207" s="784"/>
      <c r="LYU207" s="784"/>
      <c r="LYV207" s="784"/>
      <c r="LYW207" s="784"/>
      <c r="LYX207" s="784"/>
      <c r="LYY207" s="784"/>
      <c r="LYZ207" s="784"/>
      <c r="LZA207" s="784"/>
      <c r="LZB207" s="784"/>
      <c r="LZC207" s="784"/>
      <c r="LZD207" s="784"/>
      <c r="LZE207" s="784"/>
      <c r="LZF207" s="784"/>
      <c r="LZG207" s="784"/>
      <c r="LZH207" s="784"/>
      <c r="LZI207" s="784"/>
      <c r="LZJ207" s="784"/>
      <c r="LZK207" s="784"/>
      <c r="LZL207" s="784"/>
      <c r="LZM207" s="784"/>
      <c r="LZN207" s="784"/>
      <c r="LZO207" s="784"/>
      <c r="LZP207" s="784"/>
      <c r="LZQ207" s="784"/>
      <c r="LZR207" s="784"/>
      <c r="LZS207" s="784"/>
      <c r="LZT207" s="784"/>
      <c r="LZU207" s="784"/>
      <c r="LZV207" s="784"/>
      <c r="LZW207" s="784"/>
      <c r="LZX207" s="784"/>
      <c r="LZY207" s="784"/>
      <c r="LZZ207" s="784"/>
      <c r="MAA207" s="784"/>
      <c r="MAB207" s="784"/>
      <c r="MAC207" s="784"/>
      <c r="MAD207" s="784"/>
      <c r="MAE207" s="784"/>
      <c r="MAF207" s="784"/>
      <c r="MAG207" s="784"/>
      <c r="MAH207" s="784"/>
      <c r="MAI207" s="784"/>
      <c r="MAJ207" s="784"/>
      <c r="MAK207" s="784"/>
      <c r="MAL207" s="784"/>
      <c r="MAM207" s="784"/>
      <c r="MAN207" s="784"/>
      <c r="MAO207" s="784"/>
      <c r="MAP207" s="784"/>
      <c r="MAQ207" s="784"/>
      <c r="MAR207" s="784"/>
      <c r="MAS207" s="784"/>
      <c r="MAT207" s="784"/>
      <c r="MAU207" s="784"/>
      <c r="MAV207" s="784"/>
      <c r="MAW207" s="784"/>
      <c r="MAX207" s="784"/>
      <c r="MAY207" s="784"/>
      <c r="MAZ207" s="784"/>
      <c r="MBA207" s="784"/>
      <c r="MBB207" s="784"/>
      <c r="MBC207" s="784"/>
      <c r="MBD207" s="784"/>
      <c r="MBE207" s="784"/>
      <c r="MBF207" s="784"/>
      <c r="MBG207" s="784"/>
      <c r="MBH207" s="784"/>
      <c r="MBI207" s="784"/>
      <c r="MBJ207" s="784"/>
      <c r="MBK207" s="784"/>
      <c r="MBL207" s="784"/>
      <c r="MBM207" s="784"/>
      <c r="MBN207" s="784"/>
      <c r="MBO207" s="784"/>
      <c r="MBP207" s="784"/>
      <c r="MBQ207" s="784"/>
      <c r="MBR207" s="784"/>
      <c r="MBS207" s="784"/>
      <c r="MBT207" s="784"/>
      <c r="MBU207" s="784"/>
      <c r="MBV207" s="784"/>
      <c r="MBW207" s="784"/>
      <c r="MBX207" s="784"/>
      <c r="MBY207" s="784"/>
      <c r="MBZ207" s="784"/>
      <c r="MCA207" s="784"/>
      <c r="MCB207" s="784"/>
      <c r="MCC207" s="784"/>
      <c r="MCD207" s="784"/>
      <c r="MCE207" s="784"/>
      <c r="MCF207" s="784"/>
      <c r="MCG207" s="784"/>
      <c r="MCH207" s="784"/>
      <c r="MCI207" s="784"/>
      <c r="MCJ207" s="784"/>
      <c r="MCK207" s="784"/>
      <c r="MCL207" s="784"/>
      <c r="MCM207" s="784"/>
      <c r="MCN207" s="784"/>
      <c r="MCO207" s="784"/>
      <c r="MCP207" s="784"/>
      <c r="MCQ207" s="784"/>
      <c r="MCR207" s="784"/>
      <c r="MCS207" s="784"/>
      <c r="MCT207" s="784"/>
      <c r="MCU207" s="784"/>
      <c r="MCV207" s="784"/>
      <c r="MCW207" s="784"/>
      <c r="MCX207" s="784"/>
      <c r="MCY207" s="784"/>
      <c r="MCZ207" s="784"/>
      <c r="MDA207" s="784"/>
      <c r="MDB207" s="784"/>
      <c r="MDC207" s="784"/>
      <c r="MDD207" s="784"/>
      <c r="MDE207" s="784"/>
      <c r="MDF207" s="784"/>
      <c r="MDG207" s="784"/>
      <c r="MDH207" s="784"/>
      <c r="MDI207" s="784"/>
      <c r="MDJ207" s="784"/>
      <c r="MDK207" s="784"/>
      <c r="MDL207" s="784"/>
      <c r="MDM207" s="784"/>
      <c r="MDN207" s="784"/>
      <c r="MDO207" s="784"/>
      <c r="MDP207" s="784"/>
      <c r="MDQ207" s="784"/>
      <c r="MDR207" s="784"/>
      <c r="MDS207" s="784"/>
      <c r="MDT207" s="784"/>
      <c r="MDU207" s="784"/>
      <c r="MDV207" s="784"/>
      <c r="MDW207" s="784"/>
      <c r="MDX207" s="784"/>
      <c r="MDY207" s="784"/>
      <c r="MDZ207" s="784"/>
      <c r="MEA207" s="784"/>
      <c r="MEB207" s="784"/>
      <c r="MEC207" s="784"/>
      <c r="MED207" s="784"/>
      <c r="MEE207" s="784"/>
      <c r="MEF207" s="784"/>
      <c r="MEG207" s="784"/>
      <c r="MEH207" s="784"/>
      <c r="MEI207" s="784"/>
      <c r="MEJ207" s="784"/>
      <c r="MEK207" s="784"/>
      <c r="MEL207" s="784"/>
      <c r="MEM207" s="784"/>
      <c r="MEN207" s="784"/>
      <c r="MEO207" s="784"/>
      <c r="MEP207" s="784"/>
      <c r="MEQ207" s="784"/>
      <c r="MER207" s="784"/>
      <c r="MES207" s="784"/>
      <c r="MET207" s="784"/>
      <c r="MEU207" s="784"/>
      <c r="MEV207" s="784"/>
      <c r="MEW207" s="784"/>
      <c r="MEX207" s="784"/>
      <c r="MEY207" s="784"/>
      <c r="MEZ207" s="784"/>
      <c r="MFA207" s="784"/>
      <c r="MFB207" s="784"/>
      <c r="MFC207" s="784"/>
      <c r="MFD207" s="784"/>
      <c r="MFE207" s="784"/>
      <c r="MFF207" s="784"/>
      <c r="MFG207" s="784"/>
      <c r="MFH207" s="784"/>
      <c r="MFI207" s="784"/>
      <c r="MFJ207" s="784"/>
      <c r="MFK207" s="784"/>
      <c r="MFL207" s="784"/>
      <c r="MFM207" s="784"/>
      <c r="MFN207" s="784"/>
      <c r="MFO207" s="784"/>
      <c r="MFP207" s="784"/>
      <c r="MFQ207" s="784"/>
      <c r="MFR207" s="784"/>
      <c r="MFS207" s="784"/>
      <c r="MFT207" s="784"/>
      <c r="MFU207" s="784"/>
      <c r="MFV207" s="784"/>
      <c r="MFW207" s="784"/>
      <c r="MFX207" s="784"/>
      <c r="MFY207" s="784"/>
      <c r="MFZ207" s="784"/>
      <c r="MGA207" s="784"/>
      <c r="MGB207" s="784"/>
      <c r="MGC207" s="784"/>
      <c r="MGD207" s="784"/>
      <c r="MGE207" s="784"/>
      <c r="MGF207" s="784"/>
      <c r="MGG207" s="784"/>
      <c r="MGH207" s="784"/>
      <c r="MGI207" s="784"/>
      <c r="MGJ207" s="784"/>
      <c r="MGK207" s="784"/>
      <c r="MGL207" s="784"/>
      <c r="MGM207" s="784"/>
      <c r="MGN207" s="784"/>
      <c r="MGO207" s="784"/>
      <c r="MGP207" s="784"/>
      <c r="MGQ207" s="784"/>
      <c r="MGR207" s="784"/>
      <c r="MGS207" s="784"/>
      <c r="MGT207" s="784"/>
      <c r="MGU207" s="784"/>
      <c r="MGV207" s="784"/>
      <c r="MGW207" s="784"/>
      <c r="MGX207" s="784"/>
      <c r="MGY207" s="784"/>
      <c r="MGZ207" s="784"/>
      <c r="MHA207" s="784"/>
      <c r="MHB207" s="784"/>
      <c r="MHC207" s="784"/>
      <c r="MHD207" s="784"/>
      <c r="MHE207" s="784"/>
      <c r="MHF207" s="784"/>
      <c r="MHG207" s="784"/>
      <c r="MHH207" s="784"/>
      <c r="MHI207" s="784"/>
      <c r="MHJ207" s="784"/>
      <c r="MHK207" s="784"/>
      <c r="MHL207" s="784"/>
      <c r="MHM207" s="784"/>
      <c r="MHN207" s="784"/>
      <c r="MHO207" s="784"/>
      <c r="MHP207" s="784"/>
      <c r="MHQ207" s="784"/>
      <c r="MHR207" s="784"/>
      <c r="MHS207" s="784"/>
      <c r="MHT207" s="784"/>
      <c r="MHU207" s="784"/>
      <c r="MHV207" s="784"/>
      <c r="MHW207" s="784"/>
      <c r="MHX207" s="784"/>
      <c r="MHY207" s="784"/>
      <c r="MHZ207" s="784"/>
      <c r="MIA207" s="784"/>
      <c r="MIB207" s="784"/>
      <c r="MIC207" s="784"/>
      <c r="MID207" s="784"/>
      <c r="MIE207" s="784"/>
      <c r="MIF207" s="784"/>
      <c r="MIG207" s="784"/>
      <c r="MIH207" s="784"/>
      <c r="MII207" s="784"/>
      <c r="MIJ207" s="784"/>
      <c r="MIK207" s="784"/>
      <c r="MIL207" s="784"/>
      <c r="MIM207" s="784"/>
      <c r="MIN207" s="784"/>
      <c r="MIO207" s="784"/>
      <c r="MIP207" s="784"/>
      <c r="MIQ207" s="784"/>
      <c r="MIR207" s="784"/>
      <c r="MIS207" s="784"/>
      <c r="MIT207" s="784"/>
      <c r="MIU207" s="784"/>
      <c r="MIV207" s="784"/>
      <c r="MIW207" s="784"/>
      <c r="MIX207" s="784"/>
      <c r="MIY207" s="784"/>
      <c r="MIZ207" s="784"/>
      <c r="MJA207" s="784"/>
      <c r="MJB207" s="784"/>
      <c r="MJC207" s="784"/>
      <c r="MJD207" s="784"/>
      <c r="MJE207" s="784"/>
      <c r="MJF207" s="784"/>
      <c r="MJG207" s="784"/>
      <c r="MJH207" s="784"/>
      <c r="MJI207" s="784"/>
      <c r="MJJ207" s="784"/>
      <c r="MJK207" s="784"/>
      <c r="MJL207" s="784"/>
      <c r="MJM207" s="784"/>
      <c r="MJN207" s="784"/>
      <c r="MJO207" s="784"/>
      <c r="MJP207" s="784"/>
      <c r="MJQ207" s="784"/>
      <c r="MJR207" s="784"/>
      <c r="MJS207" s="784"/>
      <c r="MJT207" s="784"/>
      <c r="MJU207" s="784"/>
      <c r="MJV207" s="784"/>
      <c r="MJW207" s="784"/>
      <c r="MJX207" s="784"/>
      <c r="MJY207" s="784"/>
      <c r="MJZ207" s="784"/>
      <c r="MKA207" s="784"/>
      <c r="MKB207" s="784"/>
      <c r="MKC207" s="784"/>
      <c r="MKD207" s="784"/>
      <c r="MKE207" s="784"/>
      <c r="MKF207" s="784"/>
      <c r="MKG207" s="784"/>
      <c r="MKH207" s="784"/>
      <c r="MKI207" s="784"/>
      <c r="MKJ207" s="784"/>
      <c r="MKK207" s="784"/>
      <c r="MKL207" s="784"/>
      <c r="MKM207" s="784"/>
      <c r="MKN207" s="784"/>
      <c r="MKO207" s="784"/>
      <c r="MKP207" s="784"/>
      <c r="MKQ207" s="784"/>
      <c r="MKR207" s="784"/>
      <c r="MKS207" s="784"/>
      <c r="MKT207" s="784"/>
      <c r="MKU207" s="784"/>
      <c r="MKV207" s="784"/>
      <c r="MKW207" s="784"/>
      <c r="MKX207" s="784"/>
      <c r="MKY207" s="784"/>
      <c r="MKZ207" s="784"/>
      <c r="MLA207" s="784"/>
      <c r="MLB207" s="784"/>
      <c r="MLC207" s="784"/>
      <c r="MLD207" s="784"/>
      <c r="MLE207" s="784"/>
      <c r="MLF207" s="784"/>
      <c r="MLG207" s="784"/>
      <c r="MLH207" s="784"/>
      <c r="MLI207" s="784"/>
      <c r="MLJ207" s="784"/>
      <c r="MLK207" s="784"/>
      <c r="MLL207" s="784"/>
      <c r="MLM207" s="784"/>
      <c r="MLN207" s="784"/>
      <c r="MLO207" s="784"/>
      <c r="MLP207" s="784"/>
      <c r="MLQ207" s="784"/>
      <c r="MLR207" s="784"/>
      <c r="MLS207" s="784"/>
      <c r="MLT207" s="784"/>
      <c r="MLU207" s="784"/>
      <c r="MLV207" s="784"/>
      <c r="MLW207" s="784"/>
      <c r="MLX207" s="784"/>
      <c r="MLY207" s="784"/>
      <c r="MLZ207" s="784"/>
      <c r="MMA207" s="784"/>
      <c r="MMB207" s="784"/>
      <c r="MMC207" s="784"/>
      <c r="MMD207" s="784"/>
      <c r="MME207" s="784"/>
      <c r="MMF207" s="784"/>
      <c r="MMG207" s="784"/>
      <c r="MMH207" s="784"/>
      <c r="MMI207" s="784"/>
      <c r="MMJ207" s="784"/>
      <c r="MMK207" s="784"/>
      <c r="MML207" s="784"/>
      <c r="MMM207" s="784"/>
      <c r="MMN207" s="784"/>
      <c r="MMO207" s="784"/>
      <c r="MMP207" s="784"/>
      <c r="MMQ207" s="784"/>
      <c r="MMR207" s="784"/>
      <c r="MMS207" s="784"/>
      <c r="MMT207" s="784"/>
      <c r="MMU207" s="784"/>
      <c r="MMV207" s="784"/>
      <c r="MMW207" s="784"/>
      <c r="MMX207" s="784"/>
      <c r="MMY207" s="784"/>
      <c r="MMZ207" s="784"/>
      <c r="MNA207" s="784"/>
      <c r="MNB207" s="784"/>
      <c r="MNC207" s="784"/>
      <c r="MND207" s="784"/>
      <c r="MNE207" s="784"/>
      <c r="MNF207" s="784"/>
      <c r="MNG207" s="784"/>
      <c r="MNH207" s="784"/>
      <c r="MNI207" s="784"/>
      <c r="MNJ207" s="784"/>
      <c r="MNK207" s="784"/>
      <c r="MNL207" s="784"/>
      <c r="MNM207" s="784"/>
      <c r="MNN207" s="784"/>
      <c r="MNO207" s="784"/>
      <c r="MNP207" s="784"/>
      <c r="MNQ207" s="784"/>
      <c r="MNR207" s="784"/>
      <c r="MNS207" s="784"/>
      <c r="MNT207" s="784"/>
      <c r="MNU207" s="784"/>
      <c r="MNV207" s="784"/>
      <c r="MNW207" s="784"/>
      <c r="MNX207" s="784"/>
      <c r="MNY207" s="784"/>
      <c r="MNZ207" s="784"/>
      <c r="MOA207" s="784"/>
      <c r="MOB207" s="784"/>
      <c r="MOC207" s="784"/>
      <c r="MOD207" s="784"/>
      <c r="MOE207" s="784"/>
      <c r="MOF207" s="784"/>
      <c r="MOG207" s="784"/>
      <c r="MOH207" s="784"/>
      <c r="MOI207" s="784"/>
      <c r="MOJ207" s="784"/>
      <c r="MOK207" s="784"/>
      <c r="MOL207" s="784"/>
      <c r="MOM207" s="784"/>
      <c r="MON207" s="784"/>
      <c r="MOO207" s="784"/>
      <c r="MOP207" s="784"/>
      <c r="MOQ207" s="784"/>
      <c r="MOR207" s="784"/>
      <c r="MOS207" s="784"/>
      <c r="MOT207" s="784"/>
      <c r="MOU207" s="784"/>
      <c r="MOV207" s="784"/>
      <c r="MOW207" s="784"/>
      <c r="MOX207" s="784"/>
      <c r="MOY207" s="784"/>
      <c r="MOZ207" s="784"/>
      <c r="MPA207" s="784"/>
      <c r="MPB207" s="784"/>
      <c r="MPC207" s="784"/>
      <c r="MPD207" s="784"/>
      <c r="MPE207" s="784"/>
      <c r="MPF207" s="784"/>
      <c r="MPG207" s="784"/>
      <c r="MPH207" s="784"/>
      <c r="MPI207" s="784"/>
      <c r="MPJ207" s="784"/>
      <c r="MPK207" s="784"/>
      <c r="MPL207" s="784"/>
      <c r="MPM207" s="784"/>
      <c r="MPN207" s="784"/>
      <c r="MPO207" s="784"/>
      <c r="MPP207" s="784"/>
      <c r="MPQ207" s="784"/>
      <c r="MPR207" s="784"/>
      <c r="MPS207" s="784"/>
      <c r="MPT207" s="784"/>
      <c r="MPU207" s="784"/>
      <c r="MPV207" s="784"/>
      <c r="MPW207" s="784"/>
      <c r="MPX207" s="784"/>
      <c r="MPY207" s="784"/>
      <c r="MPZ207" s="784"/>
      <c r="MQA207" s="784"/>
      <c r="MQB207" s="784"/>
      <c r="MQC207" s="784"/>
      <c r="MQD207" s="784"/>
      <c r="MQE207" s="784"/>
      <c r="MQF207" s="784"/>
      <c r="MQG207" s="784"/>
      <c r="MQH207" s="784"/>
      <c r="MQI207" s="784"/>
      <c r="MQJ207" s="784"/>
      <c r="MQK207" s="784"/>
      <c r="MQL207" s="784"/>
      <c r="MQM207" s="784"/>
      <c r="MQN207" s="784"/>
      <c r="MQO207" s="784"/>
      <c r="MQP207" s="784"/>
      <c r="MQQ207" s="784"/>
      <c r="MQR207" s="784"/>
      <c r="MQS207" s="784"/>
      <c r="MQT207" s="784"/>
      <c r="MQU207" s="784"/>
      <c r="MQV207" s="784"/>
      <c r="MQW207" s="784"/>
      <c r="MQX207" s="784"/>
      <c r="MQY207" s="784"/>
      <c r="MQZ207" s="784"/>
      <c r="MRA207" s="784"/>
      <c r="MRB207" s="784"/>
      <c r="MRC207" s="784"/>
      <c r="MRD207" s="784"/>
      <c r="MRE207" s="784"/>
      <c r="MRF207" s="784"/>
      <c r="MRG207" s="784"/>
      <c r="MRH207" s="784"/>
      <c r="MRI207" s="784"/>
      <c r="MRJ207" s="784"/>
      <c r="MRK207" s="784"/>
      <c r="MRL207" s="784"/>
      <c r="MRM207" s="784"/>
      <c r="MRN207" s="784"/>
      <c r="MRO207" s="784"/>
      <c r="MRP207" s="784"/>
      <c r="MRQ207" s="784"/>
      <c r="MRR207" s="784"/>
      <c r="MRS207" s="784"/>
      <c r="MRT207" s="784"/>
      <c r="MRU207" s="784"/>
      <c r="MRV207" s="784"/>
      <c r="MRW207" s="784"/>
      <c r="MRX207" s="784"/>
      <c r="MRY207" s="784"/>
      <c r="MRZ207" s="784"/>
      <c r="MSA207" s="784"/>
      <c r="MSB207" s="784"/>
      <c r="MSC207" s="784"/>
      <c r="MSD207" s="784"/>
      <c r="MSE207" s="784"/>
      <c r="MSF207" s="784"/>
      <c r="MSG207" s="784"/>
      <c r="MSH207" s="784"/>
      <c r="MSI207" s="784"/>
      <c r="MSJ207" s="784"/>
      <c r="MSK207" s="784"/>
      <c r="MSL207" s="784"/>
      <c r="MSM207" s="784"/>
      <c r="MSN207" s="784"/>
      <c r="MSO207" s="784"/>
      <c r="MSP207" s="784"/>
      <c r="MSQ207" s="784"/>
      <c r="MSR207" s="784"/>
      <c r="MSS207" s="784"/>
      <c r="MST207" s="784"/>
      <c r="MSU207" s="784"/>
      <c r="MSV207" s="784"/>
      <c r="MSW207" s="784"/>
      <c r="MSX207" s="784"/>
      <c r="MSY207" s="784"/>
      <c r="MSZ207" s="784"/>
      <c r="MTA207" s="784"/>
      <c r="MTB207" s="784"/>
      <c r="MTC207" s="784"/>
      <c r="MTD207" s="784"/>
      <c r="MTE207" s="784"/>
      <c r="MTF207" s="784"/>
      <c r="MTG207" s="784"/>
      <c r="MTH207" s="784"/>
      <c r="MTI207" s="784"/>
      <c r="MTJ207" s="784"/>
      <c r="MTK207" s="784"/>
      <c r="MTL207" s="784"/>
      <c r="MTM207" s="784"/>
      <c r="MTN207" s="784"/>
      <c r="MTO207" s="784"/>
      <c r="MTP207" s="784"/>
      <c r="MTQ207" s="784"/>
      <c r="MTR207" s="784"/>
      <c r="MTS207" s="784"/>
      <c r="MTT207" s="784"/>
      <c r="MTU207" s="784"/>
      <c r="MTV207" s="784"/>
      <c r="MTW207" s="784"/>
      <c r="MTX207" s="784"/>
      <c r="MTY207" s="784"/>
      <c r="MTZ207" s="784"/>
      <c r="MUA207" s="784"/>
      <c r="MUB207" s="784"/>
      <c r="MUC207" s="784"/>
      <c r="MUD207" s="784"/>
      <c r="MUE207" s="784"/>
      <c r="MUF207" s="784"/>
      <c r="MUG207" s="784"/>
      <c r="MUH207" s="784"/>
      <c r="MUI207" s="784"/>
      <c r="MUJ207" s="784"/>
      <c r="MUK207" s="784"/>
      <c r="MUL207" s="784"/>
      <c r="MUM207" s="784"/>
      <c r="MUN207" s="784"/>
      <c r="MUO207" s="784"/>
      <c r="MUP207" s="784"/>
      <c r="MUQ207" s="784"/>
      <c r="MUR207" s="784"/>
      <c r="MUS207" s="784"/>
      <c r="MUT207" s="784"/>
      <c r="MUU207" s="784"/>
      <c r="MUV207" s="784"/>
      <c r="MUW207" s="784"/>
      <c r="MUX207" s="784"/>
      <c r="MUY207" s="784"/>
      <c r="MUZ207" s="784"/>
      <c r="MVA207" s="784"/>
      <c r="MVB207" s="784"/>
      <c r="MVC207" s="784"/>
      <c r="MVD207" s="784"/>
      <c r="MVE207" s="784"/>
      <c r="MVF207" s="784"/>
      <c r="MVG207" s="784"/>
      <c r="MVH207" s="784"/>
      <c r="MVI207" s="784"/>
      <c r="MVJ207" s="784"/>
      <c r="MVK207" s="784"/>
      <c r="MVL207" s="784"/>
      <c r="MVM207" s="784"/>
      <c r="MVN207" s="784"/>
      <c r="MVO207" s="784"/>
      <c r="MVP207" s="784"/>
      <c r="MVQ207" s="784"/>
      <c r="MVR207" s="784"/>
      <c r="MVS207" s="784"/>
      <c r="MVT207" s="784"/>
      <c r="MVU207" s="784"/>
      <c r="MVV207" s="784"/>
      <c r="MVW207" s="784"/>
      <c r="MVX207" s="784"/>
      <c r="MVY207" s="784"/>
      <c r="MVZ207" s="784"/>
      <c r="MWA207" s="784"/>
      <c r="MWB207" s="784"/>
      <c r="MWC207" s="784"/>
      <c r="MWD207" s="784"/>
      <c r="MWE207" s="784"/>
      <c r="MWF207" s="784"/>
      <c r="MWG207" s="784"/>
      <c r="MWH207" s="784"/>
      <c r="MWI207" s="784"/>
      <c r="MWJ207" s="784"/>
      <c r="MWK207" s="784"/>
      <c r="MWL207" s="784"/>
      <c r="MWM207" s="784"/>
      <c r="MWN207" s="784"/>
      <c r="MWO207" s="784"/>
      <c r="MWP207" s="784"/>
      <c r="MWQ207" s="784"/>
      <c r="MWR207" s="784"/>
      <c r="MWS207" s="784"/>
      <c r="MWT207" s="784"/>
      <c r="MWU207" s="784"/>
      <c r="MWV207" s="784"/>
      <c r="MWW207" s="784"/>
      <c r="MWX207" s="784"/>
      <c r="MWY207" s="784"/>
      <c r="MWZ207" s="784"/>
      <c r="MXA207" s="784"/>
      <c r="MXB207" s="784"/>
      <c r="MXC207" s="784"/>
      <c r="MXD207" s="784"/>
      <c r="MXE207" s="784"/>
      <c r="MXF207" s="784"/>
      <c r="MXG207" s="784"/>
      <c r="MXH207" s="784"/>
      <c r="MXI207" s="784"/>
      <c r="MXJ207" s="784"/>
      <c r="MXK207" s="784"/>
      <c r="MXL207" s="784"/>
      <c r="MXM207" s="784"/>
      <c r="MXN207" s="784"/>
      <c r="MXO207" s="784"/>
      <c r="MXP207" s="784"/>
      <c r="MXQ207" s="784"/>
      <c r="MXR207" s="784"/>
      <c r="MXS207" s="784"/>
      <c r="MXT207" s="784"/>
      <c r="MXU207" s="784"/>
      <c r="MXV207" s="784"/>
      <c r="MXW207" s="784"/>
      <c r="MXX207" s="784"/>
      <c r="MXY207" s="784"/>
      <c r="MXZ207" s="784"/>
      <c r="MYA207" s="784"/>
      <c r="MYB207" s="784"/>
      <c r="MYC207" s="784"/>
      <c r="MYD207" s="784"/>
      <c r="MYE207" s="784"/>
      <c r="MYF207" s="784"/>
      <c r="MYG207" s="784"/>
      <c r="MYH207" s="784"/>
      <c r="MYI207" s="784"/>
      <c r="MYJ207" s="784"/>
      <c r="MYK207" s="784"/>
      <c r="MYL207" s="784"/>
      <c r="MYM207" s="784"/>
      <c r="MYN207" s="784"/>
      <c r="MYO207" s="784"/>
      <c r="MYP207" s="784"/>
      <c r="MYQ207" s="784"/>
      <c r="MYR207" s="784"/>
      <c r="MYS207" s="784"/>
      <c r="MYT207" s="784"/>
      <c r="MYU207" s="784"/>
      <c r="MYV207" s="784"/>
      <c r="MYW207" s="784"/>
      <c r="MYX207" s="784"/>
      <c r="MYY207" s="784"/>
      <c r="MYZ207" s="784"/>
      <c r="MZA207" s="784"/>
      <c r="MZB207" s="784"/>
      <c r="MZC207" s="784"/>
      <c r="MZD207" s="784"/>
      <c r="MZE207" s="784"/>
      <c r="MZF207" s="784"/>
      <c r="MZG207" s="784"/>
      <c r="MZH207" s="784"/>
      <c r="MZI207" s="784"/>
      <c r="MZJ207" s="784"/>
      <c r="MZK207" s="784"/>
      <c r="MZL207" s="784"/>
      <c r="MZM207" s="784"/>
      <c r="MZN207" s="784"/>
      <c r="MZO207" s="784"/>
      <c r="MZP207" s="784"/>
      <c r="MZQ207" s="784"/>
      <c r="MZR207" s="784"/>
      <c r="MZS207" s="784"/>
      <c r="MZT207" s="784"/>
      <c r="MZU207" s="784"/>
      <c r="MZV207" s="784"/>
      <c r="MZW207" s="784"/>
      <c r="MZX207" s="784"/>
      <c r="MZY207" s="784"/>
      <c r="MZZ207" s="784"/>
      <c r="NAA207" s="784"/>
      <c r="NAB207" s="784"/>
      <c r="NAC207" s="784"/>
      <c r="NAD207" s="784"/>
      <c r="NAE207" s="784"/>
      <c r="NAF207" s="784"/>
      <c r="NAG207" s="784"/>
      <c r="NAH207" s="784"/>
      <c r="NAI207" s="784"/>
      <c r="NAJ207" s="784"/>
      <c r="NAK207" s="784"/>
      <c r="NAL207" s="784"/>
      <c r="NAM207" s="784"/>
      <c r="NAN207" s="784"/>
      <c r="NAO207" s="784"/>
      <c r="NAP207" s="784"/>
      <c r="NAQ207" s="784"/>
      <c r="NAR207" s="784"/>
      <c r="NAS207" s="784"/>
      <c r="NAT207" s="784"/>
      <c r="NAU207" s="784"/>
      <c r="NAV207" s="784"/>
      <c r="NAW207" s="784"/>
      <c r="NAX207" s="784"/>
      <c r="NAY207" s="784"/>
      <c r="NAZ207" s="784"/>
      <c r="NBA207" s="784"/>
      <c r="NBB207" s="784"/>
      <c r="NBC207" s="784"/>
      <c r="NBD207" s="784"/>
      <c r="NBE207" s="784"/>
      <c r="NBF207" s="784"/>
      <c r="NBG207" s="784"/>
      <c r="NBH207" s="784"/>
      <c r="NBI207" s="784"/>
      <c r="NBJ207" s="784"/>
      <c r="NBK207" s="784"/>
      <c r="NBL207" s="784"/>
      <c r="NBM207" s="784"/>
      <c r="NBN207" s="784"/>
      <c r="NBO207" s="784"/>
      <c r="NBP207" s="784"/>
      <c r="NBQ207" s="784"/>
      <c r="NBR207" s="784"/>
      <c r="NBS207" s="784"/>
      <c r="NBT207" s="784"/>
      <c r="NBU207" s="784"/>
      <c r="NBV207" s="784"/>
      <c r="NBW207" s="784"/>
      <c r="NBX207" s="784"/>
      <c r="NBY207" s="784"/>
      <c r="NBZ207" s="784"/>
      <c r="NCA207" s="784"/>
      <c r="NCB207" s="784"/>
      <c r="NCC207" s="784"/>
      <c r="NCD207" s="784"/>
      <c r="NCE207" s="784"/>
      <c r="NCF207" s="784"/>
      <c r="NCG207" s="784"/>
      <c r="NCH207" s="784"/>
      <c r="NCI207" s="784"/>
      <c r="NCJ207" s="784"/>
      <c r="NCK207" s="784"/>
      <c r="NCL207" s="784"/>
      <c r="NCM207" s="784"/>
      <c r="NCN207" s="784"/>
      <c r="NCO207" s="784"/>
      <c r="NCP207" s="784"/>
      <c r="NCQ207" s="784"/>
      <c r="NCR207" s="784"/>
      <c r="NCS207" s="784"/>
      <c r="NCT207" s="784"/>
      <c r="NCU207" s="784"/>
      <c r="NCV207" s="784"/>
      <c r="NCW207" s="784"/>
      <c r="NCX207" s="784"/>
      <c r="NCY207" s="784"/>
      <c r="NCZ207" s="784"/>
      <c r="NDA207" s="784"/>
      <c r="NDB207" s="784"/>
      <c r="NDC207" s="784"/>
      <c r="NDD207" s="784"/>
      <c r="NDE207" s="784"/>
      <c r="NDF207" s="784"/>
      <c r="NDG207" s="784"/>
      <c r="NDH207" s="784"/>
      <c r="NDI207" s="784"/>
      <c r="NDJ207" s="784"/>
      <c r="NDK207" s="784"/>
      <c r="NDL207" s="784"/>
      <c r="NDM207" s="784"/>
      <c r="NDN207" s="784"/>
      <c r="NDO207" s="784"/>
      <c r="NDP207" s="784"/>
      <c r="NDQ207" s="784"/>
      <c r="NDR207" s="784"/>
      <c r="NDS207" s="784"/>
      <c r="NDT207" s="784"/>
      <c r="NDU207" s="784"/>
      <c r="NDV207" s="784"/>
      <c r="NDW207" s="784"/>
      <c r="NDX207" s="784"/>
      <c r="NDY207" s="784"/>
      <c r="NDZ207" s="784"/>
      <c r="NEA207" s="784"/>
      <c r="NEB207" s="784"/>
      <c r="NEC207" s="784"/>
      <c r="NED207" s="784"/>
      <c r="NEE207" s="784"/>
      <c r="NEF207" s="784"/>
      <c r="NEG207" s="784"/>
      <c r="NEH207" s="784"/>
      <c r="NEI207" s="784"/>
      <c r="NEJ207" s="784"/>
      <c r="NEK207" s="784"/>
      <c r="NEL207" s="784"/>
      <c r="NEM207" s="784"/>
      <c r="NEN207" s="784"/>
      <c r="NEO207" s="784"/>
      <c r="NEP207" s="784"/>
      <c r="NEQ207" s="784"/>
      <c r="NER207" s="784"/>
      <c r="NES207" s="784"/>
      <c r="NET207" s="784"/>
      <c r="NEU207" s="784"/>
      <c r="NEV207" s="784"/>
      <c r="NEW207" s="784"/>
      <c r="NEX207" s="784"/>
      <c r="NEY207" s="784"/>
      <c r="NEZ207" s="784"/>
      <c r="NFA207" s="784"/>
      <c r="NFB207" s="784"/>
      <c r="NFC207" s="784"/>
      <c r="NFD207" s="784"/>
      <c r="NFE207" s="784"/>
      <c r="NFF207" s="784"/>
      <c r="NFG207" s="784"/>
      <c r="NFH207" s="784"/>
      <c r="NFI207" s="784"/>
      <c r="NFJ207" s="784"/>
      <c r="NFK207" s="784"/>
      <c r="NFL207" s="784"/>
      <c r="NFM207" s="784"/>
      <c r="NFN207" s="784"/>
      <c r="NFO207" s="784"/>
      <c r="NFP207" s="784"/>
      <c r="NFQ207" s="784"/>
      <c r="NFR207" s="784"/>
      <c r="NFS207" s="784"/>
      <c r="NFT207" s="784"/>
      <c r="NFU207" s="784"/>
      <c r="NFV207" s="784"/>
      <c r="NFW207" s="784"/>
      <c r="NFX207" s="784"/>
      <c r="NFY207" s="784"/>
      <c r="NFZ207" s="784"/>
      <c r="NGA207" s="784"/>
      <c r="NGB207" s="784"/>
      <c r="NGC207" s="784"/>
      <c r="NGD207" s="784"/>
      <c r="NGE207" s="784"/>
      <c r="NGF207" s="784"/>
      <c r="NGG207" s="784"/>
      <c r="NGH207" s="784"/>
      <c r="NGI207" s="784"/>
      <c r="NGJ207" s="784"/>
      <c r="NGK207" s="784"/>
      <c r="NGL207" s="784"/>
      <c r="NGM207" s="784"/>
      <c r="NGN207" s="784"/>
      <c r="NGO207" s="784"/>
      <c r="NGP207" s="784"/>
      <c r="NGQ207" s="784"/>
      <c r="NGR207" s="784"/>
      <c r="NGS207" s="784"/>
      <c r="NGT207" s="784"/>
      <c r="NGU207" s="784"/>
      <c r="NGV207" s="784"/>
      <c r="NGW207" s="784"/>
      <c r="NGX207" s="784"/>
      <c r="NGY207" s="784"/>
      <c r="NGZ207" s="784"/>
      <c r="NHA207" s="784"/>
      <c r="NHB207" s="784"/>
      <c r="NHC207" s="784"/>
      <c r="NHD207" s="784"/>
      <c r="NHE207" s="784"/>
      <c r="NHF207" s="784"/>
      <c r="NHG207" s="784"/>
      <c r="NHH207" s="784"/>
      <c r="NHI207" s="784"/>
      <c r="NHJ207" s="784"/>
      <c r="NHK207" s="784"/>
      <c r="NHL207" s="784"/>
      <c r="NHM207" s="784"/>
      <c r="NHN207" s="784"/>
      <c r="NHO207" s="784"/>
      <c r="NHP207" s="784"/>
      <c r="NHQ207" s="784"/>
      <c r="NHR207" s="784"/>
      <c r="NHS207" s="784"/>
      <c r="NHT207" s="784"/>
      <c r="NHU207" s="784"/>
      <c r="NHV207" s="784"/>
      <c r="NHW207" s="784"/>
      <c r="NHX207" s="784"/>
      <c r="NHY207" s="784"/>
      <c r="NHZ207" s="784"/>
      <c r="NIA207" s="784"/>
      <c r="NIB207" s="784"/>
      <c r="NIC207" s="784"/>
      <c r="NID207" s="784"/>
      <c r="NIE207" s="784"/>
      <c r="NIF207" s="784"/>
      <c r="NIG207" s="784"/>
      <c r="NIH207" s="784"/>
      <c r="NII207" s="784"/>
      <c r="NIJ207" s="784"/>
      <c r="NIK207" s="784"/>
      <c r="NIL207" s="784"/>
      <c r="NIM207" s="784"/>
      <c r="NIN207" s="784"/>
      <c r="NIO207" s="784"/>
      <c r="NIP207" s="784"/>
      <c r="NIQ207" s="784"/>
      <c r="NIR207" s="784"/>
      <c r="NIS207" s="784"/>
      <c r="NIT207" s="784"/>
      <c r="NIU207" s="784"/>
      <c r="NIV207" s="784"/>
      <c r="NIW207" s="784"/>
      <c r="NIX207" s="784"/>
      <c r="NIY207" s="784"/>
      <c r="NIZ207" s="784"/>
      <c r="NJA207" s="784"/>
      <c r="NJB207" s="784"/>
      <c r="NJC207" s="784"/>
      <c r="NJD207" s="784"/>
      <c r="NJE207" s="784"/>
      <c r="NJF207" s="784"/>
      <c r="NJG207" s="784"/>
      <c r="NJH207" s="784"/>
      <c r="NJI207" s="784"/>
      <c r="NJJ207" s="784"/>
      <c r="NJK207" s="784"/>
      <c r="NJL207" s="784"/>
      <c r="NJM207" s="784"/>
      <c r="NJN207" s="784"/>
      <c r="NJO207" s="784"/>
      <c r="NJP207" s="784"/>
      <c r="NJQ207" s="784"/>
      <c r="NJR207" s="784"/>
      <c r="NJS207" s="784"/>
      <c r="NJT207" s="784"/>
      <c r="NJU207" s="784"/>
      <c r="NJV207" s="784"/>
      <c r="NJW207" s="784"/>
      <c r="NJX207" s="784"/>
      <c r="NJY207" s="784"/>
      <c r="NJZ207" s="784"/>
      <c r="NKA207" s="784"/>
      <c r="NKB207" s="784"/>
      <c r="NKC207" s="784"/>
      <c r="NKD207" s="784"/>
      <c r="NKE207" s="784"/>
      <c r="NKF207" s="784"/>
      <c r="NKG207" s="784"/>
      <c r="NKH207" s="784"/>
      <c r="NKI207" s="784"/>
      <c r="NKJ207" s="784"/>
      <c r="NKK207" s="784"/>
      <c r="NKL207" s="784"/>
      <c r="NKM207" s="784"/>
      <c r="NKN207" s="784"/>
      <c r="NKO207" s="784"/>
      <c r="NKP207" s="784"/>
      <c r="NKQ207" s="784"/>
      <c r="NKR207" s="784"/>
      <c r="NKS207" s="784"/>
      <c r="NKT207" s="784"/>
      <c r="NKU207" s="784"/>
      <c r="NKV207" s="784"/>
      <c r="NKW207" s="784"/>
      <c r="NKX207" s="784"/>
      <c r="NKY207" s="784"/>
      <c r="NKZ207" s="784"/>
      <c r="NLA207" s="784"/>
      <c r="NLB207" s="784"/>
      <c r="NLC207" s="784"/>
      <c r="NLD207" s="784"/>
      <c r="NLE207" s="784"/>
      <c r="NLF207" s="784"/>
      <c r="NLG207" s="784"/>
      <c r="NLH207" s="784"/>
      <c r="NLI207" s="784"/>
      <c r="NLJ207" s="784"/>
      <c r="NLK207" s="784"/>
      <c r="NLL207" s="784"/>
      <c r="NLM207" s="784"/>
      <c r="NLN207" s="784"/>
      <c r="NLO207" s="784"/>
      <c r="NLP207" s="784"/>
      <c r="NLQ207" s="784"/>
      <c r="NLR207" s="784"/>
      <c r="NLS207" s="784"/>
      <c r="NLT207" s="784"/>
      <c r="NLU207" s="784"/>
      <c r="NLV207" s="784"/>
      <c r="NLW207" s="784"/>
      <c r="NLX207" s="784"/>
      <c r="NLY207" s="784"/>
      <c r="NLZ207" s="784"/>
      <c r="NMA207" s="784"/>
      <c r="NMB207" s="784"/>
      <c r="NMC207" s="784"/>
      <c r="NMD207" s="784"/>
      <c r="NME207" s="784"/>
      <c r="NMF207" s="784"/>
      <c r="NMG207" s="784"/>
      <c r="NMH207" s="784"/>
      <c r="NMI207" s="784"/>
      <c r="NMJ207" s="784"/>
      <c r="NMK207" s="784"/>
      <c r="NML207" s="784"/>
      <c r="NMM207" s="784"/>
      <c r="NMN207" s="784"/>
      <c r="NMO207" s="784"/>
      <c r="NMP207" s="784"/>
      <c r="NMQ207" s="784"/>
      <c r="NMR207" s="784"/>
      <c r="NMS207" s="784"/>
      <c r="NMT207" s="784"/>
      <c r="NMU207" s="784"/>
      <c r="NMV207" s="784"/>
      <c r="NMW207" s="784"/>
      <c r="NMX207" s="784"/>
      <c r="NMY207" s="784"/>
      <c r="NMZ207" s="784"/>
      <c r="NNA207" s="784"/>
      <c r="NNB207" s="784"/>
      <c r="NNC207" s="784"/>
      <c r="NND207" s="784"/>
      <c r="NNE207" s="784"/>
      <c r="NNF207" s="784"/>
      <c r="NNG207" s="784"/>
      <c r="NNH207" s="784"/>
      <c r="NNI207" s="784"/>
      <c r="NNJ207" s="784"/>
      <c r="NNK207" s="784"/>
      <c r="NNL207" s="784"/>
      <c r="NNM207" s="784"/>
      <c r="NNN207" s="784"/>
      <c r="NNO207" s="784"/>
      <c r="NNP207" s="784"/>
      <c r="NNQ207" s="784"/>
      <c r="NNR207" s="784"/>
      <c r="NNS207" s="784"/>
      <c r="NNT207" s="784"/>
      <c r="NNU207" s="784"/>
      <c r="NNV207" s="784"/>
      <c r="NNW207" s="784"/>
      <c r="NNX207" s="784"/>
      <c r="NNY207" s="784"/>
      <c r="NNZ207" s="784"/>
      <c r="NOA207" s="784"/>
      <c r="NOB207" s="784"/>
      <c r="NOC207" s="784"/>
      <c r="NOD207" s="784"/>
      <c r="NOE207" s="784"/>
      <c r="NOF207" s="784"/>
      <c r="NOG207" s="784"/>
      <c r="NOH207" s="784"/>
      <c r="NOI207" s="784"/>
      <c r="NOJ207" s="784"/>
      <c r="NOK207" s="784"/>
      <c r="NOL207" s="784"/>
      <c r="NOM207" s="784"/>
      <c r="NON207" s="784"/>
      <c r="NOO207" s="784"/>
      <c r="NOP207" s="784"/>
      <c r="NOQ207" s="784"/>
      <c r="NOR207" s="784"/>
      <c r="NOS207" s="784"/>
      <c r="NOT207" s="784"/>
      <c r="NOU207" s="784"/>
      <c r="NOV207" s="784"/>
      <c r="NOW207" s="784"/>
      <c r="NOX207" s="784"/>
      <c r="NOY207" s="784"/>
      <c r="NOZ207" s="784"/>
      <c r="NPA207" s="784"/>
      <c r="NPB207" s="784"/>
      <c r="NPC207" s="784"/>
      <c r="NPD207" s="784"/>
      <c r="NPE207" s="784"/>
      <c r="NPF207" s="784"/>
      <c r="NPG207" s="784"/>
      <c r="NPH207" s="784"/>
      <c r="NPI207" s="784"/>
      <c r="NPJ207" s="784"/>
      <c r="NPK207" s="784"/>
      <c r="NPL207" s="784"/>
      <c r="NPM207" s="784"/>
      <c r="NPN207" s="784"/>
      <c r="NPO207" s="784"/>
      <c r="NPP207" s="784"/>
      <c r="NPQ207" s="784"/>
      <c r="NPR207" s="784"/>
      <c r="NPS207" s="784"/>
      <c r="NPT207" s="784"/>
      <c r="NPU207" s="784"/>
      <c r="NPV207" s="784"/>
      <c r="NPW207" s="784"/>
      <c r="NPX207" s="784"/>
      <c r="NPY207" s="784"/>
      <c r="NPZ207" s="784"/>
      <c r="NQA207" s="784"/>
      <c r="NQB207" s="784"/>
      <c r="NQC207" s="784"/>
      <c r="NQD207" s="784"/>
      <c r="NQE207" s="784"/>
      <c r="NQF207" s="784"/>
      <c r="NQG207" s="784"/>
      <c r="NQH207" s="784"/>
      <c r="NQI207" s="784"/>
      <c r="NQJ207" s="784"/>
      <c r="NQK207" s="784"/>
      <c r="NQL207" s="784"/>
      <c r="NQM207" s="784"/>
      <c r="NQN207" s="784"/>
      <c r="NQO207" s="784"/>
      <c r="NQP207" s="784"/>
      <c r="NQQ207" s="784"/>
      <c r="NQR207" s="784"/>
      <c r="NQS207" s="784"/>
      <c r="NQT207" s="784"/>
      <c r="NQU207" s="784"/>
      <c r="NQV207" s="784"/>
      <c r="NQW207" s="784"/>
      <c r="NQX207" s="784"/>
      <c r="NQY207" s="784"/>
      <c r="NQZ207" s="784"/>
      <c r="NRA207" s="784"/>
      <c r="NRB207" s="784"/>
      <c r="NRC207" s="784"/>
      <c r="NRD207" s="784"/>
      <c r="NRE207" s="784"/>
      <c r="NRF207" s="784"/>
      <c r="NRG207" s="784"/>
      <c r="NRH207" s="784"/>
      <c r="NRI207" s="784"/>
      <c r="NRJ207" s="784"/>
      <c r="NRK207" s="784"/>
      <c r="NRL207" s="784"/>
      <c r="NRM207" s="784"/>
      <c r="NRN207" s="784"/>
      <c r="NRO207" s="784"/>
      <c r="NRP207" s="784"/>
      <c r="NRQ207" s="784"/>
      <c r="NRR207" s="784"/>
      <c r="NRS207" s="784"/>
      <c r="NRT207" s="784"/>
      <c r="NRU207" s="784"/>
      <c r="NRV207" s="784"/>
      <c r="NRW207" s="784"/>
      <c r="NRX207" s="784"/>
      <c r="NRY207" s="784"/>
      <c r="NRZ207" s="784"/>
      <c r="NSA207" s="784"/>
      <c r="NSB207" s="784"/>
      <c r="NSC207" s="784"/>
      <c r="NSD207" s="784"/>
      <c r="NSE207" s="784"/>
      <c r="NSF207" s="784"/>
      <c r="NSG207" s="784"/>
      <c r="NSH207" s="784"/>
      <c r="NSI207" s="784"/>
      <c r="NSJ207" s="784"/>
      <c r="NSK207" s="784"/>
      <c r="NSL207" s="784"/>
      <c r="NSM207" s="784"/>
      <c r="NSN207" s="784"/>
      <c r="NSO207" s="784"/>
      <c r="NSP207" s="784"/>
      <c r="NSQ207" s="784"/>
      <c r="NSR207" s="784"/>
      <c r="NSS207" s="784"/>
      <c r="NST207" s="784"/>
      <c r="NSU207" s="784"/>
      <c r="NSV207" s="784"/>
      <c r="NSW207" s="784"/>
      <c r="NSX207" s="784"/>
      <c r="NSY207" s="784"/>
      <c r="NSZ207" s="784"/>
      <c r="NTA207" s="784"/>
      <c r="NTB207" s="784"/>
      <c r="NTC207" s="784"/>
      <c r="NTD207" s="784"/>
      <c r="NTE207" s="784"/>
      <c r="NTF207" s="784"/>
      <c r="NTG207" s="784"/>
      <c r="NTH207" s="784"/>
      <c r="NTI207" s="784"/>
      <c r="NTJ207" s="784"/>
      <c r="NTK207" s="784"/>
      <c r="NTL207" s="784"/>
      <c r="NTM207" s="784"/>
      <c r="NTN207" s="784"/>
      <c r="NTO207" s="784"/>
      <c r="NTP207" s="784"/>
      <c r="NTQ207" s="784"/>
      <c r="NTR207" s="784"/>
      <c r="NTS207" s="784"/>
      <c r="NTT207" s="784"/>
      <c r="NTU207" s="784"/>
      <c r="NTV207" s="784"/>
      <c r="NTW207" s="784"/>
      <c r="NTX207" s="784"/>
      <c r="NTY207" s="784"/>
      <c r="NTZ207" s="784"/>
      <c r="NUA207" s="784"/>
      <c r="NUB207" s="784"/>
      <c r="NUC207" s="784"/>
      <c r="NUD207" s="784"/>
      <c r="NUE207" s="784"/>
      <c r="NUF207" s="784"/>
      <c r="NUG207" s="784"/>
      <c r="NUH207" s="784"/>
      <c r="NUI207" s="784"/>
      <c r="NUJ207" s="784"/>
      <c r="NUK207" s="784"/>
      <c r="NUL207" s="784"/>
      <c r="NUM207" s="784"/>
      <c r="NUN207" s="784"/>
      <c r="NUO207" s="784"/>
      <c r="NUP207" s="784"/>
      <c r="NUQ207" s="784"/>
      <c r="NUR207" s="784"/>
      <c r="NUS207" s="784"/>
      <c r="NUT207" s="784"/>
      <c r="NUU207" s="784"/>
      <c r="NUV207" s="784"/>
      <c r="NUW207" s="784"/>
      <c r="NUX207" s="784"/>
      <c r="NUY207" s="784"/>
      <c r="NUZ207" s="784"/>
      <c r="NVA207" s="784"/>
      <c r="NVB207" s="784"/>
      <c r="NVC207" s="784"/>
      <c r="NVD207" s="784"/>
      <c r="NVE207" s="784"/>
      <c r="NVF207" s="784"/>
      <c r="NVG207" s="784"/>
      <c r="NVH207" s="784"/>
      <c r="NVI207" s="784"/>
      <c r="NVJ207" s="784"/>
      <c r="NVK207" s="784"/>
      <c r="NVL207" s="784"/>
      <c r="NVM207" s="784"/>
      <c r="NVN207" s="784"/>
      <c r="NVO207" s="784"/>
      <c r="NVP207" s="784"/>
      <c r="NVQ207" s="784"/>
      <c r="NVR207" s="784"/>
      <c r="NVS207" s="784"/>
      <c r="NVT207" s="784"/>
      <c r="NVU207" s="784"/>
      <c r="NVV207" s="784"/>
      <c r="NVW207" s="784"/>
      <c r="NVX207" s="784"/>
      <c r="NVY207" s="784"/>
      <c r="NVZ207" s="784"/>
      <c r="NWA207" s="784"/>
      <c r="NWB207" s="784"/>
      <c r="NWC207" s="784"/>
      <c r="NWD207" s="784"/>
      <c r="NWE207" s="784"/>
      <c r="NWF207" s="784"/>
      <c r="NWG207" s="784"/>
      <c r="NWH207" s="784"/>
      <c r="NWI207" s="784"/>
      <c r="NWJ207" s="784"/>
      <c r="NWK207" s="784"/>
      <c r="NWL207" s="784"/>
      <c r="NWM207" s="784"/>
      <c r="NWN207" s="784"/>
      <c r="NWO207" s="784"/>
      <c r="NWP207" s="784"/>
      <c r="NWQ207" s="784"/>
      <c r="NWR207" s="784"/>
      <c r="NWS207" s="784"/>
      <c r="NWT207" s="784"/>
      <c r="NWU207" s="784"/>
      <c r="NWV207" s="784"/>
      <c r="NWW207" s="784"/>
      <c r="NWX207" s="784"/>
      <c r="NWY207" s="784"/>
      <c r="NWZ207" s="784"/>
      <c r="NXA207" s="784"/>
      <c r="NXB207" s="784"/>
      <c r="NXC207" s="784"/>
      <c r="NXD207" s="784"/>
      <c r="NXE207" s="784"/>
      <c r="NXF207" s="784"/>
      <c r="NXG207" s="784"/>
      <c r="NXH207" s="784"/>
      <c r="NXI207" s="784"/>
      <c r="NXJ207" s="784"/>
      <c r="NXK207" s="784"/>
      <c r="NXL207" s="784"/>
      <c r="NXM207" s="784"/>
      <c r="NXN207" s="784"/>
      <c r="NXO207" s="784"/>
      <c r="NXP207" s="784"/>
      <c r="NXQ207" s="784"/>
      <c r="NXR207" s="784"/>
      <c r="NXS207" s="784"/>
      <c r="NXT207" s="784"/>
      <c r="NXU207" s="784"/>
      <c r="NXV207" s="784"/>
      <c r="NXW207" s="784"/>
      <c r="NXX207" s="784"/>
      <c r="NXY207" s="784"/>
      <c r="NXZ207" s="784"/>
      <c r="NYA207" s="784"/>
      <c r="NYB207" s="784"/>
      <c r="NYC207" s="784"/>
      <c r="NYD207" s="784"/>
      <c r="NYE207" s="784"/>
      <c r="NYF207" s="784"/>
      <c r="NYG207" s="784"/>
      <c r="NYH207" s="784"/>
      <c r="NYI207" s="784"/>
      <c r="NYJ207" s="784"/>
      <c r="NYK207" s="784"/>
      <c r="NYL207" s="784"/>
      <c r="NYM207" s="784"/>
      <c r="NYN207" s="784"/>
      <c r="NYO207" s="784"/>
      <c r="NYP207" s="784"/>
      <c r="NYQ207" s="784"/>
      <c r="NYR207" s="784"/>
      <c r="NYS207" s="784"/>
      <c r="NYT207" s="784"/>
      <c r="NYU207" s="784"/>
      <c r="NYV207" s="784"/>
      <c r="NYW207" s="784"/>
      <c r="NYX207" s="784"/>
      <c r="NYY207" s="784"/>
      <c r="NYZ207" s="784"/>
      <c r="NZA207" s="784"/>
      <c r="NZB207" s="784"/>
      <c r="NZC207" s="784"/>
      <c r="NZD207" s="784"/>
      <c r="NZE207" s="784"/>
      <c r="NZF207" s="784"/>
      <c r="NZG207" s="784"/>
      <c r="NZH207" s="784"/>
      <c r="NZI207" s="784"/>
      <c r="NZJ207" s="784"/>
      <c r="NZK207" s="784"/>
      <c r="NZL207" s="784"/>
      <c r="NZM207" s="784"/>
      <c r="NZN207" s="784"/>
      <c r="NZO207" s="784"/>
      <c r="NZP207" s="784"/>
      <c r="NZQ207" s="784"/>
      <c r="NZR207" s="784"/>
      <c r="NZS207" s="784"/>
      <c r="NZT207" s="784"/>
      <c r="NZU207" s="784"/>
      <c r="NZV207" s="784"/>
      <c r="NZW207" s="784"/>
      <c r="NZX207" s="784"/>
      <c r="NZY207" s="784"/>
      <c r="NZZ207" s="784"/>
      <c r="OAA207" s="784"/>
      <c r="OAB207" s="784"/>
      <c r="OAC207" s="784"/>
      <c r="OAD207" s="784"/>
      <c r="OAE207" s="784"/>
      <c r="OAF207" s="784"/>
      <c r="OAG207" s="784"/>
      <c r="OAH207" s="784"/>
      <c r="OAI207" s="784"/>
      <c r="OAJ207" s="784"/>
      <c r="OAK207" s="784"/>
      <c r="OAL207" s="784"/>
      <c r="OAM207" s="784"/>
      <c r="OAN207" s="784"/>
      <c r="OAO207" s="784"/>
      <c r="OAP207" s="784"/>
      <c r="OAQ207" s="784"/>
      <c r="OAR207" s="784"/>
      <c r="OAS207" s="784"/>
      <c r="OAT207" s="784"/>
      <c r="OAU207" s="784"/>
      <c r="OAV207" s="784"/>
      <c r="OAW207" s="784"/>
      <c r="OAX207" s="784"/>
      <c r="OAY207" s="784"/>
      <c r="OAZ207" s="784"/>
      <c r="OBA207" s="784"/>
      <c r="OBB207" s="784"/>
      <c r="OBC207" s="784"/>
      <c r="OBD207" s="784"/>
      <c r="OBE207" s="784"/>
      <c r="OBF207" s="784"/>
      <c r="OBG207" s="784"/>
      <c r="OBH207" s="784"/>
      <c r="OBI207" s="784"/>
      <c r="OBJ207" s="784"/>
      <c r="OBK207" s="784"/>
      <c r="OBL207" s="784"/>
      <c r="OBM207" s="784"/>
      <c r="OBN207" s="784"/>
      <c r="OBO207" s="784"/>
      <c r="OBP207" s="784"/>
      <c r="OBQ207" s="784"/>
      <c r="OBR207" s="784"/>
      <c r="OBS207" s="784"/>
      <c r="OBT207" s="784"/>
      <c r="OBU207" s="784"/>
      <c r="OBV207" s="784"/>
      <c r="OBW207" s="784"/>
      <c r="OBX207" s="784"/>
      <c r="OBY207" s="784"/>
      <c r="OBZ207" s="784"/>
      <c r="OCA207" s="784"/>
      <c r="OCB207" s="784"/>
      <c r="OCC207" s="784"/>
      <c r="OCD207" s="784"/>
      <c r="OCE207" s="784"/>
      <c r="OCF207" s="784"/>
      <c r="OCG207" s="784"/>
      <c r="OCH207" s="784"/>
      <c r="OCI207" s="784"/>
      <c r="OCJ207" s="784"/>
      <c r="OCK207" s="784"/>
      <c r="OCL207" s="784"/>
      <c r="OCM207" s="784"/>
      <c r="OCN207" s="784"/>
      <c r="OCO207" s="784"/>
      <c r="OCP207" s="784"/>
      <c r="OCQ207" s="784"/>
      <c r="OCR207" s="784"/>
      <c r="OCS207" s="784"/>
      <c r="OCT207" s="784"/>
      <c r="OCU207" s="784"/>
      <c r="OCV207" s="784"/>
      <c r="OCW207" s="784"/>
      <c r="OCX207" s="784"/>
      <c r="OCY207" s="784"/>
      <c r="OCZ207" s="784"/>
      <c r="ODA207" s="784"/>
      <c r="ODB207" s="784"/>
      <c r="ODC207" s="784"/>
      <c r="ODD207" s="784"/>
      <c r="ODE207" s="784"/>
      <c r="ODF207" s="784"/>
      <c r="ODG207" s="784"/>
      <c r="ODH207" s="784"/>
      <c r="ODI207" s="784"/>
      <c r="ODJ207" s="784"/>
      <c r="ODK207" s="784"/>
      <c r="ODL207" s="784"/>
      <c r="ODM207" s="784"/>
      <c r="ODN207" s="784"/>
      <c r="ODO207" s="784"/>
      <c r="ODP207" s="784"/>
      <c r="ODQ207" s="784"/>
      <c r="ODR207" s="784"/>
      <c r="ODS207" s="784"/>
      <c r="ODT207" s="784"/>
      <c r="ODU207" s="784"/>
      <c r="ODV207" s="784"/>
      <c r="ODW207" s="784"/>
      <c r="ODX207" s="784"/>
      <c r="ODY207" s="784"/>
      <c r="ODZ207" s="784"/>
      <c r="OEA207" s="784"/>
      <c r="OEB207" s="784"/>
      <c r="OEC207" s="784"/>
      <c r="OED207" s="784"/>
      <c r="OEE207" s="784"/>
      <c r="OEF207" s="784"/>
      <c r="OEG207" s="784"/>
      <c r="OEH207" s="784"/>
      <c r="OEI207" s="784"/>
      <c r="OEJ207" s="784"/>
      <c r="OEK207" s="784"/>
      <c r="OEL207" s="784"/>
      <c r="OEM207" s="784"/>
      <c r="OEN207" s="784"/>
      <c r="OEO207" s="784"/>
      <c r="OEP207" s="784"/>
      <c r="OEQ207" s="784"/>
      <c r="OER207" s="784"/>
      <c r="OES207" s="784"/>
      <c r="OET207" s="784"/>
      <c r="OEU207" s="784"/>
      <c r="OEV207" s="784"/>
      <c r="OEW207" s="784"/>
      <c r="OEX207" s="784"/>
      <c r="OEY207" s="784"/>
      <c r="OEZ207" s="784"/>
      <c r="OFA207" s="784"/>
      <c r="OFB207" s="784"/>
      <c r="OFC207" s="784"/>
      <c r="OFD207" s="784"/>
      <c r="OFE207" s="784"/>
      <c r="OFF207" s="784"/>
      <c r="OFG207" s="784"/>
      <c r="OFH207" s="784"/>
      <c r="OFI207" s="784"/>
      <c r="OFJ207" s="784"/>
      <c r="OFK207" s="784"/>
      <c r="OFL207" s="784"/>
      <c r="OFM207" s="784"/>
      <c r="OFN207" s="784"/>
      <c r="OFO207" s="784"/>
      <c r="OFP207" s="784"/>
      <c r="OFQ207" s="784"/>
      <c r="OFR207" s="784"/>
      <c r="OFS207" s="784"/>
      <c r="OFT207" s="784"/>
      <c r="OFU207" s="784"/>
      <c r="OFV207" s="784"/>
      <c r="OFW207" s="784"/>
      <c r="OFX207" s="784"/>
      <c r="OFY207" s="784"/>
      <c r="OFZ207" s="784"/>
      <c r="OGA207" s="784"/>
      <c r="OGB207" s="784"/>
      <c r="OGC207" s="784"/>
      <c r="OGD207" s="784"/>
      <c r="OGE207" s="784"/>
      <c r="OGF207" s="784"/>
      <c r="OGG207" s="784"/>
      <c r="OGH207" s="784"/>
      <c r="OGI207" s="784"/>
      <c r="OGJ207" s="784"/>
      <c r="OGK207" s="784"/>
      <c r="OGL207" s="784"/>
      <c r="OGM207" s="784"/>
      <c r="OGN207" s="784"/>
      <c r="OGO207" s="784"/>
      <c r="OGP207" s="784"/>
      <c r="OGQ207" s="784"/>
      <c r="OGR207" s="784"/>
      <c r="OGS207" s="784"/>
      <c r="OGT207" s="784"/>
      <c r="OGU207" s="784"/>
      <c r="OGV207" s="784"/>
      <c r="OGW207" s="784"/>
      <c r="OGX207" s="784"/>
      <c r="OGY207" s="784"/>
      <c r="OGZ207" s="784"/>
      <c r="OHA207" s="784"/>
      <c r="OHB207" s="784"/>
      <c r="OHC207" s="784"/>
      <c r="OHD207" s="784"/>
      <c r="OHE207" s="784"/>
      <c r="OHF207" s="784"/>
      <c r="OHG207" s="784"/>
      <c r="OHH207" s="784"/>
      <c r="OHI207" s="784"/>
      <c r="OHJ207" s="784"/>
      <c r="OHK207" s="784"/>
      <c r="OHL207" s="784"/>
      <c r="OHM207" s="784"/>
      <c r="OHN207" s="784"/>
      <c r="OHO207" s="784"/>
      <c r="OHP207" s="784"/>
      <c r="OHQ207" s="784"/>
      <c r="OHR207" s="784"/>
      <c r="OHS207" s="784"/>
      <c r="OHT207" s="784"/>
      <c r="OHU207" s="784"/>
      <c r="OHV207" s="784"/>
      <c r="OHW207" s="784"/>
      <c r="OHX207" s="784"/>
      <c r="OHY207" s="784"/>
      <c r="OHZ207" s="784"/>
      <c r="OIA207" s="784"/>
      <c r="OIB207" s="784"/>
      <c r="OIC207" s="784"/>
      <c r="OID207" s="784"/>
      <c r="OIE207" s="784"/>
      <c r="OIF207" s="784"/>
      <c r="OIG207" s="784"/>
      <c r="OIH207" s="784"/>
      <c r="OII207" s="784"/>
      <c r="OIJ207" s="784"/>
      <c r="OIK207" s="784"/>
      <c r="OIL207" s="784"/>
      <c r="OIM207" s="784"/>
      <c r="OIN207" s="784"/>
      <c r="OIO207" s="784"/>
      <c r="OIP207" s="784"/>
      <c r="OIQ207" s="784"/>
      <c r="OIR207" s="784"/>
      <c r="OIS207" s="784"/>
      <c r="OIT207" s="784"/>
      <c r="OIU207" s="784"/>
      <c r="OIV207" s="784"/>
      <c r="OIW207" s="784"/>
      <c r="OIX207" s="784"/>
      <c r="OIY207" s="784"/>
      <c r="OIZ207" s="784"/>
      <c r="OJA207" s="784"/>
      <c r="OJB207" s="784"/>
      <c r="OJC207" s="784"/>
      <c r="OJD207" s="784"/>
      <c r="OJE207" s="784"/>
      <c r="OJF207" s="784"/>
      <c r="OJG207" s="784"/>
      <c r="OJH207" s="784"/>
      <c r="OJI207" s="784"/>
      <c r="OJJ207" s="784"/>
      <c r="OJK207" s="784"/>
      <c r="OJL207" s="784"/>
      <c r="OJM207" s="784"/>
      <c r="OJN207" s="784"/>
      <c r="OJO207" s="784"/>
      <c r="OJP207" s="784"/>
      <c r="OJQ207" s="784"/>
      <c r="OJR207" s="784"/>
      <c r="OJS207" s="784"/>
      <c r="OJT207" s="784"/>
      <c r="OJU207" s="784"/>
      <c r="OJV207" s="784"/>
      <c r="OJW207" s="784"/>
      <c r="OJX207" s="784"/>
      <c r="OJY207" s="784"/>
      <c r="OJZ207" s="784"/>
      <c r="OKA207" s="784"/>
      <c r="OKB207" s="784"/>
      <c r="OKC207" s="784"/>
      <c r="OKD207" s="784"/>
      <c r="OKE207" s="784"/>
      <c r="OKF207" s="784"/>
      <c r="OKG207" s="784"/>
      <c r="OKH207" s="784"/>
      <c r="OKI207" s="784"/>
      <c r="OKJ207" s="784"/>
      <c r="OKK207" s="784"/>
      <c r="OKL207" s="784"/>
      <c r="OKM207" s="784"/>
      <c r="OKN207" s="784"/>
      <c r="OKO207" s="784"/>
      <c r="OKP207" s="784"/>
      <c r="OKQ207" s="784"/>
      <c r="OKR207" s="784"/>
      <c r="OKS207" s="784"/>
      <c r="OKT207" s="784"/>
      <c r="OKU207" s="784"/>
      <c r="OKV207" s="784"/>
      <c r="OKW207" s="784"/>
      <c r="OKX207" s="784"/>
      <c r="OKY207" s="784"/>
      <c r="OKZ207" s="784"/>
      <c r="OLA207" s="784"/>
      <c r="OLB207" s="784"/>
      <c r="OLC207" s="784"/>
      <c r="OLD207" s="784"/>
      <c r="OLE207" s="784"/>
      <c r="OLF207" s="784"/>
      <c r="OLG207" s="784"/>
      <c r="OLH207" s="784"/>
      <c r="OLI207" s="784"/>
      <c r="OLJ207" s="784"/>
      <c r="OLK207" s="784"/>
      <c r="OLL207" s="784"/>
      <c r="OLM207" s="784"/>
      <c r="OLN207" s="784"/>
      <c r="OLO207" s="784"/>
      <c r="OLP207" s="784"/>
      <c r="OLQ207" s="784"/>
      <c r="OLR207" s="784"/>
      <c r="OLS207" s="784"/>
      <c r="OLT207" s="784"/>
      <c r="OLU207" s="784"/>
      <c r="OLV207" s="784"/>
      <c r="OLW207" s="784"/>
      <c r="OLX207" s="784"/>
      <c r="OLY207" s="784"/>
      <c r="OLZ207" s="784"/>
      <c r="OMA207" s="784"/>
      <c r="OMB207" s="784"/>
      <c r="OMC207" s="784"/>
      <c r="OMD207" s="784"/>
      <c r="OME207" s="784"/>
      <c r="OMF207" s="784"/>
      <c r="OMG207" s="784"/>
      <c r="OMH207" s="784"/>
      <c r="OMI207" s="784"/>
      <c r="OMJ207" s="784"/>
      <c r="OMK207" s="784"/>
      <c r="OML207" s="784"/>
      <c r="OMM207" s="784"/>
      <c r="OMN207" s="784"/>
      <c r="OMO207" s="784"/>
      <c r="OMP207" s="784"/>
      <c r="OMQ207" s="784"/>
      <c r="OMR207" s="784"/>
      <c r="OMS207" s="784"/>
      <c r="OMT207" s="784"/>
      <c r="OMU207" s="784"/>
      <c r="OMV207" s="784"/>
      <c r="OMW207" s="784"/>
      <c r="OMX207" s="784"/>
      <c r="OMY207" s="784"/>
      <c r="OMZ207" s="784"/>
      <c r="ONA207" s="784"/>
      <c r="ONB207" s="784"/>
      <c r="ONC207" s="784"/>
      <c r="OND207" s="784"/>
      <c r="ONE207" s="784"/>
      <c r="ONF207" s="784"/>
      <c r="ONG207" s="784"/>
      <c r="ONH207" s="784"/>
      <c r="ONI207" s="784"/>
      <c r="ONJ207" s="784"/>
      <c r="ONK207" s="784"/>
      <c r="ONL207" s="784"/>
      <c r="ONM207" s="784"/>
      <c r="ONN207" s="784"/>
      <c r="ONO207" s="784"/>
      <c r="ONP207" s="784"/>
      <c r="ONQ207" s="784"/>
      <c r="ONR207" s="784"/>
      <c r="ONS207" s="784"/>
      <c r="ONT207" s="784"/>
      <c r="ONU207" s="784"/>
      <c r="ONV207" s="784"/>
      <c r="ONW207" s="784"/>
      <c r="ONX207" s="784"/>
      <c r="ONY207" s="784"/>
      <c r="ONZ207" s="784"/>
      <c r="OOA207" s="784"/>
      <c r="OOB207" s="784"/>
      <c r="OOC207" s="784"/>
      <c r="OOD207" s="784"/>
      <c r="OOE207" s="784"/>
      <c r="OOF207" s="784"/>
      <c r="OOG207" s="784"/>
      <c r="OOH207" s="784"/>
      <c r="OOI207" s="784"/>
      <c r="OOJ207" s="784"/>
      <c r="OOK207" s="784"/>
      <c r="OOL207" s="784"/>
      <c r="OOM207" s="784"/>
      <c r="OON207" s="784"/>
      <c r="OOO207" s="784"/>
      <c r="OOP207" s="784"/>
      <c r="OOQ207" s="784"/>
      <c r="OOR207" s="784"/>
      <c r="OOS207" s="784"/>
      <c r="OOT207" s="784"/>
      <c r="OOU207" s="784"/>
      <c r="OOV207" s="784"/>
      <c r="OOW207" s="784"/>
      <c r="OOX207" s="784"/>
      <c r="OOY207" s="784"/>
      <c r="OOZ207" s="784"/>
      <c r="OPA207" s="784"/>
      <c r="OPB207" s="784"/>
      <c r="OPC207" s="784"/>
      <c r="OPD207" s="784"/>
      <c r="OPE207" s="784"/>
      <c r="OPF207" s="784"/>
      <c r="OPG207" s="784"/>
      <c r="OPH207" s="784"/>
      <c r="OPI207" s="784"/>
      <c r="OPJ207" s="784"/>
      <c r="OPK207" s="784"/>
      <c r="OPL207" s="784"/>
      <c r="OPM207" s="784"/>
      <c r="OPN207" s="784"/>
      <c r="OPO207" s="784"/>
      <c r="OPP207" s="784"/>
      <c r="OPQ207" s="784"/>
      <c r="OPR207" s="784"/>
      <c r="OPS207" s="784"/>
      <c r="OPT207" s="784"/>
      <c r="OPU207" s="784"/>
      <c r="OPV207" s="784"/>
      <c r="OPW207" s="784"/>
      <c r="OPX207" s="784"/>
      <c r="OPY207" s="784"/>
      <c r="OPZ207" s="784"/>
      <c r="OQA207" s="784"/>
      <c r="OQB207" s="784"/>
      <c r="OQC207" s="784"/>
      <c r="OQD207" s="784"/>
      <c r="OQE207" s="784"/>
      <c r="OQF207" s="784"/>
      <c r="OQG207" s="784"/>
      <c r="OQH207" s="784"/>
      <c r="OQI207" s="784"/>
      <c r="OQJ207" s="784"/>
      <c r="OQK207" s="784"/>
      <c r="OQL207" s="784"/>
      <c r="OQM207" s="784"/>
      <c r="OQN207" s="784"/>
      <c r="OQO207" s="784"/>
      <c r="OQP207" s="784"/>
      <c r="OQQ207" s="784"/>
      <c r="OQR207" s="784"/>
      <c r="OQS207" s="784"/>
      <c r="OQT207" s="784"/>
      <c r="OQU207" s="784"/>
      <c r="OQV207" s="784"/>
      <c r="OQW207" s="784"/>
      <c r="OQX207" s="784"/>
      <c r="OQY207" s="784"/>
      <c r="OQZ207" s="784"/>
      <c r="ORA207" s="784"/>
      <c r="ORB207" s="784"/>
      <c r="ORC207" s="784"/>
      <c r="ORD207" s="784"/>
      <c r="ORE207" s="784"/>
      <c r="ORF207" s="784"/>
      <c r="ORG207" s="784"/>
      <c r="ORH207" s="784"/>
      <c r="ORI207" s="784"/>
      <c r="ORJ207" s="784"/>
      <c r="ORK207" s="784"/>
      <c r="ORL207" s="784"/>
      <c r="ORM207" s="784"/>
      <c r="ORN207" s="784"/>
      <c r="ORO207" s="784"/>
      <c r="ORP207" s="784"/>
      <c r="ORQ207" s="784"/>
      <c r="ORR207" s="784"/>
      <c r="ORS207" s="784"/>
      <c r="ORT207" s="784"/>
      <c r="ORU207" s="784"/>
      <c r="ORV207" s="784"/>
      <c r="ORW207" s="784"/>
      <c r="ORX207" s="784"/>
      <c r="ORY207" s="784"/>
      <c r="ORZ207" s="784"/>
      <c r="OSA207" s="784"/>
      <c r="OSB207" s="784"/>
      <c r="OSC207" s="784"/>
      <c r="OSD207" s="784"/>
      <c r="OSE207" s="784"/>
      <c r="OSF207" s="784"/>
      <c r="OSG207" s="784"/>
      <c r="OSH207" s="784"/>
      <c r="OSI207" s="784"/>
      <c r="OSJ207" s="784"/>
      <c r="OSK207" s="784"/>
      <c r="OSL207" s="784"/>
      <c r="OSM207" s="784"/>
      <c r="OSN207" s="784"/>
      <c r="OSO207" s="784"/>
      <c r="OSP207" s="784"/>
      <c r="OSQ207" s="784"/>
      <c r="OSR207" s="784"/>
      <c r="OSS207" s="784"/>
      <c r="OST207" s="784"/>
      <c r="OSU207" s="784"/>
      <c r="OSV207" s="784"/>
      <c r="OSW207" s="784"/>
      <c r="OSX207" s="784"/>
      <c r="OSY207" s="784"/>
      <c r="OSZ207" s="784"/>
      <c r="OTA207" s="784"/>
      <c r="OTB207" s="784"/>
      <c r="OTC207" s="784"/>
      <c r="OTD207" s="784"/>
      <c r="OTE207" s="784"/>
      <c r="OTF207" s="784"/>
      <c r="OTG207" s="784"/>
      <c r="OTH207" s="784"/>
      <c r="OTI207" s="784"/>
      <c r="OTJ207" s="784"/>
      <c r="OTK207" s="784"/>
      <c r="OTL207" s="784"/>
      <c r="OTM207" s="784"/>
      <c r="OTN207" s="784"/>
      <c r="OTO207" s="784"/>
      <c r="OTP207" s="784"/>
      <c r="OTQ207" s="784"/>
      <c r="OTR207" s="784"/>
      <c r="OTS207" s="784"/>
      <c r="OTT207" s="784"/>
      <c r="OTU207" s="784"/>
      <c r="OTV207" s="784"/>
      <c r="OTW207" s="784"/>
      <c r="OTX207" s="784"/>
      <c r="OTY207" s="784"/>
      <c r="OTZ207" s="784"/>
      <c r="OUA207" s="784"/>
      <c r="OUB207" s="784"/>
      <c r="OUC207" s="784"/>
      <c r="OUD207" s="784"/>
      <c r="OUE207" s="784"/>
      <c r="OUF207" s="784"/>
      <c r="OUG207" s="784"/>
      <c r="OUH207" s="784"/>
      <c r="OUI207" s="784"/>
      <c r="OUJ207" s="784"/>
      <c r="OUK207" s="784"/>
      <c r="OUL207" s="784"/>
      <c r="OUM207" s="784"/>
      <c r="OUN207" s="784"/>
      <c r="OUO207" s="784"/>
      <c r="OUP207" s="784"/>
      <c r="OUQ207" s="784"/>
      <c r="OUR207" s="784"/>
      <c r="OUS207" s="784"/>
      <c r="OUT207" s="784"/>
      <c r="OUU207" s="784"/>
      <c r="OUV207" s="784"/>
      <c r="OUW207" s="784"/>
      <c r="OUX207" s="784"/>
      <c r="OUY207" s="784"/>
      <c r="OUZ207" s="784"/>
      <c r="OVA207" s="784"/>
      <c r="OVB207" s="784"/>
      <c r="OVC207" s="784"/>
      <c r="OVD207" s="784"/>
      <c r="OVE207" s="784"/>
      <c r="OVF207" s="784"/>
      <c r="OVG207" s="784"/>
      <c r="OVH207" s="784"/>
      <c r="OVI207" s="784"/>
      <c r="OVJ207" s="784"/>
      <c r="OVK207" s="784"/>
      <c r="OVL207" s="784"/>
      <c r="OVM207" s="784"/>
      <c r="OVN207" s="784"/>
      <c r="OVO207" s="784"/>
      <c r="OVP207" s="784"/>
      <c r="OVQ207" s="784"/>
      <c r="OVR207" s="784"/>
      <c r="OVS207" s="784"/>
      <c r="OVT207" s="784"/>
      <c r="OVU207" s="784"/>
      <c r="OVV207" s="784"/>
      <c r="OVW207" s="784"/>
      <c r="OVX207" s="784"/>
      <c r="OVY207" s="784"/>
      <c r="OVZ207" s="784"/>
      <c r="OWA207" s="784"/>
      <c r="OWB207" s="784"/>
      <c r="OWC207" s="784"/>
      <c r="OWD207" s="784"/>
      <c r="OWE207" s="784"/>
      <c r="OWF207" s="784"/>
      <c r="OWG207" s="784"/>
      <c r="OWH207" s="784"/>
      <c r="OWI207" s="784"/>
      <c r="OWJ207" s="784"/>
      <c r="OWK207" s="784"/>
      <c r="OWL207" s="784"/>
      <c r="OWM207" s="784"/>
      <c r="OWN207" s="784"/>
      <c r="OWO207" s="784"/>
      <c r="OWP207" s="784"/>
      <c r="OWQ207" s="784"/>
      <c r="OWR207" s="784"/>
      <c r="OWS207" s="784"/>
      <c r="OWT207" s="784"/>
      <c r="OWU207" s="784"/>
      <c r="OWV207" s="784"/>
      <c r="OWW207" s="784"/>
      <c r="OWX207" s="784"/>
      <c r="OWY207" s="784"/>
      <c r="OWZ207" s="784"/>
      <c r="OXA207" s="784"/>
      <c r="OXB207" s="784"/>
      <c r="OXC207" s="784"/>
      <c r="OXD207" s="784"/>
      <c r="OXE207" s="784"/>
      <c r="OXF207" s="784"/>
      <c r="OXG207" s="784"/>
      <c r="OXH207" s="784"/>
      <c r="OXI207" s="784"/>
      <c r="OXJ207" s="784"/>
      <c r="OXK207" s="784"/>
      <c r="OXL207" s="784"/>
      <c r="OXM207" s="784"/>
      <c r="OXN207" s="784"/>
      <c r="OXO207" s="784"/>
      <c r="OXP207" s="784"/>
      <c r="OXQ207" s="784"/>
      <c r="OXR207" s="784"/>
      <c r="OXS207" s="784"/>
      <c r="OXT207" s="784"/>
      <c r="OXU207" s="784"/>
      <c r="OXV207" s="784"/>
      <c r="OXW207" s="784"/>
      <c r="OXX207" s="784"/>
      <c r="OXY207" s="784"/>
      <c r="OXZ207" s="784"/>
      <c r="OYA207" s="784"/>
      <c r="OYB207" s="784"/>
      <c r="OYC207" s="784"/>
      <c r="OYD207" s="784"/>
      <c r="OYE207" s="784"/>
      <c r="OYF207" s="784"/>
      <c r="OYG207" s="784"/>
      <c r="OYH207" s="784"/>
      <c r="OYI207" s="784"/>
      <c r="OYJ207" s="784"/>
      <c r="OYK207" s="784"/>
      <c r="OYL207" s="784"/>
      <c r="OYM207" s="784"/>
      <c r="OYN207" s="784"/>
      <c r="OYO207" s="784"/>
      <c r="OYP207" s="784"/>
      <c r="OYQ207" s="784"/>
      <c r="OYR207" s="784"/>
      <c r="OYS207" s="784"/>
      <c r="OYT207" s="784"/>
      <c r="OYU207" s="784"/>
      <c r="OYV207" s="784"/>
      <c r="OYW207" s="784"/>
      <c r="OYX207" s="784"/>
      <c r="OYY207" s="784"/>
      <c r="OYZ207" s="784"/>
      <c r="OZA207" s="784"/>
      <c r="OZB207" s="784"/>
      <c r="OZC207" s="784"/>
      <c r="OZD207" s="784"/>
      <c r="OZE207" s="784"/>
      <c r="OZF207" s="784"/>
      <c r="OZG207" s="784"/>
      <c r="OZH207" s="784"/>
      <c r="OZI207" s="784"/>
      <c r="OZJ207" s="784"/>
      <c r="OZK207" s="784"/>
      <c r="OZL207" s="784"/>
      <c r="OZM207" s="784"/>
      <c r="OZN207" s="784"/>
      <c r="OZO207" s="784"/>
      <c r="OZP207" s="784"/>
      <c r="OZQ207" s="784"/>
      <c r="OZR207" s="784"/>
      <c r="OZS207" s="784"/>
      <c r="OZT207" s="784"/>
      <c r="OZU207" s="784"/>
      <c r="OZV207" s="784"/>
      <c r="OZW207" s="784"/>
      <c r="OZX207" s="784"/>
      <c r="OZY207" s="784"/>
      <c r="OZZ207" s="784"/>
      <c r="PAA207" s="784"/>
      <c r="PAB207" s="784"/>
      <c r="PAC207" s="784"/>
      <c r="PAD207" s="784"/>
      <c r="PAE207" s="784"/>
      <c r="PAF207" s="784"/>
      <c r="PAG207" s="784"/>
      <c r="PAH207" s="784"/>
      <c r="PAI207" s="784"/>
      <c r="PAJ207" s="784"/>
      <c r="PAK207" s="784"/>
      <c r="PAL207" s="784"/>
      <c r="PAM207" s="784"/>
      <c r="PAN207" s="784"/>
      <c r="PAO207" s="784"/>
      <c r="PAP207" s="784"/>
      <c r="PAQ207" s="784"/>
      <c r="PAR207" s="784"/>
      <c r="PAS207" s="784"/>
      <c r="PAT207" s="784"/>
      <c r="PAU207" s="784"/>
      <c r="PAV207" s="784"/>
      <c r="PAW207" s="784"/>
      <c r="PAX207" s="784"/>
      <c r="PAY207" s="784"/>
      <c r="PAZ207" s="784"/>
      <c r="PBA207" s="784"/>
      <c r="PBB207" s="784"/>
      <c r="PBC207" s="784"/>
      <c r="PBD207" s="784"/>
      <c r="PBE207" s="784"/>
      <c r="PBF207" s="784"/>
      <c r="PBG207" s="784"/>
      <c r="PBH207" s="784"/>
      <c r="PBI207" s="784"/>
      <c r="PBJ207" s="784"/>
      <c r="PBK207" s="784"/>
      <c r="PBL207" s="784"/>
      <c r="PBM207" s="784"/>
      <c r="PBN207" s="784"/>
      <c r="PBO207" s="784"/>
      <c r="PBP207" s="784"/>
      <c r="PBQ207" s="784"/>
      <c r="PBR207" s="784"/>
      <c r="PBS207" s="784"/>
      <c r="PBT207" s="784"/>
      <c r="PBU207" s="784"/>
      <c r="PBV207" s="784"/>
      <c r="PBW207" s="784"/>
      <c r="PBX207" s="784"/>
      <c r="PBY207" s="784"/>
      <c r="PBZ207" s="784"/>
      <c r="PCA207" s="784"/>
      <c r="PCB207" s="784"/>
      <c r="PCC207" s="784"/>
      <c r="PCD207" s="784"/>
      <c r="PCE207" s="784"/>
      <c r="PCF207" s="784"/>
      <c r="PCG207" s="784"/>
      <c r="PCH207" s="784"/>
      <c r="PCI207" s="784"/>
      <c r="PCJ207" s="784"/>
      <c r="PCK207" s="784"/>
      <c r="PCL207" s="784"/>
      <c r="PCM207" s="784"/>
      <c r="PCN207" s="784"/>
      <c r="PCO207" s="784"/>
      <c r="PCP207" s="784"/>
      <c r="PCQ207" s="784"/>
      <c r="PCR207" s="784"/>
      <c r="PCS207" s="784"/>
      <c r="PCT207" s="784"/>
      <c r="PCU207" s="784"/>
      <c r="PCV207" s="784"/>
      <c r="PCW207" s="784"/>
      <c r="PCX207" s="784"/>
      <c r="PCY207" s="784"/>
      <c r="PCZ207" s="784"/>
      <c r="PDA207" s="784"/>
      <c r="PDB207" s="784"/>
      <c r="PDC207" s="784"/>
      <c r="PDD207" s="784"/>
      <c r="PDE207" s="784"/>
      <c r="PDF207" s="784"/>
      <c r="PDG207" s="784"/>
      <c r="PDH207" s="784"/>
      <c r="PDI207" s="784"/>
      <c r="PDJ207" s="784"/>
      <c r="PDK207" s="784"/>
      <c r="PDL207" s="784"/>
      <c r="PDM207" s="784"/>
      <c r="PDN207" s="784"/>
      <c r="PDO207" s="784"/>
      <c r="PDP207" s="784"/>
      <c r="PDQ207" s="784"/>
      <c r="PDR207" s="784"/>
      <c r="PDS207" s="784"/>
      <c r="PDT207" s="784"/>
      <c r="PDU207" s="784"/>
      <c r="PDV207" s="784"/>
      <c r="PDW207" s="784"/>
      <c r="PDX207" s="784"/>
      <c r="PDY207" s="784"/>
      <c r="PDZ207" s="784"/>
      <c r="PEA207" s="784"/>
      <c r="PEB207" s="784"/>
      <c r="PEC207" s="784"/>
      <c r="PED207" s="784"/>
      <c r="PEE207" s="784"/>
      <c r="PEF207" s="784"/>
      <c r="PEG207" s="784"/>
      <c r="PEH207" s="784"/>
      <c r="PEI207" s="784"/>
      <c r="PEJ207" s="784"/>
      <c r="PEK207" s="784"/>
      <c r="PEL207" s="784"/>
      <c r="PEM207" s="784"/>
      <c r="PEN207" s="784"/>
      <c r="PEO207" s="784"/>
      <c r="PEP207" s="784"/>
      <c r="PEQ207" s="784"/>
      <c r="PER207" s="784"/>
      <c r="PES207" s="784"/>
      <c r="PET207" s="784"/>
      <c r="PEU207" s="784"/>
      <c r="PEV207" s="784"/>
      <c r="PEW207" s="784"/>
      <c r="PEX207" s="784"/>
      <c r="PEY207" s="784"/>
      <c r="PEZ207" s="784"/>
      <c r="PFA207" s="784"/>
      <c r="PFB207" s="784"/>
      <c r="PFC207" s="784"/>
      <c r="PFD207" s="784"/>
      <c r="PFE207" s="784"/>
      <c r="PFF207" s="784"/>
      <c r="PFG207" s="784"/>
      <c r="PFH207" s="784"/>
      <c r="PFI207" s="784"/>
      <c r="PFJ207" s="784"/>
      <c r="PFK207" s="784"/>
      <c r="PFL207" s="784"/>
      <c r="PFM207" s="784"/>
      <c r="PFN207" s="784"/>
      <c r="PFO207" s="784"/>
      <c r="PFP207" s="784"/>
      <c r="PFQ207" s="784"/>
      <c r="PFR207" s="784"/>
      <c r="PFS207" s="784"/>
      <c r="PFT207" s="784"/>
      <c r="PFU207" s="784"/>
      <c r="PFV207" s="784"/>
      <c r="PFW207" s="784"/>
      <c r="PFX207" s="784"/>
      <c r="PFY207" s="784"/>
      <c r="PFZ207" s="784"/>
      <c r="PGA207" s="784"/>
      <c r="PGB207" s="784"/>
      <c r="PGC207" s="784"/>
      <c r="PGD207" s="784"/>
      <c r="PGE207" s="784"/>
      <c r="PGF207" s="784"/>
      <c r="PGG207" s="784"/>
      <c r="PGH207" s="784"/>
      <c r="PGI207" s="784"/>
      <c r="PGJ207" s="784"/>
      <c r="PGK207" s="784"/>
      <c r="PGL207" s="784"/>
      <c r="PGM207" s="784"/>
      <c r="PGN207" s="784"/>
      <c r="PGO207" s="784"/>
      <c r="PGP207" s="784"/>
      <c r="PGQ207" s="784"/>
      <c r="PGR207" s="784"/>
      <c r="PGS207" s="784"/>
      <c r="PGT207" s="784"/>
      <c r="PGU207" s="784"/>
      <c r="PGV207" s="784"/>
      <c r="PGW207" s="784"/>
      <c r="PGX207" s="784"/>
      <c r="PGY207" s="784"/>
      <c r="PGZ207" s="784"/>
      <c r="PHA207" s="784"/>
      <c r="PHB207" s="784"/>
      <c r="PHC207" s="784"/>
      <c r="PHD207" s="784"/>
      <c r="PHE207" s="784"/>
      <c r="PHF207" s="784"/>
      <c r="PHG207" s="784"/>
      <c r="PHH207" s="784"/>
      <c r="PHI207" s="784"/>
      <c r="PHJ207" s="784"/>
      <c r="PHK207" s="784"/>
      <c r="PHL207" s="784"/>
      <c r="PHM207" s="784"/>
      <c r="PHN207" s="784"/>
      <c r="PHO207" s="784"/>
      <c r="PHP207" s="784"/>
      <c r="PHQ207" s="784"/>
      <c r="PHR207" s="784"/>
      <c r="PHS207" s="784"/>
      <c r="PHT207" s="784"/>
      <c r="PHU207" s="784"/>
      <c r="PHV207" s="784"/>
      <c r="PHW207" s="784"/>
      <c r="PHX207" s="784"/>
      <c r="PHY207" s="784"/>
      <c r="PHZ207" s="784"/>
      <c r="PIA207" s="784"/>
      <c r="PIB207" s="784"/>
      <c r="PIC207" s="784"/>
      <c r="PID207" s="784"/>
      <c r="PIE207" s="784"/>
      <c r="PIF207" s="784"/>
      <c r="PIG207" s="784"/>
      <c r="PIH207" s="784"/>
      <c r="PII207" s="784"/>
      <c r="PIJ207" s="784"/>
      <c r="PIK207" s="784"/>
      <c r="PIL207" s="784"/>
      <c r="PIM207" s="784"/>
      <c r="PIN207" s="784"/>
      <c r="PIO207" s="784"/>
      <c r="PIP207" s="784"/>
      <c r="PIQ207" s="784"/>
      <c r="PIR207" s="784"/>
      <c r="PIS207" s="784"/>
      <c r="PIT207" s="784"/>
      <c r="PIU207" s="784"/>
      <c r="PIV207" s="784"/>
      <c r="PIW207" s="784"/>
      <c r="PIX207" s="784"/>
      <c r="PIY207" s="784"/>
      <c r="PIZ207" s="784"/>
      <c r="PJA207" s="784"/>
      <c r="PJB207" s="784"/>
      <c r="PJC207" s="784"/>
      <c r="PJD207" s="784"/>
      <c r="PJE207" s="784"/>
      <c r="PJF207" s="784"/>
      <c r="PJG207" s="784"/>
      <c r="PJH207" s="784"/>
      <c r="PJI207" s="784"/>
      <c r="PJJ207" s="784"/>
      <c r="PJK207" s="784"/>
      <c r="PJL207" s="784"/>
      <c r="PJM207" s="784"/>
      <c r="PJN207" s="784"/>
      <c r="PJO207" s="784"/>
      <c r="PJP207" s="784"/>
      <c r="PJQ207" s="784"/>
      <c r="PJR207" s="784"/>
      <c r="PJS207" s="784"/>
      <c r="PJT207" s="784"/>
      <c r="PJU207" s="784"/>
      <c r="PJV207" s="784"/>
      <c r="PJW207" s="784"/>
      <c r="PJX207" s="784"/>
      <c r="PJY207" s="784"/>
      <c r="PJZ207" s="784"/>
      <c r="PKA207" s="784"/>
      <c r="PKB207" s="784"/>
      <c r="PKC207" s="784"/>
      <c r="PKD207" s="784"/>
      <c r="PKE207" s="784"/>
      <c r="PKF207" s="784"/>
      <c r="PKG207" s="784"/>
      <c r="PKH207" s="784"/>
      <c r="PKI207" s="784"/>
      <c r="PKJ207" s="784"/>
      <c r="PKK207" s="784"/>
      <c r="PKL207" s="784"/>
      <c r="PKM207" s="784"/>
      <c r="PKN207" s="784"/>
      <c r="PKO207" s="784"/>
      <c r="PKP207" s="784"/>
      <c r="PKQ207" s="784"/>
      <c r="PKR207" s="784"/>
      <c r="PKS207" s="784"/>
      <c r="PKT207" s="784"/>
      <c r="PKU207" s="784"/>
      <c r="PKV207" s="784"/>
      <c r="PKW207" s="784"/>
      <c r="PKX207" s="784"/>
      <c r="PKY207" s="784"/>
      <c r="PKZ207" s="784"/>
      <c r="PLA207" s="784"/>
      <c r="PLB207" s="784"/>
      <c r="PLC207" s="784"/>
      <c r="PLD207" s="784"/>
      <c r="PLE207" s="784"/>
      <c r="PLF207" s="784"/>
      <c r="PLG207" s="784"/>
      <c r="PLH207" s="784"/>
      <c r="PLI207" s="784"/>
      <c r="PLJ207" s="784"/>
      <c r="PLK207" s="784"/>
      <c r="PLL207" s="784"/>
      <c r="PLM207" s="784"/>
      <c r="PLN207" s="784"/>
      <c r="PLO207" s="784"/>
      <c r="PLP207" s="784"/>
      <c r="PLQ207" s="784"/>
      <c r="PLR207" s="784"/>
      <c r="PLS207" s="784"/>
      <c r="PLT207" s="784"/>
      <c r="PLU207" s="784"/>
      <c r="PLV207" s="784"/>
      <c r="PLW207" s="784"/>
      <c r="PLX207" s="784"/>
      <c r="PLY207" s="784"/>
      <c r="PLZ207" s="784"/>
      <c r="PMA207" s="784"/>
      <c r="PMB207" s="784"/>
      <c r="PMC207" s="784"/>
      <c r="PMD207" s="784"/>
      <c r="PME207" s="784"/>
      <c r="PMF207" s="784"/>
      <c r="PMG207" s="784"/>
      <c r="PMH207" s="784"/>
      <c r="PMI207" s="784"/>
      <c r="PMJ207" s="784"/>
      <c r="PMK207" s="784"/>
      <c r="PML207" s="784"/>
      <c r="PMM207" s="784"/>
      <c r="PMN207" s="784"/>
      <c r="PMO207" s="784"/>
      <c r="PMP207" s="784"/>
      <c r="PMQ207" s="784"/>
      <c r="PMR207" s="784"/>
      <c r="PMS207" s="784"/>
      <c r="PMT207" s="784"/>
      <c r="PMU207" s="784"/>
      <c r="PMV207" s="784"/>
      <c r="PMW207" s="784"/>
      <c r="PMX207" s="784"/>
      <c r="PMY207" s="784"/>
      <c r="PMZ207" s="784"/>
      <c r="PNA207" s="784"/>
      <c r="PNB207" s="784"/>
      <c r="PNC207" s="784"/>
      <c r="PND207" s="784"/>
      <c r="PNE207" s="784"/>
      <c r="PNF207" s="784"/>
      <c r="PNG207" s="784"/>
      <c r="PNH207" s="784"/>
      <c r="PNI207" s="784"/>
      <c r="PNJ207" s="784"/>
      <c r="PNK207" s="784"/>
      <c r="PNL207" s="784"/>
      <c r="PNM207" s="784"/>
      <c r="PNN207" s="784"/>
      <c r="PNO207" s="784"/>
      <c r="PNP207" s="784"/>
      <c r="PNQ207" s="784"/>
      <c r="PNR207" s="784"/>
      <c r="PNS207" s="784"/>
      <c r="PNT207" s="784"/>
      <c r="PNU207" s="784"/>
      <c r="PNV207" s="784"/>
      <c r="PNW207" s="784"/>
      <c r="PNX207" s="784"/>
      <c r="PNY207" s="784"/>
      <c r="PNZ207" s="784"/>
      <c r="POA207" s="784"/>
      <c r="POB207" s="784"/>
      <c r="POC207" s="784"/>
      <c r="POD207" s="784"/>
      <c r="POE207" s="784"/>
      <c r="POF207" s="784"/>
      <c r="POG207" s="784"/>
      <c r="POH207" s="784"/>
      <c r="POI207" s="784"/>
      <c r="POJ207" s="784"/>
      <c r="POK207" s="784"/>
      <c r="POL207" s="784"/>
      <c r="POM207" s="784"/>
      <c r="PON207" s="784"/>
      <c r="POO207" s="784"/>
      <c r="POP207" s="784"/>
      <c r="POQ207" s="784"/>
      <c r="POR207" s="784"/>
      <c r="POS207" s="784"/>
      <c r="POT207" s="784"/>
      <c r="POU207" s="784"/>
      <c r="POV207" s="784"/>
      <c r="POW207" s="784"/>
      <c r="POX207" s="784"/>
      <c r="POY207" s="784"/>
      <c r="POZ207" s="784"/>
      <c r="PPA207" s="784"/>
      <c r="PPB207" s="784"/>
      <c r="PPC207" s="784"/>
      <c r="PPD207" s="784"/>
      <c r="PPE207" s="784"/>
      <c r="PPF207" s="784"/>
      <c r="PPG207" s="784"/>
      <c r="PPH207" s="784"/>
      <c r="PPI207" s="784"/>
      <c r="PPJ207" s="784"/>
      <c r="PPK207" s="784"/>
      <c r="PPL207" s="784"/>
      <c r="PPM207" s="784"/>
      <c r="PPN207" s="784"/>
      <c r="PPO207" s="784"/>
      <c r="PPP207" s="784"/>
      <c r="PPQ207" s="784"/>
      <c r="PPR207" s="784"/>
      <c r="PPS207" s="784"/>
      <c r="PPT207" s="784"/>
      <c r="PPU207" s="784"/>
      <c r="PPV207" s="784"/>
      <c r="PPW207" s="784"/>
      <c r="PPX207" s="784"/>
      <c r="PPY207" s="784"/>
      <c r="PPZ207" s="784"/>
      <c r="PQA207" s="784"/>
      <c r="PQB207" s="784"/>
      <c r="PQC207" s="784"/>
      <c r="PQD207" s="784"/>
      <c r="PQE207" s="784"/>
      <c r="PQF207" s="784"/>
      <c r="PQG207" s="784"/>
      <c r="PQH207" s="784"/>
      <c r="PQI207" s="784"/>
      <c r="PQJ207" s="784"/>
      <c r="PQK207" s="784"/>
      <c r="PQL207" s="784"/>
      <c r="PQM207" s="784"/>
      <c r="PQN207" s="784"/>
      <c r="PQO207" s="784"/>
      <c r="PQP207" s="784"/>
      <c r="PQQ207" s="784"/>
      <c r="PQR207" s="784"/>
      <c r="PQS207" s="784"/>
      <c r="PQT207" s="784"/>
      <c r="PQU207" s="784"/>
      <c r="PQV207" s="784"/>
      <c r="PQW207" s="784"/>
      <c r="PQX207" s="784"/>
      <c r="PQY207" s="784"/>
      <c r="PQZ207" s="784"/>
      <c r="PRA207" s="784"/>
      <c r="PRB207" s="784"/>
      <c r="PRC207" s="784"/>
      <c r="PRD207" s="784"/>
      <c r="PRE207" s="784"/>
      <c r="PRF207" s="784"/>
      <c r="PRG207" s="784"/>
      <c r="PRH207" s="784"/>
      <c r="PRI207" s="784"/>
      <c r="PRJ207" s="784"/>
      <c r="PRK207" s="784"/>
      <c r="PRL207" s="784"/>
      <c r="PRM207" s="784"/>
      <c r="PRN207" s="784"/>
      <c r="PRO207" s="784"/>
      <c r="PRP207" s="784"/>
      <c r="PRQ207" s="784"/>
      <c r="PRR207" s="784"/>
      <c r="PRS207" s="784"/>
      <c r="PRT207" s="784"/>
      <c r="PRU207" s="784"/>
      <c r="PRV207" s="784"/>
      <c r="PRW207" s="784"/>
      <c r="PRX207" s="784"/>
      <c r="PRY207" s="784"/>
      <c r="PRZ207" s="784"/>
      <c r="PSA207" s="784"/>
      <c r="PSB207" s="784"/>
      <c r="PSC207" s="784"/>
      <c r="PSD207" s="784"/>
      <c r="PSE207" s="784"/>
      <c r="PSF207" s="784"/>
      <c r="PSG207" s="784"/>
      <c r="PSH207" s="784"/>
      <c r="PSI207" s="784"/>
      <c r="PSJ207" s="784"/>
      <c r="PSK207" s="784"/>
      <c r="PSL207" s="784"/>
      <c r="PSM207" s="784"/>
      <c r="PSN207" s="784"/>
      <c r="PSO207" s="784"/>
      <c r="PSP207" s="784"/>
      <c r="PSQ207" s="784"/>
      <c r="PSR207" s="784"/>
      <c r="PSS207" s="784"/>
      <c r="PST207" s="784"/>
      <c r="PSU207" s="784"/>
      <c r="PSV207" s="784"/>
      <c r="PSW207" s="784"/>
      <c r="PSX207" s="784"/>
      <c r="PSY207" s="784"/>
      <c r="PSZ207" s="784"/>
      <c r="PTA207" s="784"/>
      <c r="PTB207" s="784"/>
      <c r="PTC207" s="784"/>
      <c r="PTD207" s="784"/>
      <c r="PTE207" s="784"/>
      <c r="PTF207" s="784"/>
      <c r="PTG207" s="784"/>
      <c r="PTH207" s="784"/>
      <c r="PTI207" s="784"/>
      <c r="PTJ207" s="784"/>
      <c r="PTK207" s="784"/>
      <c r="PTL207" s="784"/>
      <c r="PTM207" s="784"/>
      <c r="PTN207" s="784"/>
      <c r="PTO207" s="784"/>
      <c r="PTP207" s="784"/>
      <c r="PTQ207" s="784"/>
      <c r="PTR207" s="784"/>
      <c r="PTS207" s="784"/>
      <c r="PTT207" s="784"/>
      <c r="PTU207" s="784"/>
      <c r="PTV207" s="784"/>
      <c r="PTW207" s="784"/>
      <c r="PTX207" s="784"/>
      <c r="PTY207" s="784"/>
      <c r="PTZ207" s="784"/>
      <c r="PUA207" s="784"/>
      <c r="PUB207" s="784"/>
      <c r="PUC207" s="784"/>
      <c r="PUD207" s="784"/>
      <c r="PUE207" s="784"/>
      <c r="PUF207" s="784"/>
      <c r="PUG207" s="784"/>
      <c r="PUH207" s="784"/>
      <c r="PUI207" s="784"/>
      <c r="PUJ207" s="784"/>
      <c r="PUK207" s="784"/>
      <c r="PUL207" s="784"/>
      <c r="PUM207" s="784"/>
      <c r="PUN207" s="784"/>
      <c r="PUO207" s="784"/>
      <c r="PUP207" s="784"/>
      <c r="PUQ207" s="784"/>
      <c r="PUR207" s="784"/>
      <c r="PUS207" s="784"/>
      <c r="PUT207" s="784"/>
      <c r="PUU207" s="784"/>
      <c r="PUV207" s="784"/>
      <c r="PUW207" s="784"/>
      <c r="PUX207" s="784"/>
      <c r="PUY207" s="784"/>
      <c r="PUZ207" s="784"/>
      <c r="PVA207" s="784"/>
      <c r="PVB207" s="784"/>
      <c r="PVC207" s="784"/>
      <c r="PVD207" s="784"/>
      <c r="PVE207" s="784"/>
      <c r="PVF207" s="784"/>
      <c r="PVG207" s="784"/>
      <c r="PVH207" s="784"/>
      <c r="PVI207" s="784"/>
      <c r="PVJ207" s="784"/>
      <c r="PVK207" s="784"/>
      <c r="PVL207" s="784"/>
      <c r="PVM207" s="784"/>
      <c r="PVN207" s="784"/>
      <c r="PVO207" s="784"/>
      <c r="PVP207" s="784"/>
      <c r="PVQ207" s="784"/>
      <c r="PVR207" s="784"/>
      <c r="PVS207" s="784"/>
      <c r="PVT207" s="784"/>
      <c r="PVU207" s="784"/>
      <c r="PVV207" s="784"/>
      <c r="PVW207" s="784"/>
      <c r="PVX207" s="784"/>
      <c r="PVY207" s="784"/>
      <c r="PVZ207" s="784"/>
      <c r="PWA207" s="784"/>
      <c r="PWB207" s="784"/>
      <c r="PWC207" s="784"/>
      <c r="PWD207" s="784"/>
      <c r="PWE207" s="784"/>
      <c r="PWF207" s="784"/>
      <c r="PWG207" s="784"/>
      <c r="PWH207" s="784"/>
      <c r="PWI207" s="784"/>
      <c r="PWJ207" s="784"/>
      <c r="PWK207" s="784"/>
      <c r="PWL207" s="784"/>
      <c r="PWM207" s="784"/>
      <c r="PWN207" s="784"/>
      <c r="PWO207" s="784"/>
      <c r="PWP207" s="784"/>
      <c r="PWQ207" s="784"/>
      <c r="PWR207" s="784"/>
      <c r="PWS207" s="784"/>
      <c r="PWT207" s="784"/>
      <c r="PWU207" s="784"/>
      <c r="PWV207" s="784"/>
      <c r="PWW207" s="784"/>
      <c r="PWX207" s="784"/>
      <c r="PWY207" s="784"/>
      <c r="PWZ207" s="784"/>
      <c r="PXA207" s="784"/>
      <c r="PXB207" s="784"/>
      <c r="PXC207" s="784"/>
      <c r="PXD207" s="784"/>
      <c r="PXE207" s="784"/>
      <c r="PXF207" s="784"/>
      <c r="PXG207" s="784"/>
      <c r="PXH207" s="784"/>
      <c r="PXI207" s="784"/>
      <c r="PXJ207" s="784"/>
      <c r="PXK207" s="784"/>
      <c r="PXL207" s="784"/>
      <c r="PXM207" s="784"/>
      <c r="PXN207" s="784"/>
      <c r="PXO207" s="784"/>
      <c r="PXP207" s="784"/>
      <c r="PXQ207" s="784"/>
      <c r="PXR207" s="784"/>
      <c r="PXS207" s="784"/>
      <c r="PXT207" s="784"/>
      <c r="PXU207" s="784"/>
      <c r="PXV207" s="784"/>
      <c r="PXW207" s="784"/>
      <c r="PXX207" s="784"/>
      <c r="PXY207" s="784"/>
      <c r="PXZ207" s="784"/>
      <c r="PYA207" s="784"/>
      <c r="PYB207" s="784"/>
      <c r="PYC207" s="784"/>
      <c r="PYD207" s="784"/>
      <c r="PYE207" s="784"/>
      <c r="PYF207" s="784"/>
      <c r="PYG207" s="784"/>
      <c r="PYH207" s="784"/>
      <c r="PYI207" s="784"/>
      <c r="PYJ207" s="784"/>
      <c r="PYK207" s="784"/>
      <c r="PYL207" s="784"/>
      <c r="PYM207" s="784"/>
      <c r="PYN207" s="784"/>
      <c r="PYO207" s="784"/>
      <c r="PYP207" s="784"/>
      <c r="PYQ207" s="784"/>
      <c r="PYR207" s="784"/>
      <c r="PYS207" s="784"/>
      <c r="PYT207" s="784"/>
      <c r="PYU207" s="784"/>
      <c r="PYV207" s="784"/>
      <c r="PYW207" s="784"/>
      <c r="PYX207" s="784"/>
      <c r="PYY207" s="784"/>
      <c r="PYZ207" s="784"/>
      <c r="PZA207" s="784"/>
      <c r="PZB207" s="784"/>
      <c r="PZC207" s="784"/>
      <c r="PZD207" s="784"/>
      <c r="PZE207" s="784"/>
      <c r="PZF207" s="784"/>
      <c r="PZG207" s="784"/>
      <c r="PZH207" s="784"/>
      <c r="PZI207" s="784"/>
      <c r="PZJ207" s="784"/>
      <c r="PZK207" s="784"/>
      <c r="PZL207" s="784"/>
      <c r="PZM207" s="784"/>
      <c r="PZN207" s="784"/>
      <c r="PZO207" s="784"/>
      <c r="PZP207" s="784"/>
      <c r="PZQ207" s="784"/>
      <c r="PZR207" s="784"/>
      <c r="PZS207" s="784"/>
      <c r="PZT207" s="784"/>
      <c r="PZU207" s="784"/>
      <c r="PZV207" s="784"/>
      <c r="PZW207" s="784"/>
      <c r="PZX207" s="784"/>
      <c r="PZY207" s="784"/>
      <c r="PZZ207" s="784"/>
      <c r="QAA207" s="784"/>
      <c r="QAB207" s="784"/>
      <c r="QAC207" s="784"/>
      <c r="QAD207" s="784"/>
      <c r="QAE207" s="784"/>
      <c r="QAF207" s="784"/>
      <c r="QAG207" s="784"/>
      <c r="QAH207" s="784"/>
      <c r="QAI207" s="784"/>
      <c r="QAJ207" s="784"/>
      <c r="QAK207" s="784"/>
      <c r="QAL207" s="784"/>
      <c r="QAM207" s="784"/>
      <c r="QAN207" s="784"/>
      <c r="QAO207" s="784"/>
      <c r="QAP207" s="784"/>
      <c r="QAQ207" s="784"/>
      <c r="QAR207" s="784"/>
      <c r="QAS207" s="784"/>
      <c r="QAT207" s="784"/>
      <c r="QAU207" s="784"/>
      <c r="QAV207" s="784"/>
      <c r="QAW207" s="784"/>
      <c r="QAX207" s="784"/>
      <c r="QAY207" s="784"/>
      <c r="QAZ207" s="784"/>
      <c r="QBA207" s="784"/>
      <c r="QBB207" s="784"/>
      <c r="QBC207" s="784"/>
      <c r="QBD207" s="784"/>
      <c r="QBE207" s="784"/>
      <c r="QBF207" s="784"/>
      <c r="QBG207" s="784"/>
      <c r="QBH207" s="784"/>
      <c r="QBI207" s="784"/>
      <c r="QBJ207" s="784"/>
      <c r="QBK207" s="784"/>
      <c r="QBL207" s="784"/>
      <c r="QBM207" s="784"/>
      <c r="QBN207" s="784"/>
      <c r="QBO207" s="784"/>
      <c r="QBP207" s="784"/>
      <c r="QBQ207" s="784"/>
      <c r="QBR207" s="784"/>
      <c r="QBS207" s="784"/>
      <c r="QBT207" s="784"/>
      <c r="QBU207" s="784"/>
      <c r="QBV207" s="784"/>
      <c r="QBW207" s="784"/>
      <c r="QBX207" s="784"/>
      <c r="QBY207" s="784"/>
      <c r="QBZ207" s="784"/>
      <c r="QCA207" s="784"/>
      <c r="QCB207" s="784"/>
      <c r="QCC207" s="784"/>
      <c r="QCD207" s="784"/>
      <c r="QCE207" s="784"/>
      <c r="QCF207" s="784"/>
      <c r="QCG207" s="784"/>
      <c r="QCH207" s="784"/>
      <c r="QCI207" s="784"/>
      <c r="QCJ207" s="784"/>
      <c r="QCK207" s="784"/>
      <c r="QCL207" s="784"/>
      <c r="QCM207" s="784"/>
      <c r="QCN207" s="784"/>
      <c r="QCO207" s="784"/>
      <c r="QCP207" s="784"/>
      <c r="QCQ207" s="784"/>
      <c r="QCR207" s="784"/>
      <c r="QCS207" s="784"/>
      <c r="QCT207" s="784"/>
      <c r="QCU207" s="784"/>
      <c r="QCV207" s="784"/>
      <c r="QCW207" s="784"/>
      <c r="QCX207" s="784"/>
      <c r="QCY207" s="784"/>
      <c r="QCZ207" s="784"/>
      <c r="QDA207" s="784"/>
      <c r="QDB207" s="784"/>
      <c r="QDC207" s="784"/>
      <c r="QDD207" s="784"/>
      <c r="QDE207" s="784"/>
      <c r="QDF207" s="784"/>
      <c r="QDG207" s="784"/>
      <c r="QDH207" s="784"/>
      <c r="QDI207" s="784"/>
      <c r="QDJ207" s="784"/>
      <c r="QDK207" s="784"/>
      <c r="QDL207" s="784"/>
      <c r="QDM207" s="784"/>
      <c r="QDN207" s="784"/>
      <c r="QDO207" s="784"/>
      <c r="QDP207" s="784"/>
      <c r="QDQ207" s="784"/>
      <c r="QDR207" s="784"/>
      <c r="QDS207" s="784"/>
      <c r="QDT207" s="784"/>
      <c r="QDU207" s="784"/>
      <c r="QDV207" s="784"/>
      <c r="QDW207" s="784"/>
      <c r="QDX207" s="784"/>
      <c r="QDY207" s="784"/>
      <c r="QDZ207" s="784"/>
      <c r="QEA207" s="784"/>
      <c r="QEB207" s="784"/>
      <c r="QEC207" s="784"/>
      <c r="QED207" s="784"/>
      <c r="QEE207" s="784"/>
      <c r="QEF207" s="784"/>
      <c r="QEG207" s="784"/>
      <c r="QEH207" s="784"/>
      <c r="QEI207" s="784"/>
      <c r="QEJ207" s="784"/>
      <c r="QEK207" s="784"/>
      <c r="QEL207" s="784"/>
      <c r="QEM207" s="784"/>
      <c r="QEN207" s="784"/>
      <c r="QEO207" s="784"/>
      <c r="QEP207" s="784"/>
      <c r="QEQ207" s="784"/>
      <c r="QER207" s="784"/>
      <c r="QES207" s="784"/>
      <c r="QET207" s="784"/>
      <c r="QEU207" s="784"/>
      <c r="QEV207" s="784"/>
      <c r="QEW207" s="784"/>
      <c r="QEX207" s="784"/>
      <c r="QEY207" s="784"/>
      <c r="QEZ207" s="784"/>
      <c r="QFA207" s="784"/>
      <c r="QFB207" s="784"/>
      <c r="QFC207" s="784"/>
      <c r="QFD207" s="784"/>
      <c r="QFE207" s="784"/>
      <c r="QFF207" s="784"/>
      <c r="QFG207" s="784"/>
      <c r="QFH207" s="784"/>
      <c r="QFI207" s="784"/>
      <c r="QFJ207" s="784"/>
      <c r="QFK207" s="784"/>
      <c r="QFL207" s="784"/>
      <c r="QFM207" s="784"/>
      <c r="QFN207" s="784"/>
      <c r="QFO207" s="784"/>
      <c r="QFP207" s="784"/>
      <c r="QFQ207" s="784"/>
      <c r="QFR207" s="784"/>
      <c r="QFS207" s="784"/>
      <c r="QFT207" s="784"/>
      <c r="QFU207" s="784"/>
      <c r="QFV207" s="784"/>
      <c r="QFW207" s="784"/>
      <c r="QFX207" s="784"/>
      <c r="QFY207" s="784"/>
      <c r="QFZ207" s="784"/>
      <c r="QGA207" s="784"/>
      <c r="QGB207" s="784"/>
      <c r="QGC207" s="784"/>
      <c r="QGD207" s="784"/>
      <c r="QGE207" s="784"/>
      <c r="QGF207" s="784"/>
      <c r="QGG207" s="784"/>
      <c r="QGH207" s="784"/>
      <c r="QGI207" s="784"/>
      <c r="QGJ207" s="784"/>
      <c r="QGK207" s="784"/>
      <c r="QGL207" s="784"/>
      <c r="QGM207" s="784"/>
      <c r="QGN207" s="784"/>
      <c r="QGO207" s="784"/>
      <c r="QGP207" s="784"/>
      <c r="QGQ207" s="784"/>
      <c r="QGR207" s="784"/>
      <c r="QGS207" s="784"/>
      <c r="QGT207" s="784"/>
      <c r="QGU207" s="784"/>
      <c r="QGV207" s="784"/>
      <c r="QGW207" s="784"/>
      <c r="QGX207" s="784"/>
      <c r="QGY207" s="784"/>
      <c r="QGZ207" s="784"/>
      <c r="QHA207" s="784"/>
      <c r="QHB207" s="784"/>
      <c r="QHC207" s="784"/>
      <c r="QHD207" s="784"/>
      <c r="QHE207" s="784"/>
      <c r="QHF207" s="784"/>
      <c r="QHG207" s="784"/>
      <c r="QHH207" s="784"/>
      <c r="QHI207" s="784"/>
      <c r="QHJ207" s="784"/>
      <c r="QHK207" s="784"/>
      <c r="QHL207" s="784"/>
      <c r="QHM207" s="784"/>
      <c r="QHN207" s="784"/>
      <c r="QHO207" s="784"/>
      <c r="QHP207" s="784"/>
      <c r="QHQ207" s="784"/>
      <c r="QHR207" s="784"/>
      <c r="QHS207" s="784"/>
      <c r="QHT207" s="784"/>
      <c r="QHU207" s="784"/>
      <c r="QHV207" s="784"/>
      <c r="QHW207" s="784"/>
      <c r="QHX207" s="784"/>
      <c r="QHY207" s="784"/>
      <c r="QHZ207" s="784"/>
      <c r="QIA207" s="784"/>
      <c r="QIB207" s="784"/>
      <c r="QIC207" s="784"/>
      <c r="QID207" s="784"/>
      <c r="QIE207" s="784"/>
      <c r="QIF207" s="784"/>
      <c r="QIG207" s="784"/>
      <c r="QIH207" s="784"/>
      <c r="QII207" s="784"/>
      <c r="QIJ207" s="784"/>
      <c r="QIK207" s="784"/>
      <c r="QIL207" s="784"/>
      <c r="QIM207" s="784"/>
      <c r="QIN207" s="784"/>
      <c r="QIO207" s="784"/>
      <c r="QIP207" s="784"/>
      <c r="QIQ207" s="784"/>
      <c r="QIR207" s="784"/>
      <c r="QIS207" s="784"/>
      <c r="QIT207" s="784"/>
      <c r="QIU207" s="784"/>
      <c r="QIV207" s="784"/>
      <c r="QIW207" s="784"/>
      <c r="QIX207" s="784"/>
      <c r="QIY207" s="784"/>
      <c r="QIZ207" s="784"/>
      <c r="QJA207" s="784"/>
      <c r="QJB207" s="784"/>
      <c r="QJC207" s="784"/>
      <c r="QJD207" s="784"/>
      <c r="QJE207" s="784"/>
      <c r="QJF207" s="784"/>
      <c r="QJG207" s="784"/>
      <c r="QJH207" s="784"/>
      <c r="QJI207" s="784"/>
      <c r="QJJ207" s="784"/>
      <c r="QJK207" s="784"/>
      <c r="QJL207" s="784"/>
      <c r="QJM207" s="784"/>
      <c r="QJN207" s="784"/>
      <c r="QJO207" s="784"/>
      <c r="QJP207" s="784"/>
      <c r="QJQ207" s="784"/>
      <c r="QJR207" s="784"/>
      <c r="QJS207" s="784"/>
      <c r="QJT207" s="784"/>
      <c r="QJU207" s="784"/>
      <c r="QJV207" s="784"/>
      <c r="QJW207" s="784"/>
      <c r="QJX207" s="784"/>
      <c r="QJY207" s="784"/>
      <c r="QJZ207" s="784"/>
      <c r="QKA207" s="784"/>
      <c r="QKB207" s="784"/>
      <c r="QKC207" s="784"/>
      <c r="QKD207" s="784"/>
      <c r="QKE207" s="784"/>
      <c r="QKF207" s="784"/>
      <c r="QKG207" s="784"/>
      <c r="QKH207" s="784"/>
      <c r="QKI207" s="784"/>
      <c r="QKJ207" s="784"/>
      <c r="QKK207" s="784"/>
      <c r="QKL207" s="784"/>
      <c r="QKM207" s="784"/>
      <c r="QKN207" s="784"/>
      <c r="QKO207" s="784"/>
      <c r="QKP207" s="784"/>
      <c r="QKQ207" s="784"/>
      <c r="QKR207" s="784"/>
      <c r="QKS207" s="784"/>
      <c r="QKT207" s="784"/>
      <c r="QKU207" s="784"/>
      <c r="QKV207" s="784"/>
      <c r="QKW207" s="784"/>
      <c r="QKX207" s="784"/>
      <c r="QKY207" s="784"/>
      <c r="QKZ207" s="784"/>
      <c r="QLA207" s="784"/>
      <c r="QLB207" s="784"/>
      <c r="QLC207" s="784"/>
      <c r="QLD207" s="784"/>
      <c r="QLE207" s="784"/>
      <c r="QLF207" s="784"/>
      <c r="QLG207" s="784"/>
      <c r="QLH207" s="784"/>
      <c r="QLI207" s="784"/>
      <c r="QLJ207" s="784"/>
      <c r="QLK207" s="784"/>
      <c r="QLL207" s="784"/>
      <c r="QLM207" s="784"/>
      <c r="QLN207" s="784"/>
      <c r="QLO207" s="784"/>
      <c r="QLP207" s="784"/>
      <c r="QLQ207" s="784"/>
      <c r="QLR207" s="784"/>
      <c r="QLS207" s="784"/>
      <c r="QLT207" s="784"/>
      <c r="QLU207" s="784"/>
      <c r="QLV207" s="784"/>
      <c r="QLW207" s="784"/>
      <c r="QLX207" s="784"/>
      <c r="QLY207" s="784"/>
      <c r="QLZ207" s="784"/>
      <c r="QMA207" s="784"/>
      <c r="QMB207" s="784"/>
      <c r="QMC207" s="784"/>
      <c r="QMD207" s="784"/>
      <c r="QME207" s="784"/>
      <c r="QMF207" s="784"/>
      <c r="QMG207" s="784"/>
      <c r="QMH207" s="784"/>
      <c r="QMI207" s="784"/>
      <c r="QMJ207" s="784"/>
      <c r="QMK207" s="784"/>
      <c r="QML207" s="784"/>
      <c r="QMM207" s="784"/>
      <c r="QMN207" s="784"/>
      <c r="QMO207" s="784"/>
      <c r="QMP207" s="784"/>
      <c r="QMQ207" s="784"/>
      <c r="QMR207" s="784"/>
      <c r="QMS207" s="784"/>
      <c r="QMT207" s="784"/>
      <c r="QMU207" s="784"/>
      <c r="QMV207" s="784"/>
      <c r="QMW207" s="784"/>
      <c r="QMX207" s="784"/>
      <c r="QMY207" s="784"/>
      <c r="QMZ207" s="784"/>
      <c r="QNA207" s="784"/>
      <c r="QNB207" s="784"/>
      <c r="QNC207" s="784"/>
      <c r="QND207" s="784"/>
      <c r="QNE207" s="784"/>
      <c r="QNF207" s="784"/>
      <c r="QNG207" s="784"/>
      <c r="QNH207" s="784"/>
      <c r="QNI207" s="784"/>
      <c r="QNJ207" s="784"/>
      <c r="QNK207" s="784"/>
      <c r="QNL207" s="784"/>
      <c r="QNM207" s="784"/>
      <c r="QNN207" s="784"/>
      <c r="QNO207" s="784"/>
      <c r="QNP207" s="784"/>
      <c r="QNQ207" s="784"/>
      <c r="QNR207" s="784"/>
      <c r="QNS207" s="784"/>
      <c r="QNT207" s="784"/>
      <c r="QNU207" s="784"/>
      <c r="QNV207" s="784"/>
      <c r="QNW207" s="784"/>
      <c r="QNX207" s="784"/>
      <c r="QNY207" s="784"/>
      <c r="QNZ207" s="784"/>
      <c r="QOA207" s="784"/>
      <c r="QOB207" s="784"/>
      <c r="QOC207" s="784"/>
      <c r="QOD207" s="784"/>
      <c r="QOE207" s="784"/>
      <c r="QOF207" s="784"/>
      <c r="QOG207" s="784"/>
      <c r="QOH207" s="784"/>
      <c r="QOI207" s="784"/>
      <c r="QOJ207" s="784"/>
      <c r="QOK207" s="784"/>
      <c r="QOL207" s="784"/>
      <c r="QOM207" s="784"/>
      <c r="QON207" s="784"/>
      <c r="QOO207" s="784"/>
      <c r="QOP207" s="784"/>
      <c r="QOQ207" s="784"/>
      <c r="QOR207" s="784"/>
      <c r="QOS207" s="784"/>
      <c r="QOT207" s="784"/>
      <c r="QOU207" s="784"/>
      <c r="QOV207" s="784"/>
      <c r="QOW207" s="784"/>
      <c r="QOX207" s="784"/>
      <c r="QOY207" s="784"/>
      <c r="QOZ207" s="784"/>
      <c r="QPA207" s="784"/>
      <c r="QPB207" s="784"/>
      <c r="QPC207" s="784"/>
      <c r="QPD207" s="784"/>
      <c r="QPE207" s="784"/>
      <c r="QPF207" s="784"/>
      <c r="QPG207" s="784"/>
      <c r="QPH207" s="784"/>
      <c r="QPI207" s="784"/>
      <c r="QPJ207" s="784"/>
      <c r="QPK207" s="784"/>
      <c r="QPL207" s="784"/>
      <c r="QPM207" s="784"/>
      <c r="QPN207" s="784"/>
      <c r="QPO207" s="784"/>
      <c r="QPP207" s="784"/>
      <c r="QPQ207" s="784"/>
      <c r="QPR207" s="784"/>
      <c r="QPS207" s="784"/>
      <c r="QPT207" s="784"/>
      <c r="QPU207" s="784"/>
      <c r="QPV207" s="784"/>
      <c r="QPW207" s="784"/>
      <c r="QPX207" s="784"/>
      <c r="QPY207" s="784"/>
      <c r="QPZ207" s="784"/>
      <c r="QQA207" s="784"/>
      <c r="QQB207" s="784"/>
      <c r="QQC207" s="784"/>
      <c r="QQD207" s="784"/>
      <c r="QQE207" s="784"/>
      <c r="QQF207" s="784"/>
      <c r="QQG207" s="784"/>
      <c r="QQH207" s="784"/>
      <c r="QQI207" s="784"/>
      <c r="QQJ207" s="784"/>
      <c r="QQK207" s="784"/>
      <c r="QQL207" s="784"/>
      <c r="QQM207" s="784"/>
      <c r="QQN207" s="784"/>
      <c r="QQO207" s="784"/>
      <c r="QQP207" s="784"/>
      <c r="QQQ207" s="784"/>
      <c r="QQR207" s="784"/>
      <c r="QQS207" s="784"/>
      <c r="QQT207" s="784"/>
      <c r="QQU207" s="784"/>
      <c r="QQV207" s="784"/>
      <c r="QQW207" s="784"/>
      <c r="QQX207" s="784"/>
      <c r="QQY207" s="784"/>
      <c r="QQZ207" s="784"/>
      <c r="QRA207" s="784"/>
      <c r="QRB207" s="784"/>
      <c r="QRC207" s="784"/>
      <c r="QRD207" s="784"/>
      <c r="QRE207" s="784"/>
      <c r="QRF207" s="784"/>
      <c r="QRG207" s="784"/>
      <c r="QRH207" s="784"/>
      <c r="QRI207" s="784"/>
      <c r="QRJ207" s="784"/>
      <c r="QRK207" s="784"/>
      <c r="QRL207" s="784"/>
      <c r="QRM207" s="784"/>
      <c r="QRN207" s="784"/>
      <c r="QRO207" s="784"/>
      <c r="QRP207" s="784"/>
      <c r="QRQ207" s="784"/>
      <c r="QRR207" s="784"/>
      <c r="QRS207" s="784"/>
      <c r="QRT207" s="784"/>
      <c r="QRU207" s="784"/>
      <c r="QRV207" s="784"/>
      <c r="QRW207" s="784"/>
      <c r="QRX207" s="784"/>
      <c r="QRY207" s="784"/>
      <c r="QRZ207" s="784"/>
      <c r="QSA207" s="784"/>
      <c r="QSB207" s="784"/>
      <c r="QSC207" s="784"/>
      <c r="QSD207" s="784"/>
      <c r="QSE207" s="784"/>
      <c r="QSF207" s="784"/>
      <c r="QSG207" s="784"/>
      <c r="QSH207" s="784"/>
      <c r="QSI207" s="784"/>
      <c r="QSJ207" s="784"/>
      <c r="QSK207" s="784"/>
      <c r="QSL207" s="784"/>
      <c r="QSM207" s="784"/>
      <c r="QSN207" s="784"/>
      <c r="QSO207" s="784"/>
      <c r="QSP207" s="784"/>
      <c r="QSQ207" s="784"/>
      <c r="QSR207" s="784"/>
      <c r="QSS207" s="784"/>
      <c r="QST207" s="784"/>
      <c r="QSU207" s="784"/>
      <c r="QSV207" s="784"/>
      <c r="QSW207" s="784"/>
      <c r="QSX207" s="784"/>
      <c r="QSY207" s="784"/>
      <c r="QSZ207" s="784"/>
      <c r="QTA207" s="784"/>
      <c r="QTB207" s="784"/>
      <c r="QTC207" s="784"/>
      <c r="QTD207" s="784"/>
      <c r="QTE207" s="784"/>
      <c r="QTF207" s="784"/>
      <c r="QTG207" s="784"/>
      <c r="QTH207" s="784"/>
      <c r="QTI207" s="784"/>
      <c r="QTJ207" s="784"/>
      <c r="QTK207" s="784"/>
      <c r="QTL207" s="784"/>
      <c r="QTM207" s="784"/>
      <c r="QTN207" s="784"/>
      <c r="QTO207" s="784"/>
      <c r="QTP207" s="784"/>
      <c r="QTQ207" s="784"/>
      <c r="QTR207" s="784"/>
      <c r="QTS207" s="784"/>
      <c r="QTT207" s="784"/>
      <c r="QTU207" s="784"/>
      <c r="QTV207" s="784"/>
      <c r="QTW207" s="784"/>
      <c r="QTX207" s="784"/>
      <c r="QTY207" s="784"/>
      <c r="QTZ207" s="784"/>
      <c r="QUA207" s="784"/>
      <c r="QUB207" s="784"/>
      <c r="QUC207" s="784"/>
      <c r="QUD207" s="784"/>
      <c r="QUE207" s="784"/>
      <c r="QUF207" s="784"/>
      <c r="QUG207" s="784"/>
      <c r="QUH207" s="784"/>
      <c r="QUI207" s="784"/>
      <c r="QUJ207" s="784"/>
      <c r="QUK207" s="784"/>
      <c r="QUL207" s="784"/>
      <c r="QUM207" s="784"/>
      <c r="QUN207" s="784"/>
      <c r="QUO207" s="784"/>
      <c r="QUP207" s="784"/>
      <c r="QUQ207" s="784"/>
      <c r="QUR207" s="784"/>
      <c r="QUS207" s="784"/>
      <c r="QUT207" s="784"/>
      <c r="QUU207" s="784"/>
      <c r="QUV207" s="784"/>
      <c r="QUW207" s="784"/>
      <c r="QUX207" s="784"/>
      <c r="QUY207" s="784"/>
      <c r="QUZ207" s="784"/>
      <c r="QVA207" s="784"/>
      <c r="QVB207" s="784"/>
      <c r="QVC207" s="784"/>
      <c r="QVD207" s="784"/>
      <c r="QVE207" s="784"/>
      <c r="QVF207" s="784"/>
      <c r="QVG207" s="784"/>
      <c r="QVH207" s="784"/>
      <c r="QVI207" s="784"/>
      <c r="QVJ207" s="784"/>
      <c r="QVK207" s="784"/>
      <c r="QVL207" s="784"/>
      <c r="QVM207" s="784"/>
      <c r="QVN207" s="784"/>
      <c r="QVO207" s="784"/>
      <c r="QVP207" s="784"/>
      <c r="QVQ207" s="784"/>
      <c r="QVR207" s="784"/>
      <c r="QVS207" s="784"/>
      <c r="QVT207" s="784"/>
      <c r="QVU207" s="784"/>
      <c r="QVV207" s="784"/>
      <c r="QVW207" s="784"/>
      <c r="QVX207" s="784"/>
      <c r="QVY207" s="784"/>
      <c r="QVZ207" s="784"/>
      <c r="QWA207" s="784"/>
      <c r="QWB207" s="784"/>
      <c r="QWC207" s="784"/>
      <c r="QWD207" s="784"/>
      <c r="QWE207" s="784"/>
      <c r="QWF207" s="784"/>
      <c r="QWG207" s="784"/>
      <c r="QWH207" s="784"/>
      <c r="QWI207" s="784"/>
      <c r="QWJ207" s="784"/>
      <c r="QWK207" s="784"/>
      <c r="QWL207" s="784"/>
      <c r="QWM207" s="784"/>
      <c r="QWN207" s="784"/>
      <c r="QWO207" s="784"/>
      <c r="QWP207" s="784"/>
      <c r="QWQ207" s="784"/>
      <c r="QWR207" s="784"/>
      <c r="QWS207" s="784"/>
      <c r="QWT207" s="784"/>
      <c r="QWU207" s="784"/>
      <c r="QWV207" s="784"/>
      <c r="QWW207" s="784"/>
      <c r="QWX207" s="784"/>
      <c r="QWY207" s="784"/>
      <c r="QWZ207" s="784"/>
      <c r="QXA207" s="784"/>
      <c r="QXB207" s="784"/>
      <c r="QXC207" s="784"/>
      <c r="QXD207" s="784"/>
      <c r="QXE207" s="784"/>
      <c r="QXF207" s="784"/>
      <c r="QXG207" s="784"/>
      <c r="QXH207" s="784"/>
      <c r="QXI207" s="784"/>
      <c r="QXJ207" s="784"/>
      <c r="QXK207" s="784"/>
      <c r="QXL207" s="784"/>
      <c r="QXM207" s="784"/>
      <c r="QXN207" s="784"/>
      <c r="QXO207" s="784"/>
      <c r="QXP207" s="784"/>
      <c r="QXQ207" s="784"/>
      <c r="QXR207" s="784"/>
      <c r="QXS207" s="784"/>
      <c r="QXT207" s="784"/>
      <c r="QXU207" s="784"/>
      <c r="QXV207" s="784"/>
      <c r="QXW207" s="784"/>
      <c r="QXX207" s="784"/>
      <c r="QXY207" s="784"/>
      <c r="QXZ207" s="784"/>
      <c r="QYA207" s="784"/>
      <c r="QYB207" s="784"/>
      <c r="QYC207" s="784"/>
      <c r="QYD207" s="784"/>
      <c r="QYE207" s="784"/>
      <c r="QYF207" s="784"/>
      <c r="QYG207" s="784"/>
      <c r="QYH207" s="784"/>
      <c r="QYI207" s="784"/>
      <c r="QYJ207" s="784"/>
      <c r="QYK207" s="784"/>
      <c r="QYL207" s="784"/>
      <c r="QYM207" s="784"/>
      <c r="QYN207" s="784"/>
      <c r="QYO207" s="784"/>
      <c r="QYP207" s="784"/>
      <c r="QYQ207" s="784"/>
      <c r="QYR207" s="784"/>
      <c r="QYS207" s="784"/>
      <c r="QYT207" s="784"/>
      <c r="QYU207" s="784"/>
      <c r="QYV207" s="784"/>
      <c r="QYW207" s="784"/>
      <c r="QYX207" s="784"/>
      <c r="QYY207" s="784"/>
      <c r="QYZ207" s="784"/>
      <c r="QZA207" s="784"/>
      <c r="QZB207" s="784"/>
      <c r="QZC207" s="784"/>
      <c r="QZD207" s="784"/>
      <c r="QZE207" s="784"/>
      <c r="QZF207" s="784"/>
      <c r="QZG207" s="784"/>
      <c r="QZH207" s="784"/>
      <c r="QZI207" s="784"/>
      <c r="QZJ207" s="784"/>
      <c r="QZK207" s="784"/>
      <c r="QZL207" s="784"/>
      <c r="QZM207" s="784"/>
      <c r="QZN207" s="784"/>
      <c r="QZO207" s="784"/>
      <c r="QZP207" s="784"/>
      <c r="QZQ207" s="784"/>
      <c r="QZR207" s="784"/>
      <c r="QZS207" s="784"/>
      <c r="QZT207" s="784"/>
      <c r="QZU207" s="784"/>
      <c r="QZV207" s="784"/>
      <c r="QZW207" s="784"/>
      <c r="QZX207" s="784"/>
      <c r="QZY207" s="784"/>
      <c r="QZZ207" s="784"/>
      <c r="RAA207" s="784"/>
      <c r="RAB207" s="784"/>
      <c r="RAC207" s="784"/>
      <c r="RAD207" s="784"/>
      <c r="RAE207" s="784"/>
      <c r="RAF207" s="784"/>
      <c r="RAG207" s="784"/>
      <c r="RAH207" s="784"/>
      <c r="RAI207" s="784"/>
      <c r="RAJ207" s="784"/>
      <c r="RAK207" s="784"/>
      <c r="RAL207" s="784"/>
      <c r="RAM207" s="784"/>
      <c r="RAN207" s="784"/>
      <c r="RAO207" s="784"/>
      <c r="RAP207" s="784"/>
      <c r="RAQ207" s="784"/>
      <c r="RAR207" s="784"/>
      <c r="RAS207" s="784"/>
      <c r="RAT207" s="784"/>
      <c r="RAU207" s="784"/>
      <c r="RAV207" s="784"/>
      <c r="RAW207" s="784"/>
      <c r="RAX207" s="784"/>
      <c r="RAY207" s="784"/>
      <c r="RAZ207" s="784"/>
      <c r="RBA207" s="784"/>
      <c r="RBB207" s="784"/>
      <c r="RBC207" s="784"/>
      <c r="RBD207" s="784"/>
      <c r="RBE207" s="784"/>
      <c r="RBF207" s="784"/>
      <c r="RBG207" s="784"/>
      <c r="RBH207" s="784"/>
      <c r="RBI207" s="784"/>
      <c r="RBJ207" s="784"/>
      <c r="RBK207" s="784"/>
      <c r="RBL207" s="784"/>
      <c r="RBM207" s="784"/>
      <c r="RBN207" s="784"/>
      <c r="RBO207" s="784"/>
      <c r="RBP207" s="784"/>
      <c r="RBQ207" s="784"/>
      <c r="RBR207" s="784"/>
      <c r="RBS207" s="784"/>
      <c r="RBT207" s="784"/>
      <c r="RBU207" s="784"/>
      <c r="RBV207" s="784"/>
      <c r="RBW207" s="784"/>
      <c r="RBX207" s="784"/>
      <c r="RBY207" s="784"/>
      <c r="RBZ207" s="784"/>
      <c r="RCA207" s="784"/>
      <c r="RCB207" s="784"/>
      <c r="RCC207" s="784"/>
      <c r="RCD207" s="784"/>
      <c r="RCE207" s="784"/>
      <c r="RCF207" s="784"/>
      <c r="RCG207" s="784"/>
      <c r="RCH207" s="784"/>
      <c r="RCI207" s="784"/>
      <c r="RCJ207" s="784"/>
      <c r="RCK207" s="784"/>
      <c r="RCL207" s="784"/>
      <c r="RCM207" s="784"/>
      <c r="RCN207" s="784"/>
      <c r="RCO207" s="784"/>
      <c r="RCP207" s="784"/>
      <c r="RCQ207" s="784"/>
      <c r="RCR207" s="784"/>
      <c r="RCS207" s="784"/>
      <c r="RCT207" s="784"/>
      <c r="RCU207" s="784"/>
      <c r="RCV207" s="784"/>
      <c r="RCW207" s="784"/>
      <c r="RCX207" s="784"/>
      <c r="RCY207" s="784"/>
      <c r="RCZ207" s="784"/>
      <c r="RDA207" s="784"/>
      <c r="RDB207" s="784"/>
      <c r="RDC207" s="784"/>
      <c r="RDD207" s="784"/>
      <c r="RDE207" s="784"/>
      <c r="RDF207" s="784"/>
      <c r="RDG207" s="784"/>
      <c r="RDH207" s="784"/>
      <c r="RDI207" s="784"/>
      <c r="RDJ207" s="784"/>
      <c r="RDK207" s="784"/>
      <c r="RDL207" s="784"/>
      <c r="RDM207" s="784"/>
      <c r="RDN207" s="784"/>
      <c r="RDO207" s="784"/>
      <c r="RDP207" s="784"/>
      <c r="RDQ207" s="784"/>
      <c r="RDR207" s="784"/>
      <c r="RDS207" s="784"/>
      <c r="RDT207" s="784"/>
      <c r="RDU207" s="784"/>
      <c r="RDV207" s="784"/>
      <c r="RDW207" s="784"/>
      <c r="RDX207" s="784"/>
      <c r="RDY207" s="784"/>
      <c r="RDZ207" s="784"/>
      <c r="REA207" s="784"/>
      <c r="REB207" s="784"/>
      <c r="REC207" s="784"/>
      <c r="RED207" s="784"/>
      <c r="REE207" s="784"/>
      <c r="REF207" s="784"/>
      <c r="REG207" s="784"/>
      <c r="REH207" s="784"/>
      <c r="REI207" s="784"/>
      <c r="REJ207" s="784"/>
      <c r="REK207" s="784"/>
      <c r="REL207" s="784"/>
      <c r="REM207" s="784"/>
      <c r="REN207" s="784"/>
      <c r="REO207" s="784"/>
      <c r="REP207" s="784"/>
      <c r="REQ207" s="784"/>
      <c r="RER207" s="784"/>
      <c r="RES207" s="784"/>
      <c r="RET207" s="784"/>
      <c r="REU207" s="784"/>
      <c r="REV207" s="784"/>
      <c r="REW207" s="784"/>
      <c r="REX207" s="784"/>
      <c r="REY207" s="784"/>
      <c r="REZ207" s="784"/>
      <c r="RFA207" s="784"/>
      <c r="RFB207" s="784"/>
      <c r="RFC207" s="784"/>
      <c r="RFD207" s="784"/>
      <c r="RFE207" s="784"/>
      <c r="RFF207" s="784"/>
      <c r="RFG207" s="784"/>
      <c r="RFH207" s="784"/>
      <c r="RFI207" s="784"/>
      <c r="RFJ207" s="784"/>
      <c r="RFK207" s="784"/>
      <c r="RFL207" s="784"/>
      <c r="RFM207" s="784"/>
      <c r="RFN207" s="784"/>
      <c r="RFO207" s="784"/>
      <c r="RFP207" s="784"/>
      <c r="RFQ207" s="784"/>
      <c r="RFR207" s="784"/>
      <c r="RFS207" s="784"/>
      <c r="RFT207" s="784"/>
      <c r="RFU207" s="784"/>
      <c r="RFV207" s="784"/>
      <c r="RFW207" s="784"/>
      <c r="RFX207" s="784"/>
      <c r="RFY207" s="784"/>
      <c r="RFZ207" s="784"/>
      <c r="RGA207" s="784"/>
      <c r="RGB207" s="784"/>
      <c r="RGC207" s="784"/>
      <c r="RGD207" s="784"/>
      <c r="RGE207" s="784"/>
      <c r="RGF207" s="784"/>
      <c r="RGG207" s="784"/>
      <c r="RGH207" s="784"/>
      <c r="RGI207" s="784"/>
      <c r="RGJ207" s="784"/>
      <c r="RGK207" s="784"/>
      <c r="RGL207" s="784"/>
      <c r="RGM207" s="784"/>
      <c r="RGN207" s="784"/>
      <c r="RGO207" s="784"/>
      <c r="RGP207" s="784"/>
      <c r="RGQ207" s="784"/>
      <c r="RGR207" s="784"/>
      <c r="RGS207" s="784"/>
      <c r="RGT207" s="784"/>
      <c r="RGU207" s="784"/>
      <c r="RGV207" s="784"/>
      <c r="RGW207" s="784"/>
      <c r="RGX207" s="784"/>
      <c r="RGY207" s="784"/>
      <c r="RGZ207" s="784"/>
      <c r="RHA207" s="784"/>
      <c r="RHB207" s="784"/>
      <c r="RHC207" s="784"/>
      <c r="RHD207" s="784"/>
      <c r="RHE207" s="784"/>
      <c r="RHF207" s="784"/>
      <c r="RHG207" s="784"/>
      <c r="RHH207" s="784"/>
      <c r="RHI207" s="784"/>
      <c r="RHJ207" s="784"/>
      <c r="RHK207" s="784"/>
      <c r="RHL207" s="784"/>
      <c r="RHM207" s="784"/>
      <c r="RHN207" s="784"/>
      <c r="RHO207" s="784"/>
      <c r="RHP207" s="784"/>
      <c r="RHQ207" s="784"/>
      <c r="RHR207" s="784"/>
      <c r="RHS207" s="784"/>
      <c r="RHT207" s="784"/>
      <c r="RHU207" s="784"/>
      <c r="RHV207" s="784"/>
      <c r="RHW207" s="784"/>
      <c r="RHX207" s="784"/>
      <c r="RHY207" s="784"/>
      <c r="RHZ207" s="784"/>
      <c r="RIA207" s="784"/>
      <c r="RIB207" s="784"/>
      <c r="RIC207" s="784"/>
      <c r="RID207" s="784"/>
      <c r="RIE207" s="784"/>
      <c r="RIF207" s="784"/>
      <c r="RIG207" s="784"/>
      <c r="RIH207" s="784"/>
      <c r="RII207" s="784"/>
      <c r="RIJ207" s="784"/>
      <c r="RIK207" s="784"/>
      <c r="RIL207" s="784"/>
      <c r="RIM207" s="784"/>
      <c r="RIN207" s="784"/>
      <c r="RIO207" s="784"/>
      <c r="RIP207" s="784"/>
      <c r="RIQ207" s="784"/>
      <c r="RIR207" s="784"/>
      <c r="RIS207" s="784"/>
      <c r="RIT207" s="784"/>
      <c r="RIU207" s="784"/>
      <c r="RIV207" s="784"/>
      <c r="RIW207" s="784"/>
      <c r="RIX207" s="784"/>
      <c r="RIY207" s="784"/>
      <c r="RIZ207" s="784"/>
      <c r="RJA207" s="784"/>
      <c r="RJB207" s="784"/>
      <c r="RJC207" s="784"/>
      <c r="RJD207" s="784"/>
      <c r="RJE207" s="784"/>
      <c r="RJF207" s="784"/>
      <c r="RJG207" s="784"/>
      <c r="RJH207" s="784"/>
      <c r="RJI207" s="784"/>
      <c r="RJJ207" s="784"/>
      <c r="RJK207" s="784"/>
      <c r="RJL207" s="784"/>
      <c r="RJM207" s="784"/>
      <c r="RJN207" s="784"/>
      <c r="RJO207" s="784"/>
      <c r="RJP207" s="784"/>
      <c r="RJQ207" s="784"/>
      <c r="RJR207" s="784"/>
      <c r="RJS207" s="784"/>
      <c r="RJT207" s="784"/>
      <c r="RJU207" s="784"/>
      <c r="RJV207" s="784"/>
      <c r="RJW207" s="784"/>
      <c r="RJX207" s="784"/>
      <c r="RJY207" s="784"/>
      <c r="RJZ207" s="784"/>
      <c r="RKA207" s="784"/>
      <c r="RKB207" s="784"/>
      <c r="RKC207" s="784"/>
      <c r="RKD207" s="784"/>
      <c r="RKE207" s="784"/>
      <c r="RKF207" s="784"/>
      <c r="RKG207" s="784"/>
      <c r="RKH207" s="784"/>
      <c r="RKI207" s="784"/>
      <c r="RKJ207" s="784"/>
      <c r="RKK207" s="784"/>
      <c r="RKL207" s="784"/>
      <c r="RKM207" s="784"/>
      <c r="RKN207" s="784"/>
      <c r="RKO207" s="784"/>
      <c r="RKP207" s="784"/>
      <c r="RKQ207" s="784"/>
      <c r="RKR207" s="784"/>
      <c r="RKS207" s="784"/>
      <c r="RKT207" s="784"/>
      <c r="RKU207" s="784"/>
      <c r="RKV207" s="784"/>
      <c r="RKW207" s="784"/>
      <c r="RKX207" s="784"/>
      <c r="RKY207" s="784"/>
      <c r="RKZ207" s="784"/>
      <c r="RLA207" s="784"/>
      <c r="RLB207" s="784"/>
      <c r="RLC207" s="784"/>
      <c r="RLD207" s="784"/>
      <c r="RLE207" s="784"/>
      <c r="RLF207" s="784"/>
      <c r="RLG207" s="784"/>
      <c r="RLH207" s="784"/>
      <c r="RLI207" s="784"/>
      <c r="RLJ207" s="784"/>
      <c r="RLK207" s="784"/>
      <c r="RLL207" s="784"/>
      <c r="RLM207" s="784"/>
      <c r="RLN207" s="784"/>
      <c r="RLO207" s="784"/>
      <c r="RLP207" s="784"/>
      <c r="RLQ207" s="784"/>
      <c r="RLR207" s="784"/>
      <c r="RLS207" s="784"/>
      <c r="RLT207" s="784"/>
      <c r="RLU207" s="784"/>
      <c r="RLV207" s="784"/>
      <c r="RLW207" s="784"/>
      <c r="RLX207" s="784"/>
      <c r="RLY207" s="784"/>
      <c r="RLZ207" s="784"/>
      <c r="RMA207" s="784"/>
      <c r="RMB207" s="784"/>
      <c r="RMC207" s="784"/>
      <c r="RMD207" s="784"/>
      <c r="RME207" s="784"/>
      <c r="RMF207" s="784"/>
      <c r="RMG207" s="784"/>
      <c r="RMH207" s="784"/>
      <c r="RMI207" s="784"/>
      <c r="RMJ207" s="784"/>
      <c r="RMK207" s="784"/>
      <c r="RML207" s="784"/>
      <c r="RMM207" s="784"/>
      <c r="RMN207" s="784"/>
      <c r="RMO207" s="784"/>
      <c r="RMP207" s="784"/>
      <c r="RMQ207" s="784"/>
      <c r="RMR207" s="784"/>
      <c r="RMS207" s="784"/>
      <c r="RMT207" s="784"/>
      <c r="RMU207" s="784"/>
      <c r="RMV207" s="784"/>
      <c r="RMW207" s="784"/>
      <c r="RMX207" s="784"/>
      <c r="RMY207" s="784"/>
      <c r="RMZ207" s="784"/>
      <c r="RNA207" s="784"/>
      <c r="RNB207" s="784"/>
      <c r="RNC207" s="784"/>
      <c r="RND207" s="784"/>
      <c r="RNE207" s="784"/>
      <c r="RNF207" s="784"/>
      <c r="RNG207" s="784"/>
      <c r="RNH207" s="784"/>
      <c r="RNI207" s="784"/>
      <c r="RNJ207" s="784"/>
      <c r="RNK207" s="784"/>
      <c r="RNL207" s="784"/>
      <c r="RNM207" s="784"/>
      <c r="RNN207" s="784"/>
      <c r="RNO207" s="784"/>
      <c r="RNP207" s="784"/>
      <c r="RNQ207" s="784"/>
      <c r="RNR207" s="784"/>
      <c r="RNS207" s="784"/>
      <c r="RNT207" s="784"/>
      <c r="RNU207" s="784"/>
      <c r="RNV207" s="784"/>
      <c r="RNW207" s="784"/>
      <c r="RNX207" s="784"/>
      <c r="RNY207" s="784"/>
      <c r="RNZ207" s="784"/>
      <c r="ROA207" s="784"/>
      <c r="ROB207" s="784"/>
      <c r="ROC207" s="784"/>
      <c r="ROD207" s="784"/>
      <c r="ROE207" s="784"/>
      <c r="ROF207" s="784"/>
      <c r="ROG207" s="784"/>
      <c r="ROH207" s="784"/>
      <c r="ROI207" s="784"/>
      <c r="ROJ207" s="784"/>
      <c r="ROK207" s="784"/>
      <c r="ROL207" s="784"/>
      <c r="ROM207" s="784"/>
      <c r="RON207" s="784"/>
      <c r="ROO207" s="784"/>
      <c r="ROP207" s="784"/>
      <c r="ROQ207" s="784"/>
      <c r="ROR207" s="784"/>
      <c r="ROS207" s="784"/>
      <c r="ROT207" s="784"/>
      <c r="ROU207" s="784"/>
      <c r="ROV207" s="784"/>
      <c r="ROW207" s="784"/>
      <c r="ROX207" s="784"/>
      <c r="ROY207" s="784"/>
      <c r="ROZ207" s="784"/>
      <c r="RPA207" s="784"/>
      <c r="RPB207" s="784"/>
      <c r="RPC207" s="784"/>
      <c r="RPD207" s="784"/>
      <c r="RPE207" s="784"/>
      <c r="RPF207" s="784"/>
      <c r="RPG207" s="784"/>
      <c r="RPH207" s="784"/>
      <c r="RPI207" s="784"/>
      <c r="RPJ207" s="784"/>
      <c r="RPK207" s="784"/>
      <c r="RPL207" s="784"/>
      <c r="RPM207" s="784"/>
      <c r="RPN207" s="784"/>
      <c r="RPO207" s="784"/>
      <c r="RPP207" s="784"/>
      <c r="RPQ207" s="784"/>
      <c r="RPR207" s="784"/>
      <c r="RPS207" s="784"/>
      <c r="RPT207" s="784"/>
      <c r="RPU207" s="784"/>
      <c r="RPV207" s="784"/>
      <c r="RPW207" s="784"/>
      <c r="RPX207" s="784"/>
      <c r="RPY207" s="784"/>
      <c r="RPZ207" s="784"/>
      <c r="RQA207" s="784"/>
      <c r="RQB207" s="784"/>
      <c r="RQC207" s="784"/>
      <c r="RQD207" s="784"/>
      <c r="RQE207" s="784"/>
      <c r="RQF207" s="784"/>
      <c r="RQG207" s="784"/>
      <c r="RQH207" s="784"/>
      <c r="RQI207" s="784"/>
      <c r="RQJ207" s="784"/>
      <c r="RQK207" s="784"/>
      <c r="RQL207" s="784"/>
      <c r="RQM207" s="784"/>
      <c r="RQN207" s="784"/>
      <c r="RQO207" s="784"/>
      <c r="RQP207" s="784"/>
      <c r="RQQ207" s="784"/>
      <c r="RQR207" s="784"/>
      <c r="RQS207" s="784"/>
      <c r="RQT207" s="784"/>
      <c r="RQU207" s="784"/>
      <c r="RQV207" s="784"/>
      <c r="RQW207" s="784"/>
      <c r="RQX207" s="784"/>
      <c r="RQY207" s="784"/>
      <c r="RQZ207" s="784"/>
      <c r="RRA207" s="784"/>
      <c r="RRB207" s="784"/>
      <c r="RRC207" s="784"/>
      <c r="RRD207" s="784"/>
      <c r="RRE207" s="784"/>
      <c r="RRF207" s="784"/>
      <c r="RRG207" s="784"/>
      <c r="RRH207" s="784"/>
      <c r="RRI207" s="784"/>
      <c r="RRJ207" s="784"/>
      <c r="RRK207" s="784"/>
      <c r="RRL207" s="784"/>
      <c r="RRM207" s="784"/>
      <c r="RRN207" s="784"/>
      <c r="RRO207" s="784"/>
      <c r="RRP207" s="784"/>
      <c r="RRQ207" s="784"/>
      <c r="RRR207" s="784"/>
      <c r="RRS207" s="784"/>
      <c r="RRT207" s="784"/>
      <c r="RRU207" s="784"/>
      <c r="RRV207" s="784"/>
      <c r="RRW207" s="784"/>
      <c r="RRX207" s="784"/>
      <c r="RRY207" s="784"/>
      <c r="RRZ207" s="784"/>
      <c r="RSA207" s="784"/>
      <c r="RSB207" s="784"/>
      <c r="RSC207" s="784"/>
      <c r="RSD207" s="784"/>
      <c r="RSE207" s="784"/>
      <c r="RSF207" s="784"/>
      <c r="RSG207" s="784"/>
      <c r="RSH207" s="784"/>
      <c r="RSI207" s="784"/>
      <c r="RSJ207" s="784"/>
      <c r="RSK207" s="784"/>
      <c r="RSL207" s="784"/>
      <c r="RSM207" s="784"/>
      <c r="RSN207" s="784"/>
      <c r="RSO207" s="784"/>
      <c r="RSP207" s="784"/>
      <c r="RSQ207" s="784"/>
      <c r="RSR207" s="784"/>
      <c r="RSS207" s="784"/>
      <c r="RST207" s="784"/>
      <c r="RSU207" s="784"/>
      <c r="RSV207" s="784"/>
      <c r="RSW207" s="784"/>
      <c r="RSX207" s="784"/>
      <c r="RSY207" s="784"/>
      <c r="RSZ207" s="784"/>
      <c r="RTA207" s="784"/>
      <c r="RTB207" s="784"/>
      <c r="RTC207" s="784"/>
      <c r="RTD207" s="784"/>
      <c r="RTE207" s="784"/>
      <c r="RTF207" s="784"/>
      <c r="RTG207" s="784"/>
      <c r="RTH207" s="784"/>
      <c r="RTI207" s="784"/>
      <c r="RTJ207" s="784"/>
      <c r="RTK207" s="784"/>
      <c r="RTL207" s="784"/>
      <c r="RTM207" s="784"/>
      <c r="RTN207" s="784"/>
      <c r="RTO207" s="784"/>
      <c r="RTP207" s="784"/>
      <c r="RTQ207" s="784"/>
      <c r="RTR207" s="784"/>
      <c r="RTS207" s="784"/>
      <c r="RTT207" s="784"/>
      <c r="RTU207" s="784"/>
      <c r="RTV207" s="784"/>
      <c r="RTW207" s="784"/>
      <c r="RTX207" s="784"/>
      <c r="RTY207" s="784"/>
      <c r="RTZ207" s="784"/>
      <c r="RUA207" s="784"/>
      <c r="RUB207" s="784"/>
      <c r="RUC207" s="784"/>
      <c r="RUD207" s="784"/>
      <c r="RUE207" s="784"/>
      <c r="RUF207" s="784"/>
      <c r="RUG207" s="784"/>
      <c r="RUH207" s="784"/>
      <c r="RUI207" s="784"/>
      <c r="RUJ207" s="784"/>
      <c r="RUK207" s="784"/>
      <c r="RUL207" s="784"/>
      <c r="RUM207" s="784"/>
      <c r="RUN207" s="784"/>
      <c r="RUO207" s="784"/>
      <c r="RUP207" s="784"/>
      <c r="RUQ207" s="784"/>
      <c r="RUR207" s="784"/>
      <c r="RUS207" s="784"/>
      <c r="RUT207" s="784"/>
      <c r="RUU207" s="784"/>
      <c r="RUV207" s="784"/>
      <c r="RUW207" s="784"/>
      <c r="RUX207" s="784"/>
      <c r="RUY207" s="784"/>
      <c r="RUZ207" s="784"/>
      <c r="RVA207" s="784"/>
      <c r="RVB207" s="784"/>
      <c r="RVC207" s="784"/>
      <c r="RVD207" s="784"/>
      <c r="RVE207" s="784"/>
      <c r="RVF207" s="784"/>
      <c r="RVG207" s="784"/>
      <c r="RVH207" s="784"/>
      <c r="RVI207" s="784"/>
      <c r="RVJ207" s="784"/>
      <c r="RVK207" s="784"/>
      <c r="RVL207" s="784"/>
      <c r="RVM207" s="784"/>
      <c r="RVN207" s="784"/>
      <c r="RVO207" s="784"/>
      <c r="RVP207" s="784"/>
      <c r="RVQ207" s="784"/>
      <c r="RVR207" s="784"/>
      <c r="RVS207" s="784"/>
      <c r="RVT207" s="784"/>
      <c r="RVU207" s="784"/>
      <c r="RVV207" s="784"/>
      <c r="RVW207" s="784"/>
      <c r="RVX207" s="784"/>
      <c r="RVY207" s="784"/>
      <c r="RVZ207" s="784"/>
      <c r="RWA207" s="784"/>
      <c r="RWB207" s="784"/>
      <c r="RWC207" s="784"/>
      <c r="RWD207" s="784"/>
      <c r="RWE207" s="784"/>
      <c r="RWF207" s="784"/>
      <c r="RWG207" s="784"/>
      <c r="RWH207" s="784"/>
      <c r="RWI207" s="784"/>
      <c r="RWJ207" s="784"/>
      <c r="RWK207" s="784"/>
      <c r="RWL207" s="784"/>
      <c r="RWM207" s="784"/>
      <c r="RWN207" s="784"/>
      <c r="RWO207" s="784"/>
      <c r="RWP207" s="784"/>
      <c r="RWQ207" s="784"/>
      <c r="RWR207" s="784"/>
      <c r="RWS207" s="784"/>
      <c r="RWT207" s="784"/>
      <c r="RWU207" s="784"/>
      <c r="RWV207" s="784"/>
      <c r="RWW207" s="784"/>
      <c r="RWX207" s="784"/>
      <c r="RWY207" s="784"/>
      <c r="RWZ207" s="784"/>
      <c r="RXA207" s="784"/>
      <c r="RXB207" s="784"/>
      <c r="RXC207" s="784"/>
      <c r="RXD207" s="784"/>
      <c r="RXE207" s="784"/>
      <c r="RXF207" s="784"/>
      <c r="RXG207" s="784"/>
      <c r="RXH207" s="784"/>
      <c r="RXI207" s="784"/>
      <c r="RXJ207" s="784"/>
      <c r="RXK207" s="784"/>
      <c r="RXL207" s="784"/>
      <c r="RXM207" s="784"/>
      <c r="RXN207" s="784"/>
      <c r="RXO207" s="784"/>
      <c r="RXP207" s="784"/>
      <c r="RXQ207" s="784"/>
      <c r="RXR207" s="784"/>
      <c r="RXS207" s="784"/>
      <c r="RXT207" s="784"/>
      <c r="RXU207" s="784"/>
      <c r="RXV207" s="784"/>
      <c r="RXW207" s="784"/>
      <c r="RXX207" s="784"/>
      <c r="RXY207" s="784"/>
      <c r="RXZ207" s="784"/>
      <c r="RYA207" s="784"/>
      <c r="RYB207" s="784"/>
      <c r="RYC207" s="784"/>
      <c r="RYD207" s="784"/>
      <c r="RYE207" s="784"/>
      <c r="RYF207" s="784"/>
      <c r="RYG207" s="784"/>
      <c r="RYH207" s="784"/>
      <c r="RYI207" s="784"/>
      <c r="RYJ207" s="784"/>
      <c r="RYK207" s="784"/>
      <c r="RYL207" s="784"/>
      <c r="RYM207" s="784"/>
      <c r="RYN207" s="784"/>
      <c r="RYO207" s="784"/>
      <c r="RYP207" s="784"/>
      <c r="RYQ207" s="784"/>
      <c r="RYR207" s="784"/>
      <c r="RYS207" s="784"/>
      <c r="RYT207" s="784"/>
      <c r="RYU207" s="784"/>
      <c r="RYV207" s="784"/>
      <c r="RYW207" s="784"/>
      <c r="RYX207" s="784"/>
      <c r="RYY207" s="784"/>
      <c r="RYZ207" s="784"/>
      <c r="RZA207" s="784"/>
      <c r="RZB207" s="784"/>
      <c r="RZC207" s="784"/>
      <c r="RZD207" s="784"/>
      <c r="RZE207" s="784"/>
      <c r="RZF207" s="784"/>
      <c r="RZG207" s="784"/>
      <c r="RZH207" s="784"/>
      <c r="RZI207" s="784"/>
      <c r="RZJ207" s="784"/>
      <c r="RZK207" s="784"/>
      <c r="RZL207" s="784"/>
      <c r="RZM207" s="784"/>
      <c r="RZN207" s="784"/>
      <c r="RZO207" s="784"/>
      <c r="RZP207" s="784"/>
      <c r="RZQ207" s="784"/>
      <c r="RZR207" s="784"/>
      <c r="RZS207" s="784"/>
      <c r="RZT207" s="784"/>
      <c r="RZU207" s="784"/>
      <c r="RZV207" s="784"/>
      <c r="RZW207" s="784"/>
      <c r="RZX207" s="784"/>
      <c r="RZY207" s="784"/>
      <c r="RZZ207" s="784"/>
      <c r="SAA207" s="784"/>
      <c r="SAB207" s="784"/>
      <c r="SAC207" s="784"/>
      <c r="SAD207" s="784"/>
      <c r="SAE207" s="784"/>
      <c r="SAF207" s="784"/>
      <c r="SAG207" s="784"/>
      <c r="SAH207" s="784"/>
      <c r="SAI207" s="784"/>
      <c r="SAJ207" s="784"/>
      <c r="SAK207" s="784"/>
      <c r="SAL207" s="784"/>
      <c r="SAM207" s="784"/>
      <c r="SAN207" s="784"/>
      <c r="SAO207" s="784"/>
      <c r="SAP207" s="784"/>
      <c r="SAQ207" s="784"/>
      <c r="SAR207" s="784"/>
      <c r="SAS207" s="784"/>
      <c r="SAT207" s="784"/>
      <c r="SAU207" s="784"/>
      <c r="SAV207" s="784"/>
      <c r="SAW207" s="784"/>
      <c r="SAX207" s="784"/>
      <c r="SAY207" s="784"/>
      <c r="SAZ207" s="784"/>
      <c r="SBA207" s="784"/>
      <c r="SBB207" s="784"/>
      <c r="SBC207" s="784"/>
      <c r="SBD207" s="784"/>
      <c r="SBE207" s="784"/>
      <c r="SBF207" s="784"/>
      <c r="SBG207" s="784"/>
      <c r="SBH207" s="784"/>
      <c r="SBI207" s="784"/>
      <c r="SBJ207" s="784"/>
      <c r="SBK207" s="784"/>
      <c r="SBL207" s="784"/>
      <c r="SBM207" s="784"/>
      <c r="SBN207" s="784"/>
      <c r="SBO207" s="784"/>
      <c r="SBP207" s="784"/>
      <c r="SBQ207" s="784"/>
      <c r="SBR207" s="784"/>
      <c r="SBS207" s="784"/>
      <c r="SBT207" s="784"/>
      <c r="SBU207" s="784"/>
      <c r="SBV207" s="784"/>
      <c r="SBW207" s="784"/>
      <c r="SBX207" s="784"/>
      <c r="SBY207" s="784"/>
      <c r="SBZ207" s="784"/>
      <c r="SCA207" s="784"/>
      <c r="SCB207" s="784"/>
      <c r="SCC207" s="784"/>
      <c r="SCD207" s="784"/>
      <c r="SCE207" s="784"/>
      <c r="SCF207" s="784"/>
      <c r="SCG207" s="784"/>
      <c r="SCH207" s="784"/>
      <c r="SCI207" s="784"/>
      <c r="SCJ207" s="784"/>
      <c r="SCK207" s="784"/>
      <c r="SCL207" s="784"/>
      <c r="SCM207" s="784"/>
      <c r="SCN207" s="784"/>
      <c r="SCO207" s="784"/>
      <c r="SCP207" s="784"/>
      <c r="SCQ207" s="784"/>
      <c r="SCR207" s="784"/>
      <c r="SCS207" s="784"/>
      <c r="SCT207" s="784"/>
      <c r="SCU207" s="784"/>
      <c r="SCV207" s="784"/>
      <c r="SCW207" s="784"/>
      <c r="SCX207" s="784"/>
      <c r="SCY207" s="784"/>
      <c r="SCZ207" s="784"/>
      <c r="SDA207" s="784"/>
      <c r="SDB207" s="784"/>
      <c r="SDC207" s="784"/>
      <c r="SDD207" s="784"/>
      <c r="SDE207" s="784"/>
      <c r="SDF207" s="784"/>
      <c r="SDG207" s="784"/>
      <c r="SDH207" s="784"/>
      <c r="SDI207" s="784"/>
      <c r="SDJ207" s="784"/>
      <c r="SDK207" s="784"/>
      <c r="SDL207" s="784"/>
      <c r="SDM207" s="784"/>
      <c r="SDN207" s="784"/>
      <c r="SDO207" s="784"/>
      <c r="SDP207" s="784"/>
      <c r="SDQ207" s="784"/>
      <c r="SDR207" s="784"/>
      <c r="SDS207" s="784"/>
      <c r="SDT207" s="784"/>
      <c r="SDU207" s="784"/>
      <c r="SDV207" s="784"/>
      <c r="SDW207" s="784"/>
      <c r="SDX207" s="784"/>
      <c r="SDY207" s="784"/>
      <c r="SDZ207" s="784"/>
      <c r="SEA207" s="784"/>
      <c r="SEB207" s="784"/>
      <c r="SEC207" s="784"/>
      <c r="SED207" s="784"/>
      <c r="SEE207" s="784"/>
      <c r="SEF207" s="784"/>
      <c r="SEG207" s="784"/>
      <c r="SEH207" s="784"/>
      <c r="SEI207" s="784"/>
      <c r="SEJ207" s="784"/>
      <c r="SEK207" s="784"/>
      <c r="SEL207" s="784"/>
      <c r="SEM207" s="784"/>
      <c r="SEN207" s="784"/>
      <c r="SEO207" s="784"/>
      <c r="SEP207" s="784"/>
      <c r="SEQ207" s="784"/>
      <c r="SER207" s="784"/>
      <c r="SES207" s="784"/>
      <c r="SET207" s="784"/>
      <c r="SEU207" s="784"/>
      <c r="SEV207" s="784"/>
      <c r="SEW207" s="784"/>
      <c r="SEX207" s="784"/>
      <c r="SEY207" s="784"/>
      <c r="SEZ207" s="784"/>
      <c r="SFA207" s="784"/>
      <c r="SFB207" s="784"/>
      <c r="SFC207" s="784"/>
      <c r="SFD207" s="784"/>
      <c r="SFE207" s="784"/>
      <c r="SFF207" s="784"/>
      <c r="SFG207" s="784"/>
      <c r="SFH207" s="784"/>
      <c r="SFI207" s="784"/>
      <c r="SFJ207" s="784"/>
      <c r="SFK207" s="784"/>
      <c r="SFL207" s="784"/>
      <c r="SFM207" s="784"/>
      <c r="SFN207" s="784"/>
      <c r="SFO207" s="784"/>
      <c r="SFP207" s="784"/>
      <c r="SFQ207" s="784"/>
      <c r="SFR207" s="784"/>
      <c r="SFS207" s="784"/>
      <c r="SFT207" s="784"/>
      <c r="SFU207" s="784"/>
      <c r="SFV207" s="784"/>
      <c r="SFW207" s="784"/>
      <c r="SFX207" s="784"/>
      <c r="SFY207" s="784"/>
      <c r="SFZ207" s="784"/>
      <c r="SGA207" s="784"/>
      <c r="SGB207" s="784"/>
      <c r="SGC207" s="784"/>
      <c r="SGD207" s="784"/>
      <c r="SGE207" s="784"/>
      <c r="SGF207" s="784"/>
      <c r="SGG207" s="784"/>
      <c r="SGH207" s="784"/>
      <c r="SGI207" s="784"/>
      <c r="SGJ207" s="784"/>
      <c r="SGK207" s="784"/>
      <c r="SGL207" s="784"/>
      <c r="SGM207" s="784"/>
      <c r="SGN207" s="784"/>
      <c r="SGO207" s="784"/>
      <c r="SGP207" s="784"/>
      <c r="SGQ207" s="784"/>
      <c r="SGR207" s="784"/>
      <c r="SGS207" s="784"/>
      <c r="SGT207" s="784"/>
      <c r="SGU207" s="784"/>
      <c r="SGV207" s="784"/>
      <c r="SGW207" s="784"/>
      <c r="SGX207" s="784"/>
      <c r="SGY207" s="784"/>
      <c r="SGZ207" s="784"/>
      <c r="SHA207" s="784"/>
      <c r="SHB207" s="784"/>
      <c r="SHC207" s="784"/>
      <c r="SHD207" s="784"/>
      <c r="SHE207" s="784"/>
      <c r="SHF207" s="784"/>
      <c r="SHG207" s="784"/>
      <c r="SHH207" s="784"/>
      <c r="SHI207" s="784"/>
      <c r="SHJ207" s="784"/>
      <c r="SHK207" s="784"/>
      <c r="SHL207" s="784"/>
      <c r="SHM207" s="784"/>
      <c r="SHN207" s="784"/>
      <c r="SHO207" s="784"/>
      <c r="SHP207" s="784"/>
      <c r="SHQ207" s="784"/>
      <c r="SHR207" s="784"/>
      <c r="SHS207" s="784"/>
      <c r="SHT207" s="784"/>
      <c r="SHU207" s="784"/>
      <c r="SHV207" s="784"/>
      <c r="SHW207" s="784"/>
      <c r="SHX207" s="784"/>
      <c r="SHY207" s="784"/>
      <c r="SHZ207" s="784"/>
      <c r="SIA207" s="784"/>
      <c r="SIB207" s="784"/>
      <c r="SIC207" s="784"/>
      <c r="SID207" s="784"/>
      <c r="SIE207" s="784"/>
      <c r="SIF207" s="784"/>
      <c r="SIG207" s="784"/>
      <c r="SIH207" s="784"/>
      <c r="SII207" s="784"/>
      <c r="SIJ207" s="784"/>
      <c r="SIK207" s="784"/>
      <c r="SIL207" s="784"/>
      <c r="SIM207" s="784"/>
      <c r="SIN207" s="784"/>
      <c r="SIO207" s="784"/>
      <c r="SIP207" s="784"/>
      <c r="SIQ207" s="784"/>
      <c r="SIR207" s="784"/>
      <c r="SIS207" s="784"/>
      <c r="SIT207" s="784"/>
      <c r="SIU207" s="784"/>
      <c r="SIV207" s="784"/>
      <c r="SIW207" s="784"/>
      <c r="SIX207" s="784"/>
      <c r="SIY207" s="784"/>
      <c r="SIZ207" s="784"/>
      <c r="SJA207" s="784"/>
      <c r="SJB207" s="784"/>
      <c r="SJC207" s="784"/>
      <c r="SJD207" s="784"/>
      <c r="SJE207" s="784"/>
      <c r="SJF207" s="784"/>
      <c r="SJG207" s="784"/>
      <c r="SJH207" s="784"/>
      <c r="SJI207" s="784"/>
      <c r="SJJ207" s="784"/>
      <c r="SJK207" s="784"/>
      <c r="SJL207" s="784"/>
      <c r="SJM207" s="784"/>
      <c r="SJN207" s="784"/>
      <c r="SJO207" s="784"/>
      <c r="SJP207" s="784"/>
      <c r="SJQ207" s="784"/>
      <c r="SJR207" s="784"/>
      <c r="SJS207" s="784"/>
      <c r="SJT207" s="784"/>
      <c r="SJU207" s="784"/>
      <c r="SJV207" s="784"/>
      <c r="SJW207" s="784"/>
      <c r="SJX207" s="784"/>
      <c r="SJY207" s="784"/>
      <c r="SJZ207" s="784"/>
      <c r="SKA207" s="784"/>
      <c r="SKB207" s="784"/>
      <c r="SKC207" s="784"/>
      <c r="SKD207" s="784"/>
      <c r="SKE207" s="784"/>
      <c r="SKF207" s="784"/>
      <c r="SKG207" s="784"/>
      <c r="SKH207" s="784"/>
      <c r="SKI207" s="784"/>
      <c r="SKJ207" s="784"/>
      <c r="SKK207" s="784"/>
      <c r="SKL207" s="784"/>
      <c r="SKM207" s="784"/>
      <c r="SKN207" s="784"/>
      <c r="SKO207" s="784"/>
      <c r="SKP207" s="784"/>
      <c r="SKQ207" s="784"/>
      <c r="SKR207" s="784"/>
      <c r="SKS207" s="784"/>
      <c r="SKT207" s="784"/>
      <c r="SKU207" s="784"/>
      <c r="SKV207" s="784"/>
      <c r="SKW207" s="784"/>
      <c r="SKX207" s="784"/>
      <c r="SKY207" s="784"/>
      <c r="SKZ207" s="784"/>
      <c r="SLA207" s="784"/>
      <c r="SLB207" s="784"/>
      <c r="SLC207" s="784"/>
      <c r="SLD207" s="784"/>
      <c r="SLE207" s="784"/>
      <c r="SLF207" s="784"/>
      <c r="SLG207" s="784"/>
      <c r="SLH207" s="784"/>
      <c r="SLI207" s="784"/>
      <c r="SLJ207" s="784"/>
      <c r="SLK207" s="784"/>
      <c r="SLL207" s="784"/>
      <c r="SLM207" s="784"/>
      <c r="SLN207" s="784"/>
      <c r="SLO207" s="784"/>
      <c r="SLP207" s="784"/>
      <c r="SLQ207" s="784"/>
      <c r="SLR207" s="784"/>
      <c r="SLS207" s="784"/>
      <c r="SLT207" s="784"/>
      <c r="SLU207" s="784"/>
      <c r="SLV207" s="784"/>
      <c r="SLW207" s="784"/>
      <c r="SLX207" s="784"/>
      <c r="SLY207" s="784"/>
      <c r="SLZ207" s="784"/>
      <c r="SMA207" s="784"/>
      <c r="SMB207" s="784"/>
      <c r="SMC207" s="784"/>
      <c r="SMD207" s="784"/>
      <c r="SME207" s="784"/>
      <c r="SMF207" s="784"/>
      <c r="SMG207" s="784"/>
      <c r="SMH207" s="784"/>
      <c r="SMI207" s="784"/>
      <c r="SMJ207" s="784"/>
      <c r="SMK207" s="784"/>
      <c r="SML207" s="784"/>
      <c r="SMM207" s="784"/>
      <c r="SMN207" s="784"/>
      <c r="SMO207" s="784"/>
      <c r="SMP207" s="784"/>
      <c r="SMQ207" s="784"/>
      <c r="SMR207" s="784"/>
      <c r="SMS207" s="784"/>
      <c r="SMT207" s="784"/>
      <c r="SMU207" s="784"/>
      <c r="SMV207" s="784"/>
      <c r="SMW207" s="784"/>
      <c r="SMX207" s="784"/>
      <c r="SMY207" s="784"/>
      <c r="SMZ207" s="784"/>
      <c r="SNA207" s="784"/>
      <c r="SNB207" s="784"/>
      <c r="SNC207" s="784"/>
      <c r="SND207" s="784"/>
      <c r="SNE207" s="784"/>
      <c r="SNF207" s="784"/>
      <c r="SNG207" s="784"/>
      <c r="SNH207" s="784"/>
      <c r="SNI207" s="784"/>
      <c r="SNJ207" s="784"/>
      <c r="SNK207" s="784"/>
      <c r="SNL207" s="784"/>
      <c r="SNM207" s="784"/>
      <c r="SNN207" s="784"/>
      <c r="SNO207" s="784"/>
      <c r="SNP207" s="784"/>
      <c r="SNQ207" s="784"/>
      <c r="SNR207" s="784"/>
      <c r="SNS207" s="784"/>
      <c r="SNT207" s="784"/>
      <c r="SNU207" s="784"/>
      <c r="SNV207" s="784"/>
      <c r="SNW207" s="784"/>
      <c r="SNX207" s="784"/>
      <c r="SNY207" s="784"/>
      <c r="SNZ207" s="784"/>
      <c r="SOA207" s="784"/>
      <c r="SOB207" s="784"/>
      <c r="SOC207" s="784"/>
      <c r="SOD207" s="784"/>
      <c r="SOE207" s="784"/>
      <c r="SOF207" s="784"/>
      <c r="SOG207" s="784"/>
      <c r="SOH207" s="784"/>
      <c r="SOI207" s="784"/>
      <c r="SOJ207" s="784"/>
      <c r="SOK207" s="784"/>
      <c r="SOL207" s="784"/>
      <c r="SOM207" s="784"/>
      <c r="SON207" s="784"/>
      <c r="SOO207" s="784"/>
      <c r="SOP207" s="784"/>
      <c r="SOQ207" s="784"/>
      <c r="SOR207" s="784"/>
      <c r="SOS207" s="784"/>
      <c r="SOT207" s="784"/>
      <c r="SOU207" s="784"/>
      <c r="SOV207" s="784"/>
      <c r="SOW207" s="784"/>
      <c r="SOX207" s="784"/>
      <c r="SOY207" s="784"/>
      <c r="SOZ207" s="784"/>
      <c r="SPA207" s="784"/>
      <c r="SPB207" s="784"/>
      <c r="SPC207" s="784"/>
      <c r="SPD207" s="784"/>
      <c r="SPE207" s="784"/>
      <c r="SPF207" s="784"/>
      <c r="SPG207" s="784"/>
      <c r="SPH207" s="784"/>
      <c r="SPI207" s="784"/>
      <c r="SPJ207" s="784"/>
      <c r="SPK207" s="784"/>
      <c r="SPL207" s="784"/>
      <c r="SPM207" s="784"/>
      <c r="SPN207" s="784"/>
      <c r="SPO207" s="784"/>
      <c r="SPP207" s="784"/>
      <c r="SPQ207" s="784"/>
      <c r="SPR207" s="784"/>
      <c r="SPS207" s="784"/>
      <c r="SPT207" s="784"/>
      <c r="SPU207" s="784"/>
      <c r="SPV207" s="784"/>
      <c r="SPW207" s="784"/>
      <c r="SPX207" s="784"/>
      <c r="SPY207" s="784"/>
      <c r="SPZ207" s="784"/>
      <c r="SQA207" s="784"/>
      <c r="SQB207" s="784"/>
      <c r="SQC207" s="784"/>
      <c r="SQD207" s="784"/>
      <c r="SQE207" s="784"/>
      <c r="SQF207" s="784"/>
      <c r="SQG207" s="784"/>
      <c r="SQH207" s="784"/>
      <c r="SQI207" s="784"/>
      <c r="SQJ207" s="784"/>
      <c r="SQK207" s="784"/>
      <c r="SQL207" s="784"/>
      <c r="SQM207" s="784"/>
      <c r="SQN207" s="784"/>
      <c r="SQO207" s="784"/>
      <c r="SQP207" s="784"/>
      <c r="SQQ207" s="784"/>
      <c r="SQR207" s="784"/>
      <c r="SQS207" s="784"/>
      <c r="SQT207" s="784"/>
      <c r="SQU207" s="784"/>
      <c r="SQV207" s="784"/>
      <c r="SQW207" s="784"/>
      <c r="SQX207" s="784"/>
      <c r="SQY207" s="784"/>
      <c r="SQZ207" s="784"/>
      <c r="SRA207" s="784"/>
      <c r="SRB207" s="784"/>
      <c r="SRC207" s="784"/>
      <c r="SRD207" s="784"/>
      <c r="SRE207" s="784"/>
      <c r="SRF207" s="784"/>
      <c r="SRG207" s="784"/>
      <c r="SRH207" s="784"/>
      <c r="SRI207" s="784"/>
      <c r="SRJ207" s="784"/>
      <c r="SRK207" s="784"/>
      <c r="SRL207" s="784"/>
      <c r="SRM207" s="784"/>
      <c r="SRN207" s="784"/>
      <c r="SRO207" s="784"/>
      <c r="SRP207" s="784"/>
      <c r="SRQ207" s="784"/>
      <c r="SRR207" s="784"/>
      <c r="SRS207" s="784"/>
      <c r="SRT207" s="784"/>
      <c r="SRU207" s="784"/>
      <c r="SRV207" s="784"/>
      <c r="SRW207" s="784"/>
      <c r="SRX207" s="784"/>
      <c r="SRY207" s="784"/>
      <c r="SRZ207" s="784"/>
      <c r="SSA207" s="784"/>
      <c r="SSB207" s="784"/>
      <c r="SSC207" s="784"/>
      <c r="SSD207" s="784"/>
      <c r="SSE207" s="784"/>
      <c r="SSF207" s="784"/>
      <c r="SSG207" s="784"/>
      <c r="SSH207" s="784"/>
      <c r="SSI207" s="784"/>
      <c r="SSJ207" s="784"/>
      <c r="SSK207" s="784"/>
      <c r="SSL207" s="784"/>
      <c r="SSM207" s="784"/>
      <c r="SSN207" s="784"/>
      <c r="SSO207" s="784"/>
      <c r="SSP207" s="784"/>
      <c r="SSQ207" s="784"/>
      <c r="SSR207" s="784"/>
      <c r="SSS207" s="784"/>
      <c r="SST207" s="784"/>
      <c r="SSU207" s="784"/>
      <c r="SSV207" s="784"/>
      <c r="SSW207" s="784"/>
      <c r="SSX207" s="784"/>
      <c r="SSY207" s="784"/>
      <c r="SSZ207" s="784"/>
      <c r="STA207" s="784"/>
      <c r="STB207" s="784"/>
      <c r="STC207" s="784"/>
      <c r="STD207" s="784"/>
      <c r="STE207" s="784"/>
      <c r="STF207" s="784"/>
      <c r="STG207" s="784"/>
      <c r="STH207" s="784"/>
      <c r="STI207" s="784"/>
      <c r="STJ207" s="784"/>
      <c r="STK207" s="784"/>
      <c r="STL207" s="784"/>
      <c r="STM207" s="784"/>
      <c r="STN207" s="784"/>
      <c r="STO207" s="784"/>
      <c r="STP207" s="784"/>
      <c r="STQ207" s="784"/>
      <c r="STR207" s="784"/>
      <c r="STS207" s="784"/>
      <c r="STT207" s="784"/>
      <c r="STU207" s="784"/>
      <c r="STV207" s="784"/>
      <c r="STW207" s="784"/>
      <c r="STX207" s="784"/>
      <c r="STY207" s="784"/>
      <c r="STZ207" s="784"/>
      <c r="SUA207" s="784"/>
      <c r="SUB207" s="784"/>
      <c r="SUC207" s="784"/>
      <c r="SUD207" s="784"/>
      <c r="SUE207" s="784"/>
      <c r="SUF207" s="784"/>
      <c r="SUG207" s="784"/>
      <c r="SUH207" s="784"/>
      <c r="SUI207" s="784"/>
      <c r="SUJ207" s="784"/>
      <c r="SUK207" s="784"/>
      <c r="SUL207" s="784"/>
      <c r="SUM207" s="784"/>
      <c r="SUN207" s="784"/>
      <c r="SUO207" s="784"/>
      <c r="SUP207" s="784"/>
      <c r="SUQ207" s="784"/>
      <c r="SUR207" s="784"/>
      <c r="SUS207" s="784"/>
      <c r="SUT207" s="784"/>
      <c r="SUU207" s="784"/>
      <c r="SUV207" s="784"/>
      <c r="SUW207" s="784"/>
      <c r="SUX207" s="784"/>
      <c r="SUY207" s="784"/>
      <c r="SUZ207" s="784"/>
      <c r="SVA207" s="784"/>
      <c r="SVB207" s="784"/>
      <c r="SVC207" s="784"/>
      <c r="SVD207" s="784"/>
      <c r="SVE207" s="784"/>
      <c r="SVF207" s="784"/>
      <c r="SVG207" s="784"/>
      <c r="SVH207" s="784"/>
      <c r="SVI207" s="784"/>
      <c r="SVJ207" s="784"/>
      <c r="SVK207" s="784"/>
      <c r="SVL207" s="784"/>
      <c r="SVM207" s="784"/>
      <c r="SVN207" s="784"/>
      <c r="SVO207" s="784"/>
      <c r="SVP207" s="784"/>
      <c r="SVQ207" s="784"/>
      <c r="SVR207" s="784"/>
      <c r="SVS207" s="784"/>
      <c r="SVT207" s="784"/>
      <c r="SVU207" s="784"/>
      <c r="SVV207" s="784"/>
      <c r="SVW207" s="784"/>
      <c r="SVX207" s="784"/>
      <c r="SVY207" s="784"/>
      <c r="SVZ207" s="784"/>
      <c r="SWA207" s="784"/>
      <c r="SWB207" s="784"/>
      <c r="SWC207" s="784"/>
      <c r="SWD207" s="784"/>
      <c r="SWE207" s="784"/>
      <c r="SWF207" s="784"/>
      <c r="SWG207" s="784"/>
      <c r="SWH207" s="784"/>
      <c r="SWI207" s="784"/>
      <c r="SWJ207" s="784"/>
      <c r="SWK207" s="784"/>
      <c r="SWL207" s="784"/>
      <c r="SWM207" s="784"/>
      <c r="SWN207" s="784"/>
      <c r="SWO207" s="784"/>
      <c r="SWP207" s="784"/>
      <c r="SWQ207" s="784"/>
      <c r="SWR207" s="784"/>
      <c r="SWS207" s="784"/>
      <c r="SWT207" s="784"/>
      <c r="SWU207" s="784"/>
      <c r="SWV207" s="784"/>
      <c r="SWW207" s="784"/>
      <c r="SWX207" s="784"/>
      <c r="SWY207" s="784"/>
      <c r="SWZ207" s="784"/>
      <c r="SXA207" s="784"/>
      <c r="SXB207" s="784"/>
      <c r="SXC207" s="784"/>
      <c r="SXD207" s="784"/>
      <c r="SXE207" s="784"/>
      <c r="SXF207" s="784"/>
      <c r="SXG207" s="784"/>
      <c r="SXH207" s="784"/>
      <c r="SXI207" s="784"/>
      <c r="SXJ207" s="784"/>
      <c r="SXK207" s="784"/>
      <c r="SXL207" s="784"/>
      <c r="SXM207" s="784"/>
      <c r="SXN207" s="784"/>
      <c r="SXO207" s="784"/>
      <c r="SXP207" s="784"/>
      <c r="SXQ207" s="784"/>
      <c r="SXR207" s="784"/>
      <c r="SXS207" s="784"/>
      <c r="SXT207" s="784"/>
      <c r="SXU207" s="784"/>
      <c r="SXV207" s="784"/>
      <c r="SXW207" s="784"/>
      <c r="SXX207" s="784"/>
      <c r="SXY207" s="784"/>
      <c r="SXZ207" s="784"/>
      <c r="SYA207" s="784"/>
      <c r="SYB207" s="784"/>
      <c r="SYC207" s="784"/>
      <c r="SYD207" s="784"/>
      <c r="SYE207" s="784"/>
      <c r="SYF207" s="784"/>
      <c r="SYG207" s="784"/>
      <c r="SYH207" s="784"/>
      <c r="SYI207" s="784"/>
      <c r="SYJ207" s="784"/>
      <c r="SYK207" s="784"/>
      <c r="SYL207" s="784"/>
      <c r="SYM207" s="784"/>
      <c r="SYN207" s="784"/>
      <c r="SYO207" s="784"/>
      <c r="SYP207" s="784"/>
      <c r="SYQ207" s="784"/>
      <c r="SYR207" s="784"/>
      <c r="SYS207" s="784"/>
      <c r="SYT207" s="784"/>
      <c r="SYU207" s="784"/>
      <c r="SYV207" s="784"/>
      <c r="SYW207" s="784"/>
      <c r="SYX207" s="784"/>
      <c r="SYY207" s="784"/>
      <c r="SYZ207" s="784"/>
      <c r="SZA207" s="784"/>
      <c r="SZB207" s="784"/>
      <c r="SZC207" s="784"/>
      <c r="SZD207" s="784"/>
      <c r="SZE207" s="784"/>
      <c r="SZF207" s="784"/>
      <c r="SZG207" s="784"/>
      <c r="SZH207" s="784"/>
      <c r="SZI207" s="784"/>
      <c r="SZJ207" s="784"/>
      <c r="SZK207" s="784"/>
      <c r="SZL207" s="784"/>
      <c r="SZM207" s="784"/>
      <c r="SZN207" s="784"/>
      <c r="SZO207" s="784"/>
      <c r="SZP207" s="784"/>
      <c r="SZQ207" s="784"/>
      <c r="SZR207" s="784"/>
      <c r="SZS207" s="784"/>
      <c r="SZT207" s="784"/>
      <c r="SZU207" s="784"/>
      <c r="SZV207" s="784"/>
      <c r="SZW207" s="784"/>
      <c r="SZX207" s="784"/>
      <c r="SZY207" s="784"/>
      <c r="SZZ207" s="784"/>
      <c r="TAA207" s="784"/>
      <c r="TAB207" s="784"/>
      <c r="TAC207" s="784"/>
      <c r="TAD207" s="784"/>
      <c r="TAE207" s="784"/>
      <c r="TAF207" s="784"/>
      <c r="TAG207" s="784"/>
      <c r="TAH207" s="784"/>
      <c r="TAI207" s="784"/>
      <c r="TAJ207" s="784"/>
      <c r="TAK207" s="784"/>
      <c r="TAL207" s="784"/>
      <c r="TAM207" s="784"/>
      <c r="TAN207" s="784"/>
      <c r="TAO207" s="784"/>
      <c r="TAP207" s="784"/>
      <c r="TAQ207" s="784"/>
      <c r="TAR207" s="784"/>
      <c r="TAS207" s="784"/>
      <c r="TAT207" s="784"/>
      <c r="TAU207" s="784"/>
      <c r="TAV207" s="784"/>
      <c r="TAW207" s="784"/>
      <c r="TAX207" s="784"/>
      <c r="TAY207" s="784"/>
      <c r="TAZ207" s="784"/>
      <c r="TBA207" s="784"/>
      <c r="TBB207" s="784"/>
      <c r="TBC207" s="784"/>
      <c r="TBD207" s="784"/>
      <c r="TBE207" s="784"/>
      <c r="TBF207" s="784"/>
      <c r="TBG207" s="784"/>
      <c r="TBH207" s="784"/>
      <c r="TBI207" s="784"/>
      <c r="TBJ207" s="784"/>
      <c r="TBK207" s="784"/>
      <c r="TBL207" s="784"/>
      <c r="TBM207" s="784"/>
      <c r="TBN207" s="784"/>
      <c r="TBO207" s="784"/>
      <c r="TBP207" s="784"/>
      <c r="TBQ207" s="784"/>
      <c r="TBR207" s="784"/>
      <c r="TBS207" s="784"/>
      <c r="TBT207" s="784"/>
      <c r="TBU207" s="784"/>
      <c r="TBV207" s="784"/>
      <c r="TBW207" s="784"/>
      <c r="TBX207" s="784"/>
      <c r="TBY207" s="784"/>
      <c r="TBZ207" s="784"/>
      <c r="TCA207" s="784"/>
      <c r="TCB207" s="784"/>
      <c r="TCC207" s="784"/>
      <c r="TCD207" s="784"/>
      <c r="TCE207" s="784"/>
      <c r="TCF207" s="784"/>
      <c r="TCG207" s="784"/>
      <c r="TCH207" s="784"/>
      <c r="TCI207" s="784"/>
      <c r="TCJ207" s="784"/>
      <c r="TCK207" s="784"/>
      <c r="TCL207" s="784"/>
      <c r="TCM207" s="784"/>
      <c r="TCN207" s="784"/>
      <c r="TCO207" s="784"/>
      <c r="TCP207" s="784"/>
      <c r="TCQ207" s="784"/>
      <c r="TCR207" s="784"/>
      <c r="TCS207" s="784"/>
      <c r="TCT207" s="784"/>
      <c r="TCU207" s="784"/>
      <c r="TCV207" s="784"/>
      <c r="TCW207" s="784"/>
      <c r="TCX207" s="784"/>
      <c r="TCY207" s="784"/>
      <c r="TCZ207" s="784"/>
      <c r="TDA207" s="784"/>
      <c r="TDB207" s="784"/>
      <c r="TDC207" s="784"/>
      <c r="TDD207" s="784"/>
      <c r="TDE207" s="784"/>
      <c r="TDF207" s="784"/>
      <c r="TDG207" s="784"/>
      <c r="TDH207" s="784"/>
      <c r="TDI207" s="784"/>
      <c r="TDJ207" s="784"/>
      <c r="TDK207" s="784"/>
      <c r="TDL207" s="784"/>
      <c r="TDM207" s="784"/>
      <c r="TDN207" s="784"/>
      <c r="TDO207" s="784"/>
      <c r="TDP207" s="784"/>
      <c r="TDQ207" s="784"/>
      <c r="TDR207" s="784"/>
      <c r="TDS207" s="784"/>
      <c r="TDT207" s="784"/>
      <c r="TDU207" s="784"/>
      <c r="TDV207" s="784"/>
      <c r="TDW207" s="784"/>
      <c r="TDX207" s="784"/>
      <c r="TDY207" s="784"/>
      <c r="TDZ207" s="784"/>
      <c r="TEA207" s="784"/>
      <c r="TEB207" s="784"/>
      <c r="TEC207" s="784"/>
      <c r="TED207" s="784"/>
      <c r="TEE207" s="784"/>
      <c r="TEF207" s="784"/>
      <c r="TEG207" s="784"/>
      <c r="TEH207" s="784"/>
      <c r="TEI207" s="784"/>
      <c r="TEJ207" s="784"/>
      <c r="TEK207" s="784"/>
      <c r="TEL207" s="784"/>
      <c r="TEM207" s="784"/>
      <c r="TEN207" s="784"/>
      <c r="TEO207" s="784"/>
      <c r="TEP207" s="784"/>
      <c r="TEQ207" s="784"/>
      <c r="TER207" s="784"/>
      <c r="TES207" s="784"/>
      <c r="TET207" s="784"/>
      <c r="TEU207" s="784"/>
      <c r="TEV207" s="784"/>
      <c r="TEW207" s="784"/>
      <c r="TEX207" s="784"/>
      <c r="TEY207" s="784"/>
      <c r="TEZ207" s="784"/>
      <c r="TFA207" s="784"/>
      <c r="TFB207" s="784"/>
      <c r="TFC207" s="784"/>
      <c r="TFD207" s="784"/>
      <c r="TFE207" s="784"/>
      <c r="TFF207" s="784"/>
      <c r="TFG207" s="784"/>
      <c r="TFH207" s="784"/>
      <c r="TFI207" s="784"/>
      <c r="TFJ207" s="784"/>
      <c r="TFK207" s="784"/>
      <c r="TFL207" s="784"/>
      <c r="TFM207" s="784"/>
      <c r="TFN207" s="784"/>
      <c r="TFO207" s="784"/>
      <c r="TFP207" s="784"/>
      <c r="TFQ207" s="784"/>
      <c r="TFR207" s="784"/>
      <c r="TFS207" s="784"/>
      <c r="TFT207" s="784"/>
      <c r="TFU207" s="784"/>
      <c r="TFV207" s="784"/>
      <c r="TFW207" s="784"/>
      <c r="TFX207" s="784"/>
      <c r="TFY207" s="784"/>
      <c r="TFZ207" s="784"/>
      <c r="TGA207" s="784"/>
      <c r="TGB207" s="784"/>
      <c r="TGC207" s="784"/>
      <c r="TGD207" s="784"/>
      <c r="TGE207" s="784"/>
      <c r="TGF207" s="784"/>
      <c r="TGG207" s="784"/>
      <c r="TGH207" s="784"/>
      <c r="TGI207" s="784"/>
      <c r="TGJ207" s="784"/>
      <c r="TGK207" s="784"/>
      <c r="TGL207" s="784"/>
      <c r="TGM207" s="784"/>
      <c r="TGN207" s="784"/>
      <c r="TGO207" s="784"/>
      <c r="TGP207" s="784"/>
      <c r="TGQ207" s="784"/>
      <c r="TGR207" s="784"/>
      <c r="TGS207" s="784"/>
      <c r="TGT207" s="784"/>
      <c r="TGU207" s="784"/>
      <c r="TGV207" s="784"/>
      <c r="TGW207" s="784"/>
      <c r="TGX207" s="784"/>
      <c r="TGY207" s="784"/>
      <c r="TGZ207" s="784"/>
      <c r="THA207" s="784"/>
      <c r="THB207" s="784"/>
      <c r="THC207" s="784"/>
      <c r="THD207" s="784"/>
      <c r="THE207" s="784"/>
      <c r="THF207" s="784"/>
      <c r="THG207" s="784"/>
      <c r="THH207" s="784"/>
      <c r="THI207" s="784"/>
      <c r="THJ207" s="784"/>
      <c r="THK207" s="784"/>
      <c r="THL207" s="784"/>
      <c r="THM207" s="784"/>
      <c r="THN207" s="784"/>
      <c r="THO207" s="784"/>
      <c r="THP207" s="784"/>
      <c r="THQ207" s="784"/>
      <c r="THR207" s="784"/>
      <c r="THS207" s="784"/>
      <c r="THT207" s="784"/>
      <c r="THU207" s="784"/>
      <c r="THV207" s="784"/>
      <c r="THW207" s="784"/>
      <c r="THX207" s="784"/>
      <c r="THY207" s="784"/>
      <c r="THZ207" s="784"/>
      <c r="TIA207" s="784"/>
      <c r="TIB207" s="784"/>
      <c r="TIC207" s="784"/>
      <c r="TID207" s="784"/>
      <c r="TIE207" s="784"/>
      <c r="TIF207" s="784"/>
      <c r="TIG207" s="784"/>
      <c r="TIH207" s="784"/>
      <c r="TII207" s="784"/>
      <c r="TIJ207" s="784"/>
      <c r="TIK207" s="784"/>
      <c r="TIL207" s="784"/>
      <c r="TIM207" s="784"/>
      <c r="TIN207" s="784"/>
      <c r="TIO207" s="784"/>
      <c r="TIP207" s="784"/>
      <c r="TIQ207" s="784"/>
      <c r="TIR207" s="784"/>
      <c r="TIS207" s="784"/>
      <c r="TIT207" s="784"/>
      <c r="TIU207" s="784"/>
      <c r="TIV207" s="784"/>
      <c r="TIW207" s="784"/>
      <c r="TIX207" s="784"/>
      <c r="TIY207" s="784"/>
      <c r="TIZ207" s="784"/>
      <c r="TJA207" s="784"/>
      <c r="TJB207" s="784"/>
      <c r="TJC207" s="784"/>
      <c r="TJD207" s="784"/>
      <c r="TJE207" s="784"/>
      <c r="TJF207" s="784"/>
      <c r="TJG207" s="784"/>
      <c r="TJH207" s="784"/>
      <c r="TJI207" s="784"/>
      <c r="TJJ207" s="784"/>
      <c r="TJK207" s="784"/>
      <c r="TJL207" s="784"/>
      <c r="TJM207" s="784"/>
      <c r="TJN207" s="784"/>
      <c r="TJO207" s="784"/>
      <c r="TJP207" s="784"/>
      <c r="TJQ207" s="784"/>
      <c r="TJR207" s="784"/>
      <c r="TJS207" s="784"/>
      <c r="TJT207" s="784"/>
      <c r="TJU207" s="784"/>
      <c r="TJV207" s="784"/>
      <c r="TJW207" s="784"/>
      <c r="TJX207" s="784"/>
      <c r="TJY207" s="784"/>
      <c r="TJZ207" s="784"/>
      <c r="TKA207" s="784"/>
      <c r="TKB207" s="784"/>
      <c r="TKC207" s="784"/>
      <c r="TKD207" s="784"/>
      <c r="TKE207" s="784"/>
      <c r="TKF207" s="784"/>
      <c r="TKG207" s="784"/>
      <c r="TKH207" s="784"/>
      <c r="TKI207" s="784"/>
      <c r="TKJ207" s="784"/>
      <c r="TKK207" s="784"/>
      <c r="TKL207" s="784"/>
      <c r="TKM207" s="784"/>
      <c r="TKN207" s="784"/>
      <c r="TKO207" s="784"/>
      <c r="TKP207" s="784"/>
      <c r="TKQ207" s="784"/>
      <c r="TKR207" s="784"/>
      <c r="TKS207" s="784"/>
      <c r="TKT207" s="784"/>
      <c r="TKU207" s="784"/>
      <c r="TKV207" s="784"/>
      <c r="TKW207" s="784"/>
      <c r="TKX207" s="784"/>
      <c r="TKY207" s="784"/>
      <c r="TKZ207" s="784"/>
      <c r="TLA207" s="784"/>
      <c r="TLB207" s="784"/>
      <c r="TLC207" s="784"/>
      <c r="TLD207" s="784"/>
      <c r="TLE207" s="784"/>
      <c r="TLF207" s="784"/>
      <c r="TLG207" s="784"/>
      <c r="TLH207" s="784"/>
      <c r="TLI207" s="784"/>
      <c r="TLJ207" s="784"/>
      <c r="TLK207" s="784"/>
      <c r="TLL207" s="784"/>
      <c r="TLM207" s="784"/>
      <c r="TLN207" s="784"/>
      <c r="TLO207" s="784"/>
      <c r="TLP207" s="784"/>
      <c r="TLQ207" s="784"/>
      <c r="TLR207" s="784"/>
      <c r="TLS207" s="784"/>
      <c r="TLT207" s="784"/>
      <c r="TLU207" s="784"/>
      <c r="TLV207" s="784"/>
      <c r="TLW207" s="784"/>
      <c r="TLX207" s="784"/>
      <c r="TLY207" s="784"/>
      <c r="TLZ207" s="784"/>
      <c r="TMA207" s="784"/>
      <c r="TMB207" s="784"/>
      <c r="TMC207" s="784"/>
      <c r="TMD207" s="784"/>
      <c r="TME207" s="784"/>
      <c r="TMF207" s="784"/>
      <c r="TMG207" s="784"/>
      <c r="TMH207" s="784"/>
      <c r="TMI207" s="784"/>
      <c r="TMJ207" s="784"/>
      <c r="TMK207" s="784"/>
      <c r="TML207" s="784"/>
      <c r="TMM207" s="784"/>
      <c r="TMN207" s="784"/>
      <c r="TMO207" s="784"/>
      <c r="TMP207" s="784"/>
      <c r="TMQ207" s="784"/>
      <c r="TMR207" s="784"/>
      <c r="TMS207" s="784"/>
      <c r="TMT207" s="784"/>
      <c r="TMU207" s="784"/>
      <c r="TMV207" s="784"/>
      <c r="TMW207" s="784"/>
      <c r="TMX207" s="784"/>
      <c r="TMY207" s="784"/>
      <c r="TMZ207" s="784"/>
      <c r="TNA207" s="784"/>
      <c r="TNB207" s="784"/>
      <c r="TNC207" s="784"/>
      <c r="TND207" s="784"/>
      <c r="TNE207" s="784"/>
      <c r="TNF207" s="784"/>
      <c r="TNG207" s="784"/>
      <c r="TNH207" s="784"/>
      <c r="TNI207" s="784"/>
      <c r="TNJ207" s="784"/>
      <c r="TNK207" s="784"/>
      <c r="TNL207" s="784"/>
      <c r="TNM207" s="784"/>
      <c r="TNN207" s="784"/>
      <c r="TNO207" s="784"/>
      <c r="TNP207" s="784"/>
      <c r="TNQ207" s="784"/>
      <c r="TNR207" s="784"/>
      <c r="TNS207" s="784"/>
      <c r="TNT207" s="784"/>
      <c r="TNU207" s="784"/>
      <c r="TNV207" s="784"/>
      <c r="TNW207" s="784"/>
      <c r="TNX207" s="784"/>
      <c r="TNY207" s="784"/>
      <c r="TNZ207" s="784"/>
      <c r="TOA207" s="784"/>
      <c r="TOB207" s="784"/>
      <c r="TOC207" s="784"/>
      <c r="TOD207" s="784"/>
      <c r="TOE207" s="784"/>
      <c r="TOF207" s="784"/>
      <c r="TOG207" s="784"/>
      <c r="TOH207" s="784"/>
      <c r="TOI207" s="784"/>
      <c r="TOJ207" s="784"/>
      <c r="TOK207" s="784"/>
      <c r="TOL207" s="784"/>
      <c r="TOM207" s="784"/>
      <c r="TON207" s="784"/>
      <c r="TOO207" s="784"/>
      <c r="TOP207" s="784"/>
      <c r="TOQ207" s="784"/>
      <c r="TOR207" s="784"/>
      <c r="TOS207" s="784"/>
      <c r="TOT207" s="784"/>
      <c r="TOU207" s="784"/>
      <c r="TOV207" s="784"/>
      <c r="TOW207" s="784"/>
      <c r="TOX207" s="784"/>
      <c r="TOY207" s="784"/>
      <c r="TOZ207" s="784"/>
      <c r="TPA207" s="784"/>
      <c r="TPB207" s="784"/>
      <c r="TPC207" s="784"/>
      <c r="TPD207" s="784"/>
      <c r="TPE207" s="784"/>
      <c r="TPF207" s="784"/>
      <c r="TPG207" s="784"/>
      <c r="TPH207" s="784"/>
      <c r="TPI207" s="784"/>
      <c r="TPJ207" s="784"/>
      <c r="TPK207" s="784"/>
      <c r="TPL207" s="784"/>
      <c r="TPM207" s="784"/>
      <c r="TPN207" s="784"/>
      <c r="TPO207" s="784"/>
      <c r="TPP207" s="784"/>
      <c r="TPQ207" s="784"/>
      <c r="TPR207" s="784"/>
      <c r="TPS207" s="784"/>
      <c r="TPT207" s="784"/>
      <c r="TPU207" s="784"/>
      <c r="TPV207" s="784"/>
      <c r="TPW207" s="784"/>
      <c r="TPX207" s="784"/>
      <c r="TPY207" s="784"/>
      <c r="TPZ207" s="784"/>
      <c r="TQA207" s="784"/>
      <c r="TQB207" s="784"/>
      <c r="TQC207" s="784"/>
      <c r="TQD207" s="784"/>
      <c r="TQE207" s="784"/>
      <c r="TQF207" s="784"/>
      <c r="TQG207" s="784"/>
      <c r="TQH207" s="784"/>
      <c r="TQI207" s="784"/>
      <c r="TQJ207" s="784"/>
      <c r="TQK207" s="784"/>
      <c r="TQL207" s="784"/>
      <c r="TQM207" s="784"/>
      <c r="TQN207" s="784"/>
      <c r="TQO207" s="784"/>
      <c r="TQP207" s="784"/>
      <c r="TQQ207" s="784"/>
      <c r="TQR207" s="784"/>
      <c r="TQS207" s="784"/>
      <c r="TQT207" s="784"/>
      <c r="TQU207" s="784"/>
      <c r="TQV207" s="784"/>
      <c r="TQW207" s="784"/>
      <c r="TQX207" s="784"/>
      <c r="TQY207" s="784"/>
      <c r="TQZ207" s="784"/>
      <c r="TRA207" s="784"/>
      <c r="TRB207" s="784"/>
      <c r="TRC207" s="784"/>
      <c r="TRD207" s="784"/>
      <c r="TRE207" s="784"/>
      <c r="TRF207" s="784"/>
      <c r="TRG207" s="784"/>
      <c r="TRH207" s="784"/>
      <c r="TRI207" s="784"/>
      <c r="TRJ207" s="784"/>
      <c r="TRK207" s="784"/>
      <c r="TRL207" s="784"/>
      <c r="TRM207" s="784"/>
      <c r="TRN207" s="784"/>
      <c r="TRO207" s="784"/>
      <c r="TRP207" s="784"/>
      <c r="TRQ207" s="784"/>
      <c r="TRR207" s="784"/>
      <c r="TRS207" s="784"/>
      <c r="TRT207" s="784"/>
      <c r="TRU207" s="784"/>
      <c r="TRV207" s="784"/>
      <c r="TRW207" s="784"/>
      <c r="TRX207" s="784"/>
      <c r="TRY207" s="784"/>
      <c r="TRZ207" s="784"/>
      <c r="TSA207" s="784"/>
      <c r="TSB207" s="784"/>
      <c r="TSC207" s="784"/>
      <c r="TSD207" s="784"/>
      <c r="TSE207" s="784"/>
      <c r="TSF207" s="784"/>
      <c r="TSG207" s="784"/>
      <c r="TSH207" s="784"/>
      <c r="TSI207" s="784"/>
      <c r="TSJ207" s="784"/>
      <c r="TSK207" s="784"/>
      <c r="TSL207" s="784"/>
      <c r="TSM207" s="784"/>
      <c r="TSN207" s="784"/>
      <c r="TSO207" s="784"/>
      <c r="TSP207" s="784"/>
      <c r="TSQ207" s="784"/>
      <c r="TSR207" s="784"/>
      <c r="TSS207" s="784"/>
      <c r="TST207" s="784"/>
      <c r="TSU207" s="784"/>
      <c r="TSV207" s="784"/>
      <c r="TSW207" s="784"/>
      <c r="TSX207" s="784"/>
      <c r="TSY207" s="784"/>
      <c r="TSZ207" s="784"/>
      <c r="TTA207" s="784"/>
      <c r="TTB207" s="784"/>
      <c r="TTC207" s="784"/>
      <c r="TTD207" s="784"/>
      <c r="TTE207" s="784"/>
      <c r="TTF207" s="784"/>
      <c r="TTG207" s="784"/>
      <c r="TTH207" s="784"/>
      <c r="TTI207" s="784"/>
      <c r="TTJ207" s="784"/>
      <c r="TTK207" s="784"/>
      <c r="TTL207" s="784"/>
      <c r="TTM207" s="784"/>
      <c r="TTN207" s="784"/>
      <c r="TTO207" s="784"/>
      <c r="TTP207" s="784"/>
      <c r="TTQ207" s="784"/>
      <c r="TTR207" s="784"/>
      <c r="TTS207" s="784"/>
      <c r="TTT207" s="784"/>
      <c r="TTU207" s="784"/>
      <c r="TTV207" s="784"/>
      <c r="TTW207" s="784"/>
      <c r="TTX207" s="784"/>
      <c r="TTY207" s="784"/>
      <c r="TTZ207" s="784"/>
      <c r="TUA207" s="784"/>
      <c r="TUB207" s="784"/>
      <c r="TUC207" s="784"/>
      <c r="TUD207" s="784"/>
      <c r="TUE207" s="784"/>
      <c r="TUF207" s="784"/>
      <c r="TUG207" s="784"/>
      <c r="TUH207" s="784"/>
      <c r="TUI207" s="784"/>
      <c r="TUJ207" s="784"/>
      <c r="TUK207" s="784"/>
      <c r="TUL207" s="784"/>
      <c r="TUM207" s="784"/>
      <c r="TUN207" s="784"/>
      <c r="TUO207" s="784"/>
      <c r="TUP207" s="784"/>
      <c r="TUQ207" s="784"/>
      <c r="TUR207" s="784"/>
      <c r="TUS207" s="784"/>
      <c r="TUT207" s="784"/>
      <c r="TUU207" s="784"/>
      <c r="TUV207" s="784"/>
      <c r="TUW207" s="784"/>
      <c r="TUX207" s="784"/>
      <c r="TUY207" s="784"/>
      <c r="TUZ207" s="784"/>
      <c r="TVA207" s="784"/>
      <c r="TVB207" s="784"/>
      <c r="TVC207" s="784"/>
      <c r="TVD207" s="784"/>
      <c r="TVE207" s="784"/>
      <c r="TVF207" s="784"/>
      <c r="TVG207" s="784"/>
      <c r="TVH207" s="784"/>
      <c r="TVI207" s="784"/>
      <c r="TVJ207" s="784"/>
      <c r="TVK207" s="784"/>
      <c r="TVL207" s="784"/>
      <c r="TVM207" s="784"/>
      <c r="TVN207" s="784"/>
      <c r="TVO207" s="784"/>
      <c r="TVP207" s="784"/>
      <c r="TVQ207" s="784"/>
      <c r="TVR207" s="784"/>
      <c r="TVS207" s="784"/>
      <c r="TVT207" s="784"/>
      <c r="TVU207" s="784"/>
      <c r="TVV207" s="784"/>
      <c r="TVW207" s="784"/>
      <c r="TVX207" s="784"/>
      <c r="TVY207" s="784"/>
      <c r="TVZ207" s="784"/>
      <c r="TWA207" s="784"/>
      <c r="TWB207" s="784"/>
      <c r="TWC207" s="784"/>
      <c r="TWD207" s="784"/>
      <c r="TWE207" s="784"/>
      <c r="TWF207" s="784"/>
      <c r="TWG207" s="784"/>
      <c r="TWH207" s="784"/>
      <c r="TWI207" s="784"/>
      <c r="TWJ207" s="784"/>
      <c r="TWK207" s="784"/>
      <c r="TWL207" s="784"/>
      <c r="TWM207" s="784"/>
      <c r="TWN207" s="784"/>
      <c r="TWO207" s="784"/>
      <c r="TWP207" s="784"/>
      <c r="TWQ207" s="784"/>
      <c r="TWR207" s="784"/>
      <c r="TWS207" s="784"/>
      <c r="TWT207" s="784"/>
      <c r="TWU207" s="784"/>
      <c r="TWV207" s="784"/>
      <c r="TWW207" s="784"/>
      <c r="TWX207" s="784"/>
      <c r="TWY207" s="784"/>
      <c r="TWZ207" s="784"/>
      <c r="TXA207" s="784"/>
      <c r="TXB207" s="784"/>
      <c r="TXC207" s="784"/>
      <c r="TXD207" s="784"/>
      <c r="TXE207" s="784"/>
      <c r="TXF207" s="784"/>
      <c r="TXG207" s="784"/>
      <c r="TXH207" s="784"/>
      <c r="TXI207" s="784"/>
      <c r="TXJ207" s="784"/>
      <c r="TXK207" s="784"/>
      <c r="TXL207" s="784"/>
      <c r="TXM207" s="784"/>
      <c r="TXN207" s="784"/>
      <c r="TXO207" s="784"/>
      <c r="TXP207" s="784"/>
      <c r="TXQ207" s="784"/>
      <c r="TXR207" s="784"/>
      <c r="TXS207" s="784"/>
      <c r="TXT207" s="784"/>
      <c r="TXU207" s="784"/>
      <c r="TXV207" s="784"/>
      <c r="TXW207" s="784"/>
      <c r="TXX207" s="784"/>
      <c r="TXY207" s="784"/>
      <c r="TXZ207" s="784"/>
      <c r="TYA207" s="784"/>
      <c r="TYB207" s="784"/>
      <c r="TYC207" s="784"/>
      <c r="TYD207" s="784"/>
      <c r="TYE207" s="784"/>
      <c r="TYF207" s="784"/>
      <c r="TYG207" s="784"/>
      <c r="TYH207" s="784"/>
      <c r="TYI207" s="784"/>
      <c r="TYJ207" s="784"/>
      <c r="TYK207" s="784"/>
      <c r="TYL207" s="784"/>
      <c r="TYM207" s="784"/>
      <c r="TYN207" s="784"/>
      <c r="TYO207" s="784"/>
      <c r="TYP207" s="784"/>
      <c r="TYQ207" s="784"/>
      <c r="TYR207" s="784"/>
      <c r="TYS207" s="784"/>
      <c r="TYT207" s="784"/>
      <c r="TYU207" s="784"/>
      <c r="TYV207" s="784"/>
      <c r="TYW207" s="784"/>
      <c r="TYX207" s="784"/>
      <c r="TYY207" s="784"/>
      <c r="TYZ207" s="784"/>
      <c r="TZA207" s="784"/>
      <c r="TZB207" s="784"/>
      <c r="TZC207" s="784"/>
      <c r="TZD207" s="784"/>
      <c r="TZE207" s="784"/>
      <c r="TZF207" s="784"/>
      <c r="TZG207" s="784"/>
      <c r="TZH207" s="784"/>
      <c r="TZI207" s="784"/>
      <c r="TZJ207" s="784"/>
      <c r="TZK207" s="784"/>
      <c r="TZL207" s="784"/>
      <c r="TZM207" s="784"/>
      <c r="TZN207" s="784"/>
      <c r="TZO207" s="784"/>
      <c r="TZP207" s="784"/>
      <c r="TZQ207" s="784"/>
      <c r="TZR207" s="784"/>
      <c r="TZS207" s="784"/>
      <c r="TZT207" s="784"/>
      <c r="TZU207" s="784"/>
      <c r="TZV207" s="784"/>
      <c r="TZW207" s="784"/>
      <c r="TZX207" s="784"/>
      <c r="TZY207" s="784"/>
      <c r="TZZ207" s="784"/>
      <c r="UAA207" s="784"/>
      <c r="UAB207" s="784"/>
      <c r="UAC207" s="784"/>
      <c r="UAD207" s="784"/>
      <c r="UAE207" s="784"/>
      <c r="UAF207" s="784"/>
      <c r="UAG207" s="784"/>
      <c r="UAH207" s="784"/>
      <c r="UAI207" s="784"/>
      <c r="UAJ207" s="784"/>
      <c r="UAK207" s="784"/>
      <c r="UAL207" s="784"/>
      <c r="UAM207" s="784"/>
      <c r="UAN207" s="784"/>
      <c r="UAO207" s="784"/>
      <c r="UAP207" s="784"/>
      <c r="UAQ207" s="784"/>
      <c r="UAR207" s="784"/>
      <c r="UAS207" s="784"/>
      <c r="UAT207" s="784"/>
      <c r="UAU207" s="784"/>
      <c r="UAV207" s="784"/>
      <c r="UAW207" s="784"/>
      <c r="UAX207" s="784"/>
      <c r="UAY207" s="784"/>
      <c r="UAZ207" s="784"/>
      <c r="UBA207" s="784"/>
      <c r="UBB207" s="784"/>
      <c r="UBC207" s="784"/>
      <c r="UBD207" s="784"/>
      <c r="UBE207" s="784"/>
      <c r="UBF207" s="784"/>
      <c r="UBG207" s="784"/>
      <c r="UBH207" s="784"/>
      <c r="UBI207" s="784"/>
      <c r="UBJ207" s="784"/>
      <c r="UBK207" s="784"/>
      <c r="UBL207" s="784"/>
      <c r="UBM207" s="784"/>
      <c r="UBN207" s="784"/>
      <c r="UBO207" s="784"/>
      <c r="UBP207" s="784"/>
      <c r="UBQ207" s="784"/>
      <c r="UBR207" s="784"/>
      <c r="UBS207" s="784"/>
      <c r="UBT207" s="784"/>
      <c r="UBU207" s="784"/>
      <c r="UBV207" s="784"/>
      <c r="UBW207" s="784"/>
      <c r="UBX207" s="784"/>
      <c r="UBY207" s="784"/>
      <c r="UBZ207" s="784"/>
      <c r="UCA207" s="784"/>
      <c r="UCB207" s="784"/>
      <c r="UCC207" s="784"/>
      <c r="UCD207" s="784"/>
      <c r="UCE207" s="784"/>
      <c r="UCF207" s="784"/>
      <c r="UCG207" s="784"/>
      <c r="UCH207" s="784"/>
      <c r="UCI207" s="784"/>
      <c r="UCJ207" s="784"/>
      <c r="UCK207" s="784"/>
      <c r="UCL207" s="784"/>
      <c r="UCM207" s="784"/>
      <c r="UCN207" s="784"/>
      <c r="UCO207" s="784"/>
      <c r="UCP207" s="784"/>
      <c r="UCQ207" s="784"/>
      <c r="UCR207" s="784"/>
      <c r="UCS207" s="784"/>
      <c r="UCT207" s="784"/>
      <c r="UCU207" s="784"/>
      <c r="UCV207" s="784"/>
      <c r="UCW207" s="784"/>
      <c r="UCX207" s="784"/>
      <c r="UCY207" s="784"/>
      <c r="UCZ207" s="784"/>
      <c r="UDA207" s="784"/>
      <c r="UDB207" s="784"/>
      <c r="UDC207" s="784"/>
      <c r="UDD207" s="784"/>
      <c r="UDE207" s="784"/>
      <c r="UDF207" s="784"/>
      <c r="UDG207" s="784"/>
      <c r="UDH207" s="784"/>
      <c r="UDI207" s="784"/>
      <c r="UDJ207" s="784"/>
      <c r="UDK207" s="784"/>
      <c r="UDL207" s="784"/>
      <c r="UDM207" s="784"/>
      <c r="UDN207" s="784"/>
      <c r="UDO207" s="784"/>
      <c r="UDP207" s="784"/>
      <c r="UDQ207" s="784"/>
      <c r="UDR207" s="784"/>
      <c r="UDS207" s="784"/>
      <c r="UDT207" s="784"/>
      <c r="UDU207" s="784"/>
      <c r="UDV207" s="784"/>
      <c r="UDW207" s="784"/>
      <c r="UDX207" s="784"/>
      <c r="UDY207" s="784"/>
      <c r="UDZ207" s="784"/>
      <c r="UEA207" s="784"/>
      <c r="UEB207" s="784"/>
      <c r="UEC207" s="784"/>
      <c r="UED207" s="784"/>
      <c r="UEE207" s="784"/>
      <c r="UEF207" s="784"/>
      <c r="UEG207" s="784"/>
      <c r="UEH207" s="784"/>
      <c r="UEI207" s="784"/>
      <c r="UEJ207" s="784"/>
      <c r="UEK207" s="784"/>
      <c r="UEL207" s="784"/>
      <c r="UEM207" s="784"/>
      <c r="UEN207" s="784"/>
      <c r="UEO207" s="784"/>
      <c r="UEP207" s="784"/>
      <c r="UEQ207" s="784"/>
      <c r="UER207" s="784"/>
      <c r="UES207" s="784"/>
      <c r="UET207" s="784"/>
      <c r="UEU207" s="784"/>
      <c r="UEV207" s="784"/>
      <c r="UEW207" s="784"/>
      <c r="UEX207" s="784"/>
      <c r="UEY207" s="784"/>
      <c r="UEZ207" s="784"/>
      <c r="UFA207" s="784"/>
      <c r="UFB207" s="784"/>
      <c r="UFC207" s="784"/>
      <c r="UFD207" s="784"/>
      <c r="UFE207" s="784"/>
      <c r="UFF207" s="784"/>
      <c r="UFG207" s="784"/>
      <c r="UFH207" s="784"/>
      <c r="UFI207" s="784"/>
      <c r="UFJ207" s="784"/>
      <c r="UFK207" s="784"/>
      <c r="UFL207" s="784"/>
      <c r="UFM207" s="784"/>
      <c r="UFN207" s="784"/>
      <c r="UFO207" s="784"/>
      <c r="UFP207" s="784"/>
      <c r="UFQ207" s="784"/>
      <c r="UFR207" s="784"/>
      <c r="UFS207" s="784"/>
      <c r="UFT207" s="784"/>
      <c r="UFU207" s="784"/>
      <c r="UFV207" s="784"/>
      <c r="UFW207" s="784"/>
      <c r="UFX207" s="784"/>
      <c r="UFY207" s="784"/>
      <c r="UFZ207" s="784"/>
      <c r="UGA207" s="784"/>
      <c r="UGB207" s="784"/>
      <c r="UGC207" s="784"/>
      <c r="UGD207" s="784"/>
      <c r="UGE207" s="784"/>
      <c r="UGF207" s="784"/>
      <c r="UGG207" s="784"/>
      <c r="UGH207" s="784"/>
      <c r="UGI207" s="784"/>
      <c r="UGJ207" s="784"/>
      <c r="UGK207" s="784"/>
      <c r="UGL207" s="784"/>
      <c r="UGM207" s="784"/>
      <c r="UGN207" s="784"/>
      <c r="UGO207" s="784"/>
      <c r="UGP207" s="784"/>
      <c r="UGQ207" s="784"/>
      <c r="UGR207" s="784"/>
      <c r="UGS207" s="784"/>
      <c r="UGT207" s="784"/>
      <c r="UGU207" s="784"/>
      <c r="UGV207" s="784"/>
      <c r="UGW207" s="784"/>
      <c r="UGX207" s="784"/>
      <c r="UGY207" s="784"/>
      <c r="UGZ207" s="784"/>
      <c r="UHA207" s="784"/>
      <c r="UHB207" s="784"/>
      <c r="UHC207" s="784"/>
      <c r="UHD207" s="784"/>
      <c r="UHE207" s="784"/>
      <c r="UHF207" s="784"/>
      <c r="UHG207" s="784"/>
      <c r="UHH207" s="784"/>
      <c r="UHI207" s="784"/>
      <c r="UHJ207" s="784"/>
      <c r="UHK207" s="784"/>
      <c r="UHL207" s="784"/>
      <c r="UHM207" s="784"/>
      <c r="UHN207" s="784"/>
      <c r="UHO207" s="784"/>
      <c r="UHP207" s="784"/>
      <c r="UHQ207" s="784"/>
      <c r="UHR207" s="784"/>
      <c r="UHS207" s="784"/>
      <c r="UHT207" s="784"/>
      <c r="UHU207" s="784"/>
      <c r="UHV207" s="784"/>
      <c r="UHW207" s="784"/>
      <c r="UHX207" s="784"/>
      <c r="UHY207" s="784"/>
      <c r="UHZ207" s="784"/>
      <c r="UIA207" s="784"/>
      <c r="UIB207" s="784"/>
      <c r="UIC207" s="784"/>
      <c r="UID207" s="784"/>
      <c r="UIE207" s="784"/>
      <c r="UIF207" s="784"/>
      <c r="UIG207" s="784"/>
      <c r="UIH207" s="784"/>
      <c r="UII207" s="784"/>
      <c r="UIJ207" s="784"/>
      <c r="UIK207" s="784"/>
      <c r="UIL207" s="784"/>
      <c r="UIM207" s="784"/>
      <c r="UIN207" s="784"/>
      <c r="UIO207" s="784"/>
      <c r="UIP207" s="784"/>
      <c r="UIQ207" s="784"/>
      <c r="UIR207" s="784"/>
      <c r="UIS207" s="784"/>
      <c r="UIT207" s="784"/>
      <c r="UIU207" s="784"/>
      <c r="UIV207" s="784"/>
      <c r="UIW207" s="784"/>
      <c r="UIX207" s="784"/>
      <c r="UIY207" s="784"/>
      <c r="UIZ207" s="784"/>
      <c r="UJA207" s="784"/>
      <c r="UJB207" s="784"/>
      <c r="UJC207" s="784"/>
      <c r="UJD207" s="784"/>
      <c r="UJE207" s="784"/>
      <c r="UJF207" s="784"/>
      <c r="UJG207" s="784"/>
      <c r="UJH207" s="784"/>
      <c r="UJI207" s="784"/>
      <c r="UJJ207" s="784"/>
      <c r="UJK207" s="784"/>
      <c r="UJL207" s="784"/>
      <c r="UJM207" s="784"/>
      <c r="UJN207" s="784"/>
      <c r="UJO207" s="784"/>
      <c r="UJP207" s="784"/>
      <c r="UJQ207" s="784"/>
      <c r="UJR207" s="784"/>
      <c r="UJS207" s="784"/>
      <c r="UJT207" s="784"/>
      <c r="UJU207" s="784"/>
      <c r="UJV207" s="784"/>
      <c r="UJW207" s="784"/>
      <c r="UJX207" s="784"/>
      <c r="UJY207" s="784"/>
      <c r="UJZ207" s="784"/>
      <c r="UKA207" s="784"/>
      <c r="UKB207" s="784"/>
      <c r="UKC207" s="784"/>
      <c r="UKD207" s="784"/>
      <c r="UKE207" s="784"/>
      <c r="UKF207" s="784"/>
      <c r="UKG207" s="784"/>
      <c r="UKH207" s="784"/>
      <c r="UKI207" s="784"/>
      <c r="UKJ207" s="784"/>
      <c r="UKK207" s="784"/>
      <c r="UKL207" s="784"/>
      <c r="UKM207" s="784"/>
      <c r="UKN207" s="784"/>
      <c r="UKO207" s="784"/>
      <c r="UKP207" s="784"/>
      <c r="UKQ207" s="784"/>
      <c r="UKR207" s="784"/>
      <c r="UKS207" s="784"/>
      <c r="UKT207" s="784"/>
      <c r="UKU207" s="784"/>
      <c r="UKV207" s="784"/>
      <c r="UKW207" s="784"/>
      <c r="UKX207" s="784"/>
      <c r="UKY207" s="784"/>
      <c r="UKZ207" s="784"/>
      <c r="ULA207" s="784"/>
      <c r="ULB207" s="784"/>
      <c r="ULC207" s="784"/>
      <c r="ULD207" s="784"/>
      <c r="ULE207" s="784"/>
      <c r="ULF207" s="784"/>
      <c r="ULG207" s="784"/>
      <c r="ULH207" s="784"/>
      <c r="ULI207" s="784"/>
      <c r="ULJ207" s="784"/>
      <c r="ULK207" s="784"/>
      <c r="ULL207" s="784"/>
      <c r="ULM207" s="784"/>
      <c r="ULN207" s="784"/>
      <c r="ULO207" s="784"/>
      <c r="ULP207" s="784"/>
      <c r="ULQ207" s="784"/>
      <c r="ULR207" s="784"/>
      <c r="ULS207" s="784"/>
      <c r="ULT207" s="784"/>
      <c r="ULU207" s="784"/>
      <c r="ULV207" s="784"/>
      <c r="ULW207" s="784"/>
      <c r="ULX207" s="784"/>
      <c r="ULY207" s="784"/>
      <c r="ULZ207" s="784"/>
      <c r="UMA207" s="784"/>
      <c r="UMB207" s="784"/>
      <c r="UMC207" s="784"/>
      <c r="UMD207" s="784"/>
      <c r="UME207" s="784"/>
      <c r="UMF207" s="784"/>
      <c r="UMG207" s="784"/>
      <c r="UMH207" s="784"/>
      <c r="UMI207" s="784"/>
      <c r="UMJ207" s="784"/>
      <c r="UMK207" s="784"/>
      <c r="UML207" s="784"/>
      <c r="UMM207" s="784"/>
      <c r="UMN207" s="784"/>
      <c r="UMO207" s="784"/>
      <c r="UMP207" s="784"/>
      <c r="UMQ207" s="784"/>
      <c r="UMR207" s="784"/>
      <c r="UMS207" s="784"/>
      <c r="UMT207" s="784"/>
      <c r="UMU207" s="784"/>
      <c r="UMV207" s="784"/>
      <c r="UMW207" s="784"/>
      <c r="UMX207" s="784"/>
      <c r="UMY207" s="784"/>
      <c r="UMZ207" s="784"/>
      <c r="UNA207" s="784"/>
      <c r="UNB207" s="784"/>
      <c r="UNC207" s="784"/>
      <c r="UND207" s="784"/>
      <c r="UNE207" s="784"/>
      <c r="UNF207" s="784"/>
      <c r="UNG207" s="784"/>
      <c r="UNH207" s="784"/>
      <c r="UNI207" s="784"/>
      <c r="UNJ207" s="784"/>
      <c r="UNK207" s="784"/>
      <c r="UNL207" s="784"/>
      <c r="UNM207" s="784"/>
      <c r="UNN207" s="784"/>
      <c r="UNO207" s="784"/>
      <c r="UNP207" s="784"/>
      <c r="UNQ207" s="784"/>
      <c r="UNR207" s="784"/>
      <c r="UNS207" s="784"/>
      <c r="UNT207" s="784"/>
      <c r="UNU207" s="784"/>
      <c r="UNV207" s="784"/>
      <c r="UNW207" s="784"/>
      <c r="UNX207" s="784"/>
      <c r="UNY207" s="784"/>
      <c r="UNZ207" s="784"/>
      <c r="UOA207" s="784"/>
      <c r="UOB207" s="784"/>
      <c r="UOC207" s="784"/>
      <c r="UOD207" s="784"/>
      <c r="UOE207" s="784"/>
      <c r="UOF207" s="784"/>
      <c r="UOG207" s="784"/>
      <c r="UOH207" s="784"/>
      <c r="UOI207" s="784"/>
      <c r="UOJ207" s="784"/>
      <c r="UOK207" s="784"/>
      <c r="UOL207" s="784"/>
      <c r="UOM207" s="784"/>
      <c r="UON207" s="784"/>
      <c r="UOO207" s="784"/>
      <c r="UOP207" s="784"/>
      <c r="UOQ207" s="784"/>
      <c r="UOR207" s="784"/>
      <c r="UOS207" s="784"/>
      <c r="UOT207" s="784"/>
      <c r="UOU207" s="784"/>
      <c r="UOV207" s="784"/>
      <c r="UOW207" s="784"/>
      <c r="UOX207" s="784"/>
      <c r="UOY207" s="784"/>
      <c r="UOZ207" s="784"/>
      <c r="UPA207" s="784"/>
      <c r="UPB207" s="784"/>
      <c r="UPC207" s="784"/>
      <c r="UPD207" s="784"/>
      <c r="UPE207" s="784"/>
      <c r="UPF207" s="784"/>
      <c r="UPG207" s="784"/>
      <c r="UPH207" s="784"/>
      <c r="UPI207" s="784"/>
      <c r="UPJ207" s="784"/>
      <c r="UPK207" s="784"/>
      <c r="UPL207" s="784"/>
      <c r="UPM207" s="784"/>
      <c r="UPN207" s="784"/>
      <c r="UPO207" s="784"/>
      <c r="UPP207" s="784"/>
      <c r="UPQ207" s="784"/>
      <c r="UPR207" s="784"/>
      <c r="UPS207" s="784"/>
      <c r="UPT207" s="784"/>
      <c r="UPU207" s="784"/>
      <c r="UPV207" s="784"/>
      <c r="UPW207" s="784"/>
      <c r="UPX207" s="784"/>
      <c r="UPY207" s="784"/>
      <c r="UPZ207" s="784"/>
      <c r="UQA207" s="784"/>
      <c r="UQB207" s="784"/>
      <c r="UQC207" s="784"/>
      <c r="UQD207" s="784"/>
      <c r="UQE207" s="784"/>
      <c r="UQF207" s="784"/>
      <c r="UQG207" s="784"/>
      <c r="UQH207" s="784"/>
      <c r="UQI207" s="784"/>
      <c r="UQJ207" s="784"/>
      <c r="UQK207" s="784"/>
      <c r="UQL207" s="784"/>
      <c r="UQM207" s="784"/>
      <c r="UQN207" s="784"/>
      <c r="UQO207" s="784"/>
      <c r="UQP207" s="784"/>
      <c r="UQQ207" s="784"/>
      <c r="UQR207" s="784"/>
      <c r="UQS207" s="784"/>
      <c r="UQT207" s="784"/>
      <c r="UQU207" s="784"/>
      <c r="UQV207" s="784"/>
      <c r="UQW207" s="784"/>
      <c r="UQX207" s="784"/>
      <c r="UQY207" s="784"/>
      <c r="UQZ207" s="784"/>
      <c r="URA207" s="784"/>
      <c r="URB207" s="784"/>
      <c r="URC207" s="784"/>
      <c r="URD207" s="784"/>
      <c r="URE207" s="784"/>
      <c r="URF207" s="784"/>
      <c r="URG207" s="784"/>
      <c r="URH207" s="784"/>
      <c r="URI207" s="784"/>
      <c r="URJ207" s="784"/>
      <c r="URK207" s="784"/>
      <c r="URL207" s="784"/>
      <c r="URM207" s="784"/>
      <c r="URN207" s="784"/>
      <c r="URO207" s="784"/>
      <c r="URP207" s="784"/>
      <c r="URQ207" s="784"/>
      <c r="URR207" s="784"/>
      <c r="URS207" s="784"/>
      <c r="URT207" s="784"/>
      <c r="URU207" s="784"/>
      <c r="URV207" s="784"/>
      <c r="URW207" s="784"/>
      <c r="URX207" s="784"/>
      <c r="URY207" s="784"/>
      <c r="URZ207" s="784"/>
      <c r="USA207" s="784"/>
      <c r="USB207" s="784"/>
      <c r="USC207" s="784"/>
      <c r="USD207" s="784"/>
      <c r="USE207" s="784"/>
      <c r="USF207" s="784"/>
      <c r="USG207" s="784"/>
      <c r="USH207" s="784"/>
      <c r="USI207" s="784"/>
      <c r="USJ207" s="784"/>
      <c r="USK207" s="784"/>
      <c r="USL207" s="784"/>
      <c r="USM207" s="784"/>
      <c r="USN207" s="784"/>
      <c r="USO207" s="784"/>
      <c r="USP207" s="784"/>
      <c r="USQ207" s="784"/>
      <c r="USR207" s="784"/>
      <c r="USS207" s="784"/>
      <c r="UST207" s="784"/>
      <c r="USU207" s="784"/>
      <c r="USV207" s="784"/>
      <c r="USW207" s="784"/>
      <c r="USX207" s="784"/>
      <c r="USY207" s="784"/>
      <c r="USZ207" s="784"/>
      <c r="UTA207" s="784"/>
      <c r="UTB207" s="784"/>
      <c r="UTC207" s="784"/>
      <c r="UTD207" s="784"/>
      <c r="UTE207" s="784"/>
      <c r="UTF207" s="784"/>
      <c r="UTG207" s="784"/>
      <c r="UTH207" s="784"/>
      <c r="UTI207" s="784"/>
      <c r="UTJ207" s="784"/>
      <c r="UTK207" s="784"/>
      <c r="UTL207" s="784"/>
      <c r="UTM207" s="784"/>
      <c r="UTN207" s="784"/>
      <c r="UTO207" s="784"/>
      <c r="UTP207" s="784"/>
      <c r="UTQ207" s="784"/>
      <c r="UTR207" s="784"/>
      <c r="UTS207" s="784"/>
      <c r="UTT207" s="784"/>
      <c r="UTU207" s="784"/>
      <c r="UTV207" s="784"/>
      <c r="UTW207" s="784"/>
      <c r="UTX207" s="784"/>
      <c r="UTY207" s="784"/>
      <c r="UTZ207" s="784"/>
      <c r="UUA207" s="784"/>
      <c r="UUB207" s="784"/>
      <c r="UUC207" s="784"/>
      <c r="UUD207" s="784"/>
      <c r="UUE207" s="784"/>
      <c r="UUF207" s="784"/>
      <c r="UUG207" s="784"/>
      <c r="UUH207" s="784"/>
      <c r="UUI207" s="784"/>
      <c r="UUJ207" s="784"/>
      <c r="UUK207" s="784"/>
      <c r="UUL207" s="784"/>
      <c r="UUM207" s="784"/>
      <c r="UUN207" s="784"/>
      <c r="UUO207" s="784"/>
      <c r="UUP207" s="784"/>
      <c r="UUQ207" s="784"/>
      <c r="UUR207" s="784"/>
      <c r="UUS207" s="784"/>
      <c r="UUT207" s="784"/>
      <c r="UUU207" s="784"/>
      <c r="UUV207" s="784"/>
      <c r="UUW207" s="784"/>
      <c r="UUX207" s="784"/>
      <c r="UUY207" s="784"/>
      <c r="UUZ207" s="784"/>
      <c r="UVA207" s="784"/>
      <c r="UVB207" s="784"/>
      <c r="UVC207" s="784"/>
      <c r="UVD207" s="784"/>
      <c r="UVE207" s="784"/>
      <c r="UVF207" s="784"/>
      <c r="UVG207" s="784"/>
      <c r="UVH207" s="784"/>
      <c r="UVI207" s="784"/>
      <c r="UVJ207" s="784"/>
      <c r="UVK207" s="784"/>
      <c r="UVL207" s="784"/>
      <c r="UVM207" s="784"/>
      <c r="UVN207" s="784"/>
      <c r="UVO207" s="784"/>
      <c r="UVP207" s="784"/>
      <c r="UVQ207" s="784"/>
      <c r="UVR207" s="784"/>
      <c r="UVS207" s="784"/>
      <c r="UVT207" s="784"/>
      <c r="UVU207" s="784"/>
      <c r="UVV207" s="784"/>
      <c r="UVW207" s="784"/>
      <c r="UVX207" s="784"/>
      <c r="UVY207" s="784"/>
      <c r="UVZ207" s="784"/>
      <c r="UWA207" s="784"/>
      <c r="UWB207" s="784"/>
      <c r="UWC207" s="784"/>
      <c r="UWD207" s="784"/>
      <c r="UWE207" s="784"/>
      <c r="UWF207" s="784"/>
      <c r="UWG207" s="784"/>
      <c r="UWH207" s="784"/>
      <c r="UWI207" s="784"/>
      <c r="UWJ207" s="784"/>
      <c r="UWK207" s="784"/>
      <c r="UWL207" s="784"/>
      <c r="UWM207" s="784"/>
      <c r="UWN207" s="784"/>
      <c r="UWO207" s="784"/>
      <c r="UWP207" s="784"/>
      <c r="UWQ207" s="784"/>
      <c r="UWR207" s="784"/>
      <c r="UWS207" s="784"/>
      <c r="UWT207" s="784"/>
      <c r="UWU207" s="784"/>
      <c r="UWV207" s="784"/>
      <c r="UWW207" s="784"/>
      <c r="UWX207" s="784"/>
      <c r="UWY207" s="784"/>
      <c r="UWZ207" s="784"/>
      <c r="UXA207" s="784"/>
      <c r="UXB207" s="784"/>
      <c r="UXC207" s="784"/>
      <c r="UXD207" s="784"/>
      <c r="UXE207" s="784"/>
      <c r="UXF207" s="784"/>
      <c r="UXG207" s="784"/>
      <c r="UXH207" s="784"/>
      <c r="UXI207" s="784"/>
      <c r="UXJ207" s="784"/>
      <c r="UXK207" s="784"/>
      <c r="UXL207" s="784"/>
      <c r="UXM207" s="784"/>
      <c r="UXN207" s="784"/>
      <c r="UXO207" s="784"/>
      <c r="UXP207" s="784"/>
      <c r="UXQ207" s="784"/>
      <c r="UXR207" s="784"/>
      <c r="UXS207" s="784"/>
      <c r="UXT207" s="784"/>
      <c r="UXU207" s="784"/>
      <c r="UXV207" s="784"/>
      <c r="UXW207" s="784"/>
      <c r="UXX207" s="784"/>
      <c r="UXY207" s="784"/>
      <c r="UXZ207" s="784"/>
      <c r="UYA207" s="784"/>
      <c r="UYB207" s="784"/>
      <c r="UYC207" s="784"/>
      <c r="UYD207" s="784"/>
      <c r="UYE207" s="784"/>
      <c r="UYF207" s="784"/>
      <c r="UYG207" s="784"/>
      <c r="UYH207" s="784"/>
      <c r="UYI207" s="784"/>
      <c r="UYJ207" s="784"/>
      <c r="UYK207" s="784"/>
      <c r="UYL207" s="784"/>
      <c r="UYM207" s="784"/>
      <c r="UYN207" s="784"/>
      <c r="UYO207" s="784"/>
      <c r="UYP207" s="784"/>
      <c r="UYQ207" s="784"/>
      <c r="UYR207" s="784"/>
      <c r="UYS207" s="784"/>
      <c r="UYT207" s="784"/>
      <c r="UYU207" s="784"/>
      <c r="UYV207" s="784"/>
      <c r="UYW207" s="784"/>
      <c r="UYX207" s="784"/>
      <c r="UYY207" s="784"/>
      <c r="UYZ207" s="784"/>
      <c r="UZA207" s="784"/>
      <c r="UZB207" s="784"/>
      <c r="UZC207" s="784"/>
      <c r="UZD207" s="784"/>
      <c r="UZE207" s="784"/>
      <c r="UZF207" s="784"/>
      <c r="UZG207" s="784"/>
      <c r="UZH207" s="784"/>
      <c r="UZI207" s="784"/>
      <c r="UZJ207" s="784"/>
      <c r="UZK207" s="784"/>
      <c r="UZL207" s="784"/>
      <c r="UZM207" s="784"/>
      <c r="UZN207" s="784"/>
      <c r="UZO207" s="784"/>
      <c r="UZP207" s="784"/>
      <c r="UZQ207" s="784"/>
      <c r="UZR207" s="784"/>
      <c r="UZS207" s="784"/>
      <c r="UZT207" s="784"/>
      <c r="UZU207" s="784"/>
      <c r="UZV207" s="784"/>
      <c r="UZW207" s="784"/>
      <c r="UZX207" s="784"/>
      <c r="UZY207" s="784"/>
      <c r="UZZ207" s="784"/>
      <c r="VAA207" s="784"/>
      <c r="VAB207" s="784"/>
      <c r="VAC207" s="784"/>
      <c r="VAD207" s="784"/>
      <c r="VAE207" s="784"/>
      <c r="VAF207" s="784"/>
      <c r="VAG207" s="784"/>
      <c r="VAH207" s="784"/>
      <c r="VAI207" s="784"/>
      <c r="VAJ207" s="784"/>
      <c r="VAK207" s="784"/>
      <c r="VAL207" s="784"/>
      <c r="VAM207" s="784"/>
      <c r="VAN207" s="784"/>
      <c r="VAO207" s="784"/>
      <c r="VAP207" s="784"/>
      <c r="VAQ207" s="784"/>
      <c r="VAR207" s="784"/>
      <c r="VAS207" s="784"/>
      <c r="VAT207" s="784"/>
      <c r="VAU207" s="784"/>
      <c r="VAV207" s="784"/>
      <c r="VAW207" s="784"/>
      <c r="VAX207" s="784"/>
      <c r="VAY207" s="784"/>
      <c r="VAZ207" s="784"/>
      <c r="VBA207" s="784"/>
      <c r="VBB207" s="784"/>
      <c r="VBC207" s="784"/>
      <c r="VBD207" s="784"/>
      <c r="VBE207" s="784"/>
      <c r="VBF207" s="784"/>
      <c r="VBG207" s="784"/>
      <c r="VBH207" s="784"/>
      <c r="VBI207" s="784"/>
      <c r="VBJ207" s="784"/>
      <c r="VBK207" s="784"/>
      <c r="VBL207" s="784"/>
      <c r="VBM207" s="784"/>
      <c r="VBN207" s="784"/>
      <c r="VBO207" s="784"/>
      <c r="VBP207" s="784"/>
      <c r="VBQ207" s="784"/>
      <c r="VBR207" s="784"/>
      <c r="VBS207" s="784"/>
      <c r="VBT207" s="784"/>
      <c r="VBU207" s="784"/>
      <c r="VBV207" s="784"/>
      <c r="VBW207" s="784"/>
      <c r="VBX207" s="784"/>
      <c r="VBY207" s="784"/>
      <c r="VBZ207" s="784"/>
      <c r="VCA207" s="784"/>
      <c r="VCB207" s="784"/>
      <c r="VCC207" s="784"/>
      <c r="VCD207" s="784"/>
      <c r="VCE207" s="784"/>
      <c r="VCF207" s="784"/>
      <c r="VCG207" s="784"/>
      <c r="VCH207" s="784"/>
      <c r="VCI207" s="784"/>
      <c r="VCJ207" s="784"/>
      <c r="VCK207" s="784"/>
      <c r="VCL207" s="784"/>
      <c r="VCM207" s="784"/>
      <c r="VCN207" s="784"/>
      <c r="VCO207" s="784"/>
      <c r="VCP207" s="784"/>
      <c r="VCQ207" s="784"/>
      <c r="VCR207" s="784"/>
      <c r="VCS207" s="784"/>
      <c r="VCT207" s="784"/>
      <c r="VCU207" s="784"/>
      <c r="VCV207" s="784"/>
      <c r="VCW207" s="784"/>
      <c r="VCX207" s="784"/>
      <c r="VCY207" s="784"/>
      <c r="VCZ207" s="784"/>
      <c r="VDA207" s="784"/>
      <c r="VDB207" s="784"/>
      <c r="VDC207" s="784"/>
      <c r="VDD207" s="784"/>
      <c r="VDE207" s="784"/>
      <c r="VDF207" s="784"/>
      <c r="VDG207" s="784"/>
      <c r="VDH207" s="784"/>
      <c r="VDI207" s="784"/>
      <c r="VDJ207" s="784"/>
      <c r="VDK207" s="784"/>
      <c r="VDL207" s="784"/>
      <c r="VDM207" s="784"/>
      <c r="VDN207" s="784"/>
      <c r="VDO207" s="784"/>
      <c r="VDP207" s="784"/>
      <c r="VDQ207" s="784"/>
      <c r="VDR207" s="784"/>
      <c r="VDS207" s="784"/>
      <c r="VDT207" s="784"/>
      <c r="VDU207" s="784"/>
      <c r="VDV207" s="784"/>
      <c r="VDW207" s="784"/>
      <c r="VDX207" s="784"/>
      <c r="VDY207" s="784"/>
      <c r="VDZ207" s="784"/>
      <c r="VEA207" s="784"/>
      <c r="VEB207" s="784"/>
      <c r="VEC207" s="784"/>
      <c r="VED207" s="784"/>
      <c r="VEE207" s="784"/>
      <c r="VEF207" s="784"/>
      <c r="VEG207" s="784"/>
      <c r="VEH207" s="784"/>
      <c r="VEI207" s="784"/>
      <c r="VEJ207" s="784"/>
      <c r="VEK207" s="784"/>
      <c r="VEL207" s="784"/>
      <c r="VEM207" s="784"/>
      <c r="VEN207" s="784"/>
      <c r="VEO207" s="784"/>
      <c r="VEP207" s="784"/>
      <c r="VEQ207" s="784"/>
      <c r="VER207" s="784"/>
      <c r="VES207" s="784"/>
      <c r="VET207" s="784"/>
      <c r="VEU207" s="784"/>
      <c r="VEV207" s="784"/>
      <c r="VEW207" s="784"/>
      <c r="VEX207" s="784"/>
      <c r="VEY207" s="784"/>
      <c r="VEZ207" s="784"/>
      <c r="VFA207" s="784"/>
      <c r="VFB207" s="784"/>
      <c r="VFC207" s="784"/>
      <c r="VFD207" s="784"/>
      <c r="VFE207" s="784"/>
      <c r="VFF207" s="784"/>
      <c r="VFG207" s="784"/>
      <c r="VFH207" s="784"/>
      <c r="VFI207" s="784"/>
      <c r="VFJ207" s="784"/>
      <c r="VFK207" s="784"/>
      <c r="VFL207" s="784"/>
      <c r="VFM207" s="784"/>
      <c r="VFN207" s="784"/>
      <c r="VFO207" s="784"/>
      <c r="VFP207" s="784"/>
      <c r="VFQ207" s="784"/>
      <c r="VFR207" s="784"/>
      <c r="VFS207" s="784"/>
      <c r="VFT207" s="784"/>
      <c r="VFU207" s="784"/>
      <c r="VFV207" s="784"/>
      <c r="VFW207" s="784"/>
      <c r="VFX207" s="784"/>
      <c r="VFY207" s="784"/>
      <c r="VFZ207" s="784"/>
      <c r="VGA207" s="784"/>
      <c r="VGB207" s="784"/>
      <c r="VGC207" s="784"/>
      <c r="VGD207" s="784"/>
      <c r="VGE207" s="784"/>
      <c r="VGF207" s="784"/>
      <c r="VGG207" s="784"/>
      <c r="VGH207" s="784"/>
      <c r="VGI207" s="784"/>
      <c r="VGJ207" s="784"/>
      <c r="VGK207" s="784"/>
      <c r="VGL207" s="784"/>
      <c r="VGM207" s="784"/>
      <c r="VGN207" s="784"/>
      <c r="VGO207" s="784"/>
      <c r="VGP207" s="784"/>
      <c r="VGQ207" s="784"/>
      <c r="VGR207" s="784"/>
      <c r="VGS207" s="784"/>
      <c r="VGT207" s="784"/>
      <c r="VGU207" s="784"/>
      <c r="VGV207" s="784"/>
      <c r="VGW207" s="784"/>
      <c r="VGX207" s="784"/>
      <c r="VGY207" s="784"/>
      <c r="VGZ207" s="784"/>
      <c r="VHA207" s="784"/>
      <c r="VHB207" s="784"/>
      <c r="VHC207" s="784"/>
      <c r="VHD207" s="784"/>
      <c r="VHE207" s="784"/>
      <c r="VHF207" s="784"/>
      <c r="VHG207" s="784"/>
      <c r="VHH207" s="784"/>
      <c r="VHI207" s="784"/>
      <c r="VHJ207" s="784"/>
      <c r="VHK207" s="784"/>
      <c r="VHL207" s="784"/>
      <c r="VHM207" s="784"/>
      <c r="VHN207" s="784"/>
      <c r="VHO207" s="784"/>
      <c r="VHP207" s="784"/>
      <c r="VHQ207" s="784"/>
      <c r="VHR207" s="784"/>
      <c r="VHS207" s="784"/>
      <c r="VHT207" s="784"/>
      <c r="VHU207" s="784"/>
      <c r="VHV207" s="784"/>
      <c r="VHW207" s="784"/>
      <c r="VHX207" s="784"/>
      <c r="VHY207" s="784"/>
      <c r="VHZ207" s="784"/>
      <c r="VIA207" s="784"/>
      <c r="VIB207" s="784"/>
      <c r="VIC207" s="784"/>
      <c r="VID207" s="784"/>
      <c r="VIE207" s="784"/>
      <c r="VIF207" s="784"/>
      <c r="VIG207" s="784"/>
      <c r="VIH207" s="784"/>
      <c r="VII207" s="784"/>
      <c r="VIJ207" s="784"/>
      <c r="VIK207" s="784"/>
      <c r="VIL207" s="784"/>
      <c r="VIM207" s="784"/>
      <c r="VIN207" s="784"/>
      <c r="VIO207" s="784"/>
      <c r="VIP207" s="784"/>
      <c r="VIQ207" s="784"/>
      <c r="VIR207" s="784"/>
      <c r="VIS207" s="784"/>
      <c r="VIT207" s="784"/>
      <c r="VIU207" s="784"/>
      <c r="VIV207" s="784"/>
      <c r="VIW207" s="784"/>
      <c r="VIX207" s="784"/>
      <c r="VIY207" s="784"/>
      <c r="VIZ207" s="784"/>
      <c r="VJA207" s="784"/>
      <c r="VJB207" s="784"/>
      <c r="VJC207" s="784"/>
      <c r="VJD207" s="784"/>
      <c r="VJE207" s="784"/>
      <c r="VJF207" s="784"/>
      <c r="VJG207" s="784"/>
      <c r="VJH207" s="784"/>
      <c r="VJI207" s="784"/>
      <c r="VJJ207" s="784"/>
      <c r="VJK207" s="784"/>
      <c r="VJL207" s="784"/>
      <c r="VJM207" s="784"/>
      <c r="VJN207" s="784"/>
      <c r="VJO207" s="784"/>
      <c r="VJP207" s="784"/>
      <c r="VJQ207" s="784"/>
      <c r="VJR207" s="784"/>
      <c r="VJS207" s="784"/>
      <c r="VJT207" s="784"/>
      <c r="VJU207" s="784"/>
      <c r="VJV207" s="784"/>
      <c r="VJW207" s="784"/>
      <c r="VJX207" s="784"/>
      <c r="VJY207" s="784"/>
      <c r="VJZ207" s="784"/>
      <c r="VKA207" s="784"/>
      <c r="VKB207" s="784"/>
      <c r="VKC207" s="784"/>
      <c r="VKD207" s="784"/>
      <c r="VKE207" s="784"/>
      <c r="VKF207" s="784"/>
      <c r="VKG207" s="784"/>
      <c r="VKH207" s="784"/>
      <c r="VKI207" s="784"/>
      <c r="VKJ207" s="784"/>
      <c r="VKK207" s="784"/>
      <c r="VKL207" s="784"/>
      <c r="VKM207" s="784"/>
      <c r="VKN207" s="784"/>
      <c r="VKO207" s="784"/>
      <c r="VKP207" s="784"/>
      <c r="VKQ207" s="784"/>
      <c r="VKR207" s="784"/>
      <c r="VKS207" s="784"/>
      <c r="VKT207" s="784"/>
      <c r="VKU207" s="784"/>
      <c r="VKV207" s="784"/>
      <c r="VKW207" s="784"/>
      <c r="VKX207" s="784"/>
      <c r="VKY207" s="784"/>
      <c r="VKZ207" s="784"/>
      <c r="VLA207" s="784"/>
      <c r="VLB207" s="784"/>
      <c r="VLC207" s="784"/>
      <c r="VLD207" s="784"/>
      <c r="VLE207" s="784"/>
      <c r="VLF207" s="784"/>
      <c r="VLG207" s="784"/>
      <c r="VLH207" s="784"/>
      <c r="VLI207" s="784"/>
      <c r="VLJ207" s="784"/>
      <c r="VLK207" s="784"/>
      <c r="VLL207" s="784"/>
      <c r="VLM207" s="784"/>
      <c r="VLN207" s="784"/>
      <c r="VLO207" s="784"/>
      <c r="VLP207" s="784"/>
      <c r="VLQ207" s="784"/>
      <c r="VLR207" s="784"/>
      <c r="VLS207" s="784"/>
      <c r="VLT207" s="784"/>
      <c r="VLU207" s="784"/>
      <c r="VLV207" s="784"/>
      <c r="VLW207" s="784"/>
      <c r="VLX207" s="784"/>
      <c r="VLY207" s="784"/>
      <c r="VLZ207" s="784"/>
      <c r="VMA207" s="784"/>
      <c r="VMB207" s="784"/>
      <c r="VMC207" s="784"/>
      <c r="VMD207" s="784"/>
      <c r="VME207" s="784"/>
      <c r="VMF207" s="784"/>
      <c r="VMG207" s="784"/>
      <c r="VMH207" s="784"/>
      <c r="VMI207" s="784"/>
      <c r="VMJ207" s="784"/>
      <c r="VMK207" s="784"/>
      <c r="VML207" s="784"/>
      <c r="VMM207" s="784"/>
      <c r="VMN207" s="784"/>
      <c r="VMO207" s="784"/>
      <c r="VMP207" s="784"/>
      <c r="VMQ207" s="784"/>
      <c r="VMR207" s="784"/>
      <c r="VMS207" s="784"/>
      <c r="VMT207" s="784"/>
      <c r="VMU207" s="784"/>
      <c r="VMV207" s="784"/>
      <c r="VMW207" s="784"/>
      <c r="VMX207" s="784"/>
      <c r="VMY207" s="784"/>
      <c r="VMZ207" s="784"/>
      <c r="VNA207" s="784"/>
      <c r="VNB207" s="784"/>
      <c r="VNC207" s="784"/>
      <c r="VND207" s="784"/>
      <c r="VNE207" s="784"/>
      <c r="VNF207" s="784"/>
      <c r="VNG207" s="784"/>
      <c r="VNH207" s="784"/>
      <c r="VNI207" s="784"/>
      <c r="VNJ207" s="784"/>
      <c r="VNK207" s="784"/>
      <c r="VNL207" s="784"/>
      <c r="VNM207" s="784"/>
      <c r="VNN207" s="784"/>
      <c r="VNO207" s="784"/>
      <c r="VNP207" s="784"/>
      <c r="VNQ207" s="784"/>
      <c r="VNR207" s="784"/>
      <c r="VNS207" s="784"/>
      <c r="VNT207" s="784"/>
      <c r="VNU207" s="784"/>
      <c r="VNV207" s="784"/>
      <c r="VNW207" s="784"/>
      <c r="VNX207" s="784"/>
      <c r="VNY207" s="784"/>
      <c r="VNZ207" s="784"/>
      <c r="VOA207" s="784"/>
      <c r="VOB207" s="784"/>
      <c r="VOC207" s="784"/>
      <c r="VOD207" s="784"/>
      <c r="VOE207" s="784"/>
      <c r="VOF207" s="784"/>
      <c r="VOG207" s="784"/>
      <c r="VOH207" s="784"/>
      <c r="VOI207" s="784"/>
      <c r="VOJ207" s="784"/>
      <c r="VOK207" s="784"/>
      <c r="VOL207" s="784"/>
      <c r="VOM207" s="784"/>
      <c r="VON207" s="784"/>
      <c r="VOO207" s="784"/>
      <c r="VOP207" s="784"/>
      <c r="VOQ207" s="784"/>
      <c r="VOR207" s="784"/>
      <c r="VOS207" s="784"/>
      <c r="VOT207" s="784"/>
      <c r="VOU207" s="784"/>
      <c r="VOV207" s="784"/>
      <c r="VOW207" s="784"/>
      <c r="VOX207" s="784"/>
      <c r="VOY207" s="784"/>
      <c r="VOZ207" s="784"/>
      <c r="VPA207" s="784"/>
      <c r="VPB207" s="784"/>
      <c r="VPC207" s="784"/>
      <c r="VPD207" s="784"/>
      <c r="VPE207" s="784"/>
      <c r="VPF207" s="784"/>
      <c r="VPG207" s="784"/>
      <c r="VPH207" s="784"/>
      <c r="VPI207" s="784"/>
      <c r="VPJ207" s="784"/>
      <c r="VPK207" s="784"/>
      <c r="VPL207" s="784"/>
      <c r="VPM207" s="784"/>
      <c r="VPN207" s="784"/>
      <c r="VPO207" s="784"/>
      <c r="VPP207" s="784"/>
      <c r="VPQ207" s="784"/>
      <c r="VPR207" s="784"/>
      <c r="VPS207" s="784"/>
      <c r="VPT207" s="784"/>
      <c r="VPU207" s="784"/>
      <c r="VPV207" s="784"/>
      <c r="VPW207" s="784"/>
      <c r="VPX207" s="784"/>
      <c r="VPY207" s="784"/>
      <c r="VPZ207" s="784"/>
      <c r="VQA207" s="784"/>
      <c r="VQB207" s="784"/>
      <c r="VQC207" s="784"/>
      <c r="VQD207" s="784"/>
      <c r="VQE207" s="784"/>
      <c r="VQF207" s="784"/>
      <c r="VQG207" s="784"/>
      <c r="VQH207" s="784"/>
      <c r="VQI207" s="784"/>
      <c r="VQJ207" s="784"/>
      <c r="VQK207" s="784"/>
      <c r="VQL207" s="784"/>
      <c r="VQM207" s="784"/>
      <c r="VQN207" s="784"/>
      <c r="VQO207" s="784"/>
      <c r="VQP207" s="784"/>
      <c r="VQQ207" s="784"/>
      <c r="VQR207" s="784"/>
      <c r="VQS207" s="784"/>
      <c r="VQT207" s="784"/>
      <c r="VQU207" s="784"/>
      <c r="VQV207" s="784"/>
      <c r="VQW207" s="784"/>
      <c r="VQX207" s="784"/>
      <c r="VQY207" s="784"/>
      <c r="VQZ207" s="784"/>
      <c r="VRA207" s="784"/>
      <c r="VRB207" s="784"/>
      <c r="VRC207" s="784"/>
      <c r="VRD207" s="784"/>
      <c r="VRE207" s="784"/>
      <c r="VRF207" s="784"/>
      <c r="VRG207" s="784"/>
      <c r="VRH207" s="784"/>
      <c r="VRI207" s="784"/>
      <c r="VRJ207" s="784"/>
      <c r="VRK207" s="784"/>
      <c r="VRL207" s="784"/>
      <c r="VRM207" s="784"/>
      <c r="VRN207" s="784"/>
      <c r="VRO207" s="784"/>
      <c r="VRP207" s="784"/>
      <c r="VRQ207" s="784"/>
      <c r="VRR207" s="784"/>
      <c r="VRS207" s="784"/>
      <c r="VRT207" s="784"/>
      <c r="VRU207" s="784"/>
      <c r="VRV207" s="784"/>
      <c r="VRW207" s="784"/>
      <c r="VRX207" s="784"/>
      <c r="VRY207" s="784"/>
      <c r="VRZ207" s="784"/>
      <c r="VSA207" s="784"/>
      <c r="VSB207" s="784"/>
      <c r="VSC207" s="784"/>
      <c r="VSD207" s="784"/>
      <c r="VSE207" s="784"/>
      <c r="VSF207" s="784"/>
      <c r="VSG207" s="784"/>
      <c r="VSH207" s="784"/>
      <c r="VSI207" s="784"/>
      <c r="VSJ207" s="784"/>
      <c r="VSK207" s="784"/>
      <c r="VSL207" s="784"/>
      <c r="VSM207" s="784"/>
      <c r="VSN207" s="784"/>
      <c r="VSO207" s="784"/>
      <c r="VSP207" s="784"/>
      <c r="VSQ207" s="784"/>
      <c r="VSR207" s="784"/>
      <c r="VSS207" s="784"/>
      <c r="VST207" s="784"/>
      <c r="VSU207" s="784"/>
      <c r="VSV207" s="784"/>
      <c r="VSW207" s="784"/>
      <c r="VSX207" s="784"/>
      <c r="VSY207" s="784"/>
      <c r="VSZ207" s="784"/>
      <c r="VTA207" s="784"/>
      <c r="VTB207" s="784"/>
      <c r="VTC207" s="784"/>
      <c r="VTD207" s="784"/>
      <c r="VTE207" s="784"/>
      <c r="VTF207" s="784"/>
      <c r="VTG207" s="784"/>
      <c r="VTH207" s="784"/>
      <c r="VTI207" s="784"/>
      <c r="VTJ207" s="784"/>
      <c r="VTK207" s="784"/>
      <c r="VTL207" s="784"/>
      <c r="VTM207" s="784"/>
      <c r="VTN207" s="784"/>
      <c r="VTO207" s="784"/>
      <c r="VTP207" s="784"/>
      <c r="VTQ207" s="784"/>
      <c r="VTR207" s="784"/>
      <c r="VTS207" s="784"/>
      <c r="VTT207" s="784"/>
      <c r="VTU207" s="784"/>
      <c r="VTV207" s="784"/>
      <c r="VTW207" s="784"/>
      <c r="VTX207" s="784"/>
      <c r="VTY207" s="784"/>
      <c r="VTZ207" s="784"/>
      <c r="VUA207" s="784"/>
      <c r="VUB207" s="784"/>
      <c r="VUC207" s="784"/>
      <c r="VUD207" s="784"/>
      <c r="VUE207" s="784"/>
      <c r="VUF207" s="784"/>
      <c r="VUG207" s="784"/>
      <c r="VUH207" s="784"/>
      <c r="VUI207" s="784"/>
      <c r="VUJ207" s="784"/>
      <c r="VUK207" s="784"/>
      <c r="VUL207" s="784"/>
      <c r="VUM207" s="784"/>
      <c r="VUN207" s="784"/>
      <c r="VUO207" s="784"/>
      <c r="VUP207" s="784"/>
      <c r="VUQ207" s="784"/>
      <c r="VUR207" s="784"/>
      <c r="VUS207" s="784"/>
      <c r="VUT207" s="784"/>
      <c r="VUU207" s="784"/>
      <c r="VUV207" s="784"/>
      <c r="VUW207" s="784"/>
      <c r="VUX207" s="784"/>
      <c r="VUY207" s="784"/>
      <c r="VUZ207" s="784"/>
      <c r="VVA207" s="784"/>
      <c r="VVB207" s="784"/>
      <c r="VVC207" s="784"/>
      <c r="VVD207" s="784"/>
      <c r="VVE207" s="784"/>
      <c r="VVF207" s="784"/>
      <c r="VVG207" s="784"/>
      <c r="VVH207" s="784"/>
      <c r="VVI207" s="784"/>
      <c r="VVJ207" s="784"/>
      <c r="VVK207" s="784"/>
      <c r="VVL207" s="784"/>
      <c r="VVM207" s="784"/>
      <c r="VVN207" s="784"/>
      <c r="VVO207" s="784"/>
      <c r="VVP207" s="784"/>
      <c r="VVQ207" s="784"/>
      <c r="VVR207" s="784"/>
      <c r="VVS207" s="784"/>
      <c r="VVT207" s="784"/>
      <c r="VVU207" s="784"/>
      <c r="VVV207" s="784"/>
      <c r="VVW207" s="784"/>
      <c r="VVX207" s="784"/>
      <c r="VVY207" s="784"/>
      <c r="VVZ207" s="784"/>
      <c r="VWA207" s="784"/>
      <c r="VWB207" s="784"/>
      <c r="VWC207" s="784"/>
      <c r="VWD207" s="784"/>
      <c r="VWE207" s="784"/>
      <c r="VWF207" s="784"/>
      <c r="VWG207" s="784"/>
      <c r="VWH207" s="784"/>
      <c r="VWI207" s="784"/>
      <c r="VWJ207" s="784"/>
      <c r="VWK207" s="784"/>
      <c r="VWL207" s="784"/>
      <c r="VWM207" s="784"/>
      <c r="VWN207" s="784"/>
      <c r="VWO207" s="784"/>
      <c r="VWP207" s="784"/>
      <c r="VWQ207" s="784"/>
      <c r="VWR207" s="784"/>
      <c r="VWS207" s="784"/>
      <c r="VWT207" s="784"/>
      <c r="VWU207" s="784"/>
      <c r="VWV207" s="784"/>
      <c r="VWW207" s="784"/>
      <c r="VWX207" s="784"/>
      <c r="VWY207" s="784"/>
      <c r="VWZ207" s="784"/>
      <c r="VXA207" s="784"/>
      <c r="VXB207" s="784"/>
      <c r="VXC207" s="784"/>
      <c r="VXD207" s="784"/>
      <c r="VXE207" s="784"/>
      <c r="VXF207" s="784"/>
      <c r="VXG207" s="784"/>
      <c r="VXH207" s="784"/>
      <c r="VXI207" s="784"/>
      <c r="VXJ207" s="784"/>
      <c r="VXK207" s="784"/>
      <c r="VXL207" s="784"/>
      <c r="VXM207" s="784"/>
      <c r="VXN207" s="784"/>
      <c r="VXO207" s="784"/>
      <c r="VXP207" s="784"/>
      <c r="VXQ207" s="784"/>
      <c r="VXR207" s="784"/>
      <c r="VXS207" s="784"/>
      <c r="VXT207" s="784"/>
      <c r="VXU207" s="784"/>
      <c r="VXV207" s="784"/>
      <c r="VXW207" s="784"/>
      <c r="VXX207" s="784"/>
      <c r="VXY207" s="784"/>
      <c r="VXZ207" s="784"/>
      <c r="VYA207" s="784"/>
      <c r="VYB207" s="784"/>
      <c r="VYC207" s="784"/>
      <c r="VYD207" s="784"/>
      <c r="VYE207" s="784"/>
      <c r="VYF207" s="784"/>
      <c r="VYG207" s="784"/>
      <c r="VYH207" s="784"/>
      <c r="VYI207" s="784"/>
      <c r="VYJ207" s="784"/>
      <c r="VYK207" s="784"/>
      <c r="VYL207" s="784"/>
      <c r="VYM207" s="784"/>
      <c r="VYN207" s="784"/>
      <c r="VYO207" s="784"/>
      <c r="VYP207" s="784"/>
      <c r="VYQ207" s="784"/>
      <c r="VYR207" s="784"/>
      <c r="VYS207" s="784"/>
      <c r="VYT207" s="784"/>
      <c r="VYU207" s="784"/>
      <c r="VYV207" s="784"/>
      <c r="VYW207" s="784"/>
      <c r="VYX207" s="784"/>
      <c r="VYY207" s="784"/>
      <c r="VYZ207" s="784"/>
      <c r="VZA207" s="784"/>
      <c r="VZB207" s="784"/>
      <c r="VZC207" s="784"/>
      <c r="VZD207" s="784"/>
      <c r="VZE207" s="784"/>
      <c r="VZF207" s="784"/>
      <c r="VZG207" s="784"/>
      <c r="VZH207" s="784"/>
      <c r="VZI207" s="784"/>
      <c r="VZJ207" s="784"/>
      <c r="VZK207" s="784"/>
      <c r="VZL207" s="784"/>
      <c r="VZM207" s="784"/>
      <c r="VZN207" s="784"/>
      <c r="VZO207" s="784"/>
      <c r="VZP207" s="784"/>
      <c r="VZQ207" s="784"/>
      <c r="VZR207" s="784"/>
      <c r="VZS207" s="784"/>
      <c r="VZT207" s="784"/>
      <c r="VZU207" s="784"/>
      <c r="VZV207" s="784"/>
      <c r="VZW207" s="784"/>
      <c r="VZX207" s="784"/>
      <c r="VZY207" s="784"/>
      <c r="VZZ207" s="784"/>
      <c r="WAA207" s="784"/>
      <c r="WAB207" s="784"/>
      <c r="WAC207" s="784"/>
      <c r="WAD207" s="784"/>
      <c r="WAE207" s="784"/>
      <c r="WAF207" s="784"/>
      <c r="WAG207" s="784"/>
      <c r="WAH207" s="784"/>
      <c r="WAI207" s="784"/>
      <c r="WAJ207" s="784"/>
      <c r="WAK207" s="784"/>
      <c r="WAL207" s="784"/>
      <c r="WAM207" s="784"/>
      <c r="WAN207" s="784"/>
      <c r="WAO207" s="784"/>
      <c r="WAP207" s="784"/>
      <c r="WAQ207" s="784"/>
      <c r="WAR207" s="784"/>
      <c r="WAS207" s="784"/>
      <c r="WAT207" s="784"/>
      <c r="WAU207" s="784"/>
      <c r="WAV207" s="784"/>
      <c r="WAW207" s="784"/>
      <c r="WAX207" s="784"/>
      <c r="WAY207" s="784"/>
      <c r="WAZ207" s="784"/>
      <c r="WBA207" s="784"/>
      <c r="WBB207" s="784"/>
      <c r="WBC207" s="784"/>
      <c r="WBD207" s="784"/>
      <c r="WBE207" s="784"/>
      <c r="WBF207" s="784"/>
      <c r="WBG207" s="784"/>
      <c r="WBH207" s="784"/>
      <c r="WBI207" s="784"/>
      <c r="WBJ207" s="784"/>
      <c r="WBK207" s="784"/>
      <c r="WBL207" s="784"/>
      <c r="WBM207" s="784"/>
      <c r="WBN207" s="784"/>
      <c r="WBO207" s="784"/>
      <c r="WBP207" s="784"/>
      <c r="WBQ207" s="784"/>
      <c r="WBR207" s="784"/>
      <c r="WBS207" s="784"/>
      <c r="WBT207" s="784"/>
      <c r="WBU207" s="784"/>
      <c r="WBV207" s="784"/>
      <c r="WBW207" s="784"/>
      <c r="WBX207" s="784"/>
      <c r="WBY207" s="784"/>
      <c r="WBZ207" s="784"/>
      <c r="WCA207" s="784"/>
      <c r="WCB207" s="784"/>
      <c r="WCC207" s="784"/>
      <c r="WCD207" s="784"/>
      <c r="WCE207" s="784"/>
      <c r="WCF207" s="784"/>
      <c r="WCG207" s="784"/>
      <c r="WCH207" s="784"/>
      <c r="WCI207" s="784"/>
      <c r="WCJ207" s="784"/>
      <c r="WCK207" s="784"/>
      <c r="WCL207" s="784"/>
      <c r="WCM207" s="784"/>
      <c r="WCN207" s="784"/>
      <c r="WCO207" s="784"/>
      <c r="WCP207" s="784"/>
      <c r="WCQ207" s="784"/>
      <c r="WCR207" s="784"/>
      <c r="WCS207" s="784"/>
      <c r="WCT207" s="784"/>
      <c r="WCU207" s="784"/>
      <c r="WCV207" s="784"/>
      <c r="WCW207" s="784"/>
      <c r="WCX207" s="784"/>
      <c r="WCY207" s="784"/>
      <c r="WCZ207" s="784"/>
      <c r="WDA207" s="784"/>
      <c r="WDB207" s="784"/>
      <c r="WDC207" s="784"/>
      <c r="WDD207" s="784"/>
      <c r="WDE207" s="784"/>
      <c r="WDF207" s="784"/>
      <c r="WDG207" s="784"/>
      <c r="WDH207" s="784"/>
      <c r="WDI207" s="784"/>
      <c r="WDJ207" s="784"/>
      <c r="WDK207" s="784"/>
      <c r="WDL207" s="784"/>
      <c r="WDM207" s="784"/>
      <c r="WDN207" s="784"/>
      <c r="WDO207" s="784"/>
      <c r="WDP207" s="784"/>
      <c r="WDQ207" s="784"/>
      <c r="WDR207" s="784"/>
      <c r="WDS207" s="784"/>
      <c r="WDT207" s="784"/>
      <c r="WDU207" s="784"/>
      <c r="WDV207" s="784"/>
      <c r="WDW207" s="784"/>
      <c r="WDX207" s="784"/>
      <c r="WDY207" s="784"/>
      <c r="WDZ207" s="784"/>
      <c r="WEA207" s="784"/>
      <c r="WEB207" s="784"/>
      <c r="WEC207" s="784"/>
      <c r="WED207" s="784"/>
      <c r="WEE207" s="784"/>
      <c r="WEF207" s="784"/>
      <c r="WEG207" s="784"/>
      <c r="WEH207" s="784"/>
      <c r="WEI207" s="784"/>
      <c r="WEJ207" s="784"/>
      <c r="WEK207" s="784"/>
      <c r="WEL207" s="784"/>
      <c r="WEM207" s="784"/>
      <c r="WEN207" s="784"/>
      <c r="WEO207" s="784"/>
      <c r="WEP207" s="784"/>
      <c r="WEQ207" s="784"/>
      <c r="WER207" s="784"/>
      <c r="WES207" s="784"/>
      <c r="WET207" s="784"/>
      <c r="WEU207" s="784"/>
      <c r="WEV207" s="784"/>
      <c r="WEW207" s="784"/>
      <c r="WEX207" s="784"/>
      <c r="WEY207" s="784"/>
      <c r="WEZ207" s="784"/>
      <c r="WFA207" s="784"/>
      <c r="WFB207" s="784"/>
      <c r="WFC207" s="784"/>
      <c r="WFD207" s="784"/>
      <c r="WFE207" s="784"/>
      <c r="WFF207" s="784"/>
      <c r="WFG207" s="784"/>
      <c r="WFH207" s="784"/>
      <c r="WFI207" s="784"/>
      <c r="WFJ207" s="784"/>
      <c r="WFK207" s="784"/>
      <c r="WFL207" s="784"/>
      <c r="WFM207" s="784"/>
      <c r="WFN207" s="784"/>
      <c r="WFO207" s="784"/>
      <c r="WFP207" s="784"/>
      <c r="WFQ207" s="784"/>
      <c r="WFR207" s="784"/>
      <c r="WFS207" s="784"/>
      <c r="WFT207" s="784"/>
      <c r="WFU207" s="784"/>
      <c r="WFV207" s="784"/>
      <c r="WFW207" s="784"/>
      <c r="WFX207" s="784"/>
      <c r="WFY207" s="784"/>
      <c r="WFZ207" s="784"/>
      <c r="WGA207" s="784"/>
      <c r="WGB207" s="784"/>
      <c r="WGC207" s="784"/>
      <c r="WGD207" s="784"/>
      <c r="WGE207" s="784"/>
      <c r="WGF207" s="784"/>
      <c r="WGG207" s="784"/>
      <c r="WGH207" s="784"/>
      <c r="WGI207" s="784"/>
      <c r="WGJ207" s="784"/>
      <c r="WGK207" s="784"/>
      <c r="WGL207" s="784"/>
      <c r="WGM207" s="784"/>
      <c r="WGN207" s="784"/>
      <c r="WGO207" s="784"/>
      <c r="WGP207" s="784"/>
      <c r="WGQ207" s="784"/>
      <c r="WGR207" s="784"/>
      <c r="WGS207" s="784"/>
      <c r="WGT207" s="784"/>
      <c r="WGU207" s="784"/>
      <c r="WGV207" s="784"/>
      <c r="WGW207" s="784"/>
      <c r="WGX207" s="784"/>
      <c r="WGY207" s="784"/>
      <c r="WGZ207" s="784"/>
      <c r="WHA207" s="784"/>
      <c r="WHB207" s="784"/>
      <c r="WHC207" s="784"/>
      <c r="WHD207" s="784"/>
      <c r="WHE207" s="784"/>
      <c r="WHF207" s="784"/>
      <c r="WHG207" s="784"/>
      <c r="WHH207" s="784"/>
      <c r="WHI207" s="784"/>
      <c r="WHJ207" s="784"/>
      <c r="WHK207" s="784"/>
      <c r="WHL207" s="784"/>
      <c r="WHM207" s="784"/>
      <c r="WHN207" s="784"/>
      <c r="WHO207" s="784"/>
      <c r="WHP207" s="784"/>
      <c r="WHQ207" s="784"/>
      <c r="WHR207" s="784"/>
      <c r="WHS207" s="784"/>
      <c r="WHT207" s="784"/>
      <c r="WHU207" s="784"/>
      <c r="WHV207" s="784"/>
      <c r="WHW207" s="784"/>
      <c r="WHX207" s="784"/>
      <c r="WHY207" s="784"/>
      <c r="WHZ207" s="784"/>
      <c r="WIA207" s="784"/>
      <c r="WIB207" s="784"/>
      <c r="WIC207" s="784"/>
      <c r="WID207" s="784"/>
      <c r="WIE207" s="784"/>
      <c r="WIF207" s="784"/>
      <c r="WIG207" s="784"/>
      <c r="WIH207" s="784"/>
      <c r="WII207" s="784"/>
      <c r="WIJ207" s="784"/>
      <c r="WIK207" s="784"/>
      <c r="WIL207" s="784"/>
      <c r="WIM207" s="784"/>
      <c r="WIN207" s="784"/>
      <c r="WIO207" s="784"/>
      <c r="WIP207" s="784"/>
      <c r="WIQ207" s="784"/>
      <c r="WIR207" s="784"/>
      <c r="WIS207" s="784"/>
      <c r="WIT207" s="784"/>
      <c r="WIU207" s="784"/>
      <c r="WIV207" s="784"/>
      <c r="WIW207" s="784"/>
      <c r="WIX207" s="784"/>
      <c r="WIY207" s="784"/>
      <c r="WIZ207" s="784"/>
      <c r="WJA207" s="784"/>
      <c r="WJB207" s="784"/>
      <c r="WJC207" s="784"/>
      <c r="WJD207" s="784"/>
      <c r="WJE207" s="784"/>
      <c r="WJF207" s="784"/>
      <c r="WJG207" s="784"/>
      <c r="WJH207" s="784"/>
      <c r="WJI207" s="784"/>
      <c r="WJJ207" s="784"/>
      <c r="WJK207" s="784"/>
      <c r="WJL207" s="784"/>
      <c r="WJM207" s="784"/>
      <c r="WJN207" s="784"/>
      <c r="WJO207" s="784"/>
      <c r="WJP207" s="784"/>
      <c r="WJQ207" s="784"/>
      <c r="WJR207" s="784"/>
      <c r="WJS207" s="784"/>
      <c r="WJT207" s="784"/>
      <c r="WJU207" s="784"/>
      <c r="WJV207" s="784"/>
      <c r="WJW207" s="784"/>
      <c r="WJX207" s="784"/>
      <c r="WJY207" s="784"/>
      <c r="WJZ207" s="784"/>
      <c r="WKA207" s="784"/>
      <c r="WKB207" s="784"/>
      <c r="WKC207" s="784"/>
      <c r="WKD207" s="784"/>
      <c r="WKE207" s="784"/>
      <c r="WKF207" s="784"/>
      <c r="WKG207" s="784"/>
      <c r="WKH207" s="784"/>
      <c r="WKI207" s="784"/>
      <c r="WKJ207" s="784"/>
      <c r="WKK207" s="784"/>
      <c r="WKL207" s="784"/>
      <c r="WKM207" s="784"/>
      <c r="WKN207" s="784"/>
      <c r="WKO207" s="784"/>
      <c r="WKP207" s="784"/>
      <c r="WKQ207" s="784"/>
      <c r="WKR207" s="784"/>
      <c r="WKS207" s="784"/>
      <c r="WKT207" s="784"/>
      <c r="WKU207" s="784"/>
      <c r="WKV207" s="784"/>
      <c r="WKW207" s="784"/>
      <c r="WKX207" s="784"/>
      <c r="WKY207" s="784"/>
      <c r="WKZ207" s="784"/>
      <c r="WLA207" s="784"/>
      <c r="WLB207" s="784"/>
      <c r="WLC207" s="784"/>
      <c r="WLD207" s="784"/>
      <c r="WLE207" s="784"/>
      <c r="WLF207" s="784"/>
      <c r="WLG207" s="784"/>
      <c r="WLH207" s="784"/>
      <c r="WLI207" s="784"/>
      <c r="WLJ207" s="784"/>
      <c r="WLK207" s="784"/>
      <c r="WLL207" s="784"/>
      <c r="WLM207" s="784"/>
      <c r="WLN207" s="784"/>
      <c r="WLO207" s="784"/>
      <c r="WLP207" s="784"/>
      <c r="WLQ207" s="784"/>
      <c r="WLR207" s="784"/>
      <c r="WLS207" s="784"/>
      <c r="WLT207" s="784"/>
      <c r="WLU207" s="784"/>
      <c r="WLV207" s="784"/>
      <c r="WLW207" s="784"/>
      <c r="WLX207" s="784"/>
      <c r="WLY207" s="784"/>
      <c r="WLZ207" s="784"/>
      <c r="WMA207" s="784"/>
      <c r="WMB207" s="784"/>
      <c r="WMC207" s="784"/>
      <c r="WMD207" s="784"/>
      <c r="WME207" s="784"/>
      <c r="WMF207" s="784"/>
      <c r="WMG207" s="784"/>
      <c r="WMH207" s="784"/>
      <c r="WMI207" s="784"/>
      <c r="WMJ207" s="784"/>
      <c r="WMK207" s="784"/>
      <c r="WML207" s="784"/>
      <c r="WMM207" s="784"/>
      <c r="WMN207" s="784"/>
      <c r="WMO207" s="784"/>
      <c r="WMP207" s="784"/>
      <c r="WMQ207" s="784"/>
      <c r="WMR207" s="784"/>
      <c r="WMS207" s="784"/>
      <c r="WMT207" s="784"/>
      <c r="WMU207" s="784"/>
      <c r="WMV207" s="784"/>
      <c r="WMW207" s="784"/>
      <c r="WMX207" s="784"/>
      <c r="WMY207" s="784"/>
      <c r="WMZ207" s="784"/>
      <c r="WNA207" s="784"/>
      <c r="WNB207" s="784"/>
      <c r="WNC207" s="784"/>
      <c r="WND207" s="784"/>
      <c r="WNE207" s="784"/>
      <c r="WNF207" s="784"/>
      <c r="WNG207" s="784"/>
      <c r="WNH207" s="784"/>
      <c r="WNI207" s="784"/>
      <c r="WNJ207" s="784"/>
      <c r="WNK207" s="784"/>
      <c r="WNL207" s="784"/>
      <c r="WNM207" s="784"/>
      <c r="WNN207" s="784"/>
      <c r="WNO207" s="784"/>
      <c r="WNP207" s="784"/>
      <c r="WNQ207" s="784"/>
      <c r="WNR207" s="784"/>
      <c r="WNS207" s="784"/>
      <c r="WNT207" s="784"/>
      <c r="WNU207" s="784"/>
      <c r="WNV207" s="784"/>
      <c r="WNW207" s="784"/>
      <c r="WNX207" s="784"/>
      <c r="WNY207" s="784"/>
      <c r="WNZ207" s="784"/>
      <c r="WOA207" s="784"/>
      <c r="WOB207" s="784"/>
      <c r="WOC207" s="784"/>
      <c r="WOD207" s="784"/>
      <c r="WOE207" s="784"/>
      <c r="WOF207" s="784"/>
      <c r="WOG207" s="784"/>
      <c r="WOH207" s="784"/>
      <c r="WOI207" s="784"/>
      <c r="WOJ207" s="784"/>
      <c r="WOK207" s="784"/>
      <c r="WOL207" s="784"/>
      <c r="WOM207" s="784"/>
      <c r="WON207" s="784"/>
      <c r="WOO207" s="784"/>
      <c r="WOP207" s="784"/>
      <c r="WOQ207" s="784"/>
      <c r="WOR207" s="784"/>
      <c r="WOS207" s="784"/>
      <c r="WOT207" s="784"/>
      <c r="WOU207" s="784"/>
      <c r="WOV207" s="784"/>
      <c r="WOW207" s="784"/>
      <c r="WOX207" s="784"/>
      <c r="WOY207" s="784"/>
      <c r="WOZ207" s="784"/>
      <c r="WPA207" s="784"/>
      <c r="WPB207" s="784"/>
      <c r="WPC207" s="784"/>
      <c r="WPD207" s="784"/>
      <c r="WPE207" s="784"/>
      <c r="WPF207" s="784"/>
      <c r="WPG207" s="784"/>
      <c r="WPH207" s="784"/>
      <c r="WPI207" s="784"/>
      <c r="WPJ207" s="784"/>
      <c r="WPK207" s="784"/>
      <c r="WPL207" s="784"/>
      <c r="WPM207" s="784"/>
      <c r="WPN207" s="784"/>
      <c r="WPO207" s="784"/>
      <c r="WPP207" s="784"/>
      <c r="WPQ207" s="784"/>
      <c r="WPR207" s="784"/>
      <c r="WPS207" s="784"/>
      <c r="WPT207" s="784"/>
      <c r="WPU207" s="784"/>
      <c r="WPV207" s="784"/>
      <c r="WPW207" s="784"/>
      <c r="WPX207" s="784"/>
      <c r="WPY207" s="784"/>
      <c r="WPZ207" s="784"/>
      <c r="WQA207" s="784"/>
      <c r="WQB207" s="784"/>
      <c r="WQC207" s="784"/>
      <c r="WQD207" s="784"/>
      <c r="WQE207" s="784"/>
      <c r="WQF207" s="784"/>
      <c r="WQG207" s="784"/>
      <c r="WQH207" s="784"/>
      <c r="WQI207" s="784"/>
      <c r="WQJ207" s="784"/>
      <c r="WQK207" s="784"/>
      <c r="WQL207" s="784"/>
      <c r="WQM207" s="784"/>
      <c r="WQN207" s="784"/>
      <c r="WQO207" s="784"/>
      <c r="WQP207" s="784"/>
      <c r="WQQ207" s="784"/>
      <c r="WQR207" s="784"/>
      <c r="WQS207" s="784"/>
      <c r="WQT207" s="784"/>
      <c r="WQU207" s="784"/>
      <c r="WQV207" s="784"/>
      <c r="WQW207" s="784"/>
      <c r="WQX207" s="784"/>
      <c r="WQY207" s="784"/>
      <c r="WQZ207" s="784"/>
      <c r="WRA207" s="784"/>
      <c r="WRB207" s="784"/>
      <c r="WRC207" s="784"/>
      <c r="WRD207" s="784"/>
      <c r="WRE207" s="784"/>
      <c r="WRF207" s="784"/>
      <c r="WRG207" s="784"/>
      <c r="WRH207" s="784"/>
      <c r="WRI207" s="784"/>
      <c r="WRJ207" s="784"/>
      <c r="WRK207" s="784"/>
      <c r="WRL207" s="784"/>
      <c r="WRM207" s="784"/>
      <c r="WRN207" s="784"/>
      <c r="WRO207" s="784"/>
      <c r="WRP207" s="784"/>
      <c r="WRQ207" s="784"/>
      <c r="WRR207" s="784"/>
      <c r="WRS207" s="784"/>
      <c r="WRT207" s="784"/>
      <c r="WRU207" s="784"/>
      <c r="WRV207" s="784"/>
      <c r="WRW207" s="784"/>
      <c r="WRX207" s="784"/>
      <c r="WRY207" s="784"/>
      <c r="WRZ207" s="784"/>
      <c r="WSA207" s="784"/>
      <c r="WSB207" s="784"/>
      <c r="WSC207" s="784"/>
      <c r="WSD207" s="784"/>
      <c r="WSE207" s="784"/>
      <c r="WSF207" s="784"/>
      <c r="WSG207" s="784"/>
      <c r="WSH207" s="784"/>
      <c r="WSI207" s="784"/>
      <c r="WSJ207" s="784"/>
      <c r="WSK207" s="784"/>
      <c r="WSL207" s="784"/>
      <c r="WSM207" s="784"/>
      <c r="WSN207" s="784"/>
      <c r="WSO207" s="784"/>
      <c r="WSP207" s="784"/>
      <c r="WSQ207" s="784"/>
      <c r="WSR207" s="784"/>
      <c r="WSS207" s="784"/>
      <c r="WST207" s="784"/>
      <c r="WSU207" s="784"/>
      <c r="WSV207" s="784"/>
      <c r="WSW207" s="784"/>
      <c r="WSX207" s="784"/>
      <c r="WSY207" s="784"/>
      <c r="WSZ207" s="784"/>
      <c r="WTA207" s="784"/>
      <c r="WTB207" s="784"/>
      <c r="WTC207" s="784"/>
      <c r="WTD207" s="784"/>
      <c r="WTE207" s="784"/>
      <c r="WTF207" s="784"/>
      <c r="WTG207" s="784"/>
      <c r="WTH207" s="784"/>
      <c r="WTI207" s="784"/>
      <c r="WTJ207" s="784"/>
      <c r="WTK207" s="784"/>
      <c r="WTL207" s="784"/>
      <c r="WTM207" s="784"/>
      <c r="WTN207" s="784"/>
      <c r="WTO207" s="784"/>
      <c r="WTP207" s="784"/>
      <c r="WTQ207" s="784"/>
      <c r="WTR207" s="784"/>
      <c r="WTS207" s="784"/>
      <c r="WTT207" s="784"/>
      <c r="WTU207" s="784"/>
      <c r="WTV207" s="784"/>
      <c r="WTW207" s="784"/>
      <c r="WTX207" s="784"/>
      <c r="WTY207" s="784"/>
      <c r="WTZ207" s="784"/>
      <c r="WUA207" s="784"/>
      <c r="WUB207" s="784"/>
      <c r="WUC207" s="784"/>
      <c r="WUD207" s="784"/>
      <c r="WUE207" s="784"/>
      <c r="WUF207" s="784"/>
      <c r="WUG207" s="784"/>
      <c r="WUH207" s="784"/>
      <c r="WUI207" s="784"/>
      <c r="WUJ207" s="784"/>
      <c r="WUK207" s="784"/>
      <c r="WUL207" s="784"/>
      <c r="WUM207" s="784"/>
      <c r="WUN207" s="784"/>
      <c r="WUO207" s="784"/>
      <c r="WUP207" s="784"/>
      <c r="WUQ207" s="784"/>
      <c r="WUR207" s="784"/>
      <c r="WUS207" s="784"/>
      <c r="WUT207" s="784"/>
      <c r="WUU207" s="784"/>
      <c r="WUV207" s="784"/>
      <c r="WUW207" s="784"/>
      <c r="WUX207" s="784"/>
      <c r="WUY207" s="784"/>
      <c r="WUZ207" s="784"/>
      <c r="WVA207" s="784"/>
      <c r="WVB207" s="784"/>
      <c r="WVC207" s="784"/>
      <c r="WVD207" s="784"/>
      <c r="WVE207" s="784"/>
      <c r="WVF207" s="784"/>
      <c r="WVG207" s="784"/>
      <c r="WVH207" s="784"/>
      <c r="WVI207" s="784"/>
      <c r="WVJ207" s="784"/>
      <c r="WVK207" s="784"/>
      <c r="WVL207" s="784"/>
      <c r="WVM207" s="784"/>
      <c r="WVN207" s="784"/>
      <c r="WVO207" s="784"/>
      <c r="WVP207" s="784"/>
      <c r="WVQ207" s="784"/>
    </row>
    <row r="208" spans="1:16137" s="783" customFormat="1" ht="16.5" thickBot="1">
      <c r="B208" s="697"/>
      <c r="C208" s="698" t="s">
        <v>1211</v>
      </c>
      <c r="D208" s="699">
        <f>MEDIAN(D205:D207)</f>
        <v>5.33</v>
      </c>
      <c r="E208" s="700"/>
      <c r="F208" s="643"/>
      <c r="G208" s="701"/>
      <c r="I208" s="784"/>
      <c r="J208" s="784"/>
      <c r="K208" s="784"/>
      <c r="L208" s="784"/>
      <c r="M208" s="784"/>
      <c r="N208" s="784"/>
      <c r="O208" s="784"/>
      <c r="P208" s="784"/>
      <c r="Q208" s="784"/>
      <c r="R208" s="784"/>
      <c r="S208" s="784"/>
      <c r="T208" s="784"/>
      <c r="U208" s="784"/>
      <c r="V208" s="784"/>
      <c r="W208" s="784"/>
      <c r="X208" s="784"/>
      <c r="Y208" s="784"/>
      <c r="Z208" s="784"/>
      <c r="AA208" s="784"/>
      <c r="AB208" s="784"/>
      <c r="AC208" s="784"/>
      <c r="AD208" s="784"/>
      <c r="AE208" s="784"/>
      <c r="AF208" s="784"/>
      <c r="AG208" s="784"/>
      <c r="AH208" s="784"/>
      <c r="AI208" s="784"/>
      <c r="AJ208" s="784"/>
      <c r="AK208" s="784"/>
      <c r="AL208" s="784"/>
      <c r="AM208" s="784"/>
      <c r="AN208" s="784"/>
      <c r="AO208" s="784"/>
      <c r="AP208" s="784"/>
      <c r="AQ208" s="784"/>
      <c r="AR208" s="784"/>
      <c r="AS208" s="784"/>
      <c r="AT208" s="784"/>
      <c r="AU208" s="784"/>
      <c r="AV208" s="784"/>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84"/>
      <c r="BR208" s="784"/>
      <c r="BS208" s="784"/>
      <c r="BT208" s="784"/>
      <c r="BU208" s="784"/>
      <c r="BV208" s="784"/>
      <c r="BW208" s="784"/>
      <c r="BX208" s="784"/>
      <c r="BY208" s="784"/>
      <c r="BZ208" s="784"/>
      <c r="CA208" s="784"/>
      <c r="CB208" s="784"/>
      <c r="CC208" s="784"/>
      <c r="CD208" s="784"/>
      <c r="CE208" s="784"/>
      <c r="CF208" s="784"/>
      <c r="CG208" s="784"/>
      <c r="CH208" s="784"/>
      <c r="CI208" s="784"/>
      <c r="CJ208" s="784"/>
      <c r="CK208" s="784"/>
      <c r="CL208" s="784"/>
      <c r="CM208" s="784"/>
      <c r="CN208" s="784"/>
      <c r="CO208" s="784"/>
      <c r="CP208" s="784"/>
      <c r="CQ208" s="784"/>
      <c r="CR208" s="784"/>
      <c r="CS208" s="784"/>
      <c r="CT208" s="784"/>
      <c r="CU208" s="784"/>
      <c r="CV208" s="784"/>
      <c r="CW208" s="784"/>
      <c r="CX208" s="784"/>
      <c r="CY208" s="784"/>
      <c r="CZ208" s="784"/>
      <c r="DA208" s="784"/>
      <c r="DB208" s="784"/>
      <c r="DC208" s="784"/>
      <c r="DD208" s="784"/>
      <c r="DE208" s="784"/>
      <c r="DF208" s="784"/>
      <c r="DG208" s="784"/>
      <c r="DH208" s="784"/>
      <c r="DI208" s="784"/>
      <c r="DJ208" s="784"/>
      <c r="DK208" s="784"/>
      <c r="DL208" s="784"/>
      <c r="DM208" s="784"/>
      <c r="DN208" s="784"/>
      <c r="DO208" s="784"/>
      <c r="DP208" s="784"/>
      <c r="DQ208" s="784"/>
      <c r="DR208" s="784"/>
      <c r="DS208" s="784"/>
      <c r="DT208" s="784"/>
      <c r="DU208" s="784"/>
      <c r="DV208" s="784"/>
      <c r="DW208" s="784"/>
      <c r="DX208" s="784"/>
      <c r="DY208" s="784"/>
      <c r="DZ208" s="784"/>
      <c r="EA208" s="784"/>
      <c r="EB208" s="784"/>
      <c r="EC208" s="784"/>
      <c r="ED208" s="784"/>
      <c r="EE208" s="784"/>
      <c r="EF208" s="784"/>
      <c r="EG208" s="784"/>
      <c r="EH208" s="784"/>
      <c r="EI208" s="784"/>
      <c r="EJ208" s="784"/>
      <c r="EK208" s="784"/>
      <c r="EL208" s="784"/>
      <c r="EM208" s="784"/>
      <c r="EN208" s="784"/>
      <c r="EO208" s="784"/>
      <c r="EP208" s="784"/>
      <c r="EQ208" s="784"/>
      <c r="ER208" s="784"/>
      <c r="ES208" s="784"/>
      <c r="ET208" s="784"/>
      <c r="EU208" s="784"/>
      <c r="EV208" s="784"/>
      <c r="EW208" s="784"/>
      <c r="EX208" s="784"/>
      <c r="EY208" s="784"/>
      <c r="EZ208" s="784"/>
      <c r="FA208" s="784"/>
      <c r="FB208" s="784"/>
      <c r="FC208" s="784"/>
      <c r="FD208" s="784"/>
      <c r="FE208" s="784"/>
      <c r="FF208" s="784"/>
      <c r="FG208" s="784"/>
      <c r="FH208" s="784"/>
      <c r="FI208" s="784"/>
      <c r="FJ208" s="784"/>
      <c r="FK208" s="784"/>
      <c r="FL208" s="784"/>
      <c r="FM208" s="784"/>
      <c r="FN208" s="784"/>
      <c r="FO208" s="784"/>
      <c r="FP208" s="784"/>
      <c r="FQ208" s="784"/>
      <c r="FR208" s="784"/>
      <c r="FS208" s="784"/>
      <c r="FT208" s="784"/>
      <c r="FU208" s="784"/>
      <c r="FV208" s="784"/>
      <c r="FW208" s="784"/>
      <c r="FX208" s="784"/>
      <c r="FY208" s="784"/>
      <c r="FZ208" s="784"/>
      <c r="GA208" s="784"/>
      <c r="GB208" s="784"/>
      <c r="GC208" s="784"/>
      <c r="GD208" s="784"/>
      <c r="GE208" s="784"/>
      <c r="GF208" s="784"/>
      <c r="GG208" s="784"/>
      <c r="GH208" s="784"/>
      <c r="GI208" s="784"/>
      <c r="GJ208" s="784"/>
      <c r="GK208" s="784"/>
      <c r="GL208" s="784"/>
      <c r="GM208" s="784"/>
      <c r="GN208" s="784"/>
      <c r="GO208" s="784"/>
      <c r="GP208" s="784"/>
      <c r="GQ208" s="784"/>
      <c r="GR208" s="784"/>
      <c r="GS208" s="784"/>
      <c r="GT208" s="784"/>
      <c r="GU208" s="784"/>
      <c r="GV208" s="784"/>
      <c r="GW208" s="784"/>
      <c r="GX208" s="784"/>
      <c r="GY208" s="784"/>
      <c r="GZ208" s="784"/>
      <c r="HA208" s="784"/>
      <c r="HB208" s="784"/>
      <c r="HC208" s="784"/>
      <c r="HD208" s="784"/>
      <c r="HE208" s="784"/>
      <c r="HF208" s="784"/>
      <c r="HG208" s="784"/>
      <c r="HH208" s="784"/>
      <c r="HI208" s="784"/>
      <c r="HJ208" s="784"/>
      <c r="HK208" s="784"/>
      <c r="HL208" s="784"/>
      <c r="HM208" s="784"/>
      <c r="HN208" s="784"/>
      <c r="HO208" s="784"/>
      <c r="HP208" s="784"/>
      <c r="HQ208" s="784"/>
      <c r="HR208" s="784"/>
      <c r="HS208" s="784"/>
      <c r="HT208" s="784"/>
      <c r="HU208" s="784"/>
      <c r="HV208" s="784"/>
      <c r="HW208" s="784"/>
      <c r="HX208" s="784"/>
      <c r="HY208" s="784"/>
      <c r="HZ208" s="784"/>
      <c r="IA208" s="784"/>
      <c r="IB208" s="784"/>
      <c r="IC208" s="784"/>
      <c r="ID208" s="784"/>
      <c r="IE208" s="784"/>
      <c r="IF208" s="784"/>
      <c r="IG208" s="784"/>
      <c r="IH208" s="784"/>
      <c r="II208" s="784"/>
      <c r="IJ208" s="784"/>
      <c r="IK208" s="784"/>
      <c r="IL208" s="784"/>
      <c r="IM208" s="784"/>
      <c r="IN208" s="784"/>
      <c r="IO208" s="784"/>
      <c r="IP208" s="784"/>
      <c r="IQ208" s="784"/>
      <c r="IR208" s="784"/>
      <c r="IS208" s="784"/>
      <c r="IT208" s="784"/>
      <c r="IU208" s="784"/>
      <c r="IV208" s="784"/>
      <c r="IW208" s="784"/>
      <c r="IX208" s="784"/>
      <c r="IY208" s="784"/>
      <c r="IZ208" s="784"/>
      <c r="JA208" s="784"/>
      <c r="JB208" s="784"/>
      <c r="JC208" s="784"/>
      <c r="JD208" s="784"/>
      <c r="JE208" s="784"/>
      <c r="JF208" s="784"/>
      <c r="JG208" s="784"/>
      <c r="JH208" s="784"/>
      <c r="JI208" s="784"/>
      <c r="JJ208" s="784"/>
      <c r="JK208" s="784"/>
      <c r="JL208" s="784"/>
      <c r="JM208" s="784"/>
      <c r="JN208" s="784"/>
      <c r="JO208" s="784"/>
      <c r="JP208" s="784"/>
      <c r="JQ208" s="784"/>
      <c r="JR208" s="784"/>
      <c r="JS208" s="784"/>
      <c r="JT208" s="784"/>
      <c r="JU208" s="784"/>
      <c r="JV208" s="784"/>
      <c r="JW208" s="784"/>
      <c r="JX208" s="784"/>
      <c r="JY208" s="784"/>
      <c r="JZ208" s="784"/>
      <c r="KA208" s="784"/>
      <c r="KB208" s="784"/>
      <c r="KC208" s="784"/>
      <c r="KD208" s="784"/>
      <c r="KE208" s="784"/>
      <c r="KF208" s="784"/>
      <c r="KG208" s="784"/>
      <c r="KH208" s="784"/>
      <c r="KI208" s="784"/>
      <c r="KJ208" s="784"/>
      <c r="KK208" s="784"/>
      <c r="KL208" s="784"/>
      <c r="KM208" s="784"/>
      <c r="KN208" s="784"/>
      <c r="KO208" s="784"/>
      <c r="KP208" s="784"/>
      <c r="KQ208" s="784"/>
      <c r="KR208" s="784"/>
      <c r="KS208" s="784"/>
      <c r="KT208" s="784"/>
      <c r="KU208" s="784"/>
      <c r="KV208" s="784"/>
      <c r="KW208" s="784"/>
      <c r="KX208" s="784"/>
      <c r="KY208" s="784"/>
      <c r="KZ208" s="784"/>
      <c r="LA208" s="784"/>
      <c r="LB208" s="784"/>
      <c r="LC208" s="784"/>
      <c r="LD208" s="784"/>
      <c r="LE208" s="784"/>
      <c r="LF208" s="784"/>
      <c r="LG208" s="784"/>
      <c r="LH208" s="784"/>
      <c r="LI208" s="784"/>
      <c r="LJ208" s="784"/>
      <c r="LK208" s="784"/>
      <c r="LL208" s="784"/>
      <c r="LM208" s="784"/>
      <c r="LN208" s="784"/>
      <c r="LO208" s="784"/>
      <c r="LP208" s="784"/>
      <c r="LQ208" s="784"/>
      <c r="LR208" s="784"/>
      <c r="LS208" s="784"/>
      <c r="LT208" s="784"/>
      <c r="LU208" s="784"/>
      <c r="LV208" s="784"/>
      <c r="LW208" s="784"/>
      <c r="LX208" s="784"/>
      <c r="LY208" s="784"/>
      <c r="LZ208" s="784"/>
      <c r="MA208" s="784"/>
      <c r="MB208" s="784"/>
      <c r="MC208" s="784"/>
      <c r="MD208" s="784"/>
      <c r="ME208" s="784"/>
      <c r="MF208" s="784"/>
      <c r="MG208" s="784"/>
      <c r="MH208" s="784"/>
      <c r="MI208" s="784"/>
      <c r="MJ208" s="784"/>
      <c r="MK208" s="784"/>
      <c r="ML208" s="784"/>
      <c r="MM208" s="784"/>
      <c r="MN208" s="784"/>
      <c r="MO208" s="784"/>
      <c r="MP208" s="784"/>
      <c r="MQ208" s="784"/>
      <c r="MR208" s="784"/>
      <c r="MS208" s="784"/>
      <c r="MT208" s="784"/>
      <c r="MU208" s="784"/>
      <c r="MV208" s="784"/>
      <c r="MW208" s="784"/>
      <c r="MX208" s="784"/>
      <c r="MY208" s="784"/>
      <c r="MZ208" s="784"/>
      <c r="NA208" s="784"/>
      <c r="NB208" s="784"/>
      <c r="NC208" s="784"/>
      <c r="ND208" s="784"/>
      <c r="NE208" s="784"/>
      <c r="NF208" s="784"/>
      <c r="NG208" s="784"/>
      <c r="NH208" s="784"/>
      <c r="NI208" s="784"/>
      <c r="NJ208" s="784"/>
      <c r="NK208" s="784"/>
      <c r="NL208" s="784"/>
      <c r="NM208" s="784"/>
      <c r="NN208" s="784"/>
      <c r="NO208" s="784"/>
      <c r="NP208" s="784"/>
      <c r="NQ208" s="784"/>
      <c r="NR208" s="784"/>
      <c r="NS208" s="784"/>
      <c r="NT208" s="784"/>
      <c r="NU208" s="784"/>
      <c r="NV208" s="784"/>
      <c r="NW208" s="784"/>
      <c r="NX208" s="784"/>
      <c r="NY208" s="784"/>
      <c r="NZ208" s="784"/>
      <c r="OA208" s="784"/>
      <c r="OB208" s="784"/>
      <c r="OC208" s="784"/>
      <c r="OD208" s="784"/>
      <c r="OE208" s="784"/>
      <c r="OF208" s="784"/>
      <c r="OG208" s="784"/>
      <c r="OH208" s="784"/>
      <c r="OI208" s="784"/>
      <c r="OJ208" s="784"/>
      <c r="OK208" s="784"/>
      <c r="OL208" s="784"/>
      <c r="OM208" s="784"/>
      <c r="ON208" s="784"/>
      <c r="OO208" s="784"/>
      <c r="OP208" s="784"/>
      <c r="OQ208" s="784"/>
      <c r="OR208" s="784"/>
      <c r="OS208" s="784"/>
      <c r="OT208" s="784"/>
      <c r="OU208" s="784"/>
      <c r="OV208" s="784"/>
      <c r="OW208" s="784"/>
      <c r="OX208" s="784"/>
      <c r="OY208" s="784"/>
      <c r="OZ208" s="784"/>
      <c r="PA208" s="784"/>
      <c r="PB208" s="784"/>
      <c r="PC208" s="784"/>
      <c r="PD208" s="784"/>
      <c r="PE208" s="784"/>
      <c r="PF208" s="784"/>
      <c r="PG208" s="784"/>
      <c r="PH208" s="784"/>
      <c r="PI208" s="784"/>
      <c r="PJ208" s="784"/>
      <c r="PK208" s="784"/>
      <c r="PL208" s="784"/>
      <c r="PM208" s="784"/>
      <c r="PN208" s="784"/>
      <c r="PO208" s="784"/>
      <c r="PP208" s="784"/>
      <c r="PQ208" s="784"/>
      <c r="PR208" s="784"/>
      <c r="PS208" s="784"/>
      <c r="PT208" s="784"/>
      <c r="PU208" s="784"/>
      <c r="PV208" s="784"/>
      <c r="PW208" s="784"/>
      <c r="PX208" s="784"/>
      <c r="PY208" s="784"/>
      <c r="PZ208" s="784"/>
      <c r="QA208" s="784"/>
      <c r="QB208" s="784"/>
      <c r="QC208" s="784"/>
      <c r="QD208" s="784"/>
      <c r="QE208" s="784"/>
      <c r="QF208" s="784"/>
      <c r="QG208" s="784"/>
      <c r="QH208" s="784"/>
      <c r="QI208" s="784"/>
      <c r="QJ208" s="784"/>
      <c r="QK208" s="784"/>
      <c r="QL208" s="784"/>
      <c r="QM208" s="784"/>
      <c r="QN208" s="784"/>
      <c r="QO208" s="784"/>
      <c r="QP208" s="784"/>
      <c r="QQ208" s="784"/>
      <c r="QR208" s="784"/>
      <c r="QS208" s="784"/>
      <c r="QT208" s="784"/>
      <c r="QU208" s="784"/>
      <c r="QV208" s="784"/>
      <c r="QW208" s="784"/>
      <c r="QX208" s="784"/>
      <c r="QY208" s="784"/>
      <c r="QZ208" s="784"/>
      <c r="RA208" s="784"/>
      <c r="RB208" s="784"/>
      <c r="RC208" s="784"/>
      <c r="RD208" s="784"/>
      <c r="RE208" s="784"/>
      <c r="RF208" s="784"/>
      <c r="RG208" s="784"/>
      <c r="RH208" s="784"/>
      <c r="RI208" s="784"/>
      <c r="RJ208" s="784"/>
      <c r="RK208" s="784"/>
      <c r="RL208" s="784"/>
      <c r="RM208" s="784"/>
      <c r="RN208" s="784"/>
      <c r="RO208" s="784"/>
      <c r="RP208" s="784"/>
      <c r="RQ208" s="784"/>
      <c r="RR208" s="784"/>
      <c r="RS208" s="784"/>
      <c r="RT208" s="784"/>
      <c r="RU208" s="784"/>
      <c r="RV208" s="784"/>
      <c r="RW208" s="784"/>
      <c r="RX208" s="784"/>
      <c r="RY208" s="784"/>
      <c r="RZ208" s="784"/>
      <c r="SA208" s="784"/>
      <c r="SB208" s="784"/>
      <c r="SC208" s="784"/>
      <c r="SD208" s="784"/>
      <c r="SE208" s="784"/>
      <c r="SF208" s="784"/>
      <c r="SG208" s="784"/>
      <c r="SH208" s="784"/>
      <c r="SI208" s="784"/>
      <c r="SJ208" s="784"/>
      <c r="SK208" s="784"/>
      <c r="SL208" s="784"/>
      <c r="SM208" s="784"/>
      <c r="SN208" s="784"/>
      <c r="SO208" s="784"/>
      <c r="SP208" s="784"/>
      <c r="SQ208" s="784"/>
      <c r="SR208" s="784"/>
      <c r="SS208" s="784"/>
      <c r="ST208" s="784"/>
      <c r="SU208" s="784"/>
      <c r="SV208" s="784"/>
      <c r="SW208" s="784"/>
      <c r="SX208" s="784"/>
      <c r="SY208" s="784"/>
      <c r="SZ208" s="784"/>
      <c r="TA208" s="784"/>
      <c r="TB208" s="784"/>
      <c r="TC208" s="784"/>
      <c r="TD208" s="784"/>
      <c r="TE208" s="784"/>
      <c r="TF208" s="784"/>
      <c r="TG208" s="784"/>
      <c r="TH208" s="784"/>
      <c r="TI208" s="784"/>
      <c r="TJ208" s="784"/>
      <c r="TK208" s="784"/>
      <c r="TL208" s="784"/>
      <c r="TM208" s="784"/>
      <c r="TN208" s="784"/>
      <c r="TO208" s="784"/>
      <c r="TP208" s="784"/>
      <c r="TQ208" s="784"/>
      <c r="TR208" s="784"/>
      <c r="TS208" s="784"/>
      <c r="TT208" s="784"/>
      <c r="TU208" s="784"/>
      <c r="TV208" s="784"/>
      <c r="TW208" s="784"/>
      <c r="TX208" s="784"/>
      <c r="TY208" s="784"/>
      <c r="TZ208" s="784"/>
      <c r="UA208" s="784"/>
      <c r="UB208" s="784"/>
      <c r="UC208" s="784"/>
      <c r="UD208" s="784"/>
      <c r="UE208" s="784"/>
      <c r="UF208" s="784"/>
      <c r="UG208" s="784"/>
      <c r="UH208" s="784"/>
      <c r="UI208" s="784"/>
      <c r="UJ208" s="784"/>
      <c r="UK208" s="784"/>
      <c r="UL208" s="784"/>
      <c r="UM208" s="784"/>
      <c r="UN208" s="784"/>
      <c r="UO208" s="784"/>
      <c r="UP208" s="784"/>
      <c r="UQ208" s="784"/>
      <c r="UR208" s="784"/>
      <c r="US208" s="784"/>
      <c r="UT208" s="784"/>
      <c r="UU208" s="784"/>
      <c r="UV208" s="784"/>
      <c r="UW208" s="784"/>
      <c r="UX208" s="784"/>
      <c r="UY208" s="784"/>
      <c r="UZ208" s="784"/>
      <c r="VA208" s="784"/>
      <c r="VB208" s="784"/>
      <c r="VC208" s="784"/>
      <c r="VD208" s="784"/>
      <c r="VE208" s="784"/>
      <c r="VF208" s="784"/>
      <c r="VG208" s="784"/>
      <c r="VH208" s="784"/>
      <c r="VI208" s="784"/>
      <c r="VJ208" s="784"/>
      <c r="VK208" s="784"/>
      <c r="VL208" s="784"/>
      <c r="VM208" s="784"/>
      <c r="VN208" s="784"/>
      <c r="VO208" s="784"/>
      <c r="VP208" s="784"/>
      <c r="VQ208" s="784"/>
      <c r="VR208" s="784"/>
      <c r="VS208" s="784"/>
      <c r="VT208" s="784"/>
      <c r="VU208" s="784"/>
      <c r="VV208" s="784"/>
      <c r="VW208" s="784"/>
      <c r="VX208" s="784"/>
      <c r="VY208" s="784"/>
      <c r="VZ208" s="784"/>
      <c r="WA208" s="784"/>
      <c r="WB208" s="784"/>
      <c r="WC208" s="784"/>
      <c r="WD208" s="784"/>
      <c r="WE208" s="784"/>
      <c r="WF208" s="784"/>
      <c r="WG208" s="784"/>
      <c r="WH208" s="784"/>
      <c r="WI208" s="784"/>
      <c r="WJ208" s="784"/>
      <c r="WK208" s="784"/>
      <c r="WL208" s="784"/>
      <c r="WM208" s="784"/>
      <c r="WN208" s="784"/>
      <c r="WO208" s="784"/>
      <c r="WP208" s="784"/>
      <c r="WQ208" s="784"/>
      <c r="WR208" s="784"/>
      <c r="WS208" s="784"/>
      <c r="WT208" s="784"/>
      <c r="WU208" s="784"/>
      <c r="WV208" s="784"/>
      <c r="WW208" s="784"/>
      <c r="WX208" s="784"/>
      <c r="WY208" s="784"/>
      <c r="WZ208" s="784"/>
      <c r="XA208" s="784"/>
      <c r="XB208" s="784"/>
      <c r="XC208" s="784"/>
      <c r="XD208" s="784"/>
      <c r="XE208" s="784"/>
      <c r="XF208" s="784"/>
      <c r="XG208" s="784"/>
      <c r="XH208" s="784"/>
      <c r="XI208" s="784"/>
      <c r="XJ208" s="784"/>
      <c r="XK208" s="784"/>
      <c r="XL208" s="784"/>
      <c r="XM208" s="784"/>
      <c r="XN208" s="784"/>
      <c r="XO208" s="784"/>
      <c r="XP208" s="784"/>
      <c r="XQ208" s="784"/>
      <c r="XR208" s="784"/>
      <c r="XS208" s="784"/>
      <c r="XT208" s="784"/>
      <c r="XU208" s="784"/>
      <c r="XV208" s="784"/>
      <c r="XW208" s="784"/>
      <c r="XX208" s="784"/>
      <c r="XY208" s="784"/>
      <c r="XZ208" s="784"/>
      <c r="YA208" s="784"/>
      <c r="YB208" s="784"/>
      <c r="YC208" s="784"/>
      <c r="YD208" s="784"/>
      <c r="YE208" s="784"/>
      <c r="YF208" s="784"/>
      <c r="YG208" s="784"/>
      <c r="YH208" s="784"/>
      <c r="YI208" s="784"/>
      <c r="YJ208" s="784"/>
      <c r="YK208" s="784"/>
      <c r="YL208" s="784"/>
      <c r="YM208" s="784"/>
      <c r="YN208" s="784"/>
      <c r="YO208" s="784"/>
      <c r="YP208" s="784"/>
      <c r="YQ208" s="784"/>
      <c r="YR208" s="784"/>
      <c r="YS208" s="784"/>
      <c r="YT208" s="784"/>
      <c r="YU208" s="784"/>
      <c r="YV208" s="784"/>
      <c r="YW208" s="784"/>
      <c r="YX208" s="784"/>
      <c r="YY208" s="784"/>
      <c r="YZ208" s="784"/>
      <c r="ZA208" s="784"/>
      <c r="ZB208" s="784"/>
      <c r="ZC208" s="784"/>
      <c r="ZD208" s="784"/>
      <c r="ZE208" s="784"/>
      <c r="ZF208" s="784"/>
      <c r="ZG208" s="784"/>
      <c r="ZH208" s="784"/>
      <c r="ZI208" s="784"/>
      <c r="ZJ208" s="784"/>
      <c r="ZK208" s="784"/>
      <c r="ZL208" s="784"/>
      <c r="ZM208" s="784"/>
      <c r="ZN208" s="784"/>
      <c r="ZO208" s="784"/>
      <c r="ZP208" s="784"/>
      <c r="ZQ208" s="784"/>
      <c r="ZR208" s="784"/>
      <c r="ZS208" s="784"/>
      <c r="ZT208" s="784"/>
      <c r="ZU208" s="784"/>
      <c r="ZV208" s="784"/>
      <c r="ZW208" s="784"/>
      <c r="ZX208" s="784"/>
      <c r="ZY208" s="784"/>
      <c r="ZZ208" s="784"/>
      <c r="AAA208" s="784"/>
      <c r="AAB208" s="784"/>
      <c r="AAC208" s="784"/>
      <c r="AAD208" s="784"/>
      <c r="AAE208" s="784"/>
      <c r="AAF208" s="784"/>
      <c r="AAG208" s="784"/>
      <c r="AAH208" s="784"/>
      <c r="AAI208" s="784"/>
      <c r="AAJ208" s="784"/>
      <c r="AAK208" s="784"/>
      <c r="AAL208" s="784"/>
      <c r="AAM208" s="784"/>
      <c r="AAN208" s="784"/>
      <c r="AAO208" s="784"/>
      <c r="AAP208" s="784"/>
      <c r="AAQ208" s="784"/>
      <c r="AAR208" s="784"/>
      <c r="AAS208" s="784"/>
      <c r="AAT208" s="784"/>
      <c r="AAU208" s="784"/>
      <c r="AAV208" s="784"/>
      <c r="AAW208" s="784"/>
      <c r="AAX208" s="784"/>
      <c r="AAY208" s="784"/>
      <c r="AAZ208" s="784"/>
      <c r="ABA208" s="784"/>
      <c r="ABB208" s="784"/>
      <c r="ABC208" s="784"/>
      <c r="ABD208" s="784"/>
      <c r="ABE208" s="784"/>
      <c r="ABF208" s="784"/>
      <c r="ABG208" s="784"/>
      <c r="ABH208" s="784"/>
      <c r="ABI208" s="784"/>
      <c r="ABJ208" s="784"/>
      <c r="ABK208" s="784"/>
      <c r="ABL208" s="784"/>
      <c r="ABM208" s="784"/>
      <c r="ABN208" s="784"/>
      <c r="ABO208" s="784"/>
      <c r="ABP208" s="784"/>
      <c r="ABQ208" s="784"/>
      <c r="ABR208" s="784"/>
      <c r="ABS208" s="784"/>
      <c r="ABT208" s="784"/>
      <c r="ABU208" s="784"/>
      <c r="ABV208" s="784"/>
      <c r="ABW208" s="784"/>
      <c r="ABX208" s="784"/>
      <c r="ABY208" s="784"/>
      <c r="ABZ208" s="784"/>
      <c r="ACA208" s="784"/>
      <c r="ACB208" s="784"/>
      <c r="ACC208" s="784"/>
      <c r="ACD208" s="784"/>
      <c r="ACE208" s="784"/>
      <c r="ACF208" s="784"/>
      <c r="ACG208" s="784"/>
      <c r="ACH208" s="784"/>
      <c r="ACI208" s="784"/>
      <c r="ACJ208" s="784"/>
      <c r="ACK208" s="784"/>
      <c r="ACL208" s="784"/>
      <c r="ACM208" s="784"/>
      <c r="ACN208" s="784"/>
      <c r="ACO208" s="784"/>
      <c r="ACP208" s="784"/>
      <c r="ACQ208" s="784"/>
      <c r="ACR208" s="784"/>
      <c r="ACS208" s="784"/>
      <c r="ACT208" s="784"/>
      <c r="ACU208" s="784"/>
      <c r="ACV208" s="784"/>
      <c r="ACW208" s="784"/>
      <c r="ACX208" s="784"/>
      <c r="ACY208" s="784"/>
      <c r="ACZ208" s="784"/>
      <c r="ADA208" s="784"/>
      <c r="ADB208" s="784"/>
      <c r="ADC208" s="784"/>
      <c r="ADD208" s="784"/>
      <c r="ADE208" s="784"/>
      <c r="ADF208" s="784"/>
      <c r="ADG208" s="784"/>
      <c r="ADH208" s="784"/>
      <c r="ADI208" s="784"/>
      <c r="ADJ208" s="784"/>
      <c r="ADK208" s="784"/>
      <c r="ADL208" s="784"/>
      <c r="ADM208" s="784"/>
      <c r="ADN208" s="784"/>
      <c r="ADO208" s="784"/>
      <c r="ADP208" s="784"/>
      <c r="ADQ208" s="784"/>
      <c r="ADR208" s="784"/>
      <c r="ADS208" s="784"/>
      <c r="ADT208" s="784"/>
      <c r="ADU208" s="784"/>
      <c r="ADV208" s="784"/>
      <c r="ADW208" s="784"/>
      <c r="ADX208" s="784"/>
      <c r="ADY208" s="784"/>
      <c r="ADZ208" s="784"/>
      <c r="AEA208" s="784"/>
      <c r="AEB208" s="784"/>
      <c r="AEC208" s="784"/>
      <c r="AED208" s="784"/>
      <c r="AEE208" s="784"/>
      <c r="AEF208" s="784"/>
      <c r="AEG208" s="784"/>
      <c r="AEH208" s="784"/>
      <c r="AEI208" s="784"/>
      <c r="AEJ208" s="784"/>
      <c r="AEK208" s="784"/>
      <c r="AEL208" s="784"/>
      <c r="AEM208" s="784"/>
      <c r="AEN208" s="784"/>
      <c r="AEO208" s="784"/>
      <c r="AEP208" s="784"/>
      <c r="AEQ208" s="784"/>
      <c r="AER208" s="784"/>
      <c r="AES208" s="784"/>
      <c r="AET208" s="784"/>
      <c r="AEU208" s="784"/>
      <c r="AEV208" s="784"/>
      <c r="AEW208" s="784"/>
      <c r="AEX208" s="784"/>
      <c r="AEY208" s="784"/>
      <c r="AEZ208" s="784"/>
      <c r="AFA208" s="784"/>
      <c r="AFB208" s="784"/>
      <c r="AFC208" s="784"/>
      <c r="AFD208" s="784"/>
      <c r="AFE208" s="784"/>
      <c r="AFF208" s="784"/>
      <c r="AFG208" s="784"/>
      <c r="AFH208" s="784"/>
      <c r="AFI208" s="784"/>
      <c r="AFJ208" s="784"/>
      <c r="AFK208" s="784"/>
      <c r="AFL208" s="784"/>
      <c r="AFM208" s="784"/>
      <c r="AFN208" s="784"/>
      <c r="AFO208" s="784"/>
      <c r="AFP208" s="784"/>
      <c r="AFQ208" s="784"/>
      <c r="AFR208" s="784"/>
      <c r="AFS208" s="784"/>
      <c r="AFT208" s="784"/>
      <c r="AFU208" s="784"/>
      <c r="AFV208" s="784"/>
      <c r="AFW208" s="784"/>
      <c r="AFX208" s="784"/>
      <c r="AFY208" s="784"/>
      <c r="AFZ208" s="784"/>
      <c r="AGA208" s="784"/>
      <c r="AGB208" s="784"/>
      <c r="AGC208" s="784"/>
      <c r="AGD208" s="784"/>
      <c r="AGE208" s="784"/>
      <c r="AGF208" s="784"/>
      <c r="AGG208" s="784"/>
      <c r="AGH208" s="784"/>
      <c r="AGI208" s="784"/>
      <c r="AGJ208" s="784"/>
      <c r="AGK208" s="784"/>
      <c r="AGL208" s="784"/>
      <c r="AGM208" s="784"/>
      <c r="AGN208" s="784"/>
      <c r="AGO208" s="784"/>
      <c r="AGP208" s="784"/>
      <c r="AGQ208" s="784"/>
      <c r="AGR208" s="784"/>
      <c r="AGS208" s="784"/>
      <c r="AGT208" s="784"/>
      <c r="AGU208" s="784"/>
      <c r="AGV208" s="784"/>
      <c r="AGW208" s="784"/>
      <c r="AGX208" s="784"/>
      <c r="AGY208" s="784"/>
      <c r="AGZ208" s="784"/>
      <c r="AHA208" s="784"/>
      <c r="AHB208" s="784"/>
      <c r="AHC208" s="784"/>
      <c r="AHD208" s="784"/>
      <c r="AHE208" s="784"/>
      <c r="AHF208" s="784"/>
      <c r="AHG208" s="784"/>
      <c r="AHH208" s="784"/>
      <c r="AHI208" s="784"/>
      <c r="AHJ208" s="784"/>
      <c r="AHK208" s="784"/>
      <c r="AHL208" s="784"/>
      <c r="AHM208" s="784"/>
      <c r="AHN208" s="784"/>
      <c r="AHO208" s="784"/>
      <c r="AHP208" s="784"/>
      <c r="AHQ208" s="784"/>
      <c r="AHR208" s="784"/>
      <c r="AHS208" s="784"/>
      <c r="AHT208" s="784"/>
      <c r="AHU208" s="784"/>
      <c r="AHV208" s="784"/>
      <c r="AHW208" s="784"/>
      <c r="AHX208" s="784"/>
      <c r="AHY208" s="784"/>
      <c r="AHZ208" s="784"/>
      <c r="AIA208" s="784"/>
      <c r="AIB208" s="784"/>
      <c r="AIC208" s="784"/>
      <c r="AID208" s="784"/>
      <c r="AIE208" s="784"/>
      <c r="AIF208" s="784"/>
      <c r="AIG208" s="784"/>
      <c r="AIH208" s="784"/>
      <c r="AII208" s="784"/>
      <c r="AIJ208" s="784"/>
      <c r="AIK208" s="784"/>
      <c r="AIL208" s="784"/>
      <c r="AIM208" s="784"/>
      <c r="AIN208" s="784"/>
      <c r="AIO208" s="784"/>
      <c r="AIP208" s="784"/>
      <c r="AIQ208" s="784"/>
      <c r="AIR208" s="784"/>
      <c r="AIS208" s="784"/>
      <c r="AIT208" s="784"/>
      <c r="AIU208" s="784"/>
      <c r="AIV208" s="784"/>
      <c r="AIW208" s="784"/>
      <c r="AIX208" s="784"/>
      <c r="AIY208" s="784"/>
      <c r="AIZ208" s="784"/>
      <c r="AJA208" s="784"/>
      <c r="AJB208" s="784"/>
      <c r="AJC208" s="784"/>
      <c r="AJD208" s="784"/>
      <c r="AJE208" s="784"/>
      <c r="AJF208" s="784"/>
      <c r="AJG208" s="784"/>
      <c r="AJH208" s="784"/>
      <c r="AJI208" s="784"/>
      <c r="AJJ208" s="784"/>
      <c r="AJK208" s="784"/>
      <c r="AJL208" s="784"/>
      <c r="AJM208" s="784"/>
      <c r="AJN208" s="784"/>
      <c r="AJO208" s="784"/>
      <c r="AJP208" s="784"/>
      <c r="AJQ208" s="784"/>
      <c r="AJR208" s="784"/>
      <c r="AJS208" s="784"/>
      <c r="AJT208" s="784"/>
      <c r="AJU208" s="784"/>
      <c r="AJV208" s="784"/>
      <c r="AJW208" s="784"/>
      <c r="AJX208" s="784"/>
      <c r="AJY208" s="784"/>
      <c r="AJZ208" s="784"/>
      <c r="AKA208" s="784"/>
      <c r="AKB208" s="784"/>
      <c r="AKC208" s="784"/>
      <c r="AKD208" s="784"/>
      <c r="AKE208" s="784"/>
      <c r="AKF208" s="784"/>
      <c r="AKG208" s="784"/>
      <c r="AKH208" s="784"/>
      <c r="AKI208" s="784"/>
      <c r="AKJ208" s="784"/>
      <c r="AKK208" s="784"/>
      <c r="AKL208" s="784"/>
      <c r="AKM208" s="784"/>
      <c r="AKN208" s="784"/>
      <c r="AKO208" s="784"/>
      <c r="AKP208" s="784"/>
      <c r="AKQ208" s="784"/>
      <c r="AKR208" s="784"/>
      <c r="AKS208" s="784"/>
      <c r="AKT208" s="784"/>
      <c r="AKU208" s="784"/>
      <c r="AKV208" s="784"/>
      <c r="AKW208" s="784"/>
      <c r="AKX208" s="784"/>
      <c r="AKY208" s="784"/>
      <c r="AKZ208" s="784"/>
      <c r="ALA208" s="784"/>
      <c r="ALB208" s="784"/>
      <c r="ALC208" s="784"/>
      <c r="ALD208" s="784"/>
      <c r="ALE208" s="784"/>
      <c r="ALF208" s="784"/>
      <c r="ALG208" s="784"/>
      <c r="ALH208" s="784"/>
      <c r="ALI208" s="784"/>
      <c r="ALJ208" s="784"/>
      <c r="ALK208" s="784"/>
      <c r="ALL208" s="784"/>
      <c r="ALM208" s="784"/>
      <c r="ALN208" s="784"/>
      <c r="ALO208" s="784"/>
      <c r="ALP208" s="784"/>
      <c r="ALQ208" s="784"/>
      <c r="ALR208" s="784"/>
      <c r="ALS208" s="784"/>
      <c r="ALT208" s="784"/>
      <c r="ALU208" s="784"/>
      <c r="ALV208" s="784"/>
      <c r="ALW208" s="784"/>
      <c r="ALX208" s="784"/>
      <c r="ALY208" s="784"/>
      <c r="ALZ208" s="784"/>
      <c r="AMA208" s="784"/>
      <c r="AMB208" s="784"/>
      <c r="AMC208" s="784"/>
      <c r="AMD208" s="784"/>
      <c r="AME208" s="784"/>
      <c r="AMF208" s="784"/>
      <c r="AMG208" s="784"/>
      <c r="AMH208" s="784"/>
      <c r="AMI208" s="784"/>
      <c r="AMJ208" s="784"/>
      <c r="AMK208" s="784"/>
      <c r="AML208" s="784"/>
      <c r="AMM208" s="784"/>
      <c r="AMN208" s="784"/>
      <c r="AMO208" s="784"/>
      <c r="AMP208" s="784"/>
      <c r="AMQ208" s="784"/>
      <c r="AMR208" s="784"/>
      <c r="AMS208" s="784"/>
      <c r="AMT208" s="784"/>
      <c r="AMU208" s="784"/>
      <c r="AMV208" s="784"/>
      <c r="AMW208" s="784"/>
      <c r="AMX208" s="784"/>
      <c r="AMY208" s="784"/>
      <c r="AMZ208" s="784"/>
      <c r="ANA208" s="784"/>
      <c r="ANB208" s="784"/>
      <c r="ANC208" s="784"/>
      <c r="AND208" s="784"/>
      <c r="ANE208" s="784"/>
      <c r="ANF208" s="784"/>
      <c r="ANG208" s="784"/>
      <c r="ANH208" s="784"/>
      <c r="ANI208" s="784"/>
      <c r="ANJ208" s="784"/>
      <c r="ANK208" s="784"/>
      <c r="ANL208" s="784"/>
      <c r="ANM208" s="784"/>
      <c r="ANN208" s="784"/>
      <c r="ANO208" s="784"/>
      <c r="ANP208" s="784"/>
      <c r="ANQ208" s="784"/>
      <c r="ANR208" s="784"/>
      <c r="ANS208" s="784"/>
      <c r="ANT208" s="784"/>
      <c r="ANU208" s="784"/>
      <c r="ANV208" s="784"/>
      <c r="ANW208" s="784"/>
      <c r="ANX208" s="784"/>
      <c r="ANY208" s="784"/>
      <c r="ANZ208" s="784"/>
      <c r="AOA208" s="784"/>
      <c r="AOB208" s="784"/>
      <c r="AOC208" s="784"/>
      <c r="AOD208" s="784"/>
      <c r="AOE208" s="784"/>
      <c r="AOF208" s="784"/>
      <c r="AOG208" s="784"/>
      <c r="AOH208" s="784"/>
      <c r="AOI208" s="784"/>
      <c r="AOJ208" s="784"/>
      <c r="AOK208" s="784"/>
      <c r="AOL208" s="784"/>
      <c r="AOM208" s="784"/>
      <c r="AON208" s="784"/>
      <c r="AOO208" s="784"/>
      <c r="AOP208" s="784"/>
      <c r="AOQ208" s="784"/>
      <c r="AOR208" s="784"/>
      <c r="AOS208" s="784"/>
      <c r="AOT208" s="784"/>
      <c r="AOU208" s="784"/>
      <c r="AOV208" s="784"/>
      <c r="AOW208" s="784"/>
      <c r="AOX208" s="784"/>
      <c r="AOY208" s="784"/>
      <c r="AOZ208" s="784"/>
      <c r="APA208" s="784"/>
      <c r="APB208" s="784"/>
      <c r="APC208" s="784"/>
      <c r="APD208" s="784"/>
      <c r="APE208" s="784"/>
      <c r="APF208" s="784"/>
      <c r="APG208" s="784"/>
      <c r="APH208" s="784"/>
      <c r="API208" s="784"/>
      <c r="APJ208" s="784"/>
      <c r="APK208" s="784"/>
      <c r="APL208" s="784"/>
      <c r="APM208" s="784"/>
      <c r="APN208" s="784"/>
      <c r="APO208" s="784"/>
      <c r="APP208" s="784"/>
      <c r="APQ208" s="784"/>
      <c r="APR208" s="784"/>
      <c r="APS208" s="784"/>
      <c r="APT208" s="784"/>
      <c r="APU208" s="784"/>
      <c r="APV208" s="784"/>
      <c r="APW208" s="784"/>
      <c r="APX208" s="784"/>
      <c r="APY208" s="784"/>
      <c r="APZ208" s="784"/>
      <c r="AQA208" s="784"/>
      <c r="AQB208" s="784"/>
      <c r="AQC208" s="784"/>
      <c r="AQD208" s="784"/>
      <c r="AQE208" s="784"/>
      <c r="AQF208" s="784"/>
      <c r="AQG208" s="784"/>
      <c r="AQH208" s="784"/>
      <c r="AQI208" s="784"/>
      <c r="AQJ208" s="784"/>
      <c r="AQK208" s="784"/>
      <c r="AQL208" s="784"/>
      <c r="AQM208" s="784"/>
      <c r="AQN208" s="784"/>
      <c r="AQO208" s="784"/>
      <c r="AQP208" s="784"/>
      <c r="AQQ208" s="784"/>
      <c r="AQR208" s="784"/>
      <c r="AQS208" s="784"/>
      <c r="AQT208" s="784"/>
      <c r="AQU208" s="784"/>
      <c r="AQV208" s="784"/>
      <c r="AQW208" s="784"/>
      <c r="AQX208" s="784"/>
      <c r="AQY208" s="784"/>
      <c r="AQZ208" s="784"/>
      <c r="ARA208" s="784"/>
      <c r="ARB208" s="784"/>
      <c r="ARC208" s="784"/>
      <c r="ARD208" s="784"/>
      <c r="ARE208" s="784"/>
      <c r="ARF208" s="784"/>
      <c r="ARG208" s="784"/>
      <c r="ARH208" s="784"/>
      <c r="ARI208" s="784"/>
      <c r="ARJ208" s="784"/>
      <c r="ARK208" s="784"/>
      <c r="ARL208" s="784"/>
      <c r="ARM208" s="784"/>
      <c r="ARN208" s="784"/>
      <c r="ARO208" s="784"/>
      <c r="ARP208" s="784"/>
      <c r="ARQ208" s="784"/>
      <c r="ARR208" s="784"/>
      <c r="ARS208" s="784"/>
      <c r="ART208" s="784"/>
      <c r="ARU208" s="784"/>
      <c r="ARV208" s="784"/>
      <c r="ARW208" s="784"/>
      <c r="ARX208" s="784"/>
      <c r="ARY208" s="784"/>
      <c r="ARZ208" s="784"/>
      <c r="ASA208" s="784"/>
      <c r="ASB208" s="784"/>
      <c r="ASC208" s="784"/>
      <c r="ASD208" s="784"/>
      <c r="ASE208" s="784"/>
      <c r="ASF208" s="784"/>
      <c r="ASG208" s="784"/>
      <c r="ASH208" s="784"/>
      <c r="ASI208" s="784"/>
      <c r="ASJ208" s="784"/>
      <c r="ASK208" s="784"/>
      <c r="ASL208" s="784"/>
      <c r="ASM208" s="784"/>
      <c r="ASN208" s="784"/>
      <c r="ASO208" s="784"/>
      <c r="ASP208" s="784"/>
      <c r="ASQ208" s="784"/>
      <c r="ASR208" s="784"/>
      <c r="ASS208" s="784"/>
      <c r="AST208" s="784"/>
      <c r="ASU208" s="784"/>
      <c r="ASV208" s="784"/>
      <c r="ASW208" s="784"/>
      <c r="ASX208" s="784"/>
      <c r="ASY208" s="784"/>
      <c r="ASZ208" s="784"/>
      <c r="ATA208" s="784"/>
      <c r="ATB208" s="784"/>
      <c r="ATC208" s="784"/>
      <c r="ATD208" s="784"/>
      <c r="ATE208" s="784"/>
      <c r="ATF208" s="784"/>
      <c r="ATG208" s="784"/>
      <c r="ATH208" s="784"/>
      <c r="ATI208" s="784"/>
      <c r="ATJ208" s="784"/>
      <c r="ATK208" s="784"/>
      <c r="ATL208" s="784"/>
      <c r="ATM208" s="784"/>
      <c r="ATN208" s="784"/>
      <c r="ATO208" s="784"/>
      <c r="ATP208" s="784"/>
      <c r="ATQ208" s="784"/>
      <c r="ATR208" s="784"/>
      <c r="ATS208" s="784"/>
      <c r="ATT208" s="784"/>
      <c r="ATU208" s="784"/>
      <c r="ATV208" s="784"/>
      <c r="ATW208" s="784"/>
      <c r="ATX208" s="784"/>
      <c r="ATY208" s="784"/>
      <c r="ATZ208" s="784"/>
      <c r="AUA208" s="784"/>
      <c r="AUB208" s="784"/>
      <c r="AUC208" s="784"/>
      <c r="AUD208" s="784"/>
      <c r="AUE208" s="784"/>
      <c r="AUF208" s="784"/>
      <c r="AUG208" s="784"/>
      <c r="AUH208" s="784"/>
      <c r="AUI208" s="784"/>
      <c r="AUJ208" s="784"/>
      <c r="AUK208" s="784"/>
      <c r="AUL208" s="784"/>
      <c r="AUM208" s="784"/>
      <c r="AUN208" s="784"/>
      <c r="AUO208" s="784"/>
      <c r="AUP208" s="784"/>
      <c r="AUQ208" s="784"/>
      <c r="AUR208" s="784"/>
      <c r="AUS208" s="784"/>
      <c r="AUT208" s="784"/>
      <c r="AUU208" s="784"/>
      <c r="AUV208" s="784"/>
      <c r="AUW208" s="784"/>
      <c r="AUX208" s="784"/>
      <c r="AUY208" s="784"/>
      <c r="AUZ208" s="784"/>
      <c r="AVA208" s="784"/>
      <c r="AVB208" s="784"/>
      <c r="AVC208" s="784"/>
      <c r="AVD208" s="784"/>
      <c r="AVE208" s="784"/>
      <c r="AVF208" s="784"/>
      <c r="AVG208" s="784"/>
      <c r="AVH208" s="784"/>
      <c r="AVI208" s="784"/>
      <c r="AVJ208" s="784"/>
      <c r="AVK208" s="784"/>
      <c r="AVL208" s="784"/>
      <c r="AVM208" s="784"/>
      <c r="AVN208" s="784"/>
      <c r="AVO208" s="784"/>
      <c r="AVP208" s="784"/>
      <c r="AVQ208" s="784"/>
      <c r="AVR208" s="784"/>
      <c r="AVS208" s="784"/>
      <c r="AVT208" s="784"/>
      <c r="AVU208" s="784"/>
      <c r="AVV208" s="784"/>
      <c r="AVW208" s="784"/>
      <c r="AVX208" s="784"/>
      <c r="AVY208" s="784"/>
      <c r="AVZ208" s="784"/>
      <c r="AWA208" s="784"/>
      <c r="AWB208" s="784"/>
      <c r="AWC208" s="784"/>
      <c r="AWD208" s="784"/>
      <c r="AWE208" s="784"/>
      <c r="AWF208" s="784"/>
      <c r="AWG208" s="784"/>
      <c r="AWH208" s="784"/>
      <c r="AWI208" s="784"/>
      <c r="AWJ208" s="784"/>
      <c r="AWK208" s="784"/>
      <c r="AWL208" s="784"/>
      <c r="AWM208" s="784"/>
      <c r="AWN208" s="784"/>
      <c r="AWO208" s="784"/>
      <c r="AWP208" s="784"/>
      <c r="AWQ208" s="784"/>
      <c r="AWR208" s="784"/>
      <c r="AWS208" s="784"/>
      <c r="AWT208" s="784"/>
      <c r="AWU208" s="784"/>
      <c r="AWV208" s="784"/>
      <c r="AWW208" s="784"/>
      <c r="AWX208" s="784"/>
      <c r="AWY208" s="784"/>
      <c r="AWZ208" s="784"/>
      <c r="AXA208" s="784"/>
      <c r="AXB208" s="784"/>
      <c r="AXC208" s="784"/>
      <c r="AXD208" s="784"/>
      <c r="AXE208" s="784"/>
      <c r="AXF208" s="784"/>
      <c r="AXG208" s="784"/>
      <c r="AXH208" s="784"/>
      <c r="AXI208" s="784"/>
      <c r="AXJ208" s="784"/>
      <c r="AXK208" s="784"/>
      <c r="AXL208" s="784"/>
      <c r="AXM208" s="784"/>
      <c r="AXN208" s="784"/>
      <c r="AXO208" s="784"/>
      <c r="AXP208" s="784"/>
      <c r="AXQ208" s="784"/>
      <c r="AXR208" s="784"/>
      <c r="AXS208" s="784"/>
      <c r="AXT208" s="784"/>
      <c r="AXU208" s="784"/>
      <c r="AXV208" s="784"/>
      <c r="AXW208" s="784"/>
      <c r="AXX208" s="784"/>
      <c r="AXY208" s="784"/>
      <c r="AXZ208" s="784"/>
      <c r="AYA208" s="784"/>
      <c r="AYB208" s="784"/>
      <c r="AYC208" s="784"/>
      <c r="AYD208" s="784"/>
      <c r="AYE208" s="784"/>
      <c r="AYF208" s="784"/>
      <c r="AYG208" s="784"/>
      <c r="AYH208" s="784"/>
      <c r="AYI208" s="784"/>
      <c r="AYJ208" s="784"/>
      <c r="AYK208" s="784"/>
      <c r="AYL208" s="784"/>
      <c r="AYM208" s="784"/>
      <c r="AYN208" s="784"/>
      <c r="AYO208" s="784"/>
      <c r="AYP208" s="784"/>
      <c r="AYQ208" s="784"/>
      <c r="AYR208" s="784"/>
      <c r="AYS208" s="784"/>
      <c r="AYT208" s="784"/>
      <c r="AYU208" s="784"/>
      <c r="AYV208" s="784"/>
      <c r="AYW208" s="784"/>
      <c r="AYX208" s="784"/>
      <c r="AYY208" s="784"/>
      <c r="AYZ208" s="784"/>
      <c r="AZA208" s="784"/>
      <c r="AZB208" s="784"/>
      <c r="AZC208" s="784"/>
      <c r="AZD208" s="784"/>
      <c r="AZE208" s="784"/>
      <c r="AZF208" s="784"/>
      <c r="AZG208" s="784"/>
      <c r="AZH208" s="784"/>
      <c r="AZI208" s="784"/>
      <c r="AZJ208" s="784"/>
      <c r="AZK208" s="784"/>
      <c r="AZL208" s="784"/>
      <c r="AZM208" s="784"/>
      <c r="AZN208" s="784"/>
      <c r="AZO208" s="784"/>
      <c r="AZP208" s="784"/>
      <c r="AZQ208" s="784"/>
      <c r="AZR208" s="784"/>
      <c r="AZS208" s="784"/>
      <c r="AZT208" s="784"/>
      <c r="AZU208" s="784"/>
      <c r="AZV208" s="784"/>
      <c r="AZW208" s="784"/>
      <c r="AZX208" s="784"/>
      <c r="AZY208" s="784"/>
      <c r="AZZ208" s="784"/>
      <c r="BAA208" s="784"/>
      <c r="BAB208" s="784"/>
      <c r="BAC208" s="784"/>
      <c r="BAD208" s="784"/>
      <c r="BAE208" s="784"/>
      <c r="BAF208" s="784"/>
      <c r="BAG208" s="784"/>
      <c r="BAH208" s="784"/>
      <c r="BAI208" s="784"/>
      <c r="BAJ208" s="784"/>
      <c r="BAK208" s="784"/>
      <c r="BAL208" s="784"/>
      <c r="BAM208" s="784"/>
      <c r="BAN208" s="784"/>
      <c r="BAO208" s="784"/>
      <c r="BAP208" s="784"/>
      <c r="BAQ208" s="784"/>
      <c r="BAR208" s="784"/>
      <c r="BAS208" s="784"/>
      <c r="BAT208" s="784"/>
      <c r="BAU208" s="784"/>
      <c r="BAV208" s="784"/>
      <c r="BAW208" s="784"/>
      <c r="BAX208" s="784"/>
      <c r="BAY208" s="784"/>
      <c r="BAZ208" s="784"/>
      <c r="BBA208" s="784"/>
      <c r="BBB208" s="784"/>
      <c r="BBC208" s="784"/>
      <c r="BBD208" s="784"/>
      <c r="BBE208" s="784"/>
      <c r="BBF208" s="784"/>
      <c r="BBG208" s="784"/>
      <c r="BBH208" s="784"/>
      <c r="BBI208" s="784"/>
      <c r="BBJ208" s="784"/>
      <c r="BBK208" s="784"/>
      <c r="BBL208" s="784"/>
      <c r="BBM208" s="784"/>
      <c r="BBN208" s="784"/>
      <c r="BBO208" s="784"/>
      <c r="BBP208" s="784"/>
      <c r="BBQ208" s="784"/>
      <c r="BBR208" s="784"/>
      <c r="BBS208" s="784"/>
      <c r="BBT208" s="784"/>
      <c r="BBU208" s="784"/>
      <c r="BBV208" s="784"/>
      <c r="BBW208" s="784"/>
      <c r="BBX208" s="784"/>
      <c r="BBY208" s="784"/>
      <c r="BBZ208" s="784"/>
      <c r="BCA208" s="784"/>
      <c r="BCB208" s="784"/>
      <c r="BCC208" s="784"/>
      <c r="BCD208" s="784"/>
      <c r="BCE208" s="784"/>
      <c r="BCF208" s="784"/>
      <c r="BCG208" s="784"/>
      <c r="BCH208" s="784"/>
      <c r="BCI208" s="784"/>
      <c r="BCJ208" s="784"/>
      <c r="BCK208" s="784"/>
      <c r="BCL208" s="784"/>
      <c r="BCM208" s="784"/>
      <c r="BCN208" s="784"/>
      <c r="BCO208" s="784"/>
      <c r="BCP208" s="784"/>
      <c r="BCQ208" s="784"/>
      <c r="BCR208" s="784"/>
      <c r="BCS208" s="784"/>
      <c r="BCT208" s="784"/>
      <c r="BCU208" s="784"/>
      <c r="BCV208" s="784"/>
      <c r="BCW208" s="784"/>
      <c r="BCX208" s="784"/>
      <c r="BCY208" s="784"/>
      <c r="BCZ208" s="784"/>
      <c r="BDA208" s="784"/>
      <c r="BDB208" s="784"/>
      <c r="BDC208" s="784"/>
      <c r="BDD208" s="784"/>
      <c r="BDE208" s="784"/>
      <c r="BDF208" s="784"/>
      <c r="BDG208" s="784"/>
      <c r="BDH208" s="784"/>
      <c r="BDI208" s="784"/>
      <c r="BDJ208" s="784"/>
      <c r="BDK208" s="784"/>
      <c r="BDL208" s="784"/>
      <c r="BDM208" s="784"/>
      <c r="BDN208" s="784"/>
      <c r="BDO208" s="784"/>
      <c r="BDP208" s="784"/>
      <c r="BDQ208" s="784"/>
      <c r="BDR208" s="784"/>
      <c r="BDS208" s="784"/>
      <c r="BDT208" s="784"/>
      <c r="BDU208" s="784"/>
      <c r="BDV208" s="784"/>
      <c r="BDW208" s="784"/>
      <c r="BDX208" s="784"/>
      <c r="BDY208" s="784"/>
      <c r="BDZ208" s="784"/>
      <c r="BEA208" s="784"/>
      <c r="BEB208" s="784"/>
      <c r="BEC208" s="784"/>
      <c r="BED208" s="784"/>
      <c r="BEE208" s="784"/>
      <c r="BEF208" s="784"/>
      <c r="BEG208" s="784"/>
      <c r="BEH208" s="784"/>
      <c r="BEI208" s="784"/>
      <c r="BEJ208" s="784"/>
      <c r="BEK208" s="784"/>
      <c r="BEL208" s="784"/>
      <c r="BEM208" s="784"/>
      <c r="BEN208" s="784"/>
      <c r="BEO208" s="784"/>
      <c r="BEP208" s="784"/>
      <c r="BEQ208" s="784"/>
      <c r="BER208" s="784"/>
      <c r="BES208" s="784"/>
      <c r="BET208" s="784"/>
      <c r="BEU208" s="784"/>
      <c r="BEV208" s="784"/>
      <c r="BEW208" s="784"/>
      <c r="BEX208" s="784"/>
      <c r="BEY208" s="784"/>
      <c r="BEZ208" s="784"/>
      <c r="BFA208" s="784"/>
      <c r="BFB208" s="784"/>
      <c r="BFC208" s="784"/>
      <c r="BFD208" s="784"/>
      <c r="BFE208" s="784"/>
      <c r="BFF208" s="784"/>
      <c r="BFG208" s="784"/>
      <c r="BFH208" s="784"/>
      <c r="BFI208" s="784"/>
      <c r="BFJ208" s="784"/>
      <c r="BFK208" s="784"/>
      <c r="BFL208" s="784"/>
      <c r="BFM208" s="784"/>
      <c r="BFN208" s="784"/>
      <c r="BFO208" s="784"/>
      <c r="BFP208" s="784"/>
      <c r="BFQ208" s="784"/>
      <c r="BFR208" s="784"/>
      <c r="BFS208" s="784"/>
      <c r="BFT208" s="784"/>
      <c r="BFU208" s="784"/>
      <c r="BFV208" s="784"/>
      <c r="BFW208" s="784"/>
      <c r="BFX208" s="784"/>
      <c r="BFY208" s="784"/>
      <c r="BFZ208" s="784"/>
      <c r="BGA208" s="784"/>
      <c r="BGB208" s="784"/>
      <c r="BGC208" s="784"/>
      <c r="BGD208" s="784"/>
      <c r="BGE208" s="784"/>
      <c r="BGF208" s="784"/>
      <c r="BGG208" s="784"/>
      <c r="BGH208" s="784"/>
      <c r="BGI208" s="784"/>
      <c r="BGJ208" s="784"/>
      <c r="BGK208" s="784"/>
      <c r="BGL208" s="784"/>
      <c r="BGM208" s="784"/>
      <c r="BGN208" s="784"/>
      <c r="BGO208" s="784"/>
      <c r="BGP208" s="784"/>
      <c r="BGQ208" s="784"/>
      <c r="BGR208" s="784"/>
      <c r="BGS208" s="784"/>
      <c r="BGT208" s="784"/>
      <c r="BGU208" s="784"/>
      <c r="BGV208" s="784"/>
      <c r="BGW208" s="784"/>
      <c r="BGX208" s="784"/>
      <c r="BGY208" s="784"/>
      <c r="BGZ208" s="784"/>
      <c r="BHA208" s="784"/>
      <c r="BHB208" s="784"/>
      <c r="BHC208" s="784"/>
      <c r="BHD208" s="784"/>
      <c r="BHE208" s="784"/>
      <c r="BHF208" s="784"/>
      <c r="BHG208" s="784"/>
      <c r="BHH208" s="784"/>
      <c r="BHI208" s="784"/>
      <c r="BHJ208" s="784"/>
      <c r="BHK208" s="784"/>
      <c r="BHL208" s="784"/>
      <c r="BHM208" s="784"/>
      <c r="BHN208" s="784"/>
      <c r="BHO208" s="784"/>
      <c r="BHP208" s="784"/>
      <c r="BHQ208" s="784"/>
      <c r="BHR208" s="784"/>
      <c r="BHS208" s="784"/>
      <c r="BHT208" s="784"/>
      <c r="BHU208" s="784"/>
      <c r="BHV208" s="784"/>
      <c r="BHW208" s="784"/>
      <c r="BHX208" s="784"/>
      <c r="BHY208" s="784"/>
      <c r="BHZ208" s="784"/>
      <c r="BIA208" s="784"/>
      <c r="BIB208" s="784"/>
      <c r="BIC208" s="784"/>
      <c r="BID208" s="784"/>
      <c r="BIE208" s="784"/>
      <c r="BIF208" s="784"/>
      <c r="BIG208" s="784"/>
      <c r="BIH208" s="784"/>
      <c r="BII208" s="784"/>
      <c r="BIJ208" s="784"/>
      <c r="BIK208" s="784"/>
      <c r="BIL208" s="784"/>
      <c r="BIM208" s="784"/>
      <c r="BIN208" s="784"/>
      <c r="BIO208" s="784"/>
      <c r="BIP208" s="784"/>
      <c r="BIQ208" s="784"/>
      <c r="BIR208" s="784"/>
      <c r="BIS208" s="784"/>
      <c r="BIT208" s="784"/>
      <c r="BIU208" s="784"/>
      <c r="BIV208" s="784"/>
      <c r="BIW208" s="784"/>
      <c r="BIX208" s="784"/>
      <c r="BIY208" s="784"/>
      <c r="BIZ208" s="784"/>
      <c r="BJA208" s="784"/>
      <c r="BJB208" s="784"/>
      <c r="BJC208" s="784"/>
      <c r="BJD208" s="784"/>
      <c r="BJE208" s="784"/>
      <c r="BJF208" s="784"/>
      <c r="BJG208" s="784"/>
      <c r="BJH208" s="784"/>
      <c r="BJI208" s="784"/>
      <c r="BJJ208" s="784"/>
      <c r="BJK208" s="784"/>
      <c r="BJL208" s="784"/>
      <c r="BJM208" s="784"/>
      <c r="BJN208" s="784"/>
      <c r="BJO208" s="784"/>
      <c r="BJP208" s="784"/>
      <c r="BJQ208" s="784"/>
      <c r="BJR208" s="784"/>
      <c r="BJS208" s="784"/>
      <c r="BJT208" s="784"/>
      <c r="BJU208" s="784"/>
      <c r="BJV208" s="784"/>
      <c r="BJW208" s="784"/>
      <c r="BJX208" s="784"/>
      <c r="BJY208" s="784"/>
      <c r="BJZ208" s="784"/>
      <c r="BKA208" s="784"/>
      <c r="BKB208" s="784"/>
      <c r="BKC208" s="784"/>
      <c r="BKD208" s="784"/>
      <c r="BKE208" s="784"/>
      <c r="BKF208" s="784"/>
      <c r="BKG208" s="784"/>
      <c r="BKH208" s="784"/>
      <c r="BKI208" s="784"/>
      <c r="BKJ208" s="784"/>
      <c r="BKK208" s="784"/>
      <c r="BKL208" s="784"/>
      <c r="BKM208" s="784"/>
      <c r="BKN208" s="784"/>
      <c r="BKO208" s="784"/>
      <c r="BKP208" s="784"/>
      <c r="BKQ208" s="784"/>
      <c r="BKR208" s="784"/>
      <c r="BKS208" s="784"/>
      <c r="BKT208" s="784"/>
      <c r="BKU208" s="784"/>
      <c r="BKV208" s="784"/>
      <c r="BKW208" s="784"/>
      <c r="BKX208" s="784"/>
      <c r="BKY208" s="784"/>
      <c r="BKZ208" s="784"/>
      <c r="BLA208" s="784"/>
      <c r="BLB208" s="784"/>
      <c r="BLC208" s="784"/>
      <c r="BLD208" s="784"/>
      <c r="BLE208" s="784"/>
      <c r="BLF208" s="784"/>
      <c r="BLG208" s="784"/>
      <c r="BLH208" s="784"/>
      <c r="BLI208" s="784"/>
      <c r="BLJ208" s="784"/>
      <c r="BLK208" s="784"/>
      <c r="BLL208" s="784"/>
      <c r="BLM208" s="784"/>
      <c r="BLN208" s="784"/>
      <c r="BLO208" s="784"/>
      <c r="BLP208" s="784"/>
      <c r="BLQ208" s="784"/>
      <c r="BLR208" s="784"/>
      <c r="BLS208" s="784"/>
      <c r="BLT208" s="784"/>
      <c r="BLU208" s="784"/>
      <c r="BLV208" s="784"/>
      <c r="BLW208" s="784"/>
      <c r="BLX208" s="784"/>
      <c r="BLY208" s="784"/>
      <c r="BLZ208" s="784"/>
      <c r="BMA208" s="784"/>
      <c r="BMB208" s="784"/>
      <c r="BMC208" s="784"/>
      <c r="BMD208" s="784"/>
      <c r="BME208" s="784"/>
      <c r="BMF208" s="784"/>
      <c r="BMG208" s="784"/>
      <c r="BMH208" s="784"/>
      <c r="BMI208" s="784"/>
      <c r="BMJ208" s="784"/>
      <c r="BMK208" s="784"/>
      <c r="BML208" s="784"/>
      <c r="BMM208" s="784"/>
      <c r="BMN208" s="784"/>
      <c r="BMO208" s="784"/>
      <c r="BMP208" s="784"/>
      <c r="BMQ208" s="784"/>
      <c r="BMR208" s="784"/>
      <c r="BMS208" s="784"/>
      <c r="BMT208" s="784"/>
      <c r="BMU208" s="784"/>
      <c r="BMV208" s="784"/>
      <c r="BMW208" s="784"/>
      <c r="BMX208" s="784"/>
      <c r="BMY208" s="784"/>
      <c r="BMZ208" s="784"/>
      <c r="BNA208" s="784"/>
      <c r="BNB208" s="784"/>
      <c r="BNC208" s="784"/>
      <c r="BND208" s="784"/>
      <c r="BNE208" s="784"/>
      <c r="BNF208" s="784"/>
      <c r="BNG208" s="784"/>
      <c r="BNH208" s="784"/>
      <c r="BNI208" s="784"/>
      <c r="BNJ208" s="784"/>
      <c r="BNK208" s="784"/>
      <c r="BNL208" s="784"/>
      <c r="BNM208" s="784"/>
      <c r="BNN208" s="784"/>
      <c r="BNO208" s="784"/>
      <c r="BNP208" s="784"/>
      <c r="BNQ208" s="784"/>
      <c r="BNR208" s="784"/>
      <c r="BNS208" s="784"/>
      <c r="BNT208" s="784"/>
      <c r="BNU208" s="784"/>
      <c r="BNV208" s="784"/>
      <c r="BNW208" s="784"/>
      <c r="BNX208" s="784"/>
      <c r="BNY208" s="784"/>
      <c r="BNZ208" s="784"/>
      <c r="BOA208" s="784"/>
      <c r="BOB208" s="784"/>
      <c r="BOC208" s="784"/>
      <c r="BOD208" s="784"/>
      <c r="BOE208" s="784"/>
      <c r="BOF208" s="784"/>
      <c r="BOG208" s="784"/>
      <c r="BOH208" s="784"/>
      <c r="BOI208" s="784"/>
      <c r="BOJ208" s="784"/>
      <c r="BOK208" s="784"/>
      <c r="BOL208" s="784"/>
      <c r="BOM208" s="784"/>
      <c r="BON208" s="784"/>
      <c r="BOO208" s="784"/>
      <c r="BOP208" s="784"/>
      <c r="BOQ208" s="784"/>
      <c r="BOR208" s="784"/>
      <c r="BOS208" s="784"/>
      <c r="BOT208" s="784"/>
      <c r="BOU208" s="784"/>
      <c r="BOV208" s="784"/>
      <c r="BOW208" s="784"/>
      <c r="BOX208" s="784"/>
      <c r="BOY208" s="784"/>
      <c r="BOZ208" s="784"/>
      <c r="BPA208" s="784"/>
      <c r="BPB208" s="784"/>
      <c r="BPC208" s="784"/>
      <c r="BPD208" s="784"/>
      <c r="BPE208" s="784"/>
      <c r="BPF208" s="784"/>
      <c r="BPG208" s="784"/>
      <c r="BPH208" s="784"/>
      <c r="BPI208" s="784"/>
      <c r="BPJ208" s="784"/>
      <c r="BPK208" s="784"/>
      <c r="BPL208" s="784"/>
      <c r="BPM208" s="784"/>
      <c r="BPN208" s="784"/>
      <c r="BPO208" s="784"/>
      <c r="BPP208" s="784"/>
      <c r="BPQ208" s="784"/>
      <c r="BPR208" s="784"/>
      <c r="BPS208" s="784"/>
      <c r="BPT208" s="784"/>
      <c r="BPU208" s="784"/>
      <c r="BPV208" s="784"/>
      <c r="BPW208" s="784"/>
      <c r="BPX208" s="784"/>
      <c r="BPY208" s="784"/>
      <c r="BPZ208" s="784"/>
      <c r="BQA208" s="784"/>
      <c r="BQB208" s="784"/>
      <c r="BQC208" s="784"/>
      <c r="BQD208" s="784"/>
      <c r="BQE208" s="784"/>
      <c r="BQF208" s="784"/>
      <c r="BQG208" s="784"/>
      <c r="BQH208" s="784"/>
      <c r="BQI208" s="784"/>
      <c r="BQJ208" s="784"/>
      <c r="BQK208" s="784"/>
      <c r="BQL208" s="784"/>
      <c r="BQM208" s="784"/>
      <c r="BQN208" s="784"/>
      <c r="BQO208" s="784"/>
      <c r="BQP208" s="784"/>
      <c r="BQQ208" s="784"/>
      <c r="BQR208" s="784"/>
      <c r="BQS208" s="784"/>
      <c r="BQT208" s="784"/>
      <c r="BQU208" s="784"/>
      <c r="BQV208" s="784"/>
      <c r="BQW208" s="784"/>
      <c r="BQX208" s="784"/>
      <c r="BQY208" s="784"/>
      <c r="BQZ208" s="784"/>
      <c r="BRA208" s="784"/>
      <c r="BRB208" s="784"/>
      <c r="BRC208" s="784"/>
      <c r="BRD208" s="784"/>
      <c r="BRE208" s="784"/>
      <c r="BRF208" s="784"/>
      <c r="BRG208" s="784"/>
      <c r="BRH208" s="784"/>
      <c r="BRI208" s="784"/>
      <c r="BRJ208" s="784"/>
      <c r="BRK208" s="784"/>
      <c r="BRL208" s="784"/>
      <c r="BRM208" s="784"/>
      <c r="BRN208" s="784"/>
      <c r="BRO208" s="784"/>
      <c r="BRP208" s="784"/>
      <c r="BRQ208" s="784"/>
      <c r="BRR208" s="784"/>
      <c r="BRS208" s="784"/>
      <c r="BRT208" s="784"/>
      <c r="BRU208" s="784"/>
      <c r="BRV208" s="784"/>
      <c r="BRW208" s="784"/>
      <c r="BRX208" s="784"/>
      <c r="BRY208" s="784"/>
      <c r="BRZ208" s="784"/>
      <c r="BSA208" s="784"/>
      <c r="BSB208" s="784"/>
      <c r="BSC208" s="784"/>
      <c r="BSD208" s="784"/>
      <c r="BSE208" s="784"/>
      <c r="BSF208" s="784"/>
      <c r="BSG208" s="784"/>
      <c r="BSH208" s="784"/>
      <c r="BSI208" s="784"/>
      <c r="BSJ208" s="784"/>
      <c r="BSK208" s="784"/>
      <c r="BSL208" s="784"/>
      <c r="BSM208" s="784"/>
      <c r="BSN208" s="784"/>
      <c r="BSO208" s="784"/>
      <c r="BSP208" s="784"/>
      <c r="BSQ208" s="784"/>
      <c r="BSR208" s="784"/>
      <c r="BSS208" s="784"/>
      <c r="BST208" s="784"/>
      <c r="BSU208" s="784"/>
      <c r="BSV208" s="784"/>
      <c r="BSW208" s="784"/>
      <c r="BSX208" s="784"/>
      <c r="BSY208" s="784"/>
      <c r="BSZ208" s="784"/>
      <c r="BTA208" s="784"/>
      <c r="BTB208" s="784"/>
      <c r="BTC208" s="784"/>
      <c r="BTD208" s="784"/>
      <c r="BTE208" s="784"/>
      <c r="BTF208" s="784"/>
      <c r="BTG208" s="784"/>
      <c r="BTH208" s="784"/>
      <c r="BTI208" s="784"/>
      <c r="BTJ208" s="784"/>
      <c r="BTK208" s="784"/>
      <c r="BTL208" s="784"/>
      <c r="BTM208" s="784"/>
      <c r="BTN208" s="784"/>
      <c r="BTO208" s="784"/>
      <c r="BTP208" s="784"/>
      <c r="BTQ208" s="784"/>
      <c r="BTR208" s="784"/>
      <c r="BTS208" s="784"/>
      <c r="BTT208" s="784"/>
      <c r="BTU208" s="784"/>
      <c r="BTV208" s="784"/>
      <c r="BTW208" s="784"/>
      <c r="BTX208" s="784"/>
      <c r="BTY208" s="784"/>
      <c r="BTZ208" s="784"/>
      <c r="BUA208" s="784"/>
      <c r="BUB208" s="784"/>
      <c r="BUC208" s="784"/>
      <c r="BUD208" s="784"/>
      <c r="BUE208" s="784"/>
      <c r="BUF208" s="784"/>
      <c r="BUG208" s="784"/>
      <c r="BUH208" s="784"/>
      <c r="BUI208" s="784"/>
      <c r="BUJ208" s="784"/>
      <c r="BUK208" s="784"/>
      <c r="BUL208" s="784"/>
      <c r="BUM208" s="784"/>
      <c r="BUN208" s="784"/>
      <c r="BUO208" s="784"/>
      <c r="BUP208" s="784"/>
      <c r="BUQ208" s="784"/>
      <c r="BUR208" s="784"/>
      <c r="BUS208" s="784"/>
      <c r="BUT208" s="784"/>
      <c r="BUU208" s="784"/>
      <c r="BUV208" s="784"/>
      <c r="BUW208" s="784"/>
      <c r="BUX208" s="784"/>
      <c r="BUY208" s="784"/>
      <c r="BUZ208" s="784"/>
      <c r="BVA208" s="784"/>
      <c r="BVB208" s="784"/>
      <c r="BVC208" s="784"/>
      <c r="BVD208" s="784"/>
      <c r="BVE208" s="784"/>
      <c r="BVF208" s="784"/>
      <c r="BVG208" s="784"/>
      <c r="BVH208" s="784"/>
      <c r="BVI208" s="784"/>
      <c r="BVJ208" s="784"/>
      <c r="BVK208" s="784"/>
      <c r="BVL208" s="784"/>
      <c r="BVM208" s="784"/>
      <c r="BVN208" s="784"/>
      <c r="BVO208" s="784"/>
      <c r="BVP208" s="784"/>
      <c r="BVQ208" s="784"/>
      <c r="BVR208" s="784"/>
      <c r="BVS208" s="784"/>
      <c r="BVT208" s="784"/>
      <c r="BVU208" s="784"/>
      <c r="BVV208" s="784"/>
      <c r="BVW208" s="784"/>
      <c r="BVX208" s="784"/>
      <c r="BVY208" s="784"/>
      <c r="BVZ208" s="784"/>
      <c r="BWA208" s="784"/>
      <c r="BWB208" s="784"/>
      <c r="BWC208" s="784"/>
      <c r="BWD208" s="784"/>
      <c r="BWE208" s="784"/>
      <c r="BWF208" s="784"/>
      <c r="BWG208" s="784"/>
      <c r="BWH208" s="784"/>
      <c r="BWI208" s="784"/>
      <c r="BWJ208" s="784"/>
      <c r="BWK208" s="784"/>
      <c r="BWL208" s="784"/>
      <c r="BWM208" s="784"/>
      <c r="BWN208" s="784"/>
      <c r="BWO208" s="784"/>
      <c r="BWP208" s="784"/>
      <c r="BWQ208" s="784"/>
      <c r="BWR208" s="784"/>
      <c r="BWS208" s="784"/>
      <c r="BWT208" s="784"/>
      <c r="BWU208" s="784"/>
      <c r="BWV208" s="784"/>
      <c r="BWW208" s="784"/>
      <c r="BWX208" s="784"/>
      <c r="BWY208" s="784"/>
      <c r="BWZ208" s="784"/>
      <c r="BXA208" s="784"/>
      <c r="BXB208" s="784"/>
      <c r="BXC208" s="784"/>
      <c r="BXD208" s="784"/>
      <c r="BXE208" s="784"/>
      <c r="BXF208" s="784"/>
      <c r="BXG208" s="784"/>
      <c r="BXH208" s="784"/>
      <c r="BXI208" s="784"/>
      <c r="BXJ208" s="784"/>
      <c r="BXK208" s="784"/>
      <c r="BXL208" s="784"/>
      <c r="BXM208" s="784"/>
      <c r="BXN208" s="784"/>
      <c r="BXO208" s="784"/>
      <c r="BXP208" s="784"/>
      <c r="BXQ208" s="784"/>
      <c r="BXR208" s="784"/>
      <c r="BXS208" s="784"/>
      <c r="BXT208" s="784"/>
      <c r="BXU208" s="784"/>
      <c r="BXV208" s="784"/>
      <c r="BXW208" s="784"/>
      <c r="BXX208" s="784"/>
      <c r="BXY208" s="784"/>
      <c r="BXZ208" s="784"/>
      <c r="BYA208" s="784"/>
      <c r="BYB208" s="784"/>
      <c r="BYC208" s="784"/>
      <c r="BYD208" s="784"/>
      <c r="BYE208" s="784"/>
      <c r="BYF208" s="784"/>
      <c r="BYG208" s="784"/>
      <c r="BYH208" s="784"/>
      <c r="BYI208" s="784"/>
      <c r="BYJ208" s="784"/>
      <c r="BYK208" s="784"/>
      <c r="BYL208" s="784"/>
      <c r="BYM208" s="784"/>
      <c r="BYN208" s="784"/>
      <c r="BYO208" s="784"/>
      <c r="BYP208" s="784"/>
      <c r="BYQ208" s="784"/>
      <c r="BYR208" s="784"/>
      <c r="BYS208" s="784"/>
      <c r="BYT208" s="784"/>
      <c r="BYU208" s="784"/>
      <c r="BYV208" s="784"/>
      <c r="BYW208" s="784"/>
      <c r="BYX208" s="784"/>
      <c r="BYY208" s="784"/>
      <c r="BYZ208" s="784"/>
      <c r="BZA208" s="784"/>
      <c r="BZB208" s="784"/>
      <c r="BZC208" s="784"/>
      <c r="BZD208" s="784"/>
      <c r="BZE208" s="784"/>
      <c r="BZF208" s="784"/>
      <c r="BZG208" s="784"/>
      <c r="BZH208" s="784"/>
      <c r="BZI208" s="784"/>
      <c r="BZJ208" s="784"/>
      <c r="BZK208" s="784"/>
      <c r="BZL208" s="784"/>
      <c r="BZM208" s="784"/>
      <c r="BZN208" s="784"/>
      <c r="BZO208" s="784"/>
      <c r="BZP208" s="784"/>
      <c r="BZQ208" s="784"/>
      <c r="BZR208" s="784"/>
      <c r="BZS208" s="784"/>
      <c r="BZT208" s="784"/>
      <c r="BZU208" s="784"/>
      <c r="BZV208" s="784"/>
      <c r="BZW208" s="784"/>
      <c r="BZX208" s="784"/>
      <c r="BZY208" s="784"/>
      <c r="BZZ208" s="784"/>
      <c r="CAA208" s="784"/>
      <c r="CAB208" s="784"/>
      <c r="CAC208" s="784"/>
      <c r="CAD208" s="784"/>
      <c r="CAE208" s="784"/>
      <c r="CAF208" s="784"/>
      <c r="CAG208" s="784"/>
      <c r="CAH208" s="784"/>
      <c r="CAI208" s="784"/>
      <c r="CAJ208" s="784"/>
      <c r="CAK208" s="784"/>
      <c r="CAL208" s="784"/>
      <c r="CAM208" s="784"/>
      <c r="CAN208" s="784"/>
      <c r="CAO208" s="784"/>
      <c r="CAP208" s="784"/>
      <c r="CAQ208" s="784"/>
      <c r="CAR208" s="784"/>
      <c r="CAS208" s="784"/>
      <c r="CAT208" s="784"/>
      <c r="CAU208" s="784"/>
      <c r="CAV208" s="784"/>
      <c r="CAW208" s="784"/>
      <c r="CAX208" s="784"/>
      <c r="CAY208" s="784"/>
      <c r="CAZ208" s="784"/>
      <c r="CBA208" s="784"/>
      <c r="CBB208" s="784"/>
      <c r="CBC208" s="784"/>
      <c r="CBD208" s="784"/>
      <c r="CBE208" s="784"/>
      <c r="CBF208" s="784"/>
      <c r="CBG208" s="784"/>
      <c r="CBH208" s="784"/>
      <c r="CBI208" s="784"/>
      <c r="CBJ208" s="784"/>
      <c r="CBK208" s="784"/>
      <c r="CBL208" s="784"/>
      <c r="CBM208" s="784"/>
      <c r="CBN208" s="784"/>
      <c r="CBO208" s="784"/>
      <c r="CBP208" s="784"/>
      <c r="CBQ208" s="784"/>
      <c r="CBR208" s="784"/>
      <c r="CBS208" s="784"/>
      <c r="CBT208" s="784"/>
      <c r="CBU208" s="784"/>
      <c r="CBV208" s="784"/>
      <c r="CBW208" s="784"/>
      <c r="CBX208" s="784"/>
      <c r="CBY208" s="784"/>
      <c r="CBZ208" s="784"/>
      <c r="CCA208" s="784"/>
      <c r="CCB208" s="784"/>
      <c r="CCC208" s="784"/>
      <c r="CCD208" s="784"/>
      <c r="CCE208" s="784"/>
      <c r="CCF208" s="784"/>
      <c r="CCG208" s="784"/>
      <c r="CCH208" s="784"/>
      <c r="CCI208" s="784"/>
      <c r="CCJ208" s="784"/>
      <c r="CCK208" s="784"/>
      <c r="CCL208" s="784"/>
      <c r="CCM208" s="784"/>
      <c r="CCN208" s="784"/>
      <c r="CCO208" s="784"/>
      <c r="CCP208" s="784"/>
      <c r="CCQ208" s="784"/>
      <c r="CCR208" s="784"/>
      <c r="CCS208" s="784"/>
      <c r="CCT208" s="784"/>
      <c r="CCU208" s="784"/>
      <c r="CCV208" s="784"/>
      <c r="CCW208" s="784"/>
      <c r="CCX208" s="784"/>
      <c r="CCY208" s="784"/>
      <c r="CCZ208" s="784"/>
      <c r="CDA208" s="784"/>
      <c r="CDB208" s="784"/>
      <c r="CDC208" s="784"/>
      <c r="CDD208" s="784"/>
      <c r="CDE208" s="784"/>
      <c r="CDF208" s="784"/>
      <c r="CDG208" s="784"/>
      <c r="CDH208" s="784"/>
      <c r="CDI208" s="784"/>
      <c r="CDJ208" s="784"/>
      <c r="CDK208" s="784"/>
      <c r="CDL208" s="784"/>
      <c r="CDM208" s="784"/>
      <c r="CDN208" s="784"/>
      <c r="CDO208" s="784"/>
      <c r="CDP208" s="784"/>
      <c r="CDQ208" s="784"/>
      <c r="CDR208" s="784"/>
      <c r="CDS208" s="784"/>
      <c r="CDT208" s="784"/>
      <c r="CDU208" s="784"/>
      <c r="CDV208" s="784"/>
      <c r="CDW208" s="784"/>
      <c r="CDX208" s="784"/>
      <c r="CDY208" s="784"/>
      <c r="CDZ208" s="784"/>
      <c r="CEA208" s="784"/>
      <c r="CEB208" s="784"/>
      <c r="CEC208" s="784"/>
      <c r="CED208" s="784"/>
      <c r="CEE208" s="784"/>
      <c r="CEF208" s="784"/>
      <c r="CEG208" s="784"/>
      <c r="CEH208" s="784"/>
      <c r="CEI208" s="784"/>
      <c r="CEJ208" s="784"/>
      <c r="CEK208" s="784"/>
      <c r="CEL208" s="784"/>
      <c r="CEM208" s="784"/>
      <c r="CEN208" s="784"/>
      <c r="CEO208" s="784"/>
      <c r="CEP208" s="784"/>
      <c r="CEQ208" s="784"/>
      <c r="CER208" s="784"/>
      <c r="CES208" s="784"/>
      <c r="CET208" s="784"/>
      <c r="CEU208" s="784"/>
      <c r="CEV208" s="784"/>
      <c r="CEW208" s="784"/>
      <c r="CEX208" s="784"/>
      <c r="CEY208" s="784"/>
      <c r="CEZ208" s="784"/>
      <c r="CFA208" s="784"/>
      <c r="CFB208" s="784"/>
      <c r="CFC208" s="784"/>
      <c r="CFD208" s="784"/>
      <c r="CFE208" s="784"/>
      <c r="CFF208" s="784"/>
      <c r="CFG208" s="784"/>
      <c r="CFH208" s="784"/>
      <c r="CFI208" s="784"/>
      <c r="CFJ208" s="784"/>
      <c r="CFK208" s="784"/>
      <c r="CFL208" s="784"/>
      <c r="CFM208" s="784"/>
      <c r="CFN208" s="784"/>
      <c r="CFO208" s="784"/>
      <c r="CFP208" s="784"/>
      <c r="CFQ208" s="784"/>
      <c r="CFR208" s="784"/>
      <c r="CFS208" s="784"/>
      <c r="CFT208" s="784"/>
      <c r="CFU208" s="784"/>
      <c r="CFV208" s="784"/>
      <c r="CFW208" s="784"/>
      <c r="CFX208" s="784"/>
      <c r="CFY208" s="784"/>
      <c r="CFZ208" s="784"/>
      <c r="CGA208" s="784"/>
      <c r="CGB208" s="784"/>
      <c r="CGC208" s="784"/>
      <c r="CGD208" s="784"/>
      <c r="CGE208" s="784"/>
      <c r="CGF208" s="784"/>
      <c r="CGG208" s="784"/>
      <c r="CGH208" s="784"/>
      <c r="CGI208" s="784"/>
      <c r="CGJ208" s="784"/>
      <c r="CGK208" s="784"/>
      <c r="CGL208" s="784"/>
      <c r="CGM208" s="784"/>
      <c r="CGN208" s="784"/>
      <c r="CGO208" s="784"/>
      <c r="CGP208" s="784"/>
      <c r="CGQ208" s="784"/>
      <c r="CGR208" s="784"/>
      <c r="CGS208" s="784"/>
      <c r="CGT208" s="784"/>
      <c r="CGU208" s="784"/>
      <c r="CGV208" s="784"/>
      <c r="CGW208" s="784"/>
      <c r="CGX208" s="784"/>
      <c r="CGY208" s="784"/>
      <c r="CGZ208" s="784"/>
      <c r="CHA208" s="784"/>
      <c r="CHB208" s="784"/>
      <c r="CHC208" s="784"/>
      <c r="CHD208" s="784"/>
      <c r="CHE208" s="784"/>
      <c r="CHF208" s="784"/>
      <c r="CHG208" s="784"/>
      <c r="CHH208" s="784"/>
      <c r="CHI208" s="784"/>
      <c r="CHJ208" s="784"/>
      <c r="CHK208" s="784"/>
      <c r="CHL208" s="784"/>
      <c r="CHM208" s="784"/>
      <c r="CHN208" s="784"/>
      <c r="CHO208" s="784"/>
      <c r="CHP208" s="784"/>
      <c r="CHQ208" s="784"/>
      <c r="CHR208" s="784"/>
      <c r="CHS208" s="784"/>
      <c r="CHT208" s="784"/>
      <c r="CHU208" s="784"/>
      <c r="CHV208" s="784"/>
      <c r="CHW208" s="784"/>
      <c r="CHX208" s="784"/>
      <c r="CHY208" s="784"/>
      <c r="CHZ208" s="784"/>
      <c r="CIA208" s="784"/>
      <c r="CIB208" s="784"/>
      <c r="CIC208" s="784"/>
      <c r="CID208" s="784"/>
      <c r="CIE208" s="784"/>
      <c r="CIF208" s="784"/>
      <c r="CIG208" s="784"/>
      <c r="CIH208" s="784"/>
      <c r="CII208" s="784"/>
      <c r="CIJ208" s="784"/>
      <c r="CIK208" s="784"/>
      <c r="CIL208" s="784"/>
      <c r="CIM208" s="784"/>
      <c r="CIN208" s="784"/>
      <c r="CIO208" s="784"/>
      <c r="CIP208" s="784"/>
      <c r="CIQ208" s="784"/>
      <c r="CIR208" s="784"/>
      <c r="CIS208" s="784"/>
      <c r="CIT208" s="784"/>
      <c r="CIU208" s="784"/>
      <c r="CIV208" s="784"/>
      <c r="CIW208" s="784"/>
      <c r="CIX208" s="784"/>
      <c r="CIY208" s="784"/>
      <c r="CIZ208" s="784"/>
      <c r="CJA208" s="784"/>
      <c r="CJB208" s="784"/>
      <c r="CJC208" s="784"/>
      <c r="CJD208" s="784"/>
      <c r="CJE208" s="784"/>
      <c r="CJF208" s="784"/>
      <c r="CJG208" s="784"/>
      <c r="CJH208" s="784"/>
      <c r="CJI208" s="784"/>
      <c r="CJJ208" s="784"/>
      <c r="CJK208" s="784"/>
      <c r="CJL208" s="784"/>
      <c r="CJM208" s="784"/>
      <c r="CJN208" s="784"/>
      <c r="CJO208" s="784"/>
      <c r="CJP208" s="784"/>
      <c r="CJQ208" s="784"/>
      <c r="CJR208" s="784"/>
      <c r="CJS208" s="784"/>
      <c r="CJT208" s="784"/>
      <c r="CJU208" s="784"/>
      <c r="CJV208" s="784"/>
      <c r="CJW208" s="784"/>
      <c r="CJX208" s="784"/>
      <c r="CJY208" s="784"/>
      <c r="CJZ208" s="784"/>
      <c r="CKA208" s="784"/>
      <c r="CKB208" s="784"/>
      <c r="CKC208" s="784"/>
      <c r="CKD208" s="784"/>
      <c r="CKE208" s="784"/>
      <c r="CKF208" s="784"/>
      <c r="CKG208" s="784"/>
      <c r="CKH208" s="784"/>
      <c r="CKI208" s="784"/>
      <c r="CKJ208" s="784"/>
      <c r="CKK208" s="784"/>
      <c r="CKL208" s="784"/>
      <c r="CKM208" s="784"/>
      <c r="CKN208" s="784"/>
      <c r="CKO208" s="784"/>
      <c r="CKP208" s="784"/>
      <c r="CKQ208" s="784"/>
      <c r="CKR208" s="784"/>
      <c r="CKS208" s="784"/>
      <c r="CKT208" s="784"/>
      <c r="CKU208" s="784"/>
      <c r="CKV208" s="784"/>
      <c r="CKW208" s="784"/>
      <c r="CKX208" s="784"/>
      <c r="CKY208" s="784"/>
      <c r="CKZ208" s="784"/>
      <c r="CLA208" s="784"/>
      <c r="CLB208" s="784"/>
      <c r="CLC208" s="784"/>
      <c r="CLD208" s="784"/>
      <c r="CLE208" s="784"/>
      <c r="CLF208" s="784"/>
      <c r="CLG208" s="784"/>
      <c r="CLH208" s="784"/>
      <c r="CLI208" s="784"/>
      <c r="CLJ208" s="784"/>
      <c r="CLK208" s="784"/>
      <c r="CLL208" s="784"/>
      <c r="CLM208" s="784"/>
      <c r="CLN208" s="784"/>
      <c r="CLO208" s="784"/>
      <c r="CLP208" s="784"/>
      <c r="CLQ208" s="784"/>
      <c r="CLR208" s="784"/>
      <c r="CLS208" s="784"/>
      <c r="CLT208" s="784"/>
      <c r="CLU208" s="784"/>
      <c r="CLV208" s="784"/>
      <c r="CLW208" s="784"/>
      <c r="CLX208" s="784"/>
      <c r="CLY208" s="784"/>
      <c r="CLZ208" s="784"/>
      <c r="CMA208" s="784"/>
      <c r="CMB208" s="784"/>
      <c r="CMC208" s="784"/>
      <c r="CMD208" s="784"/>
      <c r="CME208" s="784"/>
      <c r="CMF208" s="784"/>
      <c r="CMG208" s="784"/>
      <c r="CMH208" s="784"/>
      <c r="CMI208" s="784"/>
      <c r="CMJ208" s="784"/>
      <c r="CMK208" s="784"/>
      <c r="CML208" s="784"/>
      <c r="CMM208" s="784"/>
      <c r="CMN208" s="784"/>
      <c r="CMO208" s="784"/>
      <c r="CMP208" s="784"/>
      <c r="CMQ208" s="784"/>
      <c r="CMR208" s="784"/>
      <c r="CMS208" s="784"/>
      <c r="CMT208" s="784"/>
      <c r="CMU208" s="784"/>
      <c r="CMV208" s="784"/>
      <c r="CMW208" s="784"/>
      <c r="CMX208" s="784"/>
      <c r="CMY208" s="784"/>
      <c r="CMZ208" s="784"/>
      <c r="CNA208" s="784"/>
      <c r="CNB208" s="784"/>
      <c r="CNC208" s="784"/>
      <c r="CND208" s="784"/>
      <c r="CNE208" s="784"/>
      <c r="CNF208" s="784"/>
      <c r="CNG208" s="784"/>
      <c r="CNH208" s="784"/>
      <c r="CNI208" s="784"/>
      <c r="CNJ208" s="784"/>
      <c r="CNK208" s="784"/>
      <c r="CNL208" s="784"/>
      <c r="CNM208" s="784"/>
      <c r="CNN208" s="784"/>
      <c r="CNO208" s="784"/>
      <c r="CNP208" s="784"/>
      <c r="CNQ208" s="784"/>
      <c r="CNR208" s="784"/>
      <c r="CNS208" s="784"/>
      <c r="CNT208" s="784"/>
      <c r="CNU208" s="784"/>
      <c r="CNV208" s="784"/>
      <c r="CNW208" s="784"/>
      <c r="CNX208" s="784"/>
      <c r="CNY208" s="784"/>
      <c r="CNZ208" s="784"/>
      <c r="COA208" s="784"/>
      <c r="COB208" s="784"/>
      <c r="COC208" s="784"/>
      <c r="COD208" s="784"/>
      <c r="COE208" s="784"/>
      <c r="COF208" s="784"/>
      <c r="COG208" s="784"/>
      <c r="COH208" s="784"/>
      <c r="COI208" s="784"/>
      <c r="COJ208" s="784"/>
      <c r="COK208" s="784"/>
      <c r="COL208" s="784"/>
      <c r="COM208" s="784"/>
      <c r="CON208" s="784"/>
      <c r="COO208" s="784"/>
      <c r="COP208" s="784"/>
      <c r="COQ208" s="784"/>
      <c r="COR208" s="784"/>
      <c r="COS208" s="784"/>
      <c r="COT208" s="784"/>
      <c r="COU208" s="784"/>
      <c r="COV208" s="784"/>
      <c r="COW208" s="784"/>
      <c r="COX208" s="784"/>
      <c r="COY208" s="784"/>
      <c r="COZ208" s="784"/>
      <c r="CPA208" s="784"/>
      <c r="CPB208" s="784"/>
      <c r="CPC208" s="784"/>
      <c r="CPD208" s="784"/>
      <c r="CPE208" s="784"/>
      <c r="CPF208" s="784"/>
      <c r="CPG208" s="784"/>
      <c r="CPH208" s="784"/>
      <c r="CPI208" s="784"/>
      <c r="CPJ208" s="784"/>
      <c r="CPK208" s="784"/>
      <c r="CPL208" s="784"/>
      <c r="CPM208" s="784"/>
      <c r="CPN208" s="784"/>
      <c r="CPO208" s="784"/>
      <c r="CPP208" s="784"/>
      <c r="CPQ208" s="784"/>
      <c r="CPR208" s="784"/>
      <c r="CPS208" s="784"/>
      <c r="CPT208" s="784"/>
      <c r="CPU208" s="784"/>
      <c r="CPV208" s="784"/>
      <c r="CPW208" s="784"/>
      <c r="CPX208" s="784"/>
      <c r="CPY208" s="784"/>
      <c r="CPZ208" s="784"/>
      <c r="CQA208" s="784"/>
      <c r="CQB208" s="784"/>
      <c r="CQC208" s="784"/>
      <c r="CQD208" s="784"/>
      <c r="CQE208" s="784"/>
      <c r="CQF208" s="784"/>
      <c r="CQG208" s="784"/>
      <c r="CQH208" s="784"/>
      <c r="CQI208" s="784"/>
      <c r="CQJ208" s="784"/>
      <c r="CQK208" s="784"/>
      <c r="CQL208" s="784"/>
      <c r="CQM208" s="784"/>
      <c r="CQN208" s="784"/>
      <c r="CQO208" s="784"/>
      <c r="CQP208" s="784"/>
      <c r="CQQ208" s="784"/>
      <c r="CQR208" s="784"/>
      <c r="CQS208" s="784"/>
      <c r="CQT208" s="784"/>
      <c r="CQU208" s="784"/>
      <c r="CQV208" s="784"/>
      <c r="CQW208" s="784"/>
      <c r="CQX208" s="784"/>
      <c r="CQY208" s="784"/>
      <c r="CQZ208" s="784"/>
      <c r="CRA208" s="784"/>
      <c r="CRB208" s="784"/>
      <c r="CRC208" s="784"/>
      <c r="CRD208" s="784"/>
      <c r="CRE208" s="784"/>
      <c r="CRF208" s="784"/>
      <c r="CRG208" s="784"/>
      <c r="CRH208" s="784"/>
      <c r="CRI208" s="784"/>
      <c r="CRJ208" s="784"/>
      <c r="CRK208" s="784"/>
      <c r="CRL208" s="784"/>
      <c r="CRM208" s="784"/>
      <c r="CRN208" s="784"/>
      <c r="CRO208" s="784"/>
      <c r="CRP208" s="784"/>
      <c r="CRQ208" s="784"/>
      <c r="CRR208" s="784"/>
      <c r="CRS208" s="784"/>
      <c r="CRT208" s="784"/>
      <c r="CRU208" s="784"/>
      <c r="CRV208" s="784"/>
      <c r="CRW208" s="784"/>
      <c r="CRX208" s="784"/>
      <c r="CRY208" s="784"/>
      <c r="CRZ208" s="784"/>
      <c r="CSA208" s="784"/>
      <c r="CSB208" s="784"/>
      <c r="CSC208" s="784"/>
      <c r="CSD208" s="784"/>
      <c r="CSE208" s="784"/>
      <c r="CSF208" s="784"/>
      <c r="CSG208" s="784"/>
      <c r="CSH208" s="784"/>
      <c r="CSI208" s="784"/>
      <c r="CSJ208" s="784"/>
      <c r="CSK208" s="784"/>
      <c r="CSL208" s="784"/>
      <c r="CSM208" s="784"/>
      <c r="CSN208" s="784"/>
      <c r="CSO208" s="784"/>
      <c r="CSP208" s="784"/>
      <c r="CSQ208" s="784"/>
      <c r="CSR208" s="784"/>
      <c r="CSS208" s="784"/>
      <c r="CST208" s="784"/>
      <c r="CSU208" s="784"/>
      <c r="CSV208" s="784"/>
      <c r="CSW208" s="784"/>
      <c r="CSX208" s="784"/>
      <c r="CSY208" s="784"/>
      <c r="CSZ208" s="784"/>
      <c r="CTA208" s="784"/>
      <c r="CTB208" s="784"/>
      <c r="CTC208" s="784"/>
      <c r="CTD208" s="784"/>
      <c r="CTE208" s="784"/>
      <c r="CTF208" s="784"/>
      <c r="CTG208" s="784"/>
      <c r="CTH208" s="784"/>
      <c r="CTI208" s="784"/>
      <c r="CTJ208" s="784"/>
      <c r="CTK208" s="784"/>
      <c r="CTL208" s="784"/>
      <c r="CTM208" s="784"/>
      <c r="CTN208" s="784"/>
      <c r="CTO208" s="784"/>
      <c r="CTP208" s="784"/>
      <c r="CTQ208" s="784"/>
      <c r="CTR208" s="784"/>
      <c r="CTS208" s="784"/>
      <c r="CTT208" s="784"/>
      <c r="CTU208" s="784"/>
      <c r="CTV208" s="784"/>
      <c r="CTW208" s="784"/>
      <c r="CTX208" s="784"/>
      <c r="CTY208" s="784"/>
      <c r="CTZ208" s="784"/>
      <c r="CUA208" s="784"/>
      <c r="CUB208" s="784"/>
      <c r="CUC208" s="784"/>
      <c r="CUD208" s="784"/>
      <c r="CUE208" s="784"/>
      <c r="CUF208" s="784"/>
      <c r="CUG208" s="784"/>
      <c r="CUH208" s="784"/>
      <c r="CUI208" s="784"/>
      <c r="CUJ208" s="784"/>
      <c r="CUK208" s="784"/>
      <c r="CUL208" s="784"/>
      <c r="CUM208" s="784"/>
      <c r="CUN208" s="784"/>
      <c r="CUO208" s="784"/>
      <c r="CUP208" s="784"/>
      <c r="CUQ208" s="784"/>
      <c r="CUR208" s="784"/>
      <c r="CUS208" s="784"/>
      <c r="CUT208" s="784"/>
      <c r="CUU208" s="784"/>
      <c r="CUV208" s="784"/>
      <c r="CUW208" s="784"/>
      <c r="CUX208" s="784"/>
      <c r="CUY208" s="784"/>
      <c r="CUZ208" s="784"/>
      <c r="CVA208" s="784"/>
      <c r="CVB208" s="784"/>
      <c r="CVC208" s="784"/>
      <c r="CVD208" s="784"/>
      <c r="CVE208" s="784"/>
      <c r="CVF208" s="784"/>
      <c r="CVG208" s="784"/>
      <c r="CVH208" s="784"/>
      <c r="CVI208" s="784"/>
      <c r="CVJ208" s="784"/>
      <c r="CVK208" s="784"/>
      <c r="CVL208" s="784"/>
      <c r="CVM208" s="784"/>
      <c r="CVN208" s="784"/>
      <c r="CVO208" s="784"/>
      <c r="CVP208" s="784"/>
      <c r="CVQ208" s="784"/>
      <c r="CVR208" s="784"/>
      <c r="CVS208" s="784"/>
      <c r="CVT208" s="784"/>
      <c r="CVU208" s="784"/>
      <c r="CVV208" s="784"/>
      <c r="CVW208" s="784"/>
      <c r="CVX208" s="784"/>
      <c r="CVY208" s="784"/>
      <c r="CVZ208" s="784"/>
      <c r="CWA208" s="784"/>
      <c r="CWB208" s="784"/>
      <c r="CWC208" s="784"/>
      <c r="CWD208" s="784"/>
      <c r="CWE208" s="784"/>
      <c r="CWF208" s="784"/>
      <c r="CWG208" s="784"/>
      <c r="CWH208" s="784"/>
      <c r="CWI208" s="784"/>
      <c r="CWJ208" s="784"/>
      <c r="CWK208" s="784"/>
      <c r="CWL208" s="784"/>
      <c r="CWM208" s="784"/>
      <c r="CWN208" s="784"/>
      <c r="CWO208" s="784"/>
      <c r="CWP208" s="784"/>
      <c r="CWQ208" s="784"/>
      <c r="CWR208" s="784"/>
      <c r="CWS208" s="784"/>
      <c r="CWT208" s="784"/>
      <c r="CWU208" s="784"/>
      <c r="CWV208" s="784"/>
      <c r="CWW208" s="784"/>
      <c r="CWX208" s="784"/>
      <c r="CWY208" s="784"/>
      <c r="CWZ208" s="784"/>
      <c r="CXA208" s="784"/>
      <c r="CXB208" s="784"/>
      <c r="CXC208" s="784"/>
      <c r="CXD208" s="784"/>
      <c r="CXE208" s="784"/>
      <c r="CXF208" s="784"/>
      <c r="CXG208" s="784"/>
      <c r="CXH208" s="784"/>
      <c r="CXI208" s="784"/>
      <c r="CXJ208" s="784"/>
      <c r="CXK208" s="784"/>
      <c r="CXL208" s="784"/>
      <c r="CXM208" s="784"/>
      <c r="CXN208" s="784"/>
      <c r="CXO208" s="784"/>
      <c r="CXP208" s="784"/>
      <c r="CXQ208" s="784"/>
      <c r="CXR208" s="784"/>
      <c r="CXS208" s="784"/>
      <c r="CXT208" s="784"/>
      <c r="CXU208" s="784"/>
      <c r="CXV208" s="784"/>
      <c r="CXW208" s="784"/>
      <c r="CXX208" s="784"/>
      <c r="CXY208" s="784"/>
      <c r="CXZ208" s="784"/>
      <c r="CYA208" s="784"/>
      <c r="CYB208" s="784"/>
      <c r="CYC208" s="784"/>
      <c r="CYD208" s="784"/>
      <c r="CYE208" s="784"/>
      <c r="CYF208" s="784"/>
      <c r="CYG208" s="784"/>
      <c r="CYH208" s="784"/>
      <c r="CYI208" s="784"/>
      <c r="CYJ208" s="784"/>
      <c r="CYK208" s="784"/>
      <c r="CYL208" s="784"/>
      <c r="CYM208" s="784"/>
      <c r="CYN208" s="784"/>
      <c r="CYO208" s="784"/>
      <c r="CYP208" s="784"/>
      <c r="CYQ208" s="784"/>
      <c r="CYR208" s="784"/>
      <c r="CYS208" s="784"/>
      <c r="CYT208" s="784"/>
      <c r="CYU208" s="784"/>
      <c r="CYV208" s="784"/>
      <c r="CYW208" s="784"/>
      <c r="CYX208" s="784"/>
      <c r="CYY208" s="784"/>
      <c r="CYZ208" s="784"/>
      <c r="CZA208" s="784"/>
      <c r="CZB208" s="784"/>
      <c r="CZC208" s="784"/>
      <c r="CZD208" s="784"/>
      <c r="CZE208" s="784"/>
      <c r="CZF208" s="784"/>
      <c r="CZG208" s="784"/>
      <c r="CZH208" s="784"/>
      <c r="CZI208" s="784"/>
      <c r="CZJ208" s="784"/>
      <c r="CZK208" s="784"/>
      <c r="CZL208" s="784"/>
      <c r="CZM208" s="784"/>
      <c r="CZN208" s="784"/>
      <c r="CZO208" s="784"/>
      <c r="CZP208" s="784"/>
      <c r="CZQ208" s="784"/>
      <c r="CZR208" s="784"/>
      <c r="CZS208" s="784"/>
      <c r="CZT208" s="784"/>
      <c r="CZU208" s="784"/>
      <c r="CZV208" s="784"/>
      <c r="CZW208" s="784"/>
      <c r="CZX208" s="784"/>
      <c r="CZY208" s="784"/>
      <c r="CZZ208" s="784"/>
      <c r="DAA208" s="784"/>
      <c r="DAB208" s="784"/>
      <c r="DAC208" s="784"/>
      <c r="DAD208" s="784"/>
      <c r="DAE208" s="784"/>
      <c r="DAF208" s="784"/>
      <c r="DAG208" s="784"/>
      <c r="DAH208" s="784"/>
      <c r="DAI208" s="784"/>
      <c r="DAJ208" s="784"/>
      <c r="DAK208" s="784"/>
      <c r="DAL208" s="784"/>
      <c r="DAM208" s="784"/>
      <c r="DAN208" s="784"/>
      <c r="DAO208" s="784"/>
      <c r="DAP208" s="784"/>
      <c r="DAQ208" s="784"/>
      <c r="DAR208" s="784"/>
      <c r="DAS208" s="784"/>
      <c r="DAT208" s="784"/>
      <c r="DAU208" s="784"/>
      <c r="DAV208" s="784"/>
      <c r="DAW208" s="784"/>
      <c r="DAX208" s="784"/>
      <c r="DAY208" s="784"/>
      <c r="DAZ208" s="784"/>
      <c r="DBA208" s="784"/>
      <c r="DBB208" s="784"/>
      <c r="DBC208" s="784"/>
      <c r="DBD208" s="784"/>
      <c r="DBE208" s="784"/>
      <c r="DBF208" s="784"/>
      <c r="DBG208" s="784"/>
      <c r="DBH208" s="784"/>
      <c r="DBI208" s="784"/>
      <c r="DBJ208" s="784"/>
      <c r="DBK208" s="784"/>
      <c r="DBL208" s="784"/>
      <c r="DBM208" s="784"/>
      <c r="DBN208" s="784"/>
      <c r="DBO208" s="784"/>
      <c r="DBP208" s="784"/>
      <c r="DBQ208" s="784"/>
      <c r="DBR208" s="784"/>
      <c r="DBS208" s="784"/>
      <c r="DBT208" s="784"/>
      <c r="DBU208" s="784"/>
      <c r="DBV208" s="784"/>
      <c r="DBW208" s="784"/>
      <c r="DBX208" s="784"/>
      <c r="DBY208" s="784"/>
      <c r="DBZ208" s="784"/>
      <c r="DCA208" s="784"/>
      <c r="DCB208" s="784"/>
      <c r="DCC208" s="784"/>
      <c r="DCD208" s="784"/>
      <c r="DCE208" s="784"/>
      <c r="DCF208" s="784"/>
      <c r="DCG208" s="784"/>
      <c r="DCH208" s="784"/>
      <c r="DCI208" s="784"/>
      <c r="DCJ208" s="784"/>
      <c r="DCK208" s="784"/>
      <c r="DCL208" s="784"/>
      <c r="DCM208" s="784"/>
      <c r="DCN208" s="784"/>
      <c r="DCO208" s="784"/>
      <c r="DCP208" s="784"/>
      <c r="DCQ208" s="784"/>
      <c r="DCR208" s="784"/>
      <c r="DCS208" s="784"/>
      <c r="DCT208" s="784"/>
      <c r="DCU208" s="784"/>
      <c r="DCV208" s="784"/>
      <c r="DCW208" s="784"/>
      <c r="DCX208" s="784"/>
      <c r="DCY208" s="784"/>
      <c r="DCZ208" s="784"/>
      <c r="DDA208" s="784"/>
      <c r="DDB208" s="784"/>
      <c r="DDC208" s="784"/>
      <c r="DDD208" s="784"/>
      <c r="DDE208" s="784"/>
      <c r="DDF208" s="784"/>
      <c r="DDG208" s="784"/>
      <c r="DDH208" s="784"/>
      <c r="DDI208" s="784"/>
      <c r="DDJ208" s="784"/>
      <c r="DDK208" s="784"/>
      <c r="DDL208" s="784"/>
      <c r="DDM208" s="784"/>
      <c r="DDN208" s="784"/>
      <c r="DDO208" s="784"/>
      <c r="DDP208" s="784"/>
      <c r="DDQ208" s="784"/>
      <c r="DDR208" s="784"/>
      <c r="DDS208" s="784"/>
      <c r="DDT208" s="784"/>
      <c r="DDU208" s="784"/>
      <c r="DDV208" s="784"/>
      <c r="DDW208" s="784"/>
      <c r="DDX208" s="784"/>
      <c r="DDY208" s="784"/>
      <c r="DDZ208" s="784"/>
      <c r="DEA208" s="784"/>
      <c r="DEB208" s="784"/>
      <c r="DEC208" s="784"/>
      <c r="DED208" s="784"/>
      <c r="DEE208" s="784"/>
      <c r="DEF208" s="784"/>
      <c r="DEG208" s="784"/>
      <c r="DEH208" s="784"/>
      <c r="DEI208" s="784"/>
      <c r="DEJ208" s="784"/>
      <c r="DEK208" s="784"/>
      <c r="DEL208" s="784"/>
      <c r="DEM208" s="784"/>
      <c r="DEN208" s="784"/>
      <c r="DEO208" s="784"/>
      <c r="DEP208" s="784"/>
      <c r="DEQ208" s="784"/>
      <c r="DER208" s="784"/>
      <c r="DES208" s="784"/>
      <c r="DET208" s="784"/>
      <c r="DEU208" s="784"/>
      <c r="DEV208" s="784"/>
      <c r="DEW208" s="784"/>
      <c r="DEX208" s="784"/>
      <c r="DEY208" s="784"/>
      <c r="DEZ208" s="784"/>
      <c r="DFA208" s="784"/>
      <c r="DFB208" s="784"/>
      <c r="DFC208" s="784"/>
      <c r="DFD208" s="784"/>
      <c r="DFE208" s="784"/>
      <c r="DFF208" s="784"/>
      <c r="DFG208" s="784"/>
      <c r="DFH208" s="784"/>
      <c r="DFI208" s="784"/>
      <c r="DFJ208" s="784"/>
      <c r="DFK208" s="784"/>
      <c r="DFL208" s="784"/>
      <c r="DFM208" s="784"/>
      <c r="DFN208" s="784"/>
      <c r="DFO208" s="784"/>
      <c r="DFP208" s="784"/>
      <c r="DFQ208" s="784"/>
      <c r="DFR208" s="784"/>
      <c r="DFS208" s="784"/>
      <c r="DFT208" s="784"/>
      <c r="DFU208" s="784"/>
      <c r="DFV208" s="784"/>
      <c r="DFW208" s="784"/>
      <c r="DFX208" s="784"/>
      <c r="DFY208" s="784"/>
      <c r="DFZ208" s="784"/>
      <c r="DGA208" s="784"/>
      <c r="DGB208" s="784"/>
      <c r="DGC208" s="784"/>
      <c r="DGD208" s="784"/>
      <c r="DGE208" s="784"/>
      <c r="DGF208" s="784"/>
      <c r="DGG208" s="784"/>
      <c r="DGH208" s="784"/>
      <c r="DGI208" s="784"/>
      <c r="DGJ208" s="784"/>
      <c r="DGK208" s="784"/>
      <c r="DGL208" s="784"/>
      <c r="DGM208" s="784"/>
      <c r="DGN208" s="784"/>
      <c r="DGO208" s="784"/>
      <c r="DGP208" s="784"/>
      <c r="DGQ208" s="784"/>
      <c r="DGR208" s="784"/>
      <c r="DGS208" s="784"/>
      <c r="DGT208" s="784"/>
      <c r="DGU208" s="784"/>
      <c r="DGV208" s="784"/>
      <c r="DGW208" s="784"/>
      <c r="DGX208" s="784"/>
      <c r="DGY208" s="784"/>
      <c r="DGZ208" s="784"/>
      <c r="DHA208" s="784"/>
      <c r="DHB208" s="784"/>
      <c r="DHC208" s="784"/>
      <c r="DHD208" s="784"/>
      <c r="DHE208" s="784"/>
      <c r="DHF208" s="784"/>
      <c r="DHG208" s="784"/>
      <c r="DHH208" s="784"/>
      <c r="DHI208" s="784"/>
      <c r="DHJ208" s="784"/>
      <c r="DHK208" s="784"/>
      <c r="DHL208" s="784"/>
      <c r="DHM208" s="784"/>
      <c r="DHN208" s="784"/>
      <c r="DHO208" s="784"/>
      <c r="DHP208" s="784"/>
      <c r="DHQ208" s="784"/>
      <c r="DHR208" s="784"/>
      <c r="DHS208" s="784"/>
      <c r="DHT208" s="784"/>
      <c r="DHU208" s="784"/>
      <c r="DHV208" s="784"/>
      <c r="DHW208" s="784"/>
      <c r="DHX208" s="784"/>
      <c r="DHY208" s="784"/>
      <c r="DHZ208" s="784"/>
      <c r="DIA208" s="784"/>
      <c r="DIB208" s="784"/>
      <c r="DIC208" s="784"/>
      <c r="DID208" s="784"/>
      <c r="DIE208" s="784"/>
      <c r="DIF208" s="784"/>
      <c r="DIG208" s="784"/>
      <c r="DIH208" s="784"/>
      <c r="DII208" s="784"/>
      <c r="DIJ208" s="784"/>
      <c r="DIK208" s="784"/>
      <c r="DIL208" s="784"/>
      <c r="DIM208" s="784"/>
      <c r="DIN208" s="784"/>
      <c r="DIO208" s="784"/>
      <c r="DIP208" s="784"/>
      <c r="DIQ208" s="784"/>
      <c r="DIR208" s="784"/>
      <c r="DIS208" s="784"/>
      <c r="DIT208" s="784"/>
      <c r="DIU208" s="784"/>
      <c r="DIV208" s="784"/>
      <c r="DIW208" s="784"/>
      <c r="DIX208" s="784"/>
      <c r="DIY208" s="784"/>
      <c r="DIZ208" s="784"/>
      <c r="DJA208" s="784"/>
      <c r="DJB208" s="784"/>
      <c r="DJC208" s="784"/>
      <c r="DJD208" s="784"/>
      <c r="DJE208" s="784"/>
      <c r="DJF208" s="784"/>
      <c r="DJG208" s="784"/>
      <c r="DJH208" s="784"/>
      <c r="DJI208" s="784"/>
      <c r="DJJ208" s="784"/>
      <c r="DJK208" s="784"/>
      <c r="DJL208" s="784"/>
      <c r="DJM208" s="784"/>
      <c r="DJN208" s="784"/>
      <c r="DJO208" s="784"/>
      <c r="DJP208" s="784"/>
      <c r="DJQ208" s="784"/>
      <c r="DJR208" s="784"/>
      <c r="DJS208" s="784"/>
      <c r="DJT208" s="784"/>
      <c r="DJU208" s="784"/>
      <c r="DJV208" s="784"/>
      <c r="DJW208" s="784"/>
      <c r="DJX208" s="784"/>
      <c r="DJY208" s="784"/>
      <c r="DJZ208" s="784"/>
      <c r="DKA208" s="784"/>
      <c r="DKB208" s="784"/>
      <c r="DKC208" s="784"/>
      <c r="DKD208" s="784"/>
      <c r="DKE208" s="784"/>
      <c r="DKF208" s="784"/>
      <c r="DKG208" s="784"/>
      <c r="DKH208" s="784"/>
      <c r="DKI208" s="784"/>
      <c r="DKJ208" s="784"/>
      <c r="DKK208" s="784"/>
      <c r="DKL208" s="784"/>
      <c r="DKM208" s="784"/>
      <c r="DKN208" s="784"/>
      <c r="DKO208" s="784"/>
      <c r="DKP208" s="784"/>
      <c r="DKQ208" s="784"/>
      <c r="DKR208" s="784"/>
      <c r="DKS208" s="784"/>
      <c r="DKT208" s="784"/>
      <c r="DKU208" s="784"/>
      <c r="DKV208" s="784"/>
      <c r="DKW208" s="784"/>
      <c r="DKX208" s="784"/>
      <c r="DKY208" s="784"/>
      <c r="DKZ208" s="784"/>
      <c r="DLA208" s="784"/>
      <c r="DLB208" s="784"/>
      <c r="DLC208" s="784"/>
      <c r="DLD208" s="784"/>
      <c r="DLE208" s="784"/>
      <c r="DLF208" s="784"/>
      <c r="DLG208" s="784"/>
      <c r="DLH208" s="784"/>
      <c r="DLI208" s="784"/>
      <c r="DLJ208" s="784"/>
      <c r="DLK208" s="784"/>
      <c r="DLL208" s="784"/>
      <c r="DLM208" s="784"/>
      <c r="DLN208" s="784"/>
      <c r="DLO208" s="784"/>
      <c r="DLP208" s="784"/>
      <c r="DLQ208" s="784"/>
      <c r="DLR208" s="784"/>
      <c r="DLS208" s="784"/>
      <c r="DLT208" s="784"/>
      <c r="DLU208" s="784"/>
      <c r="DLV208" s="784"/>
      <c r="DLW208" s="784"/>
      <c r="DLX208" s="784"/>
      <c r="DLY208" s="784"/>
      <c r="DLZ208" s="784"/>
      <c r="DMA208" s="784"/>
      <c r="DMB208" s="784"/>
      <c r="DMC208" s="784"/>
      <c r="DMD208" s="784"/>
      <c r="DME208" s="784"/>
      <c r="DMF208" s="784"/>
      <c r="DMG208" s="784"/>
      <c r="DMH208" s="784"/>
      <c r="DMI208" s="784"/>
      <c r="DMJ208" s="784"/>
      <c r="DMK208" s="784"/>
      <c r="DML208" s="784"/>
      <c r="DMM208" s="784"/>
      <c r="DMN208" s="784"/>
      <c r="DMO208" s="784"/>
      <c r="DMP208" s="784"/>
      <c r="DMQ208" s="784"/>
      <c r="DMR208" s="784"/>
      <c r="DMS208" s="784"/>
      <c r="DMT208" s="784"/>
      <c r="DMU208" s="784"/>
      <c r="DMV208" s="784"/>
      <c r="DMW208" s="784"/>
      <c r="DMX208" s="784"/>
      <c r="DMY208" s="784"/>
      <c r="DMZ208" s="784"/>
      <c r="DNA208" s="784"/>
      <c r="DNB208" s="784"/>
      <c r="DNC208" s="784"/>
      <c r="DND208" s="784"/>
      <c r="DNE208" s="784"/>
      <c r="DNF208" s="784"/>
      <c r="DNG208" s="784"/>
      <c r="DNH208" s="784"/>
      <c r="DNI208" s="784"/>
      <c r="DNJ208" s="784"/>
      <c r="DNK208" s="784"/>
      <c r="DNL208" s="784"/>
      <c r="DNM208" s="784"/>
      <c r="DNN208" s="784"/>
      <c r="DNO208" s="784"/>
      <c r="DNP208" s="784"/>
      <c r="DNQ208" s="784"/>
      <c r="DNR208" s="784"/>
      <c r="DNS208" s="784"/>
      <c r="DNT208" s="784"/>
      <c r="DNU208" s="784"/>
      <c r="DNV208" s="784"/>
      <c r="DNW208" s="784"/>
      <c r="DNX208" s="784"/>
      <c r="DNY208" s="784"/>
      <c r="DNZ208" s="784"/>
      <c r="DOA208" s="784"/>
      <c r="DOB208" s="784"/>
      <c r="DOC208" s="784"/>
      <c r="DOD208" s="784"/>
      <c r="DOE208" s="784"/>
      <c r="DOF208" s="784"/>
      <c r="DOG208" s="784"/>
      <c r="DOH208" s="784"/>
      <c r="DOI208" s="784"/>
      <c r="DOJ208" s="784"/>
      <c r="DOK208" s="784"/>
      <c r="DOL208" s="784"/>
      <c r="DOM208" s="784"/>
      <c r="DON208" s="784"/>
      <c r="DOO208" s="784"/>
      <c r="DOP208" s="784"/>
      <c r="DOQ208" s="784"/>
      <c r="DOR208" s="784"/>
      <c r="DOS208" s="784"/>
      <c r="DOT208" s="784"/>
      <c r="DOU208" s="784"/>
      <c r="DOV208" s="784"/>
      <c r="DOW208" s="784"/>
      <c r="DOX208" s="784"/>
      <c r="DOY208" s="784"/>
      <c r="DOZ208" s="784"/>
      <c r="DPA208" s="784"/>
      <c r="DPB208" s="784"/>
      <c r="DPC208" s="784"/>
      <c r="DPD208" s="784"/>
      <c r="DPE208" s="784"/>
      <c r="DPF208" s="784"/>
      <c r="DPG208" s="784"/>
      <c r="DPH208" s="784"/>
      <c r="DPI208" s="784"/>
      <c r="DPJ208" s="784"/>
      <c r="DPK208" s="784"/>
      <c r="DPL208" s="784"/>
      <c r="DPM208" s="784"/>
      <c r="DPN208" s="784"/>
      <c r="DPO208" s="784"/>
      <c r="DPP208" s="784"/>
      <c r="DPQ208" s="784"/>
      <c r="DPR208" s="784"/>
      <c r="DPS208" s="784"/>
      <c r="DPT208" s="784"/>
      <c r="DPU208" s="784"/>
      <c r="DPV208" s="784"/>
      <c r="DPW208" s="784"/>
      <c r="DPX208" s="784"/>
      <c r="DPY208" s="784"/>
      <c r="DPZ208" s="784"/>
      <c r="DQA208" s="784"/>
      <c r="DQB208" s="784"/>
      <c r="DQC208" s="784"/>
      <c r="DQD208" s="784"/>
      <c r="DQE208" s="784"/>
      <c r="DQF208" s="784"/>
      <c r="DQG208" s="784"/>
      <c r="DQH208" s="784"/>
      <c r="DQI208" s="784"/>
      <c r="DQJ208" s="784"/>
      <c r="DQK208" s="784"/>
      <c r="DQL208" s="784"/>
      <c r="DQM208" s="784"/>
      <c r="DQN208" s="784"/>
      <c r="DQO208" s="784"/>
      <c r="DQP208" s="784"/>
      <c r="DQQ208" s="784"/>
      <c r="DQR208" s="784"/>
      <c r="DQS208" s="784"/>
      <c r="DQT208" s="784"/>
      <c r="DQU208" s="784"/>
      <c r="DQV208" s="784"/>
      <c r="DQW208" s="784"/>
      <c r="DQX208" s="784"/>
      <c r="DQY208" s="784"/>
      <c r="DQZ208" s="784"/>
      <c r="DRA208" s="784"/>
      <c r="DRB208" s="784"/>
      <c r="DRC208" s="784"/>
      <c r="DRD208" s="784"/>
      <c r="DRE208" s="784"/>
      <c r="DRF208" s="784"/>
      <c r="DRG208" s="784"/>
      <c r="DRH208" s="784"/>
      <c r="DRI208" s="784"/>
      <c r="DRJ208" s="784"/>
      <c r="DRK208" s="784"/>
      <c r="DRL208" s="784"/>
      <c r="DRM208" s="784"/>
      <c r="DRN208" s="784"/>
      <c r="DRO208" s="784"/>
      <c r="DRP208" s="784"/>
      <c r="DRQ208" s="784"/>
      <c r="DRR208" s="784"/>
      <c r="DRS208" s="784"/>
      <c r="DRT208" s="784"/>
      <c r="DRU208" s="784"/>
      <c r="DRV208" s="784"/>
      <c r="DRW208" s="784"/>
      <c r="DRX208" s="784"/>
      <c r="DRY208" s="784"/>
      <c r="DRZ208" s="784"/>
      <c r="DSA208" s="784"/>
      <c r="DSB208" s="784"/>
      <c r="DSC208" s="784"/>
      <c r="DSD208" s="784"/>
      <c r="DSE208" s="784"/>
      <c r="DSF208" s="784"/>
      <c r="DSG208" s="784"/>
      <c r="DSH208" s="784"/>
      <c r="DSI208" s="784"/>
      <c r="DSJ208" s="784"/>
      <c r="DSK208" s="784"/>
      <c r="DSL208" s="784"/>
      <c r="DSM208" s="784"/>
      <c r="DSN208" s="784"/>
      <c r="DSO208" s="784"/>
      <c r="DSP208" s="784"/>
      <c r="DSQ208" s="784"/>
      <c r="DSR208" s="784"/>
      <c r="DSS208" s="784"/>
      <c r="DST208" s="784"/>
      <c r="DSU208" s="784"/>
      <c r="DSV208" s="784"/>
      <c r="DSW208" s="784"/>
      <c r="DSX208" s="784"/>
      <c r="DSY208" s="784"/>
      <c r="DSZ208" s="784"/>
      <c r="DTA208" s="784"/>
      <c r="DTB208" s="784"/>
      <c r="DTC208" s="784"/>
      <c r="DTD208" s="784"/>
      <c r="DTE208" s="784"/>
      <c r="DTF208" s="784"/>
      <c r="DTG208" s="784"/>
      <c r="DTH208" s="784"/>
      <c r="DTI208" s="784"/>
      <c r="DTJ208" s="784"/>
      <c r="DTK208" s="784"/>
      <c r="DTL208" s="784"/>
      <c r="DTM208" s="784"/>
      <c r="DTN208" s="784"/>
      <c r="DTO208" s="784"/>
      <c r="DTP208" s="784"/>
      <c r="DTQ208" s="784"/>
      <c r="DTR208" s="784"/>
      <c r="DTS208" s="784"/>
      <c r="DTT208" s="784"/>
      <c r="DTU208" s="784"/>
      <c r="DTV208" s="784"/>
      <c r="DTW208" s="784"/>
      <c r="DTX208" s="784"/>
      <c r="DTY208" s="784"/>
      <c r="DTZ208" s="784"/>
      <c r="DUA208" s="784"/>
      <c r="DUB208" s="784"/>
      <c r="DUC208" s="784"/>
      <c r="DUD208" s="784"/>
      <c r="DUE208" s="784"/>
      <c r="DUF208" s="784"/>
      <c r="DUG208" s="784"/>
      <c r="DUH208" s="784"/>
      <c r="DUI208" s="784"/>
      <c r="DUJ208" s="784"/>
      <c r="DUK208" s="784"/>
      <c r="DUL208" s="784"/>
      <c r="DUM208" s="784"/>
      <c r="DUN208" s="784"/>
      <c r="DUO208" s="784"/>
      <c r="DUP208" s="784"/>
      <c r="DUQ208" s="784"/>
      <c r="DUR208" s="784"/>
      <c r="DUS208" s="784"/>
      <c r="DUT208" s="784"/>
      <c r="DUU208" s="784"/>
      <c r="DUV208" s="784"/>
      <c r="DUW208" s="784"/>
      <c r="DUX208" s="784"/>
      <c r="DUY208" s="784"/>
      <c r="DUZ208" s="784"/>
      <c r="DVA208" s="784"/>
      <c r="DVB208" s="784"/>
      <c r="DVC208" s="784"/>
      <c r="DVD208" s="784"/>
      <c r="DVE208" s="784"/>
      <c r="DVF208" s="784"/>
      <c r="DVG208" s="784"/>
      <c r="DVH208" s="784"/>
      <c r="DVI208" s="784"/>
      <c r="DVJ208" s="784"/>
      <c r="DVK208" s="784"/>
      <c r="DVL208" s="784"/>
      <c r="DVM208" s="784"/>
      <c r="DVN208" s="784"/>
      <c r="DVO208" s="784"/>
      <c r="DVP208" s="784"/>
      <c r="DVQ208" s="784"/>
      <c r="DVR208" s="784"/>
      <c r="DVS208" s="784"/>
      <c r="DVT208" s="784"/>
      <c r="DVU208" s="784"/>
      <c r="DVV208" s="784"/>
      <c r="DVW208" s="784"/>
      <c r="DVX208" s="784"/>
      <c r="DVY208" s="784"/>
      <c r="DVZ208" s="784"/>
      <c r="DWA208" s="784"/>
      <c r="DWB208" s="784"/>
      <c r="DWC208" s="784"/>
      <c r="DWD208" s="784"/>
      <c r="DWE208" s="784"/>
      <c r="DWF208" s="784"/>
      <c r="DWG208" s="784"/>
      <c r="DWH208" s="784"/>
      <c r="DWI208" s="784"/>
      <c r="DWJ208" s="784"/>
      <c r="DWK208" s="784"/>
      <c r="DWL208" s="784"/>
      <c r="DWM208" s="784"/>
      <c r="DWN208" s="784"/>
      <c r="DWO208" s="784"/>
      <c r="DWP208" s="784"/>
      <c r="DWQ208" s="784"/>
      <c r="DWR208" s="784"/>
      <c r="DWS208" s="784"/>
      <c r="DWT208" s="784"/>
      <c r="DWU208" s="784"/>
      <c r="DWV208" s="784"/>
      <c r="DWW208" s="784"/>
      <c r="DWX208" s="784"/>
      <c r="DWY208" s="784"/>
      <c r="DWZ208" s="784"/>
      <c r="DXA208" s="784"/>
      <c r="DXB208" s="784"/>
      <c r="DXC208" s="784"/>
      <c r="DXD208" s="784"/>
      <c r="DXE208" s="784"/>
      <c r="DXF208" s="784"/>
      <c r="DXG208" s="784"/>
      <c r="DXH208" s="784"/>
      <c r="DXI208" s="784"/>
      <c r="DXJ208" s="784"/>
      <c r="DXK208" s="784"/>
      <c r="DXL208" s="784"/>
      <c r="DXM208" s="784"/>
      <c r="DXN208" s="784"/>
      <c r="DXO208" s="784"/>
      <c r="DXP208" s="784"/>
      <c r="DXQ208" s="784"/>
      <c r="DXR208" s="784"/>
      <c r="DXS208" s="784"/>
      <c r="DXT208" s="784"/>
      <c r="DXU208" s="784"/>
      <c r="DXV208" s="784"/>
      <c r="DXW208" s="784"/>
      <c r="DXX208" s="784"/>
      <c r="DXY208" s="784"/>
      <c r="DXZ208" s="784"/>
      <c r="DYA208" s="784"/>
      <c r="DYB208" s="784"/>
      <c r="DYC208" s="784"/>
      <c r="DYD208" s="784"/>
      <c r="DYE208" s="784"/>
      <c r="DYF208" s="784"/>
      <c r="DYG208" s="784"/>
      <c r="DYH208" s="784"/>
      <c r="DYI208" s="784"/>
      <c r="DYJ208" s="784"/>
      <c r="DYK208" s="784"/>
      <c r="DYL208" s="784"/>
      <c r="DYM208" s="784"/>
      <c r="DYN208" s="784"/>
      <c r="DYO208" s="784"/>
      <c r="DYP208" s="784"/>
      <c r="DYQ208" s="784"/>
      <c r="DYR208" s="784"/>
      <c r="DYS208" s="784"/>
      <c r="DYT208" s="784"/>
      <c r="DYU208" s="784"/>
      <c r="DYV208" s="784"/>
      <c r="DYW208" s="784"/>
      <c r="DYX208" s="784"/>
      <c r="DYY208" s="784"/>
      <c r="DYZ208" s="784"/>
      <c r="DZA208" s="784"/>
      <c r="DZB208" s="784"/>
      <c r="DZC208" s="784"/>
      <c r="DZD208" s="784"/>
      <c r="DZE208" s="784"/>
      <c r="DZF208" s="784"/>
      <c r="DZG208" s="784"/>
      <c r="DZH208" s="784"/>
      <c r="DZI208" s="784"/>
      <c r="DZJ208" s="784"/>
      <c r="DZK208" s="784"/>
      <c r="DZL208" s="784"/>
      <c r="DZM208" s="784"/>
      <c r="DZN208" s="784"/>
      <c r="DZO208" s="784"/>
      <c r="DZP208" s="784"/>
      <c r="DZQ208" s="784"/>
      <c r="DZR208" s="784"/>
      <c r="DZS208" s="784"/>
      <c r="DZT208" s="784"/>
      <c r="DZU208" s="784"/>
      <c r="DZV208" s="784"/>
      <c r="DZW208" s="784"/>
      <c r="DZX208" s="784"/>
      <c r="DZY208" s="784"/>
      <c r="DZZ208" s="784"/>
      <c r="EAA208" s="784"/>
      <c r="EAB208" s="784"/>
      <c r="EAC208" s="784"/>
      <c r="EAD208" s="784"/>
      <c r="EAE208" s="784"/>
      <c r="EAF208" s="784"/>
      <c r="EAG208" s="784"/>
      <c r="EAH208" s="784"/>
      <c r="EAI208" s="784"/>
      <c r="EAJ208" s="784"/>
      <c r="EAK208" s="784"/>
      <c r="EAL208" s="784"/>
      <c r="EAM208" s="784"/>
      <c r="EAN208" s="784"/>
      <c r="EAO208" s="784"/>
      <c r="EAP208" s="784"/>
      <c r="EAQ208" s="784"/>
      <c r="EAR208" s="784"/>
      <c r="EAS208" s="784"/>
      <c r="EAT208" s="784"/>
      <c r="EAU208" s="784"/>
      <c r="EAV208" s="784"/>
      <c r="EAW208" s="784"/>
      <c r="EAX208" s="784"/>
      <c r="EAY208" s="784"/>
      <c r="EAZ208" s="784"/>
      <c r="EBA208" s="784"/>
      <c r="EBB208" s="784"/>
      <c r="EBC208" s="784"/>
      <c r="EBD208" s="784"/>
      <c r="EBE208" s="784"/>
      <c r="EBF208" s="784"/>
      <c r="EBG208" s="784"/>
      <c r="EBH208" s="784"/>
      <c r="EBI208" s="784"/>
      <c r="EBJ208" s="784"/>
      <c r="EBK208" s="784"/>
      <c r="EBL208" s="784"/>
      <c r="EBM208" s="784"/>
      <c r="EBN208" s="784"/>
      <c r="EBO208" s="784"/>
      <c r="EBP208" s="784"/>
      <c r="EBQ208" s="784"/>
      <c r="EBR208" s="784"/>
      <c r="EBS208" s="784"/>
      <c r="EBT208" s="784"/>
      <c r="EBU208" s="784"/>
      <c r="EBV208" s="784"/>
      <c r="EBW208" s="784"/>
      <c r="EBX208" s="784"/>
      <c r="EBY208" s="784"/>
      <c r="EBZ208" s="784"/>
      <c r="ECA208" s="784"/>
      <c r="ECB208" s="784"/>
      <c r="ECC208" s="784"/>
      <c r="ECD208" s="784"/>
      <c r="ECE208" s="784"/>
      <c r="ECF208" s="784"/>
      <c r="ECG208" s="784"/>
      <c r="ECH208" s="784"/>
      <c r="ECI208" s="784"/>
      <c r="ECJ208" s="784"/>
      <c r="ECK208" s="784"/>
      <c r="ECL208" s="784"/>
      <c r="ECM208" s="784"/>
      <c r="ECN208" s="784"/>
      <c r="ECO208" s="784"/>
      <c r="ECP208" s="784"/>
      <c r="ECQ208" s="784"/>
      <c r="ECR208" s="784"/>
      <c r="ECS208" s="784"/>
      <c r="ECT208" s="784"/>
      <c r="ECU208" s="784"/>
      <c r="ECV208" s="784"/>
      <c r="ECW208" s="784"/>
      <c r="ECX208" s="784"/>
      <c r="ECY208" s="784"/>
      <c r="ECZ208" s="784"/>
      <c r="EDA208" s="784"/>
      <c r="EDB208" s="784"/>
      <c r="EDC208" s="784"/>
      <c r="EDD208" s="784"/>
      <c r="EDE208" s="784"/>
      <c r="EDF208" s="784"/>
      <c r="EDG208" s="784"/>
      <c r="EDH208" s="784"/>
      <c r="EDI208" s="784"/>
      <c r="EDJ208" s="784"/>
      <c r="EDK208" s="784"/>
      <c r="EDL208" s="784"/>
      <c r="EDM208" s="784"/>
      <c r="EDN208" s="784"/>
      <c r="EDO208" s="784"/>
      <c r="EDP208" s="784"/>
      <c r="EDQ208" s="784"/>
      <c r="EDR208" s="784"/>
      <c r="EDS208" s="784"/>
      <c r="EDT208" s="784"/>
      <c r="EDU208" s="784"/>
      <c r="EDV208" s="784"/>
      <c r="EDW208" s="784"/>
      <c r="EDX208" s="784"/>
      <c r="EDY208" s="784"/>
      <c r="EDZ208" s="784"/>
      <c r="EEA208" s="784"/>
      <c r="EEB208" s="784"/>
      <c r="EEC208" s="784"/>
      <c r="EED208" s="784"/>
      <c r="EEE208" s="784"/>
      <c r="EEF208" s="784"/>
      <c r="EEG208" s="784"/>
      <c r="EEH208" s="784"/>
      <c r="EEI208" s="784"/>
      <c r="EEJ208" s="784"/>
      <c r="EEK208" s="784"/>
      <c r="EEL208" s="784"/>
      <c r="EEM208" s="784"/>
      <c r="EEN208" s="784"/>
      <c r="EEO208" s="784"/>
      <c r="EEP208" s="784"/>
      <c r="EEQ208" s="784"/>
      <c r="EER208" s="784"/>
      <c r="EES208" s="784"/>
      <c r="EET208" s="784"/>
      <c r="EEU208" s="784"/>
      <c r="EEV208" s="784"/>
      <c r="EEW208" s="784"/>
      <c r="EEX208" s="784"/>
      <c r="EEY208" s="784"/>
      <c r="EEZ208" s="784"/>
      <c r="EFA208" s="784"/>
      <c r="EFB208" s="784"/>
      <c r="EFC208" s="784"/>
      <c r="EFD208" s="784"/>
      <c r="EFE208" s="784"/>
      <c r="EFF208" s="784"/>
      <c r="EFG208" s="784"/>
      <c r="EFH208" s="784"/>
      <c r="EFI208" s="784"/>
      <c r="EFJ208" s="784"/>
      <c r="EFK208" s="784"/>
      <c r="EFL208" s="784"/>
      <c r="EFM208" s="784"/>
      <c r="EFN208" s="784"/>
      <c r="EFO208" s="784"/>
      <c r="EFP208" s="784"/>
      <c r="EFQ208" s="784"/>
      <c r="EFR208" s="784"/>
      <c r="EFS208" s="784"/>
      <c r="EFT208" s="784"/>
      <c r="EFU208" s="784"/>
      <c r="EFV208" s="784"/>
      <c r="EFW208" s="784"/>
      <c r="EFX208" s="784"/>
      <c r="EFY208" s="784"/>
      <c r="EFZ208" s="784"/>
      <c r="EGA208" s="784"/>
      <c r="EGB208" s="784"/>
      <c r="EGC208" s="784"/>
      <c r="EGD208" s="784"/>
      <c r="EGE208" s="784"/>
      <c r="EGF208" s="784"/>
      <c r="EGG208" s="784"/>
      <c r="EGH208" s="784"/>
      <c r="EGI208" s="784"/>
      <c r="EGJ208" s="784"/>
      <c r="EGK208" s="784"/>
      <c r="EGL208" s="784"/>
      <c r="EGM208" s="784"/>
      <c r="EGN208" s="784"/>
      <c r="EGO208" s="784"/>
      <c r="EGP208" s="784"/>
      <c r="EGQ208" s="784"/>
      <c r="EGR208" s="784"/>
      <c r="EGS208" s="784"/>
      <c r="EGT208" s="784"/>
      <c r="EGU208" s="784"/>
      <c r="EGV208" s="784"/>
      <c r="EGW208" s="784"/>
      <c r="EGX208" s="784"/>
      <c r="EGY208" s="784"/>
      <c r="EGZ208" s="784"/>
      <c r="EHA208" s="784"/>
      <c r="EHB208" s="784"/>
      <c r="EHC208" s="784"/>
      <c r="EHD208" s="784"/>
      <c r="EHE208" s="784"/>
      <c r="EHF208" s="784"/>
      <c r="EHG208" s="784"/>
      <c r="EHH208" s="784"/>
      <c r="EHI208" s="784"/>
      <c r="EHJ208" s="784"/>
      <c r="EHK208" s="784"/>
      <c r="EHL208" s="784"/>
      <c r="EHM208" s="784"/>
      <c r="EHN208" s="784"/>
      <c r="EHO208" s="784"/>
      <c r="EHP208" s="784"/>
      <c r="EHQ208" s="784"/>
      <c r="EHR208" s="784"/>
      <c r="EHS208" s="784"/>
      <c r="EHT208" s="784"/>
      <c r="EHU208" s="784"/>
      <c r="EHV208" s="784"/>
      <c r="EHW208" s="784"/>
      <c r="EHX208" s="784"/>
      <c r="EHY208" s="784"/>
      <c r="EHZ208" s="784"/>
      <c r="EIA208" s="784"/>
      <c r="EIB208" s="784"/>
      <c r="EIC208" s="784"/>
      <c r="EID208" s="784"/>
      <c r="EIE208" s="784"/>
      <c r="EIF208" s="784"/>
      <c r="EIG208" s="784"/>
      <c r="EIH208" s="784"/>
      <c r="EII208" s="784"/>
      <c r="EIJ208" s="784"/>
      <c r="EIK208" s="784"/>
      <c r="EIL208" s="784"/>
      <c r="EIM208" s="784"/>
      <c r="EIN208" s="784"/>
      <c r="EIO208" s="784"/>
      <c r="EIP208" s="784"/>
      <c r="EIQ208" s="784"/>
      <c r="EIR208" s="784"/>
      <c r="EIS208" s="784"/>
      <c r="EIT208" s="784"/>
      <c r="EIU208" s="784"/>
      <c r="EIV208" s="784"/>
      <c r="EIW208" s="784"/>
      <c r="EIX208" s="784"/>
      <c r="EIY208" s="784"/>
      <c r="EIZ208" s="784"/>
      <c r="EJA208" s="784"/>
      <c r="EJB208" s="784"/>
      <c r="EJC208" s="784"/>
      <c r="EJD208" s="784"/>
      <c r="EJE208" s="784"/>
      <c r="EJF208" s="784"/>
      <c r="EJG208" s="784"/>
      <c r="EJH208" s="784"/>
      <c r="EJI208" s="784"/>
      <c r="EJJ208" s="784"/>
      <c r="EJK208" s="784"/>
      <c r="EJL208" s="784"/>
      <c r="EJM208" s="784"/>
      <c r="EJN208" s="784"/>
      <c r="EJO208" s="784"/>
      <c r="EJP208" s="784"/>
      <c r="EJQ208" s="784"/>
      <c r="EJR208" s="784"/>
      <c r="EJS208" s="784"/>
      <c r="EJT208" s="784"/>
      <c r="EJU208" s="784"/>
      <c r="EJV208" s="784"/>
      <c r="EJW208" s="784"/>
      <c r="EJX208" s="784"/>
      <c r="EJY208" s="784"/>
      <c r="EJZ208" s="784"/>
      <c r="EKA208" s="784"/>
      <c r="EKB208" s="784"/>
      <c r="EKC208" s="784"/>
      <c r="EKD208" s="784"/>
      <c r="EKE208" s="784"/>
      <c r="EKF208" s="784"/>
      <c r="EKG208" s="784"/>
      <c r="EKH208" s="784"/>
      <c r="EKI208" s="784"/>
      <c r="EKJ208" s="784"/>
      <c r="EKK208" s="784"/>
      <c r="EKL208" s="784"/>
      <c r="EKM208" s="784"/>
      <c r="EKN208" s="784"/>
      <c r="EKO208" s="784"/>
      <c r="EKP208" s="784"/>
      <c r="EKQ208" s="784"/>
      <c r="EKR208" s="784"/>
      <c r="EKS208" s="784"/>
      <c r="EKT208" s="784"/>
      <c r="EKU208" s="784"/>
      <c r="EKV208" s="784"/>
      <c r="EKW208" s="784"/>
      <c r="EKX208" s="784"/>
      <c r="EKY208" s="784"/>
      <c r="EKZ208" s="784"/>
      <c r="ELA208" s="784"/>
      <c r="ELB208" s="784"/>
      <c r="ELC208" s="784"/>
      <c r="ELD208" s="784"/>
      <c r="ELE208" s="784"/>
      <c r="ELF208" s="784"/>
      <c r="ELG208" s="784"/>
      <c r="ELH208" s="784"/>
      <c r="ELI208" s="784"/>
      <c r="ELJ208" s="784"/>
      <c r="ELK208" s="784"/>
      <c r="ELL208" s="784"/>
      <c r="ELM208" s="784"/>
      <c r="ELN208" s="784"/>
      <c r="ELO208" s="784"/>
      <c r="ELP208" s="784"/>
      <c r="ELQ208" s="784"/>
      <c r="ELR208" s="784"/>
      <c r="ELS208" s="784"/>
      <c r="ELT208" s="784"/>
      <c r="ELU208" s="784"/>
      <c r="ELV208" s="784"/>
      <c r="ELW208" s="784"/>
      <c r="ELX208" s="784"/>
      <c r="ELY208" s="784"/>
      <c r="ELZ208" s="784"/>
      <c r="EMA208" s="784"/>
      <c r="EMB208" s="784"/>
      <c r="EMC208" s="784"/>
      <c r="EMD208" s="784"/>
      <c r="EME208" s="784"/>
      <c r="EMF208" s="784"/>
      <c r="EMG208" s="784"/>
      <c r="EMH208" s="784"/>
      <c r="EMI208" s="784"/>
      <c r="EMJ208" s="784"/>
      <c r="EMK208" s="784"/>
      <c r="EML208" s="784"/>
      <c r="EMM208" s="784"/>
      <c r="EMN208" s="784"/>
      <c r="EMO208" s="784"/>
      <c r="EMP208" s="784"/>
      <c r="EMQ208" s="784"/>
      <c r="EMR208" s="784"/>
      <c r="EMS208" s="784"/>
      <c r="EMT208" s="784"/>
      <c r="EMU208" s="784"/>
      <c r="EMV208" s="784"/>
      <c r="EMW208" s="784"/>
      <c r="EMX208" s="784"/>
      <c r="EMY208" s="784"/>
      <c r="EMZ208" s="784"/>
      <c r="ENA208" s="784"/>
      <c r="ENB208" s="784"/>
      <c r="ENC208" s="784"/>
      <c r="END208" s="784"/>
      <c r="ENE208" s="784"/>
      <c r="ENF208" s="784"/>
      <c r="ENG208" s="784"/>
      <c r="ENH208" s="784"/>
      <c r="ENI208" s="784"/>
      <c r="ENJ208" s="784"/>
      <c r="ENK208" s="784"/>
      <c r="ENL208" s="784"/>
      <c r="ENM208" s="784"/>
      <c r="ENN208" s="784"/>
      <c r="ENO208" s="784"/>
      <c r="ENP208" s="784"/>
      <c r="ENQ208" s="784"/>
      <c r="ENR208" s="784"/>
      <c r="ENS208" s="784"/>
      <c r="ENT208" s="784"/>
      <c r="ENU208" s="784"/>
      <c r="ENV208" s="784"/>
      <c r="ENW208" s="784"/>
      <c r="ENX208" s="784"/>
      <c r="ENY208" s="784"/>
      <c r="ENZ208" s="784"/>
      <c r="EOA208" s="784"/>
      <c r="EOB208" s="784"/>
      <c r="EOC208" s="784"/>
      <c r="EOD208" s="784"/>
      <c r="EOE208" s="784"/>
      <c r="EOF208" s="784"/>
      <c r="EOG208" s="784"/>
      <c r="EOH208" s="784"/>
      <c r="EOI208" s="784"/>
      <c r="EOJ208" s="784"/>
      <c r="EOK208" s="784"/>
      <c r="EOL208" s="784"/>
      <c r="EOM208" s="784"/>
      <c r="EON208" s="784"/>
      <c r="EOO208" s="784"/>
      <c r="EOP208" s="784"/>
      <c r="EOQ208" s="784"/>
      <c r="EOR208" s="784"/>
      <c r="EOS208" s="784"/>
      <c r="EOT208" s="784"/>
      <c r="EOU208" s="784"/>
      <c r="EOV208" s="784"/>
      <c r="EOW208" s="784"/>
      <c r="EOX208" s="784"/>
      <c r="EOY208" s="784"/>
      <c r="EOZ208" s="784"/>
      <c r="EPA208" s="784"/>
      <c r="EPB208" s="784"/>
      <c r="EPC208" s="784"/>
      <c r="EPD208" s="784"/>
      <c r="EPE208" s="784"/>
      <c r="EPF208" s="784"/>
      <c r="EPG208" s="784"/>
      <c r="EPH208" s="784"/>
      <c r="EPI208" s="784"/>
      <c r="EPJ208" s="784"/>
      <c r="EPK208" s="784"/>
      <c r="EPL208" s="784"/>
      <c r="EPM208" s="784"/>
      <c r="EPN208" s="784"/>
      <c r="EPO208" s="784"/>
      <c r="EPP208" s="784"/>
      <c r="EPQ208" s="784"/>
      <c r="EPR208" s="784"/>
      <c r="EPS208" s="784"/>
      <c r="EPT208" s="784"/>
      <c r="EPU208" s="784"/>
      <c r="EPV208" s="784"/>
      <c r="EPW208" s="784"/>
      <c r="EPX208" s="784"/>
      <c r="EPY208" s="784"/>
      <c r="EPZ208" s="784"/>
      <c r="EQA208" s="784"/>
      <c r="EQB208" s="784"/>
      <c r="EQC208" s="784"/>
      <c r="EQD208" s="784"/>
      <c r="EQE208" s="784"/>
      <c r="EQF208" s="784"/>
      <c r="EQG208" s="784"/>
      <c r="EQH208" s="784"/>
      <c r="EQI208" s="784"/>
      <c r="EQJ208" s="784"/>
      <c r="EQK208" s="784"/>
      <c r="EQL208" s="784"/>
      <c r="EQM208" s="784"/>
      <c r="EQN208" s="784"/>
      <c r="EQO208" s="784"/>
      <c r="EQP208" s="784"/>
      <c r="EQQ208" s="784"/>
      <c r="EQR208" s="784"/>
      <c r="EQS208" s="784"/>
      <c r="EQT208" s="784"/>
      <c r="EQU208" s="784"/>
      <c r="EQV208" s="784"/>
      <c r="EQW208" s="784"/>
      <c r="EQX208" s="784"/>
      <c r="EQY208" s="784"/>
      <c r="EQZ208" s="784"/>
      <c r="ERA208" s="784"/>
      <c r="ERB208" s="784"/>
      <c r="ERC208" s="784"/>
      <c r="ERD208" s="784"/>
      <c r="ERE208" s="784"/>
      <c r="ERF208" s="784"/>
      <c r="ERG208" s="784"/>
      <c r="ERH208" s="784"/>
      <c r="ERI208" s="784"/>
      <c r="ERJ208" s="784"/>
      <c r="ERK208" s="784"/>
      <c r="ERL208" s="784"/>
      <c r="ERM208" s="784"/>
      <c r="ERN208" s="784"/>
      <c r="ERO208" s="784"/>
      <c r="ERP208" s="784"/>
      <c r="ERQ208" s="784"/>
      <c r="ERR208" s="784"/>
      <c r="ERS208" s="784"/>
      <c r="ERT208" s="784"/>
      <c r="ERU208" s="784"/>
      <c r="ERV208" s="784"/>
      <c r="ERW208" s="784"/>
      <c r="ERX208" s="784"/>
      <c r="ERY208" s="784"/>
      <c r="ERZ208" s="784"/>
      <c r="ESA208" s="784"/>
      <c r="ESB208" s="784"/>
      <c r="ESC208" s="784"/>
      <c r="ESD208" s="784"/>
      <c r="ESE208" s="784"/>
      <c r="ESF208" s="784"/>
      <c r="ESG208" s="784"/>
      <c r="ESH208" s="784"/>
      <c r="ESI208" s="784"/>
      <c r="ESJ208" s="784"/>
      <c r="ESK208" s="784"/>
      <c r="ESL208" s="784"/>
      <c r="ESM208" s="784"/>
      <c r="ESN208" s="784"/>
      <c r="ESO208" s="784"/>
      <c r="ESP208" s="784"/>
      <c r="ESQ208" s="784"/>
      <c r="ESR208" s="784"/>
      <c r="ESS208" s="784"/>
      <c r="EST208" s="784"/>
      <c r="ESU208" s="784"/>
      <c r="ESV208" s="784"/>
      <c r="ESW208" s="784"/>
      <c r="ESX208" s="784"/>
      <c r="ESY208" s="784"/>
      <c r="ESZ208" s="784"/>
      <c r="ETA208" s="784"/>
      <c r="ETB208" s="784"/>
      <c r="ETC208" s="784"/>
      <c r="ETD208" s="784"/>
      <c r="ETE208" s="784"/>
      <c r="ETF208" s="784"/>
      <c r="ETG208" s="784"/>
      <c r="ETH208" s="784"/>
      <c r="ETI208" s="784"/>
      <c r="ETJ208" s="784"/>
      <c r="ETK208" s="784"/>
      <c r="ETL208" s="784"/>
      <c r="ETM208" s="784"/>
      <c r="ETN208" s="784"/>
      <c r="ETO208" s="784"/>
      <c r="ETP208" s="784"/>
      <c r="ETQ208" s="784"/>
      <c r="ETR208" s="784"/>
      <c r="ETS208" s="784"/>
      <c r="ETT208" s="784"/>
      <c r="ETU208" s="784"/>
      <c r="ETV208" s="784"/>
      <c r="ETW208" s="784"/>
      <c r="ETX208" s="784"/>
      <c r="ETY208" s="784"/>
      <c r="ETZ208" s="784"/>
      <c r="EUA208" s="784"/>
      <c r="EUB208" s="784"/>
      <c r="EUC208" s="784"/>
      <c r="EUD208" s="784"/>
      <c r="EUE208" s="784"/>
      <c r="EUF208" s="784"/>
      <c r="EUG208" s="784"/>
      <c r="EUH208" s="784"/>
      <c r="EUI208" s="784"/>
      <c r="EUJ208" s="784"/>
      <c r="EUK208" s="784"/>
      <c r="EUL208" s="784"/>
      <c r="EUM208" s="784"/>
      <c r="EUN208" s="784"/>
      <c r="EUO208" s="784"/>
      <c r="EUP208" s="784"/>
      <c r="EUQ208" s="784"/>
      <c r="EUR208" s="784"/>
      <c r="EUS208" s="784"/>
      <c r="EUT208" s="784"/>
      <c r="EUU208" s="784"/>
      <c r="EUV208" s="784"/>
      <c r="EUW208" s="784"/>
      <c r="EUX208" s="784"/>
      <c r="EUY208" s="784"/>
      <c r="EUZ208" s="784"/>
      <c r="EVA208" s="784"/>
      <c r="EVB208" s="784"/>
      <c r="EVC208" s="784"/>
      <c r="EVD208" s="784"/>
      <c r="EVE208" s="784"/>
      <c r="EVF208" s="784"/>
      <c r="EVG208" s="784"/>
      <c r="EVH208" s="784"/>
      <c r="EVI208" s="784"/>
      <c r="EVJ208" s="784"/>
      <c r="EVK208" s="784"/>
      <c r="EVL208" s="784"/>
      <c r="EVM208" s="784"/>
      <c r="EVN208" s="784"/>
      <c r="EVO208" s="784"/>
      <c r="EVP208" s="784"/>
      <c r="EVQ208" s="784"/>
      <c r="EVR208" s="784"/>
      <c r="EVS208" s="784"/>
      <c r="EVT208" s="784"/>
      <c r="EVU208" s="784"/>
      <c r="EVV208" s="784"/>
      <c r="EVW208" s="784"/>
      <c r="EVX208" s="784"/>
      <c r="EVY208" s="784"/>
      <c r="EVZ208" s="784"/>
      <c r="EWA208" s="784"/>
      <c r="EWB208" s="784"/>
      <c r="EWC208" s="784"/>
      <c r="EWD208" s="784"/>
      <c r="EWE208" s="784"/>
      <c r="EWF208" s="784"/>
      <c r="EWG208" s="784"/>
      <c r="EWH208" s="784"/>
      <c r="EWI208" s="784"/>
      <c r="EWJ208" s="784"/>
      <c r="EWK208" s="784"/>
      <c r="EWL208" s="784"/>
      <c r="EWM208" s="784"/>
      <c r="EWN208" s="784"/>
      <c r="EWO208" s="784"/>
      <c r="EWP208" s="784"/>
      <c r="EWQ208" s="784"/>
      <c r="EWR208" s="784"/>
      <c r="EWS208" s="784"/>
      <c r="EWT208" s="784"/>
      <c r="EWU208" s="784"/>
      <c r="EWV208" s="784"/>
      <c r="EWW208" s="784"/>
      <c r="EWX208" s="784"/>
      <c r="EWY208" s="784"/>
      <c r="EWZ208" s="784"/>
      <c r="EXA208" s="784"/>
      <c r="EXB208" s="784"/>
      <c r="EXC208" s="784"/>
      <c r="EXD208" s="784"/>
      <c r="EXE208" s="784"/>
      <c r="EXF208" s="784"/>
      <c r="EXG208" s="784"/>
      <c r="EXH208" s="784"/>
      <c r="EXI208" s="784"/>
      <c r="EXJ208" s="784"/>
      <c r="EXK208" s="784"/>
      <c r="EXL208" s="784"/>
      <c r="EXM208" s="784"/>
      <c r="EXN208" s="784"/>
      <c r="EXO208" s="784"/>
      <c r="EXP208" s="784"/>
      <c r="EXQ208" s="784"/>
      <c r="EXR208" s="784"/>
      <c r="EXS208" s="784"/>
      <c r="EXT208" s="784"/>
      <c r="EXU208" s="784"/>
      <c r="EXV208" s="784"/>
      <c r="EXW208" s="784"/>
      <c r="EXX208" s="784"/>
      <c r="EXY208" s="784"/>
      <c r="EXZ208" s="784"/>
      <c r="EYA208" s="784"/>
      <c r="EYB208" s="784"/>
      <c r="EYC208" s="784"/>
      <c r="EYD208" s="784"/>
      <c r="EYE208" s="784"/>
      <c r="EYF208" s="784"/>
      <c r="EYG208" s="784"/>
      <c r="EYH208" s="784"/>
      <c r="EYI208" s="784"/>
      <c r="EYJ208" s="784"/>
      <c r="EYK208" s="784"/>
      <c r="EYL208" s="784"/>
      <c r="EYM208" s="784"/>
      <c r="EYN208" s="784"/>
      <c r="EYO208" s="784"/>
      <c r="EYP208" s="784"/>
      <c r="EYQ208" s="784"/>
      <c r="EYR208" s="784"/>
      <c r="EYS208" s="784"/>
      <c r="EYT208" s="784"/>
      <c r="EYU208" s="784"/>
      <c r="EYV208" s="784"/>
      <c r="EYW208" s="784"/>
      <c r="EYX208" s="784"/>
      <c r="EYY208" s="784"/>
      <c r="EYZ208" s="784"/>
      <c r="EZA208" s="784"/>
      <c r="EZB208" s="784"/>
      <c r="EZC208" s="784"/>
      <c r="EZD208" s="784"/>
      <c r="EZE208" s="784"/>
      <c r="EZF208" s="784"/>
      <c r="EZG208" s="784"/>
      <c r="EZH208" s="784"/>
      <c r="EZI208" s="784"/>
      <c r="EZJ208" s="784"/>
      <c r="EZK208" s="784"/>
      <c r="EZL208" s="784"/>
      <c r="EZM208" s="784"/>
      <c r="EZN208" s="784"/>
      <c r="EZO208" s="784"/>
      <c r="EZP208" s="784"/>
      <c r="EZQ208" s="784"/>
      <c r="EZR208" s="784"/>
      <c r="EZS208" s="784"/>
      <c r="EZT208" s="784"/>
      <c r="EZU208" s="784"/>
      <c r="EZV208" s="784"/>
      <c r="EZW208" s="784"/>
      <c r="EZX208" s="784"/>
      <c r="EZY208" s="784"/>
      <c r="EZZ208" s="784"/>
      <c r="FAA208" s="784"/>
      <c r="FAB208" s="784"/>
      <c r="FAC208" s="784"/>
      <c r="FAD208" s="784"/>
      <c r="FAE208" s="784"/>
      <c r="FAF208" s="784"/>
      <c r="FAG208" s="784"/>
      <c r="FAH208" s="784"/>
      <c r="FAI208" s="784"/>
      <c r="FAJ208" s="784"/>
      <c r="FAK208" s="784"/>
      <c r="FAL208" s="784"/>
      <c r="FAM208" s="784"/>
      <c r="FAN208" s="784"/>
      <c r="FAO208" s="784"/>
      <c r="FAP208" s="784"/>
      <c r="FAQ208" s="784"/>
      <c r="FAR208" s="784"/>
      <c r="FAS208" s="784"/>
      <c r="FAT208" s="784"/>
      <c r="FAU208" s="784"/>
      <c r="FAV208" s="784"/>
      <c r="FAW208" s="784"/>
      <c r="FAX208" s="784"/>
      <c r="FAY208" s="784"/>
      <c r="FAZ208" s="784"/>
      <c r="FBA208" s="784"/>
      <c r="FBB208" s="784"/>
      <c r="FBC208" s="784"/>
      <c r="FBD208" s="784"/>
      <c r="FBE208" s="784"/>
      <c r="FBF208" s="784"/>
      <c r="FBG208" s="784"/>
      <c r="FBH208" s="784"/>
      <c r="FBI208" s="784"/>
      <c r="FBJ208" s="784"/>
      <c r="FBK208" s="784"/>
      <c r="FBL208" s="784"/>
      <c r="FBM208" s="784"/>
      <c r="FBN208" s="784"/>
      <c r="FBO208" s="784"/>
      <c r="FBP208" s="784"/>
      <c r="FBQ208" s="784"/>
      <c r="FBR208" s="784"/>
      <c r="FBS208" s="784"/>
      <c r="FBT208" s="784"/>
      <c r="FBU208" s="784"/>
      <c r="FBV208" s="784"/>
      <c r="FBW208" s="784"/>
      <c r="FBX208" s="784"/>
      <c r="FBY208" s="784"/>
      <c r="FBZ208" s="784"/>
      <c r="FCA208" s="784"/>
      <c r="FCB208" s="784"/>
      <c r="FCC208" s="784"/>
      <c r="FCD208" s="784"/>
      <c r="FCE208" s="784"/>
      <c r="FCF208" s="784"/>
      <c r="FCG208" s="784"/>
      <c r="FCH208" s="784"/>
      <c r="FCI208" s="784"/>
      <c r="FCJ208" s="784"/>
      <c r="FCK208" s="784"/>
      <c r="FCL208" s="784"/>
      <c r="FCM208" s="784"/>
      <c r="FCN208" s="784"/>
      <c r="FCO208" s="784"/>
      <c r="FCP208" s="784"/>
      <c r="FCQ208" s="784"/>
      <c r="FCR208" s="784"/>
      <c r="FCS208" s="784"/>
      <c r="FCT208" s="784"/>
      <c r="FCU208" s="784"/>
      <c r="FCV208" s="784"/>
      <c r="FCW208" s="784"/>
      <c r="FCX208" s="784"/>
      <c r="FCY208" s="784"/>
      <c r="FCZ208" s="784"/>
      <c r="FDA208" s="784"/>
      <c r="FDB208" s="784"/>
      <c r="FDC208" s="784"/>
      <c r="FDD208" s="784"/>
      <c r="FDE208" s="784"/>
      <c r="FDF208" s="784"/>
      <c r="FDG208" s="784"/>
      <c r="FDH208" s="784"/>
      <c r="FDI208" s="784"/>
      <c r="FDJ208" s="784"/>
      <c r="FDK208" s="784"/>
      <c r="FDL208" s="784"/>
      <c r="FDM208" s="784"/>
      <c r="FDN208" s="784"/>
      <c r="FDO208" s="784"/>
      <c r="FDP208" s="784"/>
      <c r="FDQ208" s="784"/>
      <c r="FDR208" s="784"/>
      <c r="FDS208" s="784"/>
      <c r="FDT208" s="784"/>
      <c r="FDU208" s="784"/>
      <c r="FDV208" s="784"/>
      <c r="FDW208" s="784"/>
      <c r="FDX208" s="784"/>
      <c r="FDY208" s="784"/>
      <c r="FDZ208" s="784"/>
      <c r="FEA208" s="784"/>
      <c r="FEB208" s="784"/>
      <c r="FEC208" s="784"/>
      <c r="FED208" s="784"/>
      <c r="FEE208" s="784"/>
      <c r="FEF208" s="784"/>
      <c r="FEG208" s="784"/>
      <c r="FEH208" s="784"/>
      <c r="FEI208" s="784"/>
      <c r="FEJ208" s="784"/>
      <c r="FEK208" s="784"/>
      <c r="FEL208" s="784"/>
      <c r="FEM208" s="784"/>
      <c r="FEN208" s="784"/>
      <c r="FEO208" s="784"/>
      <c r="FEP208" s="784"/>
      <c r="FEQ208" s="784"/>
      <c r="FER208" s="784"/>
      <c r="FES208" s="784"/>
      <c r="FET208" s="784"/>
      <c r="FEU208" s="784"/>
      <c r="FEV208" s="784"/>
      <c r="FEW208" s="784"/>
      <c r="FEX208" s="784"/>
      <c r="FEY208" s="784"/>
      <c r="FEZ208" s="784"/>
      <c r="FFA208" s="784"/>
      <c r="FFB208" s="784"/>
      <c r="FFC208" s="784"/>
      <c r="FFD208" s="784"/>
      <c r="FFE208" s="784"/>
      <c r="FFF208" s="784"/>
      <c r="FFG208" s="784"/>
      <c r="FFH208" s="784"/>
      <c r="FFI208" s="784"/>
      <c r="FFJ208" s="784"/>
      <c r="FFK208" s="784"/>
      <c r="FFL208" s="784"/>
      <c r="FFM208" s="784"/>
      <c r="FFN208" s="784"/>
      <c r="FFO208" s="784"/>
      <c r="FFP208" s="784"/>
      <c r="FFQ208" s="784"/>
      <c r="FFR208" s="784"/>
      <c r="FFS208" s="784"/>
      <c r="FFT208" s="784"/>
      <c r="FFU208" s="784"/>
      <c r="FFV208" s="784"/>
      <c r="FFW208" s="784"/>
      <c r="FFX208" s="784"/>
      <c r="FFY208" s="784"/>
      <c r="FFZ208" s="784"/>
      <c r="FGA208" s="784"/>
      <c r="FGB208" s="784"/>
      <c r="FGC208" s="784"/>
      <c r="FGD208" s="784"/>
      <c r="FGE208" s="784"/>
      <c r="FGF208" s="784"/>
      <c r="FGG208" s="784"/>
      <c r="FGH208" s="784"/>
      <c r="FGI208" s="784"/>
      <c r="FGJ208" s="784"/>
      <c r="FGK208" s="784"/>
      <c r="FGL208" s="784"/>
      <c r="FGM208" s="784"/>
      <c r="FGN208" s="784"/>
      <c r="FGO208" s="784"/>
      <c r="FGP208" s="784"/>
      <c r="FGQ208" s="784"/>
      <c r="FGR208" s="784"/>
      <c r="FGS208" s="784"/>
      <c r="FGT208" s="784"/>
      <c r="FGU208" s="784"/>
      <c r="FGV208" s="784"/>
      <c r="FGW208" s="784"/>
      <c r="FGX208" s="784"/>
      <c r="FGY208" s="784"/>
      <c r="FGZ208" s="784"/>
      <c r="FHA208" s="784"/>
      <c r="FHB208" s="784"/>
      <c r="FHC208" s="784"/>
      <c r="FHD208" s="784"/>
      <c r="FHE208" s="784"/>
      <c r="FHF208" s="784"/>
      <c r="FHG208" s="784"/>
      <c r="FHH208" s="784"/>
      <c r="FHI208" s="784"/>
      <c r="FHJ208" s="784"/>
      <c r="FHK208" s="784"/>
      <c r="FHL208" s="784"/>
      <c r="FHM208" s="784"/>
      <c r="FHN208" s="784"/>
      <c r="FHO208" s="784"/>
      <c r="FHP208" s="784"/>
      <c r="FHQ208" s="784"/>
      <c r="FHR208" s="784"/>
      <c r="FHS208" s="784"/>
      <c r="FHT208" s="784"/>
      <c r="FHU208" s="784"/>
      <c r="FHV208" s="784"/>
      <c r="FHW208" s="784"/>
      <c r="FHX208" s="784"/>
      <c r="FHY208" s="784"/>
      <c r="FHZ208" s="784"/>
      <c r="FIA208" s="784"/>
      <c r="FIB208" s="784"/>
      <c r="FIC208" s="784"/>
      <c r="FID208" s="784"/>
      <c r="FIE208" s="784"/>
      <c r="FIF208" s="784"/>
      <c r="FIG208" s="784"/>
      <c r="FIH208" s="784"/>
      <c r="FII208" s="784"/>
      <c r="FIJ208" s="784"/>
      <c r="FIK208" s="784"/>
      <c r="FIL208" s="784"/>
      <c r="FIM208" s="784"/>
      <c r="FIN208" s="784"/>
      <c r="FIO208" s="784"/>
      <c r="FIP208" s="784"/>
      <c r="FIQ208" s="784"/>
      <c r="FIR208" s="784"/>
      <c r="FIS208" s="784"/>
      <c r="FIT208" s="784"/>
      <c r="FIU208" s="784"/>
      <c r="FIV208" s="784"/>
      <c r="FIW208" s="784"/>
      <c r="FIX208" s="784"/>
      <c r="FIY208" s="784"/>
      <c r="FIZ208" s="784"/>
      <c r="FJA208" s="784"/>
      <c r="FJB208" s="784"/>
      <c r="FJC208" s="784"/>
      <c r="FJD208" s="784"/>
      <c r="FJE208" s="784"/>
      <c r="FJF208" s="784"/>
      <c r="FJG208" s="784"/>
      <c r="FJH208" s="784"/>
      <c r="FJI208" s="784"/>
      <c r="FJJ208" s="784"/>
      <c r="FJK208" s="784"/>
      <c r="FJL208" s="784"/>
      <c r="FJM208" s="784"/>
      <c r="FJN208" s="784"/>
      <c r="FJO208" s="784"/>
      <c r="FJP208" s="784"/>
      <c r="FJQ208" s="784"/>
      <c r="FJR208" s="784"/>
      <c r="FJS208" s="784"/>
      <c r="FJT208" s="784"/>
      <c r="FJU208" s="784"/>
      <c r="FJV208" s="784"/>
      <c r="FJW208" s="784"/>
      <c r="FJX208" s="784"/>
      <c r="FJY208" s="784"/>
      <c r="FJZ208" s="784"/>
      <c r="FKA208" s="784"/>
      <c r="FKB208" s="784"/>
      <c r="FKC208" s="784"/>
      <c r="FKD208" s="784"/>
      <c r="FKE208" s="784"/>
      <c r="FKF208" s="784"/>
      <c r="FKG208" s="784"/>
      <c r="FKH208" s="784"/>
      <c r="FKI208" s="784"/>
      <c r="FKJ208" s="784"/>
      <c r="FKK208" s="784"/>
      <c r="FKL208" s="784"/>
      <c r="FKM208" s="784"/>
      <c r="FKN208" s="784"/>
      <c r="FKO208" s="784"/>
      <c r="FKP208" s="784"/>
      <c r="FKQ208" s="784"/>
      <c r="FKR208" s="784"/>
      <c r="FKS208" s="784"/>
      <c r="FKT208" s="784"/>
      <c r="FKU208" s="784"/>
      <c r="FKV208" s="784"/>
      <c r="FKW208" s="784"/>
      <c r="FKX208" s="784"/>
      <c r="FKY208" s="784"/>
      <c r="FKZ208" s="784"/>
      <c r="FLA208" s="784"/>
      <c r="FLB208" s="784"/>
      <c r="FLC208" s="784"/>
      <c r="FLD208" s="784"/>
      <c r="FLE208" s="784"/>
      <c r="FLF208" s="784"/>
      <c r="FLG208" s="784"/>
      <c r="FLH208" s="784"/>
      <c r="FLI208" s="784"/>
      <c r="FLJ208" s="784"/>
      <c r="FLK208" s="784"/>
      <c r="FLL208" s="784"/>
      <c r="FLM208" s="784"/>
      <c r="FLN208" s="784"/>
      <c r="FLO208" s="784"/>
      <c r="FLP208" s="784"/>
      <c r="FLQ208" s="784"/>
      <c r="FLR208" s="784"/>
      <c r="FLS208" s="784"/>
      <c r="FLT208" s="784"/>
      <c r="FLU208" s="784"/>
      <c r="FLV208" s="784"/>
      <c r="FLW208" s="784"/>
      <c r="FLX208" s="784"/>
      <c r="FLY208" s="784"/>
      <c r="FLZ208" s="784"/>
      <c r="FMA208" s="784"/>
      <c r="FMB208" s="784"/>
      <c r="FMC208" s="784"/>
      <c r="FMD208" s="784"/>
      <c r="FME208" s="784"/>
      <c r="FMF208" s="784"/>
      <c r="FMG208" s="784"/>
      <c r="FMH208" s="784"/>
      <c r="FMI208" s="784"/>
      <c r="FMJ208" s="784"/>
      <c r="FMK208" s="784"/>
      <c r="FML208" s="784"/>
      <c r="FMM208" s="784"/>
      <c r="FMN208" s="784"/>
      <c r="FMO208" s="784"/>
      <c r="FMP208" s="784"/>
      <c r="FMQ208" s="784"/>
      <c r="FMR208" s="784"/>
      <c r="FMS208" s="784"/>
      <c r="FMT208" s="784"/>
      <c r="FMU208" s="784"/>
      <c r="FMV208" s="784"/>
      <c r="FMW208" s="784"/>
      <c r="FMX208" s="784"/>
      <c r="FMY208" s="784"/>
      <c r="FMZ208" s="784"/>
      <c r="FNA208" s="784"/>
      <c r="FNB208" s="784"/>
      <c r="FNC208" s="784"/>
      <c r="FND208" s="784"/>
      <c r="FNE208" s="784"/>
      <c r="FNF208" s="784"/>
      <c r="FNG208" s="784"/>
      <c r="FNH208" s="784"/>
      <c r="FNI208" s="784"/>
      <c r="FNJ208" s="784"/>
      <c r="FNK208" s="784"/>
      <c r="FNL208" s="784"/>
      <c r="FNM208" s="784"/>
      <c r="FNN208" s="784"/>
      <c r="FNO208" s="784"/>
      <c r="FNP208" s="784"/>
      <c r="FNQ208" s="784"/>
      <c r="FNR208" s="784"/>
      <c r="FNS208" s="784"/>
      <c r="FNT208" s="784"/>
      <c r="FNU208" s="784"/>
      <c r="FNV208" s="784"/>
      <c r="FNW208" s="784"/>
      <c r="FNX208" s="784"/>
      <c r="FNY208" s="784"/>
      <c r="FNZ208" s="784"/>
      <c r="FOA208" s="784"/>
      <c r="FOB208" s="784"/>
      <c r="FOC208" s="784"/>
      <c r="FOD208" s="784"/>
      <c r="FOE208" s="784"/>
      <c r="FOF208" s="784"/>
      <c r="FOG208" s="784"/>
      <c r="FOH208" s="784"/>
      <c r="FOI208" s="784"/>
      <c r="FOJ208" s="784"/>
      <c r="FOK208" s="784"/>
      <c r="FOL208" s="784"/>
      <c r="FOM208" s="784"/>
      <c r="FON208" s="784"/>
      <c r="FOO208" s="784"/>
      <c r="FOP208" s="784"/>
      <c r="FOQ208" s="784"/>
      <c r="FOR208" s="784"/>
      <c r="FOS208" s="784"/>
      <c r="FOT208" s="784"/>
      <c r="FOU208" s="784"/>
      <c r="FOV208" s="784"/>
      <c r="FOW208" s="784"/>
      <c r="FOX208" s="784"/>
      <c r="FOY208" s="784"/>
      <c r="FOZ208" s="784"/>
      <c r="FPA208" s="784"/>
      <c r="FPB208" s="784"/>
      <c r="FPC208" s="784"/>
      <c r="FPD208" s="784"/>
      <c r="FPE208" s="784"/>
      <c r="FPF208" s="784"/>
      <c r="FPG208" s="784"/>
      <c r="FPH208" s="784"/>
      <c r="FPI208" s="784"/>
      <c r="FPJ208" s="784"/>
      <c r="FPK208" s="784"/>
      <c r="FPL208" s="784"/>
      <c r="FPM208" s="784"/>
      <c r="FPN208" s="784"/>
      <c r="FPO208" s="784"/>
      <c r="FPP208" s="784"/>
      <c r="FPQ208" s="784"/>
      <c r="FPR208" s="784"/>
      <c r="FPS208" s="784"/>
      <c r="FPT208" s="784"/>
      <c r="FPU208" s="784"/>
      <c r="FPV208" s="784"/>
      <c r="FPW208" s="784"/>
      <c r="FPX208" s="784"/>
      <c r="FPY208" s="784"/>
      <c r="FPZ208" s="784"/>
      <c r="FQA208" s="784"/>
      <c r="FQB208" s="784"/>
      <c r="FQC208" s="784"/>
      <c r="FQD208" s="784"/>
      <c r="FQE208" s="784"/>
      <c r="FQF208" s="784"/>
      <c r="FQG208" s="784"/>
      <c r="FQH208" s="784"/>
      <c r="FQI208" s="784"/>
      <c r="FQJ208" s="784"/>
      <c r="FQK208" s="784"/>
      <c r="FQL208" s="784"/>
      <c r="FQM208" s="784"/>
      <c r="FQN208" s="784"/>
      <c r="FQO208" s="784"/>
      <c r="FQP208" s="784"/>
      <c r="FQQ208" s="784"/>
      <c r="FQR208" s="784"/>
      <c r="FQS208" s="784"/>
      <c r="FQT208" s="784"/>
      <c r="FQU208" s="784"/>
      <c r="FQV208" s="784"/>
      <c r="FQW208" s="784"/>
      <c r="FQX208" s="784"/>
      <c r="FQY208" s="784"/>
      <c r="FQZ208" s="784"/>
      <c r="FRA208" s="784"/>
      <c r="FRB208" s="784"/>
      <c r="FRC208" s="784"/>
      <c r="FRD208" s="784"/>
      <c r="FRE208" s="784"/>
      <c r="FRF208" s="784"/>
      <c r="FRG208" s="784"/>
      <c r="FRH208" s="784"/>
      <c r="FRI208" s="784"/>
      <c r="FRJ208" s="784"/>
      <c r="FRK208" s="784"/>
      <c r="FRL208" s="784"/>
      <c r="FRM208" s="784"/>
      <c r="FRN208" s="784"/>
      <c r="FRO208" s="784"/>
      <c r="FRP208" s="784"/>
      <c r="FRQ208" s="784"/>
      <c r="FRR208" s="784"/>
      <c r="FRS208" s="784"/>
      <c r="FRT208" s="784"/>
      <c r="FRU208" s="784"/>
      <c r="FRV208" s="784"/>
      <c r="FRW208" s="784"/>
      <c r="FRX208" s="784"/>
      <c r="FRY208" s="784"/>
      <c r="FRZ208" s="784"/>
      <c r="FSA208" s="784"/>
      <c r="FSB208" s="784"/>
      <c r="FSC208" s="784"/>
      <c r="FSD208" s="784"/>
      <c r="FSE208" s="784"/>
      <c r="FSF208" s="784"/>
      <c r="FSG208" s="784"/>
      <c r="FSH208" s="784"/>
      <c r="FSI208" s="784"/>
      <c r="FSJ208" s="784"/>
      <c r="FSK208" s="784"/>
      <c r="FSL208" s="784"/>
      <c r="FSM208" s="784"/>
      <c r="FSN208" s="784"/>
      <c r="FSO208" s="784"/>
      <c r="FSP208" s="784"/>
      <c r="FSQ208" s="784"/>
      <c r="FSR208" s="784"/>
      <c r="FSS208" s="784"/>
      <c r="FST208" s="784"/>
      <c r="FSU208" s="784"/>
      <c r="FSV208" s="784"/>
      <c r="FSW208" s="784"/>
      <c r="FSX208" s="784"/>
      <c r="FSY208" s="784"/>
      <c r="FSZ208" s="784"/>
      <c r="FTA208" s="784"/>
      <c r="FTB208" s="784"/>
      <c r="FTC208" s="784"/>
      <c r="FTD208" s="784"/>
      <c r="FTE208" s="784"/>
      <c r="FTF208" s="784"/>
      <c r="FTG208" s="784"/>
      <c r="FTH208" s="784"/>
      <c r="FTI208" s="784"/>
      <c r="FTJ208" s="784"/>
      <c r="FTK208" s="784"/>
      <c r="FTL208" s="784"/>
      <c r="FTM208" s="784"/>
      <c r="FTN208" s="784"/>
      <c r="FTO208" s="784"/>
      <c r="FTP208" s="784"/>
      <c r="FTQ208" s="784"/>
      <c r="FTR208" s="784"/>
      <c r="FTS208" s="784"/>
      <c r="FTT208" s="784"/>
      <c r="FTU208" s="784"/>
      <c r="FTV208" s="784"/>
      <c r="FTW208" s="784"/>
      <c r="FTX208" s="784"/>
      <c r="FTY208" s="784"/>
      <c r="FTZ208" s="784"/>
      <c r="FUA208" s="784"/>
      <c r="FUB208" s="784"/>
      <c r="FUC208" s="784"/>
      <c r="FUD208" s="784"/>
      <c r="FUE208" s="784"/>
      <c r="FUF208" s="784"/>
      <c r="FUG208" s="784"/>
      <c r="FUH208" s="784"/>
      <c r="FUI208" s="784"/>
      <c r="FUJ208" s="784"/>
      <c r="FUK208" s="784"/>
      <c r="FUL208" s="784"/>
      <c r="FUM208" s="784"/>
      <c r="FUN208" s="784"/>
      <c r="FUO208" s="784"/>
      <c r="FUP208" s="784"/>
      <c r="FUQ208" s="784"/>
      <c r="FUR208" s="784"/>
      <c r="FUS208" s="784"/>
      <c r="FUT208" s="784"/>
      <c r="FUU208" s="784"/>
      <c r="FUV208" s="784"/>
      <c r="FUW208" s="784"/>
      <c r="FUX208" s="784"/>
      <c r="FUY208" s="784"/>
      <c r="FUZ208" s="784"/>
      <c r="FVA208" s="784"/>
      <c r="FVB208" s="784"/>
      <c r="FVC208" s="784"/>
      <c r="FVD208" s="784"/>
      <c r="FVE208" s="784"/>
      <c r="FVF208" s="784"/>
      <c r="FVG208" s="784"/>
      <c r="FVH208" s="784"/>
      <c r="FVI208" s="784"/>
      <c r="FVJ208" s="784"/>
      <c r="FVK208" s="784"/>
      <c r="FVL208" s="784"/>
      <c r="FVM208" s="784"/>
      <c r="FVN208" s="784"/>
      <c r="FVO208" s="784"/>
      <c r="FVP208" s="784"/>
      <c r="FVQ208" s="784"/>
      <c r="FVR208" s="784"/>
      <c r="FVS208" s="784"/>
      <c r="FVT208" s="784"/>
      <c r="FVU208" s="784"/>
      <c r="FVV208" s="784"/>
      <c r="FVW208" s="784"/>
      <c r="FVX208" s="784"/>
      <c r="FVY208" s="784"/>
      <c r="FVZ208" s="784"/>
      <c r="FWA208" s="784"/>
      <c r="FWB208" s="784"/>
      <c r="FWC208" s="784"/>
      <c r="FWD208" s="784"/>
      <c r="FWE208" s="784"/>
      <c r="FWF208" s="784"/>
      <c r="FWG208" s="784"/>
      <c r="FWH208" s="784"/>
      <c r="FWI208" s="784"/>
      <c r="FWJ208" s="784"/>
      <c r="FWK208" s="784"/>
      <c r="FWL208" s="784"/>
      <c r="FWM208" s="784"/>
      <c r="FWN208" s="784"/>
      <c r="FWO208" s="784"/>
      <c r="FWP208" s="784"/>
      <c r="FWQ208" s="784"/>
      <c r="FWR208" s="784"/>
      <c r="FWS208" s="784"/>
      <c r="FWT208" s="784"/>
      <c r="FWU208" s="784"/>
      <c r="FWV208" s="784"/>
      <c r="FWW208" s="784"/>
      <c r="FWX208" s="784"/>
      <c r="FWY208" s="784"/>
      <c r="FWZ208" s="784"/>
      <c r="FXA208" s="784"/>
      <c r="FXB208" s="784"/>
      <c r="FXC208" s="784"/>
      <c r="FXD208" s="784"/>
      <c r="FXE208" s="784"/>
      <c r="FXF208" s="784"/>
      <c r="FXG208" s="784"/>
      <c r="FXH208" s="784"/>
      <c r="FXI208" s="784"/>
      <c r="FXJ208" s="784"/>
      <c r="FXK208" s="784"/>
      <c r="FXL208" s="784"/>
      <c r="FXM208" s="784"/>
      <c r="FXN208" s="784"/>
      <c r="FXO208" s="784"/>
      <c r="FXP208" s="784"/>
      <c r="FXQ208" s="784"/>
      <c r="FXR208" s="784"/>
      <c r="FXS208" s="784"/>
      <c r="FXT208" s="784"/>
      <c r="FXU208" s="784"/>
      <c r="FXV208" s="784"/>
      <c r="FXW208" s="784"/>
      <c r="FXX208" s="784"/>
      <c r="FXY208" s="784"/>
      <c r="FXZ208" s="784"/>
      <c r="FYA208" s="784"/>
      <c r="FYB208" s="784"/>
      <c r="FYC208" s="784"/>
      <c r="FYD208" s="784"/>
      <c r="FYE208" s="784"/>
      <c r="FYF208" s="784"/>
      <c r="FYG208" s="784"/>
      <c r="FYH208" s="784"/>
      <c r="FYI208" s="784"/>
      <c r="FYJ208" s="784"/>
      <c r="FYK208" s="784"/>
      <c r="FYL208" s="784"/>
      <c r="FYM208" s="784"/>
      <c r="FYN208" s="784"/>
      <c r="FYO208" s="784"/>
      <c r="FYP208" s="784"/>
      <c r="FYQ208" s="784"/>
      <c r="FYR208" s="784"/>
      <c r="FYS208" s="784"/>
      <c r="FYT208" s="784"/>
      <c r="FYU208" s="784"/>
      <c r="FYV208" s="784"/>
      <c r="FYW208" s="784"/>
      <c r="FYX208" s="784"/>
      <c r="FYY208" s="784"/>
      <c r="FYZ208" s="784"/>
      <c r="FZA208" s="784"/>
      <c r="FZB208" s="784"/>
      <c r="FZC208" s="784"/>
      <c r="FZD208" s="784"/>
      <c r="FZE208" s="784"/>
      <c r="FZF208" s="784"/>
      <c r="FZG208" s="784"/>
      <c r="FZH208" s="784"/>
      <c r="FZI208" s="784"/>
      <c r="FZJ208" s="784"/>
      <c r="FZK208" s="784"/>
      <c r="FZL208" s="784"/>
      <c r="FZM208" s="784"/>
      <c r="FZN208" s="784"/>
      <c r="FZO208" s="784"/>
      <c r="FZP208" s="784"/>
      <c r="FZQ208" s="784"/>
      <c r="FZR208" s="784"/>
      <c r="FZS208" s="784"/>
      <c r="FZT208" s="784"/>
      <c r="FZU208" s="784"/>
      <c r="FZV208" s="784"/>
      <c r="FZW208" s="784"/>
      <c r="FZX208" s="784"/>
      <c r="FZY208" s="784"/>
      <c r="FZZ208" s="784"/>
      <c r="GAA208" s="784"/>
      <c r="GAB208" s="784"/>
      <c r="GAC208" s="784"/>
      <c r="GAD208" s="784"/>
      <c r="GAE208" s="784"/>
      <c r="GAF208" s="784"/>
      <c r="GAG208" s="784"/>
      <c r="GAH208" s="784"/>
      <c r="GAI208" s="784"/>
      <c r="GAJ208" s="784"/>
      <c r="GAK208" s="784"/>
      <c r="GAL208" s="784"/>
      <c r="GAM208" s="784"/>
      <c r="GAN208" s="784"/>
      <c r="GAO208" s="784"/>
      <c r="GAP208" s="784"/>
      <c r="GAQ208" s="784"/>
      <c r="GAR208" s="784"/>
      <c r="GAS208" s="784"/>
      <c r="GAT208" s="784"/>
      <c r="GAU208" s="784"/>
      <c r="GAV208" s="784"/>
      <c r="GAW208" s="784"/>
      <c r="GAX208" s="784"/>
      <c r="GAY208" s="784"/>
      <c r="GAZ208" s="784"/>
      <c r="GBA208" s="784"/>
      <c r="GBB208" s="784"/>
      <c r="GBC208" s="784"/>
      <c r="GBD208" s="784"/>
      <c r="GBE208" s="784"/>
      <c r="GBF208" s="784"/>
      <c r="GBG208" s="784"/>
      <c r="GBH208" s="784"/>
      <c r="GBI208" s="784"/>
      <c r="GBJ208" s="784"/>
      <c r="GBK208" s="784"/>
      <c r="GBL208" s="784"/>
      <c r="GBM208" s="784"/>
      <c r="GBN208" s="784"/>
      <c r="GBO208" s="784"/>
      <c r="GBP208" s="784"/>
      <c r="GBQ208" s="784"/>
      <c r="GBR208" s="784"/>
      <c r="GBS208" s="784"/>
      <c r="GBT208" s="784"/>
      <c r="GBU208" s="784"/>
      <c r="GBV208" s="784"/>
      <c r="GBW208" s="784"/>
      <c r="GBX208" s="784"/>
      <c r="GBY208" s="784"/>
      <c r="GBZ208" s="784"/>
      <c r="GCA208" s="784"/>
      <c r="GCB208" s="784"/>
      <c r="GCC208" s="784"/>
      <c r="GCD208" s="784"/>
      <c r="GCE208" s="784"/>
      <c r="GCF208" s="784"/>
      <c r="GCG208" s="784"/>
      <c r="GCH208" s="784"/>
      <c r="GCI208" s="784"/>
      <c r="GCJ208" s="784"/>
      <c r="GCK208" s="784"/>
      <c r="GCL208" s="784"/>
      <c r="GCM208" s="784"/>
      <c r="GCN208" s="784"/>
      <c r="GCO208" s="784"/>
      <c r="GCP208" s="784"/>
      <c r="GCQ208" s="784"/>
      <c r="GCR208" s="784"/>
      <c r="GCS208" s="784"/>
      <c r="GCT208" s="784"/>
      <c r="GCU208" s="784"/>
      <c r="GCV208" s="784"/>
      <c r="GCW208" s="784"/>
      <c r="GCX208" s="784"/>
      <c r="GCY208" s="784"/>
      <c r="GCZ208" s="784"/>
      <c r="GDA208" s="784"/>
      <c r="GDB208" s="784"/>
      <c r="GDC208" s="784"/>
      <c r="GDD208" s="784"/>
      <c r="GDE208" s="784"/>
      <c r="GDF208" s="784"/>
      <c r="GDG208" s="784"/>
      <c r="GDH208" s="784"/>
      <c r="GDI208" s="784"/>
      <c r="GDJ208" s="784"/>
      <c r="GDK208" s="784"/>
      <c r="GDL208" s="784"/>
      <c r="GDM208" s="784"/>
      <c r="GDN208" s="784"/>
      <c r="GDO208" s="784"/>
      <c r="GDP208" s="784"/>
      <c r="GDQ208" s="784"/>
      <c r="GDR208" s="784"/>
      <c r="GDS208" s="784"/>
      <c r="GDT208" s="784"/>
      <c r="GDU208" s="784"/>
      <c r="GDV208" s="784"/>
      <c r="GDW208" s="784"/>
      <c r="GDX208" s="784"/>
      <c r="GDY208" s="784"/>
      <c r="GDZ208" s="784"/>
      <c r="GEA208" s="784"/>
      <c r="GEB208" s="784"/>
      <c r="GEC208" s="784"/>
      <c r="GED208" s="784"/>
      <c r="GEE208" s="784"/>
      <c r="GEF208" s="784"/>
      <c r="GEG208" s="784"/>
      <c r="GEH208" s="784"/>
      <c r="GEI208" s="784"/>
      <c r="GEJ208" s="784"/>
      <c r="GEK208" s="784"/>
      <c r="GEL208" s="784"/>
      <c r="GEM208" s="784"/>
      <c r="GEN208" s="784"/>
      <c r="GEO208" s="784"/>
      <c r="GEP208" s="784"/>
      <c r="GEQ208" s="784"/>
      <c r="GER208" s="784"/>
      <c r="GES208" s="784"/>
      <c r="GET208" s="784"/>
      <c r="GEU208" s="784"/>
      <c r="GEV208" s="784"/>
      <c r="GEW208" s="784"/>
      <c r="GEX208" s="784"/>
      <c r="GEY208" s="784"/>
      <c r="GEZ208" s="784"/>
      <c r="GFA208" s="784"/>
      <c r="GFB208" s="784"/>
      <c r="GFC208" s="784"/>
      <c r="GFD208" s="784"/>
      <c r="GFE208" s="784"/>
      <c r="GFF208" s="784"/>
      <c r="GFG208" s="784"/>
      <c r="GFH208" s="784"/>
      <c r="GFI208" s="784"/>
      <c r="GFJ208" s="784"/>
      <c r="GFK208" s="784"/>
      <c r="GFL208" s="784"/>
      <c r="GFM208" s="784"/>
      <c r="GFN208" s="784"/>
      <c r="GFO208" s="784"/>
      <c r="GFP208" s="784"/>
      <c r="GFQ208" s="784"/>
      <c r="GFR208" s="784"/>
      <c r="GFS208" s="784"/>
      <c r="GFT208" s="784"/>
      <c r="GFU208" s="784"/>
      <c r="GFV208" s="784"/>
      <c r="GFW208" s="784"/>
      <c r="GFX208" s="784"/>
      <c r="GFY208" s="784"/>
      <c r="GFZ208" s="784"/>
      <c r="GGA208" s="784"/>
      <c r="GGB208" s="784"/>
      <c r="GGC208" s="784"/>
      <c r="GGD208" s="784"/>
      <c r="GGE208" s="784"/>
      <c r="GGF208" s="784"/>
      <c r="GGG208" s="784"/>
      <c r="GGH208" s="784"/>
      <c r="GGI208" s="784"/>
      <c r="GGJ208" s="784"/>
      <c r="GGK208" s="784"/>
      <c r="GGL208" s="784"/>
      <c r="GGM208" s="784"/>
      <c r="GGN208" s="784"/>
      <c r="GGO208" s="784"/>
      <c r="GGP208" s="784"/>
      <c r="GGQ208" s="784"/>
      <c r="GGR208" s="784"/>
      <c r="GGS208" s="784"/>
      <c r="GGT208" s="784"/>
      <c r="GGU208" s="784"/>
      <c r="GGV208" s="784"/>
      <c r="GGW208" s="784"/>
      <c r="GGX208" s="784"/>
      <c r="GGY208" s="784"/>
      <c r="GGZ208" s="784"/>
      <c r="GHA208" s="784"/>
      <c r="GHB208" s="784"/>
      <c r="GHC208" s="784"/>
      <c r="GHD208" s="784"/>
      <c r="GHE208" s="784"/>
      <c r="GHF208" s="784"/>
      <c r="GHG208" s="784"/>
      <c r="GHH208" s="784"/>
      <c r="GHI208" s="784"/>
      <c r="GHJ208" s="784"/>
      <c r="GHK208" s="784"/>
      <c r="GHL208" s="784"/>
      <c r="GHM208" s="784"/>
      <c r="GHN208" s="784"/>
      <c r="GHO208" s="784"/>
      <c r="GHP208" s="784"/>
      <c r="GHQ208" s="784"/>
      <c r="GHR208" s="784"/>
      <c r="GHS208" s="784"/>
      <c r="GHT208" s="784"/>
      <c r="GHU208" s="784"/>
      <c r="GHV208" s="784"/>
      <c r="GHW208" s="784"/>
      <c r="GHX208" s="784"/>
      <c r="GHY208" s="784"/>
      <c r="GHZ208" s="784"/>
      <c r="GIA208" s="784"/>
      <c r="GIB208" s="784"/>
      <c r="GIC208" s="784"/>
      <c r="GID208" s="784"/>
      <c r="GIE208" s="784"/>
      <c r="GIF208" s="784"/>
      <c r="GIG208" s="784"/>
      <c r="GIH208" s="784"/>
      <c r="GII208" s="784"/>
      <c r="GIJ208" s="784"/>
      <c r="GIK208" s="784"/>
      <c r="GIL208" s="784"/>
      <c r="GIM208" s="784"/>
      <c r="GIN208" s="784"/>
      <c r="GIO208" s="784"/>
      <c r="GIP208" s="784"/>
      <c r="GIQ208" s="784"/>
      <c r="GIR208" s="784"/>
      <c r="GIS208" s="784"/>
      <c r="GIT208" s="784"/>
      <c r="GIU208" s="784"/>
      <c r="GIV208" s="784"/>
      <c r="GIW208" s="784"/>
      <c r="GIX208" s="784"/>
      <c r="GIY208" s="784"/>
      <c r="GIZ208" s="784"/>
      <c r="GJA208" s="784"/>
      <c r="GJB208" s="784"/>
      <c r="GJC208" s="784"/>
      <c r="GJD208" s="784"/>
      <c r="GJE208" s="784"/>
      <c r="GJF208" s="784"/>
      <c r="GJG208" s="784"/>
      <c r="GJH208" s="784"/>
      <c r="GJI208" s="784"/>
      <c r="GJJ208" s="784"/>
      <c r="GJK208" s="784"/>
      <c r="GJL208" s="784"/>
      <c r="GJM208" s="784"/>
      <c r="GJN208" s="784"/>
      <c r="GJO208" s="784"/>
      <c r="GJP208" s="784"/>
      <c r="GJQ208" s="784"/>
      <c r="GJR208" s="784"/>
      <c r="GJS208" s="784"/>
      <c r="GJT208" s="784"/>
      <c r="GJU208" s="784"/>
      <c r="GJV208" s="784"/>
      <c r="GJW208" s="784"/>
      <c r="GJX208" s="784"/>
      <c r="GJY208" s="784"/>
      <c r="GJZ208" s="784"/>
      <c r="GKA208" s="784"/>
      <c r="GKB208" s="784"/>
      <c r="GKC208" s="784"/>
      <c r="GKD208" s="784"/>
      <c r="GKE208" s="784"/>
      <c r="GKF208" s="784"/>
      <c r="GKG208" s="784"/>
      <c r="GKH208" s="784"/>
      <c r="GKI208" s="784"/>
      <c r="GKJ208" s="784"/>
      <c r="GKK208" s="784"/>
      <c r="GKL208" s="784"/>
      <c r="GKM208" s="784"/>
      <c r="GKN208" s="784"/>
      <c r="GKO208" s="784"/>
      <c r="GKP208" s="784"/>
      <c r="GKQ208" s="784"/>
      <c r="GKR208" s="784"/>
      <c r="GKS208" s="784"/>
      <c r="GKT208" s="784"/>
      <c r="GKU208" s="784"/>
      <c r="GKV208" s="784"/>
      <c r="GKW208" s="784"/>
      <c r="GKX208" s="784"/>
      <c r="GKY208" s="784"/>
      <c r="GKZ208" s="784"/>
      <c r="GLA208" s="784"/>
      <c r="GLB208" s="784"/>
      <c r="GLC208" s="784"/>
      <c r="GLD208" s="784"/>
      <c r="GLE208" s="784"/>
      <c r="GLF208" s="784"/>
      <c r="GLG208" s="784"/>
      <c r="GLH208" s="784"/>
      <c r="GLI208" s="784"/>
      <c r="GLJ208" s="784"/>
      <c r="GLK208" s="784"/>
      <c r="GLL208" s="784"/>
      <c r="GLM208" s="784"/>
      <c r="GLN208" s="784"/>
      <c r="GLO208" s="784"/>
      <c r="GLP208" s="784"/>
      <c r="GLQ208" s="784"/>
      <c r="GLR208" s="784"/>
      <c r="GLS208" s="784"/>
      <c r="GLT208" s="784"/>
      <c r="GLU208" s="784"/>
      <c r="GLV208" s="784"/>
      <c r="GLW208" s="784"/>
      <c r="GLX208" s="784"/>
      <c r="GLY208" s="784"/>
      <c r="GLZ208" s="784"/>
      <c r="GMA208" s="784"/>
      <c r="GMB208" s="784"/>
      <c r="GMC208" s="784"/>
      <c r="GMD208" s="784"/>
      <c r="GME208" s="784"/>
      <c r="GMF208" s="784"/>
      <c r="GMG208" s="784"/>
      <c r="GMH208" s="784"/>
      <c r="GMI208" s="784"/>
      <c r="GMJ208" s="784"/>
      <c r="GMK208" s="784"/>
      <c r="GML208" s="784"/>
      <c r="GMM208" s="784"/>
      <c r="GMN208" s="784"/>
      <c r="GMO208" s="784"/>
      <c r="GMP208" s="784"/>
      <c r="GMQ208" s="784"/>
      <c r="GMR208" s="784"/>
      <c r="GMS208" s="784"/>
      <c r="GMT208" s="784"/>
      <c r="GMU208" s="784"/>
      <c r="GMV208" s="784"/>
      <c r="GMW208" s="784"/>
      <c r="GMX208" s="784"/>
      <c r="GMY208" s="784"/>
      <c r="GMZ208" s="784"/>
      <c r="GNA208" s="784"/>
      <c r="GNB208" s="784"/>
      <c r="GNC208" s="784"/>
      <c r="GND208" s="784"/>
      <c r="GNE208" s="784"/>
      <c r="GNF208" s="784"/>
      <c r="GNG208" s="784"/>
      <c r="GNH208" s="784"/>
      <c r="GNI208" s="784"/>
      <c r="GNJ208" s="784"/>
      <c r="GNK208" s="784"/>
      <c r="GNL208" s="784"/>
      <c r="GNM208" s="784"/>
      <c r="GNN208" s="784"/>
      <c r="GNO208" s="784"/>
      <c r="GNP208" s="784"/>
      <c r="GNQ208" s="784"/>
      <c r="GNR208" s="784"/>
      <c r="GNS208" s="784"/>
      <c r="GNT208" s="784"/>
      <c r="GNU208" s="784"/>
      <c r="GNV208" s="784"/>
      <c r="GNW208" s="784"/>
      <c r="GNX208" s="784"/>
      <c r="GNY208" s="784"/>
      <c r="GNZ208" s="784"/>
      <c r="GOA208" s="784"/>
      <c r="GOB208" s="784"/>
      <c r="GOC208" s="784"/>
      <c r="GOD208" s="784"/>
      <c r="GOE208" s="784"/>
      <c r="GOF208" s="784"/>
      <c r="GOG208" s="784"/>
      <c r="GOH208" s="784"/>
      <c r="GOI208" s="784"/>
      <c r="GOJ208" s="784"/>
      <c r="GOK208" s="784"/>
      <c r="GOL208" s="784"/>
      <c r="GOM208" s="784"/>
      <c r="GON208" s="784"/>
      <c r="GOO208" s="784"/>
      <c r="GOP208" s="784"/>
      <c r="GOQ208" s="784"/>
      <c r="GOR208" s="784"/>
      <c r="GOS208" s="784"/>
      <c r="GOT208" s="784"/>
      <c r="GOU208" s="784"/>
      <c r="GOV208" s="784"/>
      <c r="GOW208" s="784"/>
      <c r="GOX208" s="784"/>
      <c r="GOY208" s="784"/>
      <c r="GOZ208" s="784"/>
      <c r="GPA208" s="784"/>
      <c r="GPB208" s="784"/>
      <c r="GPC208" s="784"/>
      <c r="GPD208" s="784"/>
      <c r="GPE208" s="784"/>
      <c r="GPF208" s="784"/>
      <c r="GPG208" s="784"/>
      <c r="GPH208" s="784"/>
      <c r="GPI208" s="784"/>
      <c r="GPJ208" s="784"/>
      <c r="GPK208" s="784"/>
      <c r="GPL208" s="784"/>
      <c r="GPM208" s="784"/>
      <c r="GPN208" s="784"/>
      <c r="GPO208" s="784"/>
      <c r="GPP208" s="784"/>
      <c r="GPQ208" s="784"/>
      <c r="GPR208" s="784"/>
      <c r="GPS208" s="784"/>
      <c r="GPT208" s="784"/>
      <c r="GPU208" s="784"/>
      <c r="GPV208" s="784"/>
      <c r="GPW208" s="784"/>
      <c r="GPX208" s="784"/>
      <c r="GPY208" s="784"/>
      <c r="GPZ208" s="784"/>
      <c r="GQA208" s="784"/>
      <c r="GQB208" s="784"/>
      <c r="GQC208" s="784"/>
      <c r="GQD208" s="784"/>
      <c r="GQE208" s="784"/>
      <c r="GQF208" s="784"/>
      <c r="GQG208" s="784"/>
      <c r="GQH208" s="784"/>
      <c r="GQI208" s="784"/>
      <c r="GQJ208" s="784"/>
      <c r="GQK208" s="784"/>
      <c r="GQL208" s="784"/>
      <c r="GQM208" s="784"/>
      <c r="GQN208" s="784"/>
      <c r="GQO208" s="784"/>
      <c r="GQP208" s="784"/>
      <c r="GQQ208" s="784"/>
      <c r="GQR208" s="784"/>
      <c r="GQS208" s="784"/>
      <c r="GQT208" s="784"/>
      <c r="GQU208" s="784"/>
      <c r="GQV208" s="784"/>
      <c r="GQW208" s="784"/>
      <c r="GQX208" s="784"/>
      <c r="GQY208" s="784"/>
      <c r="GQZ208" s="784"/>
      <c r="GRA208" s="784"/>
      <c r="GRB208" s="784"/>
      <c r="GRC208" s="784"/>
      <c r="GRD208" s="784"/>
      <c r="GRE208" s="784"/>
      <c r="GRF208" s="784"/>
      <c r="GRG208" s="784"/>
      <c r="GRH208" s="784"/>
      <c r="GRI208" s="784"/>
      <c r="GRJ208" s="784"/>
      <c r="GRK208" s="784"/>
      <c r="GRL208" s="784"/>
      <c r="GRM208" s="784"/>
      <c r="GRN208" s="784"/>
      <c r="GRO208" s="784"/>
      <c r="GRP208" s="784"/>
      <c r="GRQ208" s="784"/>
      <c r="GRR208" s="784"/>
      <c r="GRS208" s="784"/>
      <c r="GRT208" s="784"/>
      <c r="GRU208" s="784"/>
      <c r="GRV208" s="784"/>
      <c r="GRW208" s="784"/>
      <c r="GRX208" s="784"/>
      <c r="GRY208" s="784"/>
      <c r="GRZ208" s="784"/>
      <c r="GSA208" s="784"/>
      <c r="GSB208" s="784"/>
      <c r="GSC208" s="784"/>
      <c r="GSD208" s="784"/>
      <c r="GSE208" s="784"/>
      <c r="GSF208" s="784"/>
      <c r="GSG208" s="784"/>
      <c r="GSH208" s="784"/>
      <c r="GSI208" s="784"/>
      <c r="GSJ208" s="784"/>
      <c r="GSK208" s="784"/>
      <c r="GSL208" s="784"/>
      <c r="GSM208" s="784"/>
      <c r="GSN208" s="784"/>
      <c r="GSO208" s="784"/>
      <c r="GSP208" s="784"/>
      <c r="GSQ208" s="784"/>
      <c r="GSR208" s="784"/>
      <c r="GSS208" s="784"/>
      <c r="GST208" s="784"/>
      <c r="GSU208" s="784"/>
      <c r="GSV208" s="784"/>
      <c r="GSW208" s="784"/>
      <c r="GSX208" s="784"/>
      <c r="GSY208" s="784"/>
      <c r="GSZ208" s="784"/>
      <c r="GTA208" s="784"/>
      <c r="GTB208" s="784"/>
      <c r="GTC208" s="784"/>
      <c r="GTD208" s="784"/>
      <c r="GTE208" s="784"/>
      <c r="GTF208" s="784"/>
      <c r="GTG208" s="784"/>
      <c r="GTH208" s="784"/>
      <c r="GTI208" s="784"/>
      <c r="GTJ208" s="784"/>
      <c r="GTK208" s="784"/>
      <c r="GTL208" s="784"/>
      <c r="GTM208" s="784"/>
      <c r="GTN208" s="784"/>
      <c r="GTO208" s="784"/>
      <c r="GTP208" s="784"/>
      <c r="GTQ208" s="784"/>
      <c r="GTR208" s="784"/>
      <c r="GTS208" s="784"/>
      <c r="GTT208" s="784"/>
      <c r="GTU208" s="784"/>
      <c r="GTV208" s="784"/>
      <c r="GTW208" s="784"/>
      <c r="GTX208" s="784"/>
      <c r="GTY208" s="784"/>
      <c r="GTZ208" s="784"/>
      <c r="GUA208" s="784"/>
      <c r="GUB208" s="784"/>
      <c r="GUC208" s="784"/>
      <c r="GUD208" s="784"/>
      <c r="GUE208" s="784"/>
      <c r="GUF208" s="784"/>
      <c r="GUG208" s="784"/>
      <c r="GUH208" s="784"/>
      <c r="GUI208" s="784"/>
      <c r="GUJ208" s="784"/>
      <c r="GUK208" s="784"/>
      <c r="GUL208" s="784"/>
      <c r="GUM208" s="784"/>
      <c r="GUN208" s="784"/>
      <c r="GUO208" s="784"/>
      <c r="GUP208" s="784"/>
      <c r="GUQ208" s="784"/>
      <c r="GUR208" s="784"/>
      <c r="GUS208" s="784"/>
      <c r="GUT208" s="784"/>
      <c r="GUU208" s="784"/>
      <c r="GUV208" s="784"/>
      <c r="GUW208" s="784"/>
      <c r="GUX208" s="784"/>
      <c r="GUY208" s="784"/>
      <c r="GUZ208" s="784"/>
      <c r="GVA208" s="784"/>
      <c r="GVB208" s="784"/>
      <c r="GVC208" s="784"/>
      <c r="GVD208" s="784"/>
      <c r="GVE208" s="784"/>
      <c r="GVF208" s="784"/>
      <c r="GVG208" s="784"/>
      <c r="GVH208" s="784"/>
      <c r="GVI208" s="784"/>
      <c r="GVJ208" s="784"/>
      <c r="GVK208" s="784"/>
      <c r="GVL208" s="784"/>
      <c r="GVM208" s="784"/>
      <c r="GVN208" s="784"/>
      <c r="GVO208" s="784"/>
      <c r="GVP208" s="784"/>
      <c r="GVQ208" s="784"/>
      <c r="GVR208" s="784"/>
      <c r="GVS208" s="784"/>
      <c r="GVT208" s="784"/>
      <c r="GVU208" s="784"/>
      <c r="GVV208" s="784"/>
      <c r="GVW208" s="784"/>
      <c r="GVX208" s="784"/>
      <c r="GVY208" s="784"/>
      <c r="GVZ208" s="784"/>
      <c r="GWA208" s="784"/>
      <c r="GWB208" s="784"/>
      <c r="GWC208" s="784"/>
      <c r="GWD208" s="784"/>
      <c r="GWE208" s="784"/>
      <c r="GWF208" s="784"/>
      <c r="GWG208" s="784"/>
      <c r="GWH208" s="784"/>
      <c r="GWI208" s="784"/>
      <c r="GWJ208" s="784"/>
      <c r="GWK208" s="784"/>
      <c r="GWL208" s="784"/>
      <c r="GWM208" s="784"/>
      <c r="GWN208" s="784"/>
      <c r="GWO208" s="784"/>
      <c r="GWP208" s="784"/>
      <c r="GWQ208" s="784"/>
      <c r="GWR208" s="784"/>
      <c r="GWS208" s="784"/>
      <c r="GWT208" s="784"/>
      <c r="GWU208" s="784"/>
      <c r="GWV208" s="784"/>
      <c r="GWW208" s="784"/>
      <c r="GWX208" s="784"/>
      <c r="GWY208" s="784"/>
      <c r="GWZ208" s="784"/>
      <c r="GXA208" s="784"/>
      <c r="GXB208" s="784"/>
      <c r="GXC208" s="784"/>
      <c r="GXD208" s="784"/>
      <c r="GXE208" s="784"/>
      <c r="GXF208" s="784"/>
      <c r="GXG208" s="784"/>
      <c r="GXH208" s="784"/>
      <c r="GXI208" s="784"/>
      <c r="GXJ208" s="784"/>
      <c r="GXK208" s="784"/>
      <c r="GXL208" s="784"/>
      <c r="GXM208" s="784"/>
      <c r="GXN208" s="784"/>
      <c r="GXO208" s="784"/>
      <c r="GXP208" s="784"/>
      <c r="GXQ208" s="784"/>
      <c r="GXR208" s="784"/>
      <c r="GXS208" s="784"/>
      <c r="GXT208" s="784"/>
      <c r="GXU208" s="784"/>
      <c r="GXV208" s="784"/>
      <c r="GXW208" s="784"/>
      <c r="GXX208" s="784"/>
      <c r="GXY208" s="784"/>
      <c r="GXZ208" s="784"/>
      <c r="GYA208" s="784"/>
      <c r="GYB208" s="784"/>
      <c r="GYC208" s="784"/>
      <c r="GYD208" s="784"/>
      <c r="GYE208" s="784"/>
      <c r="GYF208" s="784"/>
      <c r="GYG208" s="784"/>
      <c r="GYH208" s="784"/>
      <c r="GYI208" s="784"/>
      <c r="GYJ208" s="784"/>
      <c r="GYK208" s="784"/>
      <c r="GYL208" s="784"/>
      <c r="GYM208" s="784"/>
      <c r="GYN208" s="784"/>
      <c r="GYO208" s="784"/>
      <c r="GYP208" s="784"/>
      <c r="GYQ208" s="784"/>
      <c r="GYR208" s="784"/>
      <c r="GYS208" s="784"/>
      <c r="GYT208" s="784"/>
      <c r="GYU208" s="784"/>
      <c r="GYV208" s="784"/>
      <c r="GYW208" s="784"/>
      <c r="GYX208" s="784"/>
      <c r="GYY208" s="784"/>
      <c r="GYZ208" s="784"/>
      <c r="GZA208" s="784"/>
      <c r="GZB208" s="784"/>
      <c r="GZC208" s="784"/>
      <c r="GZD208" s="784"/>
      <c r="GZE208" s="784"/>
      <c r="GZF208" s="784"/>
      <c r="GZG208" s="784"/>
      <c r="GZH208" s="784"/>
      <c r="GZI208" s="784"/>
      <c r="GZJ208" s="784"/>
      <c r="GZK208" s="784"/>
      <c r="GZL208" s="784"/>
      <c r="GZM208" s="784"/>
      <c r="GZN208" s="784"/>
      <c r="GZO208" s="784"/>
      <c r="GZP208" s="784"/>
      <c r="GZQ208" s="784"/>
      <c r="GZR208" s="784"/>
      <c r="GZS208" s="784"/>
      <c r="GZT208" s="784"/>
      <c r="GZU208" s="784"/>
      <c r="GZV208" s="784"/>
      <c r="GZW208" s="784"/>
      <c r="GZX208" s="784"/>
      <c r="GZY208" s="784"/>
      <c r="GZZ208" s="784"/>
      <c r="HAA208" s="784"/>
      <c r="HAB208" s="784"/>
      <c r="HAC208" s="784"/>
      <c r="HAD208" s="784"/>
      <c r="HAE208" s="784"/>
      <c r="HAF208" s="784"/>
      <c r="HAG208" s="784"/>
      <c r="HAH208" s="784"/>
      <c r="HAI208" s="784"/>
      <c r="HAJ208" s="784"/>
      <c r="HAK208" s="784"/>
      <c r="HAL208" s="784"/>
      <c r="HAM208" s="784"/>
      <c r="HAN208" s="784"/>
      <c r="HAO208" s="784"/>
      <c r="HAP208" s="784"/>
      <c r="HAQ208" s="784"/>
      <c r="HAR208" s="784"/>
      <c r="HAS208" s="784"/>
      <c r="HAT208" s="784"/>
      <c r="HAU208" s="784"/>
      <c r="HAV208" s="784"/>
      <c r="HAW208" s="784"/>
      <c r="HAX208" s="784"/>
      <c r="HAY208" s="784"/>
      <c r="HAZ208" s="784"/>
      <c r="HBA208" s="784"/>
      <c r="HBB208" s="784"/>
      <c r="HBC208" s="784"/>
      <c r="HBD208" s="784"/>
      <c r="HBE208" s="784"/>
      <c r="HBF208" s="784"/>
      <c r="HBG208" s="784"/>
      <c r="HBH208" s="784"/>
      <c r="HBI208" s="784"/>
      <c r="HBJ208" s="784"/>
      <c r="HBK208" s="784"/>
      <c r="HBL208" s="784"/>
      <c r="HBM208" s="784"/>
      <c r="HBN208" s="784"/>
      <c r="HBO208" s="784"/>
      <c r="HBP208" s="784"/>
      <c r="HBQ208" s="784"/>
      <c r="HBR208" s="784"/>
      <c r="HBS208" s="784"/>
      <c r="HBT208" s="784"/>
      <c r="HBU208" s="784"/>
      <c r="HBV208" s="784"/>
      <c r="HBW208" s="784"/>
      <c r="HBX208" s="784"/>
      <c r="HBY208" s="784"/>
      <c r="HBZ208" s="784"/>
      <c r="HCA208" s="784"/>
      <c r="HCB208" s="784"/>
      <c r="HCC208" s="784"/>
      <c r="HCD208" s="784"/>
      <c r="HCE208" s="784"/>
      <c r="HCF208" s="784"/>
      <c r="HCG208" s="784"/>
      <c r="HCH208" s="784"/>
      <c r="HCI208" s="784"/>
      <c r="HCJ208" s="784"/>
      <c r="HCK208" s="784"/>
      <c r="HCL208" s="784"/>
      <c r="HCM208" s="784"/>
      <c r="HCN208" s="784"/>
      <c r="HCO208" s="784"/>
      <c r="HCP208" s="784"/>
      <c r="HCQ208" s="784"/>
      <c r="HCR208" s="784"/>
      <c r="HCS208" s="784"/>
      <c r="HCT208" s="784"/>
      <c r="HCU208" s="784"/>
      <c r="HCV208" s="784"/>
      <c r="HCW208" s="784"/>
      <c r="HCX208" s="784"/>
      <c r="HCY208" s="784"/>
      <c r="HCZ208" s="784"/>
      <c r="HDA208" s="784"/>
      <c r="HDB208" s="784"/>
      <c r="HDC208" s="784"/>
      <c r="HDD208" s="784"/>
      <c r="HDE208" s="784"/>
      <c r="HDF208" s="784"/>
      <c r="HDG208" s="784"/>
      <c r="HDH208" s="784"/>
      <c r="HDI208" s="784"/>
      <c r="HDJ208" s="784"/>
      <c r="HDK208" s="784"/>
      <c r="HDL208" s="784"/>
      <c r="HDM208" s="784"/>
      <c r="HDN208" s="784"/>
      <c r="HDO208" s="784"/>
      <c r="HDP208" s="784"/>
      <c r="HDQ208" s="784"/>
      <c r="HDR208" s="784"/>
      <c r="HDS208" s="784"/>
      <c r="HDT208" s="784"/>
      <c r="HDU208" s="784"/>
      <c r="HDV208" s="784"/>
      <c r="HDW208" s="784"/>
      <c r="HDX208" s="784"/>
      <c r="HDY208" s="784"/>
      <c r="HDZ208" s="784"/>
      <c r="HEA208" s="784"/>
      <c r="HEB208" s="784"/>
      <c r="HEC208" s="784"/>
      <c r="HED208" s="784"/>
      <c r="HEE208" s="784"/>
      <c r="HEF208" s="784"/>
      <c r="HEG208" s="784"/>
      <c r="HEH208" s="784"/>
      <c r="HEI208" s="784"/>
      <c r="HEJ208" s="784"/>
      <c r="HEK208" s="784"/>
      <c r="HEL208" s="784"/>
      <c r="HEM208" s="784"/>
      <c r="HEN208" s="784"/>
      <c r="HEO208" s="784"/>
      <c r="HEP208" s="784"/>
      <c r="HEQ208" s="784"/>
      <c r="HER208" s="784"/>
      <c r="HES208" s="784"/>
      <c r="HET208" s="784"/>
      <c r="HEU208" s="784"/>
      <c r="HEV208" s="784"/>
      <c r="HEW208" s="784"/>
      <c r="HEX208" s="784"/>
      <c r="HEY208" s="784"/>
      <c r="HEZ208" s="784"/>
      <c r="HFA208" s="784"/>
      <c r="HFB208" s="784"/>
      <c r="HFC208" s="784"/>
      <c r="HFD208" s="784"/>
      <c r="HFE208" s="784"/>
      <c r="HFF208" s="784"/>
      <c r="HFG208" s="784"/>
      <c r="HFH208" s="784"/>
      <c r="HFI208" s="784"/>
      <c r="HFJ208" s="784"/>
      <c r="HFK208" s="784"/>
      <c r="HFL208" s="784"/>
      <c r="HFM208" s="784"/>
      <c r="HFN208" s="784"/>
      <c r="HFO208" s="784"/>
      <c r="HFP208" s="784"/>
      <c r="HFQ208" s="784"/>
      <c r="HFR208" s="784"/>
      <c r="HFS208" s="784"/>
      <c r="HFT208" s="784"/>
      <c r="HFU208" s="784"/>
      <c r="HFV208" s="784"/>
      <c r="HFW208" s="784"/>
      <c r="HFX208" s="784"/>
      <c r="HFY208" s="784"/>
      <c r="HFZ208" s="784"/>
      <c r="HGA208" s="784"/>
      <c r="HGB208" s="784"/>
      <c r="HGC208" s="784"/>
      <c r="HGD208" s="784"/>
      <c r="HGE208" s="784"/>
      <c r="HGF208" s="784"/>
      <c r="HGG208" s="784"/>
      <c r="HGH208" s="784"/>
      <c r="HGI208" s="784"/>
      <c r="HGJ208" s="784"/>
      <c r="HGK208" s="784"/>
      <c r="HGL208" s="784"/>
      <c r="HGM208" s="784"/>
      <c r="HGN208" s="784"/>
      <c r="HGO208" s="784"/>
      <c r="HGP208" s="784"/>
      <c r="HGQ208" s="784"/>
      <c r="HGR208" s="784"/>
      <c r="HGS208" s="784"/>
      <c r="HGT208" s="784"/>
      <c r="HGU208" s="784"/>
      <c r="HGV208" s="784"/>
      <c r="HGW208" s="784"/>
      <c r="HGX208" s="784"/>
      <c r="HGY208" s="784"/>
      <c r="HGZ208" s="784"/>
      <c r="HHA208" s="784"/>
      <c r="HHB208" s="784"/>
      <c r="HHC208" s="784"/>
      <c r="HHD208" s="784"/>
      <c r="HHE208" s="784"/>
      <c r="HHF208" s="784"/>
      <c r="HHG208" s="784"/>
      <c r="HHH208" s="784"/>
      <c r="HHI208" s="784"/>
      <c r="HHJ208" s="784"/>
      <c r="HHK208" s="784"/>
      <c r="HHL208" s="784"/>
      <c r="HHM208" s="784"/>
      <c r="HHN208" s="784"/>
      <c r="HHO208" s="784"/>
      <c r="HHP208" s="784"/>
      <c r="HHQ208" s="784"/>
      <c r="HHR208" s="784"/>
      <c r="HHS208" s="784"/>
      <c r="HHT208" s="784"/>
      <c r="HHU208" s="784"/>
      <c r="HHV208" s="784"/>
      <c r="HHW208" s="784"/>
      <c r="HHX208" s="784"/>
      <c r="HHY208" s="784"/>
      <c r="HHZ208" s="784"/>
      <c r="HIA208" s="784"/>
      <c r="HIB208" s="784"/>
      <c r="HIC208" s="784"/>
      <c r="HID208" s="784"/>
      <c r="HIE208" s="784"/>
      <c r="HIF208" s="784"/>
      <c r="HIG208" s="784"/>
      <c r="HIH208" s="784"/>
      <c r="HII208" s="784"/>
      <c r="HIJ208" s="784"/>
      <c r="HIK208" s="784"/>
      <c r="HIL208" s="784"/>
      <c r="HIM208" s="784"/>
      <c r="HIN208" s="784"/>
      <c r="HIO208" s="784"/>
      <c r="HIP208" s="784"/>
      <c r="HIQ208" s="784"/>
      <c r="HIR208" s="784"/>
      <c r="HIS208" s="784"/>
      <c r="HIT208" s="784"/>
      <c r="HIU208" s="784"/>
      <c r="HIV208" s="784"/>
      <c r="HIW208" s="784"/>
      <c r="HIX208" s="784"/>
      <c r="HIY208" s="784"/>
      <c r="HIZ208" s="784"/>
      <c r="HJA208" s="784"/>
      <c r="HJB208" s="784"/>
      <c r="HJC208" s="784"/>
      <c r="HJD208" s="784"/>
      <c r="HJE208" s="784"/>
      <c r="HJF208" s="784"/>
      <c r="HJG208" s="784"/>
      <c r="HJH208" s="784"/>
      <c r="HJI208" s="784"/>
      <c r="HJJ208" s="784"/>
      <c r="HJK208" s="784"/>
      <c r="HJL208" s="784"/>
      <c r="HJM208" s="784"/>
      <c r="HJN208" s="784"/>
      <c r="HJO208" s="784"/>
      <c r="HJP208" s="784"/>
      <c r="HJQ208" s="784"/>
      <c r="HJR208" s="784"/>
      <c r="HJS208" s="784"/>
      <c r="HJT208" s="784"/>
      <c r="HJU208" s="784"/>
      <c r="HJV208" s="784"/>
      <c r="HJW208" s="784"/>
      <c r="HJX208" s="784"/>
      <c r="HJY208" s="784"/>
      <c r="HJZ208" s="784"/>
      <c r="HKA208" s="784"/>
      <c r="HKB208" s="784"/>
      <c r="HKC208" s="784"/>
      <c r="HKD208" s="784"/>
      <c r="HKE208" s="784"/>
      <c r="HKF208" s="784"/>
      <c r="HKG208" s="784"/>
      <c r="HKH208" s="784"/>
      <c r="HKI208" s="784"/>
      <c r="HKJ208" s="784"/>
      <c r="HKK208" s="784"/>
      <c r="HKL208" s="784"/>
      <c r="HKM208" s="784"/>
      <c r="HKN208" s="784"/>
      <c r="HKO208" s="784"/>
      <c r="HKP208" s="784"/>
      <c r="HKQ208" s="784"/>
      <c r="HKR208" s="784"/>
      <c r="HKS208" s="784"/>
      <c r="HKT208" s="784"/>
      <c r="HKU208" s="784"/>
      <c r="HKV208" s="784"/>
      <c r="HKW208" s="784"/>
      <c r="HKX208" s="784"/>
      <c r="HKY208" s="784"/>
      <c r="HKZ208" s="784"/>
      <c r="HLA208" s="784"/>
      <c r="HLB208" s="784"/>
      <c r="HLC208" s="784"/>
      <c r="HLD208" s="784"/>
      <c r="HLE208" s="784"/>
      <c r="HLF208" s="784"/>
      <c r="HLG208" s="784"/>
      <c r="HLH208" s="784"/>
      <c r="HLI208" s="784"/>
      <c r="HLJ208" s="784"/>
      <c r="HLK208" s="784"/>
      <c r="HLL208" s="784"/>
      <c r="HLM208" s="784"/>
      <c r="HLN208" s="784"/>
      <c r="HLO208" s="784"/>
      <c r="HLP208" s="784"/>
      <c r="HLQ208" s="784"/>
      <c r="HLR208" s="784"/>
      <c r="HLS208" s="784"/>
      <c r="HLT208" s="784"/>
      <c r="HLU208" s="784"/>
      <c r="HLV208" s="784"/>
      <c r="HLW208" s="784"/>
      <c r="HLX208" s="784"/>
      <c r="HLY208" s="784"/>
      <c r="HLZ208" s="784"/>
      <c r="HMA208" s="784"/>
      <c r="HMB208" s="784"/>
      <c r="HMC208" s="784"/>
      <c r="HMD208" s="784"/>
      <c r="HME208" s="784"/>
      <c r="HMF208" s="784"/>
      <c r="HMG208" s="784"/>
      <c r="HMH208" s="784"/>
      <c r="HMI208" s="784"/>
      <c r="HMJ208" s="784"/>
      <c r="HMK208" s="784"/>
      <c r="HML208" s="784"/>
      <c r="HMM208" s="784"/>
      <c r="HMN208" s="784"/>
      <c r="HMO208" s="784"/>
      <c r="HMP208" s="784"/>
      <c r="HMQ208" s="784"/>
      <c r="HMR208" s="784"/>
      <c r="HMS208" s="784"/>
      <c r="HMT208" s="784"/>
      <c r="HMU208" s="784"/>
      <c r="HMV208" s="784"/>
      <c r="HMW208" s="784"/>
      <c r="HMX208" s="784"/>
      <c r="HMY208" s="784"/>
      <c r="HMZ208" s="784"/>
      <c r="HNA208" s="784"/>
      <c r="HNB208" s="784"/>
      <c r="HNC208" s="784"/>
      <c r="HND208" s="784"/>
      <c r="HNE208" s="784"/>
      <c r="HNF208" s="784"/>
      <c r="HNG208" s="784"/>
      <c r="HNH208" s="784"/>
      <c r="HNI208" s="784"/>
      <c r="HNJ208" s="784"/>
      <c r="HNK208" s="784"/>
      <c r="HNL208" s="784"/>
      <c r="HNM208" s="784"/>
      <c r="HNN208" s="784"/>
      <c r="HNO208" s="784"/>
      <c r="HNP208" s="784"/>
      <c r="HNQ208" s="784"/>
      <c r="HNR208" s="784"/>
      <c r="HNS208" s="784"/>
      <c r="HNT208" s="784"/>
      <c r="HNU208" s="784"/>
      <c r="HNV208" s="784"/>
      <c r="HNW208" s="784"/>
      <c r="HNX208" s="784"/>
      <c r="HNY208" s="784"/>
      <c r="HNZ208" s="784"/>
      <c r="HOA208" s="784"/>
      <c r="HOB208" s="784"/>
      <c r="HOC208" s="784"/>
      <c r="HOD208" s="784"/>
      <c r="HOE208" s="784"/>
      <c r="HOF208" s="784"/>
      <c r="HOG208" s="784"/>
      <c r="HOH208" s="784"/>
      <c r="HOI208" s="784"/>
      <c r="HOJ208" s="784"/>
      <c r="HOK208" s="784"/>
      <c r="HOL208" s="784"/>
      <c r="HOM208" s="784"/>
      <c r="HON208" s="784"/>
      <c r="HOO208" s="784"/>
      <c r="HOP208" s="784"/>
      <c r="HOQ208" s="784"/>
      <c r="HOR208" s="784"/>
      <c r="HOS208" s="784"/>
      <c r="HOT208" s="784"/>
      <c r="HOU208" s="784"/>
      <c r="HOV208" s="784"/>
      <c r="HOW208" s="784"/>
      <c r="HOX208" s="784"/>
      <c r="HOY208" s="784"/>
      <c r="HOZ208" s="784"/>
      <c r="HPA208" s="784"/>
      <c r="HPB208" s="784"/>
      <c r="HPC208" s="784"/>
      <c r="HPD208" s="784"/>
      <c r="HPE208" s="784"/>
      <c r="HPF208" s="784"/>
      <c r="HPG208" s="784"/>
      <c r="HPH208" s="784"/>
      <c r="HPI208" s="784"/>
      <c r="HPJ208" s="784"/>
      <c r="HPK208" s="784"/>
      <c r="HPL208" s="784"/>
      <c r="HPM208" s="784"/>
      <c r="HPN208" s="784"/>
      <c r="HPO208" s="784"/>
      <c r="HPP208" s="784"/>
      <c r="HPQ208" s="784"/>
      <c r="HPR208" s="784"/>
      <c r="HPS208" s="784"/>
      <c r="HPT208" s="784"/>
      <c r="HPU208" s="784"/>
      <c r="HPV208" s="784"/>
      <c r="HPW208" s="784"/>
      <c r="HPX208" s="784"/>
      <c r="HPY208" s="784"/>
      <c r="HPZ208" s="784"/>
      <c r="HQA208" s="784"/>
      <c r="HQB208" s="784"/>
      <c r="HQC208" s="784"/>
      <c r="HQD208" s="784"/>
      <c r="HQE208" s="784"/>
      <c r="HQF208" s="784"/>
      <c r="HQG208" s="784"/>
      <c r="HQH208" s="784"/>
      <c r="HQI208" s="784"/>
      <c r="HQJ208" s="784"/>
      <c r="HQK208" s="784"/>
      <c r="HQL208" s="784"/>
      <c r="HQM208" s="784"/>
      <c r="HQN208" s="784"/>
      <c r="HQO208" s="784"/>
      <c r="HQP208" s="784"/>
      <c r="HQQ208" s="784"/>
      <c r="HQR208" s="784"/>
      <c r="HQS208" s="784"/>
      <c r="HQT208" s="784"/>
      <c r="HQU208" s="784"/>
      <c r="HQV208" s="784"/>
      <c r="HQW208" s="784"/>
      <c r="HQX208" s="784"/>
      <c r="HQY208" s="784"/>
      <c r="HQZ208" s="784"/>
      <c r="HRA208" s="784"/>
      <c r="HRB208" s="784"/>
      <c r="HRC208" s="784"/>
      <c r="HRD208" s="784"/>
      <c r="HRE208" s="784"/>
      <c r="HRF208" s="784"/>
      <c r="HRG208" s="784"/>
      <c r="HRH208" s="784"/>
      <c r="HRI208" s="784"/>
      <c r="HRJ208" s="784"/>
      <c r="HRK208" s="784"/>
      <c r="HRL208" s="784"/>
      <c r="HRM208" s="784"/>
      <c r="HRN208" s="784"/>
      <c r="HRO208" s="784"/>
      <c r="HRP208" s="784"/>
      <c r="HRQ208" s="784"/>
      <c r="HRR208" s="784"/>
      <c r="HRS208" s="784"/>
      <c r="HRT208" s="784"/>
      <c r="HRU208" s="784"/>
      <c r="HRV208" s="784"/>
      <c r="HRW208" s="784"/>
      <c r="HRX208" s="784"/>
      <c r="HRY208" s="784"/>
      <c r="HRZ208" s="784"/>
      <c r="HSA208" s="784"/>
      <c r="HSB208" s="784"/>
      <c r="HSC208" s="784"/>
      <c r="HSD208" s="784"/>
      <c r="HSE208" s="784"/>
      <c r="HSF208" s="784"/>
      <c r="HSG208" s="784"/>
      <c r="HSH208" s="784"/>
      <c r="HSI208" s="784"/>
      <c r="HSJ208" s="784"/>
      <c r="HSK208" s="784"/>
      <c r="HSL208" s="784"/>
      <c r="HSM208" s="784"/>
      <c r="HSN208" s="784"/>
      <c r="HSO208" s="784"/>
      <c r="HSP208" s="784"/>
      <c r="HSQ208" s="784"/>
      <c r="HSR208" s="784"/>
      <c r="HSS208" s="784"/>
      <c r="HST208" s="784"/>
      <c r="HSU208" s="784"/>
      <c r="HSV208" s="784"/>
      <c r="HSW208" s="784"/>
      <c r="HSX208" s="784"/>
      <c r="HSY208" s="784"/>
      <c r="HSZ208" s="784"/>
      <c r="HTA208" s="784"/>
      <c r="HTB208" s="784"/>
      <c r="HTC208" s="784"/>
      <c r="HTD208" s="784"/>
      <c r="HTE208" s="784"/>
      <c r="HTF208" s="784"/>
      <c r="HTG208" s="784"/>
      <c r="HTH208" s="784"/>
      <c r="HTI208" s="784"/>
      <c r="HTJ208" s="784"/>
      <c r="HTK208" s="784"/>
      <c r="HTL208" s="784"/>
      <c r="HTM208" s="784"/>
      <c r="HTN208" s="784"/>
      <c r="HTO208" s="784"/>
      <c r="HTP208" s="784"/>
      <c r="HTQ208" s="784"/>
      <c r="HTR208" s="784"/>
      <c r="HTS208" s="784"/>
      <c r="HTT208" s="784"/>
      <c r="HTU208" s="784"/>
      <c r="HTV208" s="784"/>
      <c r="HTW208" s="784"/>
      <c r="HTX208" s="784"/>
      <c r="HTY208" s="784"/>
      <c r="HTZ208" s="784"/>
      <c r="HUA208" s="784"/>
      <c r="HUB208" s="784"/>
      <c r="HUC208" s="784"/>
      <c r="HUD208" s="784"/>
      <c r="HUE208" s="784"/>
      <c r="HUF208" s="784"/>
      <c r="HUG208" s="784"/>
      <c r="HUH208" s="784"/>
      <c r="HUI208" s="784"/>
      <c r="HUJ208" s="784"/>
      <c r="HUK208" s="784"/>
      <c r="HUL208" s="784"/>
      <c r="HUM208" s="784"/>
      <c r="HUN208" s="784"/>
      <c r="HUO208" s="784"/>
      <c r="HUP208" s="784"/>
      <c r="HUQ208" s="784"/>
      <c r="HUR208" s="784"/>
      <c r="HUS208" s="784"/>
      <c r="HUT208" s="784"/>
      <c r="HUU208" s="784"/>
      <c r="HUV208" s="784"/>
      <c r="HUW208" s="784"/>
      <c r="HUX208" s="784"/>
      <c r="HUY208" s="784"/>
      <c r="HUZ208" s="784"/>
      <c r="HVA208" s="784"/>
      <c r="HVB208" s="784"/>
      <c r="HVC208" s="784"/>
      <c r="HVD208" s="784"/>
      <c r="HVE208" s="784"/>
      <c r="HVF208" s="784"/>
      <c r="HVG208" s="784"/>
      <c r="HVH208" s="784"/>
      <c r="HVI208" s="784"/>
      <c r="HVJ208" s="784"/>
      <c r="HVK208" s="784"/>
      <c r="HVL208" s="784"/>
      <c r="HVM208" s="784"/>
      <c r="HVN208" s="784"/>
      <c r="HVO208" s="784"/>
      <c r="HVP208" s="784"/>
      <c r="HVQ208" s="784"/>
      <c r="HVR208" s="784"/>
      <c r="HVS208" s="784"/>
      <c r="HVT208" s="784"/>
      <c r="HVU208" s="784"/>
      <c r="HVV208" s="784"/>
      <c r="HVW208" s="784"/>
      <c r="HVX208" s="784"/>
      <c r="HVY208" s="784"/>
      <c r="HVZ208" s="784"/>
      <c r="HWA208" s="784"/>
      <c r="HWB208" s="784"/>
      <c r="HWC208" s="784"/>
      <c r="HWD208" s="784"/>
      <c r="HWE208" s="784"/>
      <c r="HWF208" s="784"/>
      <c r="HWG208" s="784"/>
      <c r="HWH208" s="784"/>
      <c r="HWI208" s="784"/>
      <c r="HWJ208" s="784"/>
      <c r="HWK208" s="784"/>
      <c r="HWL208" s="784"/>
      <c r="HWM208" s="784"/>
      <c r="HWN208" s="784"/>
      <c r="HWO208" s="784"/>
      <c r="HWP208" s="784"/>
      <c r="HWQ208" s="784"/>
      <c r="HWR208" s="784"/>
      <c r="HWS208" s="784"/>
      <c r="HWT208" s="784"/>
      <c r="HWU208" s="784"/>
      <c r="HWV208" s="784"/>
      <c r="HWW208" s="784"/>
      <c r="HWX208" s="784"/>
      <c r="HWY208" s="784"/>
      <c r="HWZ208" s="784"/>
      <c r="HXA208" s="784"/>
      <c r="HXB208" s="784"/>
      <c r="HXC208" s="784"/>
      <c r="HXD208" s="784"/>
      <c r="HXE208" s="784"/>
      <c r="HXF208" s="784"/>
      <c r="HXG208" s="784"/>
      <c r="HXH208" s="784"/>
      <c r="HXI208" s="784"/>
      <c r="HXJ208" s="784"/>
      <c r="HXK208" s="784"/>
      <c r="HXL208" s="784"/>
      <c r="HXM208" s="784"/>
      <c r="HXN208" s="784"/>
      <c r="HXO208" s="784"/>
      <c r="HXP208" s="784"/>
      <c r="HXQ208" s="784"/>
      <c r="HXR208" s="784"/>
      <c r="HXS208" s="784"/>
      <c r="HXT208" s="784"/>
      <c r="HXU208" s="784"/>
      <c r="HXV208" s="784"/>
      <c r="HXW208" s="784"/>
      <c r="HXX208" s="784"/>
      <c r="HXY208" s="784"/>
      <c r="HXZ208" s="784"/>
      <c r="HYA208" s="784"/>
      <c r="HYB208" s="784"/>
      <c r="HYC208" s="784"/>
      <c r="HYD208" s="784"/>
      <c r="HYE208" s="784"/>
      <c r="HYF208" s="784"/>
      <c r="HYG208" s="784"/>
      <c r="HYH208" s="784"/>
      <c r="HYI208" s="784"/>
      <c r="HYJ208" s="784"/>
      <c r="HYK208" s="784"/>
      <c r="HYL208" s="784"/>
      <c r="HYM208" s="784"/>
      <c r="HYN208" s="784"/>
      <c r="HYO208" s="784"/>
      <c r="HYP208" s="784"/>
      <c r="HYQ208" s="784"/>
      <c r="HYR208" s="784"/>
      <c r="HYS208" s="784"/>
      <c r="HYT208" s="784"/>
      <c r="HYU208" s="784"/>
      <c r="HYV208" s="784"/>
      <c r="HYW208" s="784"/>
      <c r="HYX208" s="784"/>
      <c r="HYY208" s="784"/>
      <c r="HYZ208" s="784"/>
      <c r="HZA208" s="784"/>
      <c r="HZB208" s="784"/>
      <c r="HZC208" s="784"/>
      <c r="HZD208" s="784"/>
      <c r="HZE208" s="784"/>
      <c r="HZF208" s="784"/>
      <c r="HZG208" s="784"/>
      <c r="HZH208" s="784"/>
      <c r="HZI208" s="784"/>
      <c r="HZJ208" s="784"/>
      <c r="HZK208" s="784"/>
      <c r="HZL208" s="784"/>
      <c r="HZM208" s="784"/>
      <c r="HZN208" s="784"/>
      <c r="HZO208" s="784"/>
      <c r="HZP208" s="784"/>
      <c r="HZQ208" s="784"/>
      <c r="HZR208" s="784"/>
      <c r="HZS208" s="784"/>
      <c r="HZT208" s="784"/>
      <c r="HZU208" s="784"/>
      <c r="HZV208" s="784"/>
      <c r="HZW208" s="784"/>
      <c r="HZX208" s="784"/>
      <c r="HZY208" s="784"/>
      <c r="HZZ208" s="784"/>
      <c r="IAA208" s="784"/>
      <c r="IAB208" s="784"/>
      <c r="IAC208" s="784"/>
      <c r="IAD208" s="784"/>
      <c r="IAE208" s="784"/>
      <c r="IAF208" s="784"/>
      <c r="IAG208" s="784"/>
      <c r="IAH208" s="784"/>
      <c r="IAI208" s="784"/>
      <c r="IAJ208" s="784"/>
      <c r="IAK208" s="784"/>
      <c r="IAL208" s="784"/>
      <c r="IAM208" s="784"/>
      <c r="IAN208" s="784"/>
      <c r="IAO208" s="784"/>
      <c r="IAP208" s="784"/>
      <c r="IAQ208" s="784"/>
      <c r="IAR208" s="784"/>
      <c r="IAS208" s="784"/>
      <c r="IAT208" s="784"/>
      <c r="IAU208" s="784"/>
      <c r="IAV208" s="784"/>
      <c r="IAW208" s="784"/>
      <c r="IAX208" s="784"/>
      <c r="IAY208" s="784"/>
      <c r="IAZ208" s="784"/>
      <c r="IBA208" s="784"/>
      <c r="IBB208" s="784"/>
      <c r="IBC208" s="784"/>
      <c r="IBD208" s="784"/>
      <c r="IBE208" s="784"/>
      <c r="IBF208" s="784"/>
      <c r="IBG208" s="784"/>
      <c r="IBH208" s="784"/>
      <c r="IBI208" s="784"/>
      <c r="IBJ208" s="784"/>
      <c r="IBK208" s="784"/>
      <c r="IBL208" s="784"/>
      <c r="IBM208" s="784"/>
      <c r="IBN208" s="784"/>
      <c r="IBO208" s="784"/>
      <c r="IBP208" s="784"/>
      <c r="IBQ208" s="784"/>
      <c r="IBR208" s="784"/>
      <c r="IBS208" s="784"/>
      <c r="IBT208" s="784"/>
      <c r="IBU208" s="784"/>
      <c r="IBV208" s="784"/>
      <c r="IBW208" s="784"/>
      <c r="IBX208" s="784"/>
      <c r="IBY208" s="784"/>
      <c r="IBZ208" s="784"/>
      <c r="ICA208" s="784"/>
      <c r="ICB208" s="784"/>
      <c r="ICC208" s="784"/>
      <c r="ICD208" s="784"/>
      <c r="ICE208" s="784"/>
      <c r="ICF208" s="784"/>
      <c r="ICG208" s="784"/>
      <c r="ICH208" s="784"/>
      <c r="ICI208" s="784"/>
      <c r="ICJ208" s="784"/>
      <c r="ICK208" s="784"/>
      <c r="ICL208" s="784"/>
      <c r="ICM208" s="784"/>
      <c r="ICN208" s="784"/>
      <c r="ICO208" s="784"/>
      <c r="ICP208" s="784"/>
      <c r="ICQ208" s="784"/>
      <c r="ICR208" s="784"/>
      <c r="ICS208" s="784"/>
      <c r="ICT208" s="784"/>
      <c r="ICU208" s="784"/>
      <c r="ICV208" s="784"/>
      <c r="ICW208" s="784"/>
      <c r="ICX208" s="784"/>
      <c r="ICY208" s="784"/>
      <c r="ICZ208" s="784"/>
      <c r="IDA208" s="784"/>
      <c r="IDB208" s="784"/>
      <c r="IDC208" s="784"/>
      <c r="IDD208" s="784"/>
      <c r="IDE208" s="784"/>
      <c r="IDF208" s="784"/>
      <c r="IDG208" s="784"/>
      <c r="IDH208" s="784"/>
      <c r="IDI208" s="784"/>
      <c r="IDJ208" s="784"/>
      <c r="IDK208" s="784"/>
      <c r="IDL208" s="784"/>
      <c r="IDM208" s="784"/>
      <c r="IDN208" s="784"/>
      <c r="IDO208" s="784"/>
      <c r="IDP208" s="784"/>
      <c r="IDQ208" s="784"/>
      <c r="IDR208" s="784"/>
      <c r="IDS208" s="784"/>
      <c r="IDT208" s="784"/>
      <c r="IDU208" s="784"/>
      <c r="IDV208" s="784"/>
      <c r="IDW208" s="784"/>
      <c r="IDX208" s="784"/>
      <c r="IDY208" s="784"/>
      <c r="IDZ208" s="784"/>
      <c r="IEA208" s="784"/>
      <c r="IEB208" s="784"/>
      <c r="IEC208" s="784"/>
      <c r="IED208" s="784"/>
      <c r="IEE208" s="784"/>
      <c r="IEF208" s="784"/>
      <c r="IEG208" s="784"/>
      <c r="IEH208" s="784"/>
      <c r="IEI208" s="784"/>
      <c r="IEJ208" s="784"/>
      <c r="IEK208" s="784"/>
      <c r="IEL208" s="784"/>
      <c r="IEM208" s="784"/>
      <c r="IEN208" s="784"/>
      <c r="IEO208" s="784"/>
      <c r="IEP208" s="784"/>
      <c r="IEQ208" s="784"/>
      <c r="IER208" s="784"/>
      <c r="IES208" s="784"/>
      <c r="IET208" s="784"/>
      <c r="IEU208" s="784"/>
      <c r="IEV208" s="784"/>
      <c r="IEW208" s="784"/>
      <c r="IEX208" s="784"/>
      <c r="IEY208" s="784"/>
      <c r="IEZ208" s="784"/>
      <c r="IFA208" s="784"/>
      <c r="IFB208" s="784"/>
      <c r="IFC208" s="784"/>
      <c r="IFD208" s="784"/>
      <c r="IFE208" s="784"/>
      <c r="IFF208" s="784"/>
      <c r="IFG208" s="784"/>
      <c r="IFH208" s="784"/>
      <c r="IFI208" s="784"/>
      <c r="IFJ208" s="784"/>
      <c r="IFK208" s="784"/>
      <c r="IFL208" s="784"/>
      <c r="IFM208" s="784"/>
      <c r="IFN208" s="784"/>
      <c r="IFO208" s="784"/>
      <c r="IFP208" s="784"/>
      <c r="IFQ208" s="784"/>
      <c r="IFR208" s="784"/>
      <c r="IFS208" s="784"/>
      <c r="IFT208" s="784"/>
      <c r="IFU208" s="784"/>
      <c r="IFV208" s="784"/>
      <c r="IFW208" s="784"/>
      <c r="IFX208" s="784"/>
      <c r="IFY208" s="784"/>
      <c r="IFZ208" s="784"/>
      <c r="IGA208" s="784"/>
      <c r="IGB208" s="784"/>
      <c r="IGC208" s="784"/>
      <c r="IGD208" s="784"/>
      <c r="IGE208" s="784"/>
      <c r="IGF208" s="784"/>
      <c r="IGG208" s="784"/>
      <c r="IGH208" s="784"/>
      <c r="IGI208" s="784"/>
      <c r="IGJ208" s="784"/>
      <c r="IGK208" s="784"/>
      <c r="IGL208" s="784"/>
      <c r="IGM208" s="784"/>
      <c r="IGN208" s="784"/>
      <c r="IGO208" s="784"/>
      <c r="IGP208" s="784"/>
      <c r="IGQ208" s="784"/>
      <c r="IGR208" s="784"/>
      <c r="IGS208" s="784"/>
      <c r="IGT208" s="784"/>
      <c r="IGU208" s="784"/>
      <c r="IGV208" s="784"/>
      <c r="IGW208" s="784"/>
      <c r="IGX208" s="784"/>
      <c r="IGY208" s="784"/>
      <c r="IGZ208" s="784"/>
      <c r="IHA208" s="784"/>
      <c r="IHB208" s="784"/>
      <c r="IHC208" s="784"/>
      <c r="IHD208" s="784"/>
      <c r="IHE208" s="784"/>
      <c r="IHF208" s="784"/>
      <c r="IHG208" s="784"/>
      <c r="IHH208" s="784"/>
      <c r="IHI208" s="784"/>
      <c r="IHJ208" s="784"/>
      <c r="IHK208" s="784"/>
      <c r="IHL208" s="784"/>
      <c r="IHM208" s="784"/>
      <c r="IHN208" s="784"/>
      <c r="IHO208" s="784"/>
      <c r="IHP208" s="784"/>
      <c r="IHQ208" s="784"/>
      <c r="IHR208" s="784"/>
      <c r="IHS208" s="784"/>
      <c r="IHT208" s="784"/>
      <c r="IHU208" s="784"/>
      <c r="IHV208" s="784"/>
      <c r="IHW208" s="784"/>
      <c r="IHX208" s="784"/>
      <c r="IHY208" s="784"/>
      <c r="IHZ208" s="784"/>
      <c r="IIA208" s="784"/>
      <c r="IIB208" s="784"/>
      <c r="IIC208" s="784"/>
      <c r="IID208" s="784"/>
      <c r="IIE208" s="784"/>
      <c r="IIF208" s="784"/>
      <c r="IIG208" s="784"/>
      <c r="IIH208" s="784"/>
      <c r="III208" s="784"/>
      <c r="IIJ208" s="784"/>
      <c r="IIK208" s="784"/>
      <c r="IIL208" s="784"/>
      <c r="IIM208" s="784"/>
      <c r="IIN208" s="784"/>
      <c r="IIO208" s="784"/>
      <c r="IIP208" s="784"/>
      <c r="IIQ208" s="784"/>
      <c r="IIR208" s="784"/>
      <c r="IIS208" s="784"/>
      <c r="IIT208" s="784"/>
      <c r="IIU208" s="784"/>
      <c r="IIV208" s="784"/>
      <c r="IIW208" s="784"/>
      <c r="IIX208" s="784"/>
      <c r="IIY208" s="784"/>
      <c r="IIZ208" s="784"/>
      <c r="IJA208" s="784"/>
      <c r="IJB208" s="784"/>
      <c r="IJC208" s="784"/>
      <c r="IJD208" s="784"/>
      <c r="IJE208" s="784"/>
      <c r="IJF208" s="784"/>
      <c r="IJG208" s="784"/>
      <c r="IJH208" s="784"/>
      <c r="IJI208" s="784"/>
      <c r="IJJ208" s="784"/>
      <c r="IJK208" s="784"/>
      <c r="IJL208" s="784"/>
      <c r="IJM208" s="784"/>
      <c r="IJN208" s="784"/>
      <c r="IJO208" s="784"/>
      <c r="IJP208" s="784"/>
      <c r="IJQ208" s="784"/>
      <c r="IJR208" s="784"/>
      <c r="IJS208" s="784"/>
      <c r="IJT208" s="784"/>
      <c r="IJU208" s="784"/>
      <c r="IJV208" s="784"/>
      <c r="IJW208" s="784"/>
      <c r="IJX208" s="784"/>
      <c r="IJY208" s="784"/>
      <c r="IJZ208" s="784"/>
      <c r="IKA208" s="784"/>
      <c r="IKB208" s="784"/>
      <c r="IKC208" s="784"/>
      <c r="IKD208" s="784"/>
      <c r="IKE208" s="784"/>
      <c r="IKF208" s="784"/>
      <c r="IKG208" s="784"/>
      <c r="IKH208" s="784"/>
      <c r="IKI208" s="784"/>
      <c r="IKJ208" s="784"/>
      <c r="IKK208" s="784"/>
      <c r="IKL208" s="784"/>
      <c r="IKM208" s="784"/>
      <c r="IKN208" s="784"/>
      <c r="IKO208" s="784"/>
      <c r="IKP208" s="784"/>
      <c r="IKQ208" s="784"/>
      <c r="IKR208" s="784"/>
      <c r="IKS208" s="784"/>
      <c r="IKT208" s="784"/>
      <c r="IKU208" s="784"/>
      <c r="IKV208" s="784"/>
      <c r="IKW208" s="784"/>
      <c r="IKX208" s="784"/>
      <c r="IKY208" s="784"/>
      <c r="IKZ208" s="784"/>
      <c r="ILA208" s="784"/>
      <c r="ILB208" s="784"/>
      <c r="ILC208" s="784"/>
      <c r="ILD208" s="784"/>
      <c r="ILE208" s="784"/>
      <c r="ILF208" s="784"/>
      <c r="ILG208" s="784"/>
      <c r="ILH208" s="784"/>
      <c r="ILI208" s="784"/>
      <c r="ILJ208" s="784"/>
      <c r="ILK208" s="784"/>
      <c r="ILL208" s="784"/>
      <c r="ILM208" s="784"/>
      <c r="ILN208" s="784"/>
      <c r="ILO208" s="784"/>
      <c r="ILP208" s="784"/>
      <c r="ILQ208" s="784"/>
      <c r="ILR208" s="784"/>
      <c r="ILS208" s="784"/>
      <c r="ILT208" s="784"/>
      <c r="ILU208" s="784"/>
      <c r="ILV208" s="784"/>
      <c r="ILW208" s="784"/>
      <c r="ILX208" s="784"/>
      <c r="ILY208" s="784"/>
      <c r="ILZ208" s="784"/>
      <c r="IMA208" s="784"/>
      <c r="IMB208" s="784"/>
      <c r="IMC208" s="784"/>
      <c r="IMD208" s="784"/>
      <c r="IME208" s="784"/>
      <c r="IMF208" s="784"/>
      <c r="IMG208" s="784"/>
      <c r="IMH208" s="784"/>
      <c r="IMI208" s="784"/>
      <c r="IMJ208" s="784"/>
      <c r="IMK208" s="784"/>
      <c r="IML208" s="784"/>
      <c r="IMM208" s="784"/>
      <c r="IMN208" s="784"/>
      <c r="IMO208" s="784"/>
      <c r="IMP208" s="784"/>
      <c r="IMQ208" s="784"/>
      <c r="IMR208" s="784"/>
      <c r="IMS208" s="784"/>
      <c r="IMT208" s="784"/>
      <c r="IMU208" s="784"/>
      <c r="IMV208" s="784"/>
      <c r="IMW208" s="784"/>
      <c r="IMX208" s="784"/>
      <c r="IMY208" s="784"/>
      <c r="IMZ208" s="784"/>
      <c r="INA208" s="784"/>
      <c r="INB208" s="784"/>
      <c r="INC208" s="784"/>
      <c r="IND208" s="784"/>
      <c r="INE208" s="784"/>
      <c r="INF208" s="784"/>
      <c r="ING208" s="784"/>
      <c r="INH208" s="784"/>
      <c r="INI208" s="784"/>
      <c r="INJ208" s="784"/>
      <c r="INK208" s="784"/>
      <c r="INL208" s="784"/>
      <c r="INM208" s="784"/>
      <c r="INN208" s="784"/>
      <c r="INO208" s="784"/>
      <c r="INP208" s="784"/>
      <c r="INQ208" s="784"/>
      <c r="INR208" s="784"/>
      <c r="INS208" s="784"/>
      <c r="INT208" s="784"/>
      <c r="INU208" s="784"/>
      <c r="INV208" s="784"/>
      <c r="INW208" s="784"/>
      <c r="INX208" s="784"/>
      <c r="INY208" s="784"/>
      <c r="INZ208" s="784"/>
      <c r="IOA208" s="784"/>
      <c r="IOB208" s="784"/>
      <c r="IOC208" s="784"/>
      <c r="IOD208" s="784"/>
      <c r="IOE208" s="784"/>
      <c r="IOF208" s="784"/>
      <c r="IOG208" s="784"/>
      <c r="IOH208" s="784"/>
      <c r="IOI208" s="784"/>
      <c r="IOJ208" s="784"/>
      <c r="IOK208" s="784"/>
      <c r="IOL208" s="784"/>
      <c r="IOM208" s="784"/>
      <c r="ION208" s="784"/>
      <c r="IOO208" s="784"/>
      <c r="IOP208" s="784"/>
      <c r="IOQ208" s="784"/>
      <c r="IOR208" s="784"/>
      <c r="IOS208" s="784"/>
      <c r="IOT208" s="784"/>
      <c r="IOU208" s="784"/>
      <c r="IOV208" s="784"/>
      <c r="IOW208" s="784"/>
      <c r="IOX208" s="784"/>
      <c r="IOY208" s="784"/>
      <c r="IOZ208" s="784"/>
      <c r="IPA208" s="784"/>
      <c r="IPB208" s="784"/>
      <c r="IPC208" s="784"/>
      <c r="IPD208" s="784"/>
      <c r="IPE208" s="784"/>
      <c r="IPF208" s="784"/>
      <c r="IPG208" s="784"/>
      <c r="IPH208" s="784"/>
      <c r="IPI208" s="784"/>
      <c r="IPJ208" s="784"/>
      <c r="IPK208" s="784"/>
      <c r="IPL208" s="784"/>
      <c r="IPM208" s="784"/>
      <c r="IPN208" s="784"/>
      <c r="IPO208" s="784"/>
      <c r="IPP208" s="784"/>
      <c r="IPQ208" s="784"/>
      <c r="IPR208" s="784"/>
      <c r="IPS208" s="784"/>
      <c r="IPT208" s="784"/>
      <c r="IPU208" s="784"/>
      <c r="IPV208" s="784"/>
      <c r="IPW208" s="784"/>
      <c r="IPX208" s="784"/>
      <c r="IPY208" s="784"/>
      <c r="IPZ208" s="784"/>
      <c r="IQA208" s="784"/>
      <c r="IQB208" s="784"/>
      <c r="IQC208" s="784"/>
      <c r="IQD208" s="784"/>
      <c r="IQE208" s="784"/>
      <c r="IQF208" s="784"/>
      <c r="IQG208" s="784"/>
      <c r="IQH208" s="784"/>
      <c r="IQI208" s="784"/>
      <c r="IQJ208" s="784"/>
      <c r="IQK208" s="784"/>
      <c r="IQL208" s="784"/>
      <c r="IQM208" s="784"/>
      <c r="IQN208" s="784"/>
      <c r="IQO208" s="784"/>
      <c r="IQP208" s="784"/>
      <c r="IQQ208" s="784"/>
      <c r="IQR208" s="784"/>
      <c r="IQS208" s="784"/>
      <c r="IQT208" s="784"/>
      <c r="IQU208" s="784"/>
      <c r="IQV208" s="784"/>
      <c r="IQW208" s="784"/>
      <c r="IQX208" s="784"/>
      <c r="IQY208" s="784"/>
      <c r="IQZ208" s="784"/>
      <c r="IRA208" s="784"/>
      <c r="IRB208" s="784"/>
      <c r="IRC208" s="784"/>
      <c r="IRD208" s="784"/>
      <c r="IRE208" s="784"/>
      <c r="IRF208" s="784"/>
      <c r="IRG208" s="784"/>
      <c r="IRH208" s="784"/>
      <c r="IRI208" s="784"/>
      <c r="IRJ208" s="784"/>
      <c r="IRK208" s="784"/>
      <c r="IRL208" s="784"/>
      <c r="IRM208" s="784"/>
      <c r="IRN208" s="784"/>
      <c r="IRO208" s="784"/>
      <c r="IRP208" s="784"/>
      <c r="IRQ208" s="784"/>
      <c r="IRR208" s="784"/>
      <c r="IRS208" s="784"/>
      <c r="IRT208" s="784"/>
      <c r="IRU208" s="784"/>
      <c r="IRV208" s="784"/>
      <c r="IRW208" s="784"/>
      <c r="IRX208" s="784"/>
      <c r="IRY208" s="784"/>
      <c r="IRZ208" s="784"/>
      <c r="ISA208" s="784"/>
      <c r="ISB208" s="784"/>
      <c r="ISC208" s="784"/>
      <c r="ISD208" s="784"/>
      <c r="ISE208" s="784"/>
      <c r="ISF208" s="784"/>
      <c r="ISG208" s="784"/>
      <c r="ISH208" s="784"/>
      <c r="ISI208" s="784"/>
      <c r="ISJ208" s="784"/>
      <c r="ISK208" s="784"/>
      <c r="ISL208" s="784"/>
      <c r="ISM208" s="784"/>
      <c r="ISN208" s="784"/>
      <c r="ISO208" s="784"/>
      <c r="ISP208" s="784"/>
      <c r="ISQ208" s="784"/>
      <c r="ISR208" s="784"/>
      <c r="ISS208" s="784"/>
      <c r="IST208" s="784"/>
      <c r="ISU208" s="784"/>
      <c r="ISV208" s="784"/>
      <c r="ISW208" s="784"/>
      <c r="ISX208" s="784"/>
      <c r="ISY208" s="784"/>
      <c r="ISZ208" s="784"/>
      <c r="ITA208" s="784"/>
      <c r="ITB208" s="784"/>
      <c r="ITC208" s="784"/>
      <c r="ITD208" s="784"/>
      <c r="ITE208" s="784"/>
      <c r="ITF208" s="784"/>
      <c r="ITG208" s="784"/>
      <c r="ITH208" s="784"/>
      <c r="ITI208" s="784"/>
      <c r="ITJ208" s="784"/>
      <c r="ITK208" s="784"/>
      <c r="ITL208" s="784"/>
      <c r="ITM208" s="784"/>
      <c r="ITN208" s="784"/>
      <c r="ITO208" s="784"/>
      <c r="ITP208" s="784"/>
      <c r="ITQ208" s="784"/>
      <c r="ITR208" s="784"/>
      <c r="ITS208" s="784"/>
      <c r="ITT208" s="784"/>
      <c r="ITU208" s="784"/>
      <c r="ITV208" s="784"/>
      <c r="ITW208" s="784"/>
      <c r="ITX208" s="784"/>
      <c r="ITY208" s="784"/>
      <c r="ITZ208" s="784"/>
      <c r="IUA208" s="784"/>
      <c r="IUB208" s="784"/>
      <c r="IUC208" s="784"/>
      <c r="IUD208" s="784"/>
      <c r="IUE208" s="784"/>
      <c r="IUF208" s="784"/>
      <c r="IUG208" s="784"/>
      <c r="IUH208" s="784"/>
      <c r="IUI208" s="784"/>
      <c r="IUJ208" s="784"/>
      <c r="IUK208" s="784"/>
      <c r="IUL208" s="784"/>
      <c r="IUM208" s="784"/>
      <c r="IUN208" s="784"/>
      <c r="IUO208" s="784"/>
      <c r="IUP208" s="784"/>
      <c r="IUQ208" s="784"/>
      <c r="IUR208" s="784"/>
      <c r="IUS208" s="784"/>
      <c r="IUT208" s="784"/>
      <c r="IUU208" s="784"/>
      <c r="IUV208" s="784"/>
      <c r="IUW208" s="784"/>
      <c r="IUX208" s="784"/>
      <c r="IUY208" s="784"/>
      <c r="IUZ208" s="784"/>
      <c r="IVA208" s="784"/>
      <c r="IVB208" s="784"/>
      <c r="IVC208" s="784"/>
      <c r="IVD208" s="784"/>
      <c r="IVE208" s="784"/>
      <c r="IVF208" s="784"/>
      <c r="IVG208" s="784"/>
      <c r="IVH208" s="784"/>
      <c r="IVI208" s="784"/>
      <c r="IVJ208" s="784"/>
      <c r="IVK208" s="784"/>
      <c r="IVL208" s="784"/>
      <c r="IVM208" s="784"/>
      <c r="IVN208" s="784"/>
      <c r="IVO208" s="784"/>
      <c r="IVP208" s="784"/>
      <c r="IVQ208" s="784"/>
      <c r="IVR208" s="784"/>
      <c r="IVS208" s="784"/>
      <c r="IVT208" s="784"/>
      <c r="IVU208" s="784"/>
      <c r="IVV208" s="784"/>
      <c r="IVW208" s="784"/>
      <c r="IVX208" s="784"/>
      <c r="IVY208" s="784"/>
      <c r="IVZ208" s="784"/>
      <c r="IWA208" s="784"/>
      <c r="IWB208" s="784"/>
      <c r="IWC208" s="784"/>
      <c r="IWD208" s="784"/>
      <c r="IWE208" s="784"/>
      <c r="IWF208" s="784"/>
      <c r="IWG208" s="784"/>
      <c r="IWH208" s="784"/>
      <c r="IWI208" s="784"/>
      <c r="IWJ208" s="784"/>
      <c r="IWK208" s="784"/>
      <c r="IWL208" s="784"/>
      <c r="IWM208" s="784"/>
      <c r="IWN208" s="784"/>
      <c r="IWO208" s="784"/>
      <c r="IWP208" s="784"/>
      <c r="IWQ208" s="784"/>
      <c r="IWR208" s="784"/>
      <c r="IWS208" s="784"/>
      <c r="IWT208" s="784"/>
      <c r="IWU208" s="784"/>
      <c r="IWV208" s="784"/>
      <c r="IWW208" s="784"/>
      <c r="IWX208" s="784"/>
      <c r="IWY208" s="784"/>
      <c r="IWZ208" s="784"/>
      <c r="IXA208" s="784"/>
      <c r="IXB208" s="784"/>
      <c r="IXC208" s="784"/>
      <c r="IXD208" s="784"/>
      <c r="IXE208" s="784"/>
      <c r="IXF208" s="784"/>
      <c r="IXG208" s="784"/>
      <c r="IXH208" s="784"/>
      <c r="IXI208" s="784"/>
      <c r="IXJ208" s="784"/>
      <c r="IXK208" s="784"/>
      <c r="IXL208" s="784"/>
      <c r="IXM208" s="784"/>
      <c r="IXN208" s="784"/>
      <c r="IXO208" s="784"/>
      <c r="IXP208" s="784"/>
      <c r="IXQ208" s="784"/>
      <c r="IXR208" s="784"/>
      <c r="IXS208" s="784"/>
      <c r="IXT208" s="784"/>
      <c r="IXU208" s="784"/>
      <c r="IXV208" s="784"/>
      <c r="IXW208" s="784"/>
      <c r="IXX208" s="784"/>
      <c r="IXY208" s="784"/>
      <c r="IXZ208" s="784"/>
      <c r="IYA208" s="784"/>
      <c r="IYB208" s="784"/>
      <c r="IYC208" s="784"/>
      <c r="IYD208" s="784"/>
      <c r="IYE208" s="784"/>
      <c r="IYF208" s="784"/>
      <c r="IYG208" s="784"/>
      <c r="IYH208" s="784"/>
      <c r="IYI208" s="784"/>
      <c r="IYJ208" s="784"/>
      <c r="IYK208" s="784"/>
      <c r="IYL208" s="784"/>
      <c r="IYM208" s="784"/>
      <c r="IYN208" s="784"/>
      <c r="IYO208" s="784"/>
      <c r="IYP208" s="784"/>
      <c r="IYQ208" s="784"/>
      <c r="IYR208" s="784"/>
      <c r="IYS208" s="784"/>
      <c r="IYT208" s="784"/>
      <c r="IYU208" s="784"/>
      <c r="IYV208" s="784"/>
      <c r="IYW208" s="784"/>
      <c r="IYX208" s="784"/>
      <c r="IYY208" s="784"/>
      <c r="IYZ208" s="784"/>
      <c r="IZA208" s="784"/>
      <c r="IZB208" s="784"/>
      <c r="IZC208" s="784"/>
      <c r="IZD208" s="784"/>
      <c r="IZE208" s="784"/>
      <c r="IZF208" s="784"/>
      <c r="IZG208" s="784"/>
      <c r="IZH208" s="784"/>
      <c r="IZI208" s="784"/>
      <c r="IZJ208" s="784"/>
      <c r="IZK208" s="784"/>
      <c r="IZL208" s="784"/>
      <c r="IZM208" s="784"/>
      <c r="IZN208" s="784"/>
      <c r="IZO208" s="784"/>
      <c r="IZP208" s="784"/>
      <c r="IZQ208" s="784"/>
      <c r="IZR208" s="784"/>
      <c r="IZS208" s="784"/>
      <c r="IZT208" s="784"/>
      <c r="IZU208" s="784"/>
      <c r="IZV208" s="784"/>
      <c r="IZW208" s="784"/>
      <c r="IZX208" s="784"/>
      <c r="IZY208" s="784"/>
      <c r="IZZ208" s="784"/>
      <c r="JAA208" s="784"/>
      <c r="JAB208" s="784"/>
      <c r="JAC208" s="784"/>
      <c r="JAD208" s="784"/>
      <c r="JAE208" s="784"/>
      <c r="JAF208" s="784"/>
      <c r="JAG208" s="784"/>
      <c r="JAH208" s="784"/>
      <c r="JAI208" s="784"/>
      <c r="JAJ208" s="784"/>
      <c r="JAK208" s="784"/>
      <c r="JAL208" s="784"/>
      <c r="JAM208" s="784"/>
      <c r="JAN208" s="784"/>
      <c r="JAO208" s="784"/>
      <c r="JAP208" s="784"/>
      <c r="JAQ208" s="784"/>
      <c r="JAR208" s="784"/>
      <c r="JAS208" s="784"/>
      <c r="JAT208" s="784"/>
      <c r="JAU208" s="784"/>
      <c r="JAV208" s="784"/>
      <c r="JAW208" s="784"/>
      <c r="JAX208" s="784"/>
      <c r="JAY208" s="784"/>
      <c r="JAZ208" s="784"/>
      <c r="JBA208" s="784"/>
      <c r="JBB208" s="784"/>
      <c r="JBC208" s="784"/>
      <c r="JBD208" s="784"/>
      <c r="JBE208" s="784"/>
      <c r="JBF208" s="784"/>
      <c r="JBG208" s="784"/>
      <c r="JBH208" s="784"/>
      <c r="JBI208" s="784"/>
      <c r="JBJ208" s="784"/>
      <c r="JBK208" s="784"/>
      <c r="JBL208" s="784"/>
      <c r="JBM208" s="784"/>
      <c r="JBN208" s="784"/>
      <c r="JBO208" s="784"/>
      <c r="JBP208" s="784"/>
      <c r="JBQ208" s="784"/>
      <c r="JBR208" s="784"/>
      <c r="JBS208" s="784"/>
      <c r="JBT208" s="784"/>
      <c r="JBU208" s="784"/>
      <c r="JBV208" s="784"/>
      <c r="JBW208" s="784"/>
      <c r="JBX208" s="784"/>
      <c r="JBY208" s="784"/>
      <c r="JBZ208" s="784"/>
      <c r="JCA208" s="784"/>
      <c r="JCB208" s="784"/>
      <c r="JCC208" s="784"/>
      <c r="JCD208" s="784"/>
      <c r="JCE208" s="784"/>
      <c r="JCF208" s="784"/>
      <c r="JCG208" s="784"/>
      <c r="JCH208" s="784"/>
      <c r="JCI208" s="784"/>
      <c r="JCJ208" s="784"/>
      <c r="JCK208" s="784"/>
      <c r="JCL208" s="784"/>
      <c r="JCM208" s="784"/>
      <c r="JCN208" s="784"/>
      <c r="JCO208" s="784"/>
      <c r="JCP208" s="784"/>
      <c r="JCQ208" s="784"/>
      <c r="JCR208" s="784"/>
      <c r="JCS208" s="784"/>
      <c r="JCT208" s="784"/>
      <c r="JCU208" s="784"/>
      <c r="JCV208" s="784"/>
      <c r="JCW208" s="784"/>
      <c r="JCX208" s="784"/>
      <c r="JCY208" s="784"/>
      <c r="JCZ208" s="784"/>
      <c r="JDA208" s="784"/>
      <c r="JDB208" s="784"/>
      <c r="JDC208" s="784"/>
      <c r="JDD208" s="784"/>
      <c r="JDE208" s="784"/>
      <c r="JDF208" s="784"/>
      <c r="JDG208" s="784"/>
      <c r="JDH208" s="784"/>
      <c r="JDI208" s="784"/>
      <c r="JDJ208" s="784"/>
      <c r="JDK208" s="784"/>
      <c r="JDL208" s="784"/>
      <c r="JDM208" s="784"/>
      <c r="JDN208" s="784"/>
      <c r="JDO208" s="784"/>
      <c r="JDP208" s="784"/>
      <c r="JDQ208" s="784"/>
      <c r="JDR208" s="784"/>
      <c r="JDS208" s="784"/>
      <c r="JDT208" s="784"/>
      <c r="JDU208" s="784"/>
      <c r="JDV208" s="784"/>
      <c r="JDW208" s="784"/>
      <c r="JDX208" s="784"/>
      <c r="JDY208" s="784"/>
      <c r="JDZ208" s="784"/>
      <c r="JEA208" s="784"/>
      <c r="JEB208" s="784"/>
      <c r="JEC208" s="784"/>
      <c r="JED208" s="784"/>
      <c r="JEE208" s="784"/>
      <c r="JEF208" s="784"/>
      <c r="JEG208" s="784"/>
      <c r="JEH208" s="784"/>
      <c r="JEI208" s="784"/>
      <c r="JEJ208" s="784"/>
      <c r="JEK208" s="784"/>
      <c r="JEL208" s="784"/>
      <c r="JEM208" s="784"/>
      <c r="JEN208" s="784"/>
      <c r="JEO208" s="784"/>
      <c r="JEP208" s="784"/>
      <c r="JEQ208" s="784"/>
      <c r="JER208" s="784"/>
      <c r="JES208" s="784"/>
      <c r="JET208" s="784"/>
      <c r="JEU208" s="784"/>
      <c r="JEV208" s="784"/>
      <c r="JEW208" s="784"/>
      <c r="JEX208" s="784"/>
      <c r="JEY208" s="784"/>
      <c r="JEZ208" s="784"/>
      <c r="JFA208" s="784"/>
      <c r="JFB208" s="784"/>
      <c r="JFC208" s="784"/>
      <c r="JFD208" s="784"/>
      <c r="JFE208" s="784"/>
      <c r="JFF208" s="784"/>
      <c r="JFG208" s="784"/>
      <c r="JFH208" s="784"/>
      <c r="JFI208" s="784"/>
      <c r="JFJ208" s="784"/>
      <c r="JFK208" s="784"/>
      <c r="JFL208" s="784"/>
      <c r="JFM208" s="784"/>
      <c r="JFN208" s="784"/>
      <c r="JFO208" s="784"/>
      <c r="JFP208" s="784"/>
      <c r="JFQ208" s="784"/>
      <c r="JFR208" s="784"/>
      <c r="JFS208" s="784"/>
      <c r="JFT208" s="784"/>
      <c r="JFU208" s="784"/>
      <c r="JFV208" s="784"/>
      <c r="JFW208" s="784"/>
      <c r="JFX208" s="784"/>
      <c r="JFY208" s="784"/>
      <c r="JFZ208" s="784"/>
      <c r="JGA208" s="784"/>
      <c r="JGB208" s="784"/>
      <c r="JGC208" s="784"/>
      <c r="JGD208" s="784"/>
      <c r="JGE208" s="784"/>
      <c r="JGF208" s="784"/>
      <c r="JGG208" s="784"/>
      <c r="JGH208" s="784"/>
      <c r="JGI208" s="784"/>
      <c r="JGJ208" s="784"/>
      <c r="JGK208" s="784"/>
      <c r="JGL208" s="784"/>
      <c r="JGM208" s="784"/>
      <c r="JGN208" s="784"/>
      <c r="JGO208" s="784"/>
      <c r="JGP208" s="784"/>
      <c r="JGQ208" s="784"/>
      <c r="JGR208" s="784"/>
      <c r="JGS208" s="784"/>
      <c r="JGT208" s="784"/>
      <c r="JGU208" s="784"/>
      <c r="JGV208" s="784"/>
      <c r="JGW208" s="784"/>
      <c r="JGX208" s="784"/>
      <c r="JGY208" s="784"/>
      <c r="JGZ208" s="784"/>
      <c r="JHA208" s="784"/>
      <c r="JHB208" s="784"/>
      <c r="JHC208" s="784"/>
      <c r="JHD208" s="784"/>
      <c r="JHE208" s="784"/>
      <c r="JHF208" s="784"/>
      <c r="JHG208" s="784"/>
      <c r="JHH208" s="784"/>
      <c r="JHI208" s="784"/>
      <c r="JHJ208" s="784"/>
      <c r="JHK208" s="784"/>
      <c r="JHL208" s="784"/>
      <c r="JHM208" s="784"/>
      <c r="JHN208" s="784"/>
      <c r="JHO208" s="784"/>
      <c r="JHP208" s="784"/>
      <c r="JHQ208" s="784"/>
      <c r="JHR208" s="784"/>
      <c r="JHS208" s="784"/>
      <c r="JHT208" s="784"/>
      <c r="JHU208" s="784"/>
      <c r="JHV208" s="784"/>
      <c r="JHW208" s="784"/>
      <c r="JHX208" s="784"/>
      <c r="JHY208" s="784"/>
      <c r="JHZ208" s="784"/>
      <c r="JIA208" s="784"/>
      <c r="JIB208" s="784"/>
      <c r="JIC208" s="784"/>
      <c r="JID208" s="784"/>
      <c r="JIE208" s="784"/>
      <c r="JIF208" s="784"/>
      <c r="JIG208" s="784"/>
      <c r="JIH208" s="784"/>
      <c r="JII208" s="784"/>
      <c r="JIJ208" s="784"/>
      <c r="JIK208" s="784"/>
      <c r="JIL208" s="784"/>
      <c r="JIM208" s="784"/>
      <c r="JIN208" s="784"/>
      <c r="JIO208" s="784"/>
      <c r="JIP208" s="784"/>
      <c r="JIQ208" s="784"/>
      <c r="JIR208" s="784"/>
      <c r="JIS208" s="784"/>
      <c r="JIT208" s="784"/>
      <c r="JIU208" s="784"/>
      <c r="JIV208" s="784"/>
      <c r="JIW208" s="784"/>
      <c r="JIX208" s="784"/>
      <c r="JIY208" s="784"/>
      <c r="JIZ208" s="784"/>
      <c r="JJA208" s="784"/>
      <c r="JJB208" s="784"/>
      <c r="JJC208" s="784"/>
      <c r="JJD208" s="784"/>
      <c r="JJE208" s="784"/>
      <c r="JJF208" s="784"/>
      <c r="JJG208" s="784"/>
      <c r="JJH208" s="784"/>
      <c r="JJI208" s="784"/>
      <c r="JJJ208" s="784"/>
      <c r="JJK208" s="784"/>
      <c r="JJL208" s="784"/>
      <c r="JJM208" s="784"/>
      <c r="JJN208" s="784"/>
      <c r="JJO208" s="784"/>
      <c r="JJP208" s="784"/>
      <c r="JJQ208" s="784"/>
      <c r="JJR208" s="784"/>
      <c r="JJS208" s="784"/>
      <c r="JJT208" s="784"/>
      <c r="JJU208" s="784"/>
      <c r="JJV208" s="784"/>
      <c r="JJW208" s="784"/>
      <c r="JJX208" s="784"/>
      <c r="JJY208" s="784"/>
      <c r="JJZ208" s="784"/>
      <c r="JKA208" s="784"/>
      <c r="JKB208" s="784"/>
      <c r="JKC208" s="784"/>
      <c r="JKD208" s="784"/>
      <c r="JKE208" s="784"/>
      <c r="JKF208" s="784"/>
      <c r="JKG208" s="784"/>
      <c r="JKH208" s="784"/>
      <c r="JKI208" s="784"/>
      <c r="JKJ208" s="784"/>
      <c r="JKK208" s="784"/>
      <c r="JKL208" s="784"/>
      <c r="JKM208" s="784"/>
      <c r="JKN208" s="784"/>
      <c r="JKO208" s="784"/>
      <c r="JKP208" s="784"/>
      <c r="JKQ208" s="784"/>
      <c r="JKR208" s="784"/>
      <c r="JKS208" s="784"/>
      <c r="JKT208" s="784"/>
      <c r="JKU208" s="784"/>
      <c r="JKV208" s="784"/>
      <c r="JKW208" s="784"/>
      <c r="JKX208" s="784"/>
      <c r="JKY208" s="784"/>
      <c r="JKZ208" s="784"/>
      <c r="JLA208" s="784"/>
      <c r="JLB208" s="784"/>
      <c r="JLC208" s="784"/>
      <c r="JLD208" s="784"/>
      <c r="JLE208" s="784"/>
      <c r="JLF208" s="784"/>
      <c r="JLG208" s="784"/>
      <c r="JLH208" s="784"/>
      <c r="JLI208" s="784"/>
      <c r="JLJ208" s="784"/>
      <c r="JLK208" s="784"/>
      <c r="JLL208" s="784"/>
      <c r="JLM208" s="784"/>
      <c r="JLN208" s="784"/>
      <c r="JLO208" s="784"/>
      <c r="JLP208" s="784"/>
      <c r="JLQ208" s="784"/>
      <c r="JLR208" s="784"/>
      <c r="JLS208" s="784"/>
      <c r="JLT208" s="784"/>
      <c r="JLU208" s="784"/>
      <c r="JLV208" s="784"/>
      <c r="JLW208" s="784"/>
      <c r="JLX208" s="784"/>
      <c r="JLY208" s="784"/>
      <c r="JLZ208" s="784"/>
      <c r="JMA208" s="784"/>
      <c r="JMB208" s="784"/>
      <c r="JMC208" s="784"/>
      <c r="JMD208" s="784"/>
      <c r="JME208" s="784"/>
      <c r="JMF208" s="784"/>
      <c r="JMG208" s="784"/>
      <c r="JMH208" s="784"/>
      <c r="JMI208" s="784"/>
      <c r="JMJ208" s="784"/>
      <c r="JMK208" s="784"/>
      <c r="JML208" s="784"/>
      <c r="JMM208" s="784"/>
      <c r="JMN208" s="784"/>
      <c r="JMO208" s="784"/>
      <c r="JMP208" s="784"/>
      <c r="JMQ208" s="784"/>
      <c r="JMR208" s="784"/>
      <c r="JMS208" s="784"/>
      <c r="JMT208" s="784"/>
      <c r="JMU208" s="784"/>
      <c r="JMV208" s="784"/>
      <c r="JMW208" s="784"/>
      <c r="JMX208" s="784"/>
      <c r="JMY208" s="784"/>
      <c r="JMZ208" s="784"/>
      <c r="JNA208" s="784"/>
      <c r="JNB208" s="784"/>
      <c r="JNC208" s="784"/>
      <c r="JND208" s="784"/>
      <c r="JNE208" s="784"/>
      <c r="JNF208" s="784"/>
      <c r="JNG208" s="784"/>
      <c r="JNH208" s="784"/>
      <c r="JNI208" s="784"/>
      <c r="JNJ208" s="784"/>
      <c r="JNK208" s="784"/>
      <c r="JNL208" s="784"/>
      <c r="JNM208" s="784"/>
      <c r="JNN208" s="784"/>
      <c r="JNO208" s="784"/>
      <c r="JNP208" s="784"/>
      <c r="JNQ208" s="784"/>
      <c r="JNR208" s="784"/>
      <c r="JNS208" s="784"/>
      <c r="JNT208" s="784"/>
      <c r="JNU208" s="784"/>
      <c r="JNV208" s="784"/>
      <c r="JNW208" s="784"/>
      <c r="JNX208" s="784"/>
      <c r="JNY208" s="784"/>
      <c r="JNZ208" s="784"/>
      <c r="JOA208" s="784"/>
      <c r="JOB208" s="784"/>
      <c r="JOC208" s="784"/>
      <c r="JOD208" s="784"/>
      <c r="JOE208" s="784"/>
      <c r="JOF208" s="784"/>
      <c r="JOG208" s="784"/>
      <c r="JOH208" s="784"/>
      <c r="JOI208" s="784"/>
      <c r="JOJ208" s="784"/>
      <c r="JOK208" s="784"/>
      <c r="JOL208" s="784"/>
      <c r="JOM208" s="784"/>
      <c r="JON208" s="784"/>
      <c r="JOO208" s="784"/>
      <c r="JOP208" s="784"/>
      <c r="JOQ208" s="784"/>
      <c r="JOR208" s="784"/>
      <c r="JOS208" s="784"/>
      <c r="JOT208" s="784"/>
      <c r="JOU208" s="784"/>
      <c r="JOV208" s="784"/>
      <c r="JOW208" s="784"/>
      <c r="JOX208" s="784"/>
      <c r="JOY208" s="784"/>
      <c r="JOZ208" s="784"/>
      <c r="JPA208" s="784"/>
      <c r="JPB208" s="784"/>
      <c r="JPC208" s="784"/>
      <c r="JPD208" s="784"/>
      <c r="JPE208" s="784"/>
      <c r="JPF208" s="784"/>
      <c r="JPG208" s="784"/>
      <c r="JPH208" s="784"/>
      <c r="JPI208" s="784"/>
      <c r="JPJ208" s="784"/>
      <c r="JPK208" s="784"/>
      <c r="JPL208" s="784"/>
      <c r="JPM208" s="784"/>
      <c r="JPN208" s="784"/>
      <c r="JPO208" s="784"/>
      <c r="JPP208" s="784"/>
      <c r="JPQ208" s="784"/>
      <c r="JPR208" s="784"/>
      <c r="JPS208" s="784"/>
      <c r="JPT208" s="784"/>
      <c r="JPU208" s="784"/>
      <c r="JPV208" s="784"/>
      <c r="JPW208" s="784"/>
      <c r="JPX208" s="784"/>
      <c r="JPY208" s="784"/>
      <c r="JPZ208" s="784"/>
      <c r="JQA208" s="784"/>
      <c r="JQB208" s="784"/>
      <c r="JQC208" s="784"/>
      <c r="JQD208" s="784"/>
      <c r="JQE208" s="784"/>
      <c r="JQF208" s="784"/>
      <c r="JQG208" s="784"/>
      <c r="JQH208" s="784"/>
      <c r="JQI208" s="784"/>
      <c r="JQJ208" s="784"/>
      <c r="JQK208" s="784"/>
      <c r="JQL208" s="784"/>
      <c r="JQM208" s="784"/>
      <c r="JQN208" s="784"/>
      <c r="JQO208" s="784"/>
      <c r="JQP208" s="784"/>
      <c r="JQQ208" s="784"/>
      <c r="JQR208" s="784"/>
      <c r="JQS208" s="784"/>
      <c r="JQT208" s="784"/>
      <c r="JQU208" s="784"/>
      <c r="JQV208" s="784"/>
      <c r="JQW208" s="784"/>
      <c r="JQX208" s="784"/>
      <c r="JQY208" s="784"/>
      <c r="JQZ208" s="784"/>
      <c r="JRA208" s="784"/>
      <c r="JRB208" s="784"/>
      <c r="JRC208" s="784"/>
      <c r="JRD208" s="784"/>
      <c r="JRE208" s="784"/>
      <c r="JRF208" s="784"/>
      <c r="JRG208" s="784"/>
      <c r="JRH208" s="784"/>
      <c r="JRI208" s="784"/>
      <c r="JRJ208" s="784"/>
      <c r="JRK208" s="784"/>
      <c r="JRL208" s="784"/>
      <c r="JRM208" s="784"/>
      <c r="JRN208" s="784"/>
      <c r="JRO208" s="784"/>
      <c r="JRP208" s="784"/>
      <c r="JRQ208" s="784"/>
      <c r="JRR208" s="784"/>
      <c r="JRS208" s="784"/>
      <c r="JRT208" s="784"/>
      <c r="JRU208" s="784"/>
      <c r="JRV208" s="784"/>
      <c r="JRW208" s="784"/>
      <c r="JRX208" s="784"/>
      <c r="JRY208" s="784"/>
      <c r="JRZ208" s="784"/>
      <c r="JSA208" s="784"/>
      <c r="JSB208" s="784"/>
      <c r="JSC208" s="784"/>
      <c r="JSD208" s="784"/>
      <c r="JSE208" s="784"/>
      <c r="JSF208" s="784"/>
      <c r="JSG208" s="784"/>
      <c r="JSH208" s="784"/>
      <c r="JSI208" s="784"/>
      <c r="JSJ208" s="784"/>
      <c r="JSK208" s="784"/>
      <c r="JSL208" s="784"/>
      <c r="JSM208" s="784"/>
      <c r="JSN208" s="784"/>
      <c r="JSO208" s="784"/>
      <c r="JSP208" s="784"/>
      <c r="JSQ208" s="784"/>
      <c r="JSR208" s="784"/>
      <c r="JSS208" s="784"/>
      <c r="JST208" s="784"/>
      <c r="JSU208" s="784"/>
      <c r="JSV208" s="784"/>
      <c r="JSW208" s="784"/>
      <c r="JSX208" s="784"/>
      <c r="JSY208" s="784"/>
      <c r="JSZ208" s="784"/>
      <c r="JTA208" s="784"/>
      <c r="JTB208" s="784"/>
      <c r="JTC208" s="784"/>
      <c r="JTD208" s="784"/>
      <c r="JTE208" s="784"/>
      <c r="JTF208" s="784"/>
      <c r="JTG208" s="784"/>
      <c r="JTH208" s="784"/>
      <c r="JTI208" s="784"/>
      <c r="JTJ208" s="784"/>
      <c r="JTK208" s="784"/>
      <c r="JTL208" s="784"/>
      <c r="JTM208" s="784"/>
      <c r="JTN208" s="784"/>
      <c r="JTO208" s="784"/>
      <c r="JTP208" s="784"/>
      <c r="JTQ208" s="784"/>
      <c r="JTR208" s="784"/>
      <c r="JTS208" s="784"/>
      <c r="JTT208" s="784"/>
      <c r="JTU208" s="784"/>
      <c r="JTV208" s="784"/>
      <c r="JTW208" s="784"/>
      <c r="JTX208" s="784"/>
      <c r="JTY208" s="784"/>
      <c r="JTZ208" s="784"/>
      <c r="JUA208" s="784"/>
      <c r="JUB208" s="784"/>
      <c r="JUC208" s="784"/>
      <c r="JUD208" s="784"/>
      <c r="JUE208" s="784"/>
      <c r="JUF208" s="784"/>
      <c r="JUG208" s="784"/>
      <c r="JUH208" s="784"/>
      <c r="JUI208" s="784"/>
      <c r="JUJ208" s="784"/>
      <c r="JUK208" s="784"/>
      <c r="JUL208" s="784"/>
      <c r="JUM208" s="784"/>
      <c r="JUN208" s="784"/>
      <c r="JUO208" s="784"/>
      <c r="JUP208" s="784"/>
      <c r="JUQ208" s="784"/>
      <c r="JUR208" s="784"/>
      <c r="JUS208" s="784"/>
      <c r="JUT208" s="784"/>
      <c r="JUU208" s="784"/>
      <c r="JUV208" s="784"/>
      <c r="JUW208" s="784"/>
      <c r="JUX208" s="784"/>
      <c r="JUY208" s="784"/>
      <c r="JUZ208" s="784"/>
      <c r="JVA208" s="784"/>
      <c r="JVB208" s="784"/>
      <c r="JVC208" s="784"/>
      <c r="JVD208" s="784"/>
      <c r="JVE208" s="784"/>
      <c r="JVF208" s="784"/>
      <c r="JVG208" s="784"/>
      <c r="JVH208" s="784"/>
      <c r="JVI208" s="784"/>
      <c r="JVJ208" s="784"/>
      <c r="JVK208" s="784"/>
      <c r="JVL208" s="784"/>
      <c r="JVM208" s="784"/>
      <c r="JVN208" s="784"/>
      <c r="JVO208" s="784"/>
      <c r="JVP208" s="784"/>
      <c r="JVQ208" s="784"/>
      <c r="JVR208" s="784"/>
      <c r="JVS208" s="784"/>
      <c r="JVT208" s="784"/>
      <c r="JVU208" s="784"/>
      <c r="JVV208" s="784"/>
      <c r="JVW208" s="784"/>
      <c r="JVX208" s="784"/>
      <c r="JVY208" s="784"/>
      <c r="JVZ208" s="784"/>
      <c r="JWA208" s="784"/>
      <c r="JWB208" s="784"/>
      <c r="JWC208" s="784"/>
      <c r="JWD208" s="784"/>
      <c r="JWE208" s="784"/>
      <c r="JWF208" s="784"/>
      <c r="JWG208" s="784"/>
      <c r="JWH208" s="784"/>
      <c r="JWI208" s="784"/>
      <c r="JWJ208" s="784"/>
      <c r="JWK208" s="784"/>
      <c r="JWL208" s="784"/>
      <c r="JWM208" s="784"/>
      <c r="JWN208" s="784"/>
      <c r="JWO208" s="784"/>
      <c r="JWP208" s="784"/>
      <c r="JWQ208" s="784"/>
      <c r="JWR208" s="784"/>
      <c r="JWS208" s="784"/>
      <c r="JWT208" s="784"/>
      <c r="JWU208" s="784"/>
      <c r="JWV208" s="784"/>
      <c r="JWW208" s="784"/>
      <c r="JWX208" s="784"/>
      <c r="JWY208" s="784"/>
      <c r="JWZ208" s="784"/>
      <c r="JXA208" s="784"/>
      <c r="JXB208" s="784"/>
      <c r="JXC208" s="784"/>
      <c r="JXD208" s="784"/>
      <c r="JXE208" s="784"/>
      <c r="JXF208" s="784"/>
      <c r="JXG208" s="784"/>
      <c r="JXH208" s="784"/>
      <c r="JXI208" s="784"/>
      <c r="JXJ208" s="784"/>
      <c r="JXK208" s="784"/>
      <c r="JXL208" s="784"/>
      <c r="JXM208" s="784"/>
      <c r="JXN208" s="784"/>
      <c r="JXO208" s="784"/>
      <c r="JXP208" s="784"/>
      <c r="JXQ208" s="784"/>
      <c r="JXR208" s="784"/>
      <c r="JXS208" s="784"/>
      <c r="JXT208" s="784"/>
      <c r="JXU208" s="784"/>
      <c r="JXV208" s="784"/>
      <c r="JXW208" s="784"/>
      <c r="JXX208" s="784"/>
      <c r="JXY208" s="784"/>
      <c r="JXZ208" s="784"/>
      <c r="JYA208" s="784"/>
      <c r="JYB208" s="784"/>
      <c r="JYC208" s="784"/>
      <c r="JYD208" s="784"/>
      <c r="JYE208" s="784"/>
      <c r="JYF208" s="784"/>
      <c r="JYG208" s="784"/>
      <c r="JYH208" s="784"/>
      <c r="JYI208" s="784"/>
      <c r="JYJ208" s="784"/>
      <c r="JYK208" s="784"/>
      <c r="JYL208" s="784"/>
      <c r="JYM208" s="784"/>
      <c r="JYN208" s="784"/>
      <c r="JYO208" s="784"/>
      <c r="JYP208" s="784"/>
      <c r="JYQ208" s="784"/>
      <c r="JYR208" s="784"/>
      <c r="JYS208" s="784"/>
      <c r="JYT208" s="784"/>
      <c r="JYU208" s="784"/>
      <c r="JYV208" s="784"/>
      <c r="JYW208" s="784"/>
      <c r="JYX208" s="784"/>
      <c r="JYY208" s="784"/>
      <c r="JYZ208" s="784"/>
      <c r="JZA208" s="784"/>
      <c r="JZB208" s="784"/>
      <c r="JZC208" s="784"/>
      <c r="JZD208" s="784"/>
      <c r="JZE208" s="784"/>
      <c r="JZF208" s="784"/>
      <c r="JZG208" s="784"/>
      <c r="JZH208" s="784"/>
      <c r="JZI208" s="784"/>
      <c r="JZJ208" s="784"/>
      <c r="JZK208" s="784"/>
      <c r="JZL208" s="784"/>
      <c r="JZM208" s="784"/>
      <c r="JZN208" s="784"/>
      <c r="JZO208" s="784"/>
      <c r="JZP208" s="784"/>
      <c r="JZQ208" s="784"/>
      <c r="JZR208" s="784"/>
      <c r="JZS208" s="784"/>
      <c r="JZT208" s="784"/>
      <c r="JZU208" s="784"/>
      <c r="JZV208" s="784"/>
      <c r="JZW208" s="784"/>
      <c r="JZX208" s="784"/>
      <c r="JZY208" s="784"/>
      <c r="JZZ208" s="784"/>
      <c r="KAA208" s="784"/>
      <c r="KAB208" s="784"/>
      <c r="KAC208" s="784"/>
      <c r="KAD208" s="784"/>
      <c r="KAE208" s="784"/>
      <c r="KAF208" s="784"/>
      <c r="KAG208" s="784"/>
      <c r="KAH208" s="784"/>
      <c r="KAI208" s="784"/>
      <c r="KAJ208" s="784"/>
      <c r="KAK208" s="784"/>
      <c r="KAL208" s="784"/>
      <c r="KAM208" s="784"/>
      <c r="KAN208" s="784"/>
      <c r="KAO208" s="784"/>
      <c r="KAP208" s="784"/>
      <c r="KAQ208" s="784"/>
      <c r="KAR208" s="784"/>
      <c r="KAS208" s="784"/>
      <c r="KAT208" s="784"/>
      <c r="KAU208" s="784"/>
      <c r="KAV208" s="784"/>
      <c r="KAW208" s="784"/>
      <c r="KAX208" s="784"/>
      <c r="KAY208" s="784"/>
      <c r="KAZ208" s="784"/>
      <c r="KBA208" s="784"/>
      <c r="KBB208" s="784"/>
      <c r="KBC208" s="784"/>
      <c r="KBD208" s="784"/>
      <c r="KBE208" s="784"/>
      <c r="KBF208" s="784"/>
      <c r="KBG208" s="784"/>
      <c r="KBH208" s="784"/>
      <c r="KBI208" s="784"/>
      <c r="KBJ208" s="784"/>
      <c r="KBK208" s="784"/>
      <c r="KBL208" s="784"/>
      <c r="KBM208" s="784"/>
      <c r="KBN208" s="784"/>
      <c r="KBO208" s="784"/>
      <c r="KBP208" s="784"/>
      <c r="KBQ208" s="784"/>
      <c r="KBR208" s="784"/>
      <c r="KBS208" s="784"/>
      <c r="KBT208" s="784"/>
      <c r="KBU208" s="784"/>
      <c r="KBV208" s="784"/>
      <c r="KBW208" s="784"/>
      <c r="KBX208" s="784"/>
      <c r="KBY208" s="784"/>
      <c r="KBZ208" s="784"/>
      <c r="KCA208" s="784"/>
      <c r="KCB208" s="784"/>
      <c r="KCC208" s="784"/>
      <c r="KCD208" s="784"/>
      <c r="KCE208" s="784"/>
      <c r="KCF208" s="784"/>
      <c r="KCG208" s="784"/>
      <c r="KCH208" s="784"/>
      <c r="KCI208" s="784"/>
      <c r="KCJ208" s="784"/>
      <c r="KCK208" s="784"/>
      <c r="KCL208" s="784"/>
      <c r="KCM208" s="784"/>
      <c r="KCN208" s="784"/>
      <c r="KCO208" s="784"/>
      <c r="KCP208" s="784"/>
      <c r="KCQ208" s="784"/>
      <c r="KCR208" s="784"/>
      <c r="KCS208" s="784"/>
      <c r="KCT208" s="784"/>
      <c r="KCU208" s="784"/>
      <c r="KCV208" s="784"/>
      <c r="KCW208" s="784"/>
      <c r="KCX208" s="784"/>
      <c r="KCY208" s="784"/>
      <c r="KCZ208" s="784"/>
      <c r="KDA208" s="784"/>
      <c r="KDB208" s="784"/>
      <c r="KDC208" s="784"/>
      <c r="KDD208" s="784"/>
      <c r="KDE208" s="784"/>
      <c r="KDF208" s="784"/>
      <c r="KDG208" s="784"/>
      <c r="KDH208" s="784"/>
      <c r="KDI208" s="784"/>
      <c r="KDJ208" s="784"/>
      <c r="KDK208" s="784"/>
      <c r="KDL208" s="784"/>
      <c r="KDM208" s="784"/>
      <c r="KDN208" s="784"/>
      <c r="KDO208" s="784"/>
      <c r="KDP208" s="784"/>
      <c r="KDQ208" s="784"/>
      <c r="KDR208" s="784"/>
      <c r="KDS208" s="784"/>
      <c r="KDT208" s="784"/>
      <c r="KDU208" s="784"/>
      <c r="KDV208" s="784"/>
      <c r="KDW208" s="784"/>
      <c r="KDX208" s="784"/>
      <c r="KDY208" s="784"/>
      <c r="KDZ208" s="784"/>
      <c r="KEA208" s="784"/>
      <c r="KEB208" s="784"/>
      <c r="KEC208" s="784"/>
      <c r="KED208" s="784"/>
      <c r="KEE208" s="784"/>
      <c r="KEF208" s="784"/>
      <c r="KEG208" s="784"/>
      <c r="KEH208" s="784"/>
      <c r="KEI208" s="784"/>
      <c r="KEJ208" s="784"/>
      <c r="KEK208" s="784"/>
      <c r="KEL208" s="784"/>
      <c r="KEM208" s="784"/>
      <c r="KEN208" s="784"/>
      <c r="KEO208" s="784"/>
      <c r="KEP208" s="784"/>
      <c r="KEQ208" s="784"/>
      <c r="KER208" s="784"/>
      <c r="KES208" s="784"/>
      <c r="KET208" s="784"/>
      <c r="KEU208" s="784"/>
      <c r="KEV208" s="784"/>
      <c r="KEW208" s="784"/>
      <c r="KEX208" s="784"/>
      <c r="KEY208" s="784"/>
      <c r="KEZ208" s="784"/>
      <c r="KFA208" s="784"/>
      <c r="KFB208" s="784"/>
      <c r="KFC208" s="784"/>
      <c r="KFD208" s="784"/>
      <c r="KFE208" s="784"/>
      <c r="KFF208" s="784"/>
      <c r="KFG208" s="784"/>
      <c r="KFH208" s="784"/>
      <c r="KFI208" s="784"/>
      <c r="KFJ208" s="784"/>
      <c r="KFK208" s="784"/>
      <c r="KFL208" s="784"/>
      <c r="KFM208" s="784"/>
      <c r="KFN208" s="784"/>
      <c r="KFO208" s="784"/>
      <c r="KFP208" s="784"/>
      <c r="KFQ208" s="784"/>
      <c r="KFR208" s="784"/>
      <c r="KFS208" s="784"/>
      <c r="KFT208" s="784"/>
      <c r="KFU208" s="784"/>
      <c r="KFV208" s="784"/>
      <c r="KFW208" s="784"/>
      <c r="KFX208" s="784"/>
      <c r="KFY208" s="784"/>
      <c r="KFZ208" s="784"/>
      <c r="KGA208" s="784"/>
      <c r="KGB208" s="784"/>
      <c r="KGC208" s="784"/>
      <c r="KGD208" s="784"/>
      <c r="KGE208" s="784"/>
      <c r="KGF208" s="784"/>
      <c r="KGG208" s="784"/>
      <c r="KGH208" s="784"/>
      <c r="KGI208" s="784"/>
      <c r="KGJ208" s="784"/>
      <c r="KGK208" s="784"/>
      <c r="KGL208" s="784"/>
      <c r="KGM208" s="784"/>
      <c r="KGN208" s="784"/>
      <c r="KGO208" s="784"/>
      <c r="KGP208" s="784"/>
      <c r="KGQ208" s="784"/>
      <c r="KGR208" s="784"/>
      <c r="KGS208" s="784"/>
      <c r="KGT208" s="784"/>
      <c r="KGU208" s="784"/>
      <c r="KGV208" s="784"/>
      <c r="KGW208" s="784"/>
      <c r="KGX208" s="784"/>
      <c r="KGY208" s="784"/>
      <c r="KGZ208" s="784"/>
      <c r="KHA208" s="784"/>
      <c r="KHB208" s="784"/>
      <c r="KHC208" s="784"/>
      <c r="KHD208" s="784"/>
      <c r="KHE208" s="784"/>
      <c r="KHF208" s="784"/>
      <c r="KHG208" s="784"/>
      <c r="KHH208" s="784"/>
      <c r="KHI208" s="784"/>
      <c r="KHJ208" s="784"/>
      <c r="KHK208" s="784"/>
      <c r="KHL208" s="784"/>
      <c r="KHM208" s="784"/>
      <c r="KHN208" s="784"/>
      <c r="KHO208" s="784"/>
      <c r="KHP208" s="784"/>
      <c r="KHQ208" s="784"/>
      <c r="KHR208" s="784"/>
      <c r="KHS208" s="784"/>
      <c r="KHT208" s="784"/>
      <c r="KHU208" s="784"/>
      <c r="KHV208" s="784"/>
      <c r="KHW208" s="784"/>
      <c r="KHX208" s="784"/>
      <c r="KHY208" s="784"/>
      <c r="KHZ208" s="784"/>
      <c r="KIA208" s="784"/>
      <c r="KIB208" s="784"/>
      <c r="KIC208" s="784"/>
      <c r="KID208" s="784"/>
      <c r="KIE208" s="784"/>
      <c r="KIF208" s="784"/>
      <c r="KIG208" s="784"/>
      <c r="KIH208" s="784"/>
      <c r="KII208" s="784"/>
      <c r="KIJ208" s="784"/>
      <c r="KIK208" s="784"/>
      <c r="KIL208" s="784"/>
      <c r="KIM208" s="784"/>
      <c r="KIN208" s="784"/>
      <c r="KIO208" s="784"/>
      <c r="KIP208" s="784"/>
      <c r="KIQ208" s="784"/>
      <c r="KIR208" s="784"/>
      <c r="KIS208" s="784"/>
      <c r="KIT208" s="784"/>
      <c r="KIU208" s="784"/>
      <c r="KIV208" s="784"/>
      <c r="KIW208" s="784"/>
      <c r="KIX208" s="784"/>
      <c r="KIY208" s="784"/>
      <c r="KIZ208" s="784"/>
      <c r="KJA208" s="784"/>
      <c r="KJB208" s="784"/>
      <c r="KJC208" s="784"/>
      <c r="KJD208" s="784"/>
      <c r="KJE208" s="784"/>
      <c r="KJF208" s="784"/>
      <c r="KJG208" s="784"/>
      <c r="KJH208" s="784"/>
      <c r="KJI208" s="784"/>
      <c r="KJJ208" s="784"/>
      <c r="KJK208" s="784"/>
      <c r="KJL208" s="784"/>
      <c r="KJM208" s="784"/>
      <c r="KJN208" s="784"/>
      <c r="KJO208" s="784"/>
      <c r="KJP208" s="784"/>
      <c r="KJQ208" s="784"/>
      <c r="KJR208" s="784"/>
      <c r="KJS208" s="784"/>
      <c r="KJT208" s="784"/>
      <c r="KJU208" s="784"/>
      <c r="KJV208" s="784"/>
      <c r="KJW208" s="784"/>
      <c r="KJX208" s="784"/>
      <c r="KJY208" s="784"/>
      <c r="KJZ208" s="784"/>
      <c r="KKA208" s="784"/>
      <c r="KKB208" s="784"/>
      <c r="KKC208" s="784"/>
      <c r="KKD208" s="784"/>
      <c r="KKE208" s="784"/>
      <c r="KKF208" s="784"/>
      <c r="KKG208" s="784"/>
      <c r="KKH208" s="784"/>
      <c r="KKI208" s="784"/>
      <c r="KKJ208" s="784"/>
      <c r="KKK208" s="784"/>
      <c r="KKL208" s="784"/>
      <c r="KKM208" s="784"/>
      <c r="KKN208" s="784"/>
      <c r="KKO208" s="784"/>
      <c r="KKP208" s="784"/>
      <c r="KKQ208" s="784"/>
      <c r="KKR208" s="784"/>
      <c r="KKS208" s="784"/>
      <c r="KKT208" s="784"/>
      <c r="KKU208" s="784"/>
      <c r="KKV208" s="784"/>
      <c r="KKW208" s="784"/>
      <c r="KKX208" s="784"/>
      <c r="KKY208" s="784"/>
      <c r="KKZ208" s="784"/>
      <c r="KLA208" s="784"/>
      <c r="KLB208" s="784"/>
      <c r="KLC208" s="784"/>
      <c r="KLD208" s="784"/>
      <c r="KLE208" s="784"/>
      <c r="KLF208" s="784"/>
      <c r="KLG208" s="784"/>
      <c r="KLH208" s="784"/>
      <c r="KLI208" s="784"/>
      <c r="KLJ208" s="784"/>
      <c r="KLK208" s="784"/>
      <c r="KLL208" s="784"/>
      <c r="KLM208" s="784"/>
      <c r="KLN208" s="784"/>
      <c r="KLO208" s="784"/>
      <c r="KLP208" s="784"/>
      <c r="KLQ208" s="784"/>
      <c r="KLR208" s="784"/>
      <c r="KLS208" s="784"/>
      <c r="KLT208" s="784"/>
      <c r="KLU208" s="784"/>
      <c r="KLV208" s="784"/>
      <c r="KLW208" s="784"/>
      <c r="KLX208" s="784"/>
      <c r="KLY208" s="784"/>
      <c r="KLZ208" s="784"/>
      <c r="KMA208" s="784"/>
      <c r="KMB208" s="784"/>
      <c r="KMC208" s="784"/>
      <c r="KMD208" s="784"/>
      <c r="KME208" s="784"/>
      <c r="KMF208" s="784"/>
      <c r="KMG208" s="784"/>
      <c r="KMH208" s="784"/>
      <c r="KMI208" s="784"/>
      <c r="KMJ208" s="784"/>
      <c r="KMK208" s="784"/>
      <c r="KML208" s="784"/>
      <c r="KMM208" s="784"/>
      <c r="KMN208" s="784"/>
      <c r="KMO208" s="784"/>
      <c r="KMP208" s="784"/>
      <c r="KMQ208" s="784"/>
      <c r="KMR208" s="784"/>
      <c r="KMS208" s="784"/>
      <c r="KMT208" s="784"/>
      <c r="KMU208" s="784"/>
      <c r="KMV208" s="784"/>
      <c r="KMW208" s="784"/>
      <c r="KMX208" s="784"/>
      <c r="KMY208" s="784"/>
      <c r="KMZ208" s="784"/>
      <c r="KNA208" s="784"/>
      <c r="KNB208" s="784"/>
      <c r="KNC208" s="784"/>
      <c r="KND208" s="784"/>
      <c r="KNE208" s="784"/>
      <c r="KNF208" s="784"/>
      <c r="KNG208" s="784"/>
      <c r="KNH208" s="784"/>
      <c r="KNI208" s="784"/>
      <c r="KNJ208" s="784"/>
      <c r="KNK208" s="784"/>
      <c r="KNL208" s="784"/>
      <c r="KNM208" s="784"/>
      <c r="KNN208" s="784"/>
      <c r="KNO208" s="784"/>
      <c r="KNP208" s="784"/>
      <c r="KNQ208" s="784"/>
      <c r="KNR208" s="784"/>
      <c r="KNS208" s="784"/>
      <c r="KNT208" s="784"/>
      <c r="KNU208" s="784"/>
      <c r="KNV208" s="784"/>
      <c r="KNW208" s="784"/>
      <c r="KNX208" s="784"/>
      <c r="KNY208" s="784"/>
      <c r="KNZ208" s="784"/>
      <c r="KOA208" s="784"/>
      <c r="KOB208" s="784"/>
      <c r="KOC208" s="784"/>
      <c r="KOD208" s="784"/>
      <c r="KOE208" s="784"/>
      <c r="KOF208" s="784"/>
      <c r="KOG208" s="784"/>
      <c r="KOH208" s="784"/>
      <c r="KOI208" s="784"/>
      <c r="KOJ208" s="784"/>
      <c r="KOK208" s="784"/>
      <c r="KOL208" s="784"/>
      <c r="KOM208" s="784"/>
      <c r="KON208" s="784"/>
      <c r="KOO208" s="784"/>
      <c r="KOP208" s="784"/>
      <c r="KOQ208" s="784"/>
      <c r="KOR208" s="784"/>
      <c r="KOS208" s="784"/>
      <c r="KOT208" s="784"/>
      <c r="KOU208" s="784"/>
      <c r="KOV208" s="784"/>
      <c r="KOW208" s="784"/>
      <c r="KOX208" s="784"/>
      <c r="KOY208" s="784"/>
      <c r="KOZ208" s="784"/>
      <c r="KPA208" s="784"/>
      <c r="KPB208" s="784"/>
      <c r="KPC208" s="784"/>
      <c r="KPD208" s="784"/>
      <c r="KPE208" s="784"/>
      <c r="KPF208" s="784"/>
      <c r="KPG208" s="784"/>
      <c r="KPH208" s="784"/>
      <c r="KPI208" s="784"/>
      <c r="KPJ208" s="784"/>
      <c r="KPK208" s="784"/>
      <c r="KPL208" s="784"/>
      <c r="KPM208" s="784"/>
      <c r="KPN208" s="784"/>
      <c r="KPO208" s="784"/>
      <c r="KPP208" s="784"/>
      <c r="KPQ208" s="784"/>
      <c r="KPR208" s="784"/>
      <c r="KPS208" s="784"/>
      <c r="KPT208" s="784"/>
      <c r="KPU208" s="784"/>
      <c r="KPV208" s="784"/>
      <c r="KPW208" s="784"/>
      <c r="KPX208" s="784"/>
      <c r="KPY208" s="784"/>
      <c r="KPZ208" s="784"/>
      <c r="KQA208" s="784"/>
      <c r="KQB208" s="784"/>
      <c r="KQC208" s="784"/>
      <c r="KQD208" s="784"/>
      <c r="KQE208" s="784"/>
      <c r="KQF208" s="784"/>
      <c r="KQG208" s="784"/>
      <c r="KQH208" s="784"/>
      <c r="KQI208" s="784"/>
      <c r="KQJ208" s="784"/>
      <c r="KQK208" s="784"/>
      <c r="KQL208" s="784"/>
      <c r="KQM208" s="784"/>
      <c r="KQN208" s="784"/>
      <c r="KQO208" s="784"/>
      <c r="KQP208" s="784"/>
      <c r="KQQ208" s="784"/>
      <c r="KQR208" s="784"/>
      <c r="KQS208" s="784"/>
      <c r="KQT208" s="784"/>
      <c r="KQU208" s="784"/>
      <c r="KQV208" s="784"/>
      <c r="KQW208" s="784"/>
      <c r="KQX208" s="784"/>
      <c r="KQY208" s="784"/>
      <c r="KQZ208" s="784"/>
      <c r="KRA208" s="784"/>
      <c r="KRB208" s="784"/>
      <c r="KRC208" s="784"/>
      <c r="KRD208" s="784"/>
      <c r="KRE208" s="784"/>
      <c r="KRF208" s="784"/>
      <c r="KRG208" s="784"/>
      <c r="KRH208" s="784"/>
      <c r="KRI208" s="784"/>
      <c r="KRJ208" s="784"/>
      <c r="KRK208" s="784"/>
      <c r="KRL208" s="784"/>
      <c r="KRM208" s="784"/>
      <c r="KRN208" s="784"/>
      <c r="KRO208" s="784"/>
      <c r="KRP208" s="784"/>
      <c r="KRQ208" s="784"/>
      <c r="KRR208" s="784"/>
      <c r="KRS208" s="784"/>
      <c r="KRT208" s="784"/>
      <c r="KRU208" s="784"/>
      <c r="KRV208" s="784"/>
      <c r="KRW208" s="784"/>
      <c r="KRX208" s="784"/>
      <c r="KRY208" s="784"/>
      <c r="KRZ208" s="784"/>
      <c r="KSA208" s="784"/>
      <c r="KSB208" s="784"/>
      <c r="KSC208" s="784"/>
      <c r="KSD208" s="784"/>
      <c r="KSE208" s="784"/>
      <c r="KSF208" s="784"/>
      <c r="KSG208" s="784"/>
      <c r="KSH208" s="784"/>
      <c r="KSI208" s="784"/>
      <c r="KSJ208" s="784"/>
      <c r="KSK208" s="784"/>
      <c r="KSL208" s="784"/>
      <c r="KSM208" s="784"/>
      <c r="KSN208" s="784"/>
      <c r="KSO208" s="784"/>
      <c r="KSP208" s="784"/>
      <c r="KSQ208" s="784"/>
      <c r="KSR208" s="784"/>
      <c r="KSS208" s="784"/>
      <c r="KST208" s="784"/>
      <c r="KSU208" s="784"/>
      <c r="KSV208" s="784"/>
      <c r="KSW208" s="784"/>
      <c r="KSX208" s="784"/>
      <c r="KSY208" s="784"/>
      <c r="KSZ208" s="784"/>
      <c r="KTA208" s="784"/>
      <c r="KTB208" s="784"/>
      <c r="KTC208" s="784"/>
      <c r="KTD208" s="784"/>
      <c r="KTE208" s="784"/>
      <c r="KTF208" s="784"/>
      <c r="KTG208" s="784"/>
      <c r="KTH208" s="784"/>
      <c r="KTI208" s="784"/>
      <c r="KTJ208" s="784"/>
      <c r="KTK208" s="784"/>
      <c r="KTL208" s="784"/>
      <c r="KTM208" s="784"/>
      <c r="KTN208" s="784"/>
      <c r="KTO208" s="784"/>
      <c r="KTP208" s="784"/>
      <c r="KTQ208" s="784"/>
      <c r="KTR208" s="784"/>
      <c r="KTS208" s="784"/>
      <c r="KTT208" s="784"/>
      <c r="KTU208" s="784"/>
      <c r="KTV208" s="784"/>
      <c r="KTW208" s="784"/>
      <c r="KTX208" s="784"/>
      <c r="KTY208" s="784"/>
      <c r="KTZ208" s="784"/>
      <c r="KUA208" s="784"/>
      <c r="KUB208" s="784"/>
      <c r="KUC208" s="784"/>
      <c r="KUD208" s="784"/>
      <c r="KUE208" s="784"/>
      <c r="KUF208" s="784"/>
      <c r="KUG208" s="784"/>
      <c r="KUH208" s="784"/>
      <c r="KUI208" s="784"/>
      <c r="KUJ208" s="784"/>
      <c r="KUK208" s="784"/>
      <c r="KUL208" s="784"/>
      <c r="KUM208" s="784"/>
      <c r="KUN208" s="784"/>
      <c r="KUO208" s="784"/>
      <c r="KUP208" s="784"/>
      <c r="KUQ208" s="784"/>
      <c r="KUR208" s="784"/>
      <c r="KUS208" s="784"/>
      <c r="KUT208" s="784"/>
      <c r="KUU208" s="784"/>
      <c r="KUV208" s="784"/>
      <c r="KUW208" s="784"/>
      <c r="KUX208" s="784"/>
      <c r="KUY208" s="784"/>
      <c r="KUZ208" s="784"/>
      <c r="KVA208" s="784"/>
      <c r="KVB208" s="784"/>
      <c r="KVC208" s="784"/>
      <c r="KVD208" s="784"/>
      <c r="KVE208" s="784"/>
      <c r="KVF208" s="784"/>
      <c r="KVG208" s="784"/>
      <c r="KVH208" s="784"/>
      <c r="KVI208" s="784"/>
      <c r="KVJ208" s="784"/>
      <c r="KVK208" s="784"/>
      <c r="KVL208" s="784"/>
      <c r="KVM208" s="784"/>
      <c r="KVN208" s="784"/>
      <c r="KVO208" s="784"/>
      <c r="KVP208" s="784"/>
      <c r="KVQ208" s="784"/>
      <c r="KVR208" s="784"/>
      <c r="KVS208" s="784"/>
      <c r="KVT208" s="784"/>
      <c r="KVU208" s="784"/>
      <c r="KVV208" s="784"/>
      <c r="KVW208" s="784"/>
      <c r="KVX208" s="784"/>
      <c r="KVY208" s="784"/>
      <c r="KVZ208" s="784"/>
      <c r="KWA208" s="784"/>
      <c r="KWB208" s="784"/>
      <c r="KWC208" s="784"/>
      <c r="KWD208" s="784"/>
      <c r="KWE208" s="784"/>
      <c r="KWF208" s="784"/>
      <c r="KWG208" s="784"/>
      <c r="KWH208" s="784"/>
      <c r="KWI208" s="784"/>
      <c r="KWJ208" s="784"/>
      <c r="KWK208" s="784"/>
      <c r="KWL208" s="784"/>
      <c r="KWM208" s="784"/>
      <c r="KWN208" s="784"/>
      <c r="KWO208" s="784"/>
      <c r="KWP208" s="784"/>
      <c r="KWQ208" s="784"/>
      <c r="KWR208" s="784"/>
      <c r="KWS208" s="784"/>
      <c r="KWT208" s="784"/>
      <c r="KWU208" s="784"/>
      <c r="KWV208" s="784"/>
      <c r="KWW208" s="784"/>
      <c r="KWX208" s="784"/>
      <c r="KWY208" s="784"/>
      <c r="KWZ208" s="784"/>
      <c r="KXA208" s="784"/>
      <c r="KXB208" s="784"/>
      <c r="KXC208" s="784"/>
      <c r="KXD208" s="784"/>
      <c r="KXE208" s="784"/>
      <c r="KXF208" s="784"/>
      <c r="KXG208" s="784"/>
      <c r="KXH208" s="784"/>
      <c r="KXI208" s="784"/>
      <c r="KXJ208" s="784"/>
      <c r="KXK208" s="784"/>
      <c r="KXL208" s="784"/>
      <c r="KXM208" s="784"/>
      <c r="KXN208" s="784"/>
      <c r="KXO208" s="784"/>
      <c r="KXP208" s="784"/>
      <c r="KXQ208" s="784"/>
      <c r="KXR208" s="784"/>
      <c r="KXS208" s="784"/>
      <c r="KXT208" s="784"/>
      <c r="KXU208" s="784"/>
      <c r="KXV208" s="784"/>
      <c r="KXW208" s="784"/>
      <c r="KXX208" s="784"/>
      <c r="KXY208" s="784"/>
      <c r="KXZ208" s="784"/>
      <c r="KYA208" s="784"/>
      <c r="KYB208" s="784"/>
      <c r="KYC208" s="784"/>
      <c r="KYD208" s="784"/>
      <c r="KYE208" s="784"/>
      <c r="KYF208" s="784"/>
      <c r="KYG208" s="784"/>
      <c r="KYH208" s="784"/>
      <c r="KYI208" s="784"/>
      <c r="KYJ208" s="784"/>
      <c r="KYK208" s="784"/>
      <c r="KYL208" s="784"/>
      <c r="KYM208" s="784"/>
      <c r="KYN208" s="784"/>
      <c r="KYO208" s="784"/>
      <c r="KYP208" s="784"/>
      <c r="KYQ208" s="784"/>
      <c r="KYR208" s="784"/>
      <c r="KYS208" s="784"/>
      <c r="KYT208" s="784"/>
      <c r="KYU208" s="784"/>
      <c r="KYV208" s="784"/>
      <c r="KYW208" s="784"/>
      <c r="KYX208" s="784"/>
      <c r="KYY208" s="784"/>
      <c r="KYZ208" s="784"/>
      <c r="KZA208" s="784"/>
      <c r="KZB208" s="784"/>
      <c r="KZC208" s="784"/>
      <c r="KZD208" s="784"/>
      <c r="KZE208" s="784"/>
      <c r="KZF208" s="784"/>
      <c r="KZG208" s="784"/>
      <c r="KZH208" s="784"/>
      <c r="KZI208" s="784"/>
      <c r="KZJ208" s="784"/>
      <c r="KZK208" s="784"/>
      <c r="KZL208" s="784"/>
      <c r="KZM208" s="784"/>
      <c r="KZN208" s="784"/>
      <c r="KZO208" s="784"/>
      <c r="KZP208" s="784"/>
      <c r="KZQ208" s="784"/>
      <c r="KZR208" s="784"/>
      <c r="KZS208" s="784"/>
      <c r="KZT208" s="784"/>
      <c r="KZU208" s="784"/>
      <c r="KZV208" s="784"/>
      <c r="KZW208" s="784"/>
      <c r="KZX208" s="784"/>
      <c r="KZY208" s="784"/>
      <c r="KZZ208" s="784"/>
      <c r="LAA208" s="784"/>
      <c r="LAB208" s="784"/>
      <c r="LAC208" s="784"/>
      <c r="LAD208" s="784"/>
      <c r="LAE208" s="784"/>
      <c r="LAF208" s="784"/>
      <c r="LAG208" s="784"/>
      <c r="LAH208" s="784"/>
      <c r="LAI208" s="784"/>
      <c r="LAJ208" s="784"/>
      <c r="LAK208" s="784"/>
      <c r="LAL208" s="784"/>
      <c r="LAM208" s="784"/>
      <c r="LAN208" s="784"/>
      <c r="LAO208" s="784"/>
      <c r="LAP208" s="784"/>
      <c r="LAQ208" s="784"/>
      <c r="LAR208" s="784"/>
      <c r="LAS208" s="784"/>
      <c r="LAT208" s="784"/>
      <c r="LAU208" s="784"/>
      <c r="LAV208" s="784"/>
      <c r="LAW208" s="784"/>
      <c r="LAX208" s="784"/>
      <c r="LAY208" s="784"/>
      <c r="LAZ208" s="784"/>
      <c r="LBA208" s="784"/>
      <c r="LBB208" s="784"/>
      <c r="LBC208" s="784"/>
      <c r="LBD208" s="784"/>
      <c r="LBE208" s="784"/>
      <c r="LBF208" s="784"/>
      <c r="LBG208" s="784"/>
      <c r="LBH208" s="784"/>
      <c r="LBI208" s="784"/>
      <c r="LBJ208" s="784"/>
      <c r="LBK208" s="784"/>
      <c r="LBL208" s="784"/>
      <c r="LBM208" s="784"/>
      <c r="LBN208" s="784"/>
      <c r="LBO208" s="784"/>
      <c r="LBP208" s="784"/>
      <c r="LBQ208" s="784"/>
      <c r="LBR208" s="784"/>
      <c r="LBS208" s="784"/>
      <c r="LBT208" s="784"/>
      <c r="LBU208" s="784"/>
      <c r="LBV208" s="784"/>
      <c r="LBW208" s="784"/>
      <c r="LBX208" s="784"/>
      <c r="LBY208" s="784"/>
      <c r="LBZ208" s="784"/>
      <c r="LCA208" s="784"/>
      <c r="LCB208" s="784"/>
      <c r="LCC208" s="784"/>
      <c r="LCD208" s="784"/>
      <c r="LCE208" s="784"/>
      <c r="LCF208" s="784"/>
      <c r="LCG208" s="784"/>
      <c r="LCH208" s="784"/>
      <c r="LCI208" s="784"/>
      <c r="LCJ208" s="784"/>
      <c r="LCK208" s="784"/>
      <c r="LCL208" s="784"/>
      <c r="LCM208" s="784"/>
      <c r="LCN208" s="784"/>
      <c r="LCO208" s="784"/>
      <c r="LCP208" s="784"/>
      <c r="LCQ208" s="784"/>
      <c r="LCR208" s="784"/>
      <c r="LCS208" s="784"/>
      <c r="LCT208" s="784"/>
      <c r="LCU208" s="784"/>
      <c r="LCV208" s="784"/>
      <c r="LCW208" s="784"/>
      <c r="LCX208" s="784"/>
      <c r="LCY208" s="784"/>
      <c r="LCZ208" s="784"/>
      <c r="LDA208" s="784"/>
      <c r="LDB208" s="784"/>
      <c r="LDC208" s="784"/>
      <c r="LDD208" s="784"/>
      <c r="LDE208" s="784"/>
      <c r="LDF208" s="784"/>
      <c r="LDG208" s="784"/>
      <c r="LDH208" s="784"/>
      <c r="LDI208" s="784"/>
      <c r="LDJ208" s="784"/>
      <c r="LDK208" s="784"/>
      <c r="LDL208" s="784"/>
      <c r="LDM208" s="784"/>
      <c r="LDN208" s="784"/>
      <c r="LDO208" s="784"/>
      <c r="LDP208" s="784"/>
      <c r="LDQ208" s="784"/>
      <c r="LDR208" s="784"/>
      <c r="LDS208" s="784"/>
      <c r="LDT208" s="784"/>
      <c r="LDU208" s="784"/>
      <c r="LDV208" s="784"/>
      <c r="LDW208" s="784"/>
      <c r="LDX208" s="784"/>
      <c r="LDY208" s="784"/>
      <c r="LDZ208" s="784"/>
      <c r="LEA208" s="784"/>
      <c r="LEB208" s="784"/>
      <c r="LEC208" s="784"/>
      <c r="LED208" s="784"/>
      <c r="LEE208" s="784"/>
      <c r="LEF208" s="784"/>
      <c r="LEG208" s="784"/>
      <c r="LEH208" s="784"/>
      <c r="LEI208" s="784"/>
      <c r="LEJ208" s="784"/>
      <c r="LEK208" s="784"/>
      <c r="LEL208" s="784"/>
      <c r="LEM208" s="784"/>
      <c r="LEN208" s="784"/>
      <c r="LEO208" s="784"/>
      <c r="LEP208" s="784"/>
      <c r="LEQ208" s="784"/>
      <c r="LER208" s="784"/>
      <c r="LES208" s="784"/>
      <c r="LET208" s="784"/>
      <c r="LEU208" s="784"/>
      <c r="LEV208" s="784"/>
      <c r="LEW208" s="784"/>
      <c r="LEX208" s="784"/>
      <c r="LEY208" s="784"/>
      <c r="LEZ208" s="784"/>
      <c r="LFA208" s="784"/>
      <c r="LFB208" s="784"/>
      <c r="LFC208" s="784"/>
      <c r="LFD208" s="784"/>
      <c r="LFE208" s="784"/>
      <c r="LFF208" s="784"/>
      <c r="LFG208" s="784"/>
      <c r="LFH208" s="784"/>
      <c r="LFI208" s="784"/>
      <c r="LFJ208" s="784"/>
      <c r="LFK208" s="784"/>
      <c r="LFL208" s="784"/>
      <c r="LFM208" s="784"/>
      <c r="LFN208" s="784"/>
      <c r="LFO208" s="784"/>
      <c r="LFP208" s="784"/>
      <c r="LFQ208" s="784"/>
      <c r="LFR208" s="784"/>
      <c r="LFS208" s="784"/>
      <c r="LFT208" s="784"/>
      <c r="LFU208" s="784"/>
      <c r="LFV208" s="784"/>
      <c r="LFW208" s="784"/>
      <c r="LFX208" s="784"/>
      <c r="LFY208" s="784"/>
      <c r="LFZ208" s="784"/>
      <c r="LGA208" s="784"/>
      <c r="LGB208" s="784"/>
      <c r="LGC208" s="784"/>
      <c r="LGD208" s="784"/>
      <c r="LGE208" s="784"/>
      <c r="LGF208" s="784"/>
      <c r="LGG208" s="784"/>
      <c r="LGH208" s="784"/>
      <c r="LGI208" s="784"/>
      <c r="LGJ208" s="784"/>
      <c r="LGK208" s="784"/>
      <c r="LGL208" s="784"/>
      <c r="LGM208" s="784"/>
      <c r="LGN208" s="784"/>
      <c r="LGO208" s="784"/>
      <c r="LGP208" s="784"/>
      <c r="LGQ208" s="784"/>
      <c r="LGR208" s="784"/>
      <c r="LGS208" s="784"/>
      <c r="LGT208" s="784"/>
      <c r="LGU208" s="784"/>
      <c r="LGV208" s="784"/>
      <c r="LGW208" s="784"/>
      <c r="LGX208" s="784"/>
      <c r="LGY208" s="784"/>
      <c r="LGZ208" s="784"/>
      <c r="LHA208" s="784"/>
      <c r="LHB208" s="784"/>
      <c r="LHC208" s="784"/>
      <c r="LHD208" s="784"/>
      <c r="LHE208" s="784"/>
      <c r="LHF208" s="784"/>
      <c r="LHG208" s="784"/>
      <c r="LHH208" s="784"/>
      <c r="LHI208" s="784"/>
      <c r="LHJ208" s="784"/>
      <c r="LHK208" s="784"/>
      <c r="LHL208" s="784"/>
      <c r="LHM208" s="784"/>
      <c r="LHN208" s="784"/>
      <c r="LHO208" s="784"/>
      <c r="LHP208" s="784"/>
      <c r="LHQ208" s="784"/>
      <c r="LHR208" s="784"/>
      <c r="LHS208" s="784"/>
      <c r="LHT208" s="784"/>
      <c r="LHU208" s="784"/>
      <c r="LHV208" s="784"/>
      <c r="LHW208" s="784"/>
      <c r="LHX208" s="784"/>
      <c r="LHY208" s="784"/>
      <c r="LHZ208" s="784"/>
      <c r="LIA208" s="784"/>
      <c r="LIB208" s="784"/>
      <c r="LIC208" s="784"/>
      <c r="LID208" s="784"/>
      <c r="LIE208" s="784"/>
      <c r="LIF208" s="784"/>
      <c r="LIG208" s="784"/>
      <c r="LIH208" s="784"/>
      <c r="LII208" s="784"/>
      <c r="LIJ208" s="784"/>
      <c r="LIK208" s="784"/>
      <c r="LIL208" s="784"/>
      <c r="LIM208" s="784"/>
      <c r="LIN208" s="784"/>
      <c r="LIO208" s="784"/>
      <c r="LIP208" s="784"/>
      <c r="LIQ208" s="784"/>
      <c r="LIR208" s="784"/>
      <c r="LIS208" s="784"/>
      <c r="LIT208" s="784"/>
      <c r="LIU208" s="784"/>
      <c r="LIV208" s="784"/>
      <c r="LIW208" s="784"/>
      <c r="LIX208" s="784"/>
      <c r="LIY208" s="784"/>
      <c r="LIZ208" s="784"/>
      <c r="LJA208" s="784"/>
      <c r="LJB208" s="784"/>
      <c r="LJC208" s="784"/>
      <c r="LJD208" s="784"/>
      <c r="LJE208" s="784"/>
      <c r="LJF208" s="784"/>
      <c r="LJG208" s="784"/>
      <c r="LJH208" s="784"/>
      <c r="LJI208" s="784"/>
      <c r="LJJ208" s="784"/>
      <c r="LJK208" s="784"/>
      <c r="LJL208" s="784"/>
      <c r="LJM208" s="784"/>
      <c r="LJN208" s="784"/>
      <c r="LJO208" s="784"/>
      <c r="LJP208" s="784"/>
      <c r="LJQ208" s="784"/>
      <c r="LJR208" s="784"/>
      <c r="LJS208" s="784"/>
      <c r="LJT208" s="784"/>
      <c r="LJU208" s="784"/>
      <c r="LJV208" s="784"/>
      <c r="LJW208" s="784"/>
      <c r="LJX208" s="784"/>
      <c r="LJY208" s="784"/>
      <c r="LJZ208" s="784"/>
      <c r="LKA208" s="784"/>
      <c r="LKB208" s="784"/>
      <c r="LKC208" s="784"/>
      <c r="LKD208" s="784"/>
      <c r="LKE208" s="784"/>
      <c r="LKF208" s="784"/>
      <c r="LKG208" s="784"/>
      <c r="LKH208" s="784"/>
      <c r="LKI208" s="784"/>
      <c r="LKJ208" s="784"/>
      <c r="LKK208" s="784"/>
      <c r="LKL208" s="784"/>
      <c r="LKM208" s="784"/>
      <c r="LKN208" s="784"/>
      <c r="LKO208" s="784"/>
      <c r="LKP208" s="784"/>
      <c r="LKQ208" s="784"/>
      <c r="LKR208" s="784"/>
      <c r="LKS208" s="784"/>
      <c r="LKT208" s="784"/>
      <c r="LKU208" s="784"/>
      <c r="LKV208" s="784"/>
      <c r="LKW208" s="784"/>
      <c r="LKX208" s="784"/>
      <c r="LKY208" s="784"/>
      <c r="LKZ208" s="784"/>
      <c r="LLA208" s="784"/>
      <c r="LLB208" s="784"/>
      <c r="LLC208" s="784"/>
      <c r="LLD208" s="784"/>
      <c r="LLE208" s="784"/>
      <c r="LLF208" s="784"/>
      <c r="LLG208" s="784"/>
      <c r="LLH208" s="784"/>
      <c r="LLI208" s="784"/>
      <c r="LLJ208" s="784"/>
      <c r="LLK208" s="784"/>
      <c r="LLL208" s="784"/>
      <c r="LLM208" s="784"/>
      <c r="LLN208" s="784"/>
      <c r="LLO208" s="784"/>
      <c r="LLP208" s="784"/>
      <c r="LLQ208" s="784"/>
      <c r="LLR208" s="784"/>
      <c r="LLS208" s="784"/>
      <c r="LLT208" s="784"/>
      <c r="LLU208" s="784"/>
      <c r="LLV208" s="784"/>
      <c r="LLW208" s="784"/>
      <c r="LLX208" s="784"/>
      <c r="LLY208" s="784"/>
      <c r="LLZ208" s="784"/>
      <c r="LMA208" s="784"/>
      <c r="LMB208" s="784"/>
      <c r="LMC208" s="784"/>
      <c r="LMD208" s="784"/>
      <c r="LME208" s="784"/>
      <c r="LMF208" s="784"/>
      <c r="LMG208" s="784"/>
      <c r="LMH208" s="784"/>
      <c r="LMI208" s="784"/>
      <c r="LMJ208" s="784"/>
      <c r="LMK208" s="784"/>
      <c r="LML208" s="784"/>
      <c r="LMM208" s="784"/>
      <c r="LMN208" s="784"/>
      <c r="LMO208" s="784"/>
      <c r="LMP208" s="784"/>
      <c r="LMQ208" s="784"/>
      <c r="LMR208" s="784"/>
      <c r="LMS208" s="784"/>
      <c r="LMT208" s="784"/>
      <c r="LMU208" s="784"/>
      <c r="LMV208" s="784"/>
      <c r="LMW208" s="784"/>
      <c r="LMX208" s="784"/>
      <c r="LMY208" s="784"/>
      <c r="LMZ208" s="784"/>
      <c r="LNA208" s="784"/>
      <c r="LNB208" s="784"/>
      <c r="LNC208" s="784"/>
      <c r="LND208" s="784"/>
      <c r="LNE208" s="784"/>
      <c r="LNF208" s="784"/>
      <c r="LNG208" s="784"/>
      <c r="LNH208" s="784"/>
      <c r="LNI208" s="784"/>
      <c r="LNJ208" s="784"/>
      <c r="LNK208" s="784"/>
      <c r="LNL208" s="784"/>
      <c r="LNM208" s="784"/>
      <c r="LNN208" s="784"/>
      <c r="LNO208" s="784"/>
      <c r="LNP208" s="784"/>
      <c r="LNQ208" s="784"/>
      <c r="LNR208" s="784"/>
      <c r="LNS208" s="784"/>
      <c r="LNT208" s="784"/>
      <c r="LNU208" s="784"/>
      <c r="LNV208" s="784"/>
      <c r="LNW208" s="784"/>
      <c r="LNX208" s="784"/>
      <c r="LNY208" s="784"/>
      <c r="LNZ208" s="784"/>
      <c r="LOA208" s="784"/>
      <c r="LOB208" s="784"/>
      <c r="LOC208" s="784"/>
      <c r="LOD208" s="784"/>
      <c r="LOE208" s="784"/>
      <c r="LOF208" s="784"/>
      <c r="LOG208" s="784"/>
      <c r="LOH208" s="784"/>
      <c r="LOI208" s="784"/>
      <c r="LOJ208" s="784"/>
      <c r="LOK208" s="784"/>
      <c r="LOL208" s="784"/>
      <c r="LOM208" s="784"/>
      <c r="LON208" s="784"/>
      <c r="LOO208" s="784"/>
      <c r="LOP208" s="784"/>
      <c r="LOQ208" s="784"/>
      <c r="LOR208" s="784"/>
      <c r="LOS208" s="784"/>
      <c r="LOT208" s="784"/>
      <c r="LOU208" s="784"/>
      <c r="LOV208" s="784"/>
      <c r="LOW208" s="784"/>
      <c r="LOX208" s="784"/>
      <c r="LOY208" s="784"/>
      <c r="LOZ208" s="784"/>
      <c r="LPA208" s="784"/>
      <c r="LPB208" s="784"/>
      <c r="LPC208" s="784"/>
      <c r="LPD208" s="784"/>
      <c r="LPE208" s="784"/>
      <c r="LPF208" s="784"/>
      <c r="LPG208" s="784"/>
      <c r="LPH208" s="784"/>
      <c r="LPI208" s="784"/>
      <c r="LPJ208" s="784"/>
      <c r="LPK208" s="784"/>
      <c r="LPL208" s="784"/>
      <c r="LPM208" s="784"/>
      <c r="LPN208" s="784"/>
      <c r="LPO208" s="784"/>
      <c r="LPP208" s="784"/>
      <c r="LPQ208" s="784"/>
      <c r="LPR208" s="784"/>
      <c r="LPS208" s="784"/>
      <c r="LPT208" s="784"/>
      <c r="LPU208" s="784"/>
      <c r="LPV208" s="784"/>
      <c r="LPW208" s="784"/>
      <c r="LPX208" s="784"/>
      <c r="LPY208" s="784"/>
      <c r="LPZ208" s="784"/>
      <c r="LQA208" s="784"/>
      <c r="LQB208" s="784"/>
      <c r="LQC208" s="784"/>
      <c r="LQD208" s="784"/>
      <c r="LQE208" s="784"/>
      <c r="LQF208" s="784"/>
      <c r="LQG208" s="784"/>
      <c r="LQH208" s="784"/>
      <c r="LQI208" s="784"/>
      <c r="LQJ208" s="784"/>
      <c r="LQK208" s="784"/>
      <c r="LQL208" s="784"/>
      <c r="LQM208" s="784"/>
      <c r="LQN208" s="784"/>
      <c r="LQO208" s="784"/>
      <c r="LQP208" s="784"/>
      <c r="LQQ208" s="784"/>
      <c r="LQR208" s="784"/>
      <c r="LQS208" s="784"/>
      <c r="LQT208" s="784"/>
      <c r="LQU208" s="784"/>
      <c r="LQV208" s="784"/>
      <c r="LQW208" s="784"/>
      <c r="LQX208" s="784"/>
      <c r="LQY208" s="784"/>
      <c r="LQZ208" s="784"/>
      <c r="LRA208" s="784"/>
      <c r="LRB208" s="784"/>
      <c r="LRC208" s="784"/>
      <c r="LRD208" s="784"/>
      <c r="LRE208" s="784"/>
      <c r="LRF208" s="784"/>
      <c r="LRG208" s="784"/>
      <c r="LRH208" s="784"/>
      <c r="LRI208" s="784"/>
      <c r="LRJ208" s="784"/>
      <c r="LRK208" s="784"/>
      <c r="LRL208" s="784"/>
      <c r="LRM208" s="784"/>
      <c r="LRN208" s="784"/>
      <c r="LRO208" s="784"/>
      <c r="LRP208" s="784"/>
      <c r="LRQ208" s="784"/>
      <c r="LRR208" s="784"/>
      <c r="LRS208" s="784"/>
      <c r="LRT208" s="784"/>
      <c r="LRU208" s="784"/>
      <c r="LRV208" s="784"/>
      <c r="LRW208" s="784"/>
      <c r="LRX208" s="784"/>
      <c r="LRY208" s="784"/>
      <c r="LRZ208" s="784"/>
      <c r="LSA208" s="784"/>
      <c r="LSB208" s="784"/>
      <c r="LSC208" s="784"/>
      <c r="LSD208" s="784"/>
      <c r="LSE208" s="784"/>
      <c r="LSF208" s="784"/>
      <c r="LSG208" s="784"/>
      <c r="LSH208" s="784"/>
      <c r="LSI208" s="784"/>
      <c r="LSJ208" s="784"/>
      <c r="LSK208" s="784"/>
      <c r="LSL208" s="784"/>
      <c r="LSM208" s="784"/>
      <c r="LSN208" s="784"/>
      <c r="LSO208" s="784"/>
      <c r="LSP208" s="784"/>
      <c r="LSQ208" s="784"/>
      <c r="LSR208" s="784"/>
      <c r="LSS208" s="784"/>
      <c r="LST208" s="784"/>
      <c r="LSU208" s="784"/>
      <c r="LSV208" s="784"/>
      <c r="LSW208" s="784"/>
      <c r="LSX208" s="784"/>
      <c r="LSY208" s="784"/>
      <c r="LSZ208" s="784"/>
      <c r="LTA208" s="784"/>
      <c r="LTB208" s="784"/>
      <c r="LTC208" s="784"/>
      <c r="LTD208" s="784"/>
      <c r="LTE208" s="784"/>
      <c r="LTF208" s="784"/>
      <c r="LTG208" s="784"/>
      <c r="LTH208" s="784"/>
      <c r="LTI208" s="784"/>
      <c r="LTJ208" s="784"/>
      <c r="LTK208" s="784"/>
      <c r="LTL208" s="784"/>
      <c r="LTM208" s="784"/>
      <c r="LTN208" s="784"/>
      <c r="LTO208" s="784"/>
      <c r="LTP208" s="784"/>
      <c r="LTQ208" s="784"/>
      <c r="LTR208" s="784"/>
      <c r="LTS208" s="784"/>
      <c r="LTT208" s="784"/>
      <c r="LTU208" s="784"/>
      <c r="LTV208" s="784"/>
      <c r="LTW208" s="784"/>
      <c r="LTX208" s="784"/>
      <c r="LTY208" s="784"/>
      <c r="LTZ208" s="784"/>
      <c r="LUA208" s="784"/>
      <c r="LUB208" s="784"/>
      <c r="LUC208" s="784"/>
      <c r="LUD208" s="784"/>
      <c r="LUE208" s="784"/>
      <c r="LUF208" s="784"/>
      <c r="LUG208" s="784"/>
      <c r="LUH208" s="784"/>
      <c r="LUI208" s="784"/>
      <c r="LUJ208" s="784"/>
      <c r="LUK208" s="784"/>
      <c r="LUL208" s="784"/>
      <c r="LUM208" s="784"/>
      <c r="LUN208" s="784"/>
      <c r="LUO208" s="784"/>
      <c r="LUP208" s="784"/>
      <c r="LUQ208" s="784"/>
      <c r="LUR208" s="784"/>
      <c r="LUS208" s="784"/>
      <c r="LUT208" s="784"/>
      <c r="LUU208" s="784"/>
      <c r="LUV208" s="784"/>
      <c r="LUW208" s="784"/>
      <c r="LUX208" s="784"/>
      <c r="LUY208" s="784"/>
      <c r="LUZ208" s="784"/>
      <c r="LVA208" s="784"/>
      <c r="LVB208" s="784"/>
      <c r="LVC208" s="784"/>
      <c r="LVD208" s="784"/>
      <c r="LVE208" s="784"/>
      <c r="LVF208" s="784"/>
      <c r="LVG208" s="784"/>
      <c r="LVH208" s="784"/>
      <c r="LVI208" s="784"/>
      <c r="LVJ208" s="784"/>
      <c r="LVK208" s="784"/>
      <c r="LVL208" s="784"/>
      <c r="LVM208" s="784"/>
      <c r="LVN208" s="784"/>
      <c r="LVO208" s="784"/>
      <c r="LVP208" s="784"/>
      <c r="LVQ208" s="784"/>
      <c r="LVR208" s="784"/>
      <c r="LVS208" s="784"/>
      <c r="LVT208" s="784"/>
      <c r="LVU208" s="784"/>
      <c r="LVV208" s="784"/>
      <c r="LVW208" s="784"/>
      <c r="LVX208" s="784"/>
      <c r="LVY208" s="784"/>
      <c r="LVZ208" s="784"/>
      <c r="LWA208" s="784"/>
      <c r="LWB208" s="784"/>
      <c r="LWC208" s="784"/>
      <c r="LWD208" s="784"/>
      <c r="LWE208" s="784"/>
      <c r="LWF208" s="784"/>
      <c r="LWG208" s="784"/>
      <c r="LWH208" s="784"/>
      <c r="LWI208" s="784"/>
      <c r="LWJ208" s="784"/>
      <c r="LWK208" s="784"/>
      <c r="LWL208" s="784"/>
      <c r="LWM208" s="784"/>
      <c r="LWN208" s="784"/>
      <c r="LWO208" s="784"/>
      <c r="LWP208" s="784"/>
      <c r="LWQ208" s="784"/>
      <c r="LWR208" s="784"/>
      <c r="LWS208" s="784"/>
      <c r="LWT208" s="784"/>
      <c r="LWU208" s="784"/>
      <c r="LWV208" s="784"/>
      <c r="LWW208" s="784"/>
      <c r="LWX208" s="784"/>
      <c r="LWY208" s="784"/>
      <c r="LWZ208" s="784"/>
      <c r="LXA208" s="784"/>
      <c r="LXB208" s="784"/>
      <c r="LXC208" s="784"/>
      <c r="LXD208" s="784"/>
      <c r="LXE208" s="784"/>
      <c r="LXF208" s="784"/>
      <c r="LXG208" s="784"/>
      <c r="LXH208" s="784"/>
      <c r="LXI208" s="784"/>
      <c r="LXJ208" s="784"/>
      <c r="LXK208" s="784"/>
      <c r="LXL208" s="784"/>
      <c r="LXM208" s="784"/>
      <c r="LXN208" s="784"/>
      <c r="LXO208" s="784"/>
      <c r="LXP208" s="784"/>
      <c r="LXQ208" s="784"/>
      <c r="LXR208" s="784"/>
      <c r="LXS208" s="784"/>
      <c r="LXT208" s="784"/>
      <c r="LXU208" s="784"/>
      <c r="LXV208" s="784"/>
      <c r="LXW208" s="784"/>
      <c r="LXX208" s="784"/>
      <c r="LXY208" s="784"/>
      <c r="LXZ208" s="784"/>
      <c r="LYA208" s="784"/>
      <c r="LYB208" s="784"/>
      <c r="LYC208" s="784"/>
      <c r="LYD208" s="784"/>
      <c r="LYE208" s="784"/>
      <c r="LYF208" s="784"/>
      <c r="LYG208" s="784"/>
      <c r="LYH208" s="784"/>
      <c r="LYI208" s="784"/>
      <c r="LYJ208" s="784"/>
      <c r="LYK208" s="784"/>
      <c r="LYL208" s="784"/>
      <c r="LYM208" s="784"/>
      <c r="LYN208" s="784"/>
      <c r="LYO208" s="784"/>
      <c r="LYP208" s="784"/>
      <c r="LYQ208" s="784"/>
      <c r="LYR208" s="784"/>
      <c r="LYS208" s="784"/>
      <c r="LYT208" s="784"/>
      <c r="LYU208" s="784"/>
      <c r="LYV208" s="784"/>
      <c r="LYW208" s="784"/>
      <c r="LYX208" s="784"/>
      <c r="LYY208" s="784"/>
      <c r="LYZ208" s="784"/>
      <c r="LZA208" s="784"/>
      <c r="LZB208" s="784"/>
      <c r="LZC208" s="784"/>
      <c r="LZD208" s="784"/>
      <c r="LZE208" s="784"/>
      <c r="LZF208" s="784"/>
      <c r="LZG208" s="784"/>
      <c r="LZH208" s="784"/>
      <c r="LZI208" s="784"/>
      <c r="LZJ208" s="784"/>
      <c r="LZK208" s="784"/>
      <c r="LZL208" s="784"/>
      <c r="LZM208" s="784"/>
      <c r="LZN208" s="784"/>
      <c r="LZO208" s="784"/>
      <c r="LZP208" s="784"/>
      <c r="LZQ208" s="784"/>
      <c r="LZR208" s="784"/>
      <c r="LZS208" s="784"/>
      <c r="LZT208" s="784"/>
      <c r="LZU208" s="784"/>
      <c r="LZV208" s="784"/>
      <c r="LZW208" s="784"/>
      <c r="LZX208" s="784"/>
      <c r="LZY208" s="784"/>
      <c r="LZZ208" s="784"/>
      <c r="MAA208" s="784"/>
      <c r="MAB208" s="784"/>
      <c r="MAC208" s="784"/>
      <c r="MAD208" s="784"/>
      <c r="MAE208" s="784"/>
      <c r="MAF208" s="784"/>
      <c r="MAG208" s="784"/>
      <c r="MAH208" s="784"/>
      <c r="MAI208" s="784"/>
      <c r="MAJ208" s="784"/>
      <c r="MAK208" s="784"/>
      <c r="MAL208" s="784"/>
      <c r="MAM208" s="784"/>
      <c r="MAN208" s="784"/>
      <c r="MAO208" s="784"/>
      <c r="MAP208" s="784"/>
      <c r="MAQ208" s="784"/>
      <c r="MAR208" s="784"/>
      <c r="MAS208" s="784"/>
      <c r="MAT208" s="784"/>
      <c r="MAU208" s="784"/>
      <c r="MAV208" s="784"/>
      <c r="MAW208" s="784"/>
      <c r="MAX208" s="784"/>
      <c r="MAY208" s="784"/>
      <c r="MAZ208" s="784"/>
      <c r="MBA208" s="784"/>
      <c r="MBB208" s="784"/>
      <c r="MBC208" s="784"/>
      <c r="MBD208" s="784"/>
      <c r="MBE208" s="784"/>
      <c r="MBF208" s="784"/>
      <c r="MBG208" s="784"/>
      <c r="MBH208" s="784"/>
      <c r="MBI208" s="784"/>
      <c r="MBJ208" s="784"/>
      <c r="MBK208" s="784"/>
      <c r="MBL208" s="784"/>
      <c r="MBM208" s="784"/>
      <c r="MBN208" s="784"/>
      <c r="MBO208" s="784"/>
      <c r="MBP208" s="784"/>
      <c r="MBQ208" s="784"/>
      <c r="MBR208" s="784"/>
      <c r="MBS208" s="784"/>
      <c r="MBT208" s="784"/>
      <c r="MBU208" s="784"/>
      <c r="MBV208" s="784"/>
      <c r="MBW208" s="784"/>
      <c r="MBX208" s="784"/>
      <c r="MBY208" s="784"/>
      <c r="MBZ208" s="784"/>
      <c r="MCA208" s="784"/>
      <c r="MCB208" s="784"/>
      <c r="MCC208" s="784"/>
      <c r="MCD208" s="784"/>
      <c r="MCE208" s="784"/>
      <c r="MCF208" s="784"/>
      <c r="MCG208" s="784"/>
      <c r="MCH208" s="784"/>
      <c r="MCI208" s="784"/>
      <c r="MCJ208" s="784"/>
      <c r="MCK208" s="784"/>
      <c r="MCL208" s="784"/>
      <c r="MCM208" s="784"/>
      <c r="MCN208" s="784"/>
      <c r="MCO208" s="784"/>
      <c r="MCP208" s="784"/>
      <c r="MCQ208" s="784"/>
      <c r="MCR208" s="784"/>
      <c r="MCS208" s="784"/>
      <c r="MCT208" s="784"/>
      <c r="MCU208" s="784"/>
      <c r="MCV208" s="784"/>
      <c r="MCW208" s="784"/>
      <c r="MCX208" s="784"/>
      <c r="MCY208" s="784"/>
      <c r="MCZ208" s="784"/>
      <c r="MDA208" s="784"/>
      <c r="MDB208" s="784"/>
      <c r="MDC208" s="784"/>
      <c r="MDD208" s="784"/>
      <c r="MDE208" s="784"/>
      <c r="MDF208" s="784"/>
      <c r="MDG208" s="784"/>
      <c r="MDH208" s="784"/>
      <c r="MDI208" s="784"/>
      <c r="MDJ208" s="784"/>
      <c r="MDK208" s="784"/>
      <c r="MDL208" s="784"/>
      <c r="MDM208" s="784"/>
      <c r="MDN208" s="784"/>
      <c r="MDO208" s="784"/>
      <c r="MDP208" s="784"/>
      <c r="MDQ208" s="784"/>
      <c r="MDR208" s="784"/>
      <c r="MDS208" s="784"/>
      <c r="MDT208" s="784"/>
      <c r="MDU208" s="784"/>
      <c r="MDV208" s="784"/>
      <c r="MDW208" s="784"/>
      <c r="MDX208" s="784"/>
      <c r="MDY208" s="784"/>
      <c r="MDZ208" s="784"/>
      <c r="MEA208" s="784"/>
      <c r="MEB208" s="784"/>
      <c r="MEC208" s="784"/>
      <c r="MED208" s="784"/>
      <c r="MEE208" s="784"/>
      <c r="MEF208" s="784"/>
      <c r="MEG208" s="784"/>
      <c r="MEH208" s="784"/>
      <c r="MEI208" s="784"/>
      <c r="MEJ208" s="784"/>
      <c r="MEK208" s="784"/>
      <c r="MEL208" s="784"/>
      <c r="MEM208" s="784"/>
      <c r="MEN208" s="784"/>
      <c r="MEO208" s="784"/>
      <c r="MEP208" s="784"/>
      <c r="MEQ208" s="784"/>
      <c r="MER208" s="784"/>
      <c r="MES208" s="784"/>
      <c r="MET208" s="784"/>
      <c r="MEU208" s="784"/>
      <c r="MEV208" s="784"/>
      <c r="MEW208" s="784"/>
      <c r="MEX208" s="784"/>
      <c r="MEY208" s="784"/>
      <c r="MEZ208" s="784"/>
      <c r="MFA208" s="784"/>
      <c r="MFB208" s="784"/>
      <c r="MFC208" s="784"/>
      <c r="MFD208" s="784"/>
      <c r="MFE208" s="784"/>
      <c r="MFF208" s="784"/>
      <c r="MFG208" s="784"/>
      <c r="MFH208" s="784"/>
      <c r="MFI208" s="784"/>
      <c r="MFJ208" s="784"/>
      <c r="MFK208" s="784"/>
      <c r="MFL208" s="784"/>
      <c r="MFM208" s="784"/>
      <c r="MFN208" s="784"/>
      <c r="MFO208" s="784"/>
      <c r="MFP208" s="784"/>
      <c r="MFQ208" s="784"/>
      <c r="MFR208" s="784"/>
      <c r="MFS208" s="784"/>
      <c r="MFT208" s="784"/>
      <c r="MFU208" s="784"/>
      <c r="MFV208" s="784"/>
      <c r="MFW208" s="784"/>
      <c r="MFX208" s="784"/>
      <c r="MFY208" s="784"/>
      <c r="MFZ208" s="784"/>
      <c r="MGA208" s="784"/>
      <c r="MGB208" s="784"/>
      <c r="MGC208" s="784"/>
      <c r="MGD208" s="784"/>
      <c r="MGE208" s="784"/>
      <c r="MGF208" s="784"/>
      <c r="MGG208" s="784"/>
      <c r="MGH208" s="784"/>
      <c r="MGI208" s="784"/>
      <c r="MGJ208" s="784"/>
      <c r="MGK208" s="784"/>
      <c r="MGL208" s="784"/>
      <c r="MGM208" s="784"/>
      <c r="MGN208" s="784"/>
      <c r="MGO208" s="784"/>
      <c r="MGP208" s="784"/>
      <c r="MGQ208" s="784"/>
      <c r="MGR208" s="784"/>
      <c r="MGS208" s="784"/>
      <c r="MGT208" s="784"/>
      <c r="MGU208" s="784"/>
      <c r="MGV208" s="784"/>
      <c r="MGW208" s="784"/>
      <c r="MGX208" s="784"/>
      <c r="MGY208" s="784"/>
      <c r="MGZ208" s="784"/>
      <c r="MHA208" s="784"/>
      <c r="MHB208" s="784"/>
      <c r="MHC208" s="784"/>
      <c r="MHD208" s="784"/>
      <c r="MHE208" s="784"/>
      <c r="MHF208" s="784"/>
      <c r="MHG208" s="784"/>
      <c r="MHH208" s="784"/>
      <c r="MHI208" s="784"/>
      <c r="MHJ208" s="784"/>
      <c r="MHK208" s="784"/>
      <c r="MHL208" s="784"/>
      <c r="MHM208" s="784"/>
      <c r="MHN208" s="784"/>
      <c r="MHO208" s="784"/>
      <c r="MHP208" s="784"/>
      <c r="MHQ208" s="784"/>
      <c r="MHR208" s="784"/>
      <c r="MHS208" s="784"/>
      <c r="MHT208" s="784"/>
      <c r="MHU208" s="784"/>
      <c r="MHV208" s="784"/>
      <c r="MHW208" s="784"/>
      <c r="MHX208" s="784"/>
      <c r="MHY208" s="784"/>
      <c r="MHZ208" s="784"/>
      <c r="MIA208" s="784"/>
      <c r="MIB208" s="784"/>
      <c r="MIC208" s="784"/>
      <c r="MID208" s="784"/>
      <c r="MIE208" s="784"/>
      <c r="MIF208" s="784"/>
      <c r="MIG208" s="784"/>
      <c r="MIH208" s="784"/>
      <c r="MII208" s="784"/>
      <c r="MIJ208" s="784"/>
      <c r="MIK208" s="784"/>
      <c r="MIL208" s="784"/>
      <c r="MIM208" s="784"/>
      <c r="MIN208" s="784"/>
      <c r="MIO208" s="784"/>
      <c r="MIP208" s="784"/>
      <c r="MIQ208" s="784"/>
      <c r="MIR208" s="784"/>
      <c r="MIS208" s="784"/>
      <c r="MIT208" s="784"/>
      <c r="MIU208" s="784"/>
      <c r="MIV208" s="784"/>
      <c r="MIW208" s="784"/>
      <c r="MIX208" s="784"/>
      <c r="MIY208" s="784"/>
      <c r="MIZ208" s="784"/>
      <c r="MJA208" s="784"/>
      <c r="MJB208" s="784"/>
      <c r="MJC208" s="784"/>
      <c r="MJD208" s="784"/>
      <c r="MJE208" s="784"/>
      <c r="MJF208" s="784"/>
      <c r="MJG208" s="784"/>
      <c r="MJH208" s="784"/>
      <c r="MJI208" s="784"/>
      <c r="MJJ208" s="784"/>
      <c r="MJK208" s="784"/>
      <c r="MJL208" s="784"/>
      <c r="MJM208" s="784"/>
      <c r="MJN208" s="784"/>
      <c r="MJO208" s="784"/>
      <c r="MJP208" s="784"/>
      <c r="MJQ208" s="784"/>
      <c r="MJR208" s="784"/>
      <c r="MJS208" s="784"/>
      <c r="MJT208" s="784"/>
      <c r="MJU208" s="784"/>
      <c r="MJV208" s="784"/>
      <c r="MJW208" s="784"/>
      <c r="MJX208" s="784"/>
      <c r="MJY208" s="784"/>
      <c r="MJZ208" s="784"/>
      <c r="MKA208" s="784"/>
      <c r="MKB208" s="784"/>
      <c r="MKC208" s="784"/>
      <c r="MKD208" s="784"/>
      <c r="MKE208" s="784"/>
      <c r="MKF208" s="784"/>
      <c r="MKG208" s="784"/>
      <c r="MKH208" s="784"/>
      <c r="MKI208" s="784"/>
      <c r="MKJ208" s="784"/>
      <c r="MKK208" s="784"/>
      <c r="MKL208" s="784"/>
      <c r="MKM208" s="784"/>
      <c r="MKN208" s="784"/>
      <c r="MKO208" s="784"/>
      <c r="MKP208" s="784"/>
      <c r="MKQ208" s="784"/>
      <c r="MKR208" s="784"/>
      <c r="MKS208" s="784"/>
      <c r="MKT208" s="784"/>
      <c r="MKU208" s="784"/>
      <c r="MKV208" s="784"/>
      <c r="MKW208" s="784"/>
      <c r="MKX208" s="784"/>
      <c r="MKY208" s="784"/>
      <c r="MKZ208" s="784"/>
      <c r="MLA208" s="784"/>
      <c r="MLB208" s="784"/>
      <c r="MLC208" s="784"/>
      <c r="MLD208" s="784"/>
      <c r="MLE208" s="784"/>
      <c r="MLF208" s="784"/>
      <c r="MLG208" s="784"/>
      <c r="MLH208" s="784"/>
      <c r="MLI208" s="784"/>
      <c r="MLJ208" s="784"/>
      <c r="MLK208" s="784"/>
      <c r="MLL208" s="784"/>
      <c r="MLM208" s="784"/>
      <c r="MLN208" s="784"/>
      <c r="MLO208" s="784"/>
      <c r="MLP208" s="784"/>
      <c r="MLQ208" s="784"/>
      <c r="MLR208" s="784"/>
      <c r="MLS208" s="784"/>
      <c r="MLT208" s="784"/>
      <c r="MLU208" s="784"/>
      <c r="MLV208" s="784"/>
      <c r="MLW208" s="784"/>
      <c r="MLX208" s="784"/>
      <c r="MLY208" s="784"/>
      <c r="MLZ208" s="784"/>
      <c r="MMA208" s="784"/>
      <c r="MMB208" s="784"/>
      <c r="MMC208" s="784"/>
      <c r="MMD208" s="784"/>
      <c r="MME208" s="784"/>
      <c r="MMF208" s="784"/>
      <c r="MMG208" s="784"/>
      <c r="MMH208" s="784"/>
      <c r="MMI208" s="784"/>
      <c r="MMJ208" s="784"/>
      <c r="MMK208" s="784"/>
      <c r="MML208" s="784"/>
      <c r="MMM208" s="784"/>
      <c r="MMN208" s="784"/>
      <c r="MMO208" s="784"/>
      <c r="MMP208" s="784"/>
      <c r="MMQ208" s="784"/>
      <c r="MMR208" s="784"/>
      <c r="MMS208" s="784"/>
      <c r="MMT208" s="784"/>
      <c r="MMU208" s="784"/>
      <c r="MMV208" s="784"/>
      <c r="MMW208" s="784"/>
      <c r="MMX208" s="784"/>
      <c r="MMY208" s="784"/>
      <c r="MMZ208" s="784"/>
      <c r="MNA208" s="784"/>
      <c r="MNB208" s="784"/>
      <c r="MNC208" s="784"/>
      <c r="MND208" s="784"/>
      <c r="MNE208" s="784"/>
      <c r="MNF208" s="784"/>
      <c r="MNG208" s="784"/>
      <c r="MNH208" s="784"/>
      <c r="MNI208" s="784"/>
      <c r="MNJ208" s="784"/>
      <c r="MNK208" s="784"/>
      <c r="MNL208" s="784"/>
      <c r="MNM208" s="784"/>
      <c r="MNN208" s="784"/>
      <c r="MNO208" s="784"/>
      <c r="MNP208" s="784"/>
      <c r="MNQ208" s="784"/>
      <c r="MNR208" s="784"/>
      <c r="MNS208" s="784"/>
      <c r="MNT208" s="784"/>
      <c r="MNU208" s="784"/>
      <c r="MNV208" s="784"/>
      <c r="MNW208" s="784"/>
      <c r="MNX208" s="784"/>
      <c r="MNY208" s="784"/>
      <c r="MNZ208" s="784"/>
      <c r="MOA208" s="784"/>
      <c r="MOB208" s="784"/>
      <c r="MOC208" s="784"/>
      <c r="MOD208" s="784"/>
      <c r="MOE208" s="784"/>
      <c r="MOF208" s="784"/>
      <c r="MOG208" s="784"/>
      <c r="MOH208" s="784"/>
      <c r="MOI208" s="784"/>
      <c r="MOJ208" s="784"/>
      <c r="MOK208" s="784"/>
      <c r="MOL208" s="784"/>
      <c r="MOM208" s="784"/>
      <c r="MON208" s="784"/>
      <c r="MOO208" s="784"/>
      <c r="MOP208" s="784"/>
      <c r="MOQ208" s="784"/>
      <c r="MOR208" s="784"/>
      <c r="MOS208" s="784"/>
      <c r="MOT208" s="784"/>
      <c r="MOU208" s="784"/>
      <c r="MOV208" s="784"/>
      <c r="MOW208" s="784"/>
      <c r="MOX208" s="784"/>
      <c r="MOY208" s="784"/>
      <c r="MOZ208" s="784"/>
      <c r="MPA208" s="784"/>
      <c r="MPB208" s="784"/>
      <c r="MPC208" s="784"/>
      <c r="MPD208" s="784"/>
      <c r="MPE208" s="784"/>
      <c r="MPF208" s="784"/>
      <c r="MPG208" s="784"/>
      <c r="MPH208" s="784"/>
      <c r="MPI208" s="784"/>
      <c r="MPJ208" s="784"/>
      <c r="MPK208" s="784"/>
      <c r="MPL208" s="784"/>
      <c r="MPM208" s="784"/>
      <c r="MPN208" s="784"/>
      <c r="MPO208" s="784"/>
      <c r="MPP208" s="784"/>
      <c r="MPQ208" s="784"/>
      <c r="MPR208" s="784"/>
      <c r="MPS208" s="784"/>
      <c r="MPT208" s="784"/>
      <c r="MPU208" s="784"/>
      <c r="MPV208" s="784"/>
      <c r="MPW208" s="784"/>
      <c r="MPX208" s="784"/>
      <c r="MPY208" s="784"/>
      <c r="MPZ208" s="784"/>
      <c r="MQA208" s="784"/>
      <c r="MQB208" s="784"/>
      <c r="MQC208" s="784"/>
      <c r="MQD208" s="784"/>
      <c r="MQE208" s="784"/>
      <c r="MQF208" s="784"/>
      <c r="MQG208" s="784"/>
      <c r="MQH208" s="784"/>
      <c r="MQI208" s="784"/>
      <c r="MQJ208" s="784"/>
      <c r="MQK208" s="784"/>
      <c r="MQL208" s="784"/>
      <c r="MQM208" s="784"/>
      <c r="MQN208" s="784"/>
      <c r="MQO208" s="784"/>
      <c r="MQP208" s="784"/>
      <c r="MQQ208" s="784"/>
      <c r="MQR208" s="784"/>
      <c r="MQS208" s="784"/>
      <c r="MQT208" s="784"/>
      <c r="MQU208" s="784"/>
      <c r="MQV208" s="784"/>
      <c r="MQW208" s="784"/>
      <c r="MQX208" s="784"/>
      <c r="MQY208" s="784"/>
      <c r="MQZ208" s="784"/>
      <c r="MRA208" s="784"/>
      <c r="MRB208" s="784"/>
      <c r="MRC208" s="784"/>
      <c r="MRD208" s="784"/>
      <c r="MRE208" s="784"/>
      <c r="MRF208" s="784"/>
      <c r="MRG208" s="784"/>
      <c r="MRH208" s="784"/>
      <c r="MRI208" s="784"/>
      <c r="MRJ208" s="784"/>
      <c r="MRK208" s="784"/>
      <c r="MRL208" s="784"/>
      <c r="MRM208" s="784"/>
      <c r="MRN208" s="784"/>
      <c r="MRO208" s="784"/>
      <c r="MRP208" s="784"/>
      <c r="MRQ208" s="784"/>
      <c r="MRR208" s="784"/>
      <c r="MRS208" s="784"/>
      <c r="MRT208" s="784"/>
      <c r="MRU208" s="784"/>
      <c r="MRV208" s="784"/>
      <c r="MRW208" s="784"/>
      <c r="MRX208" s="784"/>
      <c r="MRY208" s="784"/>
      <c r="MRZ208" s="784"/>
      <c r="MSA208" s="784"/>
      <c r="MSB208" s="784"/>
      <c r="MSC208" s="784"/>
      <c r="MSD208" s="784"/>
      <c r="MSE208" s="784"/>
      <c r="MSF208" s="784"/>
      <c r="MSG208" s="784"/>
      <c r="MSH208" s="784"/>
      <c r="MSI208" s="784"/>
      <c r="MSJ208" s="784"/>
      <c r="MSK208" s="784"/>
      <c r="MSL208" s="784"/>
      <c r="MSM208" s="784"/>
      <c r="MSN208" s="784"/>
      <c r="MSO208" s="784"/>
      <c r="MSP208" s="784"/>
      <c r="MSQ208" s="784"/>
      <c r="MSR208" s="784"/>
      <c r="MSS208" s="784"/>
      <c r="MST208" s="784"/>
      <c r="MSU208" s="784"/>
      <c r="MSV208" s="784"/>
      <c r="MSW208" s="784"/>
      <c r="MSX208" s="784"/>
      <c r="MSY208" s="784"/>
      <c r="MSZ208" s="784"/>
      <c r="MTA208" s="784"/>
      <c r="MTB208" s="784"/>
      <c r="MTC208" s="784"/>
      <c r="MTD208" s="784"/>
      <c r="MTE208" s="784"/>
      <c r="MTF208" s="784"/>
      <c r="MTG208" s="784"/>
      <c r="MTH208" s="784"/>
      <c r="MTI208" s="784"/>
      <c r="MTJ208" s="784"/>
      <c r="MTK208" s="784"/>
      <c r="MTL208" s="784"/>
      <c r="MTM208" s="784"/>
      <c r="MTN208" s="784"/>
      <c r="MTO208" s="784"/>
      <c r="MTP208" s="784"/>
      <c r="MTQ208" s="784"/>
      <c r="MTR208" s="784"/>
      <c r="MTS208" s="784"/>
      <c r="MTT208" s="784"/>
      <c r="MTU208" s="784"/>
      <c r="MTV208" s="784"/>
      <c r="MTW208" s="784"/>
      <c r="MTX208" s="784"/>
      <c r="MTY208" s="784"/>
      <c r="MTZ208" s="784"/>
      <c r="MUA208" s="784"/>
      <c r="MUB208" s="784"/>
      <c r="MUC208" s="784"/>
      <c r="MUD208" s="784"/>
      <c r="MUE208" s="784"/>
      <c r="MUF208" s="784"/>
      <c r="MUG208" s="784"/>
      <c r="MUH208" s="784"/>
      <c r="MUI208" s="784"/>
      <c r="MUJ208" s="784"/>
      <c r="MUK208" s="784"/>
      <c r="MUL208" s="784"/>
      <c r="MUM208" s="784"/>
      <c r="MUN208" s="784"/>
      <c r="MUO208" s="784"/>
      <c r="MUP208" s="784"/>
      <c r="MUQ208" s="784"/>
      <c r="MUR208" s="784"/>
      <c r="MUS208" s="784"/>
      <c r="MUT208" s="784"/>
      <c r="MUU208" s="784"/>
      <c r="MUV208" s="784"/>
      <c r="MUW208" s="784"/>
      <c r="MUX208" s="784"/>
      <c r="MUY208" s="784"/>
      <c r="MUZ208" s="784"/>
      <c r="MVA208" s="784"/>
      <c r="MVB208" s="784"/>
      <c r="MVC208" s="784"/>
      <c r="MVD208" s="784"/>
      <c r="MVE208" s="784"/>
      <c r="MVF208" s="784"/>
      <c r="MVG208" s="784"/>
      <c r="MVH208" s="784"/>
      <c r="MVI208" s="784"/>
      <c r="MVJ208" s="784"/>
      <c r="MVK208" s="784"/>
      <c r="MVL208" s="784"/>
      <c r="MVM208" s="784"/>
      <c r="MVN208" s="784"/>
      <c r="MVO208" s="784"/>
      <c r="MVP208" s="784"/>
      <c r="MVQ208" s="784"/>
      <c r="MVR208" s="784"/>
      <c r="MVS208" s="784"/>
      <c r="MVT208" s="784"/>
      <c r="MVU208" s="784"/>
      <c r="MVV208" s="784"/>
      <c r="MVW208" s="784"/>
      <c r="MVX208" s="784"/>
      <c r="MVY208" s="784"/>
      <c r="MVZ208" s="784"/>
      <c r="MWA208" s="784"/>
      <c r="MWB208" s="784"/>
      <c r="MWC208" s="784"/>
      <c r="MWD208" s="784"/>
      <c r="MWE208" s="784"/>
      <c r="MWF208" s="784"/>
      <c r="MWG208" s="784"/>
      <c r="MWH208" s="784"/>
      <c r="MWI208" s="784"/>
      <c r="MWJ208" s="784"/>
      <c r="MWK208" s="784"/>
      <c r="MWL208" s="784"/>
      <c r="MWM208" s="784"/>
      <c r="MWN208" s="784"/>
      <c r="MWO208" s="784"/>
      <c r="MWP208" s="784"/>
      <c r="MWQ208" s="784"/>
      <c r="MWR208" s="784"/>
      <c r="MWS208" s="784"/>
      <c r="MWT208" s="784"/>
      <c r="MWU208" s="784"/>
      <c r="MWV208" s="784"/>
      <c r="MWW208" s="784"/>
      <c r="MWX208" s="784"/>
      <c r="MWY208" s="784"/>
      <c r="MWZ208" s="784"/>
      <c r="MXA208" s="784"/>
      <c r="MXB208" s="784"/>
      <c r="MXC208" s="784"/>
      <c r="MXD208" s="784"/>
      <c r="MXE208" s="784"/>
      <c r="MXF208" s="784"/>
      <c r="MXG208" s="784"/>
      <c r="MXH208" s="784"/>
      <c r="MXI208" s="784"/>
      <c r="MXJ208" s="784"/>
      <c r="MXK208" s="784"/>
      <c r="MXL208" s="784"/>
      <c r="MXM208" s="784"/>
      <c r="MXN208" s="784"/>
      <c r="MXO208" s="784"/>
      <c r="MXP208" s="784"/>
      <c r="MXQ208" s="784"/>
      <c r="MXR208" s="784"/>
      <c r="MXS208" s="784"/>
      <c r="MXT208" s="784"/>
      <c r="MXU208" s="784"/>
      <c r="MXV208" s="784"/>
      <c r="MXW208" s="784"/>
      <c r="MXX208" s="784"/>
      <c r="MXY208" s="784"/>
      <c r="MXZ208" s="784"/>
      <c r="MYA208" s="784"/>
      <c r="MYB208" s="784"/>
      <c r="MYC208" s="784"/>
      <c r="MYD208" s="784"/>
      <c r="MYE208" s="784"/>
      <c r="MYF208" s="784"/>
      <c r="MYG208" s="784"/>
      <c r="MYH208" s="784"/>
      <c r="MYI208" s="784"/>
      <c r="MYJ208" s="784"/>
      <c r="MYK208" s="784"/>
      <c r="MYL208" s="784"/>
      <c r="MYM208" s="784"/>
      <c r="MYN208" s="784"/>
      <c r="MYO208" s="784"/>
      <c r="MYP208" s="784"/>
      <c r="MYQ208" s="784"/>
      <c r="MYR208" s="784"/>
      <c r="MYS208" s="784"/>
      <c r="MYT208" s="784"/>
      <c r="MYU208" s="784"/>
      <c r="MYV208" s="784"/>
      <c r="MYW208" s="784"/>
      <c r="MYX208" s="784"/>
      <c r="MYY208" s="784"/>
      <c r="MYZ208" s="784"/>
      <c r="MZA208" s="784"/>
      <c r="MZB208" s="784"/>
      <c r="MZC208" s="784"/>
      <c r="MZD208" s="784"/>
      <c r="MZE208" s="784"/>
      <c r="MZF208" s="784"/>
      <c r="MZG208" s="784"/>
      <c r="MZH208" s="784"/>
      <c r="MZI208" s="784"/>
      <c r="MZJ208" s="784"/>
      <c r="MZK208" s="784"/>
      <c r="MZL208" s="784"/>
      <c r="MZM208" s="784"/>
      <c r="MZN208" s="784"/>
      <c r="MZO208" s="784"/>
      <c r="MZP208" s="784"/>
      <c r="MZQ208" s="784"/>
      <c r="MZR208" s="784"/>
      <c r="MZS208" s="784"/>
      <c r="MZT208" s="784"/>
      <c r="MZU208" s="784"/>
      <c r="MZV208" s="784"/>
      <c r="MZW208" s="784"/>
      <c r="MZX208" s="784"/>
      <c r="MZY208" s="784"/>
      <c r="MZZ208" s="784"/>
      <c r="NAA208" s="784"/>
      <c r="NAB208" s="784"/>
      <c r="NAC208" s="784"/>
      <c r="NAD208" s="784"/>
      <c r="NAE208" s="784"/>
      <c r="NAF208" s="784"/>
      <c r="NAG208" s="784"/>
      <c r="NAH208" s="784"/>
      <c r="NAI208" s="784"/>
      <c r="NAJ208" s="784"/>
      <c r="NAK208" s="784"/>
      <c r="NAL208" s="784"/>
      <c r="NAM208" s="784"/>
      <c r="NAN208" s="784"/>
      <c r="NAO208" s="784"/>
      <c r="NAP208" s="784"/>
      <c r="NAQ208" s="784"/>
      <c r="NAR208" s="784"/>
      <c r="NAS208" s="784"/>
      <c r="NAT208" s="784"/>
      <c r="NAU208" s="784"/>
      <c r="NAV208" s="784"/>
      <c r="NAW208" s="784"/>
      <c r="NAX208" s="784"/>
      <c r="NAY208" s="784"/>
      <c r="NAZ208" s="784"/>
      <c r="NBA208" s="784"/>
      <c r="NBB208" s="784"/>
      <c r="NBC208" s="784"/>
      <c r="NBD208" s="784"/>
      <c r="NBE208" s="784"/>
      <c r="NBF208" s="784"/>
      <c r="NBG208" s="784"/>
      <c r="NBH208" s="784"/>
      <c r="NBI208" s="784"/>
      <c r="NBJ208" s="784"/>
      <c r="NBK208" s="784"/>
      <c r="NBL208" s="784"/>
      <c r="NBM208" s="784"/>
      <c r="NBN208" s="784"/>
      <c r="NBO208" s="784"/>
      <c r="NBP208" s="784"/>
      <c r="NBQ208" s="784"/>
      <c r="NBR208" s="784"/>
      <c r="NBS208" s="784"/>
      <c r="NBT208" s="784"/>
      <c r="NBU208" s="784"/>
      <c r="NBV208" s="784"/>
      <c r="NBW208" s="784"/>
      <c r="NBX208" s="784"/>
      <c r="NBY208" s="784"/>
      <c r="NBZ208" s="784"/>
      <c r="NCA208" s="784"/>
      <c r="NCB208" s="784"/>
      <c r="NCC208" s="784"/>
      <c r="NCD208" s="784"/>
      <c r="NCE208" s="784"/>
      <c r="NCF208" s="784"/>
      <c r="NCG208" s="784"/>
      <c r="NCH208" s="784"/>
      <c r="NCI208" s="784"/>
      <c r="NCJ208" s="784"/>
      <c r="NCK208" s="784"/>
      <c r="NCL208" s="784"/>
      <c r="NCM208" s="784"/>
      <c r="NCN208" s="784"/>
      <c r="NCO208" s="784"/>
      <c r="NCP208" s="784"/>
      <c r="NCQ208" s="784"/>
      <c r="NCR208" s="784"/>
      <c r="NCS208" s="784"/>
      <c r="NCT208" s="784"/>
      <c r="NCU208" s="784"/>
      <c r="NCV208" s="784"/>
      <c r="NCW208" s="784"/>
      <c r="NCX208" s="784"/>
      <c r="NCY208" s="784"/>
      <c r="NCZ208" s="784"/>
      <c r="NDA208" s="784"/>
      <c r="NDB208" s="784"/>
      <c r="NDC208" s="784"/>
      <c r="NDD208" s="784"/>
      <c r="NDE208" s="784"/>
      <c r="NDF208" s="784"/>
      <c r="NDG208" s="784"/>
      <c r="NDH208" s="784"/>
      <c r="NDI208" s="784"/>
      <c r="NDJ208" s="784"/>
      <c r="NDK208" s="784"/>
      <c r="NDL208" s="784"/>
      <c r="NDM208" s="784"/>
      <c r="NDN208" s="784"/>
      <c r="NDO208" s="784"/>
      <c r="NDP208" s="784"/>
      <c r="NDQ208" s="784"/>
      <c r="NDR208" s="784"/>
      <c r="NDS208" s="784"/>
      <c r="NDT208" s="784"/>
      <c r="NDU208" s="784"/>
      <c r="NDV208" s="784"/>
      <c r="NDW208" s="784"/>
      <c r="NDX208" s="784"/>
      <c r="NDY208" s="784"/>
      <c r="NDZ208" s="784"/>
      <c r="NEA208" s="784"/>
      <c r="NEB208" s="784"/>
      <c r="NEC208" s="784"/>
      <c r="NED208" s="784"/>
      <c r="NEE208" s="784"/>
      <c r="NEF208" s="784"/>
      <c r="NEG208" s="784"/>
      <c r="NEH208" s="784"/>
      <c r="NEI208" s="784"/>
      <c r="NEJ208" s="784"/>
      <c r="NEK208" s="784"/>
      <c r="NEL208" s="784"/>
      <c r="NEM208" s="784"/>
      <c r="NEN208" s="784"/>
      <c r="NEO208" s="784"/>
      <c r="NEP208" s="784"/>
      <c r="NEQ208" s="784"/>
      <c r="NER208" s="784"/>
      <c r="NES208" s="784"/>
      <c r="NET208" s="784"/>
      <c r="NEU208" s="784"/>
      <c r="NEV208" s="784"/>
      <c r="NEW208" s="784"/>
      <c r="NEX208" s="784"/>
      <c r="NEY208" s="784"/>
      <c r="NEZ208" s="784"/>
      <c r="NFA208" s="784"/>
      <c r="NFB208" s="784"/>
      <c r="NFC208" s="784"/>
      <c r="NFD208" s="784"/>
      <c r="NFE208" s="784"/>
      <c r="NFF208" s="784"/>
      <c r="NFG208" s="784"/>
      <c r="NFH208" s="784"/>
      <c r="NFI208" s="784"/>
      <c r="NFJ208" s="784"/>
      <c r="NFK208" s="784"/>
      <c r="NFL208" s="784"/>
      <c r="NFM208" s="784"/>
      <c r="NFN208" s="784"/>
      <c r="NFO208" s="784"/>
      <c r="NFP208" s="784"/>
      <c r="NFQ208" s="784"/>
      <c r="NFR208" s="784"/>
      <c r="NFS208" s="784"/>
      <c r="NFT208" s="784"/>
      <c r="NFU208" s="784"/>
      <c r="NFV208" s="784"/>
      <c r="NFW208" s="784"/>
      <c r="NFX208" s="784"/>
      <c r="NFY208" s="784"/>
      <c r="NFZ208" s="784"/>
      <c r="NGA208" s="784"/>
      <c r="NGB208" s="784"/>
      <c r="NGC208" s="784"/>
      <c r="NGD208" s="784"/>
      <c r="NGE208" s="784"/>
      <c r="NGF208" s="784"/>
      <c r="NGG208" s="784"/>
      <c r="NGH208" s="784"/>
      <c r="NGI208" s="784"/>
      <c r="NGJ208" s="784"/>
      <c r="NGK208" s="784"/>
      <c r="NGL208" s="784"/>
      <c r="NGM208" s="784"/>
      <c r="NGN208" s="784"/>
      <c r="NGO208" s="784"/>
      <c r="NGP208" s="784"/>
      <c r="NGQ208" s="784"/>
      <c r="NGR208" s="784"/>
      <c r="NGS208" s="784"/>
      <c r="NGT208" s="784"/>
      <c r="NGU208" s="784"/>
      <c r="NGV208" s="784"/>
      <c r="NGW208" s="784"/>
      <c r="NGX208" s="784"/>
      <c r="NGY208" s="784"/>
      <c r="NGZ208" s="784"/>
      <c r="NHA208" s="784"/>
      <c r="NHB208" s="784"/>
      <c r="NHC208" s="784"/>
      <c r="NHD208" s="784"/>
      <c r="NHE208" s="784"/>
      <c r="NHF208" s="784"/>
      <c r="NHG208" s="784"/>
      <c r="NHH208" s="784"/>
      <c r="NHI208" s="784"/>
      <c r="NHJ208" s="784"/>
      <c r="NHK208" s="784"/>
      <c r="NHL208" s="784"/>
      <c r="NHM208" s="784"/>
      <c r="NHN208" s="784"/>
      <c r="NHO208" s="784"/>
      <c r="NHP208" s="784"/>
      <c r="NHQ208" s="784"/>
      <c r="NHR208" s="784"/>
      <c r="NHS208" s="784"/>
      <c r="NHT208" s="784"/>
      <c r="NHU208" s="784"/>
      <c r="NHV208" s="784"/>
      <c r="NHW208" s="784"/>
      <c r="NHX208" s="784"/>
      <c r="NHY208" s="784"/>
      <c r="NHZ208" s="784"/>
      <c r="NIA208" s="784"/>
      <c r="NIB208" s="784"/>
      <c r="NIC208" s="784"/>
      <c r="NID208" s="784"/>
      <c r="NIE208" s="784"/>
      <c r="NIF208" s="784"/>
      <c r="NIG208" s="784"/>
      <c r="NIH208" s="784"/>
      <c r="NII208" s="784"/>
      <c r="NIJ208" s="784"/>
      <c r="NIK208" s="784"/>
      <c r="NIL208" s="784"/>
      <c r="NIM208" s="784"/>
      <c r="NIN208" s="784"/>
      <c r="NIO208" s="784"/>
      <c r="NIP208" s="784"/>
      <c r="NIQ208" s="784"/>
      <c r="NIR208" s="784"/>
      <c r="NIS208" s="784"/>
      <c r="NIT208" s="784"/>
      <c r="NIU208" s="784"/>
      <c r="NIV208" s="784"/>
      <c r="NIW208" s="784"/>
      <c r="NIX208" s="784"/>
      <c r="NIY208" s="784"/>
      <c r="NIZ208" s="784"/>
      <c r="NJA208" s="784"/>
      <c r="NJB208" s="784"/>
      <c r="NJC208" s="784"/>
      <c r="NJD208" s="784"/>
      <c r="NJE208" s="784"/>
      <c r="NJF208" s="784"/>
      <c r="NJG208" s="784"/>
      <c r="NJH208" s="784"/>
      <c r="NJI208" s="784"/>
      <c r="NJJ208" s="784"/>
      <c r="NJK208" s="784"/>
      <c r="NJL208" s="784"/>
      <c r="NJM208" s="784"/>
      <c r="NJN208" s="784"/>
      <c r="NJO208" s="784"/>
      <c r="NJP208" s="784"/>
      <c r="NJQ208" s="784"/>
      <c r="NJR208" s="784"/>
      <c r="NJS208" s="784"/>
      <c r="NJT208" s="784"/>
      <c r="NJU208" s="784"/>
      <c r="NJV208" s="784"/>
      <c r="NJW208" s="784"/>
      <c r="NJX208" s="784"/>
      <c r="NJY208" s="784"/>
      <c r="NJZ208" s="784"/>
      <c r="NKA208" s="784"/>
      <c r="NKB208" s="784"/>
      <c r="NKC208" s="784"/>
      <c r="NKD208" s="784"/>
      <c r="NKE208" s="784"/>
      <c r="NKF208" s="784"/>
      <c r="NKG208" s="784"/>
      <c r="NKH208" s="784"/>
      <c r="NKI208" s="784"/>
      <c r="NKJ208" s="784"/>
      <c r="NKK208" s="784"/>
      <c r="NKL208" s="784"/>
      <c r="NKM208" s="784"/>
      <c r="NKN208" s="784"/>
      <c r="NKO208" s="784"/>
      <c r="NKP208" s="784"/>
      <c r="NKQ208" s="784"/>
      <c r="NKR208" s="784"/>
      <c r="NKS208" s="784"/>
      <c r="NKT208" s="784"/>
      <c r="NKU208" s="784"/>
      <c r="NKV208" s="784"/>
      <c r="NKW208" s="784"/>
      <c r="NKX208" s="784"/>
      <c r="NKY208" s="784"/>
      <c r="NKZ208" s="784"/>
      <c r="NLA208" s="784"/>
      <c r="NLB208" s="784"/>
      <c r="NLC208" s="784"/>
      <c r="NLD208" s="784"/>
      <c r="NLE208" s="784"/>
      <c r="NLF208" s="784"/>
      <c r="NLG208" s="784"/>
      <c r="NLH208" s="784"/>
      <c r="NLI208" s="784"/>
      <c r="NLJ208" s="784"/>
      <c r="NLK208" s="784"/>
      <c r="NLL208" s="784"/>
      <c r="NLM208" s="784"/>
      <c r="NLN208" s="784"/>
      <c r="NLO208" s="784"/>
      <c r="NLP208" s="784"/>
      <c r="NLQ208" s="784"/>
      <c r="NLR208" s="784"/>
      <c r="NLS208" s="784"/>
      <c r="NLT208" s="784"/>
      <c r="NLU208" s="784"/>
      <c r="NLV208" s="784"/>
      <c r="NLW208" s="784"/>
      <c r="NLX208" s="784"/>
      <c r="NLY208" s="784"/>
      <c r="NLZ208" s="784"/>
      <c r="NMA208" s="784"/>
      <c r="NMB208" s="784"/>
      <c r="NMC208" s="784"/>
      <c r="NMD208" s="784"/>
      <c r="NME208" s="784"/>
      <c r="NMF208" s="784"/>
      <c r="NMG208" s="784"/>
      <c r="NMH208" s="784"/>
      <c r="NMI208" s="784"/>
      <c r="NMJ208" s="784"/>
      <c r="NMK208" s="784"/>
      <c r="NML208" s="784"/>
      <c r="NMM208" s="784"/>
      <c r="NMN208" s="784"/>
      <c r="NMO208" s="784"/>
      <c r="NMP208" s="784"/>
      <c r="NMQ208" s="784"/>
      <c r="NMR208" s="784"/>
      <c r="NMS208" s="784"/>
      <c r="NMT208" s="784"/>
      <c r="NMU208" s="784"/>
      <c r="NMV208" s="784"/>
      <c r="NMW208" s="784"/>
      <c r="NMX208" s="784"/>
      <c r="NMY208" s="784"/>
      <c r="NMZ208" s="784"/>
      <c r="NNA208" s="784"/>
      <c r="NNB208" s="784"/>
      <c r="NNC208" s="784"/>
      <c r="NND208" s="784"/>
      <c r="NNE208" s="784"/>
      <c r="NNF208" s="784"/>
      <c r="NNG208" s="784"/>
      <c r="NNH208" s="784"/>
      <c r="NNI208" s="784"/>
      <c r="NNJ208" s="784"/>
      <c r="NNK208" s="784"/>
      <c r="NNL208" s="784"/>
      <c r="NNM208" s="784"/>
      <c r="NNN208" s="784"/>
      <c r="NNO208" s="784"/>
      <c r="NNP208" s="784"/>
      <c r="NNQ208" s="784"/>
      <c r="NNR208" s="784"/>
      <c r="NNS208" s="784"/>
      <c r="NNT208" s="784"/>
      <c r="NNU208" s="784"/>
      <c r="NNV208" s="784"/>
      <c r="NNW208" s="784"/>
      <c r="NNX208" s="784"/>
      <c r="NNY208" s="784"/>
      <c r="NNZ208" s="784"/>
      <c r="NOA208" s="784"/>
      <c r="NOB208" s="784"/>
      <c r="NOC208" s="784"/>
      <c r="NOD208" s="784"/>
      <c r="NOE208" s="784"/>
      <c r="NOF208" s="784"/>
      <c r="NOG208" s="784"/>
      <c r="NOH208" s="784"/>
      <c r="NOI208" s="784"/>
      <c r="NOJ208" s="784"/>
      <c r="NOK208" s="784"/>
      <c r="NOL208" s="784"/>
      <c r="NOM208" s="784"/>
      <c r="NON208" s="784"/>
      <c r="NOO208" s="784"/>
      <c r="NOP208" s="784"/>
      <c r="NOQ208" s="784"/>
      <c r="NOR208" s="784"/>
      <c r="NOS208" s="784"/>
      <c r="NOT208" s="784"/>
      <c r="NOU208" s="784"/>
      <c r="NOV208" s="784"/>
      <c r="NOW208" s="784"/>
      <c r="NOX208" s="784"/>
      <c r="NOY208" s="784"/>
      <c r="NOZ208" s="784"/>
      <c r="NPA208" s="784"/>
      <c r="NPB208" s="784"/>
      <c r="NPC208" s="784"/>
      <c r="NPD208" s="784"/>
      <c r="NPE208" s="784"/>
      <c r="NPF208" s="784"/>
      <c r="NPG208" s="784"/>
      <c r="NPH208" s="784"/>
      <c r="NPI208" s="784"/>
      <c r="NPJ208" s="784"/>
      <c r="NPK208" s="784"/>
      <c r="NPL208" s="784"/>
      <c r="NPM208" s="784"/>
      <c r="NPN208" s="784"/>
      <c r="NPO208" s="784"/>
      <c r="NPP208" s="784"/>
      <c r="NPQ208" s="784"/>
      <c r="NPR208" s="784"/>
      <c r="NPS208" s="784"/>
      <c r="NPT208" s="784"/>
      <c r="NPU208" s="784"/>
      <c r="NPV208" s="784"/>
      <c r="NPW208" s="784"/>
      <c r="NPX208" s="784"/>
      <c r="NPY208" s="784"/>
      <c r="NPZ208" s="784"/>
      <c r="NQA208" s="784"/>
      <c r="NQB208" s="784"/>
      <c r="NQC208" s="784"/>
      <c r="NQD208" s="784"/>
      <c r="NQE208" s="784"/>
      <c r="NQF208" s="784"/>
      <c r="NQG208" s="784"/>
      <c r="NQH208" s="784"/>
      <c r="NQI208" s="784"/>
      <c r="NQJ208" s="784"/>
      <c r="NQK208" s="784"/>
      <c r="NQL208" s="784"/>
      <c r="NQM208" s="784"/>
      <c r="NQN208" s="784"/>
      <c r="NQO208" s="784"/>
      <c r="NQP208" s="784"/>
      <c r="NQQ208" s="784"/>
      <c r="NQR208" s="784"/>
      <c r="NQS208" s="784"/>
      <c r="NQT208" s="784"/>
      <c r="NQU208" s="784"/>
      <c r="NQV208" s="784"/>
      <c r="NQW208" s="784"/>
      <c r="NQX208" s="784"/>
      <c r="NQY208" s="784"/>
      <c r="NQZ208" s="784"/>
      <c r="NRA208" s="784"/>
      <c r="NRB208" s="784"/>
      <c r="NRC208" s="784"/>
      <c r="NRD208" s="784"/>
      <c r="NRE208" s="784"/>
      <c r="NRF208" s="784"/>
      <c r="NRG208" s="784"/>
      <c r="NRH208" s="784"/>
      <c r="NRI208" s="784"/>
      <c r="NRJ208" s="784"/>
      <c r="NRK208" s="784"/>
      <c r="NRL208" s="784"/>
      <c r="NRM208" s="784"/>
      <c r="NRN208" s="784"/>
      <c r="NRO208" s="784"/>
      <c r="NRP208" s="784"/>
      <c r="NRQ208" s="784"/>
      <c r="NRR208" s="784"/>
      <c r="NRS208" s="784"/>
      <c r="NRT208" s="784"/>
      <c r="NRU208" s="784"/>
      <c r="NRV208" s="784"/>
      <c r="NRW208" s="784"/>
      <c r="NRX208" s="784"/>
      <c r="NRY208" s="784"/>
      <c r="NRZ208" s="784"/>
      <c r="NSA208" s="784"/>
      <c r="NSB208" s="784"/>
      <c r="NSC208" s="784"/>
      <c r="NSD208" s="784"/>
      <c r="NSE208" s="784"/>
      <c r="NSF208" s="784"/>
      <c r="NSG208" s="784"/>
      <c r="NSH208" s="784"/>
      <c r="NSI208" s="784"/>
      <c r="NSJ208" s="784"/>
      <c r="NSK208" s="784"/>
      <c r="NSL208" s="784"/>
      <c r="NSM208" s="784"/>
      <c r="NSN208" s="784"/>
      <c r="NSO208" s="784"/>
      <c r="NSP208" s="784"/>
      <c r="NSQ208" s="784"/>
      <c r="NSR208" s="784"/>
      <c r="NSS208" s="784"/>
      <c r="NST208" s="784"/>
      <c r="NSU208" s="784"/>
      <c r="NSV208" s="784"/>
      <c r="NSW208" s="784"/>
      <c r="NSX208" s="784"/>
      <c r="NSY208" s="784"/>
      <c r="NSZ208" s="784"/>
      <c r="NTA208" s="784"/>
      <c r="NTB208" s="784"/>
      <c r="NTC208" s="784"/>
      <c r="NTD208" s="784"/>
      <c r="NTE208" s="784"/>
      <c r="NTF208" s="784"/>
      <c r="NTG208" s="784"/>
      <c r="NTH208" s="784"/>
      <c r="NTI208" s="784"/>
      <c r="NTJ208" s="784"/>
      <c r="NTK208" s="784"/>
      <c r="NTL208" s="784"/>
      <c r="NTM208" s="784"/>
      <c r="NTN208" s="784"/>
      <c r="NTO208" s="784"/>
      <c r="NTP208" s="784"/>
      <c r="NTQ208" s="784"/>
      <c r="NTR208" s="784"/>
      <c r="NTS208" s="784"/>
      <c r="NTT208" s="784"/>
      <c r="NTU208" s="784"/>
      <c r="NTV208" s="784"/>
      <c r="NTW208" s="784"/>
      <c r="NTX208" s="784"/>
      <c r="NTY208" s="784"/>
      <c r="NTZ208" s="784"/>
      <c r="NUA208" s="784"/>
      <c r="NUB208" s="784"/>
      <c r="NUC208" s="784"/>
      <c r="NUD208" s="784"/>
      <c r="NUE208" s="784"/>
      <c r="NUF208" s="784"/>
      <c r="NUG208" s="784"/>
      <c r="NUH208" s="784"/>
      <c r="NUI208" s="784"/>
      <c r="NUJ208" s="784"/>
      <c r="NUK208" s="784"/>
      <c r="NUL208" s="784"/>
      <c r="NUM208" s="784"/>
      <c r="NUN208" s="784"/>
      <c r="NUO208" s="784"/>
      <c r="NUP208" s="784"/>
      <c r="NUQ208" s="784"/>
      <c r="NUR208" s="784"/>
      <c r="NUS208" s="784"/>
      <c r="NUT208" s="784"/>
      <c r="NUU208" s="784"/>
      <c r="NUV208" s="784"/>
      <c r="NUW208" s="784"/>
      <c r="NUX208" s="784"/>
      <c r="NUY208" s="784"/>
      <c r="NUZ208" s="784"/>
      <c r="NVA208" s="784"/>
      <c r="NVB208" s="784"/>
      <c r="NVC208" s="784"/>
      <c r="NVD208" s="784"/>
      <c r="NVE208" s="784"/>
      <c r="NVF208" s="784"/>
      <c r="NVG208" s="784"/>
      <c r="NVH208" s="784"/>
      <c r="NVI208" s="784"/>
      <c r="NVJ208" s="784"/>
      <c r="NVK208" s="784"/>
      <c r="NVL208" s="784"/>
      <c r="NVM208" s="784"/>
      <c r="NVN208" s="784"/>
      <c r="NVO208" s="784"/>
      <c r="NVP208" s="784"/>
      <c r="NVQ208" s="784"/>
      <c r="NVR208" s="784"/>
      <c r="NVS208" s="784"/>
      <c r="NVT208" s="784"/>
      <c r="NVU208" s="784"/>
      <c r="NVV208" s="784"/>
      <c r="NVW208" s="784"/>
      <c r="NVX208" s="784"/>
      <c r="NVY208" s="784"/>
      <c r="NVZ208" s="784"/>
      <c r="NWA208" s="784"/>
      <c r="NWB208" s="784"/>
      <c r="NWC208" s="784"/>
      <c r="NWD208" s="784"/>
      <c r="NWE208" s="784"/>
      <c r="NWF208" s="784"/>
      <c r="NWG208" s="784"/>
      <c r="NWH208" s="784"/>
      <c r="NWI208" s="784"/>
      <c r="NWJ208" s="784"/>
      <c r="NWK208" s="784"/>
      <c r="NWL208" s="784"/>
      <c r="NWM208" s="784"/>
      <c r="NWN208" s="784"/>
      <c r="NWO208" s="784"/>
      <c r="NWP208" s="784"/>
      <c r="NWQ208" s="784"/>
      <c r="NWR208" s="784"/>
      <c r="NWS208" s="784"/>
      <c r="NWT208" s="784"/>
      <c r="NWU208" s="784"/>
      <c r="NWV208" s="784"/>
      <c r="NWW208" s="784"/>
      <c r="NWX208" s="784"/>
      <c r="NWY208" s="784"/>
      <c r="NWZ208" s="784"/>
      <c r="NXA208" s="784"/>
      <c r="NXB208" s="784"/>
      <c r="NXC208" s="784"/>
      <c r="NXD208" s="784"/>
      <c r="NXE208" s="784"/>
      <c r="NXF208" s="784"/>
      <c r="NXG208" s="784"/>
      <c r="NXH208" s="784"/>
      <c r="NXI208" s="784"/>
      <c r="NXJ208" s="784"/>
      <c r="NXK208" s="784"/>
      <c r="NXL208" s="784"/>
      <c r="NXM208" s="784"/>
      <c r="NXN208" s="784"/>
      <c r="NXO208" s="784"/>
      <c r="NXP208" s="784"/>
      <c r="NXQ208" s="784"/>
      <c r="NXR208" s="784"/>
      <c r="NXS208" s="784"/>
      <c r="NXT208" s="784"/>
      <c r="NXU208" s="784"/>
      <c r="NXV208" s="784"/>
      <c r="NXW208" s="784"/>
      <c r="NXX208" s="784"/>
      <c r="NXY208" s="784"/>
      <c r="NXZ208" s="784"/>
      <c r="NYA208" s="784"/>
      <c r="NYB208" s="784"/>
      <c r="NYC208" s="784"/>
      <c r="NYD208" s="784"/>
      <c r="NYE208" s="784"/>
      <c r="NYF208" s="784"/>
      <c r="NYG208" s="784"/>
      <c r="NYH208" s="784"/>
      <c r="NYI208" s="784"/>
      <c r="NYJ208" s="784"/>
      <c r="NYK208" s="784"/>
      <c r="NYL208" s="784"/>
      <c r="NYM208" s="784"/>
      <c r="NYN208" s="784"/>
      <c r="NYO208" s="784"/>
      <c r="NYP208" s="784"/>
      <c r="NYQ208" s="784"/>
      <c r="NYR208" s="784"/>
      <c r="NYS208" s="784"/>
      <c r="NYT208" s="784"/>
      <c r="NYU208" s="784"/>
      <c r="NYV208" s="784"/>
      <c r="NYW208" s="784"/>
      <c r="NYX208" s="784"/>
      <c r="NYY208" s="784"/>
      <c r="NYZ208" s="784"/>
      <c r="NZA208" s="784"/>
      <c r="NZB208" s="784"/>
      <c r="NZC208" s="784"/>
      <c r="NZD208" s="784"/>
      <c r="NZE208" s="784"/>
      <c r="NZF208" s="784"/>
      <c r="NZG208" s="784"/>
      <c r="NZH208" s="784"/>
      <c r="NZI208" s="784"/>
      <c r="NZJ208" s="784"/>
      <c r="NZK208" s="784"/>
      <c r="NZL208" s="784"/>
      <c r="NZM208" s="784"/>
      <c r="NZN208" s="784"/>
      <c r="NZO208" s="784"/>
      <c r="NZP208" s="784"/>
      <c r="NZQ208" s="784"/>
      <c r="NZR208" s="784"/>
      <c r="NZS208" s="784"/>
      <c r="NZT208" s="784"/>
      <c r="NZU208" s="784"/>
      <c r="NZV208" s="784"/>
      <c r="NZW208" s="784"/>
      <c r="NZX208" s="784"/>
      <c r="NZY208" s="784"/>
      <c r="NZZ208" s="784"/>
      <c r="OAA208" s="784"/>
      <c r="OAB208" s="784"/>
      <c r="OAC208" s="784"/>
      <c r="OAD208" s="784"/>
      <c r="OAE208" s="784"/>
      <c r="OAF208" s="784"/>
      <c r="OAG208" s="784"/>
      <c r="OAH208" s="784"/>
      <c r="OAI208" s="784"/>
      <c r="OAJ208" s="784"/>
      <c r="OAK208" s="784"/>
      <c r="OAL208" s="784"/>
      <c r="OAM208" s="784"/>
      <c r="OAN208" s="784"/>
      <c r="OAO208" s="784"/>
      <c r="OAP208" s="784"/>
      <c r="OAQ208" s="784"/>
      <c r="OAR208" s="784"/>
      <c r="OAS208" s="784"/>
      <c r="OAT208" s="784"/>
      <c r="OAU208" s="784"/>
      <c r="OAV208" s="784"/>
      <c r="OAW208" s="784"/>
      <c r="OAX208" s="784"/>
      <c r="OAY208" s="784"/>
      <c r="OAZ208" s="784"/>
      <c r="OBA208" s="784"/>
      <c r="OBB208" s="784"/>
      <c r="OBC208" s="784"/>
      <c r="OBD208" s="784"/>
      <c r="OBE208" s="784"/>
      <c r="OBF208" s="784"/>
      <c r="OBG208" s="784"/>
      <c r="OBH208" s="784"/>
      <c r="OBI208" s="784"/>
      <c r="OBJ208" s="784"/>
      <c r="OBK208" s="784"/>
      <c r="OBL208" s="784"/>
      <c r="OBM208" s="784"/>
      <c r="OBN208" s="784"/>
      <c r="OBO208" s="784"/>
      <c r="OBP208" s="784"/>
      <c r="OBQ208" s="784"/>
      <c r="OBR208" s="784"/>
      <c r="OBS208" s="784"/>
      <c r="OBT208" s="784"/>
      <c r="OBU208" s="784"/>
      <c r="OBV208" s="784"/>
      <c r="OBW208" s="784"/>
      <c r="OBX208" s="784"/>
      <c r="OBY208" s="784"/>
      <c r="OBZ208" s="784"/>
      <c r="OCA208" s="784"/>
      <c r="OCB208" s="784"/>
      <c r="OCC208" s="784"/>
      <c r="OCD208" s="784"/>
      <c r="OCE208" s="784"/>
      <c r="OCF208" s="784"/>
      <c r="OCG208" s="784"/>
      <c r="OCH208" s="784"/>
      <c r="OCI208" s="784"/>
      <c r="OCJ208" s="784"/>
      <c r="OCK208" s="784"/>
      <c r="OCL208" s="784"/>
      <c r="OCM208" s="784"/>
      <c r="OCN208" s="784"/>
      <c r="OCO208" s="784"/>
      <c r="OCP208" s="784"/>
      <c r="OCQ208" s="784"/>
      <c r="OCR208" s="784"/>
      <c r="OCS208" s="784"/>
      <c r="OCT208" s="784"/>
      <c r="OCU208" s="784"/>
      <c r="OCV208" s="784"/>
      <c r="OCW208" s="784"/>
      <c r="OCX208" s="784"/>
      <c r="OCY208" s="784"/>
      <c r="OCZ208" s="784"/>
      <c r="ODA208" s="784"/>
      <c r="ODB208" s="784"/>
      <c r="ODC208" s="784"/>
      <c r="ODD208" s="784"/>
      <c r="ODE208" s="784"/>
      <c r="ODF208" s="784"/>
      <c r="ODG208" s="784"/>
      <c r="ODH208" s="784"/>
      <c r="ODI208" s="784"/>
      <c r="ODJ208" s="784"/>
      <c r="ODK208" s="784"/>
      <c r="ODL208" s="784"/>
      <c r="ODM208" s="784"/>
      <c r="ODN208" s="784"/>
      <c r="ODO208" s="784"/>
      <c r="ODP208" s="784"/>
      <c r="ODQ208" s="784"/>
      <c r="ODR208" s="784"/>
      <c r="ODS208" s="784"/>
      <c r="ODT208" s="784"/>
      <c r="ODU208" s="784"/>
      <c r="ODV208" s="784"/>
      <c r="ODW208" s="784"/>
      <c r="ODX208" s="784"/>
      <c r="ODY208" s="784"/>
      <c r="ODZ208" s="784"/>
      <c r="OEA208" s="784"/>
      <c r="OEB208" s="784"/>
      <c r="OEC208" s="784"/>
      <c r="OED208" s="784"/>
      <c r="OEE208" s="784"/>
      <c r="OEF208" s="784"/>
      <c r="OEG208" s="784"/>
      <c r="OEH208" s="784"/>
      <c r="OEI208" s="784"/>
      <c r="OEJ208" s="784"/>
      <c r="OEK208" s="784"/>
      <c r="OEL208" s="784"/>
      <c r="OEM208" s="784"/>
      <c r="OEN208" s="784"/>
      <c r="OEO208" s="784"/>
      <c r="OEP208" s="784"/>
      <c r="OEQ208" s="784"/>
      <c r="OER208" s="784"/>
      <c r="OES208" s="784"/>
      <c r="OET208" s="784"/>
      <c r="OEU208" s="784"/>
      <c r="OEV208" s="784"/>
      <c r="OEW208" s="784"/>
      <c r="OEX208" s="784"/>
      <c r="OEY208" s="784"/>
      <c r="OEZ208" s="784"/>
      <c r="OFA208" s="784"/>
      <c r="OFB208" s="784"/>
      <c r="OFC208" s="784"/>
      <c r="OFD208" s="784"/>
      <c r="OFE208" s="784"/>
      <c r="OFF208" s="784"/>
      <c r="OFG208" s="784"/>
      <c r="OFH208" s="784"/>
      <c r="OFI208" s="784"/>
      <c r="OFJ208" s="784"/>
      <c r="OFK208" s="784"/>
      <c r="OFL208" s="784"/>
      <c r="OFM208" s="784"/>
      <c r="OFN208" s="784"/>
      <c r="OFO208" s="784"/>
      <c r="OFP208" s="784"/>
      <c r="OFQ208" s="784"/>
      <c r="OFR208" s="784"/>
      <c r="OFS208" s="784"/>
      <c r="OFT208" s="784"/>
      <c r="OFU208" s="784"/>
      <c r="OFV208" s="784"/>
      <c r="OFW208" s="784"/>
      <c r="OFX208" s="784"/>
      <c r="OFY208" s="784"/>
      <c r="OFZ208" s="784"/>
      <c r="OGA208" s="784"/>
      <c r="OGB208" s="784"/>
      <c r="OGC208" s="784"/>
      <c r="OGD208" s="784"/>
      <c r="OGE208" s="784"/>
      <c r="OGF208" s="784"/>
      <c r="OGG208" s="784"/>
      <c r="OGH208" s="784"/>
      <c r="OGI208" s="784"/>
      <c r="OGJ208" s="784"/>
      <c r="OGK208" s="784"/>
      <c r="OGL208" s="784"/>
      <c r="OGM208" s="784"/>
      <c r="OGN208" s="784"/>
      <c r="OGO208" s="784"/>
      <c r="OGP208" s="784"/>
      <c r="OGQ208" s="784"/>
      <c r="OGR208" s="784"/>
      <c r="OGS208" s="784"/>
      <c r="OGT208" s="784"/>
      <c r="OGU208" s="784"/>
      <c r="OGV208" s="784"/>
      <c r="OGW208" s="784"/>
      <c r="OGX208" s="784"/>
      <c r="OGY208" s="784"/>
      <c r="OGZ208" s="784"/>
      <c r="OHA208" s="784"/>
      <c r="OHB208" s="784"/>
      <c r="OHC208" s="784"/>
      <c r="OHD208" s="784"/>
      <c r="OHE208" s="784"/>
      <c r="OHF208" s="784"/>
      <c r="OHG208" s="784"/>
      <c r="OHH208" s="784"/>
      <c r="OHI208" s="784"/>
      <c r="OHJ208" s="784"/>
      <c r="OHK208" s="784"/>
      <c r="OHL208" s="784"/>
      <c r="OHM208" s="784"/>
      <c r="OHN208" s="784"/>
      <c r="OHO208" s="784"/>
      <c r="OHP208" s="784"/>
      <c r="OHQ208" s="784"/>
      <c r="OHR208" s="784"/>
      <c r="OHS208" s="784"/>
      <c r="OHT208" s="784"/>
      <c r="OHU208" s="784"/>
      <c r="OHV208" s="784"/>
      <c r="OHW208" s="784"/>
      <c r="OHX208" s="784"/>
      <c r="OHY208" s="784"/>
      <c r="OHZ208" s="784"/>
      <c r="OIA208" s="784"/>
      <c r="OIB208" s="784"/>
      <c r="OIC208" s="784"/>
      <c r="OID208" s="784"/>
      <c r="OIE208" s="784"/>
      <c r="OIF208" s="784"/>
      <c r="OIG208" s="784"/>
      <c r="OIH208" s="784"/>
      <c r="OII208" s="784"/>
      <c r="OIJ208" s="784"/>
      <c r="OIK208" s="784"/>
      <c r="OIL208" s="784"/>
      <c r="OIM208" s="784"/>
      <c r="OIN208" s="784"/>
      <c r="OIO208" s="784"/>
      <c r="OIP208" s="784"/>
      <c r="OIQ208" s="784"/>
      <c r="OIR208" s="784"/>
      <c r="OIS208" s="784"/>
      <c r="OIT208" s="784"/>
      <c r="OIU208" s="784"/>
      <c r="OIV208" s="784"/>
      <c r="OIW208" s="784"/>
      <c r="OIX208" s="784"/>
      <c r="OIY208" s="784"/>
      <c r="OIZ208" s="784"/>
      <c r="OJA208" s="784"/>
      <c r="OJB208" s="784"/>
      <c r="OJC208" s="784"/>
      <c r="OJD208" s="784"/>
      <c r="OJE208" s="784"/>
      <c r="OJF208" s="784"/>
      <c r="OJG208" s="784"/>
      <c r="OJH208" s="784"/>
      <c r="OJI208" s="784"/>
      <c r="OJJ208" s="784"/>
      <c r="OJK208" s="784"/>
      <c r="OJL208" s="784"/>
      <c r="OJM208" s="784"/>
      <c r="OJN208" s="784"/>
      <c r="OJO208" s="784"/>
      <c r="OJP208" s="784"/>
      <c r="OJQ208" s="784"/>
      <c r="OJR208" s="784"/>
      <c r="OJS208" s="784"/>
      <c r="OJT208" s="784"/>
      <c r="OJU208" s="784"/>
      <c r="OJV208" s="784"/>
      <c r="OJW208" s="784"/>
      <c r="OJX208" s="784"/>
      <c r="OJY208" s="784"/>
      <c r="OJZ208" s="784"/>
      <c r="OKA208" s="784"/>
      <c r="OKB208" s="784"/>
      <c r="OKC208" s="784"/>
      <c r="OKD208" s="784"/>
      <c r="OKE208" s="784"/>
      <c r="OKF208" s="784"/>
      <c r="OKG208" s="784"/>
      <c r="OKH208" s="784"/>
      <c r="OKI208" s="784"/>
      <c r="OKJ208" s="784"/>
      <c r="OKK208" s="784"/>
      <c r="OKL208" s="784"/>
      <c r="OKM208" s="784"/>
      <c r="OKN208" s="784"/>
      <c r="OKO208" s="784"/>
      <c r="OKP208" s="784"/>
      <c r="OKQ208" s="784"/>
      <c r="OKR208" s="784"/>
      <c r="OKS208" s="784"/>
      <c r="OKT208" s="784"/>
      <c r="OKU208" s="784"/>
      <c r="OKV208" s="784"/>
      <c r="OKW208" s="784"/>
      <c r="OKX208" s="784"/>
      <c r="OKY208" s="784"/>
      <c r="OKZ208" s="784"/>
      <c r="OLA208" s="784"/>
      <c r="OLB208" s="784"/>
      <c r="OLC208" s="784"/>
      <c r="OLD208" s="784"/>
      <c r="OLE208" s="784"/>
      <c r="OLF208" s="784"/>
      <c r="OLG208" s="784"/>
      <c r="OLH208" s="784"/>
      <c r="OLI208" s="784"/>
      <c r="OLJ208" s="784"/>
      <c r="OLK208" s="784"/>
      <c r="OLL208" s="784"/>
      <c r="OLM208" s="784"/>
      <c r="OLN208" s="784"/>
      <c r="OLO208" s="784"/>
      <c r="OLP208" s="784"/>
      <c r="OLQ208" s="784"/>
      <c r="OLR208" s="784"/>
      <c r="OLS208" s="784"/>
      <c r="OLT208" s="784"/>
      <c r="OLU208" s="784"/>
      <c r="OLV208" s="784"/>
      <c r="OLW208" s="784"/>
      <c r="OLX208" s="784"/>
      <c r="OLY208" s="784"/>
      <c r="OLZ208" s="784"/>
      <c r="OMA208" s="784"/>
      <c r="OMB208" s="784"/>
      <c r="OMC208" s="784"/>
      <c r="OMD208" s="784"/>
      <c r="OME208" s="784"/>
      <c r="OMF208" s="784"/>
      <c r="OMG208" s="784"/>
      <c r="OMH208" s="784"/>
      <c r="OMI208" s="784"/>
      <c r="OMJ208" s="784"/>
      <c r="OMK208" s="784"/>
      <c r="OML208" s="784"/>
      <c r="OMM208" s="784"/>
      <c r="OMN208" s="784"/>
      <c r="OMO208" s="784"/>
      <c r="OMP208" s="784"/>
      <c r="OMQ208" s="784"/>
      <c r="OMR208" s="784"/>
      <c r="OMS208" s="784"/>
      <c r="OMT208" s="784"/>
      <c r="OMU208" s="784"/>
      <c r="OMV208" s="784"/>
      <c r="OMW208" s="784"/>
      <c r="OMX208" s="784"/>
      <c r="OMY208" s="784"/>
      <c r="OMZ208" s="784"/>
      <c r="ONA208" s="784"/>
      <c r="ONB208" s="784"/>
      <c r="ONC208" s="784"/>
      <c r="OND208" s="784"/>
      <c r="ONE208" s="784"/>
      <c r="ONF208" s="784"/>
      <c r="ONG208" s="784"/>
      <c r="ONH208" s="784"/>
      <c r="ONI208" s="784"/>
      <c r="ONJ208" s="784"/>
      <c r="ONK208" s="784"/>
      <c r="ONL208" s="784"/>
      <c r="ONM208" s="784"/>
      <c r="ONN208" s="784"/>
      <c r="ONO208" s="784"/>
      <c r="ONP208" s="784"/>
      <c r="ONQ208" s="784"/>
      <c r="ONR208" s="784"/>
      <c r="ONS208" s="784"/>
      <c r="ONT208" s="784"/>
      <c r="ONU208" s="784"/>
      <c r="ONV208" s="784"/>
      <c r="ONW208" s="784"/>
      <c r="ONX208" s="784"/>
      <c r="ONY208" s="784"/>
      <c r="ONZ208" s="784"/>
      <c r="OOA208" s="784"/>
      <c r="OOB208" s="784"/>
      <c r="OOC208" s="784"/>
      <c r="OOD208" s="784"/>
      <c r="OOE208" s="784"/>
      <c r="OOF208" s="784"/>
      <c r="OOG208" s="784"/>
      <c r="OOH208" s="784"/>
      <c r="OOI208" s="784"/>
      <c r="OOJ208" s="784"/>
      <c r="OOK208" s="784"/>
      <c r="OOL208" s="784"/>
      <c r="OOM208" s="784"/>
      <c r="OON208" s="784"/>
      <c r="OOO208" s="784"/>
      <c r="OOP208" s="784"/>
      <c r="OOQ208" s="784"/>
      <c r="OOR208" s="784"/>
      <c r="OOS208" s="784"/>
      <c r="OOT208" s="784"/>
      <c r="OOU208" s="784"/>
      <c r="OOV208" s="784"/>
      <c r="OOW208" s="784"/>
      <c r="OOX208" s="784"/>
      <c r="OOY208" s="784"/>
      <c r="OOZ208" s="784"/>
      <c r="OPA208" s="784"/>
      <c r="OPB208" s="784"/>
      <c r="OPC208" s="784"/>
      <c r="OPD208" s="784"/>
      <c r="OPE208" s="784"/>
      <c r="OPF208" s="784"/>
      <c r="OPG208" s="784"/>
      <c r="OPH208" s="784"/>
      <c r="OPI208" s="784"/>
      <c r="OPJ208" s="784"/>
      <c r="OPK208" s="784"/>
      <c r="OPL208" s="784"/>
      <c r="OPM208" s="784"/>
      <c r="OPN208" s="784"/>
      <c r="OPO208" s="784"/>
      <c r="OPP208" s="784"/>
      <c r="OPQ208" s="784"/>
      <c r="OPR208" s="784"/>
      <c r="OPS208" s="784"/>
      <c r="OPT208" s="784"/>
      <c r="OPU208" s="784"/>
      <c r="OPV208" s="784"/>
      <c r="OPW208" s="784"/>
      <c r="OPX208" s="784"/>
      <c r="OPY208" s="784"/>
      <c r="OPZ208" s="784"/>
      <c r="OQA208" s="784"/>
      <c r="OQB208" s="784"/>
      <c r="OQC208" s="784"/>
      <c r="OQD208" s="784"/>
      <c r="OQE208" s="784"/>
      <c r="OQF208" s="784"/>
      <c r="OQG208" s="784"/>
      <c r="OQH208" s="784"/>
      <c r="OQI208" s="784"/>
      <c r="OQJ208" s="784"/>
      <c r="OQK208" s="784"/>
      <c r="OQL208" s="784"/>
      <c r="OQM208" s="784"/>
      <c r="OQN208" s="784"/>
      <c r="OQO208" s="784"/>
      <c r="OQP208" s="784"/>
      <c r="OQQ208" s="784"/>
      <c r="OQR208" s="784"/>
      <c r="OQS208" s="784"/>
      <c r="OQT208" s="784"/>
      <c r="OQU208" s="784"/>
      <c r="OQV208" s="784"/>
      <c r="OQW208" s="784"/>
      <c r="OQX208" s="784"/>
      <c r="OQY208" s="784"/>
      <c r="OQZ208" s="784"/>
      <c r="ORA208" s="784"/>
      <c r="ORB208" s="784"/>
      <c r="ORC208" s="784"/>
      <c r="ORD208" s="784"/>
      <c r="ORE208" s="784"/>
      <c r="ORF208" s="784"/>
      <c r="ORG208" s="784"/>
      <c r="ORH208" s="784"/>
      <c r="ORI208" s="784"/>
      <c r="ORJ208" s="784"/>
      <c r="ORK208" s="784"/>
      <c r="ORL208" s="784"/>
      <c r="ORM208" s="784"/>
      <c r="ORN208" s="784"/>
      <c r="ORO208" s="784"/>
      <c r="ORP208" s="784"/>
      <c r="ORQ208" s="784"/>
      <c r="ORR208" s="784"/>
      <c r="ORS208" s="784"/>
      <c r="ORT208" s="784"/>
      <c r="ORU208" s="784"/>
      <c r="ORV208" s="784"/>
      <c r="ORW208" s="784"/>
      <c r="ORX208" s="784"/>
      <c r="ORY208" s="784"/>
      <c r="ORZ208" s="784"/>
      <c r="OSA208" s="784"/>
      <c r="OSB208" s="784"/>
      <c r="OSC208" s="784"/>
      <c r="OSD208" s="784"/>
      <c r="OSE208" s="784"/>
      <c r="OSF208" s="784"/>
      <c r="OSG208" s="784"/>
      <c r="OSH208" s="784"/>
      <c r="OSI208" s="784"/>
      <c r="OSJ208" s="784"/>
      <c r="OSK208" s="784"/>
      <c r="OSL208" s="784"/>
      <c r="OSM208" s="784"/>
      <c r="OSN208" s="784"/>
      <c r="OSO208" s="784"/>
      <c r="OSP208" s="784"/>
      <c r="OSQ208" s="784"/>
      <c r="OSR208" s="784"/>
      <c r="OSS208" s="784"/>
      <c r="OST208" s="784"/>
      <c r="OSU208" s="784"/>
      <c r="OSV208" s="784"/>
      <c r="OSW208" s="784"/>
      <c r="OSX208" s="784"/>
      <c r="OSY208" s="784"/>
      <c r="OSZ208" s="784"/>
      <c r="OTA208" s="784"/>
      <c r="OTB208" s="784"/>
      <c r="OTC208" s="784"/>
      <c r="OTD208" s="784"/>
      <c r="OTE208" s="784"/>
      <c r="OTF208" s="784"/>
      <c r="OTG208" s="784"/>
      <c r="OTH208" s="784"/>
      <c r="OTI208" s="784"/>
      <c r="OTJ208" s="784"/>
      <c r="OTK208" s="784"/>
      <c r="OTL208" s="784"/>
      <c r="OTM208" s="784"/>
      <c r="OTN208" s="784"/>
      <c r="OTO208" s="784"/>
      <c r="OTP208" s="784"/>
      <c r="OTQ208" s="784"/>
      <c r="OTR208" s="784"/>
      <c r="OTS208" s="784"/>
      <c r="OTT208" s="784"/>
      <c r="OTU208" s="784"/>
      <c r="OTV208" s="784"/>
      <c r="OTW208" s="784"/>
      <c r="OTX208" s="784"/>
      <c r="OTY208" s="784"/>
      <c r="OTZ208" s="784"/>
      <c r="OUA208" s="784"/>
      <c r="OUB208" s="784"/>
      <c r="OUC208" s="784"/>
      <c r="OUD208" s="784"/>
      <c r="OUE208" s="784"/>
      <c r="OUF208" s="784"/>
      <c r="OUG208" s="784"/>
      <c r="OUH208" s="784"/>
      <c r="OUI208" s="784"/>
      <c r="OUJ208" s="784"/>
      <c r="OUK208" s="784"/>
      <c r="OUL208" s="784"/>
      <c r="OUM208" s="784"/>
      <c r="OUN208" s="784"/>
      <c r="OUO208" s="784"/>
      <c r="OUP208" s="784"/>
      <c r="OUQ208" s="784"/>
      <c r="OUR208" s="784"/>
      <c r="OUS208" s="784"/>
      <c r="OUT208" s="784"/>
      <c r="OUU208" s="784"/>
      <c r="OUV208" s="784"/>
      <c r="OUW208" s="784"/>
      <c r="OUX208" s="784"/>
      <c r="OUY208" s="784"/>
      <c r="OUZ208" s="784"/>
      <c r="OVA208" s="784"/>
      <c r="OVB208" s="784"/>
      <c r="OVC208" s="784"/>
      <c r="OVD208" s="784"/>
      <c r="OVE208" s="784"/>
      <c r="OVF208" s="784"/>
      <c r="OVG208" s="784"/>
      <c r="OVH208" s="784"/>
      <c r="OVI208" s="784"/>
      <c r="OVJ208" s="784"/>
      <c r="OVK208" s="784"/>
      <c r="OVL208" s="784"/>
      <c r="OVM208" s="784"/>
      <c r="OVN208" s="784"/>
      <c r="OVO208" s="784"/>
      <c r="OVP208" s="784"/>
      <c r="OVQ208" s="784"/>
      <c r="OVR208" s="784"/>
      <c r="OVS208" s="784"/>
      <c r="OVT208" s="784"/>
      <c r="OVU208" s="784"/>
      <c r="OVV208" s="784"/>
      <c r="OVW208" s="784"/>
      <c r="OVX208" s="784"/>
      <c r="OVY208" s="784"/>
      <c r="OVZ208" s="784"/>
      <c r="OWA208" s="784"/>
      <c r="OWB208" s="784"/>
      <c r="OWC208" s="784"/>
      <c r="OWD208" s="784"/>
      <c r="OWE208" s="784"/>
      <c r="OWF208" s="784"/>
      <c r="OWG208" s="784"/>
      <c r="OWH208" s="784"/>
      <c r="OWI208" s="784"/>
      <c r="OWJ208" s="784"/>
      <c r="OWK208" s="784"/>
      <c r="OWL208" s="784"/>
      <c r="OWM208" s="784"/>
      <c r="OWN208" s="784"/>
      <c r="OWO208" s="784"/>
      <c r="OWP208" s="784"/>
      <c r="OWQ208" s="784"/>
      <c r="OWR208" s="784"/>
      <c r="OWS208" s="784"/>
      <c r="OWT208" s="784"/>
      <c r="OWU208" s="784"/>
      <c r="OWV208" s="784"/>
      <c r="OWW208" s="784"/>
      <c r="OWX208" s="784"/>
      <c r="OWY208" s="784"/>
      <c r="OWZ208" s="784"/>
      <c r="OXA208" s="784"/>
      <c r="OXB208" s="784"/>
      <c r="OXC208" s="784"/>
      <c r="OXD208" s="784"/>
      <c r="OXE208" s="784"/>
      <c r="OXF208" s="784"/>
      <c r="OXG208" s="784"/>
      <c r="OXH208" s="784"/>
      <c r="OXI208" s="784"/>
      <c r="OXJ208" s="784"/>
      <c r="OXK208" s="784"/>
      <c r="OXL208" s="784"/>
      <c r="OXM208" s="784"/>
      <c r="OXN208" s="784"/>
      <c r="OXO208" s="784"/>
      <c r="OXP208" s="784"/>
      <c r="OXQ208" s="784"/>
      <c r="OXR208" s="784"/>
      <c r="OXS208" s="784"/>
      <c r="OXT208" s="784"/>
      <c r="OXU208" s="784"/>
      <c r="OXV208" s="784"/>
      <c r="OXW208" s="784"/>
      <c r="OXX208" s="784"/>
      <c r="OXY208" s="784"/>
      <c r="OXZ208" s="784"/>
      <c r="OYA208" s="784"/>
      <c r="OYB208" s="784"/>
      <c r="OYC208" s="784"/>
      <c r="OYD208" s="784"/>
      <c r="OYE208" s="784"/>
      <c r="OYF208" s="784"/>
      <c r="OYG208" s="784"/>
      <c r="OYH208" s="784"/>
      <c r="OYI208" s="784"/>
      <c r="OYJ208" s="784"/>
      <c r="OYK208" s="784"/>
      <c r="OYL208" s="784"/>
      <c r="OYM208" s="784"/>
      <c r="OYN208" s="784"/>
      <c r="OYO208" s="784"/>
      <c r="OYP208" s="784"/>
      <c r="OYQ208" s="784"/>
      <c r="OYR208" s="784"/>
      <c r="OYS208" s="784"/>
      <c r="OYT208" s="784"/>
      <c r="OYU208" s="784"/>
      <c r="OYV208" s="784"/>
      <c r="OYW208" s="784"/>
      <c r="OYX208" s="784"/>
      <c r="OYY208" s="784"/>
      <c r="OYZ208" s="784"/>
      <c r="OZA208" s="784"/>
      <c r="OZB208" s="784"/>
      <c r="OZC208" s="784"/>
      <c r="OZD208" s="784"/>
      <c r="OZE208" s="784"/>
      <c r="OZF208" s="784"/>
      <c r="OZG208" s="784"/>
      <c r="OZH208" s="784"/>
      <c r="OZI208" s="784"/>
      <c r="OZJ208" s="784"/>
      <c r="OZK208" s="784"/>
      <c r="OZL208" s="784"/>
      <c r="OZM208" s="784"/>
      <c r="OZN208" s="784"/>
      <c r="OZO208" s="784"/>
      <c r="OZP208" s="784"/>
      <c r="OZQ208" s="784"/>
      <c r="OZR208" s="784"/>
      <c r="OZS208" s="784"/>
      <c r="OZT208" s="784"/>
      <c r="OZU208" s="784"/>
      <c r="OZV208" s="784"/>
      <c r="OZW208" s="784"/>
      <c r="OZX208" s="784"/>
      <c r="OZY208" s="784"/>
      <c r="OZZ208" s="784"/>
      <c r="PAA208" s="784"/>
      <c r="PAB208" s="784"/>
      <c r="PAC208" s="784"/>
      <c r="PAD208" s="784"/>
      <c r="PAE208" s="784"/>
      <c r="PAF208" s="784"/>
      <c r="PAG208" s="784"/>
      <c r="PAH208" s="784"/>
      <c r="PAI208" s="784"/>
      <c r="PAJ208" s="784"/>
      <c r="PAK208" s="784"/>
      <c r="PAL208" s="784"/>
      <c r="PAM208" s="784"/>
      <c r="PAN208" s="784"/>
      <c r="PAO208" s="784"/>
      <c r="PAP208" s="784"/>
      <c r="PAQ208" s="784"/>
      <c r="PAR208" s="784"/>
      <c r="PAS208" s="784"/>
      <c r="PAT208" s="784"/>
      <c r="PAU208" s="784"/>
      <c r="PAV208" s="784"/>
      <c r="PAW208" s="784"/>
      <c r="PAX208" s="784"/>
      <c r="PAY208" s="784"/>
      <c r="PAZ208" s="784"/>
      <c r="PBA208" s="784"/>
      <c r="PBB208" s="784"/>
      <c r="PBC208" s="784"/>
      <c r="PBD208" s="784"/>
      <c r="PBE208" s="784"/>
      <c r="PBF208" s="784"/>
      <c r="PBG208" s="784"/>
      <c r="PBH208" s="784"/>
      <c r="PBI208" s="784"/>
      <c r="PBJ208" s="784"/>
      <c r="PBK208" s="784"/>
      <c r="PBL208" s="784"/>
      <c r="PBM208" s="784"/>
      <c r="PBN208" s="784"/>
      <c r="PBO208" s="784"/>
      <c r="PBP208" s="784"/>
      <c r="PBQ208" s="784"/>
      <c r="PBR208" s="784"/>
      <c r="PBS208" s="784"/>
      <c r="PBT208" s="784"/>
      <c r="PBU208" s="784"/>
      <c r="PBV208" s="784"/>
      <c r="PBW208" s="784"/>
      <c r="PBX208" s="784"/>
      <c r="PBY208" s="784"/>
      <c r="PBZ208" s="784"/>
      <c r="PCA208" s="784"/>
      <c r="PCB208" s="784"/>
      <c r="PCC208" s="784"/>
      <c r="PCD208" s="784"/>
      <c r="PCE208" s="784"/>
      <c r="PCF208" s="784"/>
      <c r="PCG208" s="784"/>
      <c r="PCH208" s="784"/>
      <c r="PCI208" s="784"/>
      <c r="PCJ208" s="784"/>
      <c r="PCK208" s="784"/>
      <c r="PCL208" s="784"/>
      <c r="PCM208" s="784"/>
      <c r="PCN208" s="784"/>
      <c r="PCO208" s="784"/>
      <c r="PCP208" s="784"/>
      <c r="PCQ208" s="784"/>
      <c r="PCR208" s="784"/>
      <c r="PCS208" s="784"/>
      <c r="PCT208" s="784"/>
      <c r="PCU208" s="784"/>
      <c r="PCV208" s="784"/>
      <c r="PCW208" s="784"/>
      <c r="PCX208" s="784"/>
      <c r="PCY208" s="784"/>
      <c r="PCZ208" s="784"/>
      <c r="PDA208" s="784"/>
      <c r="PDB208" s="784"/>
      <c r="PDC208" s="784"/>
      <c r="PDD208" s="784"/>
      <c r="PDE208" s="784"/>
      <c r="PDF208" s="784"/>
      <c r="PDG208" s="784"/>
      <c r="PDH208" s="784"/>
      <c r="PDI208" s="784"/>
      <c r="PDJ208" s="784"/>
      <c r="PDK208" s="784"/>
      <c r="PDL208" s="784"/>
      <c r="PDM208" s="784"/>
      <c r="PDN208" s="784"/>
      <c r="PDO208" s="784"/>
      <c r="PDP208" s="784"/>
      <c r="PDQ208" s="784"/>
      <c r="PDR208" s="784"/>
      <c r="PDS208" s="784"/>
      <c r="PDT208" s="784"/>
      <c r="PDU208" s="784"/>
      <c r="PDV208" s="784"/>
      <c r="PDW208" s="784"/>
      <c r="PDX208" s="784"/>
      <c r="PDY208" s="784"/>
      <c r="PDZ208" s="784"/>
      <c r="PEA208" s="784"/>
      <c r="PEB208" s="784"/>
      <c r="PEC208" s="784"/>
      <c r="PED208" s="784"/>
      <c r="PEE208" s="784"/>
      <c r="PEF208" s="784"/>
      <c r="PEG208" s="784"/>
      <c r="PEH208" s="784"/>
      <c r="PEI208" s="784"/>
      <c r="PEJ208" s="784"/>
      <c r="PEK208" s="784"/>
      <c r="PEL208" s="784"/>
      <c r="PEM208" s="784"/>
      <c r="PEN208" s="784"/>
      <c r="PEO208" s="784"/>
      <c r="PEP208" s="784"/>
      <c r="PEQ208" s="784"/>
      <c r="PER208" s="784"/>
      <c r="PES208" s="784"/>
      <c r="PET208" s="784"/>
      <c r="PEU208" s="784"/>
      <c r="PEV208" s="784"/>
      <c r="PEW208" s="784"/>
      <c r="PEX208" s="784"/>
      <c r="PEY208" s="784"/>
      <c r="PEZ208" s="784"/>
      <c r="PFA208" s="784"/>
      <c r="PFB208" s="784"/>
      <c r="PFC208" s="784"/>
      <c r="PFD208" s="784"/>
      <c r="PFE208" s="784"/>
      <c r="PFF208" s="784"/>
      <c r="PFG208" s="784"/>
      <c r="PFH208" s="784"/>
      <c r="PFI208" s="784"/>
      <c r="PFJ208" s="784"/>
      <c r="PFK208" s="784"/>
      <c r="PFL208" s="784"/>
      <c r="PFM208" s="784"/>
      <c r="PFN208" s="784"/>
      <c r="PFO208" s="784"/>
      <c r="PFP208" s="784"/>
      <c r="PFQ208" s="784"/>
      <c r="PFR208" s="784"/>
      <c r="PFS208" s="784"/>
      <c r="PFT208" s="784"/>
      <c r="PFU208" s="784"/>
      <c r="PFV208" s="784"/>
      <c r="PFW208" s="784"/>
      <c r="PFX208" s="784"/>
      <c r="PFY208" s="784"/>
      <c r="PFZ208" s="784"/>
      <c r="PGA208" s="784"/>
      <c r="PGB208" s="784"/>
      <c r="PGC208" s="784"/>
      <c r="PGD208" s="784"/>
      <c r="PGE208" s="784"/>
      <c r="PGF208" s="784"/>
      <c r="PGG208" s="784"/>
      <c r="PGH208" s="784"/>
      <c r="PGI208" s="784"/>
      <c r="PGJ208" s="784"/>
      <c r="PGK208" s="784"/>
      <c r="PGL208" s="784"/>
      <c r="PGM208" s="784"/>
      <c r="PGN208" s="784"/>
      <c r="PGO208" s="784"/>
      <c r="PGP208" s="784"/>
      <c r="PGQ208" s="784"/>
      <c r="PGR208" s="784"/>
      <c r="PGS208" s="784"/>
      <c r="PGT208" s="784"/>
      <c r="PGU208" s="784"/>
      <c r="PGV208" s="784"/>
      <c r="PGW208" s="784"/>
      <c r="PGX208" s="784"/>
      <c r="PGY208" s="784"/>
      <c r="PGZ208" s="784"/>
      <c r="PHA208" s="784"/>
      <c r="PHB208" s="784"/>
      <c r="PHC208" s="784"/>
      <c r="PHD208" s="784"/>
      <c r="PHE208" s="784"/>
      <c r="PHF208" s="784"/>
      <c r="PHG208" s="784"/>
      <c r="PHH208" s="784"/>
      <c r="PHI208" s="784"/>
      <c r="PHJ208" s="784"/>
      <c r="PHK208" s="784"/>
      <c r="PHL208" s="784"/>
      <c r="PHM208" s="784"/>
      <c r="PHN208" s="784"/>
      <c r="PHO208" s="784"/>
      <c r="PHP208" s="784"/>
      <c r="PHQ208" s="784"/>
      <c r="PHR208" s="784"/>
      <c r="PHS208" s="784"/>
      <c r="PHT208" s="784"/>
      <c r="PHU208" s="784"/>
      <c r="PHV208" s="784"/>
      <c r="PHW208" s="784"/>
      <c r="PHX208" s="784"/>
      <c r="PHY208" s="784"/>
      <c r="PHZ208" s="784"/>
      <c r="PIA208" s="784"/>
      <c r="PIB208" s="784"/>
      <c r="PIC208" s="784"/>
      <c r="PID208" s="784"/>
      <c r="PIE208" s="784"/>
      <c r="PIF208" s="784"/>
      <c r="PIG208" s="784"/>
      <c r="PIH208" s="784"/>
      <c r="PII208" s="784"/>
      <c r="PIJ208" s="784"/>
      <c r="PIK208" s="784"/>
      <c r="PIL208" s="784"/>
      <c r="PIM208" s="784"/>
      <c r="PIN208" s="784"/>
      <c r="PIO208" s="784"/>
      <c r="PIP208" s="784"/>
      <c r="PIQ208" s="784"/>
      <c r="PIR208" s="784"/>
      <c r="PIS208" s="784"/>
      <c r="PIT208" s="784"/>
      <c r="PIU208" s="784"/>
      <c r="PIV208" s="784"/>
      <c r="PIW208" s="784"/>
      <c r="PIX208" s="784"/>
      <c r="PIY208" s="784"/>
      <c r="PIZ208" s="784"/>
      <c r="PJA208" s="784"/>
      <c r="PJB208" s="784"/>
      <c r="PJC208" s="784"/>
      <c r="PJD208" s="784"/>
      <c r="PJE208" s="784"/>
      <c r="PJF208" s="784"/>
      <c r="PJG208" s="784"/>
      <c r="PJH208" s="784"/>
      <c r="PJI208" s="784"/>
      <c r="PJJ208" s="784"/>
      <c r="PJK208" s="784"/>
      <c r="PJL208" s="784"/>
      <c r="PJM208" s="784"/>
      <c r="PJN208" s="784"/>
      <c r="PJO208" s="784"/>
      <c r="PJP208" s="784"/>
      <c r="PJQ208" s="784"/>
      <c r="PJR208" s="784"/>
      <c r="PJS208" s="784"/>
      <c r="PJT208" s="784"/>
      <c r="PJU208" s="784"/>
      <c r="PJV208" s="784"/>
      <c r="PJW208" s="784"/>
      <c r="PJX208" s="784"/>
      <c r="PJY208" s="784"/>
      <c r="PJZ208" s="784"/>
      <c r="PKA208" s="784"/>
      <c r="PKB208" s="784"/>
      <c r="PKC208" s="784"/>
      <c r="PKD208" s="784"/>
      <c r="PKE208" s="784"/>
      <c r="PKF208" s="784"/>
      <c r="PKG208" s="784"/>
      <c r="PKH208" s="784"/>
      <c r="PKI208" s="784"/>
      <c r="PKJ208" s="784"/>
      <c r="PKK208" s="784"/>
      <c r="PKL208" s="784"/>
      <c r="PKM208" s="784"/>
      <c r="PKN208" s="784"/>
      <c r="PKO208" s="784"/>
      <c r="PKP208" s="784"/>
      <c r="PKQ208" s="784"/>
      <c r="PKR208" s="784"/>
      <c r="PKS208" s="784"/>
      <c r="PKT208" s="784"/>
      <c r="PKU208" s="784"/>
      <c r="PKV208" s="784"/>
      <c r="PKW208" s="784"/>
      <c r="PKX208" s="784"/>
      <c r="PKY208" s="784"/>
      <c r="PKZ208" s="784"/>
      <c r="PLA208" s="784"/>
      <c r="PLB208" s="784"/>
      <c r="PLC208" s="784"/>
      <c r="PLD208" s="784"/>
      <c r="PLE208" s="784"/>
      <c r="PLF208" s="784"/>
      <c r="PLG208" s="784"/>
      <c r="PLH208" s="784"/>
      <c r="PLI208" s="784"/>
      <c r="PLJ208" s="784"/>
      <c r="PLK208" s="784"/>
      <c r="PLL208" s="784"/>
      <c r="PLM208" s="784"/>
      <c r="PLN208" s="784"/>
      <c r="PLO208" s="784"/>
      <c r="PLP208" s="784"/>
      <c r="PLQ208" s="784"/>
      <c r="PLR208" s="784"/>
      <c r="PLS208" s="784"/>
      <c r="PLT208" s="784"/>
      <c r="PLU208" s="784"/>
      <c r="PLV208" s="784"/>
      <c r="PLW208" s="784"/>
      <c r="PLX208" s="784"/>
      <c r="PLY208" s="784"/>
      <c r="PLZ208" s="784"/>
      <c r="PMA208" s="784"/>
      <c r="PMB208" s="784"/>
      <c r="PMC208" s="784"/>
      <c r="PMD208" s="784"/>
      <c r="PME208" s="784"/>
      <c r="PMF208" s="784"/>
      <c r="PMG208" s="784"/>
      <c r="PMH208" s="784"/>
      <c r="PMI208" s="784"/>
      <c r="PMJ208" s="784"/>
      <c r="PMK208" s="784"/>
      <c r="PML208" s="784"/>
      <c r="PMM208" s="784"/>
      <c r="PMN208" s="784"/>
      <c r="PMO208" s="784"/>
      <c r="PMP208" s="784"/>
      <c r="PMQ208" s="784"/>
      <c r="PMR208" s="784"/>
      <c r="PMS208" s="784"/>
      <c r="PMT208" s="784"/>
      <c r="PMU208" s="784"/>
      <c r="PMV208" s="784"/>
      <c r="PMW208" s="784"/>
      <c r="PMX208" s="784"/>
      <c r="PMY208" s="784"/>
      <c r="PMZ208" s="784"/>
      <c r="PNA208" s="784"/>
      <c r="PNB208" s="784"/>
      <c r="PNC208" s="784"/>
      <c r="PND208" s="784"/>
      <c r="PNE208" s="784"/>
      <c r="PNF208" s="784"/>
      <c r="PNG208" s="784"/>
      <c r="PNH208" s="784"/>
      <c r="PNI208" s="784"/>
      <c r="PNJ208" s="784"/>
      <c r="PNK208" s="784"/>
      <c r="PNL208" s="784"/>
      <c r="PNM208" s="784"/>
      <c r="PNN208" s="784"/>
      <c r="PNO208" s="784"/>
      <c r="PNP208" s="784"/>
      <c r="PNQ208" s="784"/>
      <c r="PNR208" s="784"/>
      <c r="PNS208" s="784"/>
      <c r="PNT208" s="784"/>
      <c r="PNU208" s="784"/>
      <c r="PNV208" s="784"/>
      <c r="PNW208" s="784"/>
      <c r="PNX208" s="784"/>
      <c r="PNY208" s="784"/>
      <c r="PNZ208" s="784"/>
      <c r="POA208" s="784"/>
      <c r="POB208" s="784"/>
      <c r="POC208" s="784"/>
      <c r="POD208" s="784"/>
      <c r="POE208" s="784"/>
      <c r="POF208" s="784"/>
      <c r="POG208" s="784"/>
      <c r="POH208" s="784"/>
      <c r="POI208" s="784"/>
      <c r="POJ208" s="784"/>
      <c r="POK208" s="784"/>
      <c r="POL208" s="784"/>
      <c r="POM208" s="784"/>
      <c r="PON208" s="784"/>
      <c r="POO208" s="784"/>
      <c r="POP208" s="784"/>
      <c r="POQ208" s="784"/>
      <c r="POR208" s="784"/>
      <c r="POS208" s="784"/>
      <c r="POT208" s="784"/>
      <c r="POU208" s="784"/>
      <c r="POV208" s="784"/>
      <c r="POW208" s="784"/>
      <c r="POX208" s="784"/>
      <c r="POY208" s="784"/>
      <c r="POZ208" s="784"/>
      <c r="PPA208" s="784"/>
      <c r="PPB208" s="784"/>
      <c r="PPC208" s="784"/>
      <c r="PPD208" s="784"/>
      <c r="PPE208" s="784"/>
      <c r="PPF208" s="784"/>
      <c r="PPG208" s="784"/>
      <c r="PPH208" s="784"/>
      <c r="PPI208" s="784"/>
      <c r="PPJ208" s="784"/>
      <c r="PPK208" s="784"/>
      <c r="PPL208" s="784"/>
      <c r="PPM208" s="784"/>
      <c r="PPN208" s="784"/>
      <c r="PPO208" s="784"/>
      <c r="PPP208" s="784"/>
      <c r="PPQ208" s="784"/>
      <c r="PPR208" s="784"/>
      <c r="PPS208" s="784"/>
      <c r="PPT208" s="784"/>
      <c r="PPU208" s="784"/>
      <c r="PPV208" s="784"/>
      <c r="PPW208" s="784"/>
      <c r="PPX208" s="784"/>
      <c r="PPY208" s="784"/>
      <c r="PPZ208" s="784"/>
      <c r="PQA208" s="784"/>
      <c r="PQB208" s="784"/>
      <c r="PQC208" s="784"/>
      <c r="PQD208" s="784"/>
      <c r="PQE208" s="784"/>
      <c r="PQF208" s="784"/>
      <c r="PQG208" s="784"/>
      <c r="PQH208" s="784"/>
      <c r="PQI208" s="784"/>
      <c r="PQJ208" s="784"/>
      <c r="PQK208" s="784"/>
      <c r="PQL208" s="784"/>
      <c r="PQM208" s="784"/>
      <c r="PQN208" s="784"/>
      <c r="PQO208" s="784"/>
      <c r="PQP208" s="784"/>
      <c r="PQQ208" s="784"/>
      <c r="PQR208" s="784"/>
      <c r="PQS208" s="784"/>
      <c r="PQT208" s="784"/>
      <c r="PQU208" s="784"/>
      <c r="PQV208" s="784"/>
      <c r="PQW208" s="784"/>
      <c r="PQX208" s="784"/>
      <c r="PQY208" s="784"/>
      <c r="PQZ208" s="784"/>
      <c r="PRA208" s="784"/>
      <c r="PRB208" s="784"/>
      <c r="PRC208" s="784"/>
      <c r="PRD208" s="784"/>
      <c r="PRE208" s="784"/>
      <c r="PRF208" s="784"/>
      <c r="PRG208" s="784"/>
      <c r="PRH208" s="784"/>
      <c r="PRI208" s="784"/>
      <c r="PRJ208" s="784"/>
      <c r="PRK208" s="784"/>
      <c r="PRL208" s="784"/>
      <c r="PRM208" s="784"/>
      <c r="PRN208" s="784"/>
      <c r="PRO208" s="784"/>
      <c r="PRP208" s="784"/>
      <c r="PRQ208" s="784"/>
      <c r="PRR208" s="784"/>
      <c r="PRS208" s="784"/>
      <c r="PRT208" s="784"/>
      <c r="PRU208" s="784"/>
      <c r="PRV208" s="784"/>
      <c r="PRW208" s="784"/>
      <c r="PRX208" s="784"/>
      <c r="PRY208" s="784"/>
      <c r="PRZ208" s="784"/>
      <c r="PSA208" s="784"/>
      <c r="PSB208" s="784"/>
      <c r="PSC208" s="784"/>
      <c r="PSD208" s="784"/>
      <c r="PSE208" s="784"/>
      <c r="PSF208" s="784"/>
      <c r="PSG208" s="784"/>
      <c r="PSH208" s="784"/>
      <c r="PSI208" s="784"/>
      <c r="PSJ208" s="784"/>
      <c r="PSK208" s="784"/>
      <c r="PSL208" s="784"/>
      <c r="PSM208" s="784"/>
      <c r="PSN208" s="784"/>
      <c r="PSO208" s="784"/>
      <c r="PSP208" s="784"/>
      <c r="PSQ208" s="784"/>
      <c r="PSR208" s="784"/>
      <c r="PSS208" s="784"/>
      <c r="PST208" s="784"/>
      <c r="PSU208" s="784"/>
      <c r="PSV208" s="784"/>
      <c r="PSW208" s="784"/>
      <c r="PSX208" s="784"/>
      <c r="PSY208" s="784"/>
      <c r="PSZ208" s="784"/>
      <c r="PTA208" s="784"/>
      <c r="PTB208" s="784"/>
      <c r="PTC208" s="784"/>
      <c r="PTD208" s="784"/>
      <c r="PTE208" s="784"/>
      <c r="PTF208" s="784"/>
      <c r="PTG208" s="784"/>
      <c r="PTH208" s="784"/>
      <c r="PTI208" s="784"/>
      <c r="PTJ208" s="784"/>
      <c r="PTK208" s="784"/>
      <c r="PTL208" s="784"/>
      <c r="PTM208" s="784"/>
      <c r="PTN208" s="784"/>
      <c r="PTO208" s="784"/>
      <c r="PTP208" s="784"/>
      <c r="PTQ208" s="784"/>
      <c r="PTR208" s="784"/>
      <c r="PTS208" s="784"/>
      <c r="PTT208" s="784"/>
      <c r="PTU208" s="784"/>
      <c r="PTV208" s="784"/>
      <c r="PTW208" s="784"/>
      <c r="PTX208" s="784"/>
      <c r="PTY208" s="784"/>
      <c r="PTZ208" s="784"/>
      <c r="PUA208" s="784"/>
      <c r="PUB208" s="784"/>
      <c r="PUC208" s="784"/>
      <c r="PUD208" s="784"/>
      <c r="PUE208" s="784"/>
      <c r="PUF208" s="784"/>
      <c r="PUG208" s="784"/>
      <c r="PUH208" s="784"/>
      <c r="PUI208" s="784"/>
      <c r="PUJ208" s="784"/>
      <c r="PUK208" s="784"/>
      <c r="PUL208" s="784"/>
      <c r="PUM208" s="784"/>
      <c r="PUN208" s="784"/>
      <c r="PUO208" s="784"/>
      <c r="PUP208" s="784"/>
      <c r="PUQ208" s="784"/>
      <c r="PUR208" s="784"/>
      <c r="PUS208" s="784"/>
      <c r="PUT208" s="784"/>
      <c r="PUU208" s="784"/>
      <c r="PUV208" s="784"/>
      <c r="PUW208" s="784"/>
      <c r="PUX208" s="784"/>
      <c r="PUY208" s="784"/>
      <c r="PUZ208" s="784"/>
      <c r="PVA208" s="784"/>
      <c r="PVB208" s="784"/>
      <c r="PVC208" s="784"/>
      <c r="PVD208" s="784"/>
      <c r="PVE208" s="784"/>
      <c r="PVF208" s="784"/>
      <c r="PVG208" s="784"/>
      <c r="PVH208" s="784"/>
      <c r="PVI208" s="784"/>
      <c r="PVJ208" s="784"/>
      <c r="PVK208" s="784"/>
      <c r="PVL208" s="784"/>
      <c r="PVM208" s="784"/>
      <c r="PVN208" s="784"/>
      <c r="PVO208" s="784"/>
      <c r="PVP208" s="784"/>
      <c r="PVQ208" s="784"/>
      <c r="PVR208" s="784"/>
      <c r="PVS208" s="784"/>
      <c r="PVT208" s="784"/>
      <c r="PVU208" s="784"/>
      <c r="PVV208" s="784"/>
      <c r="PVW208" s="784"/>
      <c r="PVX208" s="784"/>
      <c r="PVY208" s="784"/>
      <c r="PVZ208" s="784"/>
      <c r="PWA208" s="784"/>
      <c r="PWB208" s="784"/>
      <c r="PWC208" s="784"/>
      <c r="PWD208" s="784"/>
      <c r="PWE208" s="784"/>
      <c r="PWF208" s="784"/>
      <c r="PWG208" s="784"/>
      <c r="PWH208" s="784"/>
      <c r="PWI208" s="784"/>
      <c r="PWJ208" s="784"/>
      <c r="PWK208" s="784"/>
      <c r="PWL208" s="784"/>
      <c r="PWM208" s="784"/>
      <c r="PWN208" s="784"/>
      <c r="PWO208" s="784"/>
      <c r="PWP208" s="784"/>
      <c r="PWQ208" s="784"/>
      <c r="PWR208" s="784"/>
      <c r="PWS208" s="784"/>
      <c r="PWT208" s="784"/>
      <c r="PWU208" s="784"/>
      <c r="PWV208" s="784"/>
      <c r="PWW208" s="784"/>
      <c r="PWX208" s="784"/>
      <c r="PWY208" s="784"/>
      <c r="PWZ208" s="784"/>
      <c r="PXA208" s="784"/>
      <c r="PXB208" s="784"/>
      <c r="PXC208" s="784"/>
      <c r="PXD208" s="784"/>
      <c r="PXE208" s="784"/>
      <c r="PXF208" s="784"/>
      <c r="PXG208" s="784"/>
      <c r="PXH208" s="784"/>
      <c r="PXI208" s="784"/>
      <c r="PXJ208" s="784"/>
      <c r="PXK208" s="784"/>
      <c r="PXL208" s="784"/>
      <c r="PXM208" s="784"/>
      <c r="PXN208" s="784"/>
      <c r="PXO208" s="784"/>
      <c r="PXP208" s="784"/>
      <c r="PXQ208" s="784"/>
      <c r="PXR208" s="784"/>
      <c r="PXS208" s="784"/>
      <c r="PXT208" s="784"/>
      <c r="PXU208" s="784"/>
      <c r="PXV208" s="784"/>
      <c r="PXW208" s="784"/>
      <c r="PXX208" s="784"/>
      <c r="PXY208" s="784"/>
      <c r="PXZ208" s="784"/>
      <c r="PYA208" s="784"/>
      <c r="PYB208" s="784"/>
      <c r="PYC208" s="784"/>
      <c r="PYD208" s="784"/>
      <c r="PYE208" s="784"/>
      <c r="PYF208" s="784"/>
      <c r="PYG208" s="784"/>
      <c r="PYH208" s="784"/>
      <c r="PYI208" s="784"/>
      <c r="PYJ208" s="784"/>
      <c r="PYK208" s="784"/>
      <c r="PYL208" s="784"/>
      <c r="PYM208" s="784"/>
      <c r="PYN208" s="784"/>
      <c r="PYO208" s="784"/>
      <c r="PYP208" s="784"/>
      <c r="PYQ208" s="784"/>
      <c r="PYR208" s="784"/>
      <c r="PYS208" s="784"/>
      <c r="PYT208" s="784"/>
      <c r="PYU208" s="784"/>
      <c r="PYV208" s="784"/>
      <c r="PYW208" s="784"/>
      <c r="PYX208" s="784"/>
      <c r="PYY208" s="784"/>
      <c r="PYZ208" s="784"/>
      <c r="PZA208" s="784"/>
      <c r="PZB208" s="784"/>
      <c r="PZC208" s="784"/>
      <c r="PZD208" s="784"/>
      <c r="PZE208" s="784"/>
      <c r="PZF208" s="784"/>
      <c r="PZG208" s="784"/>
      <c r="PZH208" s="784"/>
      <c r="PZI208" s="784"/>
      <c r="PZJ208" s="784"/>
      <c r="PZK208" s="784"/>
      <c r="PZL208" s="784"/>
      <c r="PZM208" s="784"/>
      <c r="PZN208" s="784"/>
      <c r="PZO208" s="784"/>
      <c r="PZP208" s="784"/>
      <c r="PZQ208" s="784"/>
      <c r="PZR208" s="784"/>
      <c r="PZS208" s="784"/>
      <c r="PZT208" s="784"/>
      <c r="PZU208" s="784"/>
      <c r="PZV208" s="784"/>
      <c r="PZW208" s="784"/>
      <c r="PZX208" s="784"/>
      <c r="PZY208" s="784"/>
      <c r="PZZ208" s="784"/>
      <c r="QAA208" s="784"/>
      <c r="QAB208" s="784"/>
      <c r="QAC208" s="784"/>
      <c r="QAD208" s="784"/>
      <c r="QAE208" s="784"/>
      <c r="QAF208" s="784"/>
      <c r="QAG208" s="784"/>
      <c r="QAH208" s="784"/>
      <c r="QAI208" s="784"/>
      <c r="QAJ208" s="784"/>
      <c r="QAK208" s="784"/>
      <c r="QAL208" s="784"/>
      <c r="QAM208" s="784"/>
      <c r="QAN208" s="784"/>
      <c r="QAO208" s="784"/>
      <c r="QAP208" s="784"/>
      <c r="QAQ208" s="784"/>
      <c r="QAR208" s="784"/>
      <c r="QAS208" s="784"/>
      <c r="QAT208" s="784"/>
      <c r="QAU208" s="784"/>
      <c r="QAV208" s="784"/>
      <c r="QAW208" s="784"/>
      <c r="QAX208" s="784"/>
      <c r="QAY208" s="784"/>
      <c r="QAZ208" s="784"/>
      <c r="QBA208" s="784"/>
      <c r="QBB208" s="784"/>
      <c r="QBC208" s="784"/>
      <c r="QBD208" s="784"/>
      <c r="QBE208" s="784"/>
      <c r="QBF208" s="784"/>
      <c r="QBG208" s="784"/>
      <c r="QBH208" s="784"/>
      <c r="QBI208" s="784"/>
      <c r="QBJ208" s="784"/>
      <c r="QBK208" s="784"/>
      <c r="QBL208" s="784"/>
      <c r="QBM208" s="784"/>
      <c r="QBN208" s="784"/>
      <c r="QBO208" s="784"/>
      <c r="QBP208" s="784"/>
      <c r="QBQ208" s="784"/>
      <c r="QBR208" s="784"/>
      <c r="QBS208" s="784"/>
      <c r="QBT208" s="784"/>
      <c r="QBU208" s="784"/>
      <c r="QBV208" s="784"/>
      <c r="QBW208" s="784"/>
      <c r="QBX208" s="784"/>
      <c r="QBY208" s="784"/>
      <c r="QBZ208" s="784"/>
      <c r="QCA208" s="784"/>
      <c r="QCB208" s="784"/>
      <c r="QCC208" s="784"/>
      <c r="QCD208" s="784"/>
      <c r="QCE208" s="784"/>
      <c r="QCF208" s="784"/>
      <c r="QCG208" s="784"/>
      <c r="QCH208" s="784"/>
      <c r="QCI208" s="784"/>
      <c r="QCJ208" s="784"/>
      <c r="QCK208" s="784"/>
      <c r="QCL208" s="784"/>
      <c r="QCM208" s="784"/>
      <c r="QCN208" s="784"/>
      <c r="QCO208" s="784"/>
      <c r="QCP208" s="784"/>
      <c r="QCQ208" s="784"/>
      <c r="QCR208" s="784"/>
      <c r="QCS208" s="784"/>
      <c r="QCT208" s="784"/>
      <c r="QCU208" s="784"/>
      <c r="QCV208" s="784"/>
      <c r="QCW208" s="784"/>
      <c r="QCX208" s="784"/>
      <c r="QCY208" s="784"/>
      <c r="QCZ208" s="784"/>
      <c r="QDA208" s="784"/>
      <c r="QDB208" s="784"/>
      <c r="QDC208" s="784"/>
      <c r="QDD208" s="784"/>
      <c r="QDE208" s="784"/>
      <c r="QDF208" s="784"/>
      <c r="QDG208" s="784"/>
      <c r="QDH208" s="784"/>
      <c r="QDI208" s="784"/>
      <c r="QDJ208" s="784"/>
      <c r="QDK208" s="784"/>
      <c r="QDL208" s="784"/>
      <c r="QDM208" s="784"/>
      <c r="QDN208" s="784"/>
      <c r="QDO208" s="784"/>
      <c r="QDP208" s="784"/>
      <c r="QDQ208" s="784"/>
      <c r="QDR208" s="784"/>
      <c r="QDS208" s="784"/>
      <c r="QDT208" s="784"/>
      <c r="QDU208" s="784"/>
      <c r="QDV208" s="784"/>
      <c r="QDW208" s="784"/>
      <c r="QDX208" s="784"/>
      <c r="QDY208" s="784"/>
      <c r="QDZ208" s="784"/>
      <c r="QEA208" s="784"/>
      <c r="QEB208" s="784"/>
      <c r="QEC208" s="784"/>
      <c r="QED208" s="784"/>
      <c r="QEE208" s="784"/>
      <c r="QEF208" s="784"/>
      <c r="QEG208" s="784"/>
      <c r="QEH208" s="784"/>
      <c r="QEI208" s="784"/>
      <c r="QEJ208" s="784"/>
      <c r="QEK208" s="784"/>
      <c r="QEL208" s="784"/>
      <c r="QEM208" s="784"/>
      <c r="QEN208" s="784"/>
      <c r="QEO208" s="784"/>
      <c r="QEP208" s="784"/>
      <c r="QEQ208" s="784"/>
      <c r="QER208" s="784"/>
      <c r="QES208" s="784"/>
      <c r="QET208" s="784"/>
      <c r="QEU208" s="784"/>
      <c r="QEV208" s="784"/>
      <c r="QEW208" s="784"/>
      <c r="QEX208" s="784"/>
      <c r="QEY208" s="784"/>
      <c r="QEZ208" s="784"/>
      <c r="QFA208" s="784"/>
      <c r="QFB208" s="784"/>
      <c r="QFC208" s="784"/>
      <c r="QFD208" s="784"/>
      <c r="QFE208" s="784"/>
      <c r="QFF208" s="784"/>
      <c r="QFG208" s="784"/>
      <c r="QFH208" s="784"/>
      <c r="QFI208" s="784"/>
      <c r="QFJ208" s="784"/>
      <c r="QFK208" s="784"/>
      <c r="QFL208" s="784"/>
      <c r="QFM208" s="784"/>
      <c r="QFN208" s="784"/>
      <c r="QFO208" s="784"/>
      <c r="QFP208" s="784"/>
      <c r="QFQ208" s="784"/>
      <c r="QFR208" s="784"/>
      <c r="QFS208" s="784"/>
      <c r="QFT208" s="784"/>
      <c r="QFU208" s="784"/>
      <c r="QFV208" s="784"/>
      <c r="QFW208" s="784"/>
      <c r="QFX208" s="784"/>
      <c r="QFY208" s="784"/>
      <c r="QFZ208" s="784"/>
      <c r="QGA208" s="784"/>
      <c r="QGB208" s="784"/>
      <c r="QGC208" s="784"/>
      <c r="QGD208" s="784"/>
      <c r="QGE208" s="784"/>
      <c r="QGF208" s="784"/>
      <c r="QGG208" s="784"/>
      <c r="QGH208" s="784"/>
      <c r="QGI208" s="784"/>
      <c r="QGJ208" s="784"/>
      <c r="QGK208" s="784"/>
      <c r="QGL208" s="784"/>
      <c r="QGM208" s="784"/>
      <c r="QGN208" s="784"/>
      <c r="QGO208" s="784"/>
      <c r="QGP208" s="784"/>
      <c r="QGQ208" s="784"/>
      <c r="QGR208" s="784"/>
      <c r="QGS208" s="784"/>
      <c r="QGT208" s="784"/>
      <c r="QGU208" s="784"/>
      <c r="QGV208" s="784"/>
      <c r="QGW208" s="784"/>
      <c r="QGX208" s="784"/>
      <c r="QGY208" s="784"/>
      <c r="QGZ208" s="784"/>
      <c r="QHA208" s="784"/>
      <c r="QHB208" s="784"/>
      <c r="QHC208" s="784"/>
      <c r="QHD208" s="784"/>
      <c r="QHE208" s="784"/>
      <c r="QHF208" s="784"/>
      <c r="QHG208" s="784"/>
      <c r="QHH208" s="784"/>
      <c r="QHI208" s="784"/>
      <c r="QHJ208" s="784"/>
      <c r="QHK208" s="784"/>
      <c r="QHL208" s="784"/>
      <c r="QHM208" s="784"/>
      <c r="QHN208" s="784"/>
      <c r="QHO208" s="784"/>
      <c r="QHP208" s="784"/>
      <c r="QHQ208" s="784"/>
      <c r="QHR208" s="784"/>
      <c r="QHS208" s="784"/>
      <c r="QHT208" s="784"/>
      <c r="QHU208" s="784"/>
      <c r="QHV208" s="784"/>
      <c r="QHW208" s="784"/>
      <c r="QHX208" s="784"/>
      <c r="QHY208" s="784"/>
      <c r="QHZ208" s="784"/>
      <c r="QIA208" s="784"/>
      <c r="QIB208" s="784"/>
      <c r="QIC208" s="784"/>
      <c r="QID208" s="784"/>
      <c r="QIE208" s="784"/>
      <c r="QIF208" s="784"/>
      <c r="QIG208" s="784"/>
      <c r="QIH208" s="784"/>
      <c r="QII208" s="784"/>
      <c r="QIJ208" s="784"/>
      <c r="QIK208" s="784"/>
      <c r="QIL208" s="784"/>
      <c r="QIM208" s="784"/>
      <c r="QIN208" s="784"/>
      <c r="QIO208" s="784"/>
      <c r="QIP208" s="784"/>
      <c r="QIQ208" s="784"/>
      <c r="QIR208" s="784"/>
      <c r="QIS208" s="784"/>
      <c r="QIT208" s="784"/>
      <c r="QIU208" s="784"/>
      <c r="QIV208" s="784"/>
      <c r="QIW208" s="784"/>
      <c r="QIX208" s="784"/>
      <c r="QIY208" s="784"/>
      <c r="QIZ208" s="784"/>
      <c r="QJA208" s="784"/>
      <c r="QJB208" s="784"/>
      <c r="QJC208" s="784"/>
      <c r="QJD208" s="784"/>
      <c r="QJE208" s="784"/>
      <c r="QJF208" s="784"/>
      <c r="QJG208" s="784"/>
      <c r="QJH208" s="784"/>
      <c r="QJI208" s="784"/>
      <c r="QJJ208" s="784"/>
      <c r="QJK208" s="784"/>
      <c r="QJL208" s="784"/>
      <c r="QJM208" s="784"/>
      <c r="QJN208" s="784"/>
      <c r="QJO208" s="784"/>
      <c r="QJP208" s="784"/>
      <c r="QJQ208" s="784"/>
      <c r="QJR208" s="784"/>
      <c r="QJS208" s="784"/>
      <c r="QJT208" s="784"/>
      <c r="QJU208" s="784"/>
      <c r="QJV208" s="784"/>
      <c r="QJW208" s="784"/>
      <c r="QJX208" s="784"/>
      <c r="QJY208" s="784"/>
      <c r="QJZ208" s="784"/>
      <c r="QKA208" s="784"/>
      <c r="QKB208" s="784"/>
      <c r="QKC208" s="784"/>
      <c r="QKD208" s="784"/>
      <c r="QKE208" s="784"/>
      <c r="QKF208" s="784"/>
      <c r="QKG208" s="784"/>
      <c r="QKH208" s="784"/>
      <c r="QKI208" s="784"/>
      <c r="QKJ208" s="784"/>
      <c r="QKK208" s="784"/>
      <c r="QKL208" s="784"/>
      <c r="QKM208" s="784"/>
      <c r="QKN208" s="784"/>
      <c r="QKO208" s="784"/>
      <c r="QKP208" s="784"/>
      <c r="QKQ208" s="784"/>
      <c r="QKR208" s="784"/>
      <c r="QKS208" s="784"/>
      <c r="QKT208" s="784"/>
      <c r="QKU208" s="784"/>
      <c r="QKV208" s="784"/>
      <c r="QKW208" s="784"/>
      <c r="QKX208" s="784"/>
      <c r="QKY208" s="784"/>
      <c r="QKZ208" s="784"/>
      <c r="QLA208" s="784"/>
      <c r="QLB208" s="784"/>
      <c r="QLC208" s="784"/>
      <c r="QLD208" s="784"/>
      <c r="QLE208" s="784"/>
      <c r="QLF208" s="784"/>
      <c r="QLG208" s="784"/>
      <c r="QLH208" s="784"/>
      <c r="QLI208" s="784"/>
      <c r="QLJ208" s="784"/>
      <c r="QLK208" s="784"/>
      <c r="QLL208" s="784"/>
      <c r="QLM208" s="784"/>
      <c r="QLN208" s="784"/>
      <c r="QLO208" s="784"/>
      <c r="QLP208" s="784"/>
      <c r="QLQ208" s="784"/>
      <c r="QLR208" s="784"/>
      <c r="QLS208" s="784"/>
      <c r="QLT208" s="784"/>
      <c r="QLU208" s="784"/>
      <c r="QLV208" s="784"/>
      <c r="QLW208" s="784"/>
      <c r="QLX208" s="784"/>
      <c r="QLY208" s="784"/>
      <c r="QLZ208" s="784"/>
      <c r="QMA208" s="784"/>
      <c r="QMB208" s="784"/>
      <c r="QMC208" s="784"/>
      <c r="QMD208" s="784"/>
      <c r="QME208" s="784"/>
      <c r="QMF208" s="784"/>
      <c r="QMG208" s="784"/>
      <c r="QMH208" s="784"/>
      <c r="QMI208" s="784"/>
      <c r="QMJ208" s="784"/>
      <c r="QMK208" s="784"/>
      <c r="QML208" s="784"/>
      <c r="QMM208" s="784"/>
      <c r="QMN208" s="784"/>
      <c r="QMO208" s="784"/>
      <c r="QMP208" s="784"/>
      <c r="QMQ208" s="784"/>
      <c r="QMR208" s="784"/>
      <c r="QMS208" s="784"/>
      <c r="QMT208" s="784"/>
      <c r="QMU208" s="784"/>
      <c r="QMV208" s="784"/>
      <c r="QMW208" s="784"/>
      <c r="QMX208" s="784"/>
      <c r="QMY208" s="784"/>
      <c r="QMZ208" s="784"/>
      <c r="QNA208" s="784"/>
      <c r="QNB208" s="784"/>
      <c r="QNC208" s="784"/>
      <c r="QND208" s="784"/>
      <c r="QNE208" s="784"/>
      <c r="QNF208" s="784"/>
      <c r="QNG208" s="784"/>
      <c r="QNH208" s="784"/>
      <c r="QNI208" s="784"/>
      <c r="QNJ208" s="784"/>
      <c r="QNK208" s="784"/>
      <c r="QNL208" s="784"/>
      <c r="QNM208" s="784"/>
      <c r="QNN208" s="784"/>
      <c r="QNO208" s="784"/>
      <c r="QNP208" s="784"/>
      <c r="QNQ208" s="784"/>
      <c r="QNR208" s="784"/>
      <c r="QNS208" s="784"/>
      <c r="QNT208" s="784"/>
      <c r="QNU208" s="784"/>
      <c r="QNV208" s="784"/>
      <c r="QNW208" s="784"/>
      <c r="QNX208" s="784"/>
      <c r="QNY208" s="784"/>
      <c r="QNZ208" s="784"/>
      <c r="QOA208" s="784"/>
      <c r="QOB208" s="784"/>
      <c r="QOC208" s="784"/>
      <c r="QOD208" s="784"/>
      <c r="QOE208" s="784"/>
      <c r="QOF208" s="784"/>
      <c r="QOG208" s="784"/>
      <c r="QOH208" s="784"/>
      <c r="QOI208" s="784"/>
      <c r="QOJ208" s="784"/>
      <c r="QOK208" s="784"/>
      <c r="QOL208" s="784"/>
      <c r="QOM208" s="784"/>
      <c r="QON208" s="784"/>
      <c r="QOO208" s="784"/>
      <c r="QOP208" s="784"/>
      <c r="QOQ208" s="784"/>
      <c r="QOR208" s="784"/>
      <c r="QOS208" s="784"/>
      <c r="QOT208" s="784"/>
      <c r="QOU208" s="784"/>
      <c r="QOV208" s="784"/>
      <c r="QOW208" s="784"/>
      <c r="QOX208" s="784"/>
      <c r="QOY208" s="784"/>
      <c r="QOZ208" s="784"/>
      <c r="QPA208" s="784"/>
      <c r="QPB208" s="784"/>
      <c r="QPC208" s="784"/>
      <c r="QPD208" s="784"/>
      <c r="QPE208" s="784"/>
      <c r="QPF208" s="784"/>
      <c r="QPG208" s="784"/>
      <c r="QPH208" s="784"/>
      <c r="QPI208" s="784"/>
      <c r="QPJ208" s="784"/>
      <c r="QPK208" s="784"/>
      <c r="QPL208" s="784"/>
      <c r="QPM208" s="784"/>
      <c r="QPN208" s="784"/>
      <c r="QPO208" s="784"/>
      <c r="QPP208" s="784"/>
      <c r="QPQ208" s="784"/>
      <c r="QPR208" s="784"/>
      <c r="QPS208" s="784"/>
      <c r="QPT208" s="784"/>
      <c r="QPU208" s="784"/>
      <c r="QPV208" s="784"/>
      <c r="QPW208" s="784"/>
      <c r="QPX208" s="784"/>
      <c r="QPY208" s="784"/>
      <c r="QPZ208" s="784"/>
      <c r="QQA208" s="784"/>
      <c r="QQB208" s="784"/>
      <c r="QQC208" s="784"/>
      <c r="QQD208" s="784"/>
      <c r="QQE208" s="784"/>
      <c r="QQF208" s="784"/>
      <c r="QQG208" s="784"/>
      <c r="QQH208" s="784"/>
      <c r="QQI208" s="784"/>
      <c r="QQJ208" s="784"/>
      <c r="QQK208" s="784"/>
      <c r="QQL208" s="784"/>
      <c r="QQM208" s="784"/>
      <c r="QQN208" s="784"/>
      <c r="QQO208" s="784"/>
      <c r="QQP208" s="784"/>
      <c r="QQQ208" s="784"/>
      <c r="QQR208" s="784"/>
      <c r="QQS208" s="784"/>
      <c r="QQT208" s="784"/>
      <c r="QQU208" s="784"/>
      <c r="QQV208" s="784"/>
      <c r="QQW208" s="784"/>
      <c r="QQX208" s="784"/>
      <c r="QQY208" s="784"/>
      <c r="QQZ208" s="784"/>
      <c r="QRA208" s="784"/>
      <c r="QRB208" s="784"/>
      <c r="QRC208" s="784"/>
      <c r="QRD208" s="784"/>
      <c r="QRE208" s="784"/>
      <c r="QRF208" s="784"/>
      <c r="QRG208" s="784"/>
      <c r="QRH208" s="784"/>
      <c r="QRI208" s="784"/>
      <c r="QRJ208" s="784"/>
      <c r="QRK208" s="784"/>
      <c r="QRL208" s="784"/>
      <c r="QRM208" s="784"/>
      <c r="QRN208" s="784"/>
      <c r="QRO208" s="784"/>
      <c r="QRP208" s="784"/>
      <c r="QRQ208" s="784"/>
      <c r="QRR208" s="784"/>
      <c r="QRS208" s="784"/>
      <c r="QRT208" s="784"/>
      <c r="QRU208" s="784"/>
      <c r="QRV208" s="784"/>
      <c r="QRW208" s="784"/>
      <c r="QRX208" s="784"/>
      <c r="QRY208" s="784"/>
      <c r="QRZ208" s="784"/>
      <c r="QSA208" s="784"/>
      <c r="QSB208" s="784"/>
      <c r="QSC208" s="784"/>
      <c r="QSD208" s="784"/>
      <c r="QSE208" s="784"/>
      <c r="QSF208" s="784"/>
      <c r="QSG208" s="784"/>
      <c r="QSH208" s="784"/>
      <c r="QSI208" s="784"/>
      <c r="QSJ208" s="784"/>
      <c r="QSK208" s="784"/>
      <c r="QSL208" s="784"/>
      <c r="QSM208" s="784"/>
      <c r="QSN208" s="784"/>
      <c r="QSO208" s="784"/>
      <c r="QSP208" s="784"/>
      <c r="QSQ208" s="784"/>
      <c r="QSR208" s="784"/>
      <c r="QSS208" s="784"/>
      <c r="QST208" s="784"/>
      <c r="QSU208" s="784"/>
      <c r="QSV208" s="784"/>
      <c r="QSW208" s="784"/>
      <c r="QSX208" s="784"/>
      <c r="QSY208" s="784"/>
      <c r="QSZ208" s="784"/>
      <c r="QTA208" s="784"/>
      <c r="QTB208" s="784"/>
      <c r="QTC208" s="784"/>
      <c r="QTD208" s="784"/>
      <c r="QTE208" s="784"/>
      <c r="QTF208" s="784"/>
      <c r="QTG208" s="784"/>
      <c r="QTH208" s="784"/>
      <c r="QTI208" s="784"/>
      <c r="QTJ208" s="784"/>
      <c r="QTK208" s="784"/>
      <c r="QTL208" s="784"/>
      <c r="QTM208" s="784"/>
      <c r="QTN208" s="784"/>
      <c r="QTO208" s="784"/>
      <c r="QTP208" s="784"/>
      <c r="QTQ208" s="784"/>
      <c r="QTR208" s="784"/>
      <c r="QTS208" s="784"/>
      <c r="QTT208" s="784"/>
      <c r="QTU208" s="784"/>
      <c r="QTV208" s="784"/>
      <c r="QTW208" s="784"/>
      <c r="QTX208" s="784"/>
      <c r="QTY208" s="784"/>
      <c r="QTZ208" s="784"/>
      <c r="QUA208" s="784"/>
      <c r="QUB208" s="784"/>
      <c r="QUC208" s="784"/>
      <c r="QUD208" s="784"/>
      <c r="QUE208" s="784"/>
      <c r="QUF208" s="784"/>
      <c r="QUG208" s="784"/>
      <c r="QUH208" s="784"/>
      <c r="QUI208" s="784"/>
      <c r="QUJ208" s="784"/>
      <c r="QUK208" s="784"/>
      <c r="QUL208" s="784"/>
      <c r="QUM208" s="784"/>
      <c r="QUN208" s="784"/>
      <c r="QUO208" s="784"/>
      <c r="QUP208" s="784"/>
      <c r="QUQ208" s="784"/>
      <c r="QUR208" s="784"/>
      <c r="QUS208" s="784"/>
      <c r="QUT208" s="784"/>
      <c r="QUU208" s="784"/>
      <c r="QUV208" s="784"/>
      <c r="QUW208" s="784"/>
      <c r="QUX208" s="784"/>
      <c r="QUY208" s="784"/>
      <c r="QUZ208" s="784"/>
      <c r="QVA208" s="784"/>
      <c r="QVB208" s="784"/>
      <c r="QVC208" s="784"/>
      <c r="QVD208" s="784"/>
      <c r="QVE208" s="784"/>
      <c r="QVF208" s="784"/>
      <c r="QVG208" s="784"/>
      <c r="QVH208" s="784"/>
      <c r="QVI208" s="784"/>
      <c r="QVJ208" s="784"/>
      <c r="QVK208" s="784"/>
      <c r="QVL208" s="784"/>
      <c r="QVM208" s="784"/>
      <c r="QVN208" s="784"/>
      <c r="QVO208" s="784"/>
      <c r="QVP208" s="784"/>
      <c r="QVQ208" s="784"/>
      <c r="QVR208" s="784"/>
      <c r="QVS208" s="784"/>
      <c r="QVT208" s="784"/>
      <c r="QVU208" s="784"/>
      <c r="QVV208" s="784"/>
      <c r="QVW208" s="784"/>
      <c r="QVX208" s="784"/>
      <c r="QVY208" s="784"/>
      <c r="QVZ208" s="784"/>
      <c r="QWA208" s="784"/>
      <c r="QWB208" s="784"/>
      <c r="QWC208" s="784"/>
      <c r="QWD208" s="784"/>
      <c r="QWE208" s="784"/>
      <c r="QWF208" s="784"/>
      <c r="QWG208" s="784"/>
      <c r="QWH208" s="784"/>
      <c r="QWI208" s="784"/>
      <c r="QWJ208" s="784"/>
      <c r="QWK208" s="784"/>
      <c r="QWL208" s="784"/>
      <c r="QWM208" s="784"/>
      <c r="QWN208" s="784"/>
      <c r="QWO208" s="784"/>
      <c r="QWP208" s="784"/>
      <c r="QWQ208" s="784"/>
      <c r="QWR208" s="784"/>
      <c r="QWS208" s="784"/>
      <c r="QWT208" s="784"/>
      <c r="QWU208" s="784"/>
      <c r="QWV208" s="784"/>
      <c r="QWW208" s="784"/>
      <c r="QWX208" s="784"/>
      <c r="QWY208" s="784"/>
      <c r="QWZ208" s="784"/>
      <c r="QXA208" s="784"/>
      <c r="QXB208" s="784"/>
      <c r="QXC208" s="784"/>
      <c r="QXD208" s="784"/>
      <c r="QXE208" s="784"/>
      <c r="QXF208" s="784"/>
      <c r="QXG208" s="784"/>
      <c r="QXH208" s="784"/>
      <c r="QXI208" s="784"/>
      <c r="QXJ208" s="784"/>
      <c r="QXK208" s="784"/>
      <c r="QXL208" s="784"/>
      <c r="QXM208" s="784"/>
      <c r="QXN208" s="784"/>
      <c r="QXO208" s="784"/>
      <c r="QXP208" s="784"/>
      <c r="QXQ208" s="784"/>
      <c r="QXR208" s="784"/>
      <c r="QXS208" s="784"/>
      <c r="QXT208" s="784"/>
      <c r="QXU208" s="784"/>
      <c r="QXV208" s="784"/>
      <c r="QXW208" s="784"/>
      <c r="QXX208" s="784"/>
      <c r="QXY208" s="784"/>
      <c r="QXZ208" s="784"/>
      <c r="QYA208" s="784"/>
      <c r="QYB208" s="784"/>
      <c r="QYC208" s="784"/>
      <c r="QYD208" s="784"/>
      <c r="QYE208" s="784"/>
      <c r="QYF208" s="784"/>
      <c r="QYG208" s="784"/>
      <c r="QYH208" s="784"/>
      <c r="QYI208" s="784"/>
      <c r="QYJ208" s="784"/>
      <c r="QYK208" s="784"/>
      <c r="QYL208" s="784"/>
      <c r="QYM208" s="784"/>
      <c r="QYN208" s="784"/>
      <c r="QYO208" s="784"/>
      <c r="QYP208" s="784"/>
      <c r="QYQ208" s="784"/>
      <c r="QYR208" s="784"/>
      <c r="QYS208" s="784"/>
      <c r="QYT208" s="784"/>
      <c r="QYU208" s="784"/>
      <c r="QYV208" s="784"/>
      <c r="QYW208" s="784"/>
      <c r="QYX208" s="784"/>
      <c r="QYY208" s="784"/>
      <c r="QYZ208" s="784"/>
      <c r="QZA208" s="784"/>
      <c r="QZB208" s="784"/>
      <c r="QZC208" s="784"/>
      <c r="QZD208" s="784"/>
      <c r="QZE208" s="784"/>
      <c r="QZF208" s="784"/>
      <c r="QZG208" s="784"/>
      <c r="QZH208" s="784"/>
      <c r="QZI208" s="784"/>
      <c r="QZJ208" s="784"/>
      <c r="QZK208" s="784"/>
      <c r="QZL208" s="784"/>
      <c r="QZM208" s="784"/>
      <c r="QZN208" s="784"/>
      <c r="QZO208" s="784"/>
      <c r="QZP208" s="784"/>
      <c r="QZQ208" s="784"/>
      <c r="QZR208" s="784"/>
      <c r="QZS208" s="784"/>
      <c r="QZT208" s="784"/>
      <c r="QZU208" s="784"/>
      <c r="QZV208" s="784"/>
      <c r="QZW208" s="784"/>
      <c r="QZX208" s="784"/>
      <c r="QZY208" s="784"/>
      <c r="QZZ208" s="784"/>
      <c r="RAA208" s="784"/>
      <c r="RAB208" s="784"/>
      <c r="RAC208" s="784"/>
      <c r="RAD208" s="784"/>
      <c r="RAE208" s="784"/>
      <c r="RAF208" s="784"/>
      <c r="RAG208" s="784"/>
      <c r="RAH208" s="784"/>
      <c r="RAI208" s="784"/>
      <c r="RAJ208" s="784"/>
      <c r="RAK208" s="784"/>
      <c r="RAL208" s="784"/>
      <c r="RAM208" s="784"/>
      <c r="RAN208" s="784"/>
      <c r="RAO208" s="784"/>
      <c r="RAP208" s="784"/>
      <c r="RAQ208" s="784"/>
      <c r="RAR208" s="784"/>
      <c r="RAS208" s="784"/>
      <c r="RAT208" s="784"/>
      <c r="RAU208" s="784"/>
      <c r="RAV208" s="784"/>
      <c r="RAW208" s="784"/>
      <c r="RAX208" s="784"/>
      <c r="RAY208" s="784"/>
      <c r="RAZ208" s="784"/>
      <c r="RBA208" s="784"/>
      <c r="RBB208" s="784"/>
      <c r="RBC208" s="784"/>
      <c r="RBD208" s="784"/>
      <c r="RBE208" s="784"/>
      <c r="RBF208" s="784"/>
      <c r="RBG208" s="784"/>
      <c r="RBH208" s="784"/>
      <c r="RBI208" s="784"/>
      <c r="RBJ208" s="784"/>
      <c r="RBK208" s="784"/>
      <c r="RBL208" s="784"/>
      <c r="RBM208" s="784"/>
      <c r="RBN208" s="784"/>
      <c r="RBO208" s="784"/>
      <c r="RBP208" s="784"/>
      <c r="RBQ208" s="784"/>
      <c r="RBR208" s="784"/>
      <c r="RBS208" s="784"/>
      <c r="RBT208" s="784"/>
      <c r="RBU208" s="784"/>
      <c r="RBV208" s="784"/>
      <c r="RBW208" s="784"/>
      <c r="RBX208" s="784"/>
      <c r="RBY208" s="784"/>
      <c r="RBZ208" s="784"/>
      <c r="RCA208" s="784"/>
      <c r="RCB208" s="784"/>
      <c r="RCC208" s="784"/>
      <c r="RCD208" s="784"/>
      <c r="RCE208" s="784"/>
      <c r="RCF208" s="784"/>
      <c r="RCG208" s="784"/>
      <c r="RCH208" s="784"/>
      <c r="RCI208" s="784"/>
      <c r="RCJ208" s="784"/>
      <c r="RCK208" s="784"/>
      <c r="RCL208" s="784"/>
      <c r="RCM208" s="784"/>
      <c r="RCN208" s="784"/>
      <c r="RCO208" s="784"/>
      <c r="RCP208" s="784"/>
      <c r="RCQ208" s="784"/>
      <c r="RCR208" s="784"/>
      <c r="RCS208" s="784"/>
      <c r="RCT208" s="784"/>
      <c r="RCU208" s="784"/>
      <c r="RCV208" s="784"/>
      <c r="RCW208" s="784"/>
      <c r="RCX208" s="784"/>
      <c r="RCY208" s="784"/>
      <c r="RCZ208" s="784"/>
      <c r="RDA208" s="784"/>
      <c r="RDB208" s="784"/>
      <c r="RDC208" s="784"/>
      <c r="RDD208" s="784"/>
      <c r="RDE208" s="784"/>
      <c r="RDF208" s="784"/>
      <c r="RDG208" s="784"/>
      <c r="RDH208" s="784"/>
      <c r="RDI208" s="784"/>
      <c r="RDJ208" s="784"/>
      <c r="RDK208" s="784"/>
      <c r="RDL208" s="784"/>
      <c r="RDM208" s="784"/>
      <c r="RDN208" s="784"/>
      <c r="RDO208" s="784"/>
      <c r="RDP208" s="784"/>
      <c r="RDQ208" s="784"/>
      <c r="RDR208" s="784"/>
      <c r="RDS208" s="784"/>
      <c r="RDT208" s="784"/>
      <c r="RDU208" s="784"/>
      <c r="RDV208" s="784"/>
      <c r="RDW208" s="784"/>
      <c r="RDX208" s="784"/>
      <c r="RDY208" s="784"/>
      <c r="RDZ208" s="784"/>
      <c r="REA208" s="784"/>
      <c r="REB208" s="784"/>
      <c r="REC208" s="784"/>
      <c r="RED208" s="784"/>
      <c r="REE208" s="784"/>
      <c r="REF208" s="784"/>
      <c r="REG208" s="784"/>
      <c r="REH208" s="784"/>
      <c r="REI208" s="784"/>
      <c r="REJ208" s="784"/>
      <c r="REK208" s="784"/>
      <c r="REL208" s="784"/>
      <c r="REM208" s="784"/>
      <c r="REN208" s="784"/>
      <c r="REO208" s="784"/>
      <c r="REP208" s="784"/>
      <c r="REQ208" s="784"/>
      <c r="RER208" s="784"/>
      <c r="RES208" s="784"/>
      <c r="RET208" s="784"/>
      <c r="REU208" s="784"/>
      <c r="REV208" s="784"/>
      <c r="REW208" s="784"/>
      <c r="REX208" s="784"/>
      <c r="REY208" s="784"/>
      <c r="REZ208" s="784"/>
      <c r="RFA208" s="784"/>
      <c r="RFB208" s="784"/>
      <c r="RFC208" s="784"/>
      <c r="RFD208" s="784"/>
      <c r="RFE208" s="784"/>
      <c r="RFF208" s="784"/>
      <c r="RFG208" s="784"/>
      <c r="RFH208" s="784"/>
      <c r="RFI208" s="784"/>
      <c r="RFJ208" s="784"/>
      <c r="RFK208" s="784"/>
      <c r="RFL208" s="784"/>
      <c r="RFM208" s="784"/>
      <c r="RFN208" s="784"/>
      <c r="RFO208" s="784"/>
      <c r="RFP208" s="784"/>
      <c r="RFQ208" s="784"/>
      <c r="RFR208" s="784"/>
      <c r="RFS208" s="784"/>
      <c r="RFT208" s="784"/>
      <c r="RFU208" s="784"/>
      <c r="RFV208" s="784"/>
      <c r="RFW208" s="784"/>
      <c r="RFX208" s="784"/>
      <c r="RFY208" s="784"/>
      <c r="RFZ208" s="784"/>
      <c r="RGA208" s="784"/>
      <c r="RGB208" s="784"/>
      <c r="RGC208" s="784"/>
      <c r="RGD208" s="784"/>
      <c r="RGE208" s="784"/>
      <c r="RGF208" s="784"/>
      <c r="RGG208" s="784"/>
      <c r="RGH208" s="784"/>
      <c r="RGI208" s="784"/>
      <c r="RGJ208" s="784"/>
      <c r="RGK208" s="784"/>
      <c r="RGL208" s="784"/>
      <c r="RGM208" s="784"/>
      <c r="RGN208" s="784"/>
      <c r="RGO208" s="784"/>
      <c r="RGP208" s="784"/>
      <c r="RGQ208" s="784"/>
      <c r="RGR208" s="784"/>
      <c r="RGS208" s="784"/>
      <c r="RGT208" s="784"/>
      <c r="RGU208" s="784"/>
      <c r="RGV208" s="784"/>
      <c r="RGW208" s="784"/>
      <c r="RGX208" s="784"/>
      <c r="RGY208" s="784"/>
      <c r="RGZ208" s="784"/>
      <c r="RHA208" s="784"/>
      <c r="RHB208" s="784"/>
      <c r="RHC208" s="784"/>
      <c r="RHD208" s="784"/>
      <c r="RHE208" s="784"/>
      <c r="RHF208" s="784"/>
      <c r="RHG208" s="784"/>
      <c r="RHH208" s="784"/>
      <c r="RHI208" s="784"/>
      <c r="RHJ208" s="784"/>
      <c r="RHK208" s="784"/>
      <c r="RHL208" s="784"/>
      <c r="RHM208" s="784"/>
      <c r="RHN208" s="784"/>
      <c r="RHO208" s="784"/>
      <c r="RHP208" s="784"/>
      <c r="RHQ208" s="784"/>
      <c r="RHR208" s="784"/>
      <c r="RHS208" s="784"/>
      <c r="RHT208" s="784"/>
      <c r="RHU208" s="784"/>
      <c r="RHV208" s="784"/>
      <c r="RHW208" s="784"/>
      <c r="RHX208" s="784"/>
      <c r="RHY208" s="784"/>
      <c r="RHZ208" s="784"/>
      <c r="RIA208" s="784"/>
      <c r="RIB208" s="784"/>
      <c r="RIC208" s="784"/>
      <c r="RID208" s="784"/>
      <c r="RIE208" s="784"/>
      <c r="RIF208" s="784"/>
      <c r="RIG208" s="784"/>
      <c r="RIH208" s="784"/>
      <c r="RII208" s="784"/>
      <c r="RIJ208" s="784"/>
      <c r="RIK208" s="784"/>
      <c r="RIL208" s="784"/>
      <c r="RIM208" s="784"/>
      <c r="RIN208" s="784"/>
      <c r="RIO208" s="784"/>
      <c r="RIP208" s="784"/>
      <c r="RIQ208" s="784"/>
      <c r="RIR208" s="784"/>
      <c r="RIS208" s="784"/>
      <c r="RIT208" s="784"/>
      <c r="RIU208" s="784"/>
      <c r="RIV208" s="784"/>
      <c r="RIW208" s="784"/>
      <c r="RIX208" s="784"/>
      <c r="RIY208" s="784"/>
      <c r="RIZ208" s="784"/>
      <c r="RJA208" s="784"/>
      <c r="RJB208" s="784"/>
      <c r="RJC208" s="784"/>
      <c r="RJD208" s="784"/>
      <c r="RJE208" s="784"/>
      <c r="RJF208" s="784"/>
      <c r="RJG208" s="784"/>
      <c r="RJH208" s="784"/>
      <c r="RJI208" s="784"/>
      <c r="RJJ208" s="784"/>
      <c r="RJK208" s="784"/>
      <c r="RJL208" s="784"/>
      <c r="RJM208" s="784"/>
      <c r="RJN208" s="784"/>
      <c r="RJO208" s="784"/>
      <c r="RJP208" s="784"/>
      <c r="RJQ208" s="784"/>
      <c r="RJR208" s="784"/>
      <c r="RJS208" s="784"/>
      <c r="RJT208" s="784"/>
      <c r="RJU208" s="784"/>
      <c r="RJV208" s="784"/>
      <c r="RJW208" s="784"/>
      <c r="RJX208" s="784"/>
      <c r="RJY208" s="784"/>
      <c r="RJZ208" s="784"/>
      <c r="RKA208" s="784"/>
      <c r="RKB208" s="784"/>
      <c r="RKC208" s="784"/>
      <c r="RKD208" s="784"/>
      <c r="RKE208" s="784"/>
      <c r="RKF208" s="784"/>
      <c r="RKG208" s="784"/>
      <c r="RKH208" s="784"/>
      <c r="RKI208" s="784"/>
      <c r="RKJ208" s="784"/>
      <c r="RKK208" s="784"/>
      <c r="RKL208" s="784"/>
      <c r="RKM208" s="784"/>
      <c r="RKN208" s="784"/>
      <c r="RKO208" s="784"/>
      <c r="RKP208" s="784"/>
      <c r="RKQ208" s="784"/>
      <c r="RKR208" s="784"/>
      <c r="RKS208" s="784"/>
      <c r="RKT208" s="784"/>
      <c r="RKU208" s="784"/>
      <c r="RKV208" s="784"/>
      <c r="RKW208" s="784"/>
      <c r="RKX208" s="784"/>
      <c r="RKY208" s="784"/>
      <c r="RKZ208" s="784"/>
      <c r="RLA208" s="784"/>
      <c r="RLB208" s="784"/>
      <c r="RLC208" s="784"/>
      <c r="RLD208" s="784"/>
      <c r="RLE208" s="784"/>
      <c r="RLF208" s="784"/>
      <c r="RLG208" s="784"/>
      <c r="RLH208" s="784"/>
      <c r="RLI208" s="784"/>
      <c r="RLJ208" s="784"/>
      <c r="RLK208" s="784"/>
      <c r="RLL208" s="784"/>
      <c r="RLM208" s="784"/>
      <c r="RLN208" s="784"/>
      <c r="RLO208" s="784"/>
      <c r="RLP208" s="784"/>
      <c r="RLQ208" s="784"/>
      <c r="RLR208" s="784"/>
      <c r="RLS208" s="784"/>
      <c r="RLT208" s="784"/>
      <c r="RLU208" s="784"/>
      <c r="RLV208" s="784"/>
      <c r="RLW208" s="784"/>
      <c r="RLX208" s="784"/>
      <c r="RLY208" s="784"/>
      <c r="RLZ208" s="784"/>
      <c r="RMA208" s="784"/>
      <c r="RMB208" s="784"/>
      <c r="RMC208" s="784"/>
      <c r="RMD208" s="784"/>
      <c r="RME208" s="784"/>
      <c r="RMF208" s="784"/>
      <c r="RMG208" s="784"/>
      <c r="RMH208" s="784"/>
      <c r="RMI208" s="784"/>
      <c r="RMJ208" s="784"/>
      <c r="RMK208" s="784"/>
      <c r="RML208" s="784"/>
      <c r="RMM208" s="784"/>
      <c r="RMN208" s="784"/>
      <c r="RMO208" s="784"/>
      <c r="RMP208" s="784"/>
      <c r="RMQ208" s="784"/>
      <c r="RMR208" s="784"/>
      <c r="RMS208" s="784"/>
      <c r="RMT208" s="784"/>
      <c r="RMU208" s="784"/>
      <c r="RMV208" s="784"/>
      <c r="RMW208" s="784"/>
      <c r="RMX208" s="784"/>
      <c r="RMY208" s="784"/>
      <c r="RMZ208" s="784"/>
      <c r="RNA208" s="784"/>
      <c r="RNB208" s="784"/>
      <c r="RNC208" s="784"/>
      <c r="RND208" s="784"/>
      <c r="RNE208" s="784"/>
      <c r="RNF208" s="784"/>
      <c r="RNG208" s="784"/>
      <c r="RNH208" s="784"/>
      <c r="RNI208" s="784"/>
      <c r="RNJ208" s="784"/>
      <c r="RNK208" s="784"/>
      <c r="RNL208" s="784"/>
      <c r="RNM208" s="784"/>
      <c r="RNN208" s="784"/>
      <c r="RNO208" s="784"/>
      <c r="RNP208" s="784"/>
      <c r="RNQ208" s="784"/>
      <c r="RNR208" s="784"/>
      <c r="RNS208" s="784"/>
      <c r="RNT208" s="784"/>
      <c r="RNU208" s="784"/>
      <c r="RNV208" s="784"/>
      <c r="RNW208" s="784"/>
      <c r="RNX208" s="784"/>
      <c r="RNY208" s="784"/>
      <c r="RNZ208" s="784"/>
      <c r="ROA208" s="784"/>
      <c r="ROB208" s="784"/>
      <c r="ROC208" s="784"/>
      <c r="ROD208" s="784"/>
      <c r="ROE208" s="784"/>
      <c r="ROF208" s="784"/>
      <c r="ROG208" s="784"/>
      <c r="ROH208" s="784"/>
      <c r="ROI208" s="784"/>
      <c r="ROJ208" s="784"/>
      <c r="ROK208" s="784"/>
      <c r="ROL208" s="784"/>
      <c r="ROM208" s="784"/>
      <c r="RON208" s="784"/>
      <c r="ROO208" s="784"/>
      <c r="ROP208" s="784"/>
      <c r="ROQ208" s="784"/>
      <c r="ROR208" s="784"/>
      <c r="ROS208" s="784"/>
      <c r="ROT208" s="784"/>
      <c r="ROU208" s="784"/>
      <c r="ROV208" s="784"/>
      <c r="ROW208" s="784"/>
      <c r="ROX208" s="784"/>
      <c r="ROY208" s="784"/>
      <c r="ROZ208" s="784"/>
      <c r="RPA208" s="784"/>
      <c r="RPB208" s="784"/>
      <c r="RPC208" s="784"/>
      <c r="RPD208" s="784"/>
      <c r="RPE208" s="784"/>
      <c r="RPF208" s="784"/>
      <c r="RPG208" s="784"/>
      <c r="RPH208" s="784"/>
      <c r="RPI208" s="784"/>
      <c r="RPJ208" s="784"/>
      <c r="RPK208" s="784"/>
      <c r="RPL208" s="784"/>
      <c r="RPM208" s="784"/>
      <c r="RPN208" s="784"/>
      <c r="RPO208" s="784"/>
      <c r="RPP208" s="784"/>
      <c r="RPQ208" s="784"/>
      <c r="RPR208" s="784"/>
      <c r="RPS208" s="784"/>
      <c r="RPT208" s="784"/>
      <c r="RPU208" s="784"/>
      <c r="RPV208" s="784"/>
      <c r="RPW208" s="784"/>
      <c r="RPX208" s="784"/>
      <c r="RPY208" s="784"/>
      <c r="RPZ208" s="784"/>
      <c r="RQA208" s="784"/>
      <c r="RQB208" s="784"/>
      <c r="RQC208" s="784"/>
      <c r="RQD208" s="784"/>
      <c r="RQE208" s="784"/>
      <c r="RQF208" s="784"/>
      <c r="RQG208" s="784"/>
      <c r="RQH208" s="784"/>
      <c r="RQI208" s="784"/>
      <c r="RQJ208" s="784"/>
      <c r="RQK208" s="784"/>
      <c r="RQL208" s="784"/>
      <c r="RQM208" s="784"/>
      <c r="RQN208" s="784"/>
      <c r="RQO208" s="784"/>
      <c r="RQP208" s="784"/>
      <c r="RQQ208" s="784"/>
      <c r="RQR208" s="784"/>
      <c r="RQS208" s="784"/>
      <c r="RQT208" s="784"/>
      <c r="RQU208" s="784"/>
      <c r="RQV208" s="784"/>
      <c r="RQW208" s="784"/>
      <c r="RQX208" s="784"/>
      <c r="RQY208" s="784"/>
      <c r="RQZ208" s="784"/>
      <c r="RRA208" s="784"/>
      <c r="RRB208" s="784"/>
      <c r="RRC208" s="784"/>
      <c r="RRD208" s="784"/>
      <c r="RRE208" s="784"/>
      <c r="RRF208" s="784"/>
      <c r="RRG208" s="784"/>
      <c r="RRH208" s="784"/>
      <c r="RRI208" s="784"/>
      <c r="RRJ208" s="784"/>
      <c r="RRK208" s="784"/>
      <c r="RRL208" s="784"/>
      <c r="RRM208" s="784"/>
      <c r="RRN208" s="784"/>
      <c r="RRO208" s="784"/>
      <c r="RRP208" s="784"/>
      <c r="RRQ208" s="784"/>
      <c r="RRR208" s="784"/>
      <c r="RRS208" s="784"/>
      <c r="RRT208" s="784"/>
      <c r="RRU208" s="784"/>
      <c r="RRV208" s="784"/>
      <c r="RRW208" s="784"/>
      <c r="RRX208" s="784"/>
      <c r="RRY208" s="784"/>
      <c r="RRZ208" s="784"/>
      <c r="RSA208" s="784"/>
      <c r="RSB208" s="784"/>
      <c r="RSC208" s="784"/>
      <c r="RSD208" s="784"/>
      <c r="RSE208" s="784"/>
      <c r="RSF208" s="784"/>
      <c r="RSG208" s="784"/>
      <c r="RSH208" s="784"/>
      <c r="RSI208" s="784"/>
      <c r="RSJ208" s="784"/>
      <c r="RSK208" s="784"/>
      <c r="RSL208" s="784"/>
      <c r="RSM208" s="784"/>
      <c r="RSN208" s="784"/>
      <c r="RSO208" s="784"/>
      <c r="RSP208" s="784"/>
      <c r="RSQ208" s="784"/>
      <c r="RSR208" s="784"/>
      <c r="RSS208" s="784"/>
      <c r="RST208" s="784"/>
      <c r="RSU208" s="784"/>
      <c r="RSV208" s="784"/>
      <c r="RSW208" s="784"/>
      <c r="RSX208" s="784"/>
      <c r="RSY208" s="784"/>
      <c r="RSZ208" s="784"/>
      <c r="RTA208" s="784"/>
      <c r="RTB208" s="784"/>
      <c r="RTC208" s="784"/>
      <c r="RTD208" s="784"/>
      <c r="RTE208" s="784"/>
      <c r="RTF208" s="784"/>
      <c r="RTG208" s="784"/>
      <c r="RTH208" s="784"/>
      <c r="RTI208" s="784"/>
      <c r="RTJ208" s="784"/>
      <c r="RTK208" s="784"/>
      <c r="RTL208" s="784"/>
      <c r="RTM208" s="784"/>
      <c r="RTN208" s="784"/>
      <c r="RTO208" s="784"/>
      <c r="RTP208" s="784"/>
      <c r="RTQ208" s="784"/>
      <c r="RTR208" s="784"/>
      <c r="RTS208" s="784"/>
      <c r="RTT208" s="784"/>
      <c r="RTU208" s="784"/>
      <c r="RTV208" s="784"/>
      <c r="RTW208" s="784"/>
      <c r="RTX208" s="784"/>
      <c r="RTY208" s="784"/>
      <c r="RTZ208" s="784"/>
      <c r="RUA208" s="784"/>
      <c r="RUB208" s="784"/>
      <c r="RUC208" s="784"/>
      <c r="RUD208" s="784"/>
      <c r="RUE208" s="784"/>
      <c r="RUF208" s="784"/>
      <c r="RUG208" s="784"/>
      <c r="RUH208" s="784"/>
      <c r="RUI208" s="784"/>
      <c r="RUJ208" s="784"/>
      <c r="RUK208" s="784"/>
      <c r="RUL208" s="784"/>
      <c r="RUM208" s="784"/>
      <c r="RUN208" s="784"/>
      <c r="RUO208" s="784"/>
      <c r="RUP208" s="784"/>
      <c r="RUQ208" s="784"/>
      <c r="RUR208" s="784"/>
      <c r="RUS208" s="784"/>
      <c r="RUT208" s="784"/>
      <c r="RUU208" s="784"/>
      <c r="RUV208" s="784"/>
      <c r="RUW208" s="784"/>
      <c r="RUX208" s="784"/>
      <c r="RUY208" s="784"/>
      <c r="RUZ208" s="784"/>
      <c r="RVA208" s="784"/>
      <c r="RVB208" s="784"/>
      <c r="RVC208" s="784"/>
      <c r="RVD208" s="784"/>
      <c r="RVE208" s="784"/>
      <c r="RVF208" s="784"/>
      <c r="RVG208" s="784"/>
      <c r="RVH208" s="784"/>
      <c r="RVI208" s="784"/>
      <c r="RVJ208" s="784"/>
      <c r="RVK208" s="784"/>
      <c r="RVL208" s="784"/>
      <c r="RVM208" s="784"/>
      <c r="RVN208" s="784"/>
      <c r="RVO208" s="784"/>
      <c r="RVP208" s="784"/>
      <c r="RVQ208" s="784"/>
      <c r="RVR208" s="784"/>
      <c r="RVS208" s="784"/>
      <c r="RVT208" s="784"/>
      <c r="RVU208" s="784"/>
      <c r="RVV208" s="784"/>
      <c r="RVW208" s="784"/>
      <c r="RVX208" s="784"/>
      <c r="RVY208" s="784"/>
      <c r="RVZ208" s="784"/>
      <c r="RWA208" s="784"/>
      <c r="RWB208" s="784"/>
      <c r="RWC208" s="784"/>
      <c r="RWD208" s="784"/>
      <c r="RWE208" s="784"/>
      <c r="RWF208" s="784"/>
      <c r="RWG208" s="784"/>
      <c r="RWH208" s="784"/>
      <c r="RWI208" s="784"/>
      <c r="RWJ208" s="784"/>
      <c r="RWK208" s="784"/>
      <c r="RWL208" s="784"/>
      <c r="RWM208" s="784"/>
      <c r="RWN208" s="784"/>
      <c r="RWO208" s="784"/>
      <c r="RWP208" s="784"/>
      <c r="RWQ208" s="784"/>
      <c r="RWR208" s="784"/>
      <c r="RWS208" s="784"/>
      <c r="RWT208" s="784"/>
      <c r="RWU208" s="784"/>
      <c r="RWV208" s="784"/>
      <c r="RWW208" s="784"/>
      <c r="RWX208" s="784"/>
      <c r="RWY208" s="784"/>
      <c r="RWZ208" s="784"/>
      <c r="RXA208" s="784"/>
      <c r="RXB208" s="784"/>
      <c r="RXC208" s="784"/>
      <c r="RXD208" s="784"/>
      <c r="RXE208" s="784"/>
      <c r="RXF208" s="784"/>
      <c r="RXG208" s="784"/>
      <c r="RXH208" s="784"/>
      <c r="RXI208" s="784"/>
      <c r="RXJ208" s="784"/>
      <c r="RXK208" s="784"/>
      <c r="RXL208" s="784"/>
      <c r="RXM208" s="784"/>
      <c r="RXN208" s="784"/>
      <c r="RXO208" s="784"/>
      <c r="RXP208" s="784"/>
      <c r="RXQ208" s="784"/>
      <c r="RXR208" s="784"/>
      <c r="RXS208" s="784"/>
      <c r="RXT208" s="784"/>
      <c r="RXU208" s="784"/>
      <c r="RXV208" s="784"/>
      <c r="RXW208" s="784"/>
      <c r="RXX208" s="784"/>
      <c r="RXY208" s="784"/>
      <c r="RXZ208" s="784"/>
      <c r="RYA208" s="784"/>
      <c r="RYB208" s="784"/>
      <c r="RYC208" s="784"/>
      <c r="RYD208" s="784"/>
      <c r="RYE208" s="784"/>
      <c r="RYF208" s="784"/>
      <c r="RYG208" s="784"/>
      <c r="RYH208" s="784"/>
      <c r="RYI208" s="784"/>
      <c r="RYJ208" s="784"/>
      <c r="RYK208" s="784"/>
      <c r="RYL208" s="784"/>
      <c r="RYM208" s="784"/>
      <c r="RYN208" s="784"/>
      <c r="RYO208" s="784"/>
      <c r="RYP208" s="784"/>
      <c r="RYQ208" s="784"/>
      <c r="RYR208" s="784"/>
      <c r="RYS208" s="784"/>
      <c r="RYT208" s="784"/>
      <c r="RYU208" s="784"/>
      <c r="RYV208" s="784"/>
      <c r="RYW208" s="784"/>
      <c r="RYX208" s="784"/>
      <c r="RYY208" s="784"/>
      <c r="RYZ208" s="784"/>
      <c r="RZA208" s="784"/>
      <c r="RZB208" s="784"/>
      <c r="RZC208" s="784"/>
      <c r="RZD208" s="784"/>
      <c r="RZE208" s="784"/>
      <c r="RZF208" s="784"/>
      <c r="RZG208" s="784"/>
      <c r="RZH208" s="784"/>
      <c r="RZI208" s="784"/>
      <c r="RZJ208" s="784"/>
      <c r="RZK208" s="784"/>
      <c r="RZL208" s="784"/>
      <c r="RZM208" s="784"/>
      <c r="RZN208" s="784"/>
      <c r="RZO208" s="784"/>
      <c r="RZP208" s="784"/>
      <c r="RZQ208" s="784"/>
      <c r="RZR208" s="784"/>
      <c r="RZS208" s="784"/>
      <c r="RZT208" s="784"/>
      <c r="RZU208" s="784"/>
      <c r="RZV208" s="784"/>
      <c r="RZW208" s="784"/>
      <c r="RZX208" s="784"/>
      <c r="RZY208" s="784"/>
      <c r="RZZ208" s="784"/>
      <c r="SAA208" s="784"/>
      <c r="SAB208" s="784"/>
      <c r="SAC208" s="784"/>
      <c r="SAD208" s="784"/>
      <c r="SAE208" s="784"/>
      <c r="SAF208" s="784"/>
      <c r="SAG208" s="784"/>
      <c r="SAH208" s="784"/>
      <c r="SAI208" s="784"/>
      <c r="SAJ208" s="784"/>
      <c r="SAK208" s="784"/>
      <c r="SAL208" s="784"/>
      <c r="SAM208" s="784"/>
      <c r="SAN208" s="784"/>
      <c r="SAO208" s="784"/>
      <c r="SAP208" s="784"/>
      <c r="SAQ208" s="784"/>
      <c r="SAR208" s="784"/>
      <c r="SAS208" s="784"/>
      <c r="SAT208" s="784"/>
      <c r="SAU208" s="784"/>
      <c r="SAV208" s="784"/>
      <c r="SAW208" s="784"/>
      <c r="SAX208" s="784"/>
      <c r="SAY208" s="784"/>
      <c r="SAZ208" s="784"/>
      <c r="SBA208" s="784"/>
      <c r="SBB208" s="784"/>
      <c r="SBC208" s="784"/>
      <c r="SBD208" s="784"/>
      <c r="SBE208" s="784"/>
      <c r="SBF208" s="784"/>
      <c r="SBG208" s="784"/>
      <c r="SBH208" s="784"/>
      <c r="SBI208" s="784"/>
      <c r="SBJ208" s="784"/>
      <c r="SBK208" s="784"/>
      <c r="SBL208" s="784"/>
      <c r="SBM208" s="784"/>
      <c r="SBN208" s="784"/>
      <c r="SBO208" s="784"/>
      <c r="SBP208" s="784"/>
      <c r="SBQ208" s="784"/>
      <c r="SBR208" s="784"/>
      <c r="SBS208" s="784"/>
      <c r="SBT208" s="784"/>
      <c r="SBU208" s="784"/>
      <c r="SBV208" s="784"/>
      <c r="SBW208" s="784"/>
      <c r="SBX208" s="784"/>
      <c r="SBY208" s="784"/>
      <c r="SBZ208" s="784"/>
      <c r="SCA208" s="784"/>
      <c r="SCB208" s="784"/>
      <c r="SCC208" s="784"/>
      <c r="SCD208" s="784"/>
      <c r="SCE208" s="784"/>
      <c r="SCF208" s="784"/>
      <c r="SCG208" s="784"/>
      <c r="SCH208" s="784"/>
      <c r="SCI208" s="784"/>
      <c r="SCJ208" s="784"/>
      <c r="SCK208" s="784"/>
      <c r="SCL208" s="784"/>
      <c r="SCM208" s="784"/>
      <c r="SCN208" s="784"/>
      <c r="SCO208" s="784"/>
      <c r="SCP208" s="784"/>
      <c r="SCQ208" s="784"/>
      <c r="SCR208" s="784"/>
      <c r="SCS208" s="784"/>
      <c r="SCT208" s="784"/>
      <c r="SCU208" s="784"/>
      <c r="SCV208" s="784"/>
      <c r="SCW208" s="784"/>
      <c r="SCX208" s="784"/>
      <c r="SCY208" s="784"/>
      <c r="SCZ208" s="784"/>
      <c r="SDA208" s="784"/>
      <c r="SDB208" s="784"/>
      <c r="SDC208" s="784"/>
      <c r="SDD208" s="784"/>
      <c r="SDE208" s="784"/>
      <c r="SDF208" s="784"/>
      <c r="SDG208" s="784"/>
      <c r="SDH208" s="784"/>
      <c r="SDI208" s="784"/>
      <c r="SDJ208" s="784"/>
      <c r="SDK208" s="784"/>
      <c r="SDL208" s="784"/>
      <c r="SDM208" s="784"/>
      <c r="SDN208" s="784"/>
      <c r="SDO208" s="784"/>
      <c r="SDP208" s="784"/>
      <c r="SDQ208" s="784"/>
      <c r="SDR208" s="784"/>
      <c r="SDS208" s="784"/>
      <c r="SDT208" s="784"/>
      <c r="SDU208" s="784"/>
      <c r="SDV208" s="784"/>
      <c r="SDW208" s="784"/>
      <c r="SDX208" s="784"/>
      <c r="SDY208" s="784"/>
      <c r="SDZ208" s="784"/>
      <c r="SEA208" s="784"/>
      <c r="SEB208" s="784"/>
      <c r="SEC208" s="784"/>
      <c r="SED208" s="784"/>
      <c r="SEE208" s="784"/>
      <c r="SEF208" s="784"/>
      <c r="SEG208" s="784"/>
      <c r="SEH208" s="784"/>
      <c r="SEI208" s="784"/>
      <c r="SEJ208" s="784"/>
      <c r="SEK208" s="784"/>
      <c r="SEL208" s="784"/>
      <c r="SEM208" s="784"/>
      <c r="SEN208" s="784"/>
      <c r="SEO208" s="784"/>
      <c r="SEP208" s="784"/>
      <c r="SEQ208" s="784"/>
      <c r="SER208" s="784"/>
      <c r="SES208" s="784"/>
      <c r="SET208" s="784"/>
      <c r="SEU208" s="784"/>
      <c r="SEV208" s="784"/>
      <c r="SEW208" s="784"/>
      <c r="SEX208" s="784"/>
      <c r="SEY208" s="784"/>
      <c r="SEZ208" s="784"/>
      <c r="SFA208" s="784"/>
      <c r="SFB208" s="784"/>
      <c r="SFC208" s="784"/>
      <c r="SFD208" s="784"/>
      <c r="SFE208" s="784"/>
      <c r="SFF208" s="784"/>
      <c r="SFG208" s="784"/>
      <c r="SFH208" s="784"/>
      <c r="SFI208" s="784"/>
      <c r="SFJ208" s="784"/>
      <c r="SFK208" s="784"/>
      <c r="SFL208" s="784"/>
      <c r="SFM208" s="784"/>
      <c r="SFN208" s="784"/>
      <c r="SFO208" s="784"/>
      <c r="SFP208" s="784"/>
      <c r="SFQ208" s="784"/>
      <c r="SFR208" s="784"/>
      <c r="SFS208" s="784"/>
      <c r="SFT208" s="784"/>
      <c r="SFU208" s="784"/>
      <c r="SFV208" s="784"/>
      <c r="SFW208" s="784"/>
      <c r="SFX208" s="784"/>
      <c r="SFY208" s="784"/>
      <c r="SFZ208" s="784"/>
      <c r="SGA208" s="784"/>
      <c r="SGB208" s="784"/>
      <c r="SGC208" s="784"/>
      <c r="SGD208" s="784"/>
      <c r="SGE208" s="784"/>
      <c r="SGF208" s="784"/>
      <c r="SGG208" s="784"/>
      <c r="SGH208" s="784"/>
      <c r="SGI208" s="784"/>
      <c r="SGJ208" s="784"/>
      <c r="SGK208" s="784"/>
      <c r="SGL208" s="784"/>
      <c r="SGM208" s="784"/>
      <c r="SGN208" s="784"/>
      <c r="SGO208" s="784"/>
      <c r="SGP208" s="784"/>
      <c r="SGQ208" s="784"/>
      <c r="SGR208" s="784"/>
      <c r="SGS208" s="784"/>
      <c r="SGT208" s="784"/>
      <c r="SGU208" s="784"/>
      <c r="SGV208" s="784"/>
      <c r="SGW208" s="784"/>
      <c r="SGX208" s="784"/>
      <c r="SGY208" s="784"/>
      <c r="SGZ208" s="784"/>
      <c r="SHA208" s="784"/>
      <c r="SHB208" s="784"/>
      <c r="SHC208" s="784"/>
      <c r="SHD208" s="784"/>
      <c r="SHE208" s="784"/>
      <c r="SHF208" s="784"/>
      <c r="SHG208" s="784"/>
      <c r="SHH208" s="784"/>
      <c r="SHI208" s="784"/>
      <c r="SHJ208" s="784"/>
      <c r="SHK208" s="784"/>
      <c r="SHL208" s="784"/>
      <c r="SHM208" s="784"/>
      <c r="SHN208" s="784"/>
      <c r="SHO208" s="784"/>
      <c r="SHP208" s="784"/>
      <c r="SHQ208" s="784"/>
      <c r="SHR208" s="784"/>
      <c r="SHS208" s="784"/>
      <c r="SHT208" s="784"/>
      <c r="SHU208" s="784"/>
      <c r="SHV208" s="784"/>
      <c r="SHW208" s="784"/>
      <c r="SHX208" s="784"/>
      <c r="SHY208" s="784"/>
      <c r="SHZ208" s="784"/>
      <c r="SIA208" s="784"/>
      <c r="SIB208" s="784"/>
      <c r="SIC208" s="784"/>
      <c r="SID208" s="784"/>
      <c r="SIE208" s="784"/>
      <c r="SIF208" s="784"/>
      <c r="SIG208" s="784"/>
      <c r="SIH208" s="784"/>
      <c r="SII208" s="784"/>
      <c r="SIJ208" s="784"/>
      <c r="SIK208" s="784"/>
      <c r="SIL208" s="784"/>
      <c r="SIM208" s="784"/>
      <c r="SIN208" s="784"/>
      <c r="SIO208" s="784"/>
      <c r="SIP208" s="784"/>
      <c r="SIQ208" s="784"/>
      <c r="SIR208" s="784"/>
      <c r="SIS208" s="784"/>
      <c r="SIT208" s="784"/>
      <c r="SIU208" s="784"/>
      <c r="SIV208" s="784"/>
      <c r="SIW208" s="784"/>
      <c r="SIX208" s="784"/>
      <c r="SIY208" s="784"/>
      <c r="SIZ208" s="784"/>
      <c r="SJA208" s="784"/>
      <c r="SJB208" s="784"/>
      <c r="SJC208" s="784"/>
      <c r="SJD208" s="784"/>
      <c r="SJE208" s="784"/>
      <c r="SJF208" s="784"/>
      <c r="SJG208" s="784"/>
      <c r="SJH208" s="784"/>
      <c r="SJI208" s="784"/>
      <c r="SJJ208" s="784"/>
      <c r="SJK208" s="784"/>
      <c r="SJL208" s="784"/>
      <c r="SJM208" s="784"/>
      <c r="SJN208" s="784"/>
      <c r="SJO208" s="784"/>
      <c r="SJP208" s="784"/>
      <c r="SJQ208" s="784"/>
      <c r="SJR208" s="784"/>
      <c r="SJS208" s="784"/>
      <c r="SJT208" s="784"/>
      <c r="SJU208" s="784"/>
      <c r="SJV208" s="784"/>
      <c r="SJW208" s="784"/>
      <c r="SJX208" s="784"/>
      <c r="SJY208" s="784"/>
      <c r="SJZ208" s="784"/>
      <c r="SKA208" s="784"/>
      <c r="SKB208" s="784"/>
      <c r="SKC208" s="784"/>
      <c r="SKD208" s="784"/>
      <c r="SKE208" s="784"/>
      <c r="SKF208" s="784"/>
      <c r="SKG208" s="784"/>
      <c r="SKH208" s="784"/>
      <c r="SKI208" s="784"/>
      <c r="SKJ208" s="784"/>
      <c r="SKK208" s="784"/>
      <c r="SKL208" s="784"/>
      <c r="SKM208" s="784"/>
      <c r="SKN208" s="784"/>
      <c r="SKO208" s="784"/>
      <c r="SKP208" s="784"/>
      <c r="SKQ208" s="784"/>
      <c r="SKR208" s="784"/>
      <c r="SKS208" s="784"/>
      <c r="SKT208" s="784"/>
      <c r="SKU208" s="784"/>
      <c r="SKV208" s="784"/>
      <c r="SKW208" s="784"/>
      <c r="SKX208" s="784"/>
      <c r="SKY208" s="784"/>
      <c r="SKZ208" s="784"/>
      <c r="SLA208" s="784"/>
      <c r="SLB208" s="784"/>
      <c r="SLC208" s="784"/>
      <c r="SLD208" s="784"/>
      <c r="SLE208" s="784"/>
      <c r="SLF208" s="784"/>
      <c r="SLG208" s="784"/>
      <c r="SLH208" s="784"/>
      <c r="SLI208" s="784"/>
      <c r="SLJ208" s="784"/>
      <c r="SLK208" s="784"/>
      <c r="SLL208" s="784"/>
      <c r="SLM208" s="784"/>
      <c r="SLN208" s="784"/>
      <c r="SLO208" s="784"/>
      <c r="SLP208" s="784"/>
      <c r="SLQ208" s="784"/>
      <c r="SLR208" s="784"/>
      <c r="SLS208" s="784"/>
      <c r="SLT208" s="784"/>
      <c r="SLU208" s="784"/>
      <c r="SLV208" s="784"/>
      <c r="SLW208" s="784"/>
      <c r="SLX208" s="784"/>
      <c r="SLY208" s="784"/>
      <c r="SLZ208" s="784"/>
      <c r="SMA208" s="784"/>
      <c r="SMB208" s="784"/>
      <c r="SMC208" s="784"/>
      <c r="SMD208" s="784"/>
      <c r="SME208" s="784"/>
      <c r="SMF208" s="784"/>
      <c r="SMG208" s="784"/>
      <c r="SMH208" s="784"/>
      <c r="SMI208" s="784"/>
      <c r="SMJ208" s="784"/>
      <c r="SMK208" s="784"/>
      <c r="SML208" s="784"/>
      <c r="SMM208" s="784"/>
      <c r="SMN208" s="784"/>
      <c r="SMO208" s="784"/>
      <c r="SMP208" s="784"/>
      <c r="SMQ208" s="784"/>
      <c r="SMR208" s="784"/>
      <c r="SMS208" s="784"/>
      <c r="SMT208" s="784"/>
      <c r="SMU208" s="784"/>
      <c r="SMV208" s="784"/>
      <c r="SMW208" s="784"/>
      <c r="SMX208" s="784"/>
      <c r="SMY208" s="784"/>
      <c r="SMZ208" s="784"/>
      <c r="SNA208" s="784"/>
      <c r="SNB208" s="784"/>
      <c r="SNC208" s="784"/>
      <c r="SND208" s="784"/>
      <c r="SNE208" s="784"/>
      <c r="SNF208" s="784"/>
      <c r="SNG208" s="784"/>
      <c r="SNH208" s="784"/>
      <c r="SNI208" s="784"/>
      <c r="SNJ208" s="784"/>
      <c r="SNK208" s="784"/>
      <c r="SNL208" s="784"/>
      <c r="SNM208" s="784"/>
      <c r="SNN208" s="784"/>
      <c r="SNO208" s="784"/>
      <c r="SNP208" s="784"/>
      <c r="SNQ208" s="784"/>
      <c r="SNR208" s="784"/>
      <c r="SNS208" s="784"/>
      <c r="SNT208" s="784"/>
      <c r="SNU208" s="784"/>
      <c r="SNV208" s="784"/>
      <c r="SNW208" s="784"/>
      <c r="SNX208" s="784"/>
      <c r="SNY208" s="784"/>
      <c r="SNZ208" s="784"/>
      <c r="SOA208" s="784"/>
      <c r="SOB208" s="784"/>
      <c r="SOC208" s="784"/>
      <c r="SOD208" s="784"/>
      <c r="SOE208" s="784"/>
      <c r="SOF208" s="784"/>
      <c r="SOG208" s="784"/>
      <c r="SOH208" s="784"/>
      <c r="SOI208" s="784"/>
      <c r="SOJ208" s="784"/>
      <c r="SOK208" s="784"/>
      <c r="SOL208" s="784"/>
      <c r="SOM208" s="784"/>
      <c r="SON208" s="784"/>
      <c r="SOO208" s="784"/>
      <c r="SOP208" s="784"/>
      <c r="SOQ208" s="784"/>
      <c r="SOR208" s="784"/>
      <c r="SOS208" s="784"/>
      <c r="SOT208" s="784"/>
      <c r="SOU208" s="784"/>
      <c r="SOV208" s="784"/>
      <c r="SOW208" s="784"/>
      <c r="SOX208" s="784"/>
      <c r="SOY208" s="784"/>
      <c r="SOZ208" s="784"/>
      <c r="SPA208" s="784"/>
      <c r="SPB208" s="784"/>
      <c r="SPC208" s="784"/>
      <c r="SPD208" s="784"/>
      <c r="SPE208" s="784"/>
      <c r="SPF208" s="784"/>
      <c r="SPG208" s="784"/>
      <c r="SPH208" s="784"/>
      <c r="SPI208" s="784"/>
      <c r="SPJ208" s="784"/>
      <c r="SPK208" s="784"/>
      <c r="SPL208" s="784"/>
      <c r="SPM208" s="784"/>
      <c r="SPN208" s="784"/>
      <c r="SPO208" s="784"/>
      <c r="SPP208" s="784"/>
      <c r="SPQ208" s="784"/>
      <c r="SPR208" s="784"/>
      <c r="SPS208" s="784"/>
      <c r="SPT208" s="784"/>
      <c r="SPU208" s="784"/>
      <c r="SPV208" s="784"/>
      <c r="SPW208" s="784"/>
      <c r="SPX208" s="784"/>
      <c r="SPY208" s="784"/>
      <c r="SPZ208" s="784"/>
      <c r="SQA208" s="784"/>
      <c r="SQB208" s="784"/>
      <c r="SQC208" s="784"/>
      <c r="SQD208" s="784"/>
      <c r="SQE208" s="784"/>
      <c r="SQF208" s="784"/>
      <c r="SQG208" s="784"/>
      <c r="SQH208" s="784"/>
      <c r="SQI208" s="784"/>
      <c r="SQJ208" s="784"/>
      <c r="SQK208" s="784"/>
      <c r="SQL208" s="784"/>
      <c r="SQM208" s="784"/>
      <c r="SQN208" s="784"/>
      <c r="SQO208" s="784"/>
      <c r="SQP208" s="784"/>
      <c r="SQQ208" s="784"/>
      <c r="SQR208" s="784"/>
      <c r="SQS208" s="784"/>
      <c r="SQT208" s="784"/>
      <c r="SQU208" s="784"/>
      <c r="SQV208" s="784"/>
      <c r="SQW208" s="784"/>
      <c r="SQX208" s="784"/>
      <c r="SQY208" s="784"/>
      <c r="SQZ208" s="784"/>
      <c r="SRA208" s="784"/>
      <c r="SRB208" s="784"/>
      <c r="SRC208" s="784"/>
      <c r="SRD208" s="784"/>
      <c r="SRE208" s="784"/>
      <c r="SRF208" s="784"/>
      <c r="SRG208" s="784"/>
      <c r="SRH208" s="784"/>
      <c r="SRI208" s="784"/>
      <c r="SRJ208" s="784"/>
      <c r="SRK208" s="784"/>
      <c r="SRL208" s="784"/>
      <c r="SRM208" s="784"/>
      <c r="SRN208" s="784"/>
      <c r="SRO208" s="784"/>
      <c r="SRP208" s="784"/>
      <c r="SRQ208" s="784"/>
      <c r="SRR208" s="784"/>
      <c r="SRS208" s="784"/>
      <c r="SRT208" s="784"/>
      <c r="SRU208" s="784"/>
      <c r="SRV208" s="784"/>
      <c r="SRW208" s="784"/>
      <c r="SRX208" s="784"/>
      <c r="SRY208" s="784"/>
      <c r="SRZ208" s="784"/>
      <c r="SSA208" s="784"/>
      <c r="SSB208" s="784"/>
      <c r="SSC208" s="784"/>
      <c r="SSD208" s="784"/>
      <c r="SSE208" s="784"/>
      <c r="SSF208" s="784"/>
      <c r="SSG208" s="784"/>
      <c r="SSH208" s="784"/>
      <c r="SSI208" s="784"/>
      <c r="SSJ208" s="784"/>
      <c r="SSK208" s="784"/>
      <c r="SSL208" s="784"/>
      <c r="SSM208" s="784"/>
      <c r="SSN208" s="784"/>
      <c r="SSO208" s="784"/>
      <c r="SSP208" s="784"/>
      <c r="SSQ208" s="784"/>
      <c r="SSR208" s="784"/>
      <c r="SSS208" s="784"/>
      <c r="SST208" s="784"/>
      <c r="SSU208" s="784"/>
      <c r="SSV208" s="784"/>
      <c r="SSW208" s="784"/>
      <c r="SSX208" s="784"/>
      <c r="SSY208" s="784"/>
      <c r="SSZ208" s="784"/>
      <c r="STA208" s="784"/>
      <c r="STB208" s="784"/>
      <c r="STC208" s="784"/>
      <c r="STD208" s="784"/>
      <c r="STE208" s="784"/>
      <c r="STF208" s="784"/>
      <c r="STG208" s="784"/>
      <c r="STH208" s="784"/>
      <c r="STI208" s="784"/>
      <c r="STJ208" s="784"/>
      <c r="STK208" s="784"/>
      <c r="STL208" s="784"/>
      <c r="STM208" s="784"/>
      <c r="STN208" s="784"/>
      <c r="STO208" s="784"/>
      <c r="STP208" s="784"/>
      <c r="STQ208" s="784"/>
      <c r="STR208" s="784"/>
      <c r="STS208" s="784"/>
      <c r="STT208" s="784"/>
      <c r="STU208" s="784"/>
      <c r="STV208" s="784"/>
      <c r="STW208" s="784"/>
      <c r="STX208" s="784"/>
      <c r="STY208" s="784"/>
      <c r="STZ208" s="784"/>
      <c r="SUA208" s="784"/>
      <c r="SUB208" s="784"/>
      <c r="SUC208" s="784"/>
      <c r="SUD208" s="784"/>
      <c r="SUE208" s="784"/>
      <c r="SUF208" s="784"/>
      <c r="SUG208" s="784"/>
      <c r="SUH208" s="784"/>
      <c r="SUI208" s="784"/>
      <c r="SUJ208" s="784"/>
      <c r="SUK208" s="784"/>
      <c r="SUL208" s="784"/>
      <c r="SUM208" s="784"/>
      <c r="SUN208" s="784"/>
      <c r="SUO208" s="784"/>
      <c r="SUP208" s="784"/>
      <c r="SUQ208" s="784"/>
      <c r="SUR208" s="784"/>
      <c r="SUS208" s="784"/>
      <c r="SUT208" s="784"/>
      <c r="SUU208" s="784"/>
      <c r="SUV208" s="784"/>
      <c r="SUW208" s="784"/>
      <c r="SUX208" s="784"/>
      <c r="SUY208" s="784"/>
      <c r="SUZ208" s="784"/>
      <c r="SVA208" s="784"/>
      <c r="SVB208" s="784"/>
      <c r="SVC208" s="784"/>
      <c r="SVD208" s="784"/>
      <c r="SVE208" s="784"/>
      <c r="SVF208" s="784"/>
      <c r="SVG208" s="784"/>
      <c r="SVH208" s="784"/>
      <c r="SVI208" s="784"/>
      <c r="SVJ208" s="784"/>
      <c r="SVK208" s="784"/>
      <c r="SVL208" s="784"/>
      <c r="SVM208" s="784"/>
      <c r="SVN208" s="784"/>
      <c r="SVO208" s="784"/>
      <c r="SVP208" s="784"/>
      <c r="SVQ208" s="784"/>
      <c r="SVR208" s="784"/>
      <c r="SVS208" s="784"/>
      <c r="SVT208" s="784"/>
      <c r="SVU208" s="784"/>
      <c r="SVV208" s="784"/>
      <c r="SVW208" s="784"/>
      <c r="SVX208" s="784"/>
      <c r="SVY208" s="784"/>
      <c r="SVZ208" s="784"/>
      <c r="SWA208" s="784"/>
      <c r="SWB208" s="784"/>
      <c r="SWC208" s="784"/>
      <c r="SWD208" s="784"/>
      <c r="SWE208" s="784"/>
      <c r="SWF208" s="784"/>
      <c r="SWG208" s="784"/>
      <c r="SWH208" s="784"/>
      <c r="SWI208" s="784"/>
      <c r="SWJ208" s="784"/>
      <c r="SWK208" s="784"/>
      <c r="SWL208" s="784"/>
      <c r="SWM208" s="784"/>
      <c r="SWN208" s="784"/>
      <c r="SWO208" s="784"/>
      <c r="SWP208" s="784"/>
      <c r="SWQ208" s="784"/>
      <c r="SWR208" s="784"/>
      <c r="SWS208" s="784"/>
      <c r="SWT208" s="784"/>
      <c r="SWU208" s="784"/>
      <c r="SWV208" s="784"/>
      <c r="SWW208" s="784"/>
      <c r="SWX208" s="784"/>
      <c r="SWY208" s="784"/>
      <c r="SWZ208" s="784"/>
      <c r="SXA208" s="784"/>
      <c r="SXB208" s="784"/>
      <c r="SXC208" s="784"/>
      <c r="SXD208" s="784"/>
      <c r="SXE208" s="784"/>
      <c r="SXF208" s="784"/>
      <c r="SXG208" s="784"/>
      <c r="SXH208" s="784"/>
      <c r="SXI208" s="784"/>
      <c r="SXJ208" s="784"/>
      <c r="SXK208" s="784"/>
      <c r="SXL208" s="784"/>
      <c r="SXM208" s="784"/>
      <c r="SXN208" s="784"/>
      <c r="SXO208" s="784"/>
      <c r="SXP208" s="784"/>
      <c r="SXQ208" s="784"/>
      <c r="SXR208" s="784"/>
      <c r="SXS208" s="784"/>
      <c r="SXT208" s="784"/>
      <c r="SXU208" s="784"/>
      <c r="SXV208" s="784"/>
      <c r="SXW208" s="784"/>
      <c r="SXX208" s="784"/>
      <c r="SXY208" s="784"/>
      <c r="SXZ208" s="784"/>
      <c r="SYA208" s="784"/>
      <c r="SYB208" s="784"/>
      <c r="SYC208" s="784"/>
      <c r="SYD208" s="784"/>
      <c r="SYE208" s="784"/>
      <c r="SYF208" s="784"/>
      <c r="SYG208" s="784"/>
      <c r="SYH208" s="784"/>
      <c r="SYI208" s="784"/>
      <c r="SYJ208" s="784"/>
      <c r="SYK208" s="784"/>
      <c r="SYL208" s="784"/>
      <c r="SYM208" s="784"/>
      <c r="SYN208" s="784"/>
      <c r="SYO208" s="784"/>
      <c r="SYP208" s="784"/>
      <c r="SYQ208" s="784"/>
      <c r="SYR208" s="784"/>
      <c r="SYS208" s="784"/>
      <c r="SYT208" s="784"/>
      <c r="SYU208" s="784"/>
      <c r="SYV208" s="784"/>
      <c r="SYW208" s="784"/>
      <c r="SYX208" s="784"/>
      <c r="SYY208" s="784"/>
      <c r="SYZ208" s="784"/>
      <c r="SZA208" s="784"/>
      <c r="SZB208" s="784"/>
      <c r="SZC208" s="784"/>
      <c r="SZD208" s="784"/>
      <c r="SZE208" s="784"/>
      <c r="SZF208" s="784"/>
      <c r="SZG208" s="784"/>
      <c r="SZH208" s="784"/>
      <c r="SZI208" s="784"/>
      <c r="SZJ208" s="784"/>
      <c r="SZK208" s="784"/>
      <c r="SZL208" s="784"/>
      <c r="SZM208" s="784"/>
      <c r="SZN208" s="784"/>
      <c r="SZO208" s="784"/>
      <c r="SZP208" s="784"/>
      <c r="SZQ208" s="784"/>
      <c r="SZR208" s="784"/>
      <c r="SZS208" s="784"/>
      <c r="SZT208" s="784"/>
      <c r="SZU208" s="784"/>
      <c r="SZV208" s="784"/>
      <c r="SZW208" s="784"/>
      <c r="SZX208" s="784"/>
      <c r="SZY208" s="784"/>
      <c r="SZZ208" s="784"/>
      <c r="TAA208" s="784"/>
      <c r="TAB208" s="784"/>
      <c r="TAC208" s="784"/>
      <c r="TAD208" s="784"/>
      <c r="TAE208" s="784"/>
      <c r="TAF208" s="784"/>
      <c r="TAG208" s="784"/>
      <c r="TAH208" s="784"/>
      <c r="TAI208" s="784"/>
      <c r="TAJ208" s="784"/>
      <c r="TAK208" s="784"/>
      <c r="TAL208" s="784"/>
      <c r="TAM208" s="784"/>
      <c r="TAN208" s="784"/>
      <c r="TAO208" s="784"/>
      <c r="TAP208" s="784"/>
      <c r="TAQ208" s="784"/>
      <c r="TAR208" s="784"/>
      <c r="TAS208" s="784"/>
      <c r="TAT208" s="784"/>
      <c r="TAU208" s="784"/>
      <c r="TAV208" s="784"/>
      <c r="TAW208" s="784"/>
      <c r="TAX208" s="784"/>
      <c r="TAY208" s="784"/>
      <c r="TAZ208" s="784"/>
      <c r="TBA208" s="784"/>
      <c r="TBB208" s="784"/>
      <c r="TBC208" s="784"/>
      <c r="TBD208" s="784"/>
      <c r="TBE208" s="784"/>
      <c r="TBF208" s="784"/>
      <c r="TBG208" s="784"/>
      <c r="TBH208" s="784"/>
      <c r="TBI208" s="784"/>
      <c r="TBJ208" s="784"/>
      <c r="TBK208" s="784"/>
      <c r="TBL208" s="784"/>
      <c r="TBM208" s="784"/>
      <c r="TBN208" s="784"/>
      <c r="TBO208" s="784"/>
      <c r="TBP208" s="784"/>
      <c r="TBQ208" s="784"/>
      <c r="TBR208" s="784"/>
      <c r="TBS208" s="784"/>
      <c r="TBT208" s="784"/>
      <c r="TBU208" s="784"/>
      <c r="TBV208" s="784"/>
      <c r="TBW208" s="784"/>
      <c r="TBX208" s="784"/>
      <c r="TBY208" s="784"/>
      <c r="TBZ208" s="784"/>
      <c r="TCA208" s="784"/>
      <c r="TCB208" s="784"/>
      <c r="TCC208" s="784"/>
      <c r="TCD208" s="784"/>
      <c r="TCE208" s="784"/>
      <c r="TCF208" s="784"/>
      <c r="TCG208" s="784"/>
      <c r="TCH208" s="784"/>
      <c r="TCI208" s="784"/>
      <c r="TCJ208" s="784"/>
      <c r="TCK208" s="784"/>
      <c r="TCL208" s="784"/>
      <c r="TCM208" s="784"/>
      <c r="TCN208" s="784"/>
      <c r="TCO208" s="784"/>
      <c r="TCP208" s="784"/>
      <c r="TCQ208" s="784"/>
      <c r="TCR208" s="784"/>
      <c r="TCS208" s="784"/>
      <c r="TCT208" s="784"/>
      <c r="TCU208" s="784"/>
      <c r="TCV208" s="784"/>
      <c r="TCW208" s="784"/>
      <c r="TCX208" s="784"/>
      <c r="TCY208" s="784"/>
      <c r="TCZ208" s="784"/>
      <c r="TDA208" s="784"/>
      <c r="TDB208" s="784"/>
      <c r="TDC208" s="784"/>
      <c r="TDD208" s="784"/>
      <c r="TDE208" s="784"/>
      <c r="TDF208" s="784"/>
      <c r="TDG208" s="784"/>
      <c r="TDH208" s="784"/>
      <c r="TDI208" s="784"/>
      <c r="TDJ208" s="784"/>
      <c r="TDK208" s="784"/>
      <c r="TDL208" s="784"/>
      <c r="TDM208" s="784"/>
      <c r="TDN208" s="784"/>
      <c r="TDO208" s="784"/>
      <c r="TDP208" s="784"/>
      <c r="TDQ208" s="784"/>
      <c r="TDR208" s="784"/>
      <c r="TDS208" s="784"/>
      <c r="TDT208" s="784"/>
      <c r="TDU208" s="784"/>
      <c r="TDV208" s="784"/>
      <c r="TDW208" s="784"/>
      <c r="TDX208" s="784"/>
      <c r="TDY208" s="784"/>
      <c r="TDZ208" s="784"/>
      <c r="TEA208" s="784"/>
      <c r="TEB208" s="784"/>
      <c r="TEC208" s="784"/>
      <c r="TED208" s="784"/>
      <c r="TEE208" s="784"/>
      <c r="TEF208" s="784"/>
      <c r="TEG208" s="784"/>
      <c r="TEH208" s="784"/>
      <c r="TEI208" s="784"/>
      <c r="TEJ208" s="784"/>
      <c r="TEK208" s="784"/>
      <c r="TEL208" s="784"/>
      <c r="TEM208" s="784"/>
      <c r="TEN208" s="784"/>
      <c r="TEO208" s="784"/>
      <c r="TEP208" s="784"/>
      <c r="TEQ208" s="784"/>
      <c r="TER208" s="784"/>
      <c r="TES208" s="784"/>
      <c r="TET208" s="784"/>
      <c r="TEU208" s="784"/>
      <c r="TEV208" s="784"/>
      <c r="TEW208" s="784"/>
      <c r="TEX208" s="784"/>
      <c r="TEY208" s="784"/>
      <c r="TEZ208" s="784"/>
      <c r="TFA208" s="784"/>
      <c r="TFB208" s="784"/>
      <c r="TFC208" s="784"/>
      <c r="TFD208" s="784"/>
      <c r="TFE208" s="784"/>
      <c r="TFF208" s="784"/>
      <c r="TFG208" s="784"/>
      <c r="TFH208" s="784"/>
      <c r="TFI208" s="784"/>
      <c r="TFJ208" s="784"/>
      <c r="TFK208" s="784"/>
      <c r="TFL208" s="784"/>
      <c r="TFM208" s="784"/>
      <c r="TFN208" s="784"/>
      <c r="TFO208" s="784"/>
      <c r="TFP208" s="784"/>
      <c r="TFQ208" s="784"/>
      <c r="TFR208" s="784"/>
      <c r="TFS208" s="784"/>
      <c r="TFT208" s="784"/>
      <c r="TFU208" s="784"/>
      <c r="TFV208" s="784"/>
      <c r="TFW208" s="784"/>
      <c r="TFX208" s="784"/>
      <c r="TFY208" s="784"/>
      <c r="TFZ208" s="784"/>
      <c r="TGA208" s="784"/>
      <c r="TGB208" s="784"/>
      <c r="TGC208" s="784"/>
      <c r="TGD208" s="784"/>
      <c r="TGE208" s="784"/>
      <c r="TGF208" s="784"/>
      <c r="TGG208" s="784"/>
      <c r="TGH208" s="784"/>
      <c r="TGI208" s="784"/>
      <c r="TGJ208" s="784"/>
      <c r="TGK208" s="784"/>
      <c r="TGL208" s="784"/>
      <c r="TGM208" s="784"/>
      <c r="TGN208" s="784"/>
      <c r="TGO208" s="784"/>
      <c r="TGP208" s="784"/>
      <c r="TGQ208" s="784"/>
      <c r="TGR208" s="784"/>
      <c r="TGS208" s="784"/>
      <c r="TGT208" s="784"/>
      <c r="TGU208" s="784"/>
      <c r="TGV208" s="784"/>
      <c r="TGW208" s="784"/>
      <c r="TGX208" s="784"/>
      <c r="TGY208" s="784"/>
      <c r="TGZ208" s="784"/>
      <c r="THA208" s="784"/>
      <c r="THB208" s="784"/>
      <c r="THC208" s="784"/>
      <c r="THD208" s="784"/>
      <c r="THE208" s="784"/>
      <c r="THF208" s="784"/>
      <c r="THG208" s="784"/>
      <c r="THH208" s="784"/>
      <c r="THI208" s="784"/>
      <c r="THJ208" s="784"/>
      <c r="THK208" s="784"/>
      <c r="THL208" s="784"/>
      <c r="THM208" s="784"/>
      <c r="THN208" s="784"/>
      <c r="THO208" s="784"/>
      <c r="THP208" s="784"/>
      <c r="THQ208" s="784"/>
      <c r="THR208" s="784"/>
      <c r="THS208" s="784"/>
      <c r="THT208" s="784"/>
      <c r="THU208" s="784"/>
      <c r="THV208" s="784"/>
      <c r="THW208" s="784"/>
      <c r="THX208" s="784"/>
      <c r="THY208" s="784"/>
      <c r="THZ208" s="784"/>
      <c r="TIA208" s="784"/>
      <c r="TIB208" s="784"/>
      <c r="TIC208" s="784"/>
      <c r="TID208" s="784"/>
      <c r="TIE208" s="784"/>
      <c r="TIF208" s="784"/>
      <c r="TIG208" s="784"/>
      <c r="TIH208" s="784"/>
      <c r="TII208" s="784"/>
      <c r="TIJ208" s="784"/>
      <c r="TIK208" s="784"/>
      <c r="TIL208" s="784"/>
      <c r="TIM208" s="784"/>
      <c r="TIN208" s="784"/>
      <c r="TIO208" s="784"/>
      <c r="TIP208" s="784"/>
      <c r="TIQ208" s="784"/>
      <c r="TIR208" s="784"/>
      <c r="TIS208" s="784"/>
      <c r="TIT208" s="784"/>
      <c r="TIU208" s="784"/>
      <c r="TIV208" s="784"/>
      <c r="TIW208" s="784"/>
      <c r="TIX208" s="784"/>
      <c r="TIY208" s="784"/>
      <c r="TIZ208" s="784"/>
      <c r="TJA208" s="784"/>
      <c r="TJB208" s="784"/>
      <c r="TJC208" s="784"/>
      <c r="TJD208" s="784"/>
      <c r="TJE208" s="784"/>
      <c r="TJF208" s="784"/>
      <c r="TJG208" s="784"/>
      <c r="TJH208" s="784"/>
      <c r="TJI208" s="784"/>
      <c r="TJJ208" s="784"/>
      <c r="TJK208" s="784"/>
      <c r="TJL208" s="784"/>
      <c r="TJM208" s="784"/>
      <c r="TJN208" s="784"/>
      <c r="TJO208" s="784"/>
      <c r="TJP208" s="784"/>
      <c r="TJQ208" s="784"/>
      <c r="TJR208" s="784"/>
      <c r="TJS208" s="784"/>
      <c r="TJT208" s="784"/>
      <c r="TJU208" s="784"/>
      <c r="TJV208" s="784"/>
      <c r="TJW208" s="784"/>
      <c r="TJX208" s="784"/>
      <c r="TJY208" s="784"/>
      <c r="TJZ208" s="784"/>
      <c r="TKA208" s="784"/>
      <c r="TKB208" s="784"/>
      <c r="TKC208" s="784"/>
      <c r="TKD208" s="784"/>
      <c r="TKE208" s="784"/>
      <c r="TKF208" s="784"/>
      <c r="TKG208" s="784"/>
      <c r="TKH208" s="784"/>
      <c r="TKI208" s="784"/>
      <c r="TKJ208" s="784"/>
      <c r="TKK208" s="784"/>
      <c r="TKL208" s="784"/>
      <c r="TKM208" s="784"/>
      <c r="TKN208" s="784"/>
      <c r="TKO208" s="784"/>
      <c r="TKP208" s="784"/>
      <c r="TKQ208" s="784"/>
      <c r="TKR208" s="784"/>
      <c r="TKS208" s="784"/>
      <c r="TKT208" s="784"/>
      <c r="TKU208" s="784"/>
      <c r="TKV208" s="784"/>
      <c r="TKW208" s="784"/>
      <c r="TKX208" s="784"/>
      <c r="TKY208" s="784"/>
      <c r="TKZ208" s="784"/>
      <c r="TLA208" s="784"/>
      <c r="TLB208" s="784"/>
      <c r="TLC208" s="784"/>
      <c r="TLD208" s="784"/>
      <c r="TLE208" s="784"/>
      <c r="TLF208" s="784"/>
      <c r="TLG208" s="784"/>
      <c r="TLH208" s="784"/>
      <c r="TLI208" s="784"/>
      <c r="TLJ208" s="784"/>
      <c r="TLK208" s="784"/>
      <c r="TLL208" s="784"/>
      <c r="TLM208" s="784"/>
      <c r="TLN208" s="784"/>
      <c r="TLO208" s="784"/>
      <c r="TLP208" s="784"/>
      <c r="TLQ208" s="784"/>
      <c r="TLR208" s="784"/>
      <c r="TLS208" s="784"/>
      <c r="TLT208" s="784"/>
      <c r="TLU208" s="784"/>
      <c r="TLV208" s="784"/>
      <c r="TLW208" s="784"/>
      <c r="TLX208" s="784"/>
      <c r="TLY208" s="784"/>
      <c r="TLZ208" s="784"/>
      <c r="TMA208" s="784"/>
      <c r="TMB208" s="784"/>
      <c r="TMC208" s="784"/>
      <c r="TMD208" s="784"/>
      <c r="TME208" s="784"/>
      <c r="TMF208" s="784"/>
      <c r="TMG208" s="784"/>
      <c r="TMH208" s="784"/>
      <c r="TMI208" s="784"/>
      <c r="TMJ208" s="784"/>
      <c r="TMK208" s="784"/>
      <c r="TML208" s="784"/>
      <c r="TMM208" s="784"/>
      <c r="TMN208" s="784"/>
      <c r="TMO208" s="784"/>
      <c r="TMP208" s="784"/>
      <c r="TMQ208" s="784"/>
      <c r="TMR208" s="784"/>
      <c r="TMS208" s="784"/>
      <c r="TMT208" s="784"/>
      <c r="TMU208" s="784"/>
      <c r="TMV208" s="784"/>
      <c r="TMW208" s="784"/>
      <c r="TMX208" s="784"/>
      <c r="TMY208" s="784"/>
      <c r="TMZ208" s="784"/>
      <c r="TNA208" s="784"/>
      <c r="TNB208" s="784"/>
      <c r="TNC208" s="784"/>
      <c r="TND208" s="784"/>
      <c r="TNE208" s="784"/>
      <c r="TNF208" s="784"/>
      <c r="TNG208" s="784"/>
      <c r="TNH208" s="784"/>
      <c r="TNI208" s="784"/>
      <c r="TNJ208" s="784"/>
      <c r="TNK208" s="784"/>
      <c r="TNL208" s="784"/>
      <c r="TNM208" s="784"/>
      <c r="TNN208" s="784"/>
      <c r="TNO208" s="784"/>
      <c r="TNP208" s="784"/>
      <c r="TNQ208" s="784"/>
      <c r="TNR208" s="784"/>
      <c r="TNS208" s="784"/>
      <c r="TNT208" s="784"/>
      <c r="TNU208" s="784"/>
      <c r="TNV208" s="784"/>
      <c r="TNW208" s="784"/>
      <c r="TNX208" s="784"/>
      <c r="TNY208" s="784"/>
      <c r="TNZ208" s="784"/>
      <c r="TOA208" s="784"/>
      <c r="TOB208" s="784"/>
      <c r="TOC208" s="784"/>
      <c r="TOD208" s="784"/>
      <c r="TOE208" s="784"/>
      <c r="TOF208" s="784"/>
      <c r="TOG208" s="784"/>
      <c r="TOH208" s="784"/>
      <c r="TOI208" s="784"/>
      <c r="TOJ208" s="784"/>
      <c r="TOK208" s="784"/>
      <c r="TOL208" s="784"/>
      <c r="TOM208" s="784"/>
      <c r="TON208" s="784"/>
      <c r="TOO208" s="784"/>
      <c r="TOP208" s="784"/>
      <c r="TOQ208" s="784"/>
      <c r="TOR208" s="784"/>
      <c r="TOS208" s="784"/>
      <c r="TOT208" s="784"/>
      <c r="TOU208" s="784"/>
      <c r="TOV208" s="784"/>
      <c r="TOW208" s="784"/>
      <c r="TOX208" s="784"/>
      <c r="TOY208" s="784"/>
      <c r="TOZ208" s="784"/>
      <c r="TPA208" s="784"/>
      <c r="TPB208" s="784"/>
      <c r="TPC208" s="784"/>
      <c r="TPD208" s="784"/>
      <c r="TPE208" s="784"/>
      <c r="TPF208" s="784"/>
      <c r="TPG208" s="784"/>
      <c r="TPH208" s="784"/>
      <c r="TPI208" s="784"/>
      <c r="TPJ208" s="784"/>
      <c r="TPK208" s="784"/>
      <c r="TPL208" s="784"/>
      <c r="TPM208" s="784"/>
      <c r="TPN208" s="784"/>
      <c r="TPO208" s="784"/>
      <c r="TPP208" s="784"/>
      <c r="TPQ208" s="784"/>
      <c r="TPR208" s="784"/>
      <c r="TPS208" s="784"/>
      <c r="TPT208" s="784"/>
      <c r="TPU208" s="784"/>
      <c r="TPV208" s="784"/>
      <c r="TPW208" s="784"/>
      <c r="TPX208" s="784"/>
      <c r="TPY208" s="784"/>
      <c r="TPZ208" s="784"/>
      <c r="TQA208" s="784"/>
      <c r="TQB208" s="784"/>
      <c r="TQC208" s="784"/>
      <c r="TQD208" s="784"/>
      <c r="TQE208" s="784"/>
      <c r="TQF208" s="784"/>
      <c r="TQG208" s="784"/>
      <c r="TQH208" s="784"/>
      <c r="TQI208" s="784"/>
      <c r="TQJ208" s="784"/>
      <c r="TQK208" s="784"/>
      <c r="TQL208" s="784"/>
      <c r="TQM208" s="784"/>
      <c r="TQN208" s="784"/>
      <c r="TQO208" s="784"/>
      <c r="TQP208" s="784"/>
      <c r="TQQ208" s="784"/>
      <c r="TQR208" s="784"/>
      <c r="TQS208" s="784"/>
      <c r="TQT208" s="784"/>
      <c r="TQU208" s="784"/>
      <c r="TQV208" s="784"/>
      <c r="TQW208" s="784"/>
      <c r="TQX208" s="784"/>
      <c r="TQY208" s="784"/>
      <c r="TQZ208" s="784"/>
      <c r="TRA208" s="784"/>
      <c r="TRB208" s="784"/>
      <c r="TRC208" s="784"/>
      <c r="TRD208" s="784"/>
      <c r="TRE208" s="784"/>
      <c r="TRF208" s="784"/>
      <c r="TRG208" s="784"/>
      <c r="TRH208" s="784"/>
      <c r="TRI208" s="784"/>
      <c r="TRJ208" s="784"/>
      <c r="TRK208" s="784"/>
      <c r="TRL208" s="784"/>
      <c r="TRM208" s="784"/>
      <c r="TRN208" s="784"/>
      <c r="TRO208" s="784"/>
      <c r="TRP208" s="784"/>
      <c r="TRQ208" s="784"/>
      <c r="TRR208" s="784"/>
      <c r="TRS208" s="784"/>
      <c r="TRT208" s="784"/>
      <c r="TRU208" s="784"/>
      <c r="TRV208" s="784"/>
      <c r="TRW208" s="784"/>
      <c r="TRX208" s="784"/>
      <c r="TRY208" s="784"/>
      <c r="TRZ208" s="784"/>
      <c r="TSA208" s="784"/>
      <c r="TSB208" s="784"/>
      <c r="TSC208" s="784"/>
      <c r="TSD208" s="784"/>
      <c r="TSE208" s="784"/>
      <c r="TSF208" s="784"/>
      <c r="TSG208" s="784"/>
      <c r="TSH208" s="784"/>
      <c r="TSI208" s="784"/>
      <c r="TSJ208" s="784"/>
      <c r="TSK208" s="784"/>
      <c r="TSL208" s="784"/>
      <c r="TSM208" s="784"/>
      <c r="TSN208" s="784"/>
      <c r="TSO208" s="784"/>
      <c r="TSP208" s="784"/>
      <c r="TSQ208" s="784"/>
      <c r="TSR208" s="784"/>
      <c r="TSS208" s="784"/>
      <c r="TST208" s="784"/>
      <c r="TSU208" s="784"/>
      <c r="TSV208" s="784"/>
      <c r="TSW208" s="784"/>
      <c r="TSX208" s="784"/>
      <c r="TSY208" s="784"/>
      <c r="TSZ208" s="784"/>
      <c r="TTA208" s="784"/>
      <c r="TTB208" s="784"/>
      <c r="TTC208" s="784"/>
      <c r="TTD208" s="784"/>
      <c r="TTE208" s="784"/>
      <c r="TTF208" s="784"/>
      <c r="TTG208" s="784"/>
      <c r="TTH208" s="784"/>
      <c r="TTI208" s="784"/>
      <c r="TTJ208" s="784"/>
      <c r="TTK208" s="784"/>
      <c r="TTL208" s="784"/>
      <c r="TTM208" s="784"/>
      <c r="TTN208" s="784"/>
      <c r="TTO208" s="784"/>
      <c r="TTP208" s="784"/>
      <c r="TTQ208" s="784"/>
      <c r="TTR208" s="784"/>
      <c r="TTS208" s="784"/>
      <c r="TTT208" s="784"/>
      <c r="TTU208" s="784"/>
      <c r="TTV208" s="784"/>
      <c r="TTW208" s="784"/>
      <c r="TTX208" s="784"/>
      <c r="TTY208" s="784"/>
      <c r="TTZ208" s="784"/>
      <c r="TUA208" s="784"/>
      <c r="TUB208" s="784"/>
      <c r="TUC208" s="784"/>
      <c r="TUD208" s="784"/>
      <c r="TUE208" s="784"/>
      <c r="TUF208" s="784"/>
      <c r="TUG208" s="784"/>
      <c r="TUH208" s="784"/>
      <c r="TUI208" s="784"/>
      <c r="TUJ208" s="784"/>
      <c r="TUK208" s="784"/>
      <c r="TUL208" s="784"/>
      <c r="TUM208" s="784"/>
      <c r="TUN208" s="784"/>
      <c r="TUO208" s="784"/>
      <c r="TUP208" s="784"/>
      <c r="TUQ208" s="784"/>
      <c r="TUR208" s="784"/>
      <c r="TUS208" s="784"/>
      <c r="TUT208" s="784"/>
      <c r="TUU208" s="784"/>
      <c r="TUV208" s="784"/>
      <c r="TUW208" s="784"/>
      <c r="TUX208" s="784"/>
      <c r="TUY208" s="784"/>
      <c r="TUZ208" s="784"/>
      <c r="TVA208" s="784"/>
      <c r="TVB208" s="784"/>
      <c r="TVC208" s="784"/>
      <c r="TVD208" s="784"/>
      <c r="TVE208" s="784"/>
      <c r="TVF208" s="784"/>
      <c r="TVG208" s="784"/>
      <c r="TVH208" s="784"/>
      <c r="TVI208" s="784"/>
      <c r="TVJ208" s="784"/>
      <c r="TVK208" s="784"/>
      <c r="TVL208" s="784"/>
      <c r="TVM208" s="784"/>
      <c r="TVN208" s="784"/>
      <c r="TVO208" s="784"/>
      <c r="TVP208" s="784"/>
      <c r="TVQ208" s="784"/>
      <c r="TVR208" s="784"/>
      <c r="TVS208" s="784"/>
      <c r="TVT208" s="784"/>
      <c r="TVU208" s="784"/>
      <c r="TVV208" s="784"/>
      <c r="TVW208" s="784"/>
      <c r="TVX208" s="784"/>
      <c r="TVY208" s="784"/>
      <c r="TVZ208" s="784"/>
      <c r="TWA208" s="784"/>
      <c r="TWB208" s="784"/>
      <c r="TWC208" s="784"/>
      <c r="TWD208" s="784"/>
      <c r="TWE208" s="784"/>
      <c r="TWF208" s="784"/>
      <c r="TWG208" s="784"/>
      <c r="TWH208" s="784"/>
      <c r="TWI208" s="784"/>
      <c r="TWJ208" s="784"/>
      <c r="TWK208" s="784"/>
      <c r="TWL208" s="784"/>
      <c r="TWM208" s="784"/>
      <c r="TWN208" s="784"/>
      <c r="TWO208" s="784"/>
      <c r="TWP208" s="784"/>
      <c r="TWQ208" s="784"/>
      <c r="TWR208" s="784"/>
      <c r="TWS208" s="784"/>
      <c r="TWT208" s="784"/>
      <c r="TWU208" s="784"/>
      <c r="TWV208" s="784"/>
      <c r="TWW208" s="784"/>
      <c r="TWX208" s="784"/>
      <c r="TWY208" s="784"/>
      <c r="TWZ208" s="784"/>
      <c r="TXA208" s="784"/>
      <c r="TXB208" s="784"/>
      <c r="TXC208" s="784"/>
      <c r="TXD208" s="784"/>
      <c r="TXE208" s="784"/>
      <c r="TXF208" s="784"/>
      <c r="TXG208" s="784"/>
      <c r="TXH208" s="784"/>
      <c r="TXI208" s="784"/>
      <c r="TXJ208" s="784"/>
      <c r="TXK208" s="784"/>
      <c r="TXL208" s="784"/>
      <c r="TXM208" s="784"/>
      <c r="TXN208" s="784"/>
      <c r="TXO208" s="784"/>
      <c r="TXP208" s="784"/>
      <c r="TXQ208" s="784"/>
      <c r="TXR208" s="784"/>
      <c r="TXS208" s="784"/>
      <c r="TXT208" s="784"/>
      <c r="TXU208" s="784"/>
      <c r="TXV208" s="784"/>
      <c r="TXW208" s="784"/>
      <c r="TXX208" s="784"/>
      <c r="TXY208" s="784"/>
      <c r="TXZ208" s="784"/>
      <c r="TYA208" s="784"/>
      <c r="TYB208" s="784"/>
      <c r="TYC208" s="784"/>
      <c r="TYD208" s="784"/>
      <c r="TYE208" s="784"/>
      <c r="TYF208" s="784"/>
      <c r="TYG208" s="784"/>
      <c r="TYH208" s="784"/>
      <c r="TYI208" s="784"/>
      <c r="TYJ208" s="784"/>
      <c r="TYK208" s="784"/>
      <c r="TYL208" s="784"/>
      <c r="TYM208" s="784"/>
      <c r="TYN208" s="784"/>
      <c r="TYO208" s="784"/>
      <c r="TYP208" s="784"/>
      <c r="TYQ208" s="784"/>
      <c r="TYR208" s="784"/>
      <c r="TYS208" s="784"/>
      <c r="TYT208" s="784"/>
      <c r="TYU208" s="784"/>
      <c r="TYV208" s="784"/>
      <c r="TYW208" s="784"/>
      <c r="TYX208" s="784"/>
      <c r="TYY208" s="784"/>
      <c r="TYZ208" s="784"/>
      <c r="TZA208" s="784"/>
      <c r="TZB208" s="784"/>
      <c r="TZC208" s="784"/>
      <c r="TZD208" s="784"/>
      <c r="TZE208" s="784"/>
      <c r="TZF208" s="784"/>
      <c r="TZG208" s="784"/>
      <c r="TZH208" s="784"/>
      <c r="TZI208" s="784"/>
      <c r="TZJ208" s="784"/>
      <c r="TZK208" s="784"/>
      <c r="TZL208" s="784"/>
      <c r="TZM208" s="784"/>
      <c r="TZN208" s="784"/>
      <c r="TZO208" s="784"/>
      <c r="TZP208" s="784"/>
      <c r="TZQ208" s="784"/>
      <c r="TZR208" s="784"/>
      <c r="TZS208" s="784"/>
      <c r="TZT208" s="784"/>
      <c r="TZU208" s="784"/>
      <c r="TZV208" s="784"/>
      <c r="TZW208" s="784"/>
      <c r="TZX208" s="784"/>
      <c r="TZY208" s="784"/>
      <c r="TZZ208" s="784"/>
      <c r="UAA208" s="784"/>
      <c r="UAB208" s="784"/>
      <c r="UAC208" s="784"/>
      <c r="UAD208" s="784"/>
      <c r="UAE208" s="784"/>
      <c r="UAF208" s="784"/>
      <c r="UAG208" s="784"/>
      <c r="UAH208" s="784"/>
      <c r="UAI208" s="784"/>
      <c r="UAJ208" s="784"/>
      <c r="UAK208" s="784"/>
      <c r="UAL208" s="784"/>
      <c r="UAM208" s="784"/>
      <c r="UAN208" s="784"/>
      <c r="UAO208" s="784"/>
      <c r="UAP208" s="784"/>
      <c r="UAQ208" s="784"/>
      <c r="UAR208" s="784"/>
      <c r="UAS208" s="784"/>
      <c r="UAT208" s="784"/>
      <c r="UAU208" s="784"/>
      <c r="UAV208" s="784"/>
      <c r="UAW208" s="784"/>
      <c r="UAX208" s="784"/>
      <c r="UAY208" s="784"/>
      <c r="UAZ208" s="784"/>
      <c r="UBA208" s="784"/>
      <c r="UBB208" s="784"/>
      <c r="UBC208" s="784"/>
      <c r="UBD208" s="784"/>
      <c r="UBE208" s="784"/>
      <c r="UBF208" s="784"/>
      <c r="UBG208" s="784"/>
      <c r="UBH208" s="784"/>
      <c r="UBI208" s="784"/>
      <c r="UBJ208" s="784"/>
      <c r="UBK208" s="784"/>
      <c r="UBL208" s="784"/>
      <c r="UBM208" s="784"/>
      <c r="UBN208" s="784"/>
      <c r="UBO208" s="784"/>
      <c r="UBP208" s="784"/>
      <c r="UBQ208" s="784"/>
      <c r="UBR208" s="784"/>
      <c r="UBS208" s="784"/>
      <c r="UBT208" s="784"/>
      <c r="UBU208" s="784"/>
      <c r="UBV208" s="784"/>
      <c r="UBW208" s="784"/>
      <c r="UBX208" s="784"/>
      <c r="UBY208" s="784"/>
      <c r="UBZ208" s="784"/>
      <c r="UCA208" s="784"/>
      <c r="UCB208" s="784"/>
      <c r="UCC208" s="784"/>
      <c r="UCD208" s="784"/>
      <c r="UCE208" s="784"/>
      <c r="UCF208" s="784"/>
      <c r="UCG208" s="784"/>
      <c r="UCH208" s="784"/>
      <c r="UCI208" s="784"/>
      <c r="UCJ208" s="784"/>
      <c r="UCK208" s="784"/>
      <c r="UCL208" s="784"/>
      <c r="UCM208" s="784"/>
      <c r="UCN208" s="784"/>
      <c r="UCO208" s="784"/>
      <c r="UCP208" s="784"/>
      <c r="UCQ208" s="784"/>
      <c r="UCR208" s="784"/>
      <c r="UCS208" s="784"/>
      <c r="UCT208" s="784"/>
      <c r="UCU208" s="784"/>
      <c r="UCV208" s="784"/>
      <c r="UCW208" s="784"/>
      <c r="UCX208" s="784"/>
      <c r="UCY208" s="784"/>
      <c r="UCZ208" s="784"/>
      <c r="UDA208" s="784"/>
      <c r="UDB208" s="784"/>
      <c r="UDC208" s="784"/>
      <c r="UDD208" s="784"/>
      <c r="UDE208" s="784"/>
      <c r="UDF208" s="784"/>
      <c r="UDG208" s="784"/>
      <c r="UDH208" s="784"/>
      <c r="UDI208" s="784"/>
      <c r="UDJ208" s="784"/>
      <c r="UDK208" s="784"/>
      <c r="UDL208" s="784"/>
      <c r="UDM208" s="784"/>
      <c r="UDN208" s="784"/>
      <c r="UDO208" s="784"/>
      <c r="UDP208" s="784"/>
      <c r="UDQ208" s="784"/>
      <c r="UDR208" s="784"/>
      <c r="UDS208" s="784"/>
      <c r="UDT208" s="784"/>
      <c r="UDU208" s="784"/>
      <c r="UDV208" s="784"/>
      <c r="UDW208" s="784"/>
      <c r="UDX208" s="784"/>
      <c r="UDY208" s="784"/>
      <c r="UDZ208" s="784"/>
      <c r="UEA208" s="784"/>
      <c r="UEB208" s="784"/>
      <c r="UEC208" s="784"/>
      <c r="UED208" s="784"/>
      <c r="UEE208" s="784"/>
      <c r="UEF208" s="784"/>
      <c r="UEG208" s="784"/>
      <c r="UEH208" s="784"/>
      <c r="UEI208" s="784"/>
      <c r="UEJ208" s="784"/>
      <c r="UEK208" s="784"/>
      <c r="UEL208" s="784"/>
      <c r="UEM208" s="784"/>
      <c r="UEN208" s="784"/>
      <c r="UEO208" s="784"/>
      <c r="UEP208" s="784"/>
      <c r="UEQ208" s="784"/>
      <c r="UER208" s="784"/>
      <c r="UES208" s="784"/>
      <c r="UET208" s="784"/>
      <c r="UEU208" s="784"/>
      <c r="UEV208" s="784"/>
      <c r="UEW208" s="784"/>
      <c r="UEX208" s="784"/>
      <c r="UEY208" s="784"/>
      <c r="UEZ208" s="784"/>
      <c r="UFA208" s="784"/>
      <c r="UFB208" s="784"/>
      <c r="UFC208" s="784"/>
      <c r="UFD208" s="784"/>
      <c r="UFE208" s="784"/>
      <c r="UFF208" s="784"/>
      <c r="UFG208" s="784"/>
      <c r="UFH208" s="784"/>
      <c r="UFI208" s="784"/>
      <c r="UFJ208" s="784"/>
      <c r="UFK208" s="784"/>
      <c r="UFL208" s="784"/>
      <c r="UFM208" s="784"/>
      <c r="UFN208" s="784"/>
      <c r="UFO208" s="784"/>
      <c r="UFP208" s="784"/>
      <c r="UFQ208" s="784"/>
      <c r="UFR208" s="784"/>
      <c r="UFS208" s="784"/>
      <c r="UFT208" s="784"/>
      <c r="UFU208" s="784"/>
      <c r="UFV208" s="784"/>
      <c r="UFW208" s="784"/>
      <c r="UFX208" s="784"/>
      <c r="UFY208" s="784"/>
      <c r="UFZ208" s="784"/>
      <c r="UGA208" s="784"/>
      <c r="UGB208" s="784"/>
      <c r="UGC208" s="784"/>
      <c r="UGD208" s="784"/>
      <c r="UGE208" s="784"/>
      <c r="UGF208" s="784"/>
      <c r="UGG208" s="784"/>
      <c r="UGH208" s="784"/>
      <c r="UGI208" s="784"/>
      <c r="UGJ208" s="784"/>
      <c r="UGK208" s="784"/>
      <c r="UGL208" s="784"/>
      <c r="UGM208" s="784"/>
      <c r="UGN208" s="784"/>
      <c r="UGO208" s="784"/>
      <c r="UGP208" s="784"/>
      <c r="UGQ208" s="784"/>
      <c r="UGR208" s="784"/>
      <c r="UGS208" s="784"/>
      <c r="UGT208" s="784"/>
      <c r="UGU208" s="784"/>
      <c r="UGV208" s="784"/>
      <c r="UGW208" s="784"/>
      <c r="UGX208" s="784"/>
      <c r="UGY208" s="784"/>
      <c r="UGZ208" s="784"/>
      <c r="UHA208" s="784"/>
      <c r="UHB208" s="784"/>
      <c r="UHC208" s="784"/>
      <c r="UHD208" s="784"/>
      <c r="UHE208" s="784"/>
      <c r="UHF208" s="784"/>
      <c r="UHG208" s="784"/>
      <c r="UHH208" s="784"/>
      <c r="UHI208" s="784"/>
      <c r="UHJ208" s="784"/>
      <c r="UHK208" s="784"/>
      <c r="UHL208" s="784"/>
      <c r="UHM208" s="784"/>
      <c r="UHN208" s="784"/>
      <c r="UHO208" s="784"/>
      <c r="UHP208" s="784"/>
      <c r="UHQ208" s="784"/>
      <c r="UHR208" s="784"/>
      <c r="UHS208" s="784"/>
      <c r="UHT208" s="784"/>
      <c r="UHU208" s="784"/>
      <c r="UHV208" s="784"/>
      <c r="UHW208" s="784"/>
      <c r="UHX208" s="784"/>
      <c r="UHY208" s="784"/>
      <c r="UHZ208" s="784"/>
      <c r="UIA208" s="784"/>
      <c r="UIB208" s="784"/>
      <c r="UIC208" s="784"/>
      <c r="UID208" s="784"/>
      <c r="UIE208" s="784"/>
      <c r="UIF208" s="784"/>
      <c r="UIG208" s="784"/>
      <c r="UIH208" s="784"/>
      <c r="UII208" s="784"/>
      <c r="UIJ208" s="784"/>
      <c r="UIK208" s="784"/>
      <c r="UIL208" s="784"/>
      <c r="UIM208" s="784"/>
      <c r="UIN208" s="784"/>
      <c r="UIO208" s="784"/>
      <c r="UIP208" s="784"/>
      <c r="UIQ208" s="784"/>
      <c r="UIR208" s="784"/>
      <c r="UIS208" s="784"/>
      <c r="UIT208" s="784"/>
      <c r="UIU208" s="784"/>
      <c r="UIV208" s="784"/>
      <c r="UIW208" s="784"/>
      <c r="UIX208" s="784"/>
      <c r="UIY208" s="784"/>
      <c r="UIZ208" s="784"/>
      <c r="UJA208" s="784"/>
      <c r="UJB208" s="784"/>
      <c r="UJC208" s="784"/>
      <c r="UJD208" s="784"/>
      <c r="UJE208" s="784"/>
      <c r="UJF208" s="784"/>
      <c r="UJG208" s="784"/>
      <c r="UJH208" s="784"/>
      <c r="UJI208" s="784"/>
      <c r="UJJ208" s="784"/>
      <c r="UJK208" s="784"/>
      <c r="UJL208" s="784"/>
      <c r="UJM208" s="784"/>
      <c r="UJN208" s="784"/>
      <c r="UJO208" s="784"/>
      <c r="UJP208" s="784"/>
      <c r="UJQ208" s="784"/>
      <c r="UJR208" s="784"/>
      <c r="UJS208" s="784"/>
      <c r="UJT208" s="784"/>
      <c r="UJU208" s="784"/>
      <c r="UJV208" s="784"/>
      <c r="UJW208" s="784"/>
      <c r="UJX208" s="784"/>
      <c r="UJY208" s="784"/>
      <c r="UJZ208" s="784"/>
      <c r="UKA208" s="784"/>
      <c r="UKB208" s="784"/>
      <c r="UKC208" s="784"/>
      <c r="UKD208" s="784"/>
      <c r="UKE208" s="784"/>
      <c r="UKF208" s="784"/>
      <c r="UKG208" s="784"/>
      <c r="UKH208" s="784"/>
      <c r="UKI208" s="784"/>
      <c r="UKJ208" s="784"/>
      <c r="UKK208" s="784"/>
      <c r="UKL208" s="784"/>
      <c r="UKM208" s="784"/>
      <c r="UKN208" s="784"/>
      <c r="UKO208" s="784"/>
      <c r="UKP208" s="784"/>
      <c r="UKQ208" s="784"/>
      <c r="UKR208" s="784"/>
      <c r="UKS208" s="784"/>
      <c r="UKT208" s="784"/>
      <c r="UKU208" s="784"/>
      <c r="UKV208" s="784"/>
      <c r="UKW208" s="784"/>
      <c r="UKX208" s="784"/>
      <c r="UKY208" s="784"/>
      <c r="UKZ208" s="784"/>
      <c r="ULA208" s="784"/>
      <c r="ULB208" s="784"/>
      <c r="ULC208" s="784"/>
      <c r="ULD208" s="784"/>
      <c r="ULE208" s="784"/>
      <c r="ULF208" s="784"/>
      <c r="ULG208" s="784"/>
      <c r="ULH208" s="784"/>
      <c r="ULI208" s="784"/>
      <c r="ULJ208" s="784"/>
      <c r="ULK208" s="784"/>
      <c r="ULL208" s="784"/>
      <c r="ULM208" s="784"/>
      <c r="ULN208" s="784"/>
      <c r="ULO208" s="784"/>
      <c r="ULP208" s="784"/>
      <c r="ULQ208" s="784"/>
      <c r="ULR208" s="784"/>
      <c r="ULS208" s="784"/>
      <c r="ULT208" s="784"/>
      <c r="ULU208" s="784"/>
      <c r="ULV208" s="784"/>
      <c r="ULW208" s="784"/>
      <c r="ULX208" s="784"/>
      <c r="ULY208" s="784"/>
      <c r="ULZ208" s="784"/>
      <c r="UMA208" s="784"/>
      <c r="UMB208" s="784"/>
      <c r="UMC208" s="784"/>
      <c r="UMD208" s="784"/>
      <c r="UME208" s="784"/>
      <c r="UMF208" s="784"/>
      <c r="UMG208" s="784"/>
      <c r="UMH208" s="784"/>
      <c r="UMI208" s="784"/>
      <c r="UMJ208" s="784"/>
      <c r="UMK208" s="784"/>
      <c r="UML208" s="784"/>
      <c r="UMM208" s="784"/>
      <c r="UMN208" s="784"/>
      <c r="UMO208" s="784"/>
      <c r="UMP208" s="784"/>
      <c r="UMQ208" s="784"/>
      <c r="UMR208" s="784"/>
      <c r="UMS208" s="784"/>
      <c r="UMT208" s="784"/>
      <c r="UMU208" s="784"/>
      <c r="UMV208" s="784"/>
      <c r="UMW208" s="784"/>
      <c r="UMX208" s="784"/>
      <c r="UMY208" s="784"/>
      <c r="UMZ208" s="784"/>
      <c r="UNA208" s="784"/>
      <c r="UNB208" s="784"/>
      <c r="UNC208" s="784"/>
      <c r="UND208" s="784"/>
      <c r="UNE208" s="784"/>
      <c r="UNF208" s="784"/>
      <c r="UNG208" s="784"/>
      <c r="UNH208" s="784"/>
      <c r="UNI208" s="784"/>
      <c r="UNJ208" s="784"/>
      <c r="UNK208" s="784"/>
      <c r="UNL208" s="784"/>
      <c r="UNM208" s="784"/>
      <c r="UNN208" s="784"/>
      <c r="UNO208" s="784"/>
      <c r="UNP208" s="784"/>
      <c r="UNQ208" s="784"/>
      <c r="UNR208" s="784"/>
      <c r="UNS208" s="784"/>
      <c r="UNT208" s="784"/>
      <c r="UNU208" s="784"/>
      <c r="UNV208" s="784"/>
      <c r="UNW208" s="784"/>
      <c r="UNX208" s="784"/>
      <c r="UNY208" s="784"/>
      <c r="UNZ208" s="784"/>
      <c r="UOA208" s="784"/>
      <c r="UOB208" s="784"/>
      <c r="UOC208" s="784"/>
      <c r="UOD208" s="784"/>
      <c r="UOE208" s="784"/>
      <c r="UOF208" s="784"/>
      <c r="UOG208" s="784"/>
      <c r="UOH208" s="784"/>
      <c r="UOI208" s="784"/>
      <c r="UOJ208" s="784"/>
      <c r="UOK208" s="784"/>
      <c r="UOL208" s="784"/>
      <c r="UOM208" s="784"/>
      <c r="UON208" s="784"/>
      <c r="UOO208" s="784"/>
      <c r="UOP208" s="784"/>
      <c r="UOQ208" s="784"/>
      <c r="UOR208" s="784"/>
      <c r="UOS208" s="784"/>
      <c r="UOT208" s="784"/>
      <c r="UOU208" s="784"/>
      <c r="UOV208" s="784"/>
      <c r="UOW208" s="784"/>
      <c r="UOX208" s="784"/>
      <c r="UOY208" s="784"/>
      <c r="UOZ208" s="784"/>
      <c r="UPA208" s="784"/>
      <c r="UPB208" s="784"/>
      <c r="UPC208" s="784"/>
      <c r="UPD208" s="784"/>
      <c r="UPE208" s="784"/>
      <c r="UPF208" s="784"/>
      <c r="UPG208" s="784"/>
      <c r="UPH208" s="784"/>
      <c r="UPI208" s="784"/>
      <c r="UPJ208" s="784"/>
      <c r="UPK208" s="784"/>
      <c r="UPL208" s="784"/>
      <c r="UPM208" s="784"/>
      <c r="UPN208" s="784"/>
      <c r="UPO208" s="784"/>
      <c r="UPP208" s="784"/>
      <c r="UPQ208" s="784"/>
      <c r="UPR208" s="784"/>
      <c r="UPS208" s="784"/>
      <c r="UPT208" s="784"/>
      <c r="UPU208" s="784"/>
      <c r="UPV208" s="784"/>
      <c r="UPW208" s="784"/>
      <c r="UPX208" s="784"/>
      <c r="UPY208" s="784"/>
      <c r="UPZ208" s="784"/>
      <c r="UQA208" s="784"/>
      <c r="UQB208" s="784"/>
      <c r="UQC208" s="784"/>
      <c r="UQD208" s="784"/>
      <c r="UQE208" s="784"/>
      <c r="UQF208" s="784"/>
      <c r="UQG208" s="784"/>
      <c r="UQH208" s="784"/>
      <c r="UQI208" s="784"/>
      <c r="UQJ208" s="784"/>
      <c r="UQK208" s="784"/>
      <c r="UQL208" s="784"/>
      <c r="UQM208" s="784"/>
      <c r="UQN208" s="784"/>
      <c r="UQO208" s="784"/>
      <c r="UQP208" s="784"/>
      <c r="UQQ208" s="784"/>
      <c r="UQR208" s="784"/>
      <c r="UQS208" s="784"/>
      <c r="UQT208" s="784"/>
      <c r="UQU208" s="784"/>
      <c r="UQV208" s="784"/>
      <c r="UQW208" s="784"/>
      <c r="UQX208" s="784"/>
      <c r="UQY208" s="784"/>
      <c r="UQZ208" s="784"/>
      <c r="URA208" s="784"/>
      <c r="URB208" s="784"/>
      <c r="URC208" s="784"/>
      <c r="URD208" s="784"/>
      <c r="URE208" s="784"/>
      <c r="URF208" s="784"/>
      <c r="URG208" s="784"/>
      <c r="URH208" s="784"/>
      <c r="URI208" s="784"/>
      <c r="URJ208" s="784"/>
      <c r="URK208" s="784"/>
      <c r="URL208" s="784"/>
      <c r="URM208" s="784"/>
      <c r="URN208" s="784"/>
      <c r="URO208" s="784"/>
      <c r="URP208" s="784"/>
      <c r="URQ208" s="784"/>
      <c r="URR208" s="784"/>
      <c r="URS208" s="784"/>
      <c r="URT208" s="784"/>
      <c r="URU208" s="784"/>
      <c r="URV208" s="784"/>
      <c r="URW208" s="784"/>
      <c r="URX208" s="784"/>
      <c r="URY208" s="784"/>
      <c r="URZ208" s="784"/>
      <c r="USA208" s="784"/>
      <c r="USB208" s="784"/>
      <c r="USC208" s="784"/>
      <c r="USD208" s="784"/>
      <c r="USE208" s="784"/>
      <c r="USF208" s="784"/>
      <c r="USG208" s="784"/>
      <c r="USH208" s="784"/>
      <c r="USI208" s="784"/>
      <c r="USJ208" s="784"/>
      <c r="USK208" s="784"/>
      <c r="USL208" s="784"/>
      <c r="USM208" s="784"/>
      <c r="USN208" s="784"/>
      <c r="USO208" s="784"/>
      <c r="USP208" s="784"/>
      <c r="USQ208" s="784"/>
      <c r="USR208" s="784"/>
      <c r="USS208" s="784"/>
      <c r="UST208" s="784"/>
      <c r="USU208" s="784"/>
      <c r="USV208" s="784"/>
      <c r="USW208" s="784"/>
      <c r="USX208" s="784"/>
      <c r="USY208" s="784"/>
      <c r="USZ208" s="784"/>
      <c r="UTA208" s="784"/>
      <c r="UTB208" s="784"/>
      <c r="UTC208" s="784"/>
      <c r="UTD208" s="784"/>
      <c r="UTE208" s="784"/>
      <c r="UTF208" s="784"/>
      <c r="UTG208" s="784"/>
      <c r="UTH208" s="784"/>
      <c r="UTI208" s="784"/>
      <c r="UTJ208" s="784"/>
      <c r="UTK208" s="784"/>
      <c r="UTL208" s="784"/>
      <c r="UTM208" s="784"/>
      <c r="UTN208" s="784"/>
      <c r="UTO208" s="784"/>
      <c r="UTP208" s="784"/>
      <c r="UTQ208" s="784"/>
      <c r="UTR208" s="784"/>
      <c r="UTS208" s="784"/>
      <c r="UTT208" s="784"/>
      <c r="UTU208" s="784"/>
      <c r="UTV208" s="784"/>
      <c r="UTW208" s="784"/>
      <c r="UTX208" s="784"/>
      <c r="UTY208" s="784"/>
      <c r="UTZ208" s="784"/>
      <c r="UUA208" s="784"/>
      <c r="UUB208" s="784"/>
      <c r="UUC208" s="784"/>
      <c r="UUD208" s="784"/>
      <c r="UUE208" s="784"/>
      <c r="UUF208" s="784"/>
      <c r="UUG208" s="784"/>
      <c r="UUH208" s="784"/>
      <c r="UUI208" s="784"/>
      <c r="UUJ208" s="784"/>
      <c r="UUK208" s="784"/>
      <c r="UUL208" s="784"/>
      <c r="UUM208" s="784"/>
      <c r="UUN208" s="784"/>
      <c r="UUO208" s="784"/>
      <c r="UUP208" s="784"/>
      <c r="UUQ208" s="784"/>
      <c r="UUR208" s="784"/>
      <c r="UUS208" s="784"/>
      <c r="UUT208" s="784"/>
      <c r="UUU208" s="784"/>
      <c r="UUV208" s="784"/>
      <c r="UUW208" s="784"/>
      <c r="UUX208" s="784"/>
      <c r="UUY208" s="784"/>
      <c r="UUZ208" s="784"/>
      <c r="UVA208" s="784"/>
      <c r="UVB208" s="784"/>
      <c r="UVC208" s="784"/>
      <c r="UVD208" s="784"/>
      <c r="UVE208" s="784"/>
      <c r="UVF208" s="784"/>
      <c r="UVG208" s="784"/>
      <c r="UVH208" s="784"/>
      <c r="UVI208" s="784"/>
      <c r="UVJ208" s="784"/>
      <c r="UVK208" s="784"/>
      <c r="UVL208" s="784"/>
      <c r="UVM208" s="784"/>
      <c r="UVN208" s="784"/>
      <c r="UVO208" s="784"/>
      <c r="UVP208" s="784"/>
      <c r="UVQ208" s="784"/>
      <c r="UVR208" s="784"/>
      <c r="UVS208" s="784"/>
      <c r="UVT208" s="784"/>
      <c r="UVU208" s="784"/>
      <c r="UVV208" s="784"/>
      <c r="UVW208" s="784"/>
      <c r="UVX208" s="784"/>
      <c r="UVY208" s="784"/>
      <c r="UVZ208" s="784"/>
      <c r="UWA208" s="784"/>
      <c r="UWB208" s="784"/>
      <c r="UWC208" s="784"/>
      <c r="UWD208" s="784"/>
      <c r="UWE208" s="784"/>
      <c r="UWF208" s="784"/>
      <c r="UWG208" s="784"/>
      <c r="UWH208" s="784"/>
      <c r="UWI208" s="784"/>
      <c r="UWJ208" s="784"/>
      <c r="UWK208" s="784"/>
      <c r="UWL208" s="784"/>
      <c r="UWM208" s="784"/>
      <c r="UWN208" s="784"/>
      <c r="UWO208" s="784"/>
      <c r="UWP208" s="784"/>
      <c r="UWQ208" s="784"/>
      <c r="UWR208" s="784"/>
      <c r="UWS208" s="784"/>
      <c r="UWT208" s="784"/>
      <c r="UWU208" s="784"/>
      <c r="UWV208" s="784"/>
      <c r="UWW208" s="784"/>
      <c r="UWX208" s="784"/>
      <c r="UWY208" s="784"/>
      <c r="UWZ208" s="784"/>
      <c r="UXA208" s="784"/>
      <c r="UXB208" s="784"/>
      <c r="UXC208" s="784"/>
      <c r="UXD208" s="784"/>
      <c r="UXE208" s="784"/>
      <c r="UXF208" s="784"/>
      <c r="UXG208" s="784"/>
      <c r="UXH208" s="784"/>
      <c r="UXI208" s="784"/>
      <c r="UXJ208" s="784"/>
      <c r="UXK208" s="784"/>
      <c r="UXL208" s="784"/>
      <c r="UXM208" s="784"/>
      <c r="UXN208" s="784"/>
      <c r="UXO208" s="784"/>
      <c r="UXP208" s="784"/>
      <c r="UXQ208" s="784"/>
      <c r="UXR208" s="784"/>
      <c r="UXS208" s="784"/>
      <c r="UXT208" s="784"/>
      <c r="UXU208" s="784"/>
      <c r="UXV208" s="784"/>
      <c r="UXW208" s="784"/>
      <c r="UXX208" s="784"/>
      <c r="UXY208" s="784"/>
      <c r="UXZ208" s="784"/>
      <c r="UYA208" s="784"/>
      <c r="UYB208" s="784"/>
      <c r="UYC208" s="784"/>
      <c r="UYD208" s="784"/>
      <c r="UYE208" s="784"/>
      <c r="UYF208" s="784"/>
      <c r="UYG208" s="784"/>
      <c r="UYH208" s="784"/>
      <c r="UYI208" s="784"/>
      <c r="UYJ208" s="784"/>
      <c r="UYK208" s="784"/>
      <c r="UYL208" s="784"/>
      <c r="UYM208" s="784"/>
      <c r="UYN208" s="784"/>
      <c r="UYO208" s="784"/>
      <c r="UYP208" s="784"/>
      <c r="UYQ208" s="784"/>
      <c r="UYR208" s="784"/>
      <c r="UYS208" s="784"/>
      <c r="UYT208" s="784"/>
      <c r="UYU208" s="784"/>
      <c r="UYV208" s="784"/>
      <c r="UYW208" s="784"/>
      <c r="UYX208" s="784"/>
      <c r="UYY208" s="784"/>
      <c r="UYZ208" s="784"/>
      <c r="UZA208" s="784"/>
      <c r="UZB208" s="784"/>
      <c r="UZC208" s="784"/>
      <c r="UZD208" s="784"/>
      <c r="UZE208" s="784"/>
      <c r="UZF208" s="784"/>
      <c r="UZG208" s="784"/>
      <c r="UZH208" s="784"/>
      <c r="UZI208" s="784"/>
      <c r="UZJ208" s="784"/>
      <c r="UZK208" s="784"/>
      <c r="UZL208" s="784"/>
      <c r="UZM208" s="784"/>
      <c r="UZN208" s="784"/>
      <c r="UZO208" s="784"/>
      <c r="UZP208" s="784"/>
      <c r="UZQ208" s="784"/>
      <c r="UZR208" s="784"/>
      <c r="UZS208" s="784"/>
      <c r="UZT208" s="784"/>
      <c r="UZU208" s="784"/>
      <c r="UZV208" s="784"/>
      <c r="UZW208" s="784"/>
      <c r="UZX208" s="784"/>
      <c r="UZY208" s="784"/>
      <c r="UZZ208" s="784"/>
      <c r="VAA208" s="784"/>
      <c r="VAB208" s="784"/>
      <c r="VAC208" s="784"/>
      <c r="VAD208" s="784"/>
      <c r="VAE208" s="784"/>
      <c r="VAF208" s="784"/>
      <c r="VAG208" s="784"/>
      <c r="VAH208" s="784"/>
      <c r="VAI208" s="784"/>
      <c r="VAJ208" s="784"/>
      <c r="VAK208" s="784"/>
      <c r="VAL208" s="784"/>
      <c r="VAM208" s="784"/>
      <c r="VAN208" s="784"/>
      <c r="VAO208" s="784"/>
      <c r="VAP208" s="784"/>
      <c r="VAQ208" s="784"/>
      <c r="VAR208" s="784"/>
      <c r="VAS208" s="784"/>
      <c r="VAT208" s="784"/>
      <c r="VAU208" s="784"/>
      <c r="VAV208" s="784"/>
      <c r="VAW208" s="784"/>
      <c r="VAX208" s="784"/>
      <c r="VAY208" s="784"/>
      <c r="VAZ208" s="784"/>
      <c r="VBA208" s="784"/>
      <c r="VBB208" s="784"/>
      <c r="VBC208" s="784"/>
      <c r="VBD208" s="784"/>
      <c r="VBE208" s="784"/>
      <c r="VBF208" s="784"/>
      <c r="VBG208" s="784"/>
      <c r="VBH208" s="784"/>
      <c r="VBI208" s="784"/>
      <c r="VBJ208" s="784"/>
      <c r="VBK208" s="784"/>
      <c r="VBL208" s="784"/>
      <c r="VBM208" s="784"/>
      <c r="VBN208" s="784"/>
      <c r="VBO208" s="784"/>
      <c r="VBP208" s="784"/>
      <c r="VBQ208" s="784"/>
      <c r="VBR208" s="784"/>
      <c r="VBS208" s="784"/>
      <c r="VBT208" s="784"/>
      <c r="VBU208" s="784"/>
      <c r="VBV208" s="784"/>
      <c r="VBW208" s="784"/>
      <c r="VBX208" s="784"/>
      <c r="VBY208" s="784"/>
      <c r="VBZ208" s="784"/>
      <c r="VCA208" s="784"/>
      <c r="VCB208" s="784"/>
      <c r="VCC208" s="784"/>
      <c r="VCD208" s="784"/>
      <c r="VCE208" s="784"/>
      <c r="VCF208" s="784"/>
      <c r="VCG208" s="784"/>
      <c r="VCH208" s="784"/>
      <c r="VCI208" s="784"/>
      <c r="VCJ208" s="784"/>
      <c r="VCK208" s="784"/>
      <c r="VCL208" s="784"/>
      <c r="VCM208" s="784"/>
      <c r="VCN208" s="784"/>
      <c r="VCO208" s="784"/>
      <c r="VCP208" s="784"/>
      <c r="VCQ208" s="784"/>
      <c r="VCR208" s="784"/>
      <c r="VCS208" s="784"/>
      <c r="VCT208" s="784"/>
      <c r="VCU208" s="784"/>
      <c r="VCV208" s="784"/>
      <c r="VCW208" s="784"/>
      <c r="VCX208" s="784"/>
      <c r="VCY208" s="784"/>
      <c r="VCZ208" s="784"/>
      <c r="VDA208" s="784"/>
      <c r="VDB208" s="784"/>
      <c r="VDC208" s="784"/>
      <c r="VDD208" s="784"/>
      <c r="VDE208" s="784"/>
      <c r="VDF208" s="784"/>
      <c r="VDG208" s="784"/>
      <c r="VDH208" s="784"/>
      <c r="VDI208" s="784"/>
      <c r="VDJ208" s="784"/>
      <c r="VDK208" s="784"/>
      <c r="VDL208" s="784"/>
      <c r="VDM208" s="784"/>
      <c r="VDN208" s="784"/>
      <c r="VDO208" s="784"/>
      <c r="VDP208" s="784"/>
      <c r="VDQ208" s="784"/>
      <c r="VDR208" s="784"/>
      <c r="VDS208" s="784"/>
      <c r="VDT208" s="784"/>
      <c r="VDU208" s="784"/>
      <c r="VDV208" s="784"/>
      <c r="VDW208" s="784"/>
      <c r="VDX208" s="784"/>
      <c r="VDY208" s="784"/>
      <c r="VDZ208" s="784"/>
      <c r="VEA208" s="784"/>
      <c r="VEB208" s="784"/>
      <c r="VEC208" s="784"/>
      <c r="VED208" s="784"/>
      <c r="VEE208" s="784"/>
      <c r="VEF208" s="784"/>
      <c r="VEG208" s="784"/>
      <c r="VEH208" s="784"/>
      <c r="VEI208" s="784"/>
      <c r="VEJ208" s="784"/>
      <c r="VEK208" s="784"/>
      <c r="VEL208" s="784"/>
      <c r="VEM208" s="784"/>
      <c r="VEN208" s="784"/>
      <c r="VEO208" s="784"/>
      <c r="VEP208" s="784"/>
      <c r="VEQ208" s="784"/>
      <c r="VER208" s="784"/>
      <c r="VES208" s="784"/>
      <c r="VET208" s="784"/>
      <c r="VEU208" s="784"/>
      <c r="VEV208" s="784"/>
      <c r="VEW208" s="784"/>
      <c r="VEX208" s="784"/>
      <c r="VEY208" s="784"/>
      <c r="VEZ208" s="784"/>
      <c r="VFA208" s="784"/>
      <c r="VFB208" s="784"/>
      <c r="VFC208" s="784"/>
      <c r="VFD208" s="784"/>
      <c r="VFE208" s="784"/>
      <c r="VFF208" s="784"/>
      <c r="VFG208" s="784"/>
      <c r="VFH208" s="784"/>
      <c r="VFI208" s="784"/>
      <c r="VFJ208" s="784"/>
      <c r="VFK208" s="784"/>
      <c r="VFL208" s="784"/>
      <c r="VFM208" s="784"/>
      <c r="VFN208" s="784"/>
      <c r="VFO208" s="784"/>
      <c r="VFP208" s="784"/>
      <c r="VFQ208" s="784"/>
      <c r="VFR208" s="784"/>
      <c r="VFS208" s="784"/>
      <c r="VFT208" s="784"/>
      <c r="VFU208" s="784"/>
      <c r="VFV208" s="784"/>
      <c r="VFW208" s="784"/>
      <c r="VFX208" s="784"/>
      <c r="VFY208" s="784"/>
      <c r="VFZ208" s="784"/>
      <c r="VGA208" s="784"/>
      <c r="VGB208" s="784"/>
      <c r="VGC208" s="784"/>
      <c r="VGD208" s="784"/>
      <c r="VGE208" s="784"/>
      <c r="VGF208" s="784"/>
      <c r="VGG208" s="784"/>
      <c r="VGH208" s="784"/>
      <c r="VGI208" s="784"/>
      <c r="VGJ208" s="784"/>
      <c r="VGK208" s="784"/>
      <c r="VGL208" s="784"/>
      <c r="VGM208" s="784"/>
      <c r="VGN208" s="784"/>
      <c r="VGO208" s="784"/>
      <c r="VGP208" s="784"/>
      <c r="VGQ208" s="784"/>
      <c r="VGR208" s="784"/>
      <c r="VGS208" s="784"/>
      <c r="VGT208" s="784"/>
      <c r="VGU208" s="784"/>
      <c r="VGV208" s="784"/>
      <c r="VGW208" s="784"/>
      <c r="VGX208" s="784"/>
      <c r="VGY208" s="784"/>
      <c r="VGZ208" s="784"/>
      <c r="VHA208" s="784"/>
      <c r="VHB208" s="784"/>
      <c r="VHC208" s="784"/>
      <c r="VHD208" s="784"/>
      <c r="VHE208" s="784"/>
      <c r="VHF208" s="784"/>
      <c r="VHG208" s="784"/>
      <c r="VHH208" s="784"/>
      <c r="VHI208" s="784"/>
      <c r="VHJ208" s="784"/>
      <c r="VHK208" s="784"/>
      <c r="VHL208" s="784"/>
      <c r="VHM208" s="784"/>
      <c r="VHN208" s="784"/>
      <c r="VHO208" s="784"/>
      <c r="VHP208" s="784"/>
      <c r="VHQ208" s="784"/>
      <c r="VHR208" s="784"/>
      <c r="VHS208" s="784"/>
      <c r="VHT208" s="784"/>
      <c r="VHU208" s="784"/>
      <c r="VHV208" s="784"/>
      <c r="VHW208" s="784"/>
      <c r="VHX208" s="784"/>
      <c r="VHY208" s="784"/>
      <c r="VHZ208" s="784"/>
      <c r="VIA208" s="784"/>
      <c r="VIB208" s="784"/>
      <c r="VIC208" s="784"/>
      <c r="VID208" s="784"/>
      <c r="VIE208" s="784"/>
      <c r="VIF208" s="784"/>
      <c r="VIG208" s="784"/>
      <c r="VIH208" s="784"/>
      <c r="VII208" s="784"/>
      <c r="VIJ208" s="784"/>
      <c r="VIK208" s="784"/>
      <c r="VIL208" s="784"/>
      <c r="VIM208" s="784"/>
      <c r="VIN208" s="784"/>
      <c r="VIO208" s="784"/>
      <c r="VIP208" s="784"/>
      <c r="VIQ208" s="784"/>
      <c r="VIR208" s="784"/>
      <c r="VIS208" s="784"/>
      <c r="VIT208" s="784"/>
      <c r="VIU208" s="784"/>
      <c r="VIV208" s="784"/>
      <c r="VIW208" s="784"/>
      <c r="VIX208" s="784"/>
      <c r="VIY208" s="784"/>
      <c r="VIZ208" s="784"/>
      <c r="VJA208" s="784"/>
      <c r="VJB208" s="784"/>
      <c r="VJC208" s="784"/>
      <c r="VJD208" s="784"/>
      <c r="VJE208" s="784"/>
      <c r="VJF208" s="784"/>
      <c r="VJG208" s="784"/>
      <c r="VJH208" s="784"/>
      <c r="VJI208" s="784"/>
      <c r="VJJ208" s="784"/>
      <c r="VJK208" s="784"/>
      <c r="VJL208" s="784"/>
      <c r="VJM208" s="784"/>
      <c r="VJN208" s="784"/>
      <c r="VJO208" s="784"/>
      <c r="VJP208" s="784"/>
      <c r="VJQ208" s="784"/>
      <c r="VJR208" s="784"/>
      <c r="VJS208" s="784"/>
      <c r="VJT208" s="784"/>
      <c r="VJU208" s="784"/>
      <c r="VJV208" s="784"/>
      <c r="VJW208" s="784"/>
      <c r="VJX208" s="784"/>
      <c r="VJY208" s="784"/>
      <c r="VJZ208" s="784"/>
      <c r="VKA208" s="784"/>
      <c r="VKB208" s="784"/>
      <c r="VKC208" s="784"/>
      <c r="VKD208" s="784"/>
      <c r="VKE208" s="784"/>
      <c r="VKF208" s="784"/>
      <c r="VKG208" s="784"/>
      <c r="VKH208" s="784"/>
      <c r="VKI208" s="784"/>
      <c r="VKJ208" s="784"/>
      <c r="VKK208" s="784"/>
      <c r="VKL208" s="784"/>
      <c r="VKM208" s="784"/>
      <c r="VKN208" s="784"/>
      <c r="VKO208" s="784"/>
      <c r="VKP208" s="784"/>
      <c r="VKQ208" s="784"/>
      <c r="VKR208" s="784"/>
      <c r="VKS208" s="784"/>
      <c r="VKT208" s="784"/>
      <c r="VKU208" s="784"/>
      <c r="VKV208" s="784"/>
      <c r="VKW208" s="784"/>
      <c r="VKX208" s="784"/>
      <c r="VKY208" s="784"/>
      <c r="VKZ208" s="784"/>
      <c r="VLA208" s="784"/>
      <c r="VLB208" s="784"/>
      <c r="VLC208" s="784"/>
      <c r="VLD208" s="784"/>
      <c r="VLE208" s="784"/>
      <c r="VLF208" s="784"/>
      <c r="VLG208" s="784"/>
      <c r="VLH208" s="784"/>
      <c r="VLI208" s="784"/>
      <c r="VLJ208" s="784"/>
      <c r="VLK208" s="784"/>
      <c r="VLL208" s="784"/>
      <c r="VLM208" s="784"/>
      <c r="VLN208" s="784"/>
      <c r="VLO208" s="784"/>
      <c r="VLP208" s="784"/>
      <c r="VLQ208" s="784"/>
      <c r="VLR208" s="784"/>
      <c r="VLS208" s="784"/>
      <c r="VLT208" s="784"/>
      <c r="VLU208" s="784"/>
      <c r="VLV208" s="784"/>
      <c r="VLW208" s="784"/>
      <c r="VLX208" s="784"/>
      <c r="VLY208" s="784"/>
      <c r="VLZ208" s="784"/>
      <c r="VMA208" s="784"/>
      <c r="VMB208" s="784"/>
      <c r="VMC208" s="784"/>
      <c r="VMD208" s="784"/>
      <c r="VME208" s="784"/>
      <c r="VMF208" s="784"/>
      <c r="VMG208" s="784"/>
      <c r="VMH208" s="784"/>
      <c r="VMI208" s="784"/>
      <c r="VMJ208" s="784"/>
      <c r="VMK208" s="784"/>
      <c r="VML208" s="784"/>
      <c r="VMM208" s="784"/>
      <c r="VMN208" s="784"/>
      <c r="VMO208" s="784"/>
      <c r="VMP208" s="784"/>
      <c r="VMQ208" s="784"/>
      <c r="VMR208" s="784"/>
      <c r="VMS208" s="784"/>
      <c r="VMT208" s="784"/>
      <c r="VMU208" s="784"/>
      <c r="VMV208" s="784"/>
      <c r="VMW208" s="784"/>
      <c r="VMX208" s="784"/>
      <c r="VMY208" s="784"/>
      <c r="VMZ208" s="784"/>
      <c r="VNA208" s="784"/>
      <c r="VNB208" s="784"/>
      <c r="VNC208" s="784"/>
      <c r="VND208" s="784"/>
      <c r="VNE208" s="784"/>
      <c r="VNF208" s="784"/>
      <c r="VNG208" s="784"/>
      <c r="VNH208" s="784"/>
      <c r="VNI208" s="784"/>
      <c r="VNJ208" s="784"/>
      <c r="VNK208" s="784"/>
      <c r="VNL208" s="784"/>
      <c r="VNM208" s="784"/>
      <c r="VNN208" s="784"/>
      <c r="VNO208" s="784"/>
      <c r="VNP208" s="784"/>
      <c r="VNQ208" s="784"/>
      <c r="VNR208" s="784"/>
      <c r="VNS208" s="784"/>
      <c r="VNT208" s="784"/>
      <c r="VNU208" s="784"/>
      <c r="VNV208" s="784"/>
      <c r="VNW208" s="784"/>
      <c r="VNX208" s="784"/>
      <c r="VNY208" s="784"/>
      <c r="VNZ208" s="784"/>
      <c r="VOA208" s="784"/>
      <c r="VOB208" s="784"/>
      <c r="VOC208" s="784"/>
      <c r="VOD208" s="784"/>
      <c r="VOE208" s="784"/>
      <c r="VOF208" s="784"/>
      <c r="VOG208" s="784"/>
      <c r="VOH208" s="784"/>
      <c r="VOI208" s="784"/>
      <c r="VOJ208" s="784"/>
      <c r="VOK208" s="784"/>
      <c r="VOL208" s="784"/>
      <c r="VOM208" s="784"/>
      <c r="VON208" s="784"/>
      <c r="VOO208" s="784"/>
      <c r="VOP208" s="784"/>
      <c r="VOQ208" s="784"/>
      <c r="VOR208" s="784"/>
      <c r="VOS208" s="784"/>
      <c r="VOT208" s="784"/>
      <c r="VOU208" s="784"/>
      <c r="VOV208" s="784"/>
      <c r="VOW208" s="784"/>
      <c r="VOX208" s="784"/>
      <c r="VOY208" s="784"/>
      <c r="VOZ208" s="784"/>
      <c r="VPA208" s="784"/>
      <c r="VPB208" s="784"/>
      <c r="VPC208" s="784"/>
      <c r="VPD208" s="784"/>
      <c r="VPE208" s="784"/>
      <c r="VPF208" s="784"/>
      <c r="VPG208" s="784"/>
      <c r="VPH208" s="784"/>
      <c r="VPI208" s="784"/>
      <c r="VPJ208" s="784"/>
      <c r="VPK208" s="784"/>
      <c r="VPL208" s="784"/>
      <c r="VPM208" s="784"/>
      <c r="VPN208" s="784"/>
      <c r="VPO208" s="784"/>
      <c r="VPP208" s="784"/>
      <c r="VPQ208" s="784"/>
      <c r="VPR208" s="784"/>
      <c r="VPS208" s="784"/>
      <c r="VPT208" s="784"/>
      <c r="VPU208" s="784"/>
      <c r="VPV208" s="784"/>
      <c r="VPW208" s="784"/>
      <c r="VPX208" s="784"/>
      <c r="VPY208" s="784"/>
      <c r="VPZ208" s="784"/>
      <c r="VQA208" s="784"/>
      <c r="VQB208" s="784"/>
      <c r="VQC208" s="784"/>
      <c r="VQD208" s="784"/>
      <c r="VQE208" s="784"/>
      <c r="VQF208" s="784"/>
      <c r="VQG208" s="784"/>
      <c r="VQH208" s="784"/>
      <c r="VQI208" s="784"/>
      <c r="VQJ208" s="784"/>
      <c r="VQK208" s="784"/>
      <c r="VQL208" s="784"/>
      <c r="VQM208" s="784"/>
      <c r="VQN208" s="784"/>
      <c r="VQO208" s="784"/>
      <c r="VQP208" s="784"/>
      <c r="VQQ208" s="784"/>
      <c r="VQR208" s="784"/>
      <c r="VQS208" s="784"/>
      <c r="VQT208" s="784"/>
      <c r="VQU208" s="784"/>
      <c r="VQV208" s="784"/>
      <c r="VQW208" s="784"/>
      <c r="VQX208" s="784"/>
      <c r="VQY208" s="784"/>
      <c r="VQZ208" s="784"/>
      <c r="VRA208" s="784"/>
      <c r="VRB208" s="784"/>
      <c r="VRC208" s="784"/>
      <c r="VRD208" s="784"/>
      <c r="VRE208" s="784"/>
      <c r="VRF208" s="784"/>
      <c r="VRG208" s="784"/>
      <c r="VRH208" s="784"/>
      <c r="VRI208" s="784"/>
      <c r="VRJ208" s="784"/>
      <c r="VRK208" s="784"/>
      <c r="VRL208" s="784"/>
      <c r="VRM208" s="784"/>
      <c r="VRN208" s="784"/>
      <c r="VRO208" s="784"/>
      <c r="VRP208" s="784"/>
      <c r="VRQ208" s="784"/>
      <c r="VRR208" s="784"/>
      <c r="VRS208" s="784"/>
      <c r="VRT208" s="784"/>
      <c r="VRU208" s="784"/>
      <c r="VRV208" s="784"/>
      <c r="VRW208" s="784"/>
      <c r="VRX208" s="784"/>
      <c r="VRY208" s="784"/>
      <c r="VRZ208" s="784"/>
      <c r="VSA208" s="784"/>
      <c r="VSB208" s="784"/>
      <c r="VSC208" s="784"/>
      <c r="VSD208" s="784"/>
      <c r="VSE208" s="784"/>
      <c r="VSF208" s="784"/>
      <c r="VSG208" s="784"/>
      <c r="VSH208" s="784"/>
      <c r="VSI208" s="784"/>
      <c r="VSJ208" s="784"/>
      <c r="VSK208" s="784"/>
      <c r="VSL208" s="784"/>
      <c r="VSM208" s="784"/>
      <c r="VSN208" s="784"/>
      <c r="VSO208" s="784"/>
      <c r="VSP208" s="784"/>
      <c r="VSQ208" s="784"/>
      <c r="VSR208" s="784"/>
      <c r="VSS208" s="784"/>
      <c r="VST208" s="784"/>
      <c r="VSU208" s="784"/>
      <c r="VSV208" s="784"/>
      <c r="VSW208" s="784"/>
      <c r="VSX208" s="784"/>
      <c r="VSY208" s="784"/>
      <c r="VSZ208" s="784"/>
      <c r="VTA208" s="784"/>
      <c r="VTB208" s="784"/>
      <c r="VTC208" s="784"/>
      <c r="VTD208" s="784"/>
      <c r="VTE208" s="784"/>
      <c r="VTF208" s="784"/>
      <c r="VTG208" s="784"/>
      <c r="VTH208" s="784"/>
      <c r="VTI208" s="784"/>
      <c r="VTJ208" s="784"/>
      <c r="VTK208" s="784"/>
      <c r="VTL208" s="784"/>
      <c r="VTM208" s="784"/>
      <c r="VTN208" s="784"/>
      <c r="VTO208" s="784"/>
      <c r="VTP208" s="784"/>
      <c r="VTQ208" s="784"/>
      <c r="VTR208" s="784"/>
      <c r="VTS208" s="784"/>
      <c r="VTT208" s="784"/>
      <c r="VTU208" s="784"/>
      <c r="VTV208" s="784"/>
      <c r="VTW208" s="784"/>
      <c r="VTX208" s="784"/>
      <c r="VTY208" s="784"/>
      <c r="VTZ208" s="784"/>
      <c r="VUA208" s="784"/>
      <c r="VUB208" s="784"/>
      <c r="VUC208" s="784"/>
      <c r="VUD208" s="784"/>
      <c r="VUE208" s="784"/>
      <c r="VUF208" s="784"/>
      <c r="VUG208" s="784"/>
      <c r="VUH208" s="784"/>
      <c r="VUI208" s="784"/>
      <c r="VUJ208" s="784"/>
      <c r="VUK208" s="784"/>
      <c r="VUL208" s="784"/>
      <c r="VUM208" s="784"/>
      <c r="VUN208" s="784"/>
      <c r="VUO208" s="784"/>
      <c r="VUP208" s="784"/>
      <c r="VUQ208" s="784"/>
      <c r="VUR208" s="784"/>
      <c r="VUS208" s="784"/>
      <c r="VUT208" s="784"/>
      <c r="VUU208" s="784"/>
      <c r="VUV208" s="784"/>
      <c r="VUW208" s="784"/>
      <c r="VUX208" s="784"/>
      <c r="VUY208" s="784"/>
      <c r="VUZ208" s="784"/>
      <c r="VVA208" s="784"/>
      <c r="VVB208" s="784"/>
      <c r="VVC208" s="784"/>
      <c r="VVD208" s="784"/>
      <c r="VVE208" s="784"/>
      <c r="VVF208" s="784"/>
      <c r="VVG208" s="784"/>
      <c r="VVH208" s="784"/>
      <c r="VVI208" s="784"/>
      <c r="VVJ208" s="784"/>
      <c r="VVK208" s="784"/>
      <c r="VVL208" s="784"/>
      <c r="VVM208" s="784"/>
      <c r="VVN208" s="784"/>
      <c r="VVO208" s="784"/>
      <c r="VVP208" s="784"/>
      <c r="VVQ208" s="784"/>
      <c r="VVR208" s="784"/>
      <c r="VVS208" s="784"/>
      <c r="VVT208" s="784"/>
      <c r="VVU208" s="784"/>
      <c r="VVV208" s="784"/>
      <c r="VVW208" s="784"/>
      <c r="VVX208" s="784"/>
      <c r="VVY208" s="784"/>
      <c r="VVZ208" s="784"/>
      <c r="VWA208" s="784"/>
      <c r="VWB208" s="784"/>
      <c r="VWC208" s="784"/>
      <c r="VWD208" s="784"/>
      <c r="VWE208" s="784"/>
      <c r="VWF208" s="784"/>
      <c r="VWG208" s="784"/>
      <c r="VWH208" s="784"/>
      <c r="VWI208" s="784"/>
      <c r="VWJ208" s="784"/>
      <c r="VWK208" s="784"/>
      <c r="VWL208" s="784"/>
      <c r="VWM208" s="784"/>
      <c r="VWN208" s="784"/>
      <c r="VWO208" s="784"/>
      <c r="VWP208" s="784"/>
      <c r="VWQ208" s="784"/>
      <c r="VWR208" s="784"/>
      <c r="VWS208" s="784"/>
      <c r="VWT208" s="784"/>
      <c r="VWU208" s="784"/>
      <c r="VWV208" s="784"/>
      <c r="VWW208" s="784"/>
      <c r="VWX208" s="784"/>
      <c r="VWY208" s="784"/>
      <c r="VWZ208" s="784"/>
      <c r="VXA208" s="784"/>
      <c r="VXB208" s="784"/>
      <c r="VXC208" s="784"/>
      <c r="VXD208" s="784"/>
      <c r="VXE208" s="784"/>
      <c r="VXF208" s="784"/>
      <c r="VXG208" s="784"/>
      <c r="VXH208" s="784"/>
      <c r="VXI208" s="784"/>
      <c r="VXJ208" s="784"/>
      <c r="VXK208" s="784"/>
      <c r="VXL208" s="784"/>
      <c r="VXM208" s="784"/>
      <c r="VXN208" s="784"/>
      <c r="VXO208" s="784"/>
      <c r="VXP208" s="784"/>
      <c r="VXQ208" s="784"/>
      <c r="VXR208" s="784"/>
      <c r="VXS208" s="784"/>
      <c r="VXT208" s="784"/>
      <c r="VXU208" s="784"/>
      <c r="VXV208" s="784"/>
      <c r="VXW208" s="784"/>
      <c r="VXX208" s="784"/>
      <c r="VXY208" s="784"/>
      <c r="VXZ208" s="784"/>
      <c r="VYA208" s="784"/>
      <c r="VYB208" s="784"/>
      <c r="VYC208" s="784"/>
      <c r="VYD208" s="784"/>
      <c r="VYE208" s="784"/>
      <c r="VYF208" s="784"/>
      <c r="VYG208" s="784"/>
      <c r="VYH208" s="784"/>
      <c r="VYI208" s="784"/>
      <c r="VYJ208" s="784"/>
      <c r="VYK208" s="784"/>
      <c r="VYL208" s="784"/>
      <c r="VYM208" s="784"/>
      <c r="VYN208" s="784"/>
      <c r="VYO208" s="784"/>
      <c r="VYP208" s="784"/>
      <c r="VYQ208" s="784"/>
      <c r="VYR208" s="784"/>
      <c r="VYS208" s="784"/>
      <c r="VYT208" s="784"/>
      <c r="VYU208" s="784"/>
      <c r="VYV208" s="784"/>
      <c r="VYW208" s="784"/>
      <c r="VYX208" s="784"/>
      <c r="VYY208" s="784"/>
      <c r="VYZ208" s="784"/>
      <c r="VZA208" s="784"/>
      <c r="VZB208" s="784"/>
      <c r="VZC208" s="784"/>
      <c r="VZD208" s="784"/>
      <c r="VZE208" s="784"/>
      <c r="VZF208" s="784"/>
      <c r="VZG208" s="784"/>
      <c r="VZH208" s="784"/>
      <c r="VZI208" s="784"/>
      <c r="VZJ208" s="784"/>
      <c r="VZK208" s="784"/>
      <c r="VZL208" s="784"/>
      <c r="VZM208" s="784"/>
      <c r="VZN208" s="784"/>
      <c r="VZO208" s="784"/>
      <c r="VZP208" s="784"/>
      <c r="VZQ208" s="784"/>
      <c r="VZR208" s="784"/>
      <c r="VZS208" s="784"/>
      <c r="VZT208" s="784"/>
      <c r="VZU208" s="784"/>
      <c r="VZV208" s="784"/>
      <c r="VZW208" s="784"/>
      <c r="VZX208" s="784"/>
      <c r="VZY208" s="784"/>
      <c r="VZZ208" s="784"/>
      <c r="WAA208" s="784"/>
      <c r="WAB208" s="784"/>
      <c r="WAC208" s="784"/>
      <c r="WAD208" s="784"/>
      <c r="WAE208" s="784"/>
      <c r="WAF208" s="784"/>
      <c r="WAG208" s="784"/>
      <c r="WAH208" s="784"/>
      <c r="WAI208" s="784"/>
      <c r="WAJ208" s="784"/>
      <c r="WAK208" s="784"/>
      <c r="WAL208" s="784"/>
      <c r="WAM208" s="784"/>
      <c r="WAN208" s="784"/>
      <c r="WAO208" s="784"/>
      <c r="WAP208" s="784"/>
      <c r="WAQ208" s="784"/>
      <c r="WAR208" s="784"/>
      <c r="WAS208" s="784"/>
      <c r="WAT208" s="784"/>
      <c r="WAU208" s="784"/>
      <c r="WAV208" s="784"/>
      <c r="WAW208" s="784"/>
      <c r="WAX208" s="784"/>
      <c r="WAY208" s="784"/>
      <c r="WAZ208" s="784"/>
      <c r="WBA208" s="784"/>
      <c r="WBB208" s="784"/>
      <c r="WBC208" s="784"/>
      <c r="WBD208" s="784"/>
      <c r="WBE208" s="784"/>
      <c r="WBF208" s="784"/>
      <c r="WBG208" s="784"/>
      <c r="WBH208" s="784"/>
      <c r="WBI208" s="784"/>
      <c r="WBJ208" s="784"/>
      <c r="WBK208" s="784"/>
      <c r="WBL208" s="784"/>
      <c r="WBM208" s="784"/>
      <c r="WBN208" s="784"/>
      <c r="WBO208" s="784"/>
      <c r="WBP208" s="784"/>
      <c r="WBQ208" s="784"/>
      <c r="WBR208" s="784"/>
      <c r="WBS208" s="784"/>
      <c r="WBT208" s="784"/>
      <c r="WBU208" s="784"/>
      <c r="WBV208" s="784"/>
      <c r="WBW208" s="784"/>
      <c r="WBX208" s="784"/>
      <c r="WBY208" s="784"/>
      <c r="WBZ208" s="784"/>
      <c r="WCA208" s="784"/>
      <c r="WCB208" s="784"/>
      <c r="WCC208" s="784"/>
      <c r="WCD208" s="784"/>
      <c r="WCE208" s="784"/>
      <c r="WCF208" s="784"/>
      <c r="WCG208" s="784"/>
      <c r="WCH208" s="784"/>
      <c r="WCI208" s="784"/>
      <c r="WCJ208" s="784"/>
      <c r="WCK208" s="784"/>
      <c r="WCL208" s="784"/>
      <c r="WCM208" s="784"/>
      <c r="WCN208" s="784"/>
      <c r="WCO208" s="784"/>
      <c r="WCP208" s="784"/>
      <c r="WCQ208" s="784"/>
      <c r="WCR208" s="784"/>
      <c r="WCS208" s="784"/>
      <c r="WCT208" s="784"/>
      <c r="WCU208" s="784"/>
      <c r="WCV208" s="784"/>
      <c r="WCW208" s="784"/>
      <c r="WCX208" s="784"/>
      <c r="WCY208" s="784"/>
      <c r="WCZ208" s="784"/>
      <c r="WDA208" s="784"/>
      <c r="WDB208" s="784"/>
      <c r="WDC208" s="784"/>
      <c r="WDD208" s="784"/>
      <c r="WDE208" s="784"/>
      <c r="WDF208" s="784"/>
      <c r="WDG208" s="784"/>
      <c r="WDH208" s="784"/>
      <c r="WDI208" s="784"/>
      <c r="WDJ208" s="784"/>
      <c r="WDK208" s="784"/>
      <c r="WDL208" s="784"/>
      <c r="WDM208" s="784"/>
      <c r="WDN208" s="784"/>
      <c r="WDO208" s="784"/>
      <c r="WDP208" s="784"/>
      <c r="WDQ208" s="784"/>
      <c r="WDR208" s="784"/>
      <c r="WDS208" s="784"/>
      <c r="WDT208" s="784"/>
      <c r="WDU208" s="784"/>
      <c r="WDV208" s="784"/>
      <c r="WDW208" s="784"/>
      <c r="WDX208" s="784"/>
      <c r="WDY208" s="784"/>
      <c r="WDZ208" s="784"/>
      <c r="WEA208" s="784"/>
      <c r="WEB208" s="784"/>
      <c r="WEC208" s="784"/>
      <c r="WED208" s="784"/>
      <c r="WEE208" s="784"/>
      <c r="WEF208" s="784"/>
      <c r="WEG208" s="784"/>
      <c r="WEH208" s="784"/>
      <c r="WEI208" s="784"/>
      <c r="WEJ208" s="784"/>
      <c r="WEK208" s="784"/>
      <c r="WEL208" s="784"/>
      <c r="WEM208" s="784"/>
      <c r="WEN208" s="784"/>
      <c r="WEO208" s="784"/>
      <c r="WEP208" s="784"/>
      <c r="WEQ208" s="784"/>
      <c r="WER208" s="784"/>
      <c r="WES208" s="784"/>
      <c r="WET208" s="784"/>
      <c r="WEU208" s="784"/>
      <c r="WEV208" s="784"/>
      <c r="WEW208" s="784"/>
      <c r="WEX208" s="784"/>
      <c r="WEY208" s="784"/>
      <c r="WEZ208" s="784"/>
      <c r="WFA208" s="784"/>
      <c r="WFB208" s="784"/>
      <c r="WFC208" s="784"/>
      <c r="WFD208" s="784"/>
      <c r="WFE208" s="784"/>
      <c r="WFF208" s="784"/>
      <c r="WFG208" s="784"/>
      <c r="WFH208" s="784"/>
      <c r="WFI208" s="784"/>
      <c r="WFJ208" s="784"/>
      <c r="WFK208" s="784"/>
      <c r="WFL208" s="784"/>
      <c r="WFM208" s="784"/>
      <c r="WFN208" s="784"/>
      <c r="WFO208" s="784"/>
      <c r="WFP208" s="784"/>
      <c r="WFQ208" s="784"/>
      <c r="WFR208" s="784"/>
      <c r="WFS208" s="784"/>
      <c r="WFT208" s="784"/>
      <c r="WFU208" s="784"/>
      <c r="WFV208" s="784"/>
      <c r="WFW208" s="784"/>
      <c r="WFX208" s="784"/>
      <c r="WFY208" s="784"/>
      <c r="WFZ208" s="784"/>
      <c r="WGA208" s="784"/>
      <c r="WGB208" s="784"/>
      <c r="WGC208" s="784"/>
      <c r="WGD208" s="784"/>
      <c r="WGE208" s="784"/>
      <c r="WGF208" s="784"/>
      <c r="WGG208" s="784"/>
      <c r="WGH208" s="784"/>
      <c r="WGI208" s="784"/>
      <c r="WGJ208" s="784"/>
      <c r="WGK208" s="784"/>
      <c r="WGL208" s="784"/>
      <c r="WGM208" s="784"/>
      <c r="WGN208" s="784"/>
      <c r="WGO208" s="784"/>
      <c r="WGP208" s="784"/>
      <c r="WGQ208" s="784"/>
      <c r="WGR208" s="784"/>
      <c r="WGS208" s="784"/>
      <c r="WGT208" s="784"/>
      <c r="WGU208" s="784"/>
      <c r="WGV208" s="784"/>
      <c r="WGW208" s="784"/>
      <c r="WGX208" s="784"/>
      <c r="WGY208" s="784"/>
      <c r="WGZ208" s="784"/>
      <c r="WHA208" s="784"/>
      <c r="WHB208" s="784"/>
      <c r="WHC208" s="784"/>
      <c r="WHD208" s="784"/>
      <c r="WHE208" s="784"/>
      <c r="WHF208" s="784"/>
      <c r="WHG208" s="784"/>
      <c r="WHH208" s="784"/>
      <c r="WHI208" s="784"/>
      <c r="WHJ208" s="784"/>
      <c r="WHK208" s="784"/>
      <c r="WHL208" s="784"/>
      <c r="WHM208" s="784"/>
      <c r="WHN208" s="784"/>
      <c r="WHO208" s="784"/>
      <c r="WHP208" s="784"/>
      <c r="WHQ208" s="784"/>
      <c r="WHR208" s="784"/>
      <c r="WHS208" s="784"/>
      <c r="WHT208" s="784"/>
      <c r="WHU208" s="784"/>
      <c r="WHV208" s="784"/>
      <c r="WHW208" s="784"/>
      <c r="WHX208" s="784"/>
      <c r="WHY208" s="784"/>
      <c r="WHZ208" s="784"/>
      <c r="WIA208" s="784"/>
      <c r="WIB208" s="784"/>
      <c r="WIC208" s="784"/>
      <c r="WID208" s="784"/>
      <c r="WIE208" s="784"/>
      <c r="WIF208" s="784"/>
      <c r="WIG208" s="784"/>
      <c r="WIH208" s="784"/>
      <c r="WII208" s="784"/>
      <c r="WIJ208" s="784"/>
      <c r="WIK208" s="784"/>
      <c r="WIL208" s="784"/>
      <c r="WIM208" s="784"/>
      <c r="WIN208" s="784"/>
      <c r="WIO208" s="784"/>
      <c r="WIP208" s="784"/>
      <c r="WIQ208" s="784"/>
      <c r="WIR208" s="784"/>
      <c r="WIS208" s="784"/>
      <c r="WIT208" s="784"/>
      <c r="WIU208" s="784"/>
      <c r="WIV208" s="784"/>
      <c r="WIW208" s="784"/>
      <c r="WIX208" s="784"/>
      <c r="WIY208" s="784"/>
      <c r="WIZ208" s="784"/>
      <c r="WJA208" s="784"/>
      <c r="WJB208" s="784"/>
      <c r="WJC208" s="784"/>
      <c r="WJD208" s="784"/>
      <c r="WJE208" s="784"/>
      <c r="WJF208" s="784"/>
      <c r="WJG208" s="784"/>
      <c r="WJH208" s="784"/>
      <c r="WJI208" s="784"/>
      <c r="WJJ208" s="784"/>
      <c r="WJK208" s="784"/>
      <c r="WJL208" s="784"/>
      <c r="WJM208" s="784"/>
      <c r="WJN208" s="784"/>
      <c r="WJO208" s="784"/>
      <c r="WJP208" s="784"/>
      <c r="WJQ208" s="784"/>
      <c r="WJR208" s="784"/>
      <c r="WJS208" s="784"/>
      <c r="WJT208" s="784"/>
      <c r="WJU208" s="784"/>
      <c r="WJV208" s="784"/>
      <c r="WJW208" s="784"/>
      <c r="WJX208" s="784"/>
      <c r="WJY208" s="784"/>
      <c r="WJZ208" s="784"/>
      <c r="WKA208" s="784"/>
      <c r="WKB208" s="784"/>
      <c r="WKC208" s="784"/>
      <c r="WKD208" s="784"/>
      <c r="WKE208" s="784"/>
      <c r="WKF208" s="784"/>
      <c r="WKG208" s="784"/>
      <c r="WKH208" s="784"/>
      <c r="WKI208" s="784"/>
      <c r="WKJ208" s="784"/>
      <c r="WKK208" s="784"/>
      <c r="WKL208" s="784"/>
      <c r="WKM208" s="784"/>
      <c r="WKN208" s="784"/>
      <c r="WKO208" s="784"/>
      <c r="WKP208" s="784"/>
      <c r="WKQ208" s="784"/>
      <c r="WKR208" s="784"/>
      <c r="WKS208" s="784"/>
      <c r="WKT208" s="784"/>
      <c r="WKU208" s="784"/>
      <c r="WKV208" s="784"/>
      <c r="WKW208" s="784"/>
      <c r="WKX208" s="784"/>
      <c r="WKY208" s="784"/>
      <c r="WKZ208" s="784"/>
      <c r="WLA208" s="784"/>
      <c r="WLB208" s="784"/>
      <c r="WLC208" s="784"/>
      <c r="WLD208" s="784"/>
      <c r="WLE208" s="784"/>
      <c r="WLF208" s="784"/>
      <c r="WLG208" s="784"/>
      <c r="WLH208" s="784"/>
      <c r="WLI208" s="784"/>
      <c r="WLJ208" s="784"/>
      <c r="WLK208" s="784"/>
      <c r="WLL208" s="784"/>
      <c r="WLM208" s="784"/>
      <c r="WLN208" s="784"/>
      <c r="WLO208" s="784"/>
      <c r="WLP208" s="784"/>
      <c r="WLQ208" s="784"/>
      <c r="WLR208" s="784"/>
      <c r="WLS208" s="784"/>
      <c r="WLT208" s="784"/>
      <c r="WLU208" s="784"/>
      <c r="WLV208" s="784"/>
      <c r="WLW208" s="784"/>
      <c r="WLX208" s="784"/>
      <c r="WLY208" s="784"/>
      <c r="WLZ208" s="784"/>
      <c r="WMA208" s="784"/>
      <c r="WMB208" s="784"/>
      <c r="WMC208" s="784"/>
      <c r="WMD208" s="784"/>
      <c r="WME208" s="784"/>
      <c r="WMF208" s="784"/>
      <c r="WMG208" s="784"/>
      <c r="WMH208" s="784"/>
      <c r="WMI208" s="784"/>
      <c r="WMJ208" s="784"/>
      <c r="WMK208" s="784"/>
      <c r="WML208" s="784"/>
      <c r="WMM208" s="784"/>
      <c r="WMN208" s="784"/>
      <c r="WMO208" s="784"/>
      <c r="WMP208" s="784"/>
      <c r="WMQ208" s="784"/>
      <c r="WMR208" s="784"/>
      <c r="WMS208" s="784"/>
      <c r="WMT208" s="784"/>
      <c r="WMU208" s="784"/>
      <c r="WMV208" s="784"/>
      <c r="WMW208" s="784"/>
      <c r="WMX208" s="784"/>
      <c r="WMY208" s="784"/>
      <c r="WMZ208" s="784"/>
      <c r="WNA208" s="784"/>
      <c r="WNB208" s="784"/>
      <c r="WNC208" s="784"/>
      <c r="WND208" s="784"/>
      <c r="WNE208" s="784"/>
      <c r="WNF208" s="784"/>
      <c r="WNG208" s="784"/>
      <c r="WNH208" s="784"/>
      <c r="WNI208" s="784"/>
      <c r="WNJ208" s="784"/>
      <c r="WNK208" s="784"/>
      <c r="WNL208" s="784"/>
      <c r="WNM208" s="784"/>
      <c r="WNN208" s="784"/>
      <c r="WNO208" s="784"/>
      <c r="WNP208" s="784"/>
      <c r="WNQ208" s="784"/>
      <c r="WNR208" s="784"/>
      <c r="WNS208" s="784"/>
      <c r="WNT208" s="784"/>
      <c r="WNU208" s="784"/>
      <c r="WNV208" s="784"/>
      <c r="WNW208" s="784"/>
      <c r="WNX208" s="784"/>
      <c r="WNY208" s="784"/>
      <c r="WNZ208" s="784"/>
      <c r="WOA208" s="784"/>
      <c r="WOB208" s="784"/>
      <c r="WOC208" s="784"/>
      <c r="WOD208" s="784"/>
      <c r="WOE208" s="784"/>
      <c r="WOF208" s="784"/>
      <c r="WOG208" s="784"/>
      <c r="WOH208" s="784"/>
      <c r="WOI208" s="784"/>
      <c r="WOJ208" s="784"/>
      <c r="WOK208" s="784"/>
      <c r="WOL208" s="784"/>
      <c r="WOM208" s="784"/>
      <c r="WON208" s="784"/>
      <c r="WOO208" s="784"/>
      <c r="WOP208" s="784"/>
      <c r="WOQ208" s="784"/>
      <c r="WOR208" s="784"/>
      <c r="WOS208" s="784"/>
      <c r="WOT208" s="784"/>
      <c r="WOU208" s="784"/>
      <c r="WOV208" s="784"/>
      <c r="WOW208" s="784"/>
      <c r="WOX208" s="784"/>
      <c r="WOY208" s="784"/>
      <c r="WOZ208" s="784"/>
      <c r="WPA208" s="784"/>
      <c r="WPB208" s="784"/>
      <c r="WPC208" s="784"/>
      <c r="WPD208" s="784"/>
      <c r="WPE208" s="784"/>
      <c r="WPF208" s="784"/>
      <c r="WPG208" s="784"/>
      <c r="WPH208" s="784"/>
      <c r="WPI208" s="784"/>
      <c r="WPJ208" s="784"/>
      <c r="WPK208" s="784"/>
      <c r="WPL208" s="784"/>
      <c r="WPM208" s="784"/>
      <c r="WPN208" s="784"/>
      <c r="WPO208" s="784"/>
      <c r="WPP208" s="784"/>
      <c r="WPQ208" s="784"/>
      <c r="WPR208" s="784"/>
      <c r="WPS208" s="784"/>
      <c r="WPT208" s="784"/>
      <c r="WPU208" s="784"/>
      <c r="WPV208" s="784"/>
      <c r="WPW208" s="784"/>
      <c r="WPX208" s="784"/>
      <c r="WPY208" s="784"/>
      <c r="WPZ208" s="784"/>
      <c r="WQA208" s="784"/>
      <c r="WQB208" s="784"/>
      <c r="WQC208" s="784"/>
      <c r="WQD208" s="784"/>
      <c r="WQE208" s="784"/>
      <c r="WQF208" s="784"/>
      <c r="WQG208" s="784"/>
      <c r="WQH208" s="784"/>
      <c r="WQI208" s="784"/>
      <c r="WQJ208" s="784"/>
      <c r="WQK208" s="784"/>
      <c r="WQL208" s="784"/>
      <c r="WQM208" s="784"/>
      <c r="WQN208" s="784"/>
      <c r="WQO208" s="784"/>
      <c r="WQP208" s="784"/>
      <c r="WQQ208" s="784"/>
      <c r="WQR208" s="784"/>
      <c r="WQS208" s="784"/>
      <c r="WQT208" s="784"/>
      <c r="WQU208" s="784"/>
      <c r="WQV208" s="784"/>
      <c r="WQW208" s="784"/>
      <c r="WQX208" s="784"/>
      <c r="WQY208" s="784"/>
      <c r="WQZ208" s="784"/>
      <c r="WRA208" s="784"/>
      <c r="WRB208" s="784"/>
      <c r="WRC208" s="784"/>
      <c r="WRD208" s="784"/>
      <c r="WRE208" s="784"/>
      <c r="WRF208" s="784"/>
      <c r="WRG208" s="784"/>
      <c r="WRH208" s="784"/>
      <c r="WRI208" s="784"/>
      <c r="WRJ208" s="784"/>
      <c r="WRK208" s="784"/>
      <c r="WRL208" s="784"/>
      <c r="WRM208" s="784"/>
      <c r="WRN208" s="784"/>
      <c r="WRO208" s="784"/>
      <c r="WRP208" s="784"/>
      <c r="WRQ208" s="784"/>
      <c r="WRR208" s="784"/>
      <c r="WRS208" s="784"/>
      <c r="WRT208" s="784"/>
      <c r="WRU208" s="784"/>
      <c r="WRV208" s="784"/>
      <c r="WRW208" s="784"/>
      <c r="WRX208" s="784"/>
      <c r="WRY208" s="784"/>
      <c r="WRZ208" s="784"/>
      <c r="WSA208" s="784"/>
      <c r="WSB208" s="784"/>
      <c r="WSC208" s="784"/>
      <c r="WSD208" s="784"/>
      <c r="WSE208" s="784"/>
      <c r="WSF208" s="784"/>
      <c r="WSG208" s="784"/>
      <c r="WSH208" s="784"/>
      <c r="WSI208" s="784"/>
      <c r="WSJ208" s="784"/>
      <c r="WSK208" s="784"/>
      <c r="WSL208" s="784"/>
      <c r="WSM208" s="784"/>
      <c r="WSN208" s="784"/>
      <c r="WSO208" s="784"/>
      <c r="WSP208" s="784"/>
      <c r="WSQ208" s="784"/>
      <c r="WSR208" s="784"/>
      <c r="WSS208" s="784"/>
      <c r="WST208" s="784"/>
      <c r="WSU208" s="784"/>
      <c r="WSV208" s="784"/>
      <c r="WSW208" s="784"/>
      <c r="WSX208" s="784"/>
      <c r="WSY208" s="784"/>
      <c r="WSZ208" s="784"/>
      <c r="WTA208" s="784"/>
      <c r="WTB208" s="784"/>
      <c r="WTC208" s="784"/>
      <c r="WTD208" s="784"/>
      <c r="WTE208" s="784"/>
      <c r="WTF208" s="784"/>
      <c r="WTG208" s="784"/>
      <c r="WTH208" s="784"/>
      <c r="WTI208" s="784"/>
      <c r="WTJ208" s="784"/>
      <c r="WTK208" s="784"/>
      <c r="WTL208" s="784"/>
      <c r="WTM208" s="784"/>
      <c r="WTN208" s="784"/>
      <c r="WTO208" s="784"/>
      <c r="WTP208" s="784"/>
      <c r="WTQ208" s="784"/>
      <c r="WTR208" s="784"/>
      <c r="WTS208" s="784"/>
      <c r="WTT208" s="784"/>
      <c r="WTU208" s="784"/>
      <c r="WTV208" s="784"/>
      <c r="WTW208" s="784"/>
      <c r="WTX208" s="784"/>
      <c r="WTY208" s="784"/>
      <c r="WTZ208" s="784"/>
      <c r="WUA208" s="784"/>
      <c r="WUB208" s="784"/>
      <c r="WUC208" s="784"/>
      <c r="WUD208" s="784"/>
      <c r="WUE208" s="784"/>
      <c r="WUF208" s="784"/>
      <c r="WUG208" s="784"/>
      <c r="WUH208" s="784"/>
      <c r="WUI208" s="784"/>
      <c r="WUJ208" s="784"/>
      <c r="WUK208" s="784"/>
      <c r="WUL208" s="784"/>
      <c r="WUM208" s="784"/>
      <c r="WUN208" s="784"/>
      <c r="WUO208" s="784"/>
      <c r="WUP208" s="784"/>
      <c r="WUQ208" s="784"/>
      <c r="WUR208" s="784"/>
      <c r="WUS208" s="784"/>
      <c r="WUT208" s="784"/>
      <c r="WUU208" s="784"/>
      <c r="WUV208" s="784"/>
      <c r="WUW208" s="784"/>
      <c r="WUX208" s="784"/>
      <c r="WUY208" s="784"/>
      <c r="WUZ208" s="784"/>
      <c r="WVA208" s="784"/>
      <c r="WVB208" s="784"/>
      <c r="WVC208" s="784"/>
      <c r="WVD208" s="784"/>
      <c r="WVE208" s="784"/>
      <c r="WVF208" s="784"/>
      <c r="WVG208" s="784"/>
      <c r="WVH208" s="784"/>
      <c r="WVI208" s="784"/>
      <c r="WVJ208" s="784"/>
      <c r="WVK208" s="784"/>
      <c r="WVL208" s="784"/>
      <c r="WVM208" s="784"/>
      <c r="WVN208" s="784"/>
      <c r="WVO208" s="784"/>
      <c r="WVP208" s="784"/>
      <c r="WVQ208" s="784"/>
    </row>
    <row r="209" spans="1:8" s="1610" customFormat="1" ht="13.5" thickBot="1">
      <c r="A209" s="1609"/>
      <c r="H209" s="1609"/>
    </row>
    <row r="210" spans="1:8" s="1610" customFormat="1" ht="15.75">
      <c r="A210" s="1607"/>
      <c r="B210" s="1601" t="s">
        <v>13724</v>
      </c>
      <c r="C210" s="1809" t="s">
        <v>377</v>
      </c>
      <c r="D210" s="1809"/>
      <c r="E210" s="1809"/>
      <c r="F210" s="1809"/>
      <c r="G210" s="1602" t="s">
        <v>30</v>
      </c>
      <c r="H210" s="1613">
        <v>150.28</v>
      </c>
    </row>
    <row r="211" spans="1:8" s="1610" customFormat="1" ht="31.5">
      <c r="A211" s="1607"/>
      <c r="B211" s="1626" t="s">
        <v>1306</v>
      </c>
      <c r="C211" s="1592" t="s">
        <v>1169</v>
      </c>
      <c r="D211" s="1592" t="s">
        <v>30</v>
      </c>
      <c r="E211" s="1592" t="s">
        <v>1170</v>
      </c>
      <c r="F211" s="1587" t="s">
        <v>1171</v>
      </c>
      <c r="G211" s="1582" t="s">
        <v>1172</v>
      </c>
      <c r="H211" s="1609"/>
    </row>
    <row r="212" spans="1:8" s="1610" customFormat="1" ht="16.5" thickBot="1">
      <c r="A212" s="1607"/>
      <c r="B212" s="1929" t="s">
        <v>1173</v>
      </c>
      <c r="C212" s="1930"/>
      <c r="D212" s="1930"/>
      <c r="E212" s="1930"/>
      <c r="F212" s="1930"/>
      <c r="G212" s="1931"/>
      <c r="H212" s="1609"/>
    </row>
    <row r="213" spans="1:8" s="1610" customFormat="1" ht="15.75">
      <c r="A213" s="1608" t="s">
        <v>1971</v>
      </c>
      <c r="B213" s="1627">
        <v>39</v>
      </c>
      <c r="C213" s="1596" t="str">
        <f>IF($A213="INSUMO",VLOOKUP($B213,'BANCO DE DADOS MAIO INSUMOS'!$A:$D,2,FALSE),VLOOKUP($B213,'BANCO DE DADOS MAIO SERVIÇOS'!$A:$D,2,FALSE))</f>
        <v>ACO CA-60, 5,0 MM, VERGALHAO</v>
      </c>
      <c r="D213" s="1583" t="str">
        <f>IF($A213="INSUMO",VLOOKUP($B213,'BANCO DE DADOS MAIO INSUMOS'!$A:$D,3,FALSE),VLOOKUP($B213,'BANCO DE DADOS MAIO SERVIÇOS'!$A:$D,3,FALSE))</f>
        <v xml:space="preserve">KG    </v>
      </c>
      <c r="E213" s="1628">
        <v>0.56000000000000005</v>
      </c>
      <c r="F213" s="1575">
        <f>IF($A213="INSUMO",VLOOKUP($B213,'BANCO DE DADOS MAIO INSUMOS'!$A:$D,4,FALSE),VLOOKUP($B213,'BANCO DE DADOS MAIO SERVIÇOS'!$A:$D,4,FALSE))</f>
        <v>4.2300000000000004</v>
      </c>
      <c r="G213" s="1629">
        <f t="shared" ref="G213:G221" si="0">TRUNC(F213*E213,2)</f>
        <v>2.36</v>
      </c>
      <c r="H213" s="1609"/>
    </row>
    <row r="214" spans="1:8" s="1610" customFormat="1" ht="30">
      <c r="A214" s="1608" t="s">
        <v>1971</v>
      </c>
      <c r="B214" s="1591">
        <v>367</v>
      </c>
      <c r="C214" s="1585" t="str">
        <f>IF($A214="INSUMO",VLOOKUP($B214,'BANCO DE DADOS MAIO INSUMOS'!$A:$D,2,FALSE),VLOOKUP($B214,'BANCO DE DADOS MAIO SERVIÇOS'!$A:$D,2,FALSE))</f>
        <v>AREIA GROSSA - POSTO JAZIDA/FORNECEDOR (RETIRADO NA JAZIDA, SEM TRANSPORTE)</v>
      </c>
      <c r="D214" s="1584" t="str">
        <f>IF($A214="INSUMO",VLOOKUP($B214,'BANCO DE DADOS MAIO INSUMOS'!$A:$D,3,FALSE),VLOOKUP($B214,'BANCO DE DADOS MAIO SERVIÇOS'!$A:$D,3,FALSE))</f>
        <v xml:space="preserve">M3    </v>
      </c>
      <c r="E214" s="1588">
        <v>5.0400000000000002E-3</v>
      </c>
      <c r="F214" s="1570">
        <f>IF($A214="INSUMO",VLOOKUP($B214,'BANCO DE DADOS MAIO INSUMOS'!$A:$D,4,FALSE),VLOOKUP($B214,'BANCO DE DADOS MAIO SERVIÇOS'!$A:$D,4,FALSE))</f>
        <v>56.5</v>
      </c>
      <c r="G214" s="1580">
        <f t="shared" si="0"/>
        <v>0.28000000000000003</v>
      </c>
      <c r="H214" s="1609"/>
    </row>
    <row r="215" spans="1:8" s="1610" customFormat="1" ht="30">
      <c r="A215" s="1608" t="s">
        <v>1971</v>
      </c>
      <c r="B215" s="1591">
        <v>370</v>
      </c>
      <c r="C215" s="1585" t="str">
        <f>IF($A215="INSUMO",VLOOKUP($B215,'BANCO DE DADOS MAIO INSUMOS'!$A:$D,2,FALSE),VLOOKUP($B215,'BANCO DE DADOS MAIO SERVIÇOS'!$A:$D,2,FALSE))</f>
        <v>AREIA MEDIA - POSTO JAZIDA/FORNECEDOR (RETIRADO NA JAZIDA, SEM TRANSPORTE)</v>
      </c>
      <c r="D215" s="1584" t="str">
        <f>IF($A215="INSUMO",VLOOKUP($B215,'BANCO DE DADOS MAIO INSUMOS'!$A:$D,3,FALSE),VLOOKUP($B215,'BANCO DE DADOS MAIO SERVIÇOS'!$A:$D,3,FALSE))</f>
        <v xml:space="preserve">M3    </v>
      </c>
      <c r="E215" s="1588">
        <v>7.0000000000000007E-2</v>
      </c>
      <c r="F215" s="1570">
        <f>IF($A215="INSUMO",VLOOKUP($B215,'BANCO DE DADOS MAIO INSUMOS'!$A:$D,4,FALSE),VLOOKUP($B215,'BANCO DE DADOS MAIO SERVIÇOS'!$A:$D,4,FALSE))</f>
        <v>56.25</v>
      </c>
      <c r="G215" s="1580">
        <f t="shared" si="0"/>
        <v>3.93</v>
      </c>
      <c r="H215" s="1609"/>
    </row>
    <row r="216" spans="1:8" s="1610" customFormat="1" ht="15.75">
      <c r="A216" s="1608" t="s">
        <v>1971</v>
      </c>
      <c r="B216" s="1591">
        <v>1106</v>
      </c>
      <c r="C216" s="1585" t="str">
        <f>IF($A216="INSUMO",VLOOKUP($B216,'BANCO DE DADOS MAIO INSUMOS'!$A:$D,2,FALSE),VLOOKUP($B216,'BANCO DE DADOS MAIO SERVIÇOS'!$A:$D,2,FALSE))</f>
        <v>CAL HIDRATADA CH-I PARA ARGAMASSAS</v>
      </c>
      <c r="D216" s="1584" t="str">
        <f>IF($A216="INSUMO",VLOOKUP($B216,'BANCO DE DADOS MAIO INSUMOS'!$A:$D,3,FALSE),VLOOKUP($B216,'BANCO DE DADOS MAIO SERVIÇOS'!$A:$D,3,FALSE))</f>
        <v xml:space="preserve">KG    </v>
      </c>
      <c r="E216" s="1588">
        <v>5.78</v>
      </c>
      <c r="F216" s="1570">
        <f>IF($A216="INSUMO",VLOOKUP($B216,'BANCO DE DADOS MAIO INSUMOS'!$A:$D,4,FALSE),VLOOKUP($B216,'BANCO DE DADOS MAIO SERVIÇOS'!$A:$D,4,FALSE))</f>
        <v>0.56000000000000005</v>
      </c>
      <c r="G216" s="1580">
        <f t="shared" si="0"/>
        <v>3.23</v>
      </c>
      <c r="H216" s="1609"/>
    </row>
    <row r="217" spans="1:8" s="1610" customFormat="1" ht="30">
      <c r="A217" s="1608" t="s">
        <v>1971</v>
      </c>
      <c r="B217" s="1591">
        <v>1358</v>
      </c>
      <c r="C217" s="1585" t="str">
        <f>IF($A217="INSUMO",VLOOKUP($B217,'BANCO DE DADOS MAIO INSUMOS'!$A:$D,2,FALSE),VLOOKUP($B217,'BANCO DE DADOS MAIO SERVIÇOS'!$A:$D,2,FALSE))</f>
        <v>CHAPA DE MADEIRA COMPENSADA RESINADA PARA FORMA DE CONCRETO, DE *2,2 X 1,1* M, E = 17 MM</v>
      </c>
      <c r="D217" s="1584" t="str">
        <f>IF($A217="INSUMO",VLOOKUP($B217,'BANCO DE DADOS MAIO INSUMOS'!$A:$D,3,FALSE),VLOOKUP($B217,'BANCO DE DADOS MAIO SERVIÇOS'!$A:$D,3,FALSE))</f>
        <v xml:space="preserve">M2    </v>
      </c>
      <c r="E217" s="1588">
        <v>0.08</v>
      </c>
      <c r="F217" s="1570">
        <f>IF($A217="INSUMO",VLOOKUP($B217,'BANCO DE DADOS MAIO INSUMOS'!$A:$D,4,FALSE),VLOOKUP($B217,'BANCO DE DADOS MAIO SERVIÇOS'!$A:$D,4,FALSE))</f>
        <v>25.25</v>
      </c>
      <c r="G217" s="1580">
        <f t="shared" si="0"/>
        <v>2.02</v>
      </c>
      <c r="H217" s="1609"/>
    </row>
    <row r="218" spans="1:8" s="1610" customFormat="1" ht="15.75">
      <c r="A218" s="1608" t="s">
        <v>1971</v>
      </c>
      <c r="B218" s="1591">
        <v>1379</v>
      </c>
      <c r="C218" s="1585" t="str">
        <f>IF($A218="INSUMO",VLOOKUP($B218,'BANCO DE DADOS MAIO INSUMOS'!$A:$D,2,FALSE),VLOOKUP($B218,'BANCO DE DADOS MAIO SERVIÇOS'!$A:$D,2,FALSE))</f>
        <v>CIMENTO PORTLAND COMPOSTO CP II-32</v>
      </c>
      <c r="D218" s="1584" t="str">
        <f>IF($A218="INSUMO",VLOOKUP($B218,'BANCO DE DADOS MAIO INSUMOS'!$A:$D,3,FALSE),VLOOKUP($B218,'BANCO DE DADOS MAIO SERVIÇOS'!$A:$D,3,FALSE))</f>
        <v xml:space="preserve">KG    </v>
      </c>
      <c r="E218" s="1588">
        <v>16.47</v>
      </c>
      <c r="F218" s="1570">
        <f>IF($A218="INSUMO",VLOOKUP($B218,'BANCO DE DADOS MAIO INSUMOS'!$A:$D,4,FALSE),VLOOKUP($B218,'BANCO DE DADOS MAIO SERVIÇOS'!$A:$D,4,FALSE))</f>
        <v>0.49</v>
      </c>
      <c r="G218" s="1580">
        <f t="shared" si="0"/>
        <v>8.07</v>
      </c>
      <c r="H218" s="1609"/>
    </row>
    <row r="219" spans="1:8" s="1610" customFormat="1" ht="30">
      <c r="A219" s="1608" t="s">
        <v>1971</v>
      </c>
      <c r="B219" s="1591">
        <v>4718</v>
      </c>
      <c r="C219" s="1585" t="str">
        <f>IF($A219="INSUMO",VLOOKUP($B219,'BANCO DE DADOS MAIO INSUMOS'!$A:$D,2,FALSE),VLOOKUP($B219,'BANCO DE DADOS MAIO SERVIÇOS'!$A:$D,2,FALSE))</f>
        <v>PEDRA BRITADA N. 2 (19 A 38 MM) POSTO PEDREIRA/FORNECEDOR, SEM FRETE</v>
      </c>
      <c r="D219" s="1584" t="str">
        <f>IF($A219="INSUMO",VLOOKUP($B219,'BANCO DE DADOS MAIO INSUMOS'!$A:$D,3,FALSE),VLOOKUP($B219,'BANCO DE DADOS MAIO SERVIÇOS'!$A:$D,3,FALSE))</f>
        <v xml:space="preserve">M3    </v>
      </c>
      <c r="E219" s="1588">
        <v>5.8399999999999997E-3</v>
      </c>
      <c r="F219" s="1570">
        <f>IF($A219="INSUMO",VLOOKUP($B219,'BANCO DE DADOS MAIO INSUMOS'!$A:$D,4,FALSE),VLOOKUP($B219,'BANCO DE DADOS MAIO SERVIÇOS'!$A:$D,4,FALSE))</f>
        <v>63.77</v>
      </c>
      <c r="G219" s="1580">
        <f t="shared" si="0"/>
        <v>0.37</v>
      </c>
      <c r="H219" s="1609"/>
    </row>
    <row r="220" spans="1:8" s="1610" customFormat="1" ht="30">
      <c r="A220" s="1608" t="s">
        <v>1971</v>
      </c>
      <c r="B220" s="1591">
        <v>4722</v>
      </c>
      <c r="C220" s="1585" t="str">
        <f>IF($A220="INSUMO",VLOOKUP($B220,'BANCO DE DADOS MAIO INSUMOS'!$A:$D,2,FALSE),VLOOKUP($B220,'BANCO DE DADOS MAIO SERVIÇOS'!$A:$D,2,FALSE))</f>
        <v>PEDRA BRITADA N. 3 (38 A 50 MM) POSTO PEDREIRA/FORNECEDOR, SEM FRETE</v>
      </c>
      <c r="D220" s="1584" t="str">
        <f>IF($A220="INSUMO",VLOOKUP($B220,'BANCO DE DADOS MAIO INSUMOS'!$A:$D,3,FALSE),VLOOKUP($B220,'BANCO DE DADOS MAIO SERVIÇOS'!$A:$D,3,FALSE))</f>
        <v xml:space="preserve">M3    </v>
      </c>
      <c r="E220" s="1588">
        <v>6.0000000000000001E-3</v>
      </c>
      <c r="F220" s="1570">
        <f>IF($A220="INSUMO",VLOOKUP($B220,'BANCO DE DADOS MAIO INSUMOS'!$A:$D,4,FALSE),VLOOKUP($B220,'BANCO DE DADOS MAIO SERVIÇOS'!$A:$D,4,FALSE))</f>
        <v>63.77</v>
      </c>
      <c r="G220" s="1580">
        <f t="shared" si="0"/>
        <v>0.38</v>
      </c>
      <c r="H220" s="1609"/>
    </row>
    <row r="221" spans="1:8" s="1610" customFormat="1" ht="16.5" thickBot="1">
      <c r="A221" s="1608" t="s">
        <v>1971</v>
      </c>
      <c r="B221" s="1603">
        <v>7258</v>
      </c>
      <c r="C221" s="1577" t="str">
        <f>IF($A221="INSUMO",VLOOKUP($B221,'BANCO DE DADOS MAIO INSUMOS'!$A:$D,2,FALSE),VLOOKUP($B221,'BANCO DE DADOS MAIO SERVIÇOS'!$A:$D,2,FALSE))</f>
        <v>TIJOLO CERAMICO MACICO *5 X 10 X 20* CM</v>
      </c>
      <c r="D221" s="1571" t="str">
        <f>IF($A221="INSUMO",VLOOKUP($B221,'BANCO DE DADOS MAIO INSUMOS'!$A:$D,3,FALSE),VLOOKUP($B221,'BANCO DE DADOS MAIO SERVIÇOS'!$A:$D,3,FALSE))</f>
        <v xml:space="preserve">UN    </v>
      </c>
      <c r="E221" s="1569">
        <v>89</v>
      </c>
      <c r="F221" s="1568">
        <f>IF($A221="INSUMO",VLOOKUP($B221,'BANCO DE DADOS MAIO INSUMOS'!$A:$D,4,FALSE),VLOOKUP($B221,'BANCO DE DADOS MAIO SERVIÇOS'!$A:$D,4,FALSE))</f>
        <v>0.33</v>
      </c>
      <c r="G221" s="1586">
        <f t="shared" si="0"/>
        <v>29.37</v>
      </c>
      <c r="H221" s="1609"/>
    </row>
    <row r="222" spans="1:8" s="1610" customFormat="1" ht="16.5" thickBot="1">
      <c r="A222" s="1607"/>
      <c r="B222" s="1932" t="s">
        <v>1174</v>
      </c>
      <c r="C222" s="1933"/>
      <c r="D222" s="1933"/>
      <c r="E222" s="1933"/>
      <c r="F222" s="1933"/>
      <c r="G222" s="1934"/>
      <c r="H222" s="1609"/>
    </row>
    <row r="223" spans="1:8" s="1610" customFormat="1" ht="15.75">
      <c r="A223" s="1608" t="s">
        <v>1972</v>
      </c>
      <c r="B223" s="1627">
        <v>88309</v>
      </c>
      <c r="C223" s="1596" t="str">
        <f>IF($A223="INSUMO",VLOOKUP($B223,'BANCO DE DADOS MAIO INSUMOS'!$A:$D,2,FALSE),VLOOKUP($B223,'BANCO DE DADOS MAIO SERVIÇOS'!$A:$D,2,FALSE))</f>
        <v>PEDREIRO COM ENCARGOS COMPLEMENTARES</v>
      </c>
      <c r="D223" s="1583" t="str">
        <f>IF($A223="INSUMO",VLOOKUP($B223,'BANCO DE DADOS MAIO INSUMOS'!$A:$D,3,FALSE),VLOOKUP($B223,'BANCO DE DADOS MAIO SERVIÇOS'!$A:$D,3,FALSE))</f>
        <v>H</v>
      </c>
      <c r="E223" s="1595">
        <v>2.42</v>
      </c>
      <c r="F223" s="1575">
        <f>IF($A223="INSUMO",VLOOKUP($B223,'BANCO DE DADOS MAIO INSUMOS'!$A:$D,4,FALSE),VLOOKUP($B223,'BANCO DE DADOS MAIO SERVIÇOS'!$A:$D,4,FALSE))</f>
        <v>17.45</v>
      </c>
      <c r="G223" s="1629">
        <f t="shared" ref="G223:G224" si="1">TRUNC(F223*E223,2)</f>
        <v>42.22</v>
      </c>
      <c r="H223" s="1609"/>
    </row>
    <row r="224" spans="1:8" s="1610" customFormat="1" ht="16.5" thickBot="1">
      <c r="A224" s="1608" t="s">
        <v>1972</v>
      </c>
      <c r="B224" s="1603">
        <v>88316</v>
      </c>
      <c r="C224" s="1577" t="str">
        <f>IF($A224="INSUMO",VLOOKUP($B224,'BANCO DE DADOS MAIO INSUMOS'!$A:$D,2,FALSE),VLOOKUP($B224,'BANCO DE DADOS MAIO SERVIÇOS'!$A:$D,2,FALSE))</f>
        <v>SERVENTE COM ENCARGOS COMPLEMENTARES</v>
      </c>
      <c r="D224" s="1571" t="str">
        <f>IF($A224="INSUMO",VLOOKUP($B224,'BANCO DE DADOS MAIO INSUMOS'!$A:$D,3,FALSE),VLOOKUP($B224,'BANCO DE DADOS MAIO SERVIÇOS'!$A:$D,3,FALSE))</f>
        <v>H</v>
      </c>
      <c r="E224" s="1581">
        <v>4.0999999999999996</v>
      </c>
      <c r="F224" s="1568">
        <f>IF($A224="INSUMO",VLOOKUP($B224,'BANCO DE DADOS MAIO INSUMOS'!$A:$D,4,FALSE),VLOOKUP($B224,'BANCO DE DADOS MAIO SERVIÇOS'!$A:$D,4,FALSE))</f>
        <v>14.16</v>
      </c>
      <c r="G224" s="1586">
        <f t="shared" si="1"/>
        <v>58.05</v>
      </c>
      <c r="H224" s="1609"/>
    </row>
    <row r="225" spans="1:8" s="1610" customFormat="1" ht="16.5" thickBot="1">
      <c r="A225" s="1607"/>
      <c r="B225" s="1924" t="s">
        <v>13721</v>
      </c>
      <c r="C225" s="1924"/>
      <c r="D225" s="1924"/>
      <c r="E225" s="1935"/>
      <c r="F225" s="1604" t="s">
        <v>1175</v>
      </c>
      <c r="G225" s="1605">
        <f>SUM(G213:G224)</f>
        <v>150.28</v>
      </c>
      <c r="H225" s="1609"/>
    </row>
    <row r="226" spans="1:8" s="1610" customFormat="1" ht="13.5" thickBot="1">
      <c r="A226" s="1609"/>
      <c r="H226" s="1609"/>
    </row>
    <row r="227" spans="1:8" s="1610" customFormat="1" ht="15.75">
      <c r="A227" s="1607"/>
      <c r="B227" s="1601" t="s">
        <v>13725</v>
      </c>
      <c r="C227" s="1809" t="s">
        <v>375</v>
      </c>
      <c r="D227" s="1809"/>
      <c r="E227" s="1809"/>
      <c r="F227" s="1809"/>
      <c r="G227" s="1602" t="s">
        <v>30</v>
      </c>
      <c r="H227" s="1613">
        <v>42.71</v>
      </c>
    </row>
    <row r="228" spans="1:8" s="1610" customFormat="1" ht="31.5">
      <c r="A228" s="1607"/>
      <c r="B228" s="1626" t="s">
        <v>1306</v>
      </c>
      <c r="C228" s="1592" t="s">
        <v>1169</v>
      </c>
      <c r="D228" s="1592" t="s">
        <v>30</v>
      </c>
      <c r="E228" s="1592" t="s">
        <v>1170</v>
      </c>
      <c r="F228" s="1587" t="s">
        <v>1171</v>
      </c>
      <c r="G228" s="1582" t="s">
        <v>1172</v>
      </c>
      <c r="H228" s="1609"/>
    </row>
    <row r="229" spans="1:8" s="1610" customFormat="1" ht="15.75">
      <c r="A229" s="1607"/>
      <c r="B229" s="1929" t="s">
        <v>1173</v>
      </c>
      <c r="C229" s="1930"/>
      <c r="D229" s="1930"/>
      <c r="E229" s="1930"/>
      <c r="F229" s="1930"/>
      <c r="G229" s="1931"/>
      <c r="H229" s="1609"/>
    </row>
    <row r="230" spans="1:8" s="1610" customFormat="1" ht="15.75">
      <c r="A230" s="1608" t="s">
        <v>1971</v>
      </c>
      <c r="B230" s="1579">
        <v>39</v>
      </c>
      <c r="C230" s="1585" t="str">
        <f>IF($A230="INSUMO",VLOOKUP($B230,'BANCO DE DADOS MAIO INSUMOS'!$A:$D,2,FALSE),VLOOKUP($B230,'BANCO DE DADOS MAIO SERVIÇOS'!$A:$D,2,FALSE))</f>
        <v>ACO CA-60, 5,0 MM, VERGALHAO</v>
      </c>
      <c r="D230" s="1584" t="str">
        <f>IF($A230="INSUMO",VLOOKUP($B230,'BANCO DE DADOS MAIO INSUMOS'!$A:$D,3,FALSE),VLOOKUP($B230,'BANCO DE DADOS MAIO SERVIÇOS'!$A:$D,3,FALSE))</f>
        <v xml:space="preserve">KG    </v>
      </c>
      <c r="E230" s="1588">
        <v>0.14000000000000001</v>
      </c>
      <c r="F230" s="1570">
        <f>IF($A230="INSUMO",VLOOKUP($B230,'BANCO DE DADOS MAIO INSUMOS'!$A:$D,4,FALSE),VLOOKUP($B230,'BANCO DE DADOS MAIO SERVIÇOS'!$A:$D,4,FALSE))</f>
        <v>4.2300000000000004</v>
      </c>
      <c r="G230" s="1573">
        <f t="shared" ref="G230:G238" si="2">TRUNC(F230*E230,2)</f>
        <v>0.59</v>
      </c>
      <c r="H230" s="1609"/>
    </row>
    <row r="231" spans="1:8" s="1610" customFormat="1" ht="30">
      <c r="A231" s="1608" t="s">
        <v>1971</v>
      </c>
      <c r="B231" s="1579">
        <v>367</v>
      </c>
      <c r="C231" s="1585" t="str">
        <f>IF($A231="INSUMO",VLOOKUP($B231,'BANCO DE DADOS MAIO INSUMOS'!$A:$D,2,FALSE),VLOOKUP($B231,'BANCO DE DADOS MAIO SERVIÇOS'!$A:$D,2,FALSE))</f>
        <v>AREIA GROSSA - POSTO JAZIDA/FORNECEDOR (RETIRADO NA JAZIDA, SEM TRANSPORTE)</v>
      </c>
      <c r="D231" s="1584" t="str">
        <f>IF($A231="INSUMO",VLOOKUP($B231,'BANCO DE DADOS MAIO INSUMOS'!$A:$D,3,FALSE),VLOOKUP($B231,'BANCO DE DADOS MAIO SERVIÇOS'!$A:$D,3,FALSE))</f>
        <v xml:space="preserve">M3    </v>
      </c>
      <c r="E231" s="1588">
        <v>1.2600000000000001E-3</v>
      </c>
      <c r="F231" s="1570">
        <f>IF($A231="INSUMO",VLOOKUP($B231,'BANCO DE DADOS MAIO INSUMOS'!$A:$D,4,FALSE),VLOOKUP($B231,'BANCO DE DADOS MAIO SERVIÇOS'!$A:$D,4,FALSE))</f>
        <v>56.5</v>
      </c>
      <c r="G231" s="1573">
        <f t="shared" si="2"/>
        <v>7.0000000000000007E-2</v>
      </c>
      <c r="H231" s="1609"/>
    </row>
    <row r="232" spans="1:8" s="1610" customFormat="1" ht="30">
      <c r="A232" s="1608" t="s">
        <v>1971</v>
      </c>
      <c r="B232" s="1579">
        <v>370</v>
      </c>
      <c r="C232" s="1585" t="str">
        <f>IF($A232="INSUMO",VLOOKUP($B232,'BANCO DE DADOS MAIO INSUMOS'!$A:$D,2,FALSE),VLOOKUP($B232,'BANCO DE DADOS MAIO SERVIÇOS'!$A:$D,2,FALSE))</f>
        <v>AREIA MEDIA - POSTO JAZIDA/FORNECEDOR (RETIRADO NA JAZIDA, SEM TRANSPORTE)</v>
      </c>
      <c r="D232" s="1584" t="str">
        <f>IF($A232="INSUMO",VLOOKUP($B232,'BANCO DE DADOS MAIO INSUMOS'!$A:$D,3,FALSE),VLOOKUP($B232,'BANCO DE DADOS MAIO SERVIÇOS'!$A:$D,3,FALSE))</f>
        <v xml:space="preserve">M3    </v>
      </c>
      <c r="E232" s="1588">
        <v>0.02</v>
      </c>
      <c r="F232" s="1570">
        <f>IF($A232="INSUMO",VLOOKUP($B232,'BANCO DE DADOS MAIO INSUMOS'!$A:$D,4,FALSE),VLOOKUP($B232,'BANCO DE DADOS MAIO SERVIÇOS'!$A:$D,4,FALSE))</f>
        <v>56.25</v>
      </c>
      <c r="G232" s="1573">
        <f t="shared" si="2"/>
        <v>1.1200000000000001</v>
      </c>
      <c r="H232" s="1609"/>
    </row>
    <row r="233" spans="1:8" s="1610" customFormat="1" ht="15.75">
      <c r="A233" s="1608" t="s">
        <v>1971</v>
      </c>
      <c r="B233" s="1579">
        <v>1106</v>
      </c>
      <c r="C233" s="1585" t="str">
        <f>IF($A233="INSUMO",VLOOKUP($B233,'BANCO DE DADOS MAIO INSUMOS'!$A:$D,2,FALSE),VLOOKUP($B233,'BANCO DE DADOS MAIO SERVIÇOS'!$A:$D,2,FALSE))</f>
        <v>CAL HIDRATADA CH-I PARA ARGAMASSAS</v>
      </c>
      <c r="D233" s="1584" t="str">
        <f>IF($A233="INSUMO",VLOOKUP($B233,'BANCO DE DADOS MAIO INSUMOS'!$A:$D,3,FALSE),VLOOKUP($B233,'BANCO DE DADOS MAIO SERVIÇOS'!$A:$D,3,FALSE))</f>
        <v xml:space="preserve">KG    </v>
      </c>
      <c r="E233" s="1588">
        <v>1.65</v>
      </c>
      <c r="F233" s="1570">
        <f>IF($A233="INSUMO",VLOOKUP($B233,'BANCO DE DADOS MAIO INSUMOS'!$A:$D,4,FALSE),VLOOKUP($B233,'BANCO DE DADOS MAIO SERVIÇOS'!$A:$D,4,FALSE))</f>
        <v>0.56000000000000005</v>
      </c>
      <c r="G233" s="1573">
        <f t="shared" si="2"/>
        <v>0.92</v>
      </c>
      <c r="H233" s="1609"/>
    </row>
    <row r="234" spans="1:8" s="1610" customFormat="1" ht="30">
      <c r="A234" s="1608" t="s">
        <v>1971</v>
      </c>
      <c r="B234" s="1579">
        <v>1358</v>
      </c>
      <c r="C234" s="1585" t="str">
        <f>IF($A234="INSUMO",VLOOKUP($B234,'BANCO DE DADOS MAIO INSUMOS'!$A:$D,2,FALSE),VLOOKUP($B234,'BANCO DE DADOS MAIO SERVIÇOS'!$A:$D,2,FALSE))</f>
        <v>CHAPA DE MADEIRA COMPENSADA RESINADA PARA FORMA DE CONCRETO, DE *2,2 X 1,1* M, E = 17 MM</v>
      </c>
      <c r="D234" s="1584" t="str">
        <f>IF($A234="INSUMO",VLOOKUP($B234,'BANCO DE DADOS MAIO INSUMOS'!$A:$D,3,FALSE),VLOOKUP($B234,'BANCO DE DADOS MAIO SERVIÇOS'!$A:$D,3,FALSE))</f>
        <v xml:space="preserve">M2    </v>
      </c>
      <c r="E234" s="1588">
        <v>0.04</v>
      </c>
      <c r="F234" s="1570">
        <f>IF($A234="INSUMO",VLOOKUP($B234,'BANCO DE DADOS MAIO INSUMOS'!$A:$D,4,FALSE),VLOOKUP($B234,'BANCO DE DADOS MAIO SERVIÇOS'!$A:$D,4,FALSE))</f>
        <v>25.25</v>
      </c>
      <c r="G234" s="1573">
        <f t="shared" si="2"/>
        <v>1.01</v>
      </c>
      <c r="H234" s="1609"/>
    </row>
    <row r="235" spans="1:8" s="1610" customFormat="1" ht="15.75">
      <c r="A235" s="1608" t="s">
        <v>1971</v>
      </c>
      <c r="B235" s="1579">
        <v>1379</v>
      </c>
      <c r="C235" s="1585" t="str">
        <f>IF($A235="INSUMO",VLOOKUP($B235,'BANCO DE DADOS MAIO INSUMOS'!$A:$D,2,FALSE),VLOOKUP($B235,'BANCO DE DADOS MAIO SERVIÇOS'!$A:$D,2,FALSE))</f>
        <v>CIMENTO PORTLAND COMPOSTO CP II-32</v>
      </c>
      <c r="D235" s="1584" t="str">
        <f>IF($A235="INSUMO",VLOOKUP($B235,'BANCO DE DADOS MAIO INSUMOS'!$A:$D,3,FALSE),VLOOKUP($B235,'BANCO DE DADOS MAIO SERVIÇOS'!$A:$D,3,FALSE))</f>
        <v xml:space="preserve">KG    </v>
      </c>
      <c r="E235" s="1588">
        <v>4.5999999999999996</v>
      </c>
      <c r="F235" s="1570">
        <f>IF($A235="INSUMO",VLOOKUP($B235,'BANCO DE DADOS MAIO INSUMOS'!$A:$D,4,FALSE),VLOOKUP($B235,'BANCO DE DADOS MAIO SERVIÇOS'!$A:$D,4,FALSE))</f>
        <v>0.49</v>
      </c>
      <c r="G235" s="1573">
        <f t="shared" si="2"/>
        <v>2.25</v>
      </c>
      <c r="H235" s="1609"/>
    </row>
    <row r="236" spans="1:8" s="1610" customFormat="1" ht="30">
      <c r="A236" s="1608" t="s">
        <v>1971</v>
      </c>
      <c r="B236" s="1579">
        <v>4718</v>
      </c>
      <c r="C236" s="1585" t="str">
        <f>IF($A236="INSUMO",VLOOKUP($B236,'BANCO DE DADOS MAIO INSUMOS'!$A:$D,2,FALSE),VLOOKUP($B236,'BANCO DE DADOS MAIO SERVIÇOS'!$A:$D,2,FALSE))</f>
        <v>PEDRA BRITADA N. 2 (19 A 38 MM) POSTO PEDREIRA/FORNECEDOR, SEM FRETE</v>
      </c>
      <c r="D236" s="1584" t="str">
        <f>IF($A236="INSUMO",VLOOKUP($B236,'BANCO DE DADOS MAIO INSUMOS'!$A:$D,3,FALSE),VLOOKUP($B236,'BANCO DE DADOS MAIO SERVIÇOS'!$A:$D,3,FALSE))</f>
        <v xml:space="preserve">M3    </v>
      </c>
      <c r="E236" s="1588">
        <v>1.4599999999999999E-3</v>
      </c>
      <c r="F236" s="1570">
        <f>IF($A236="INSUMO",VLOOKUP($B236,'BANCO DE DADOS MAIO INSUMOS'!$A:$D,4,FALSE),VLOOKUP($B236,'BANCO DE DADOS MAIO SERVIÇOS'!$A:$D,4,FALSE))</f>
        <v>63.77</v>
      </c>
      <c r="G236" s="1573">
        <f t="shared" si="2"/>
        <v>0.09</v>
      </c>
      <c r="H236" s="1609"/>
    </row>
    <row r="237" spans="1:8" s="1610" customFormat="1" ht="30">
      <c r="A237" s="1608" t="s">
        <v>1971</v>
      </c>
      <c r="B237" s="1579">
        <v>4722</v>
      </c>
      <c r="C237" s="1585" t="str">
        <f>IF($A237="INSUMO",VLOOKUP($B237,'BANCO DE DADOS MAIO INSUMOS'!$A:$D,2,FALSE),VLOOKUP($B237,'BANCO DE DADOS MAIO SERVIÇOS'!$A:$D,2,FALSE))</f>
        <v>PEDRA BRITADA N. 3 (38 A 50 MM) POSTO PEDREIRA/FORNECEDOR, SEM FRETE</v>
      </c>
      <c r="D237" s="1584" t="str">
        <f>IF($A237="INSUMO",VLOOKUP($B237,'BANCO DE DADOS MAIO INSUMOS'!$A:$D,3,FALSE),VLOOKUP($B237,'BANCO DE DADOS MAIO SERVIÇOS'!$A:$D,3,FALSE))</f>
        <v xml:space="preserve">M3    </v>
      </c>
      <c r="E237" s="1588">
        <v>3.0000000000000001E-3</v>
      </c>
      <c r="F237" s="1570">
        <f>IF($A237="INSUMO",VLOOKUP($B237,'BANCO DE DADOS MAIO INSUMOS'!$A:$D,4,FALSE),VLOOKUP($B237,'BANCO DE DADOS MAIO SERVIÇOS'!$A:$D,4,FALSE))</f>
        <v>63.77</v>
      </c>
      <c r="G237" s="1573">
        <f t="shared" si="2"/>
        <v>0.19</v>
      </c>
      <c r="H237" s="1609"/>
    </row>
    <row r="238" spans="1:8" s="1610" customFormat="1" ht="15.75">
      <c r="A238" s="1608" t="s">
        <v>1971</v>
      </c>
      <c r="B238" s="1579">
        <v>7258</v>
      </c>
      <c r="C238" s="1585" t="str">
        <f>IF($A238="INSUMO",VLOOKUP($B238,'BANCO DE DADOS MAIO INSUMOS'!$A:$D,2,FALSE),VLOOKUP($B238,'BANCO DE DADOS MAIO SERVIÇOS'!$A:$D,2,FALSE))</f>
        <v>TIJOLO CERAMICO MACICO *5 X 10 X 20* CM</v>
      </c>
      <c r="D238" s="1584" t="str">
        <f>IF($A238="INSUMO",VLOOKUP($B238,'BANCO DE DADOS MAIO INSUMOS'!$A:$D,3,FALSE),VLOOKUP($B238,'BANCO DE DADOS MAIO SERVIÇOS'!$A:$D,3,FALSE))</f>
        <v xml:space="preserve">UN    </v>
      </c>
      <c r="E238" s="1588">
        <v>29</v>
      </c>
      <c r="F238" s="1570">
        <f>IF($A238="INSUMO",VLOOKUP($B238,'BANCO DE DADOS MAIO INSUMOS'!$A:$D,4,FALSE),VLOOKUP($B238,'BANCO DE DADOS MAIO SERVIÇOS'!$A:$D,4,FALSE))</f>
        <v>0.33</v>
      </c>
      <c r="G238" s="1573">
        <f t="shared" si="2"/>
        <v>9.57</v>
      </c>
      <c r="H238" s="1609"/>
    </row>
    <row r="239" spans="1:8" s="1610" customFormat="1" ht="15.75">
      <c r="A239" s="1607"/>
      <c r="B239" s="1936" t="s">
        <v>1174</v>
      </c>
      <c r="C239" s="1937"/>
      <c r="D239" s="1937"/>
      <c r="E239" s="1937"/>
      <c r="F239" s="1937"/>
      <c r="G239" s="1938"/>
      <c r="H239" s="1609"/>
    </row>
    <row r="240" spans="1:8" s="1610" customFormat="1" ht="15.75">
      <c r="A240" s="1608" t="s">
        <v>1972</v>
      </c>
      <c r="B240" s="1579">
        <v>88309</v>
      </c>
      <c r="C240" s="1585" t="str">
        <f>IF($A240="INSUMO",VLOOKUP($B240,'BANCO DE DADOS MAIO INSUMOS'!$A:$D,2,FALSE),VLOOKUP($B240,'BANCO DE DADOS MAIO SERVIÇOS'!$A:$D,2,FALSE))</f>
        <v>PEDREIRO COM ENCARGOS COMPLEMENTARES</v>
      </c>
      <c r="D240" s="1584" t="str">
        <f>IF($A240="INSUMO",VLOOKUP($B240,'BANCO DE DADOS MAIO INSUMOS'!$A:$D,3,FALSE),VLOOKUP($B240,'BANCO DE DADOS MAIO SERVIÇOS'!$A:$D,3,FALSE))</f>
        <v>H</v>
      </c>
      <c r="E240" s="1574">
        <v>0.69</v>
      </c>
      <c r="F240" s="1570">
        <f>IF($A240="INSUMO",VLOOKUP($B240,'BANCO DE DADOS MAIO INSUMOS'!$A:$D,4,FALSE),VLOOKUP($B240,'BANCO DE DADOS MAIO SERVIÇOS'!$A:$D,4,FALSE))</f>
        <v>17.45</v>
      </c>
      <c r="G240" s="1573">
        <f t="shared" ref="G240:G241" si="3">TRUNC(F240*E240,2)</f>
        <v>12.04</v>
      </c>
      <c r="H240" s="1609"/>
    </row>
    <row r="241" spans="1:8" s="1610" customFormat="1" ht="15.75">
      <c r="A241" s="1608" t="s">
        <v>1972</v>
      </c>
      <c r="B241" s="1579">
        <v>88316</v>
      </c>
      <c r="C241" s="1585" t="str">
        <f>IF($A241="INSUMO",VLOOKUP($B241,'BANCO DE DADOS MAIO INSUMOS'!$A:$D,2,FALSE),VLOOKUP($B241,'BANCO DE DADOS MAIO SERVIÇOS'!$A:$D,2,FALSE))</f>
        <v>SERVENTE COM ENCARGOS COMPLEMENTARES</v>
      </c>
      <c r="D241" s="1584" t="str">
        <f>IF($A241="INSUMO",VLOOKUP($B241,'BANCO DE DADOS MAIO INSUMOS'!$A:$D,3,FALSE),VLOOKUP($B241,'BANCO DE DADOS MAIO SERVIÇOS'!$A:$D,3,FALSE))</f>
        <v>H</v>
      </c>
      <c r="E241" s="1574">
        <v>1.05</v>
      </c>
      <c r="F241" s="1570">
        <f>IF($A241="INSUMO",VLOOKUP($B241,'BANCO DE DADOS MAIO INSUMOS'!$A:$D,4,FALSE),VLOOKUP($B241,'BANCO DE DADOS MAIO SERVIÇOS'!$A:$D,4,FALSE))</f>
        <v>14.16</v>
      </c>
      <c r="G241" s="1573">
        <f t="shared" si="3"/>
        <v>14.86</v>
      </c>
      <c r="H241" s="1609"/>
    </row>
    <row r="242" spans="1:8" s="1610" customFormat="1" ht="16.5" thickBot="1">
      <c r="A242" s="1607"/>
      <c r="B242" s="1924" t="s">
        <v>13722</v>
      </c>
      <c r="C242" s="1924"/>
      <c r="D242" s="1924"/>
      <c r="E242" s="1935"/>
      <c r="F242" s="1604" t="s">
        <v>1175</v>
      </c>
      <c r="G242" s="1605">
        <f>SUM(G230:G241)</f>
        <v>42.71</v>
      </c>
      <c r="H242" s="1609"/>
    </row>
    <row r="243" spans="1:8" s="1610" customFormat="1" ht="13.5" thickBot="1">
      <c r="A243" s="1609"/>
      <c r="H243" s="1609"/>
    </row>
    <row r="244" spans="1:8" s="1610" customFormat="1" ht="15.75">
      <c r="A244" s="1607"/>
      <c r="B244" s="1601" t="s">
        <v>13726</v>
      </c>
      <c r="C244" s="1809" t="s">
        <v>378</v>
      </c>
      <c r="D244" s="1809"/>
      <c r="E244" s="1809"/>
      <c r="F244" s="1809"/>
      <c r="G244" s="1602" t="s">
        <v>30</v>
      </c>
      <c r="H244" s="1613">
        <v>42.71</v>
      </c>
    </row>
    <row r="245" spans="1:8" s="1610" customFormat="1" ht="31.5">
      <c r="A245" s="1607"/>
      <c r="B245" s="1626" t="s">
        <v>1306</v>
      </c>
      <c r="C245" s="1592" t="s">
        <v>1169</v>
      </c>
      <c r="D245" s="1592" t="s">
        <v>30</v>
      </c>
      <c r="E245" s="1592" t="s">
        <v>1170</v>
      </c>
      <c r="F245" s="1587" t="s">
        <v>1171</v>
      </c>
      <c r="G245" s="1582" t="s">
        <v>1172</v>
      </c>
      <c r="H245" s="1609"/>
    </row>
    <row r="246" spans="1:8" s="1610" customFormat="1" ht="16.5" thickBot="1">
      <c r="A246" s="1607"/>
      <c r="B246" s="1929" t="s">
        <v>1173</v>
      </c>
      <c r="C246" s="1930"/>
      <c r="D246" s="1930"/>
      <c r="E246" s="1930"/>
      <c r="F246" s="1930"/>
      <c r="G246" s="1931"/>
      <c r="H246" s="1609"/>
    </row>
    <row r="247" spans="1:8" s="1610" customFormat="1" ht="15.75">
      <c r="A247" s="1608" t="s">
        <v>1971</v>
      </c>
      <c r="B247" s="1627">
        <v>39</v>
      </c>
      <c r="C247" s="1596" t="str">
        <f>IF($A247="INSUMO",VLOOKUP($B247,'BANCO DE DADOS MAIO INSUMOS'!$A:$D,2,FALSE),VLOOKUP($B247,'BANCO DE DADOS MAIO SERVIÇOS'!$A:$D,2,FALSE))</f>
        <v>ACO CA-60, 5,0 MM, VERGALHAO</v>
      </c>
      <c r="D247" s="1583" t="str">
        <f>IF($A247="INSUMO",VLOOKUP($B247,'BANCO DE DADOS MAIO INSUMOS'!$A:$D,3,FALSE),VLOOKUP($B247,'BANCO DE DADOS MAIO SERVIÇOS'!$A:$D,3,FALSE))</f>
        <v xml:space="preserve">KG    </v>
      </c>
      <c r="E247" s="1593">
        <v>1.26</v>
      </c>
      <c r="F247" s="1575">
        <f>IF($A247="INSUMO",VLOOKUP($B247,'BANCO DE DADOS MAIO INSUMOS'!$A:$D,4,FALSE),VLOOKUP($B247,'BANCO DE DADOS MAIO SERVIÇOS'!$A:$D,4,FALSE))</f>
        <v>4.2300000000000004</v>
      </c>
      <c r="G247" s="1629">
        <f t="shared" ref="G247:G258" si="4">TRUNC(F247*E247,2)</f>
        <v>5.32</v>
      </c>
      <c r="H247" s="1609"/>
    </row>
    <row r="248" spans="1:8" s="1610" customFormat="1" ht="30">
      <c r="A248" s="1608" t="s">
        <v>1971</v>
      </c>
      <c r="B248" s="1591">
        <v>367</v>
      </c>
      <c r="C248" s="1585" t="str">
        <f>IF($A248="INSUMO",VLOOKUP($B248,'BANCO DE DADOS MAIO INSUMOS'!$A:$D,2,FALSE),VLOOKUP($B248,'BANCO DE DADOS MAIO SERVIÇOS'!$A:$D,2,FALSE))</f>
        <v>AREIA GROSSA - POSTO JAZIDA/FORNECEDOR (RETIRADO NA JAZIDA, SEM TRANSPORTE)</v>
      </c>
      <c r="D248" s="1584" t="str">
        <f>IF($A248="INSUMO",VLOOKUP($B248,'BANCO DE DADOS MAIO INSUMOS'!$A:$D,3,FALSE),VLOOKUP($B248,'BANCO DE DADOS MAIO SERVIÇOS'!$A:$D,3,FALSE))</f>
        <v xml:space="preserve">M3    </v>
      </c>
      <c r="E248" s="1594">
        <v>1.242E-2</v>
      </c>
      <c r="F248" s="1570">
        <f>IF($A248="INSUMO",VLOOKUP($B248,'BANCO DE DADOS MAIO INSUMOS'!$A:$D,4,FALSE),VLOOKUP($B248,'BANCO DE DADOS MAIO SERVIÇOS'!$A:$D,4,FALSE))</f>
        <v>56.5</v>
      </c>
      <c r="G248" s="1580">
        <f t="shared" si="4"/>
        <v>0.7</v>
      </c>
      <c r="H248" s="1609"/>
    </row>
    <row r="249" spans="1:8" s="1610" customFormat="1" ht="30">
      <c r="A249" s="1608" t="s">
        <v>1971</v>
      </c>
      <c r="B249" s="1591">
        <v>370</v>
      </c>
      <c r="C249" s="1585" t="str">
        <f>IF($A249="INSUMO",VLOOKUP($B249,'BANCO DE DADOS MAIO INSUMOS'!$A:$D,2,FALSE),VLOOKUP($B249,'BANCO DE DADOS MAIO SERVIÇOS'!$A:$D,2,FALSE))</f>
        <v>AREIA MEDIA - POSTO JAZIDA/FORNECEDOR (RETIRADO NA JAZIDA, SEM TRANSPORTE)</v>
      </c>
      <c r="D249" s="1584" t="str">
        <f>IF($A249="INSUMO",VLOOKUP($B249,'BANCO DE DADOS MAIO INSUMOS'!$A:$D,3,FALSE),VLOOKUP($B249,'BANCO DE DADOS MAIO SERVIÇOS'!$A:$D,3,FALSE))</f>
        <v xml:space="preserve">M3    </v>
      </c>
      <c r="E249" s="1594">
        <v>0.15</v>
      </c>
      <c r="F249" s="1570">
        <f>IF($A249="INSUMO",VLOOKUP($B249,'BANCO DE DADOS MAIO INSUMOS'!$A:$D,4,FALSE),VLOOKUP($B249,'BANCO DE DADOS MAIO SERVIÇOS'!$A:$D,4,FALSE))</f>
        <v>56.25</v>
      </c>
      <c r="G249" s="1580">
        <f t="shared" si="4"/>
        <v>8.43</v>
      </c>
      <c r="H249" s="1609"/>
    </row>
    <row r="250" spans="1:8" s="1610" customFormat="1" ht="15.75">
      <c r="A250" s="1608" t="s">
        <v>1971</v>
      </c>
      <c r="B250" s="1591">
        <v>1106</v>
      </c>
      <c r="C250" s="1585" t="str">
        <f>IF($A250="INSUMO",VLOOKUP($B250,'BANCO DE DADOS MAIO INSUMOS'!$A:$D,2,FALSE),VLOOKUP($B250,'BANCO DE DADOS MAIO SERVIÇOS'!$A:$D,2,FALSE))</f>
        <v>CAL HIDRATADA CH-I PARA ARGAMASSAS</v>
      </c>
      <c r="D250" s="1584" t="str">
        <f>IF($A250="INSUMO",VLOOKUP($B250,'BANCO DE DADOS MAIO INSUMOS'!$A:$D,3,FALSE),VLOOKUP($B250,'BANCO DE DADOS MAIO SERVIÇOS'!$A:$D,3,FALSE))</f>
        <v xml:space="preserve">KG    </v>
      </c>
      <c r="E250" s="1594">
        <v>11</v>
      </c>
      <c r="F250" s="1570">
        <f>IF($A250="INSUMO",VLOOKUP($B250,'BANCO DE DADOS MAIO INSUMOS'!$A:$D,4,FALSE),VLOOKUP($B250,'BANCO DE DADOS MAIO SERVIÇOS'!$A:$D,4,FALSE))</f>
        <v>0.56000000000000005</v>
      </c>
      <c r="G250" s="1580">
        <f t="shared" si="4"/>
        <v>6.16</v>
      </c>
      <c r="H250" s="1609"/>
    </row>
    <row r="251" spans="1:8" s="1610" customFormat="1" ht="30">
      <c r="A251" s="1608" t="s">
        <v>1971</v>
      </c>
      <c r="B251" s="1591">
        <v>1358</v>
      </c>
      <c r="C251" s="1585" t="str">
        <f>IF($A251="INSUMO",VLOOKUP($B251,'BANCO DE DADOS MAIO INSUMOS'!$A:$D,2,FALSE),VLOOKUP($B251,'BANCO DE DADOS MAIO SERVIÇOS'!$A:$D,2,FALSE))</f>
        <v>CHAPA DE MADEIRA COMPENSADA RESINADA PARA FORMA DE CONCRETO, DE *2,2 X 1,1* M, E = 17 MM</v>
      </c>
      <c r="D251" s="1584" t="str">
        <f>IF($A251="INSUMO",VLOOKUP($B251,'BANCO DE DADOS MAIO INSUMOS'!$A:$D,3,FALSE),VLOOKUP($B251,'BANCO DE DADOS MAIO SERVIÇOS'!$A:$D,3,FALSE))</f>
        <v xml:space="preserve">M2    </v>
      </c>
      <c r="E251" s="1594">
        <v>0.12</v>
      </c>
      <c r="F251" s="1570">
        <f>IF($A251="INSUMO",VLOOKUP($B251,'BANCO DE DADOS MAIO INSUMOS'!$A:$D,4,FALSE),VLOOKUP($B251,'BANCO DE DADOS MAIO SERVIÇOS'!$A:$D,4,FALSE))</f>
        <v>25.25</v>
      </c>
      <c r="G251" s="1580">
        <f t="shared" si="4"/>
        <v>3.03</v>
      </c>
      <c r="H251" s="1609"/>
    </row>
    <row r="252" spans="1:8" s="1610" customFormat="1" ht="15.75">
      <c r="A252" s="1608" t="s">
        <v>1971</v>
      </c>
      <c r="B252" s="1591">
        <v>1379</v>
      </c>
      <c r="C252" s="1585" t="str">
        <f>IF($A252="INSUMO",VLOOKUP($B252,'BANCO DE DADOS MAIO INSUMOS'!$A:$D,2,FALSE),VLOOKUP($B252,'BANCO DE DADOS MAIO SERVIÇOS'!$A:$D,2,FALSE))</f>
        <v>CIMENTO PORTLAND COMPOSTO CP II-32</v>
      </c>
      <c r="D252" s="1584" t="str">
        <f>IF($A252="INSUMO",VLOOKUP($B252,'BANCO DE DADOS MAIO INSUMOS'!$A:$D,3,FALSE),VLOOKUP($B252,'BANCO DE DADOS MAIO SERVIÇOS'!$A:$D,3,FALSE))</f>
        <v xml:space="preserve">KG    </v>
      </c>
      <c r="E252" s="1594">
        <v>34.69</v>
      </c>
      <c r="F252" s="1570">
        <f>IF($A252="INSUMO",VLOOKUP($B252,'BANCO DE DADOS MAIO INSUMOS'!$A:$D,4,FALSE),VLOOKUP($B252,'BANCO DE DADOS MAIO SERVIÇOS'!$A:$D,4,FALSE))</f>
        <v>0.49</v>
      </c>
      <c r="G252" s="1580">
        <f t="shared" si="4"/>
        <v>16.989999999999998</v>
      </c>
      <c r="H252" s="1609"/>
    </row>
    <row r="253" spans="1:8" s="1610" customFormat="1" ht="30">
      <c r="A253" s="1608" t="s">
        <v>1971</v>
      </c>
      <c r="B253" s="1591">
        <v>4718</v>
      </c>
      <c r="C253" s="1585" t="str">
        <f>IF($A253="INSUMO",VLOOKUP($B253,'BANCO DE DADOS MAIO INSUMOS'!$A:$D,2,FALSE),VLOOKUP($B253,'BANCO DE DADOS MAIO SERVIÇOS'!$A:$D,2,FALSE))</f>
        <v>PEDRA BRITADA N. 2 (19 A 38 MM) POSTO PEDREIRA/FORNECEDOR, SEM FRETE</v>
      </c>
      <c r="D253" s="1584" t="str">
        <f>IF($A253="INSUMO",VLOOKUP($B253,'BANCO DE DADOS MAIO INSUMOS'!$A:$D,3,FALSE),VLOOKUP($B253,'BANCO DE DADOS MAIO SERVIÇOS'!$A:$D,3,FALSE))</f>
        <v xml:space="preserve">M3    </v>
      </c>
      <c r="E253" s="1594">
        <v>1.3140000000000001E-2</v>
      </c>
      <c r="F253" s="1570">
        <f>IF($A253="INSUMO",VLOOKUP($B253,'BANCO DE DADOS MAIO INSUMOS'!$A:$D,4,FALSE),VLOOKUP($B253,'BANCO DE DADOS MAIO SERVIÇOS'!$A:$D,4,FALSE))</f>
        <v>63.77</v>
      </c>
      <c r="G253" s="1580">
        <f t="shared" si="4"/>
        <v>0.83</v>
      </c>
      <c r="H253" s="1609"/>
    </row>
    <row r="254" spans="1:8" s="1610" customFormat="1" ht="30">
      <c r="A254" s="1608" t="s">
        <v>1971</v>
      </c>
      <c r="B254" s="1591">
        <v>4722</v>
      </c>
      <c r="C254" s="1585" t="str">
        <f>IF($A254="INSUMO",VLOOKUP($B254,'BANCO DE DADOS MAIO INSUMOS'!$A:$D,2,FALSE),VLOOKUP($B254,'BANCO DE DADOS MAIO SERVIÇOS'!$A:$D,2,FALSE))</f>
        <v>PEDRA BRITADA N. 3 (38 A 50 MM) POSTO PEDREIRA/FORNECEDOR, SEM FRETE</v>
      </c>
      <c r="D254" s="1584" t="str">
        <f>IF($A254="INSUMO",VLOOKUP($B254,'BANCO DE DADOS MAIO INSUMOS'!$A:$D,3,FALSE),VLOOKUP($B254,'BANCO DE DADOS MAIO SERVIÇOS'!$A:$D,3,FALSE))</f>
        <v xml:space="preserve">M3    </v>
      </c>
      <c r="E254" s="1594">
        <v>1.2E-2</v>
      </c>
      <c r="F254" s="1570">
        <f>IF($A254="INSUMO",VLOOKUP($B254,'BANCO DE DADOS MAIO INSUMOS'!$A:$D,4,FALSE),VLOOKUP($B254,'BANCO DE DADOS MAIO SERVIÇOS'!$A:$D,4,FALSE))</f>
        <v>63.77</v>
      </c>
      <c r="G254" s="1580">
        <f t="shared" si="4"/>
        <v>0.76</v>
      </c>
      <c r="H254" s="1609"/>
    </row>
    <row r="255" spans="1:8" s="1610" customFormat="1" ht="16.5" thickBot="1">
      <c r="A255" s="1608" t="s">
        <v>1971</v>
      </c>
      <c r="B255" s="1603">
        <v>7258</v>
      </c>
      <c r="C255" s="1577" t="str">
        <f>IF($A255="INSUMO",VLOOKUP($B255,'BANCO DE DADOS MAIO INSUMOS'!$A:$D,2,FALSE),VLOOKUP($B255,'BANCO DE DADOS MAIO SERVIÇOS'!$A:$D,2,FALSE))</f>
        <v>TIJOLO CERAMICO MACICO *5 X 10 X 20* CM</v>
      </c>
      <c r="D255" s="1571" t="str">
        <f>IF($A255="INSUMO",VLOOKUP($B255,'BANCO DE DADOS MAIO INSUMOS'!$A:$D,3,FALSE),VLOOKUP($B255,'BANCO DE DADOS MAIO SERVIÇOS'!$A:$D,3,FALSE))</f>
        <v xml:space="preserve">UN    </v>
      </c>
      <c r="E255" s="1589">
        <v>200</v>
      </c>
      <c r="F255" s="1568">
        <f>IF($A255="INSUMO",VLOOKUP($B255,'BANCO DE DADOS MAIO INSUMOS'!$A:$D,4,FALSE),VLOOKUP($B255,'BANCO DE DADOS MAIO SERVIÇOS'!$A:$D,4,FALSE))</f>
        <v>0.33</v>
      </c>
      <c r="G255" s="1586">
        <f t="shared" si="4"/>
        <v>66</v>
      </c>
      <c r="H255" s="1609"/>
    </row>
    <row r="256" spans="1:8" s="1610" customFormat="1" ht="16.5" thickBot="1">
      <c r="A256" s="1607"/>
      <c r="B256" s="1932" t="s">
        <v>1174</v>
      </c>
      <c r="C256" s="1933"/>
      <c r="D256" s="1933"/>
      <c r="E256" s="1933"/>
      <c r="F256" s="1933"/>
      <c r="G256" s="1934"/>
      <c r="H256" s="1609"/>
    </row>
    <row r="257" spans="1:8" s="1610" customFormat="1" ht="15.75">
      <c r="A257" s="1608" t="s">
        <v>1972</v>
      </c>
      <c r="B257" s="1627">
        <v>88309</v>
      </c>
      <c r="C257" s="1596" t="str">
        <f>IF($A257="INSUMO",VLOOKUP($B257,'BANCO DE DADOS MAIO INSUMOS'!$A:$D,2,FALSE),VLOOKUP($B257,'BANCO DE DADOS MAIO SERVIÇOS'!$A:$D,2,FALSE))</f>
        <v>PEDREIRO COM ENCARGOS COMPLEMENTARES</v>
      </c>
      <c r="D257" s="1583" t="str">
        <f>IF($A257="INSUMO",VLOOKUP($B257,'BANCO DE DADOS MAIO INSUMOS'!$A:$D,3,FALSE),VLOOKUP($B257,'BANCO DE DADOS MAIO SERVIÇOS'!$A:$D,3,FALSE))</f>
        <v>H</v>
      </c>
      <c r="E257" s="1593">
        <v>5.01</v>
      </c>
      <c r="F257" s="1575">
        <f>IF($A257="INSUMO",VLOOKUP($B257,'BANCO DE DADOS MAIO INSUMOS'!$A:$D,4,FALSE),VLOOKUP($B257,'BANCO DE DADOS MAIO SERVIÇOS'!$A:$D,4,FALSE))</f>
        <v>17.45</v>
      </c>
      <c r="G257" s="1629">
        <f t="shared" si="4"/>
        <v>87.42</v>
      </c>
      <c r="H257" s="1609"/>
    </row>
    <row r="258" spans="1:8" s="1610" customFormat="1" ht="16.5" thickBot="1">
      <c r="A258" s="1608" t="s">
        <v>1972</v>
      </c>
      <c r="B258" s="1603">
        <v>88316</v>
      </c>
      <c r="C258" s="1577" t="str">
        <f>IF($A258="INSUMO",VLOOKUP($B258,'BANCO DE DADOS MAIO INSUMOS'!$A:$D,2,FALSE),VLOOKUP($B258,'BANCO DE DADOS MAIO SERVIÇOS'!$A:$D,2,FALSE))</f>
        <v>SERVENTE COM ENCARGOS COMPLEMENTARES</v>
      </c>
      <c r="D258" s="1571" t="str">
        <f>IF($A258="INSUMO",VLOOKUP($B258,'BANCO DE DADOS MAIO INSUMOS'!$A:$D,3,FALSE),VLOOKUP($B258,'BANCO DE DADOS MAIO SERVIÇOS'!$A:$D,3,FALSE))</f>
        <v>H</v>
      </c>
      <c r="E258" s="1589">
        <v>8.81</v>
      </c>
      <c r="F258" s="1568">
        <f>IF($A258="INSUMO",VLOOKUP($B258,'BANCO DE DADOS MAIO INSUMOS'!$A:$D,4,FALSE),VLOOKUP($B258,'BANCO DE DADOS MAIO SERVIÇOS'!$A:$D,4,FALSE))</f>
        <v>14.16</v>
      </c>
      <c r="G258" s="1586">
        <f t="shared" si="4"/>
        <v>124.74</v>
      </c>
      <c r="H258" s="1609"/>
    </row>
    <row r="259" spans="1:8" s="1610" customFormat="1" ht="16.5" thickBot="1">
      <c r="A259" s="1607"/>
      <c r="B259" s="1924" t="s">
        <v>13723</v>
      </c>
      <c r="C259" s="1924"/>
      <c r="D259" s="1924"/>
      <c r="E259" s="1935"/>
      <c r="F259" s="1604" t="s">
        <v>1175</v>
      </c>
      <c r="G259" s="1605">
        <f>SUM(G247:G258)</f>
        <v>320.38</v>
      </c>
      <c r="H259" s="1609"/>
    </row>
  </sheetData>
  <mergeCells count="74">
    <mergeCell ref="C168:F168"/>
    <mergeCell ref="C148:F148"/>
    <mergeCell ref="C227:F227"/>
    <mergeCell ref="B256:G256"/>
    <mergeCell ref="B259:E259"/>
    <mergeCell ref="B229:G229"/>
    <mergeCell ref="B239:G239"/>
    <mergeCell ref="B242:E242"/>
    <mergeCell ref="C244:F244"/>
    <mergeCell ref="B246:G246"/>
    <mergeCell ref="B34:G34"/>
    <mergeCell ref="C210:F210"/>
    <mergeCell ref="B212:G212"/>
    <mergeCell ref="B222:G222"/>
    <mergeCell ref="B225:E225"/>
    <mergeCell ref="B174:G174"/>
    <mergeCell ref="C193:F193"/>
    <mergeCell ref="B195:G195"/>
    <mergeCell ref="B198:G198"/>
    <mergeCell ref="B113:G113"/>
    <mergeCell ref="B115:G115"/>
    <mergeCell ref="B119:E120"/>
    <mergeCell ref="C128:F128"/>
    <mergeCell ref="B170:G170"/>
    <mergeCell ref="B160:G160"/>
    <mergeCell ref="B163:G163"/>
    <mergeCell ref="B47:E48"/>
    <mergeCell ref="C9:E9"/>
    <mergeCell ref="B150:G150"/>
    <mergeCell ref="B153:G153"/>
    <mergeCell ref="C158:F158"/>
    <mergeCell ref="B142:G142"/>
    <mergeCell ref="C138:F138"/>
    <mergeCell ref="B140:G140"/>
    <mergeCell ref="B130:G130"/>
    <mergeCell ref="B132:G132"/>
    <mergeCell ref="B135:E135"/>
    <mergeCell ref="C111:F111"/>
    <mergeCell ref="B102:E103"/>
    <mergeCell ref="C94:F94"/>
    <mergeCell ref="B96:G96"/>
    <mergeCell ref="B99:G99"/>
    <mergeCell ref="C32:F32"/>
    <mergeCell ref="B38:E38"/>
    <mergeCell ref="B83:G83"/>
    <mergeCell ref="B88:G88"/>
    <mergeCell ref="B92:E92"/>
    <mergeCell ref="C72:F72"/>
    <mergeCell ref="B74:G74"/>
    <mergeCell ref="B76:G76"/>
    <mergeCell ref="B79:E80"/>
    <mergeCell ref="C81:F81"/>
    <mergeCell ref="B58:G58"/>
    <mergeCell ref="B60:G60"/>
    <mergeCell ref="B63:E64"/>
    <mergeCell ref="C40:F40"/>
    <mergeCell ref="B42:G42"/>
    <mergeCell ref="C56:F56"/>
    <mergeCell ref="B44:G44"/>
    <mergeCell ref="B39:E39"/>
    <mergeCell ref="C8:E8"/>
    <mergeCell ref="D3:E3"/>
    <mergeCell ref="F3:G4"/>
    <mergeCell ref="B5:G5"/>
    <mergeCell ref="B11:G11"/>
    <mergeCell ref="B36:G36"/>
    <mergeCell ref="C14:F14"/>
    <mergeCell ref="B16:G16"/>
    <mergeCell ref="B18:G18"/>
    <mergeCell ref="B20:E21"/>
    <mergeCell ref="C23:F23"/>
    <mergeCell ref="B25:G25"/>
    <mergeCell ref="B27:G27"/>
    <mergeCell ref="B30:E30"/>
  </mergeCells>
  <dataValidations disablePrompts="1" count="1">
    <dataValidation type="list" allowBlank="1" showInputMessage="1" showErrorMessage="1" sqref="A75 A84:A87 A19 A28:A29 A37 A45:A46 A61:A62 A77:A78 A89:A91 A100:A101 A17 A26 A98 A116:A118 A131 A133:A134 A143:A144 A141 A154:A155 A151:A152 A164:A165 A161:A162 A175:A176 A171:A173 A199:A200 A196:A197 A35">
      <formula1>$A$3:$A$4</formula1>
    </dataValidation>
  </dataValidations>
  <hyperlinks>
    <hyperlink ref="C104" r:id="rId1"/>
    <hyperlink ref="C49" r:id="rId2" display="LAMPADA E REATOR DE VAPOR METALICO 70 W"/>
    <hyperlink ref="C121" r:id="rId3"/>
    <hyperlink ref="C203" r:id="rId4"/>
  </hyperlinks>
  <printOptions horizontalCentered="1"/>
  <pageMargins left="0.78740157480314965" right="0.19685039370078741" top="0.39370078740157483" bottom="0.78740157480314965" header="0.19685039370078741" footer="0.19685039370078741"/>
  <pageSetup paperSize="9" scale="51" fitToHeight="100" orientation="portrait" r:id="rId5"/>
  <headerFooter scaleWithDoc="0" alignWithMargins="0">
    <oddHeader>&amp;RPágina &amp;P de &amp;N</oddHeader>
    <oddFooter>&amp;R&amp;G</oddFooter>
  </headerFooter>
  <rowBreaks count="4" manualBreakCount="4">
    <brk id="55" min="1" max="6" man="1"/>
    <brk id="93" min="1" max="6" man="1"/>
    <brk id="147" min="1" max="6" man="1"/>
    <brk id="209" min="1" max="6" man="1"/>
  </rowBreaks>
  <drawing r:id="rId6"/>
  <legacyDrawingHF r:id="rId7"/>
</worksheet>
</file>

<file path=xl/worksheets/sheet9.xml><?xml version="1.0" encoding="utf-8"?>
<worksheet xmlns="http://schemas.openxmlformats.org/spreadsheetml/2006/main" xmlns:r="http://schemas.openxmlformats.org/officeDocument/2006/relationships">
  <sheetPr>
    <tabColor theme="5" tint="0.39997558519241921"/>
  </sheetPr>
  <dimension ref="A3:J228"/>
  <sheetViews>
    <sheetView tabSelected="1" view="pageBreakPreview" zoomScale="85" zoomScaleNormal="100" zoomScaleSheetLayoutView="85" workbookViewId="0">
      <selection activeCell="B11" sqref="B11:I11"/>
    </sheetView>
  </sheetViews>
  <sheetFormatPr defaultRowHeight="12.75"/>
  <cols>
    <col min="1" max="1" width="19.5703125" style="783" customWidth="1"/>
    <col min="2" max="2" width="24.5703125" style="784" customWidth="1"/>
    <col min="3" max="3" width="78.5703125" style="784" customWidth="1"/>
    <col min="4" max="4" width="17.140625" style="784" bestFit="1" customWidth="1"/>
    <col min="5" max="5" width="25.5703125" style="784" customWidth="1"/>
    <col min="6" max="6" width="18.140625" style="784" bestFit="1" customWidth="1"/>
    <col min="7" max="7" width="21.42578125" style="784" customWidth="1"/>
    <col min="8" max="8" width="14.140625" style="783" bestFit="1" customWidth="1"/>
    <col min="9" max="9" width="16.5703125" style="784" bestFit="1" customWidth="1"/>
    <col min="10" max="257" width="9.140625" style="784"/>
    <col min="258" max="258" width="24.5703125" style="784" customWidth="1"/>
    <col min="259" max="259" width="71.7109375" style="784" customWidth="1"/>
    <col min="260" max="260" width="17.140625" style="784" bestFit="1" customWidth="1"/>
    <col min="261" max="261" width="16.7109375" style="784" bestFit="1" customWidth="1"/>
    <col min="262" max="262" width="16.85546875" style="784" bestFit="1" customWidth="1"/>
    <col min="263" max="263" width="21.42578125" style="784" customWidth="1"/>
    <col min="264" max="264" width="9.140625" style="784"/>
    <col min="265" max="265" width="16.5703125" style="784" bestFit="1" customWidth="1"/>
    <col min="266" max="513" width="9.140625" style="784"/>
    <col min="514" max="514" width="24.5703125" style="784" customWidth="1"/>
    <col min="515" max="515" width="71.7109375" style="784" customWidth="1"/>
    <col min="516" max="516" width="17.140625" style="784" bestFit="1" customWidth="1"/>
    <col min="517" max="517" width="16.7109375" style="784" bestFit="1" customWidth="1"/>
    <col min="518" max="518" width="16.85546875" style="784" bestFit="1" customWidth="1"/>
    <col min="519" max="519" width="21.42578125" style="784" customWidth="1"/>
    <col min="520" max="520" width="9.140625" style="784"/>
    <col min="521" max="521" width="16.5703125" style="784" bestFit="1" customWidth="1"/>
    <col min="522" max="769" width="9.140625" style="784"/>
    <col min="770" max="770" width="24.5703125" style="784" customWidth="1"/>
    <col min="771" max="771" width="71.7109375" style="784" customWidth="1"/>
    <col min="772" max="772" width="17.140625" style="784" bestFit="1" customWidth="1"/>
    <col min="773" max="773" width="16.7109375" style="784" bestFit="1" customWidth="1"/>
    <col min="774" max="774" width="16.85546875" style="784" bestFit="1" customWidth="1"/>
    <col min="775" max="775" width="21.42578125" style="784" customWidth="1"/>
    <col min="776" max="776" width="9.140625" style="784"/>
    <col min="777" max="777" width="16.5703125" style="784" bestFit="1" customWidth="1"/>
    <col min="778" max="1025" width="9.140625" style="784"/>
    <col min="1026" max="1026" width="24.5703125" style="784" customWidth="1"/>
    <col min="1027" max="1027" width="71.7109375" style="784" customWidth="1"/>
    <col min="1028" max="1028" width="17.140625" style="784" bestFit="1" customWidth="1"/>
    <col min="1029" max="1029" width="16.7109375" style="784" bestFit="1" customWidth="1"/>
    <col min="1030" max="1030" width="16.85546875" style="784" bestFit="1" customWidth="1"/>
    <col min="1031" max="1031" width="21.42578125" style="784" customWidth="1"/>
    <col min="1032" max="1032" width="9.140625" style="784"/>
    <col min="1033" max="1033" width="16.5703125" style="784" bestFit="1" customWidth="1"/>
    <col min="1034" max="1281" width="9.140625" style="784"/>
    <col min="1282" max="1282" width="24.5703125" style="784" customWidth="1"/>
    <col min="1283" max="1283" width="71.7109375" style="784" customWidth="1"/>
    <col min="1284" max="1284" width="17.140625" style="784" bestFit="1" customWidth="1"/>
    <col min="1285" max="1285" width="16.7109375" style="784" bestFit="1" customWidth="1"/>
    <col min="1286" max="1286" width="16.85546875" style="784" bestFit="1" customWidth="1"/>
    <col min="1287" max="1287" width="21.42578125" style="784" customWidth="1"/>
    <col min="1288" max="1288" width="9.140625" style="784"/>
    <col min="1289" max="1289" width="16.5703125" style="784" bestFit="1" customWidth="1"/>
    <col min="1290" max="1537" width="9.140625" style="784"/>
    <col min="1538" max="1538" width="24.5703125" style="784" customWidth="1"/>
    <col min="1539" max="1539" width="71.7109375" style="784" customWidth="1"/>
    <col min="1540" max="1540" width="17.140625" style="784" bestFit="1" customWidth="1"/>
    <col min="1541" max="1541" width="16.7109375" style="784" bestFit="1" customWidth="1"/>
    <col min="1542" max="1542" width="16.85546875" style="784" bestFit="1" customWidth="1"/>
    <col min="1543" max="1543" width="21.42578125" style="784" customWidth="1"/>
    <col min="1544" max="1544" width="9.140625" style="784"/>
    <col min="1545" max="1545" width="16.5703125" style="784" bestFit="1" customWidth="1"/>
    <col min="1546" max="1793" width="9.140625" style="784"/>
    <col min="1794" max="1794" width="24.5703125" style="784" customWidth="1"/>
    <col min="1795" max="1795" width="71.7109375" style="784" customWidth="1"/>
    <col min="1796" max="1796" width="17.140625" style="784" bestFit="1" customWidth="1"/>
    <col min="1797" max="1797" width="16.7109375" style="784" bestFit="1" customWidth="1"/>
    <col min="1798" max="1798" width="16.85546875" style="784" bestFit="1" customWidth="1"/>
    <col min="1799" max="1799" width="21.42578125" style="784" customWidth="1"/>
    <col min="1800" max="1800" width="9.140625" style="784"/>
    <col min="1801" max="1801" width="16.5703125" style="784" bestFit="1" customWidth="1"/>
    <col min="1802" max="2049" width="9.140625" style="784"/>
    <col min="2050" max="2050" width="24.5703125" style="784" customWidth="1"/>
    <col min="2051" max="2051" width="71.7109375" style="784" customWidth="1"/>
    <col min="2052" max="2052" width="17.140625" style="784" bestFit="1" customWidth="1"/>
    <col min="2053" max="2053" width="16.7109375" style="784" bestFit="1" customWidth="1"/>
    <col min="2054" max="2054" width="16.85546875" style="784" bestFit="1" customWidth="1"/>
    <col min="2055" max="2055" width="21.42578125" style="784" customWidth="1"/>
    <col min="2056" max="2056" width="9.140625" style="784"/>
    <col min="2057" max="2057" width="16.5703125" style="784" bestFit="1" customWidth="1"/>
    <col min="2058" max="2305" width="9.140625" style="784"/>
    <col min="2306" max="2306" width="24.5703125" style="784" customWidth="1"/>
    <col min="2307" max="2307" width="71.7109375" style="784" customWidth="1"/>
    <col min="2308" max="2308" width="17.140625" style="784" bestFit="1" customWidth="1"/>
    <col min="2309" max="2309" width="16.7109375" style="784" bestFit="1" customWidth="1"/>
    <col min="2310" max="2310" width="16.85546875" style="784" bestFit="1" customWidth="1"/>
    <col min="2311" max="2311" width="21.42578125" style="784" customWidth="1"/>
    <col min="2312" max="2312" width="9.140625" style="784"/>
    <col min="2313" max="2313" width="16.5703125" style="784" bestFit="1" customWidth="1"/>
    <col min="2314" max="2561" width="9.140625" style="784"/>
    <col min="2562" max="2562" width="24.5703125" style="784" customWidth="1"/>
    <col min="2563" max="2563" width="71.7109375" style="784" customWidth="1"/>
    <col min="2564" max="2564" width="17.140625" style="784" bestFit="1" customWidth="1"/>
    <col min="2565" max="2565" width="16.7109375" style="784" bestFit="1" customWidth="1"/>
    <col min="2566" max="2566" width="16.85546875" style="784" bestFit="1" customWidth="1"/>
    <col min="2567" max="2567" width="21.42578125" style="784" customWidth="1"/>
    <col min="2568" max="2568" width="9.140625" style="784"/>
    <col min="2569" max="2569" width="16.5703125" style="784" bestFit="1" customWidth="1"/>
    <col min="2570" max="2817" width="9.140625" style="784"/>
    <col min="2818" max="2818" width="24.5703125" style="784" customWidth="1"/>
    <col min="2819" max="2819" width="71.7109375" style="784" customWidth="1"/>
    <col min="2820" max="2820" width="17.140625" style="784" bestFit="1" customWidth="1"/>
    <col min="2821" max="2821" width="16.7109375" style="784" bestFit="1" customWidth="1"/>
    <col min="2822" max="2822" width="16.85546875" style="784" bestFit="1" customWidth="1"/>
    <col min="2823" max="2823" width="21.42578125" style="784" customWidth="1"/>
    <col min="2824" max="2824" width="9.140625" style="784"/>
    <col min="2825" max="2825" width="16.5703125" style="784" bestFit="1" customWidth="1"/>
    <col min="2826" max="3073" width="9.140625" style="784"/>
    <col min="3074" max="3074" width="24.5703125" style="784" customWidth="1"/>
    <col min="3075" max="3075" width="71.7109375" style="784" customWidth="1"/>
    <col min="3076" max="3076" width="17.140625" style="784" bestFit="1" customWidth="1"/>
    <col min="3077" max="3077" width="16.7109375" style="784" bestFit="1" customWidth="1"/>
    <col min="3078" max="3078" width="16.85546875" style="784" bestFit="1" customWidth="1"/>
    <col min="3079" max="3079" width="21.42578125" style="784" customWidth="1"/>
    <col min="3080" max="3080" width="9.140625" style="784"/>
    <col min="3081" max="3081" width="16.5703125" style="784" bestFit="1" customWidth="1"/>
    <col min="3082" max="3329" width="9.140625" style="784"/>
    <col min="3330" max="3330" width="24.5703125" style="784" customWidth="1"/>
    <col min="3331" max="3331" width="71.7109375" style="784" customWidth="1"/>
    <col min="3332" max="3332" width="17.140625" style="784" bestFit="1" customWidth="1"/>
    <col min="3333" max="3333" width="16.7109375" style="784" bestFit="1" customWidth="1"/>
    <col min="3334" max="3334" width="16.85546875" style="784" bestFit="1" customWidth="1"/>
    <col min="3335" max="3335" width="21.42578125" style="784" customWidth="1"/>
    <col min="3336" max="3336" width="9.140625" style="784"/>
    <col min="3337" max="3337" width="16.5703125" style="784" bestFit="1" customWidth="1"/>
    <col min="3338" max="3585" width="9.140625" style="784"/>
    <col min="3586" max="3586" width="24.5703125" style="784" customWidth="1"/>
    <col min="3587" max="3587" width="71.7109375" style="784" customWidth="1"/>
    <col min="3588" max="3588" width="17.140625" style="784" bestFit="1" customWidth="1"/>
    <col min="3589" max="3589" width="16.7109375" style="784" bestFit="1" customWidth="1"/>
    <col min="3590" max="3590" width="16.85546875" style="784" bestFit="1" customWidth="1"/>
    <col min="3591" max="3591" width="21.42578125" style="784" customWidth="1"/>
    <col min="3592" max="3592" width="9.140625" style="784"/>
    <col min="3593" max="3593" width="16.5703125" style="784" bestFit="1" customWidth="1"/>
    <col min="3594" max="3841" width="9.140625" style="784"/>
    <col min="3842" max="3842" width="24.5703125" style="784" customWidth="1"/>
    <col min="3843" max="3843" width="71.7109375" style="784" customWidth="1"/>
    <col min="3844" max="3844" width="17.140625" style="784" bestFit="1" customWidth="1"/>
    <col min="3845" max="3845" width="16.7109375" style="784" bestFit="1" customWidth="1"/>
    <col min="3846" max="3846" width="16.85546875" style="784" bestFit="1" customWidth="1"/>
    <col min="3847" max="3847" width="21.42578125" style="784" customWidth="1"/>
    <col min="3848" max="3848" width="9.140625" style="784"/>
    <col min="3849" max="3849" width="16.5703125" style="784" bestFit="1" customWidth="1"/>
    <col min="3850" max="4097" width="9.140625" style="784"/>
    <col min="4098" max="4098" width="24.5703125" style="784" customWidth="1"/>
    <col min="4099" max="4099" width="71.7109375" style="784" customWidth="1"/>
    <col min="4100" max="4100" width="17.140625" style="784" bestFit="1" customWidth="1"/>
    <col min="4101" max="4101" width="16.7109375" style="784" bestFit="1" customWidth="1"/>
    <col min="4102" max="4102" width="16.85546875" style="784" bestFit="1" customWidth="1"/>
    <col min="4103" max="4103" width="21.42578125" style="784" customWidth="1"/>
    <col min="4104" max="4104" width="9.140625" style="784"/>
    <col min="4105" max="4105" width="16.5703125" style="784" bestFit="1" customWidth="1"/>
    <col min="4106" max="4353" width="9.140625" style="784"/>
    <col min="4354" max="4354" width="24.5703125" style="784" customWidth="1"/>
    <col min="4355" max="4355" width="71.7109375" style="784" customWidth="1"/>
    <col min="4356" max="4356" width="17.140625" style="784" bestFit="1" customWidth="1"/>
    <col min="4357" max="4357" width="16.7109375" style="784" bestFit="1" customWidth="1"/>
    <col min="4358" max="4358" width="16.85546875" style="784" bestFit="1" customWidth="1"/>
    <col min="4359" max="4359" width="21.42578125" style="784" customWidth="1"/>
    <col min="4360" max="4360" width="9.140625" style="784"/>
    <col min="4361" max="4361" width="16.5703125" style="784" bestFit="1" customWidth="1"/>
    <col min="4362" max="4609" width="9.140625" style="784"/>
    <col min="4610" max="4610" width="24.5703125" style="784" customWidth="1"/>
    <col min="4611" max="4611" width="71.7109375" style="784" customWidth="1"/>
    <col min="4612" max="4612" width="17.140625" style="784" bestFit="1" customWidth="1"/>
    <col min="4613" max="4613" width="16.7109375" style="784" bestFit="1" customWidth="1"/>
    <col min="4614" max="4614" width="16.85546875" style="784" bestFit="1" customWidth="1"/>
    <col min="4615" max="4615" width="21.42578125" style="784" customWidth="1"/>
    <col min="4616" max="4616" width="9.140625" style="784"/>
    <col min="4617" max="4617" width="16.5703125" style="784" bestFit="1" customWidth="1"/>
    <col min="4618" max="4865" width="9.140625" style="784"/>
    <col min="4866" max="4866" width="24.5703125" style="784" customWidth="1"/>
    <col min="4867" max="4867" width="71.7109375" style="784" customWidth="1"/>
    <col min="4868" max="4868" width="17.140625" style="784" bestFit="1" customWidth="1"/>
    <col min="4869" max="4869" width="16.7109375" style="784" bestFit="1" customWidth="1"/>
    <col min="4870" max="4870" width="16.85546875" style="784" bestFit="1" customWidth="1"/>
    <col min="4871" max="4871" width="21.42578125" style="784" customWidth="1"/>
    <col min="4872" max="4872" width="9.140625" style="784"/>
    <col min="4873" max="4873" width="16.5703125" style="784" bestFit="1" customWidth="1"/>
    <col min="4874" max="5121" width="9.140625" style="784"/>
    <col min="5122" max="5122" width="24.5703125" style="784" customWidth="1"/>
    <col min="5123" max="5123" width="71.7109375" style="784" customWidth="1"/>
    <col min="5124" max="5124" width="17.140625" style="784" bestFit="1" customWidth="1"/>
    <col min="5125" max="5125" width="16.7109375" style="784" bestFit="1" customWidth="1"/>
    <col min="5126" max="5126" width="16.85546875" style="784" bestFit="1" customWidth="1"/>
    <col min="5127" max="5127" width="21.42578125" style="784" customWidth="1"/>
    <col min="5128" max="5128" width="9.140625" style="784"/>
    <col min="5129" max="5129" width="16.5703125" style="784" bestFit="1" customWidth="1"/>
    <col min="5130" max="5377" width="9.140625" style="784"/>
    <col min="5378" max="5378" width="24.5703125" style="784" customWidth="1"/>
    <col min="5379" max="5379" width="71.7109375" style="784" customWidth="1"/>
    <col min="5380" max="5380" width="17.140625" style="784" bestFit="1" customWidth="1"/>
    <col min="5381" max="5381" width="16.7109375" style="784" bestFit="1" customWidth="1"/>
    <col min="5382" max="5382" width="16.85546875" style="784" bestFit="1" customWidth="1"/>
    <col min="5383" max="5383" width="21.42578125" style="784" customWidth="1"/>
    <col min="5384" max="5384" width="9.140625" style="784"/>
    <col min="5385" max="5385" width="16.5703125" style="784" bestFit="1" customWidth="1"/>
    <col min="5386" max="5633" width="9.140625" style="784"/>
    <col min="5634" max="5634" width="24.5703125" style="784" customWidth="1"/>
    <col min="5635" max="5635" width="71.7109375" style="784" customWidth="1"/>
    <col min="5636" max="5636" width="17.140625" style="784" bestFit="1" customWidth="1"/>
    <col min="5637" max="5637" width="16.7109375" style="784" bestFit="1" customWidth="1"/>
    <col min="5638" max="5638" width="16.85546875" style="784" bestFit="1" customWidth="1"/>
    <col min="5639" max="5639" width="21.42578125" style="784" customWidth="1"/>
    <col min="5640" max="5640" width="9.140625" style="784"/>
    <col min="5641" max="5641" width="16.5703125" style="784" bestFit="1" customWidth="1"/>
    <col min="5642" max="5889" width="9.140625" style="784"/>
    <col min="5890" max="5890" width="24.5703125" style="784" customWidth="1"/>
    <col min="5891" max="5891" width="71.7109375" style="784" customWidth="1"/>
    <col min="5892" max="5892" width="17.140625" style="784" bestFit="1" customWidth="1"/>
    <col min="5893" max="5893" width="16.7109375" style="784" bestFit="1" customWidth="1"/>
    <col min="5894" max="5894" width="16.85546875" style="784" bestFit="1" customWidth="1"/>
    <col min="5895" max="5895" width="21.42578125" style="784" customWidth="1"/>
    <col min="5896" max="5896" width="9.140625" style="784"/>
    <col min="5897" max="5897" width="16.5703125" style="784" bestFit="1" customWidth="1"/>
    <col min="5898" max="6145" width="9.140625" style="784"/>
    <col min="6146" max="6146" width="24.5703125" style="784" customWidth="1"/>
    <col min="6147" max="6147" width="71.7109375" style="784" customWidth="1"/>
    <col min="6148" max="6148" width="17.140625" style="784" bestFit="1" customWidth="1"/>
    <col min="6149" max="6149" width="16.7109375" style="784" bestFit="1" customWidth="1"/>
    <col min="6150" max="6150" width="16.85546875" style="784" bestFit="1" customWidth="1"/>
    <col min="6151" max="6151" width="21.42578125" style="784" customWidth="1"/>
    <col min="6152" max="6152" width="9.140625" style="784"/>
    <col min="6153" max="6153" width="16.5703125" style="784" bestFit="1" customWidth="1"/>
    <col min="6154" max="6401" width="9.140625" style="784"/>
    <col min="6402" max="6402" width="24.5703125" style="784" customWidth="1"/>
    <col min="6403" max="6403" width="71.7109375" style="784" customWidth="1"/>
    <col min="6404" max="6404" width="17.140625" style="784" bestFit="1" customWidth="1"/>
    <col min="6405" max="6405" width="16.7109375" style="784" bestFit="1" customWidth="1"/>
    <col min="6406" max="6406" width="16.85546875" style="784" bestFit="1" customWidth="1"/>
    <col min="6407" max="6407" width="21.42578125" style="784" customWidth="1"/>
    <col min="6408" max="6408" width="9.140625" style="784"/>
    <col min="6409" max="6409" width="16.5703125" style="784" bestFit="1" customWidth="1"/>
    <col min="6410" max="6657" width="9.140625" style="784"/>
    <col min="6658" max="6658" width="24.5703125" style="784" customWidth="1"/>
    <col min="6659" max="6659" width="71.7109375" style="784" customWidth="1"/>
    <col min="6660" max="6660" width="17.140625" style="784" bestFit="1" customWidth="1"/>
    <col min="6661" max="6661" width="16.7109375" style="784" bestFit="1" customWidth="1"/>
    <col min="6662" max="6662" width="16.85546875" style="784" bestFit="1" customWidth="1"/>
    <col min="6663" max="6663" width="21.42578125" style="784" customWidth="1"/>
    <col min="6664" max="6664" width="9.140625" style="784"/>
    <col min="6665" max="6665" width="16.5703125" style="784" bestFit="1" customWidth="1"/>
    <col min="6666" max="6913" width="9.140625" style="784"/>
    <col min="6914" max="6914" width="24.5703125" style="784" customWidth="1"/>
    <col min="6915" max="6915" width="71.7109375" style="784" customWidth="1"/>
    <col min="6916" max="6916" width="17.140625" style="784" bestFit="1" customWidth="1"/>
    <col min="6917" max="6917" width="16.7109375" style="784" bestFit="1" customWidth="1"/>
    <col min="6918" max="6918" width="16.85546875" style="784" bestFit="1" customWidth="1"/>
    <col min="6919" max="6919" width="21.42578125" style="784" customWidth="1"/>
    <col min="6920" max="6920" width="9.140625" style="784"/>
    <col min="6921" max="6921" width="16.5703125" style="784" bestFit="1" customWidth="1"/>
    <col min="6922" max="7169" width="9.140625" style="784"/>
    <col min="7170" max="7170" width="24.5703125" style="784" customWidth="1"/>
    <col min="7171" max="7171" width="71.7109375" style="784" customWidth="1"/>
    <col min="7172" max="7172" width="17.140625" style="784" bestFit="1" customWidth="1"/>
    <col min="7173" max="7173" width="16.7109375" style="784" bestFit="1" customWidth="1"/>
    <col min="7174" max="7174" width="16.85546875" style="784" bestFit="1" customWidth="1"/>
    <col min="7175" max="7175" width="21.42578125" style="784" customWidth="1"/>
    <col min="7176" max="7176" width="9.140625" style="784"/>
    <col min="7177" max="7177" width="16.5703125" style="784" bestFit="1" customWidth="1"/>
    <col min="7178" max="7425" width="9.140625" style="784"/>
    <col min="7426" max="7426" width="24.5703125" style="784" customWidth="1"/>
    <col min="7427" max="7427" width="71.7109375" style="784" customWidth="1"/>
    <col min="7428" max="7428" width="17.140625" style="784" bestFit="1" customWidth="1"/>
    <col min="7429" max="7429" width="16.7109375" style="784" bestFit="1" customWidth="1"/>
    <col min="7430" max="7430" width="16.85546875" style="784" bestFit="1" customWidth="1"/>
    <col min="7431" max="7431" width="21.42578125" style="784" customWidth="1"/>
    <col min="7432" max="7432" width="9.140625" style="784"/>
    <col min="7433" max="7433" width="16.5703125" style="784" bestFit="1" customWidth="1"/>
    <col min="7434" max="7681" width="9.140625" style="784"/>
    <col min="7682" max="7682" width="24.5703125" style="784" customWidth="1"/>
    <col min="7683" max="7683" width="71.7109375" style="784" customWidth="1"/>
    <col min="7684" max="7684" width="17.140625" style="784" bestFit="1" customWidth="1"/>
    <col min="7685" max="7685" width="16.7109375" style="784" bestFit="1" customWidth="1"/>
    <col min="7686" max="7686" width="16.85546875" style="784" bestFit="1" customWidth="1"/>
    <col min="7687" max="7687" width="21.42578125" style="784" customWidth="1"/>
    <col min="7688" max="7688" width="9.140625" style="784"/>
    <col min="7689" max="7689" width="16.5703125" style="784" bestFit="1" customWidth="1"/>
    <col min="7690" max="7937" width="9.140625" style="784"/>
    <col min="7938" max="7938" width="24.5703125" style="784" customWidth="1"/>
    <col min="7939" max="7939" width="71.7109375" style="784" customWidth="1"/>
    <col min="7940" max="7940" width="17.140625" style="784" bestFit="1" customWidth="1"/>
    <col min="7941" max="7941" width="16.7109375" style="784" bestFit="1" customWidth="1"/>
    <col min="7942" max="7942" width="16.85546875" style="784" bestFit="1" customWidth="1"/>
    <col min="7943" max="7943" width="21.42578125" style="784" customWidth="1"/>
    <col min="7944" max="7944" width="9.140625" style="784"/>
    <col min="7945" max="7945" width="16.5703125" style="784" bestFit="1" customWidth="1"/>
    <col min="7946" max="8193" width="9.140625" style="784"/>
    <col min="8194" max="8194" width="24.5703125" style="784" customWidth="1"/>
    <col min="8195" max="8195" width="71.7109375" style="784" customWidth="1"/>
    <col min="8196" max="8196" width="17.140625" style="784" bestFit="1" customWidth="1"/>
    <col min="8197" max="8197" width="16.7109375" style="784" bestFit="1" customWidth="1"/>
    <col min="8198" max="8198" width="16.85546875" style="784" bestFit="1" customWidth="1"/>
    <col min="8199" max="8199" width="21.42578125" style="784" customWidth="1"/>
    <col min="8200" max="8200" width="9.140625" style="784"/>
    <col min="8201" max="8201" width="16.5703125" style="784" bestFit="1" customWidth="1"/>
    <col min="8202" max="8449" width="9.140625" style="784"/>
    <col min="8450" max="8450" width="24.5703125" style="784" customWidth="1"/>
    <col min="8451" max="8451" width="71.7109375" style="784" customWidth="1"/>
    <col min="8452" max="8452" width="17.140625" style="784" bestFit="1" customWidth="1"/>
    <col min="8453" max="8453" width="16.7109375" style="784" bestFit="1" customWidth="1"/>
    <col min="8454" max="8454" width="16.85546875" style="784" bestFit="1" customWidth="1"/>
    <col min="8455" max="8455" width="21.42578125" style="784" customWidth="1"/>
    <col min="8456" max="8456" width="9.140625" style="784"/>
    <col min="8457" max="8457" width="16.5703125" style="784" bestFit="1" customWidth="1"/>
    <col min="8458" max="8705" width="9.140625" style="784"/>
    <col min="8706" max="8706" width="24.5703125" style="784" customWidth="1"/>
    <col min="8707" max="8707" width="71.7109375" style="784" customWidth="1"/>
    <col min="8708" max="8708" width="17.140625" style="784" bestFit="1" customWidth="1"/>
    <col min="8709" max="8709" width="16.7109375" style="784" bestFit="1" customWidth="1"/>
    <col min="8710" max="8710" width="16.85546875" style="784" bestFit="1" customWidth="1"/>
    <col min="8711" max="8711" width="21.42578125" style="784" customWidth="1"/>
    <col min="8712" max="8712" width="9.140625" style="784"/>
    <col min="8713" max="8713" width="16.5703125" style="784" bestFit="1" customWidth="1"/>
    <col min="8714" max="8961" width="9.140625" style="784"/>
    <col min="8962" max="8962" width="24.5703125" style="784" customWidth="1"/>
    <col min="8963" max="8963" width="71.7109375" style="784" customWidth="1"/>
    <col min="8964" max="8964" width="17.140625" style="784" bestFit="1" customWidth="1"/>
    <col min="8965" max="8965" width="16.7109375" style="784" bestFit="1" customWidth="1"/>
    <col min="8966" max="8966" width="16.85546875" style="784" bestFit="1" customWidth="1"/>
    <col min="8967" max="8967" width="21.42578125" style="784" customWidth="1"/>
    <col min="8968" max="8968" width="9.140625" style="784"/>
    <col min="8969" max="8969" width="16.5703125" style="784" bestFit="1" customWidth="1"/>
    <col min="8970" max="9217" width="9.140625" style="784"/>
    <col min="9218" max="9218" width="24.5703125" style="784" customWidth="1"/>
    <col min="9219" max="9219" width="71.7109375" style="784" customWidth="1"/>
    <col min="9220" max="9220" width="17.140625" style="784" bestFit="1" customWidth="1"/>
    <col min="9221" max="9221" width="16.7109375" style="784" bestFit="1" customWidth="1"/>
    <col min="9222" max="9222" width="16.85546875" style="784" bestFit="1" customWidth="1"/>
    <col min="9223" max="9223" width="21.42578125" style="784" customWidth="1"/>
    <col min="9224" max="9224" width="9.140625" style="784"/>
    <col min="9225" max="9225" width="16.5703125" style="784" bestFit="1" customWidth="1"/>
    <col min="9226" max="9473" width="9.140625" style="784"/>
    <col min="9474" max="9474" width="24.5703125" style="784" customWidth="1"/>
    <col min="9475" max="9475" width="71.7109375" style="784" customWidth="1"/>
    <col min="9476" max="9476" width="17.140625" style="784" bestFit="1" customWidth="1"/>
    <col min="9477" max="9477" width="16.7109375" style="784" bestFit="1" customWidth="1"/>
    <col min="9478" max="9478" width="16.85546875" style="784" bestFit="1" customWidth="1"/>
    <col min="9479" max="9479" width="21.42578125" style="784" customWidth="1"/>
    <col min="9480" max="9480" width="9.140625" style="784"/>
    <col min="9481" max="9481" width="16.5703125" style="784" bestFit="1" customWidth="1"/>
    <col min="9482" max="9729" width="9.140625" style="784"/>
    <col min="9730" max="9730" width="24.5703125" style="784" customWidth="1"/>
    <col min="9731" max="9731" width="71.7109375" style="784" customWidth="1"/>
    <col min="9732" max="9732" width="17.140625" style="784" bestFit="1" customWidth="1"/>
    <col min="9733" max="9733" width="16.7109375" style="784" bestFit="1" customWidth="1"/>
    <col min="9734" max="9734" width="16.85546875" style="784" bestFit="1" customWidth="1"/>
    <col min="9735" max="9735" width="21.42578125" style="784" customWidth="1"/>
    <col min="9736" max="9736" width="9.140625" style="784"/>
    <col min="9737" max="9737" width="16.5703125" style="784" bestFit="1" customWidth="1"/>
    <col min="9738" max="9985" width="9.140625" style="784"/>
    <col min="9986" max="9986" width="24.5703125" style="784" customWidth="1"/>
    <col min="9987" max="9987" width="71.7109375" style="784" customWidth="1"/>
    <col min="9988" max="9988" width="17.140625" style="784" bestFit="1" customWidth="1"/>
    <col min="9989" max="9989" width="16.7109375" style="784" bestFit="1" customWidth="1"/>
    <col min="9990" max="9990" width="16.85546875" style="784" bestFit="1" customWidth="1"/>
    <col min="9991" max="9991" width="21.42578125" style="784" customWidth="1"/>
    <col min="9992" max="9992" width="9.140625" style="784"/>
    <col min="9993" max="9993" width="16.5703125" style="784" bestFit="1" customWidth="1"/>
    <col min="9994" max="10241" width="9.140625" style="784"/>
    <col min="10242" max="10242" width="24.5703125" style="784" customWidth="1"/>
    <col min="10243" max="10243" width="71.7109375" style="784" customWidth="1"/>
    <col min="10244" max="10244" width="17.140625" style="784" bestFit="1" customWidth="1"/>
    <col min="10245" max="10245" width="16.7109375" style="784" bestFit="1" customWidth="1"/>
    <col min="10246" max="10246" width="16.85546875" style="784" bestFit="1" customWidth="1"/>
    <col min="10247" max="10247" width="21.42578125" style="784" customWidth="1"/>
    <col min="10248" max="10248" width="9.140625" style="784"/>
    <col min="10249" max="10249" width="16.5703125" style="784" bestFit="1" customWidth="1"/>
    <col min="10250" max="10497" width="9.140625" style="784"/>
    <col min="10498" max="10498" width="24.5703125" style="784" customWidth="1"/>
    <col min="10499" max="10499" width="71.7109375" style="784" customWidth="1"/>
    <col min="10500" max="10500" width="17.140625" style="784" bestFit="1" customWidth="1"/>
    <col min="10501" max="10501" width="16.7109375" style="784" bestFit="1" customWidth="1"/>
    <col min="10502" max="10502" width="16.85546875" style="784" bestFit="1" customWidth="1"/>
    <col min="10503" max="10503" width="21.42578125" style="784" customWidth="1"/>
    <col min="10504" max="10504" width="9.140625" style="784"/>
    <col min="10505" max="10505" width="16.5703125" style="784" bestFit="1" customWidth="1"/>
    <col min="10506" max="10753" width="9.140625" style="784"/>
    <col min="10754" max="10754" width="24.5703125" style="784" customWidth="1"/>
    <col min="10755" max="10755" width="71.7109375" style="784" customWidth="1"/>
    <col min="10756" max="10756" width="17.140625" style="784" bestFit="1" customWidth="1"/>
    <col min="10757" max="10757" width="16.7109375" style="784" bestFit="1" customWidth="1"/>
    <col min="10758" max="10758" width="16.85546875" style="784" bestFit="1" customWidth="1"/>
    <col min="10759" max="10759" width="21.42578125" style="784" customWidth="1"/>
    <col min="10760" max="10760" width="9.140625" style="784"/>
    <col min="10761" max="10761" width="16.5703125" style="784" bestFit="1" customWidth="1"/>
    <col min="10762" max="11009" width="9.140625" style="784"/>
    <col min="11010" max="11010" width="24.5703125" style="784" customWidth="1"/>
    <col min="11011" max="11011" width="71.7109375" style="784" customWidth="1"/>
    <col min="11012" max="11012" width="17.140625" style="784" bestFit="1" customWidth="1"/>
    <col min="11013" max="11013" width="16.7109375" style="784" bestFit="1" customWidth="1"/>
    <col min="11014" max="11014" width="16.85546875" style="784" bestFit="1" customWidth="1"/>
    <col min="11015" max="11015" width="21.42578125" style="784" customWidth="1"/>
    <col min="11016" max="11016" width="9.140625" style="784"/>
    <col min="11017" max="11017" width="16.5703125" style="784" bestFit="1" customWidth="1"/>
    <col min="11018" max="11265" width="9.140625" style="784"/>
    <col min="11266" max="11266" width="24.5703125" style="784" customWidth="1"/>
    <col min="11267" max="11267" width="71.7109375" style="784" customWidth="1"/>
    <col min="11268" max="11268" width="17.140625" style="784" bestFit="1" customWidth="1"/>
    <col min="11269" max="11269" width="16.7109375" style="784" bestFit="1" customWidth="1"/>
    <col min="11270" max="11270" width="16.85546875" style="784" bestFit="1" customWidth="1"/>
    <col min="11271" max="11271" width="21.42578125" style="784" customWidth="1"/>
    <col min="11272" max="11272" width="9.140625" style="784"/>
    <col min="11273" max="11273" width="16.5703125" style="784" bestFit="1" customWidth="1"/>
    <col min="11274" max="11521" width="9.140625" style="784"/>
    <col min="11522" max="11522" width="24.5703125" style="784" customWidth="1"/>
    <col min="11523" max="11523" width="71.7109375" style="784" customWidth="1"/>
    <col min="11524" max="11524" width="17.140625" style="784" bestFit="1" customWidth="1"/>
    <col min="11525" max="11525" width="16.7109375" style="784" bestFit="1" customWidth="1"/>
    <col min="11526" max="11526" width="16.85546875" style="784" bestFit="1" customWidth="1"/>
    <col min="11527" max="11527" width="21.42578125" style="784" customWidth="1"/>
    <col min="11528" max="11528" width="9.140625" style="784"/>
    <col min="11529" max="11529" width="16.5703125" style="784" bestFit="1" customWidth="1"/>
    <col min="11530" max="11777" width="9.140625" style="784"/>
    <col min="11778" max="11778" width="24.5703125" style="784" customWidth="1"/>
    <col min="11779" max="11779" width="71.7109375" style="784" customWidth="1"/>
    <col min="11780" max="11780" width="17.140625" style="784" bestFit="1" customWidth="1"/>
    <col min="11781" max="11781" width="16.7109375" style="784" bestFit="1" customWidth="1"/>
    <col min="11782" max="11782" width="16.85546875" style="784" bestFit="1" customWidth="1"/>
    <col min="11783" max="11783" width="21.42578125" style="784" customWidth="1"/>
    <col min="11784" max="11784" width="9.140625" style="784"/>
    <col min="11785" max="11785" width="16.5703125" style="784" bestFit="1" customWidth="1"/>
    <col min="11786" max="12033" width="9.140625" style="784"/>
    <col min="12034" max="12034" width="24.5703125" style="784" customWidth="1"/>
    <col min="12035" max="12035" width="71.7109375" style="784" customWidth="1"/>
    <col min="12036" max="12036" width="17.140625" style="784" bestFit="1" customWidth="1"/>
    <col min="12037" max="12037" width="16.7109375" style="784" bestFit="1" customWidth="1"/>
    <col min="12038" max="12038" width="16.85546875" style="784" bestFit="1" customWidth="1"/>
    <col min="12039" max="12039" width="21.42578125" style="784" customWidth="1"/>
    <col min="12040" max="12040" width="9.140625" style="784"/>
    <col min="12041" max="12041" width="16.5703125" style="784" bestFit="1" customWidth="1"/>
    <col min="12042" max="12289" width="9.140625" style="784"/>
    <col min="12290" max="12290" width="24.5703125" style="784" customWidth="1"/>
    <col min="12291" max="12291" width="71.7109375" style="784" customWidth="1"/>
    <col min="12292" max="12292" width="17.140625" style="784" bestFit="1" customWidth="1"/>
    <col min="12293" max="12293" width="16.7109375" style="784" bestFit="1" customWidth="1"/>
    <col min="12294" max="12294" width="16.85546875" style="784" bestFit="1" customWidth="1"/>
    <col min="12295" max="12295" width="21.42578125" style="784" customWidth="1"/>
    <col min="12296" max="12296" width="9.140625" style="784"/>
    <col min="12297" max="12297" width="16.5703125" style="784" bestFit="1" customWidth="1"/>
    <col min="12298" max="12545" width="9.140625" style="784"/>
    <col min="12546" max="12546" width="24.5703125" style="784" customWidth="1"/>
    <col min="12547" max="12547" width="71.7109375" style="784" customWidth="1"/>
    <col min="12548" max="12548" width="17.140625" style="784" bestFit="1" customWidth="1"/>
    <col min="12549" max="12549" width="16.7109375" style="784" bestFit="1" customWidth="1"/>
    <col min="12550" max="12550" width="16.85546875" style="784" bestFit="1" customWidth="1"/>
    <col min="12551" max="12551" width="21.42578125" style="784" customWidth="1"/>
    <col min="12552" max="12552" width="9.140625" style="784"/>
    <col min="12553" max="12553" width="16.5703125" style="784" bestFit="1" customWidth="1"/>
    <col min="12554" max="12801" width="9.140625" style="784"/>
    <col min="12802" max="12802" width="24.5703125" style="784" customWidth="1"/>
    <col min="12803" max="12803" width="71.7109375" style="784" customWidth="1"/>
    <col min="12804" max="12804" width="17.140625" style="784" bestFit="1" customWidth="1"/>
    <col min="12805" max="12805" width="16.7109375" style="784" bestFit="1" customWidth="1"/>
    <col min="12806" max="12806" width="16.85546875" style="784" bestFit="1" customWidth="1"/>
    <col min="12807" max="12807" width="21.42578125" style="784" customWidth="1"/>
    <col min="12808" max="12808" width="9.140625" style="784"/>
    <col min="12809" max="12809" width="16.5703125" style="784" bestFit="1" customWidth="1"/>
    <col min="12810" max="13057" width="9.140625" style="784"/>
    <col min="13058" max="13058" width="24.5703125" style="784" customWidth="1"/>
    <col min="13059" max="13059" width="71.7109375" style="784" customWidth="1"/>
    <col min="13060" max="13060" width="17.140625" style="784" bestFit="1" customWidth="1"/>
    <col min="13061" max="13061" width="16.7109375" style="784" bestFit="1" customWidth="1"/>
    <col min="13062" max="13062" width="16.85546875" style="784" bestFit="1" customWidth="1"/>
    <col min="13063" max="13063" width="21.42578125" style="784" customWidth="1"/>
    <col min="13064" max="13064" width="9.140625" style="784"/>
    <col min="13065" max="13065" width="16.5703125" style="784" bestFit="1" customWidth="1"/>
    <col min="13066" max="13313" width="9.140625" style="784"/>
    <col min="13314" max="13314" width="24.5703125" style="784" customWidth="1"/>
    <col min="13315" max="13315" width="71.7109375" style="784" customWidth="1"/>
    <col min="13316" max="13316" width="17.140625" style="784" bestFit="1" customWidth="1"/>
    <col min="13317" max="13317" width="16.7109375" style="784" bestFit="1" customWidth="1"/>
    <col min="13318" max="13318" width="16.85546875" style="784" bestFit="1" customWidth="1"/>
    <col min="13319" max="13319" width="21.42578125" style="784" customWidth="1"/>
    <col min="13320" max="13320" width="9.140625" style="784"/>
    <col min="13321" max="13321" width="16.5703125" style="784" bestFit="1" customWidth="1"/>
    <col min="13322" max="13569" width="9.140625" style="784"/>
    <col min="13570" max="13570" width="24.5703125" style="784" customWidth="1"/>
    <col min="13571" max="13571" width="71.7109375" style="784" customWidth="1"/>
    <col min="13572" max="13572" width="17.140625" style="784" bestFit="1" customWidth="1"/>
    <col min="13573" max="13573" width="16.7109375" style="784" bestFit="1" customWidth="1"/>
    <col min="13574" max="13574" width="16.85546875" style="784" bestFit="1" customWidth="1"/>
    <col min="13575" max="13575" width="21.42578125" style="784" customWidth="1"/>
    <col min="13576" max="13576" width="9.140625" style="784"/>
    <col min="13577" max="13577" width="16.5703125" style="784" bestFit="1" customWidth="1"/>
    <col min="13578" max="13825" width="9.140625" style="784"/>
    <col min="13826" max="13826" width="24.5703125" style="784" customWidth="1"/>
    <col min="13827" max="13827" width="71.7109375" style="784" customWidth="1"/>
    <col min="13828" max="13828" width="17.140625" style="784" bestFit="1" customWidth="1"/>
    <col min="13829" max="13829" width="16.7109375" style="784" bestFit="1" customWidth="1"/>
    <col min="13830" max="13830" width="16.85546875" style="784" bestFit="1" customWidth="1"/>
    <col min="13831" max="13831" width="21.42578125" style="784" customWidth="1"/>
    <col min="13832" max="13832" width="9.140625" style="784"/>
    <col min="13833" max="13833" width="16.5703125" style="784" bestFit="1" customWidth="1"/>
    <col min="13834" max="14081" width="9.140625" style="784"/>
    <col min="14082" max="14082" width="24.5703125" style="784" customWidth="1"/>
    <col min="14083" max="14083" width="71.7109375" style="784" customWidth="1"/>
    <col min="14084" max="14084" width="17.140625" style="784" bestFit="1" customWidth="1"/>
    <col min="14085" max="14085" width="16.7109375" style="784" bestFit="1" customWidth="1"/>
    <col min="14086" max="14086" width="16.85546875" style="784" bestFit="1" customWidth="1"/>
    <col min="14087" max="14087" width="21.42578125" style="784" customWidth="1"/>
    <col min="14088" max="14088" width="9.140625" style="784"/>
    <col min="14089" max="14089" width="16.5703125" style="784" bestFit="1" customWidth="1"/>
    <col min="14090" max="14337" width="9.140625" style="784"/>
    <col min="14338" max="14338" width="24.5703125" style="784" customWidth="1"/>
    <col min="14339" max="14339" width="71.7109375" style="784" customWidth="1"/>
    <col min="14340" max="14340" width="17.140625" style="784" bestFit="1" customWidth="1"/>
    <col min="14341" max="14341" width="16.7109375" style="784" bestFit="1" customWidth="1"/>
    <col min="14342" max="14342" width="16.85546875" style="784" bestFit="1" customWidth="1"/>
    <col min="14343" max="14343" width="21.42578125" style="784" customWidth="1"/>
    <col min="14344" max="14344" width="9.140625" style="784"/>
    <col min="14345" max="14345" width="16.5703125" style="784" bestFit="1" customWidth="1"/>
    <col min="14346" max="14593" width="9.140625" style="784"/>
    <col min="14594" max="14594" width="24.5703125" style="784" customWidth="1"/>
    <col min="14595" max="14595" width="71.7109375" style="784" customWidth="1"/>
    <col min="14596" max="14596" width="17.140625" style="784" bestFit="1" customWidth="1"/>
    <col min="14597" max="14597" width="16.7109375" style="784" bestFit="1" customWidth="1"/>
    <col min="14598" max="14598" width="16.85546875" style="784" bestFit="1" customWidth="1"/>
    <col min="14599" max="14599" width="21.42578125" style="784" customWidth="1"/>
    <col min="14600" max="14600" width="9.140625" style="784"/>
    <col min="14601" max="14601" width="16.5703125" style="784" bestFit="1" customWidth="1"/>
    <col min="14602" max="14849" width="9.140625" style="784"/>
    <col min="14850" max="14850" width="24.5703125" style="784" customWidth="1"/>
    <col min="14851" max="14851" width="71.7109375" style="784" customWidth="1"/>
    <col min="14852" max="14852" width="17.140625" style="784" bestFit="1" customWidth="1"/>
    <col min="14853" max="14853" width="16.7109375" style="784" bestFit="1" customWidth="1"/>
    <col min="14854" max="14854" width="16.85546875" style="784" bestFit="1" customWidth="1"/>
    <col min="14855" max="14855" width="21.42578125" style="784" customWidth="1"/>
    <col min="14856" max="14856" width="9.140625" style="784"/>
    <col min="14857" max="14857" width="16.5703125" style="784" bestFit="1" customWidth="1"/>
    <col min="14858" max="15105" width="9.140625" style="784"/>
    <col min="15106" max="15106" width="24.5703125" style="784" customWidth="1"/>
    <col min="15107" max="15107" width="71.7109375" style="784" customWidth="1"/>
    <col min="15108" max="15108" width="17.140625" style="784" bestFit="1" customWidth="1"/>
    <col min="15109" max="15109" width="16.7109375" style="784" bestFit="1" customWidth="1"/>
    <col min="15110" max="15110" width="16.85546875" style="784" bestFit="1" customWidth="1"/>
    <col min="15111" max="15111" width="21.42578125" style="784" customWidth="1"/>
    <col min="15112" max="15112" width="9.140625" style="784"/>
    <col min="15113" max="15113" width="16.5703125" style="784" bestFit="1" customWidth="1"/>
    <col min="15114" max="15361" width="9.140625" style="784"/>
    <col min="15362" max="15362" width="24.5703125" style="784" customWidth="1"/>
    <col min="15363" max="15363" width="71.7109375" style="784" customWidth="1"/>
    <col min="15364" max="15364" width="17.140625" style="784" bestFit="1" customWidth="1"/>
    <col min="15365" max="15365" width="16.7109375" style="784" bestFit="1" customWidth="1"/>
    <col min="15366" max="15366" width="16.85546875" style="784" bestFit="1" customWidth="1"/>
    <col min="15367" max="15367" width="21.42578125" style="784" customWidth="1"/>
    <col min="15368" max="15368" width="9.140625" style="784"/>
    <col min="15369" max="15369" width="16.5703125" style="784" bestFit="1" customWidth="1"/>
    <col min="15370" max="15617" width="9.140625" style="784"/>
    <col min="15618" max="15618" width="24.5703125" style="784" customWidth="1"/>
    <col min="15619" max="15619" width="71.7109375" style="784" customWidth="1"/>
    <col min="15620" max="15620" width="17.140625" style="784" bestFit="1" customWidth="1"/>
    <col min="15621" max="15621" width="16.7109375" style="784" bestFit="1" customWidth="1"/>
    <col min="15622" max="15622" width="16.85546875" style="784" bestFit="1" customWidth="1"/>
    <col min="15623" max="15623" width="21.42578125" style="784" customWidth="1"/>
    <col min="15624" max="15624" width="9.140625" style="784"/>
    <col min="15625" max="15625" width="16.5703125" style="784" bestFit="1" customWidth="1"/>
    <col min="15626" max="15873" width="9.140625" style="784"/>
    <col min="15874" max="15874" width="24.5703125" style="784" customWidth="1"/>
    <col min="15875" max="15875" width="71.7109375" style="784" customWidth="1"/>
    <col min="15876" max="15876" width="17.140625" style="784" bestFit="1" customWidth="1"/>
    <col min="15877" max="15877" width="16.7109375" style="784" bestFit="1" customWidth="1"/>
    <col min="15878" max="15878" width="16.85546875" style="784" bestFit="1" customWidth="1"/>
    <col min="15879" max="15879" width="21.42578125" style="784" customWidth="1"/>
    <col min="15880" max="15880" width="9.140625" style="784"/>
    <col min="15881" max="15881" width="16.5703125" style="784" bestFit="1" customWidth="1"/>
    <col min="15882" max="16129" width="9.140625" style="784"/>
    <col min="16130" max="16130" width="24.5703125" style="784" customWidth="1"/>
    <col min="16131" max="16131" width="71.7109375" style="784" customWidth="1"/>
    <col min="16132" max="16132" width="17.140625" style="784" bestFit="1" customWidth="1"/>
    <col min="16133" max="16133" width="16.7109375" style="784" bestFit="1" customWidth="1"/>
    <col min="16134" max="16134" width="16.85546875" style="784" bestFit="1" customWidth="1"/>
    <col min="16135" max="16135" width="21.42578125" style="784" customWidth="1"/>
    <col min="16136" max="16136" width="9.140625" style="784"/>
    <col min="16137" max="16137" width="16.5703125" style="784" bestFit="1" customWidth="1"/>
    <col min="16138" max="16384" width="9.140625" style="784"/>
  </cols>
  <sheetData>
    <row r="3" spans="1:7" ht="15">
      <c r="A3" s="815" t="s">
        <v>1971</v>
      </c>
    </row>
    <row r="4" spans="1:7" ht="15.75" thickBot="1">
      <c r="A4" s="815" t="s">
        <v>1972</v>
      </c>
    </row>
    <row r="5" spans="1:7" s="821" customFormat="1" ht="6" thickBot="1">
      <c r="B5" s="816"/>
      <c r="C5" s="817"/>
      <c r="D5" s="818"/>
      <c r="E5" s="819"/>
      <c r="F5" s="819"/>
      <c r="G5" s="820"/>
    </row>
    <row r="6" spans="1:7" s="824" customFormat="1" ht="60" customHeight="1">
      <c r="A6" s="822"/>
      <c r="B6" s="823"/>
      <c r="C6" s="1251" t="s">
        <v>3</v>
      </c>
      <c r="D6" s="1904" t="s">
        <v>13727</v>
      </c>
      <c r="E6" s="1905"/>
      <c r="F6" s="1916"/>
      <c r="G6" s="1917"/>
    </row>
    <row r="7" spans="1:7" s="824" customFormat="1" ht="51.75" customHeight="1" thickBot="1">
      <c r="A7" s="822"/>
      <c r="B7" s="825"/>
      <c r="C7" s="1252" t="s">
        <v>4</v>
      </c>
      <c r="D7" s="1152" t="s">
        <v>7</v>
      </c>
      <c r="E7" s="1262">
        <f>'BDI '!K31</f>
        <v>0.26369999999999999</v>
      </c>
      <c r="F7" s="1918"/>
      <c r="G7" s="1919"/>
    </row>
    <row r="8" spans="1:7" s="826" customFormat="1" ht="15" customHeight="1" thickBot="1">
      <c r="B8" s="1908" t="s">
        <v>2089</v>
      </c>
      <c r="C8" s="1909"/>
      <c r="D8" s="1909"/>
      <c r="E8" s="1909"/>
      <c r="F8" s="1909"/>
      <c r="G8" s="1910"/>
    </row>
    <row r="9" spans="1:7" s="821" customFormat="1" ht="6" thickBot="1">
      <c r="B9" s="816"/>
      <c r="C9" s="817"/>
      <c r="D9" s="818"/>
      <c r="E9" s="819"/>
      <c r="F9" s="819"/>
      <c r="G9" s="820"/>
    </row>
    <row r="10" spans="1:7" s="827" customFormat="1" ht="15" customHeight="1">
      <c r="B10" s="956" t="s">
        <v>8</v>
      </c>
      <c r="C10" s="829" t="str">
        <f>'COMP. ELETRICO '!C7</f>
        <v>UNIDADE BÁSICA DE SAÚDE DO GUTIERREZ</v>
      </c>
      <c r="D10" s="829"/>
      <c r="E10" s="829"/>
      <c r="F10" s="957" t="s">
        <v>9</v>
      </c>
      <c r="G10" s="958">
        <f ca="1">'COMP. ELETRICO '!G7</f>
        <v>43395</v>
      </c>
    </row>
    <row r="11" spans="1:7" s="834" customFormat="1" ht="33" customHeight="1">
      <c r="B11" s="956" t="s">
        <v>10</v>
      </c>
      <c r="C11" s="1861" t="str">
        <f>'COMP. ELETRICO '!C8:E8</f>
        <v>RUA ARARAS, ESQ. DIREITA COM RUA BIGUÁ, ESQ. ESQUERDA COM ARUA ARAPONGAS, S/Nº, BAIRRO CONJUNTO HABITACIONAL GUTIERREZ, PRIMAVERA DO LESTE -MT</v>
      </c>
      <c r="D11" s="1861"/>
      <c r="E11" s="1861"/>
      <c r="F11" s="1255" t="s">
        <v>11</v>
      </c>
      <c r="G11" s="1263">
        <f>'ENCARGOS SOCIAIS'!E46</f>
        <v>0.88800000000000012</v>
      </c>
    </row>
    <row r="12" spans="1:7" s="834" customFormat="1" ht="16.5" thickBot="1">
      <c r="B12" s="921"/>
      <c r="C12" s="836"/>
      <c r="D12" s="836"/>
      <c r="E12" s="836"/>
      <c r="F12" s="839" t="s">
        <v>2504</v>
      </c>
      <c r="G12" s="1265" t="str">
        <f>'COMP. ELETRICO '!G9</f>
        <v>CONSTRUÇÃO</v>
      </c>
    </row>
    <row r="13" spans="1:7" s="841" customFormat="1" ht="6" thickBot="1">
      <c r="B13" s="924"/>
      <c r="C13" s="848"/>
      <c r="D13" s="849"/>
      <c r="E13" s="850"/>
      <c r="F13" s="850"/>
      <c r="G13" s="925"/>
    </row>
    <row r="14" spans="1:7" s="834" customFormat="1" ht="18.75" thickBot="1">
      <c r="B14" s="1920" t="s">
        <v>1907</v>
      </c>
      <c r="C14" s="1912"/>
      <c r="D14" s="1912"/>
      <c r="E14" s="1912"/>
      <c r="F14" s="1912"/>
      <c r="G14" s="1921"/>
    </row>
    <row r="15" spans="1:7" s="841" customFormat="1" ht="6" thickBot="1">
      <c r="B15" s="924"/>
      <c r="C15" s="848"/>
      <c r="D15" s="849"/>
      <c r="E15" s="850"/>
      <c r="F15" s="850"/>
      <c r="G15" s="925"/>
    </row>
    <row r="16" spans="1:7" s="785" customFormat="1" ht="9.9499999999999993" customHeight="1" thickBot="1">
      <c r="B16" s="926"/>
      <c r="C16" s="853"/>
      <c r="D16" s="853"/>
      <c r="E16" s="853"/>
      <c r="F16" s="853"/>
      <c r="G16" s="927"/>
    </row>
    <row r="17" spans="1:10" s="761" customFormat="1" ht="39.75" customHeight="1">
      <c r="B17" s="999" t="s">
        <v>1231</v>
      </c>
      <c r="C17" s="1809" t="str">
        <f>CONCATENATE("FORNECIMENTO E INSTALAÇÃO DE ",C20)</f>
        <v>FORNECIMENTO E INSTALAÇÃO DE CAIXA DE EQUALIZAÇÃO DE EMBUTIR, COM BARRAMENTO E 9 TERMINAIS, APROX. 26X26X10 CM</v>
      </c>
      <c r="D17" s="1928"/>
      <c r="E17" s="1928"/>
      <c r="F17" s="1928"/>
      <c r="G17" s="1000" t="s">
        <v>30</v>
      </c>
      <c r="H17" s="964">
        <f>G23</f>
        <v>301.49</v>
      </c>
      <c r="I17" s="764"/>
    </row>
    <row r="18" spans="1:10" s="761" customFormat="1" ht="31.5">
      <c r="B18" s="1001" t="s">
        <v>1204</v>
      </c>
      <c r="C18" s="1016" t="s">
        <v>1169</v>
      </c>
      <c r="D18" s="1016" t="s">
        <v>30</v>
      </c>
      <c r="E18" s="1016" t="s">
        <v>1170</v>
      </c>
      <c r="F18" s="1017" t="s">
        <v>1171</v>
      </c>
      <c r="G18" s="1018" t="s">
        <v>1172</v>
      </c>
      <c r="I18" s="764"/>
    </row>
    <row r="19" spans="1:10" s="761" customFormat="1" ht="15.75">
      <c r="B19" s="1795" t="s">
        <v>1173</v>
      </c>
      <c r="C19" s="1796"/>
      <c r="D19" s="1796"/>
      <c r="E19" s="1796"/>
      <c r="F19" s="1796"/>
      <c r="G19" s="1797"/>
      <c r="I19" s="764"/>
      <c r="J19" s="761" t="s">
        <v>1233</v>
      </c>
    </row>
    <row r="20" spans="1:10" s="761" customFormat="1" ht="30">
      <c r="B20" s="444" t="s">
        <v>1213</v>
      </c>
      <c r="C20" s="445" t="s">
        <v>1232</v>
      </c>
      <c r="D20" s="446" t="s">
        <v>30</v>
      </c>
      <c r="E20" s="515">
        <v>1</v>
      </c>
      <c r="F20" s="515">
        <f>D30</f>
        <v>296.07</v>
      </c>
      <c r="G20" s="997">
        <f>TRUNC(F20*E20,2)</f>
        <v>296.07</v>
      </c>
      <c r="I20" s="764"/>
    </row>
    <row r="21" spans="1:10" s="761" customFormat="1" ht="15.75">
      <c r="B21" s="1795" t="s">
        <v>1174</v>
      </c>
      <c r="C21" s="1796"/>
      <c r="D21" s="1796"/>
      <c r="E21" s="1796"/>
      <c r="F21" s="1796"/>
      <c r="G21" s="1797"/>
      <c r="I21" s="764"/>
    </row>
    <row r="22" spans="1:10" s="761" customFormat="1" ht="16.5" thickBot="1">
      <c r="A22" s="767" t="s">
        <v>1972</v>
      </c>
      <c r="B22" s="1003">
        <v>88264</v>
      </c>
      <c r="C22" s="555" t="str">
        <f>IF($A22="INSUMO",VLOOKUP($B22,'BANCO DE DADOS MAIO INSUMOS'!$A:$D,2,FALSE),VLOOKUP($B22,'BANCO DE DADOS MAIO SERVIÇOS'!$A:$D,2,FALSE))</f>
        <v>ELETRICISTA COM ENCARGOS COMPLEMENTARES</v>
      </c>
      <c r="D22" s="787" t="str">
        <f>IF($A22="INSUMO",VLOOKUP($B22,'BANCO DE DADOS MAIO INSUMOS'!$A:$D,3,FALSE),VLOOKUP($B22,'BANCO DE DADOS MAIO SERVIÇOS'!$A:$D,3,FALSE))</f>
        <v>H</v>
      </c>
      <c r="E22" s="1004">
        <v>0.3</v>
      </c>
      <c r="F22" s="789">
        <f>IF($A22="INSUMO",VLOOKUP($B22,'BANCO DE DADOS MAIO INSUMOS'!$A:$D,4,FALSE),VLOOKUP($B22,'BANCO DE DADOS MAIO SERVIÇOS'!$A:$D,4,FALSE))</f>
        <v>18.07</v>
      </c>
      <c r="G22" s="1005">
        <f>TRUNC(F22*E22,2)</f>
        <v>5.42</v>
      </c>
      <c r="I22" s="764"/>
    </row>
    <row r="23" spans="1:10" s="761" customFormat="1" ht="16.5" customHeight="1" thickBot="1">
      <c r="B23" s="1924" t="s">
        <v>2837</v>
      </c>
      <c r="C23" s="1924"/>
      <c r="D23" s="1924"/>
      <c r="E23" s="1924"/>
      <c r="F23" s="1006" t="s">
        <v>1175</v>
      </c>
      <c r="G23" s="1007">
        <f>SUM(G19:G22)</f>
        <v>301.49</v>
      </c>
      <c r="I23" s="764"/>
    </row>
    <row r="24" spans="1:10" s="774" customFormat="1" ht="27.75" customHeight="1" thickBot="1">
      <c r="B24" s="1924"/>
      <c r="C24" s="1924"/>
      <c r="D24" s="1924"/>
      <c r="E24" s="1924"/>
      <c r="F24" s="640"/>
      <c r="G24" s="641"/>
    </row>
    <row r="25" spans="1:10" s="774" customFormat="1" ht="31.5">
      <c r="B25" s="529"/>
      <c r="C25" s="501" t="s">
        <v>1232</v>
      </c>
      <c r="D25" s="501"/>
      <c r="E25" s="530"/>
      <c r="F25" s="531" t="s">
        <v>30</v>
      </c>
      <c r="G25" s="532" t="s">
        <v>30</v>
      </c>
    </row>
    <row r="26" spans="1:10" s="774" customFormat="1" ht="31.5">
      <c r="B26" s="504" t="s">
        <v>1205</v>
      </c>
      <c r="C26" s="505" t="s">
        <v>1206</v>
      </c>
      <c r="D26" s="506" t="s">
        <v>1207</v>
      </c>
      <c r="E26" s="507" t="s">
        <v>1208</v>
      </c>
      <c r="F26" s="642" t="s">
        <v>1209</v>
      </c>
      <c r="G26" s="508" t="s">
        <v>1210</v>
      </c>
    </row>
    <row r="27" spans="1:10" s="774" customFormat="1" ht="15">
      <c r="B27" s="1410">
        <v>43250</v>
      </c>
      <c r="C27" s="533" t="s">
        <v>13768</v>
      </c>
      <c r="D27" s="534">
        <v>296.07</v>
      </c>
      <c r="E27" s="539" t="s">
        <v>13769</v>
      </c>
      <c r="F27" s="751" t="s">
        <v>1224</v>
      </c>
      <c r="G27" s="536" t="s">
        <v>2050</v>
      </c>
    </row>
    <row r="28" spans="1:10" s="774" customFormat="1" ht="15">
      <c r="B28" s="1410">
        <v>43255</v>
      </c>
      <c r="C28" s="510" t="s">
        <v>13749</v>
      </c>
      <c r="D28" s="511">
        <v>469.54</v>
      </c>
      <c r="E28" s="512" t="s">
        <v>13750</v>
      </c>
      <c r="F28" s="752" t="s">
        <v>7970</v>
      </c>
      <c r="G28" s="514" t="s">
        <v>13770</v>
      </c>
    </row>
    <row r="29" spans="1:10" s="774" customFormat="1" ht="15">
      <c r="B29" s="1397">
        <v>43256</v>
      </c>
      <c r="C29" s="510" t="s">
        <v>13752</v>
      </c>
      <c r="D29" s="511">
        <v>197.22</v>
      </c>
      <c r="E29" s="512" t="s">
        <v>7972</v>
      </c>
      <c r="F29" s="752" t="s">
        <v>7973</v>
      </c>
      <c r="G29" s="514" t="s">
        <v>7974</v>
      </c>
    </row>
    <row r="30" spans="1:10" s="774" customFormat="1" ht="16.5" thickBot="1">
      <c r="B30" s="697"/>
      <c r="C30" s="698" t="s">
        <v>1211</v>
      </c>
      <c r="D30" s="699">
        <f>MEDIAN(D27:D29)</f>
        <v>296.07</v>
      </c>
      <c r="E30" s="700"/>
      <c r="F30" s="643"/>
      <c r="G30" s="701"/>
    </row>
    <row r="31" spans="1:10" s="794" customFormat="1" ht="16.5" thickBot="1">
      <c r="B31" s="644"/>
      <c r="C31" s="645"/>
      <c r="D31" s="645"/>
      <c r="E31" s="645"/>
      <c r="F31" s="645"/>
      <c r="G31" s="645"/>
    </row>
    <row r="32" spans="1:10" s="761" customFormat="1" ht="15.75">
      <c r="B32" s="999" t="s">
        <v>1234</v>
      </c>
      <c r="C32" s="1809" t="str">
        <f>CONCATENATE("FORNECIMENTO E INSTALAÇÃO DE ",C35)</f>
        <v>FORNECIMENTO E INSTALAÇÃO DE CONECTOR DE MEDIÇÃO C/ 2 PARAFUSOS</v>
      </c>
      <c r="D32" s="1928"/>
      <c r="E32" s="1928"/>
      <c r="F32" s="1928"/>
      <c r="G32" s="1000" t="s">
        <v>30</v>
      </c>
      <c r="H32" s="964">
        <f>G39</f>
        <v>19.11</v>
      </c>
      <c r="I32" s="764"/>
    </row>
    <row r="33" spans="1:9" s="761" customFormat="1" ht="31.5">
      <c r="B33" s="1001" t="s">
        <v>1204</v>
      </c>
      <c r="C33" s="1016" t="s">
        <v>1169</v>
      </c>
      <c r="D33" s="1016" t="s">
        <v>30</v>
      </c>
      <c r="E33" s="1016" t="s">
        <v>1170</v>
      </c>
      <c r="F33" s="1017" t="s">
        <v>1171</v>
      </c>
      <c r="G33" s="1018" t="s">
        <v>1172</v>
      </c>
      <c r="I33" s="764"/>
    </row>
    <row r="34" spans="1:9" s="761" customFormat="1" ht="15.75">
      <c r="B34" s="1795" t="s">
        <v>1173</v>
      </c>
      <c r="C34" s="1796"/>
      <c r="D34" s="1796"/>
      <c r="E34" s="1796"/>
      <c r="F34" s="1796"/>
      <c r="G34" s="1797"/>
      <c r="I34" s="764"/>
    </row>
    <row r="35" spans="1:9" s="761" customFormat="1" ht="15">
      <c r="B35" s="444" t="s">
        <v>1213</v>
      </c>
      <c r="C35" s="445" t="s">
        <v>1235</v>
      </c>
      <c r="D35" s="446" t="s">
        <v>30</v>
      </c>
      <c r="E35" s="515">
        <v>1</v>
      </c>
      <c r="F35" s="515">
        <f>D46</f>
        <v>14.28</v>
      </c>
      <c r="G35" s="997">
        <f>TRUNC(F35*E35,2)</f>
        <v>14.28</v>
      </c>
      <c r="I35" s="764"/>
    </row>
    <row r="36" spans="1:9" s="761" customFormat="1" ht="15.75">
      <c r="B36" s="1795" t="s">
        <v>1174</v>
      </c>
      <c r="C36" s="1796"/>
      <c r="D36" s="1796"/>
      <c r="E36" s="1796"/>
      <c r="F36" s="1796"/>
      <c r="G36" s="1797"/>
      <c r="I36" s="764"/>
    </row>
    <row r="37" spans="1:9" s="761" customFormat="1" ht="15.75">
      <c r="A37" s="767" t="s">
        <v>1972</v>
      </c>
      <c r="B37" s="633">
        <v>88264</v>
      </c>
      <c r="C37" s="554" t="str">
        <f>IF($A37="INSUMO",VLOOKUP($B37,'BANCO DE DADOS MAIO INSUMOS'!$A:$D,2,FALSE),VLOOKUP($B37,'BANCO DE DADOS MAIO SERVIÇOS'!$A:$D,2,FALSE))</f>
        <v>ELETRICISTA COM ENCARGOS COMPLEMENTARES</v>
      </c>
      <c r="D37" s="769" t="str">
        <f>IF($A37="INSUMO",VLOOKUP($B37,'BANCO DE DADOS MAIO INSUMOS'!$A:$D,3,FALSE),VLOOKUP($B37,'BANCO DE DADOS MAIO SERVIÇOS'!$A:$D,3,FALSE))</f>
        <v>H</v>
      </c>
      <c r="E37" s="634">
        <v>0.15</v>
      </c>
      <c r="F37" s="771">
        <f>IF($A37="INSUMO",VLOOKUP($B37,'BANCO DE DADOS MAIO INSUMOS'!$A:$D,4,FALSE),VLOOKUP($B37,'BANCO DE DADOS MAIO SERVIÇOS'!$A:$D,4,FALSE))</f>
        <v>18.07</v>
      </c>
      <c r="G37" s="635">
        <f>TRUNC(F37*E37,2)</f>
        <v>2.71</v>
      </c>
      <c r="I37" s="764"/>
    </row>
    <row r="38" spans="1:9" s="774" customFormat="1" ht="16.5" thickBot="1">
      <c r="A38" s="767" t="s">
        <v>1972</v>
      </c>
      <c r="B38" s="1003">
        <v>88316</v>
      </c>
      <c r="C38" s="555" t="str">
        <f>IF($A38="INSUMO",VLOOKUP($B38,'BANCO DE DADOS MAIO INSUMOS'!$A:$D,2,FALSE),VLOOKUP($B38,'BANCO DE DADOS MAIO SERVIÇOS'!$A:$D,2,FALSE))</f>
        <v>SERVENTE COM ENCARGOS COMPLEMENTARES</v>
      </c>
      <c r="D38" s="787" t="str">
        <f>IF($A38="INSUMO",VLOOKUP($B38,'BANCO DE DADOS MAIO INSUMOS'!$A:$D,3,FALSE),VLOOKUP($B38,'BANCO DE DADOS MAIO SERVIÇOS'!$A:$D,3,FALSE))</f>
        <v>H</v>
      </c>
      <c r="E38" s="1004">
        <v>0.15</v>
      </c>
      <c r="F38" s="789">
        <f>IF($A38="INSUMO",VLOOKUP($B38,'BANCO DE DADOS MAIO INSUMOS'!$A:$D,4,FALSE),VLOOKUP($B38,'BANCO DE DADOS MAIO SERVIÇOS'!$A:$D,4,FALSE))</f>
        <v>14.16</v>
      </c>
      <c r="G38" s="1005">
        <f>TRUNC(F38*E38,2)</f>
        <v>2.12</v>
      </c>
    </row>
    <row r="39" spans="1:9" s="774" customFormat="1" ht="16.5" thickBot="1">
      <c r="B39" s="949" t="s">
        <v>2404</v>
      </c>
      <c r="C39" s="537"/>
      <c r="D39" s="537"/>
      <c r="E39" s="537"/>
      <c r="F39" s="1006" t="s">
        <v>1175</v>
      </c>
      <c r="G39" s="1007">
        <f>SUM(G34:G38)</f>
        <v>19.11</v>
      </c>
    </row>
    <row r="40" spans="1:9" s="774" customFormat="1" ht="15.75" thickBot="1">
      <c r="B40" s="949"/>
      <c r="C40" s="537"/>
      <c r="D40" s="537"/>
      <c r="E40" s="537"/>
      <c r="F40" s="537"/>
      <c r="G40" s="537"/>
    </row>
    <row r="41" spans="1:9" s="774" customFormat="1" ht="15.75">
      <c r="B41" s="682"/>
      <c r="C41" s="501" t="s">
        <v>1235</v>
      </c>
      <c r="D41" s="683"/>
      <c r="E41" s="684"/>
      <c r="F41" s="663"/>
      <c r="G41" s="685" t="s">
        <v>30</v>
      </c>
    </row>
    <row r="42" spans="1:9" s="774" customFormat="1" ht="31.5">
      <c r="B42" s="504" t="s">
        <v>1205</v>
      </c>
      <c r="C42" s="505" t="s">
        <v>1206</v>
      </c>
      <c r="D42" s="506" t="s">
        <v>1207</v>
      </c>
      <c r="E42" s="507" t="s">
        <v>1208</v>
      </c>
      <c r="F42" s="642" t="s">
        <v>1209</v>
      </c>
      <c r="G42" s="508" t="s">
        <v>1210</v>
      </c>
    </row>
    <row r="43" spans="1:9" s="774" customFormat="1" ht="15">
      <c r="B43" s="1410">
        <v>43250</v>
      </c>
      <c r="C43" s="533" t="s">
        <v>1236</v>
      </c>
      <c r="D43" s="534">
        <v>14.28</v>
      </c>
      <c r="E43" s="539" t="s">
        <v>1237</v>
      </c>
      <c r="F43" s="751" t="s">
        <v>1238</v>
      </c>
      <c r="G43" s="536" t="s">
        <v>13757</v>
      </c>
    </row>
    <row r="44" spans="1:9" s="774" customFormat="1" ht="15">
      <c r="B44" s="1410">
        <v>43250</v>
      </c>
      <c r="C44" s="510" t="s">
        <v>13768</v>
      </c>
      <c r="D44" s="511">
        <v>14.04</v>
      </c>
      <c r="E44" s="512" t="s">
        <v>13769</v>
      </c>
      <c r="F44" s="752" t="s">
        <v>1224</v>
      </c>
      <c r="G44" s="514" t="s">
        <v>2050</v>
      </c>
    </row>
    <row r="45" spans="1:9" s="774" customFormat="1" ht="15">
      <c r="B45" s="1410">
        <v>43255</v>
      </c>
      <c r="C45" s="533" t="s">
        <v>13749</v>
      </c>
      <c r="D45" s="534">
        <v>21.03</v>
      </c>
      <c r="E45" s="539" t="s">
        <v>13750</v>
      </c>
      <c r="F45" s="751" t="s">
        <v>7970</v>
      </c>
      <c r="G45" s="536" t="s">
        <v>13770</v>
      </c>
    </row>
    <row r="46" spans="1:9" s="774" customFormat="1" ht="16.5" thickBot="1">
      <c r="B46" s="697"/>
      <c r="C46" s="698" t="s">
        <v>1211</v>
      </c>
      <c r="D46" s="699">
        <f>MEDIAN(D43:D45)</f>
        <v>14.28</v>
      </c>
      <c r="E46" s="700"/>
      <c r="F46" s="643"/>
      <c r="G46" s="701"/>
    </row>
    <row r="47" spans="1:9" s="794" customFormat="1" ht="16.5" thickBot="1">
      <c r="B47" s="644"/>
      <c r="C47" s="645"/>
      <c r="D47" s="645"/>
      <c r="E47" s="645"/>
      <c r="F47" s="645"/>
      <c r="G47" s="645"/>
    </row>
    <row r="48" spans="1:9" s="764" customFormat="1" ht="30.75" customHeight="1">
      <c r="A48" s="761"/>
      <c r="B48" s="999" t="s">
        <v>1240</v>
      </c>
      <c r="C48" s="1809" t="s">
        <v>1241</v>
      </c>
      <c r="D48" s="1928"/>
      <c r="E48" s="1928"/>
      <c r="F48" s="1928"/>
      <c r="G48" s="1000" t="s">
        <v>30</v>
      </c>
      <c r="H48" s="964">
        <f>G57</f>
        <v>12.629999999999999</v>
      </c>
    </row>
    <row r="49" spans="1:9" s="764" customFormat="1" ht="31.5">
      <c r="A49" s="761"/>
      <c r="B49" s="1001" t="s">
        <v>1204</v>
      </c>
      <c r="C49" s="1016" t="s">
        <v>1169</v>
      </c>
      <c r="D49" s="1016" t="s">
        <v>30</v>
      </c>
      <c r="E49" s="1016" t="s">
        <v>1170</v>
      </c>
      <c r="F49" s="1017" t="s">
        <v>1171</v>
      </c>
      <c r="G49" s="1018" t="s">
        <v>1172</v>
      </c>
      <c r="H49" s="761"/>
    </row>
    <row r="50" spans="1:9" s="761" customFormat="1" ht="15.75">
      <c r="B50" s="1795" t="s">
        <v>1173</v>
      </c>
      <c r="C50" s="1796"/>
      <c r="D50" s="1796"/>
      <c r="E50" s="1796"/>
      <c r="F50" s="1796"/>
      <c r="G50" s="1797"/>
      <c r="I50" s="764"/>
    </row>
    <row r="51" spans="1:9" s="764" customFormat="1" ht="15">
      <c r="A51" s="761"/>
      <c r="B51" s="444" t="s">
        <v>1213</v>
      </c>
      <c r="C51" s="445" t="str">
        <f>C59</f>
        <v>CARTUCHO PARA SOLDA EXOTÉRMICA N° 90</v>
      </c>
      <c r="D51" s="446" t="s">
        <v>30</v>
      </c>
      <c r="E51" s="515">
        <v>1</v>
      </c>
      <c r="F51" s="515">
        <f>D64</f>
        <v>6.75</v>
      </c>
      <c r="G51" s="997">
        <f>TRUNC(F51*E51,2)</f>
        <v>6.75</v>
      </c>
      <c r="H51" s="761"/>
    </row>
    <row r="52" spans="1:9" s="764" customFormat="1" ht="15">
      <c r="A52" s="761"/>
      <c r="B52" s="444" t="s">
        <v>1213</v>
      </c>
      <c r="C52" s="445" t="str">
        <f>C66</f>
        <v>MOLDE PARA SOLDA EXOTÉRMICA, CABO-HASTE, 35mm²</v>
      </c>
      <c r="D52" s="446" t="s">
        <v>30</v>
      </c>
      <c r="E52" s="998">
        <v>0.04</v>
      </c>
      <c r="F52" s="515">
        <f>D71</f>
        <v>66.599999999999994</v>
      </c>
      <c r="G52" s="997">
        <f>TRUNC(F52*E52,2)</f>
        <v>2.66</v>
      </c>
      <c r="H52" s="761"/>
    </row>
    <row r="53" spans="1:9" s="764" customFormat="1" ht="15">
      <c r="A53" s="761"/>
      <c r="B53" s="444" t="s">
        <v>1213</v>
      </c>
      <c r="C53" s="445" t="str">
        <f>C73</f>
        <v>PALITO IGNITOR PRA SOLDA EXOTERMICA</v>
      </c>
      <c r="D53" s="446" t="s">
        <v>30</v>
      </c>
      <c r="E53" s="998">
        <v>1</v>
      </c>
      <c r="F53" s="515">
        <f>D78</f>
        <v>0.65</v>
      </c>
      <c r="G53" s="997">
        <f>TRUNC(F53*E53,2)</f>
        <v>0.65</v>
      </c>
      <c r="H53" s="935"/>
    </row>
    <row r="54" spans="1:9" s="761" customFormat="1" ht="15.75">
      <c r="B54" s="1795" t="s">
        <v>1174</v>
      </c>
      <c r="C54" s="1796"/>
      <c r="D54" s="1796"/>
      <c r="E54" s="1796"/>
      <c r="F54" s="1796"/>
      <c r="G54" s="1797"/>
      <c r="I54" s="764"/>
    </row>
    <row r="55" spans="1:9" s="761" customFormat="1" ht="15.75">
      <c r="A55" s="767" t="s">
        <v>1972</v>
      </c>
      <c r="B55" s="633">
        <v>88264</v>
      </c>
      <c r="C55" s="554" t="str">
        <f>IF($A55="INSUMO",VLOOKUP($B55,'BANCO DE DADOS MAIO INSUMOS'!$A:$D,2,FALSE),VLOOKUP($B55,'BANCO DE DADOS MAIO SERVIÇOS'!$A:$D,2,FALSE))</f>
        <v>ELETRICISTA COM ENCARGOS COMPLEMENTARES</v>
      </c>
      <c r="D55" s="769" t="str">
        <f>IF($A55="INSUMO",VLOOKUP($B55,'BANCO DE DADOS MAIO INSUMOS'!$A:$D,3,FALSE),VLOOKUP($B55,'BANCO DE DADOS MAIO SERVIÇOS'!$A:$D,3,FALSE))</f>
        <v>H</v>
      </c>
      <c r="E55" s="634">
        <v>0.08</v>
      </c>
      <c r="F55" s="771">
        <f>IF($A55="INSUMO",VLOOKUP($B55,'BANCO DE DADOS MAIO INSUMOS'!$A:$D,4,FALSE),VLOOKUP($B55,'BANCO DE DADOS MAIO SERVIÇOS'!$A:$D,4,FALSE))</f>
        <v>18.07</v>
      </c>
      <c r="G55" s="635">
        <f>TRUNC(F55*E55,2)</f>
        <v>1.44</v>
      </c>
    </row>
    <row r="56" spans="1:9" s="761" customFormat="1" ht="16.5" thickBot="1">
      <c r="A56" s="767" t="s">
        <v>1972</v>
      </c>
      <c r="B56" s="1003">
        <v>88316</v>
      </c>
      <c r="C56" s="555" t="str">
        <f>IF($A56="INSUMO",VLOOKUP($B56,'BANCO DE DADOS MAIO INSUMOS'!$A:$D,2,FALSE),VLOOKUP($B56,'BANCO DE DADOS MAIO SERVIÇOS'!$A:$D,2,FALSE))</f>
        <v>SERVENTE COM ENCARGOS COMPLEMENTARES</v>
      </c>
      <c r="D56" s="787" t="str">
        <f>IF($A56="INSUMO",VLOOKUP($B56,'BANCO DE DADOS MAIO INSUMOS'!$A:$D,3,FALSE),VLOOKUP($B56,'BANCO DE DADOS MAIO SERVIÇOS'!$A:$D,3,FALSE))</f>
        <v>H</v>
      </c>
      <c r="E56" s="1004">
        <v>0.08</v>
      </c>
      <c r="F56" s="789">
        <f>IF($A56="INSUMO",VLOOKUP($B56,'BANCO DE DADOS MAIO INSUMOS'!$A:$D,4,FALSE),VLOOKUP($B56,'BANCO DE DADOS MAIO SERVIÇOS'!$A:$D,4,FALSE))</f>
        <v>14.16</v>
      </c>
      <c r="G56" s="1005">
        <f>TRUNC(F56*E56,2)</f>
        <v>1.1299999999999999</v>
      </c>
    </row>
    <row r="57" spans="1:9" s="761" customFormat="1" ht="16.5" thickBot="1">
      <c r="B57" s="949" t="s">
        <v>2405</v>
      </c>
      <c r="C57" s="537"/>
      <c r="D57" s="537"/>
      <c r="E57" s="537"/>
      <c r="F57" s="1006" t="s">
        <v>1175</v>
      </c>
      <c r="G57" s="1007">
        <f>SUM(G50:G56)</f>
        <v>12.629999999999999</v>
      </c>
    </row>
    <row r="58" spans="1:9" s="761" customFormat="1" ht="15.75" thickBot="1">
      <c r="B58" s="931"/>
      <c r="C58" s="775"/>
      <c r="D58" s="775"/>
      <c r="E58" s="775"/>
    </row>
    <row r="59" spans="1:9" s="761" customFormat="1" ht="15.75">
      <c r="B59" s="541"/>
      <c r="C59" s="501" t="s">
        <v>1242</v>
      </c>
      <c r="D59" s="542"/>
      <c r="E59" s="543"/>
      <c r="F59" s="959"/>
      <c r="G59" s="685" t="s">
        <v>30</v>
      </c>
    </row>
    <row r="60" spans="1:9" s="761" customFormat="1" ht="31.5">
      <c r="B60" s="504" t="s">
        <v>1205</v>
      </c>
      <c r="C60" s="505" t="s">
        <v>1206</v>
      </c>
      <c r="D60" s="506" t="s">
        <v>1207</v>
      </c>
      <c r="E60" s="507" t="s">
        <v>1208</v>
      </c>
      <c r="F60" s="642" t="s">
        <v>1209</v>
      </c>
      <c r="G60" s="508" t="s">
        <v>1210</v>
      </c>
    </row>
    <row r="61" spans="1:9" s="761" customFormat="1" ht="15">
      <c r="B61" s="1410">
        <v>43250</v>
      </c>
      <c r="C61" s="533" t="s">
        <v>1236</v>
      </c>
      <c r="D61" s="534">
        <v>6.48</v>
      </c>
      <c r="E61" s="539" t="s">
        <v>1237</v>
      </c>
      <c r="F61" s="751" t="s">
        <v>1238</v>
      </c>
      <c r="G61" s="536" t="s">
        <v>13757</v>
      </c>
    </row>
    <row r="62" spans="1:9" s="761" customFormat="1" ht="15">
      <c r="B62" s="1410">
        <v>43250</v>
      </c>
      <c r="C62" s="510" t="s">
        <v>13768</v>
      </c>
      <c r="D62" s="511">
        <v>6.75</v>
      </c>
      <c r="E62" s="512" t="s">
        <v>13769</v>
      </c>
      <c r="F62" s="752" t="s">
        <v>1224</v>
      </c>
      <c r="G62" s="514" t="s">
        <v>2050</v>
      </c>
    </row>
    <row r="63" spans="1:9" s="761" customFormat="1" ht="15">
      <c r="B63" s="1410">
        <v>43255</v>
      </c>
      <c r="C63" s="510" t="s">
        <v>13749</v>
      </c>
      <c r="D63" s="511">
        <v>12.84</v>
      </c>
      <c r="E63" s="517" t="s">
        <v>13750</v>
      </c>
      <c r="F63" s="752" t="s">
        <v>7970</v>
      </c>
      <c r="G63" s="514" t="s">
        <v>13770</v>
      </c>
    </row>
    <row r="64" spans="1:9" s="761" customFormat="1" ht="16.5" thickBot="1">
      <c r="B64" s="697"/>
      <c r="C64" s="698" t="s">
        <v>1211</v>
      </c>
      <c r="D64" s="699">
        <f>MEDIAN(D61:D63)</f>
        <v>6.75</v>
      </c>
      <c r="E64" s="700"/>
      <c r="F64" s="643"/>
      <c r="G64" s="518"/>
    </row>
    <row r="65" spans="2:10" s="961" customFormat="1" ht="16.5" thickBot="1">
      <c r="B65" s="459"/>
      <c r="C65" s="460"/>
      <c r="D65" s="461"/>
      <c r="E65" s="462"/>
      <c r="F65" s="960"/>
      <c r="G65" s="463"/>
    </row>
    <row r="66" spans="2:10" s="761" customFormat="1" ht="15.75">
      <c r="B66" s="682"/>
      <c r="C66" s="501" t="s">
        <v>1244</v>
      </c>
      <c r="D66" s="542"/>
      <c r="E66" s="543"/>
      <c r="F66" s="959"/>
      <c r="G66" s="685" t="s">
        <v>30</v>
      </c>
    </row>
    <row r="67" spans="2:10" s="761" customFormat="1" ht="31.5">
      <c r="B67" s="504" t="s">
        <v>1205</v>
      </c>
      <c r="C67" s="505" t="s">
        <v>1206</v>
      </c>
      <c r="D67" s="506" t="s">
        <v>1207</v>
      </c>
      <c r="E67" s="507" t="s">
        <v>1208</v>
      </c>
      <c r="F67" s="642" t="s">
        <v>1209</v>
      </c>
      <c r="G67" s="508" t="s">
        <v>1210</v>
      </c>
    </row>
    <row r="68" spans="2:10" s="761" customFormat="1" ht="15">
      <c r="B68" s="1410">
        <v>43250</v>
      </c>
      <c r="C68" s="533" t="s">
        <v>1236</v>
      </c>
      <c r="D68" s="534">
        <v>58.47</v>
      </c>
      <c r="E68" s="539" t="s">
        <v>1237</v>
      </c>
      <c r="F68" s="751" t="s">
        <v>1238</v>
      </c>
      <c r="G68" s="536" t="s">
        <v>13757</v>
      </c>
    </row>
    <row r="69" spans="2:10" s="761" customFormat="1" ht="15">
      <c r="B69" s="1410">
        <v>43250</v>
      </c>
      <c r="C69" s="533" t="s">
        <v>13768</v>
      </c>
      <c r="D69" s="534">
        <v>66.599999999999994</v>
      </c>
      <c r="E69" s="539" t="s">
        <v>13769</v>
      </c>
      <c r="F69" s="751" t="s">
        <v>1224</v>
      </c>
      <c r="G69" s="536" t="s">
        <v>2050</v>
      </c>
    </row>
    <row r="70" spans="2:10" s="761" customFormat="1" ht="15">
      <c r="B70" s="1410">
        <v>43255</v>
      </c>
      <c r="C70" s="533" t="s">
        <v>13749</v>
      </c>
      <c r="D70" s="534">
        <v>130</v>
      </c>
      <c r="E70" s="535" t="s">
        <v>13750</v>
      </c>
      <c r="F70" s="751" t="s">
        <v>7970</v>
      </c>
      <c r="G70" s="536" t="s">
        <v>13770</v>
      </c>
    </row>
    <row r="71" spans="2:10" s="761" customFormat="1" ht="16.5" thickBot="1">
      <c r="B71" s="697"/>
      <c r="C71" s="698" t="s">
        <v>1211</v>
      </c>
      <c r="D71" s="699">
        <f>MEDIAN(D68:D70)</f>
        <v>66.599999999999994</v>
      </c>
      <c r="E71" s="700"/>
      <c r="F71" s="643"/>
      <c r="G71" s="701"/>
    </row>
    <row r="72" spans="2:10" s="961" customFormat="1" ht="16.5" thickBot="1">
      <c r="B72" s="544"/>
      <c r="C72" s="545"/>
      <c r="D72" s="546"/>
      <c r="E72" s="547"/>
      <c r="F72" s="962"/>
      <c r="G72" s="548"/>
    </row>
    <row r="73" spans="2:10" s="761" customFormat="1" ht="15.75">
      <c r="B73" s="682"/>
      <c r="C73" s="549" t="s">
        <v>1245</v>
      </c>
      <c r="D73" s="683"/>
      <c r="E73" s="684"/>
      <c r="F73" s="663"/>
      <c r="G73" s="685" t="s">
        <v>30</v>
      </c>
    </row>
    <row r="74" spans="2:10" s="761" customFormat="1" ht="31.5">
      <c r="B74" s="504" t="s">
        <v>1205</v>
      </c>
      <c r="C74" s="505" t="s">
        <v>1206</v>
      </c>
      <c r="D74" s="506" t="s">
        <v>1207</v>
      </c>
      <c r="E74" s="507" t="s">
        <v>1208</v>
      </c>
      <c r="F74" s="642" t="s">
        <v>1209</v>
      </c>
      <c r="G74" s="508" t="s">
        <v>1210</v>
      </c>
    </row>
    <row r="75" spans="2:10" s="761" customFormat="1" ht="15">
      <c r="B75" s="1410">
        <v>43250</v>
      </c>
      <c r="C75" s="533" t="s">
        <v>13768</v>
      </c>
      <c r="D75" s="534">
        <v>0.28000000000000003</v>
      </c>
      <c r="E75" s="539" t="s">
        <v>13769</v>
      </c>
      <c r="F75" s="751" t="s">
        <v>1224</v>
      </c>
      <c r="G75" s="536" t="s">
        <v>2050</v>
      </c>
    </row>
    <row r="76" spans="2:10" s="761" customFormat="1" ht="15">
      <c r="B76" s="1410">
        <v>43255</v>
      </c>
      <c r="C76" s="510" t="s">
        <v>1236</v>
      </c>
      <c r="D76" s="511">
        <v>0.65</v>
      </c>
      <c r="E76" s="512" t="s">
        <v>1237</v>
      </c>
      <c r="F76" s="752" t="s">
        <v>1238</v>
      </c>
      <c r="G76" s="514" t="s">
        <v>1239</v>
      </c>
    </row>
    <row r="77" spans="2:10" s="761" customFormat="1" ht="15">
      <c r="B77" s="1410">
        <v>43255</v>
      </c>
      <c r="C77" s="533" t="s">
        <v>13749</v>
      </c>
      <c r="D77" s="534">
        <v>0.96</v>
      </c>
      <c r="E77" s="539" t="s">
        <v>13750</v>
      </c>
      <c r="F77" s="751" t="s">
        <v>7970</v>
      </c>
      <c r="G77" s="536" t="s">
        <v>13770</v>
      </c>
    </row>
    <row r="78" spans="2:10" s="761" customFormat="1" ht="16.5" thickBot="1">
      <c r="B78" s="697"/>
      <c r="C78" s="698" t="s">
        <v>1211</v>
      </c>
      <c r="D78" s="699">
        <f>MEDIAN(D75:D77)</f>
        <v>0.65</v>
      </c>
      <c r="E78" s="700"/>
      <c r="F78" s="643"/>
      <c r="G78" s="701"/>
    </row>
    <row r="79" spans="2:10" s="794" customFormat="1" ht="16.5" thickBot="1">
      <c r="B79" s="644"/>
      <c r="C79" s="645"/>
      <c r="D79" s="645"/>
      <c r="E79" s="645"/>
      <c r="F79" s="645"/>
      <c r="G79" s="645"/>
    </row>
    <row r="80" spans="2:10" s="761" customFormat="1" ht="30" customHeight="1">
      <c r="B80" s="999" t="s">
        <v>1246</v>
      </c>
      <c r="C80" s="1809" t="s">
        <v>1247</v>
      </c>
      <c r="D80" s="1928"/>
      <c r="E80" s="1928"/>
      <c r="F80" s="1928"/>
      <c r="G80" s="1000" t="s">
        <v>30</v>
      </c>
      <c r="H80" s="964">
        <f>G89</f>
        <v>18.27</v>
      </c>
      <c r="I80" s="764"/>
      <c r="J80" s="764"/>
    </row>
    <row r="81" spans="1:10" s="761" customFormat="1" ht="31.5">
      <c r="B81" s="1001" t="s">
        <v>1204</v>
      </c>
      <c r="C81" s="1016" t="s">
        <v>1169</v>
      </c>
      <c r="D81" s="1016" t="s">
        <v>30</v>
      </c>
      <c r="E81" s="1016" t="s">
        <v>1170</v>
      </c>
      <c r="F81" s="1017" t="s">
        <v>1171</v>
      </c>
      <c r="G81" s="1018" t="s">
        <v>1172</v>
      </c>
      <c r="I81" s="764"/>
      <c r="J81" s="764"/>
    </row>
    <row r="82" spans="1:10" s="761" customFormat="1" ht="15.75">
      <c r="B82" s="1795" t="s">
        <v>1173</v>
      </c>
      <c r="C82" s="1796"/>
      <c r="D82" s="1796"/>
      <c r="E82" s="1796"/>
      <c r="F82" s="1796"/>
      <c r="G82" s="1797"/>
      <c r="I82" s="764"/>
    </row>
    <row r="83" spans="1:10" s="761" customFormat="1" ht="15">
      <c r="B83" s="444" t="s">
        <v>1213</v>
      </c>
      <c r="C83" s="445" t="str">
        <f>C91</f>
        <v>CARTUCHO PARA SOLDA EXOTÉRMICA N° 115</v>
      </c>
      <c r="D83" s="446" t="s">
        <v>30</v>
      </c>
      <c r="E83" s="515">
        <v>1</v>
      </c>
      <c r="F83" s="515">
        <f>D96</f>
        <v>8.89</v>
      </c>
      <c r="G83" s="997">
        <f>TRUNC(F83*E83,2)</f>
        <v>8.89</v>
      </c>
      <c r="I83" s="764"/>
      <c r="J83" s="764"/>
    </row>
    <row r="84" spans="1:10" s="761" customFormat="1" ht="15">
      <c r="B84" s="444" t="s">
        <v>1213</v>
      </c>
      <c r="C84" s="445" t="str">
        <f>C98</f>
        <v>MOLDE PARA SOLDA EXOTÉRMICA, CABO-HASTE, 50mm²-58</v>
      </c>
      <c r="D84" s="446" t="s">
        <v>30</v>
      </c>
      <c r="E84" s="998">
        <v>0.04</v>
      </c>
      <c r="F84" s="515">
        <f>D103</f>
        <v>154.19</v>
      </c>
      <c r="G84" s="997">
        <f>TRUNC(F84*E84,2)</f>
        <v>6.16</v>
      </c>
      <c r="I84" s="764"/>
      <c r="J84" s="764"/>
    </row>
    <row r="85" spans="1:10" s="761" customFormat="1" ht="15">
      <c r="B85" s="444" t="s">
        <v>1213</v>
      </c>
      <c r="C85" s="445" t="str">
        <f>C105</f>
        <v>PALITO IGNITOR PRA SOLDA EXOTERMICA</v>
      </c>
      <c r="D85" s="446" t="s">
        <v>30</v>
      </c>
      <c r="E85" s="998">
        <v>1</v>
      </c>
      <c r="F85" s="515">
        <f>D110</f>
        <v>0.65</v>
      </c>
      <c r="G85" s="997">
        <f>TRUNC(F85*E85,2)</f>
        <v>0.65</v>
      </c>
      <c r="I85" s="764"/>
      <c r="J85" s="764"/>
    </row>
    <row r="86" spans="1:10" s="761" customFormat="1" ht="15.75">
      <c r="B86" s="1795" t="s">
        <v>1174</v>
      </c>
      <c r="C86" s="1796"/>
      <c r="D86" s="1796"/>
      <c r="E86" s="1796"/>
      <c r="F86" s="1796"/>
      <c r="G86" s="1797"/>
      <c r="I86" s="764"/>
    </row>
    <row r="87" spans="1:10" s="764" customFormat="1" ht="15.75">
      <c r="A87" s="767" t="s">
        <v>1972</v>
      </c>
      <c r="B87" s="633">
        <v>88264</v>
      </c>
      <c r="C87" s="554" t="str">
        <f>IF($A87="INSUMO",VLOOKUP($B87,'BANCO DE DADOS MAIO INSUMOS'!$A:$D,2,FALSE),VLOOKUP($B87,'BANCO DE DADOS MAIO SERVIÇOS'!$A:$D,2,FALSE))</f>
        <v>ELETRICISTA COM ENCARGOS COMPLEMENTARES</v>
      </c>
      <c r="D87" s="769" t="str">
        <f>IF($A87="INSUMO",VLOOKUP($B87,'BANCO DE DADOS MAIO INSUMOS'!$A:$D,3,FALSE),VLOOKUP($B87,'BANCO DE DADOS MAIO SERVIÇOS'!$A:$D,3,FALSE))</f>
        <v>H</v>
      </c>
      <c r="E87" s="634">
        <v>0.08</v>
      </c>
      <c r="F87" s="771">
        <f>IF($A87="INSUMO",VLOOKUP($B87,'BANCO DE DADOS MAIO INSUMOS'!$A:$D,4,FALSE),VLOOKUP($B87,'BANCO DE DADOS MAIO SERVIÇOS'!$A:$D,4,FALSE))</f>
        <v>18.07</v>
      </c>
      <c r="G87" s="635">
        <f>TRUNC(F87*E87,2)</f>
        <v>1.44</v>
      </c>
      <c r="H87" s="761"/>
    </row>
    <row r="88" spans="1:10" s="764" customFormat="1" ht="16.5" thickBot="1">
      <c r="A88" s="767" t="s">
        <v>1972</v>
      </c>
      <c r="B88" s="1003">
        <v>88316</v>
      </c>
      <c r="C88" s="555" t="str">
        <f>IF($A88="INSUMO",VLOOKUP($B88,'BANCO DE DADOS MAIO INSUMOS'!$A:$D,2,FALSE),VLOOKUP($B88,'BANCO DE DADOS MAIO SERVIÇOS'!$A:$D,2,FALSE))</f>
        <v>SERVENTE COM ENCARGOS COMPLEMENTARES</v>
      </c>
      <c r="D88" s="787" t="str">
        <f>IF($A88="INSUMO",VLOOKUP($B88,'BANCO DE DADOS MAIO INSUMOS'!$A:$D,3,FALSE),VLOOKUP($B88,'BANCO DE DADOS MAIO SERVIÇOS'!$A:$D,3,FALSE))</f>
        <v>H</v>
      </c>
      <c r="E88" s="1004">
        <v>0.08</v>
      </c>
      <c r="F88" s="789">
        <f>IF($A88="INSUMO",VLOOKUP($B88,'BANCO DE DADOS MAIO INSUMOS'!$A:$D,4,FALSE),VLOOKUP($B88,'BANCO DE DADOS MAIO SERVIÇOS'!$A:$D,4,FALSE))</f>
        <v>14.16</v>
      </c>
      <c r="G88" s="1005">
        <f>TRUNC(F88*E88,2)</f>
        <v>1.1299999999999999</v>
      </c>
      <c r="H88" s="761"/>
    </row>
    <row r="89" spans="1:10" s="764" customFormat="1" ht="16.5" thickBot="1">
      <c r="A89" s="761"/>
      <c r="B89" s="949" t="s">
        <v>2405</v>
      </c>
      <c r="C89" s="537"/>
      <c r="D89" s="537"/>
      <c r="E89" s="537"/>
      <c r="F89" s="1006" t="s">
        <v>1175</v>
      </c>
      <c r="G89" s="1007">
        <f>SUM(G82:G88)</f>
        <v>18.27</v>
      </c>
      <c r="H89" s="761"/>
    </row>
    <row r="90" spans="1:10" s="764" customFormat="1" ht="15.75" thickBot="1">
      <c r="A90" s="761"/>
      <c r="B90" s="939"/>
      <c r="C90" s="939"/>
      <c r="D90" s="939"/>
      <c r="E90" s="939"/>
      <c r="F90" s="939"/>
      <c r="G90" s="939"/>
      <c r="H90" s="761"/>
    </row>
    <row r="91" spans="1:10" s="764" customFormat="1" ht="15.75">
      <c r="A91" s="761"/>
      <c r="B91" s="682"/>
      <c r="C91" s="501" t="s">
        <v>1248</v>
      </c>
      <c r="D91" s="683"/>
      <c r="E91" s="684"/>
      <c r="F91" s="663"/>
      <c r="G91" s="685" t="s">
        <v>30</v>
      </c>
      <c r="H91" s="761"/>
    </row>
    <row r="92" spans="1:10" s="764" customFormat="1" ht="31.5">
      <c r="A92" s="761"/>
      <c r="B92" s="504" t="s">
        <v>1205</v>
      </c>
      <c r="C92" s="505" t="s">
        <v>1206</v>
      </c>
      <c r="D92" s="506" t="s">
        <v>1207</v>
      </c>
      <c r="E92" s="507" t="s">
        <v>1208</v>
      </c>
      <c r="F92" s="642" t="s">
        <v>1209</v>
      </c>
      <c r="G92" s="508" t="s">
        <v>1210</v>
      </c>
      <c r="H92" s="761"/>
    </row>
    <row r="93" spans="1:10" s="764" customFormat="1" ht="15">
      <c r="A93" s="761"/>
      <c r="B93" s="1410">
        <v>43250</v>
      </c>
      <c r="C93" s="533" t="s">
        <v>1236</v>
      </c>
      <c r="D93" s="534">
        <v>8.89</v>
      </c>
      <c r="E93" s="539" t="s">
        <v>1237</v>
      </c>
      <c r="F93" s="751" t="s">
        <v>1238</v>
      </c>
      <c r="G93" s="536" t="s">
        <v>13757</v>
      </c>
      <c r="H93" s="761"/>
    </row>
    <row r="94" spans="1:10" s="764" customFormat="1" ht="15">
      <c r="A94" s="761"/>
      <c r="B94" s="1410">
        <v>43250</v>
      </c>
      <c r="C94" s="510" t="s">
        <v>13768</v>
      </c>
      <c r="D94" s="511">
        <v>7.96</v>
      </c>
      <c r="E94" s="512" t="s">
        <v>13769</v>
      </c>
      <c r="F94" s="752" t="s">
        <v>1224</v>
      </c>
      <c r="G94" s="514" t="s">
        <v>2050</v>
      </c>
      <c r="H94" s="761"/>
    </row>
    <row r="95" spans="1:10" s="764" customFormat="1" ht="15">
      <c r="A95" s="761"/>
      <c r="B95" s="1410">
        <v>43255</v>
      </c>
      <c r="C95" s="510" t="s">
        <v>13749</v>
      </c>
      <c r="D95" s="511">
        <v>16.04</v>
      </c>
      <c r="E95" s="1269" t="s">
        <v>13750</v>
      </c>
      <c r="F95" s="752" t="s">
        <v>7970</v>
      </c>
      <c r="G95" s="514" t="s">
        <v>13770</v>
      </c>
      <c r="H95" s="761"/>
    </row>
    <row r="96" spans="1:10" s="764" customFormat="1" ht="16.5" thickBot="1">
      <c r="A96" s="761"/>
      <c r="B96" s="697"/>
      <c r="C96" s="698" t="s">
        <v>1211</v>
      </c>
      <c r="D96" s="699">
        <f>MEDIAN(D93:D95)</f>
        <v>8.89</v>
      </c>
      <c r="E96" s="700"/>
      <c r="F96" s="643"/>
      <c r="G96" s="701"/>
      <c r="H96" s="761"/>
    </row>
    <row r="97" spans="1:8" s="764" customFormat="1" ht="16.5" thickBot="1">
      <c r="A97" s="761"/>
      <c r="B97" s="459"/>
      <c r="C97" s="460"/>
      <c r="D97" s="461"/>
      <c r="E97" s="462"/>
      <c r="F97" s="960"/>
      <c r="G97" s="463"/>
      <c r="H97" s="761"/>
    </row>
    <row r="98" spans="1:8" s="764" customFormat="1" ht="15.75">
      <c r="A98" s="761"/>
      <c r="B98" s="682"/>
      <c r="C98" s="501" t="s">
        <v>1249</v>
      </c>
      <c r="D98" s="683"/>
      <c r="E98" s="684"/>
      <c r="F98" s="663"/>
      <c r="G98" s="685" t="s">
        <v>30</v>
      </c>
      <c r="H98" s="761"/>
    </row>
    <row r="99" spans="1:8" s="764" customFormat="1" ht="31.5">
      <c r="A99" s="761"/>
      <c r="B99" s="504" t="s">
        <v>1205</v>
      </c>
      <c r="C99" s="505" t="s">
        <v>1206</v>
      </c>
      <c r="D99" s="506" t="s">
        <v>1207</v>
      </c>
      <c r="E99" s="507" t="s">
        <v>1208</v>
      </c>
      <c r="F99" s="642" t="s">
        <v>1209</v>
      </c>
      <c r="G99" s="508" t="s">
        <v>1210</v>
      </c>
      <c r="H99" s="761"/>
    </row>
    <row r="100" spans="1:8" s="764" customFormat="1" ht="15">
      <c r="A100" s="761"/>
      <c r="B100" s="1410">
        <v>43255</v>
      </c>
      <c r="C100" s="533" t="s">
        <v>13749</v>
      </c>
      <c r="D100" s="534">
        <v>181.57</v>
      </c>
      <c r="E100" s="539" t="s">
        <v>13750</v>
      </c>
      <c r="F100" s="751" t="s">
        <v>7970</v>
      </c>
      <c r="G100" s="536" t="s">
        <v>13770</v>
      </c>
      <c r="H100" s="761"/>
    </row>
    <row r="101" spans="1:8" s="764" customFormat="1" ht="15">
      <c r="A101" s="761"/>
      <c r="B101" s="1410">
        <v>43250</v>
      </c>
      <c r="C101" s="533" t="s">
        <v>13768</v>
      </c>
      <c r="D101" s="534">
        <v>114.71</v>
      </c>
      <c r="E101" s="539" t="s">
        <v>13769</v>
      </c>
      <c r="F101" s="751" t="s">
        <v>1224</v>
      </c>
      <c r="G101" s="536" t="s">
        <v>2050</v>
      </c>
      <c r="H101" s="761"/>
    </row>
    <row r="102" spans="1:8" s="764" customFormat="1" ht="15">
      <c r="A102" s="761"/>
      <c r="B102" s="1410">
        <v>43195</v>
      </c>
      <c r="C102" s="533" t="s">
        <v>7971</v>
      </c>
      <c r="D102" s="534">
        <v>154.19</v>
      </c>
      <c r="E102" s="535" t="s">
        <v>1303</v>
      </c>
      <c r="F102" s="751" t="s">
        <v>1304</v>
      </c>
      <c r="G102" s="536" t="s">
        <v>13763</v>
      </c>
      <c r="H102" s="761"/>
    </row>
    <row r="103" spans="1:8" s="764" customFormat="1" ht="16.5" thickBot="1">
      <c r="A103" s="761"/>
      <c r="B103" s="697"/>
      <c r="C103" s="698" t="s">
        <v>1211</v>
      </c>
      <c r="D103" s="550">
        <f>MEDIAN(D100:D102)</f>
        <v>154.19</v>
      </c>
      <c r="E103" s="700"/>
      <c r="F103" s="643"/>
      <c r="G103" s="701"/>
      <c r="H103" s="761"/>
    </row>
    <row r="104" spans="1:8" s="764" customFormat="1" ht="16.5" thickBot="1">
      <c r="A104" s="761"/>
      <c r="B104" s="544"/>
      <c r="C104" s="545"/>
      <c r="D104" s="546"/>
      <c r="E104" s="547"/>
      <c r="F104" s="962"/>
      <c r="G104" s="548"/>
      <c r="H104" s="761"/>
    </row>
    <row r="105" spans="1:8" s="764" customFormat="1" ht="15.75">
      <c r="A105" s="761"/>
      <c r="B105" s="682"/>
      <c r="C105" s="549" t="s">
        <v>1245</v>
      </c>
      <c r="D105" s="683"/>
      <c r="E105" s="684"/>
      <c r="F105" s="663"/>
      <c r="G105" s="685" t="s">
        <v>30</v>
      </c>
      <c r="H105" s="761"/>
    </row>
    <row r="106" spans="1:8" s="764" customFormat="1" ht="31.5">
      <c r="A106" s="761"/>
      <c r="B106" s="504" t="s">
        <v>1205</v>
      </c>
      <c r="C106" s="505" t="s">
        <v>1206</v>
      </c>
      <c r="D106" s="506" t="s">
        <v>1207</v>
      </c>
      <c r="E106" s="507" t="s">
        <v>1208</v>
      </c>
      <c r="F106" s="642" t="s">
        <v>1209</v>
      </c>
      <c r="G106" s="508" t="s">
        <v>1210</v>
      </c>
      <c r="H106" s="761"/>
    </row>
    <row r="107" spans="1:8" s="764" customFormat="1" ht="15">
      <c r="A107" s="761"/>
      <c r="B107" s="1410">
        <v>43250</v>
      </c>
      <c r="C107" s="533" t="s">
        <v>13768</v>
      </c>
      <c r="D107" s="534">
        <v>0.28000000000000003</v>
      </c>
      <c r="E107" s="539" t="s">
        <v>13769</v>
      </c>
      <c r="F107" s="751" t="s">
        <v>1224</v>
      </c>
      <c r="G107" s="536" t="s">
        <v>2050</v>
      </c>
      <c r="H107" s="761"/>
    </row>
    <row r="108" spans="1:8" s="764" customFormat="1" ht="15">
      <c r="A108" s="761"/>
      <c r="B108" s="1410">
        <v>43255</v>
      </c>
      <c r="C108" s="510" t="s">
        <v>1236</v>
      </c>
      <c r="D108" s="511">
        <v>0.65</v>
      </c>
      <c r="E108" s="512" t="s">
        <v>1237</v>
      </c>
      <c r="F108" s="752" t="s">
        <v>1238</v>
      </c>
      <c r="G108" s="514" t="s">
        <v>1239</v>
      </c>
      <c r="H108" s="761"/>
    </row>
    <row r="109" spans="1:8" s="764" customFormat="1" ht="15">
      <c r="A109" s="761"/>
      <c r="B109" s="1410">
        <v>43255</v>
      </c>
      <c r="C109" s="533" t="s">
        <v>13749</v>
      </c>
      <c r="D109" s="534">
        <v>0.96</v>
      </c>
      <c r="E109" s="539" t="s">
        <v>13750</v>
      </c>
      <c r="F109" s="751" t="s">
        <v>7970</v>
      </c>
      <c r="G109" s="536" t="s">
        <v>13770</v>
      </c>
      <c r="H109" s="761"/>
    </row>
    <row r="110" spans="1:8" s="764" customFormat="1" ht="16.5" thickBot="1">
      <c r="A110" s="761"/>
      <c r="B110" s="697"/>
      <c r="C110" s="698" t="s">
        <v>1211</v>
      </c>
      <c r="D110" s="699">
        <f>MEDIAN(D107:D109)</f>
        <v>0.65</v>
      </c>
      <c r="E110" s="700"/>
      <c r="F110" s="643"/>
      <c r="G110" s="701"/>
      <c r="H110" s="761"/>
    </row>
    <row r="111" spans="1:8" s="794" customFormat="1" ht="16.5" thickBot="1">
      <c r="B111" s="644"/>
      <c r="C111" s="645"/>
      <c r="D111" s="645"/>
      <c r="E111" s="645"/>
      <c r="F111" s="645"/>
      <c r="G111" s="645"/>
    </row>
    <row r="112" spans="1:8" s="764" customFormat="1" ht="31.5" customHeight="1">
      <c r="A112" s="761"/>
      <c r="B112" s="999" t="s">
        <v>1250</v>
      </c>
      <c r="C112" s="1809" t="s">
        <v>1251</v>
      </c>
      <c r="D112" s="1809"/>
      <c r="E112" s="1809"/>
      <c r="F112" s="1809"/>
      <c r="G112" s="1000" t="s">
        <v>30</v>
      </c>
      <c r="H112" s="964">
        <f>G121</f>
        <v>14.82</v>
      </c>
    </row>
    <row r="113" spans="1:9" s="764" customFormat="1" ht="31.5">
      <c r="A113" s="761"/>
      <c r="B113" s="1001" t="s">
        <v>1204</v>
      </c>
      <c r="C113" s="1016" t="s">
        <v>1169</v>
      </c>
      <c r="D113" s="1016" t="s">
        <v>30</v>
      </c>
      <c r="E113" s="1016" t="s">
        <v>1170</v>
      </c>
      <c r="F113" s="1017" t="s">
        <v>1171</v>
      </c>
      <c r="G113" s="1018" t="s">
        <v>1172</v>
      </c>
      <c r="H113" s="761"/>
    </row>
    <row r="114" spans="1:9" s="761" customFormat="1" ht="15.75">
      <c r="B114" s="1795" t="s">
        <v>1173</v>
      </c>
      <c r="C114" s="1796"/>
      <c r="D114" s="1796"/>
      <c r="E114" s="1796"/>
      <c r="F114" s="1796"/>
      <c r="G114" s="1797"/>
      <c r="I114" s="764"/>
    </row>
    <row r="115" spans="1:9" s="764" customFormat="1" ht="15">
      <c r="A115" s="761"/>
      <c r="B115" s="444" t="s">
        <v>1213</v>
      </c>
      <c r="C115" s="445" t="str">
        <f>C123</f>
        <v>CARTUCHO PARA S'OLDA EXOTÉRMICA N° 32</v>
      </c>
      <c r="D115" s="446" t="s">
        <v>30</v>
      </c>
      <c r="E115" s="515">
        <v>1</v>
      </c>
      <c r="F115" s="515">
        <f>D128</f>
        <v>6.72</v>
      </c>
      <c r="G115" s="997">
        <f>TRUNC(F115*E115,2)</f>
        <v>6.72</v>
      </c>
      <c r="H115" s="761"/>
    </row>
    <row r="116" spans="1:9" s="764" customFormat="1" ht="30">
      <c r="A116" s="761"/>
      <c r="B116" s="444" t="s">
        <v>1213</v>
      </c>
      <c r="C116" s="445" t="str">
        <f>C130</f>
        <v>MOLDE PARA SOLDA EXOTÉRMICA TIPO T, CABO-CABO, 35mm²-35mm²</v>
      </c>
      <c r="D116" s="446" t="s">
        <v>30</v>
      </c>
      <c r="E116" s="998">
        <v>0.04</v>
      </c>
      <c r="F116" s="515">
        <f>D135</f>
        <v>122.24</v>
      </c>
      <c r="G116" s="997">
        <f>TRUNC(F116*E116,2)</f>
        <v>4.88</v>
      </c>
      <c r="H116" s="761"/>
    </row>
    <row r="117" spans="1:9" s="764" customFormat="1" ht="15">
      <c r="A117" s="761"/>
      <c r="B117" s="444" t="s">
        <v>1213</v>
      </c>
      <c r="C117" s="445" t="str">
        <f>C137</f>
        <v>PALITO IGNITOR PRA SOLDA EXOTERMICA</v>
      </c>
      <c r="D117" s="446" t="s">
        <v>30</v>
      </c>
      <c r="E117" s="998">
        <v>1</v>
      </c>
      <c r="F117" s="515">
        <f>D142</f>
        <v>0.65</v>
      </c>
      <c r="G117" s="997">
        <f>TRUNC(F117*E117,2)</f>
        <v>0.65</v>
      </c>
      <c r="H117" s="761"/>
    </row>
    <row r="118" spans="1:9" s="761" customFormat="1" ht="15.75">
      <c r="B118" s="1795" t="s">
        <v>1174</v>
      </c>
      <c r="C118" s="1796"/>
      <c r="D118" s="1796"/>
      <c r="E118" s="1796"/>
      <c r="F118" s="1796"/>
      <c r="G118" s="1797"/>
      <c r="I118" s="764"/>
    </row>
    <row r="119" spans="1:9" s="764" customFormat="1" ht="15.75">
      <c r="A119" s="767" t="s">
        <v>1972</v>
      </c>
      <c r="B119" s="633">
        <v>88264</v>
      </c>
      <c r="C119" s="554" t="str">
        <f>IF($A119="INSUMO",VLOOKUP($B119,'BANCO DE DADOS MAIO INSUMOS'!$A:$D,2,FALSE),VLOOKUP($B119,'BANCO DE DADOS MAIO SERVIÇOS'!$A:$D,2,FALSE))</f>
        <v>ELETRICISTA COM ENCARGOS COMPLEMENTARES</v>
      </c>
      <c r="D119" s="769" t="str">
        <f>IF($A119="INSUMO",VLOOKUP($B119,'BANCO DE DADOS MAIO INSUMOS'!$A:$D,3,FALSE),VLOOKUP($B119,'BANCO DE DADOS MAIO SERVIÇOS'!$A:$D,3,FALSE))</f>
        <v>H</v>
      </c>
      <c r="E119" s="634">
        <v>0.08</v>
      </c>
      <c r="F119" s="771">
        <f>IF($A119="INSUMO",VLOOKUP($B119,'BANCO DE DADOS MAIO INSUMOS'!$A:$D,4,FALSE),VLOOKUP($B119,'BANCO DE DADOS MAIO SERVIÇOS'!$A:$D,4,FALSE))</f>
        <v>18.07</v>
      </c>
      <c r="G119" s="635">
        <f>TRUNC(F119*E119,2)</f>
        <v>1.44</v>
      </c>
      <c r="H119" s="761"/>
    </row>
    <row r="120" spans="1:9" s="764" customFormat="1" ht="16.5" thickBot="1">
      <c r="A120" s="767" t="s">
        <v>1972</v>
      </c>
      <c r="B120" s="1003">
        <v>88316</v>
      </c>
      <c r="C120" s="555" t="str">
        <f>IF($A120="INSUMO",VLOOKUP($B120,'BANCO DE DADOS MAIO INSUMOS'!$A:$D,2,FALSE),VLOOKUP($B120,'BANCO DE DADOS MAIO SERVIÇOS'!$A:$D,2,FALSE))</f>
        <v>SERVENTE COM ENCARGOS COMPLEMENTARES</v>
      </c>
      <c r="D120" s="787" t="str">
        <f>IF($A120="INSUMO",VLOOKUP($B120,'BANCO DE DADOS MAIO INSUMOS'!$A:$D,3,FALSE),VLOOKUP($B120,'BANCO DE DADOS MAIO SERVIÇOS'!$A:$D,3,FALSE))</f>
        <v>H</v>
      </c>
      <c r="E120" s="1004">
        <v>0.08</v>
      </c>
      <c r="F120" s="789">
        <f>IF($A120="INSUMO",VLOOKUP($B120,'BANCO DE DADOS MAIO INSUMOS'!$A:$D,4,FALSE),VLOOKUP($B120,'BANCO DE DADOS MAIO SERVIÇOS'!$A:$D,4,FALSE))</f>
        <v>14.16</v>
      </c>
      <c r="G120" s="1005">
        <f>TRUNC(F120*E120,2)</f>
        <v>1.1299999999999999</v>
      </c>
      <c r="H120" s="761"/>
    </row>
    <row r="121" spans="1:9" s="764" customFormat="1" ht="16.5" thickBot="1">
      <c r="A121" s="761"/>
      <c r="B121" s="500" t="s">
        <v>2405</v>
      </c>
      <c r="C121" s="537"/>
      <c r="D121" s="537"/>
      <c r="E121" s="537"/>
      <c r="F121" s="1006" t="s">
        <v>1175</v>
      </c>
      <c r="G121" s="1007">
        <f>SUM(G114:G120)</f>
        <v>14.82</v>
      </c>
      <c r="H121" s="761"/>
    </row>
    <row r="122" spans="1:9" s="764" customFormat="1" ht="15.75" thickBot="1">
      <c r="A122" s="761"/>
      <c r="B122" s="939"/>
      <c r="C122" s="939"/>
      <c r="D122" s="939"/>
      <c r="E122" s="939"/>
      <c r="H122" s="761"/>
    </row>
    <row r="123" spans="1:9" s="764" customFormat="1" ht="15.75">
      <c r="A123" s="761"/>
      <c r="B123" s="682"/>
      <c r="C123" s="501" t="s">
        <v>1252</v>
      </c>
      <c r="D123" s="683"/>
      <c r="E123" s="684"/>
      <c r="F123" s="663"/>
      <c r="G123" s="685" t="s">
        <v>30</v>
      </c>
      <c r="H123" s="761"/>
    </row>
    <row r="124" spans="1:9" s="764" customFormat="1" ht="31.5">
      <c r="A124" s="761"/>
      <c r="B124" s="526" t="s">
        <v>1205</v>
      </c>
      <c r="C124" s="1016" t="s">
        <v>1206</v>
      </c>
      <c r="D124" s="1017" t="s">
        <v>1207</v>
      </c>
      <c r="E124" s="527" t="s">
        <v>1208</v>
      </c>
      <c r="F124" s="950" t="s">
        <v>1209</v>
      </c>
      <c r="G124" s="528" t="s">
        <v>1210</v>
      </c>
      <c r="H124" s="761"/>
    </row>
    <row r="125" spans="1:9" s="764" customFormat="1" ht="15">
      <c r="A125" s="761"/>
      <c r="B125" s="1410">
        <v>43250</v>
      </c>
      <c r="C125" s="533" t="s">
        <v>13768</v>
      </c>
      <c r="D125" s="534">
        <v>5.66</v>
      </c>
      <c r="E125" s="539" t="s">
        <v>13769</v>
      </c>
      <c r="F125" s="751" t="s">
        <v>1224</v>
      </c>
      <c r="G125" s="536" t="s">
        <v>2050</v>
      </c>
      <c r="H125" s="761"/>
    </row>
    <row r="126" spans="1:9" s="764" customFormat="1" ht="15">
      <c r="A126" s="761"/>
      <c r="B126" s="1410">
        <v>43255</v>
      </c>
      <c r="C126" s="510" t="s">
        <v>1236</v>
      </c>
      <c r="D126" s="511">
        <v>10.95</v>
      </c>
      <c r="E126" s="512" t="s">
        <v>1237</v>
      </c>
      <c r="F126" s="752" t="s">
        <v>1238</v>
      </c>
      <c r="G126" s="514" t="s">
        <v>1239</v>
      </c>
      <c r="H126" s="761"/>
    </row>
    <row r="127" spans="1:9" s="764" customFormat="1" ht="15">
      <c r="A127" s="761"/>
      <c r="B127" s="1410">
        <v>43255</v>
      </c>
      <c r="C127" s="510" t="s">
        <v>13749</v>
      </c>
      <c r="D127" s="511">
        <v>6.72</v>
      </c>
      <c r="E127" s="1269" t="s">
        <v>13750</v>
      </c>
      <c r="F127" s="752" t="s">
        <v>7970</v>
      </c>
      <c r="G127" s="514" t="s">
        <v>13770</v>
      </c>
      <c r="H127" s="761"/>
    </row>
    <row r="128" spans="1:9" s="764" customFormat="1" ht="16.5" thickBot="1">
      <c r="A128" s="761"/>
      <c r="B128" s="551"/>
      <c r="C128" s="698" t="s">
        <v>1211</v>
      </c>
      <c r="D128" s="552">
        <f>MEDIAN(D125:D127)</f>
        <v>6.72</v>
      </c>
      <c r="E128" s="698"/>
      <c r="F128" s="698"/>
      <c r="G128" s="553"/>
      <c r="H128" s="761"/>
    </row>
    <row r="129" spans="1:8" s="764" customFormat="1" ht="16.5" thickBot="1">
      <c r="A129" s="761"/>
      <c r="B129" s="459"/>
      <c r="C129" s="460"/>
      <c r="D129" s="461"/>
      <c r="E129" s="462"/>
      <c r="F129" s="960"/>
      <c r="G129" s="463"/>
      <c r="H129" s="761"/>
    </row>
    <row r="130" spans="1:8" s="764" customFormat="1" ht="31.5">
      <c r="A130" s="761"/>
      <c r="B130" s="682"/>
      <c r="C130" s="501" t="s">
        <v>1253</v>
      </c>
      <c r="D130" s="683"/>
      <c r="E130" s="684"/>
      <c r="F130" s="663"/>
      <c r="G130" s="685" t="s">
        <v>30</v>
      </c>
      <c r="H130" s="761"/>
    </row>
    <row r="131" spans="1:8" s="764" customFormat="1" ht="31.5">
      <c r="A131" s="761"/>
      <c r="B131" s="526" t="s">
        <v>1205</v>
      </c>
      <c r="C131" s="1016" t="s">
        <v>1206</v>
      </c>
      <c r="D131" s="1017" t="s">
        <v>1207</v>
      </c>
      <c r="E131" s="527" t="s">
        <v>1208</v>
      </c>
      <c r="F131" s="950" t="s">
        <v>1209</v>
      </c>
      <c r="G131" s="528" t="s">
        <v>1210</v>
      </c>
      <c r="H131" s="761"/>
    </row>
    <row r="132" spans="1:8" s="764" customFormat="1" ht="15">
      <c r="A132" s="761"/>
      <c r="B132" s="1410">
        <v>43250</v>
      </c>
      <c r="C132" s="533" t="s">
        <v>13768</v>
      </c>
      <c r="D132" s="534">
        <v>66.599999999999994</v>
      </c>
      <c r="E132" s="539" t="s">
        <v>13769</v>
      </c>
      <c r="F132" s="751" t="s">
        <v>1224</v>
      </c>
      <c r="G132" s="536" t="s">
        <v>2050</v>
      </c>
      <c r="H132" s="761"/>
    </row>
    <row r="133" spans="1:8" s="764" customFormat="1" ht="15">
      <c r="A133" s="761"/>
      <c r="B133" s="1410">
        <v>43255</v>
      </c>
      <c r="C133" s="533" t="s">
        <v>13749</v>
      </c>
      <c r="D133" s="534">
        <v>160.81</v>
      </c>
      <c r="E133" s="535" t="s">
        <v>13750</v>
      </c>
      <c r="F133" s="751" t="s">
        <v>7970</v>
      </c>
      <c r="G133" s="536" t="s">
        <v>13770</v>
      </c>
      <c r="H133" s="761"/>
    </row>
    <row r="134" spans="1:8" s="764" customFormat="1" ht="15">
      <c r="A134" s="761"/>
      <c r="B134" s="1410">
        <v>43256</v>
      </c>
      <c r="C134" s="533" t="s">
        <v>13752</v>
      </c>
      <c r="D134" s="534">
        <v>122.24</v>
      </c>
      <c r="E134" s="1273" t="s">
        <v>7972</v>
      </c>
      <c r="F134" s="751" t="s">
        <v>7973</v>
      </c>
      <c r="G134" s="536" t="s">
        <v>7974</v>
      </c>
      <c r="H134" s="761"/>
    </row>
    <row r="135" spans="1:8" s="764" customFormat="1" ht="16.5" thickBot="1">
      <c r="A135" s="761"/>
      <c r="B135" s="697"/>
      <c r="C135" s="698" t="s">
        <v>1211</v>
      </c>
      <c r="D135" s="699">
        <f>MEDIAN(D132:D134)</f>
        <v>122.24</v>
      </c>
      <c r="E135" s="700"/>
      <c r="F135" s="643"/>
      <c r="G135" s="701"/>
      <c r="H135" s="761"/>
    </row>
    <row r="136" spans="1:8" s="764" customFormat="1" ht="15.75" thickBot="1">
      <c r="A136" s="761"/>
      <c r="B136" s="1946"/>
      <c r="C136" s="1947"/>
      <c r="D136" s="1947"/>
      <c r="E136" s="1947"/>
      <c r="F136" s="1947"/>
      <c r="G136" s="1948"/>
      <c r="H136" s="761"/>
    </row>
    <row r="137" spans="1:8" s="764" customFormat="1" ht="15.75">
      <c r="A137" s="761"/>
      <c r="B137" s="682"/>
      <c r="C137" s="549" t="s">
        <v>1245</v>
      </c>
      <c r="D137" s="683"/>
      <c r="E137" s="684"/>
      <c r="F137" s="663"/>
      <c r="G137" s="685" t="s">
        <v>30</v>
      </c>
      <c r="H137" s="761"/>
    </row>
    <row r="138" spans="1:8" s="764" customFormat="1" ht="31.5">
      <c r="A138" s="761"/>
      <c r="B138" s="504" t="s">
        <v>1205</v>
      </c>
      <c r="C138" s="505" t="s">
        <v>1206</v>
      </c>
      <c r="D138" s="506" t="s">
        <v>1207</v>
      </c>
      <c r="E138" s="507" t="s">
        <v>1208</v>
      </c>
      <c r="F138" s="642" t="s">
        <v>1209</v>
      </c>
      <c r="G138" s="508" t="s">
        <v>1210</v>
      </c>
      <c r="H138" s="761"/>
    </row>
    <row r="139" spans="1:8" s="764" customFormat="1" ht="15">
      <c r="A139" s="761"/>
      <c r="B139" s="538">
        <v>43250</v>
      </c>
      <c r="C139" s="533" t="s">
        <v>13768</v>
      </c>
      <c r="D139" s="534">
        <v>0.28000000000000003</v>
      </c>
      <c r="E139" s="539" t="s">
        <v>13769</v>
      </c>
      <c r="F139" s="751" t="s">
        <v>1224</v>
      </c>
      <c r="G139" s="536" t="s">
        <v>2050</v>
      </c>
      <c r="H139" s="761"/>
    </row>
    <row r="140" spans="1:8" s="764" customFormat="1" ht="15">
      <c r="A140" s="761"/>
      <c r="B140" s="538">
        <v>43255</v>
      </c>
      <c r="C140" s="510" t="s">
        <v>1236</v>
      </c>
      <c r="D140" s="511">
        <v>0.65</v>
      </c>
      <c r="E140" s="512" t="s">
        <v>1237</v>
      </c>
      <c r="F140" s="752" t="s">
        <v>1238</v>
      </c>
      <c r="G140" s="514" t="s">
        <v>1239</v>
      </c>
      <c r="H140" s="761"/>
    </row>
    <row r="141" spans="1:8" s="764" customFormat="1" ht="15">
      <c r="A141" s="761"/>
      <c r="B141" s="538">
        <v>43255</v>
      </c>
      <c r="C141" s="533" t="s">
        <v>13749</v>
      </c>
      <c r="D141" s="534">
        <v>0.96</v>
      </c>
      <c r="E141" s="539" t="s">
        <v>13750</v>
      </c>
      <c r="F141" s="751" t="s">
        <v>7970</v>
      </c>
      <c r="G141" s="536" t="s">
        <v>13770</v>
      </c>
      <c r="H141" s="761"/>
    </row>
    <row r="142" spans="1:8" s="764" customFormat="1" ht="16.5" thickBot="1">
      <c r="A142" s="761"/>
      <c r="B142" s="697"/>
      <c r="C142" s="698" t="s">
        <v>1211</v>
      </c>
      <c r="D142" s="699">
        <f>MEDIAN(D139:D141)</f>
        <v>0.65</v>
      </c>
      <c r="E142" s="700"/>
      <c r="F142" s="643"/>
      <c r="G142" s="701"/>
      <c r="H142" s="761"/>
    </row>
    <row r="143" spans="1:8" s="794" customFormat="1" ht="16.5" thickBot="1">
      <c r="B143" s="644"/>
      <c r="C143" s="645"/>
      <c r="D143" s="645"/>
      <c r="E143" s="645"/>
      <c r="F143" s="645"/>
      <c r="G143" s="645"/>
    </row>
    <row r="144" spans="1:8" s="1022" customFormat="1" ht="30" customHeight="1">
      <c r="A144" s="1021"/>
      <c r="B144" s="999" t="s">
        <v>1257</v>
      </c>
      <c r="C144" s="1809" t="str">
        <f>CONCATENATE("FORNECIMENTO E INSTALAÇÃO DE ",C147)</f>
        <v>FORNECIMENTO E INSTALAÇÃO DE SUPORTE ISOLADOR PARA CANTO 90° REFORCADO ROSCA SOBERBA EM FG C ISOLADOR</v>
      </c>
      <c r="D144" s="1928"/>
      <c r="E144" s="1928"/>
      <c r="F144" s="1928"/>
      <c r="G144" s="1000" t="s">
        <v>30</v>
      </c>
      <c r="H144" s="964">
        <f>G153</f>
        <v>21.220000000000002</v>
      </c>
    </row>
    <row r="145" spans="1:8" s="1022" customFormat="1" ht="31.5">
      <c r="A145" s="1021"/>
      <c r="B145" s="1001" t="s">
        <v>1204</v>
      </c>
      <c r="C145" s="1016" t="s">
        <v>1169</v>
      </c>
      <c r="D145" s="1016" t="s">
        <v>30</v>
      </c>
      <c r="E145" s="1016" t="s">
        <v>1170</v>
      </c>
      <c r="F145" s="1017" t="s">
        <v>1171</v>
      </c>
      <c r="G145" s="1018" t="s">
        <v>1172</v>
      </c>
      <c r="H145" s="1021"/>
    </row>
    <row r="146" spans="1:8" s="1022" customFormat="1" ht="15.75">
      <c r="A146" s="1021"/>
      <c r="B146" s="1795" t="s">
        <v>1173</v>
      </c>
      <c r="C146" s="1796"/>
      <c r="D146" s="1796"/>
      <c r="E146" s="1796"/>
      <c r="F146" s="1796"/>
      <c r="G146" s="1797"/>
      <c r="H146" s="1021"/>
    </row>
    <row r="147" spans="1:8" s="1022" customFormat="1" ht="30">
      <c r="A147" s="1021"/>
      <c r="B147" s="444" t="s">
        <v>1213</v>
      </c>
      <c r="C147" s="445" t="str">
        <f>C156</f>
        <v>SUPORTE ISOLADOR PARA CANTO 90° REFORCADO ROSCA SOBERBA EM FG C ISOLADOR</v>
      </c>
      <c r="D147" s="446" t="s">
        <v>30</v>
      </c>
      <c r="E147" s="515">
        <v>1</v>
      </c>
      <c r="F147" s="515">
        <f>D161</f>
        <v>14.63</v>
      </c>
      <c r="G147" s="997">
        <f>TRUNC(F147*E147,2)</f>
        <v>14.63</v>
      </c>
      <c r="H147" s="1021"/>
    </row>
    <row r="148" spans="1:8" s="1560" customFormat="1" ht="45">
      <c r="A148" s="1561" t="s">
        <v>1971</v>
      </c>
      <c r="B148" s="1348">
        <v>11950</v>
      </c>
      <c r="C148" s="554" t="str">
        <f>IF($A148="INSUMO",VLOOKUP($B148,'BANCO DE DADOS MAIO INSUMOS'!$A:$D,2,FALSE),VLOOKUP($B148,'BANCO DE DADOS MAIO SERVIÇOS'!$A:$D,2,FALSE))</f>
        <v>BUCHA DE NYLON SEM ABA S6, COM PARAFUSO DE 4,20 X 40 MM EM ACO ZINCADO COM ROSCA SOBERBA, CABECA CHATA E FENDA PHILLIPS</v>
      </c>
      <c r="D148" s="769" t="str">
        <f>IF($A148="INSUMO",VLOOKUP($B148,'BANCO DE DADOS MAIO INSUMOS'!$A:$D,3,FALSE),VLOOKUP($B148,'BANCO DE DADOS MAIO SERVIÇOS'!$A:$D,3,FALSE))</f>
        <v xml:space="preserve">UN    </v>
      </c>
      <c r="E148" s="515">
        <v>2</v>
      </c>
      <c r="F148" s="771">
        <f>IF($A148="INSUMO",VLOOKUP($B148,'BANCO DE DADOS MAIO INSUMOS'!$A:$D,4,FALSE),VLOOKUP($B148,'BANCO DE DADOS MAIO SERVIÇOS'!$A:$D,4,FALSE))</f>
        <v>0.2</v>
      </c>
      <c r="G148" s="997">
        <f>TRUNC(F148*E148,2)</f>
        <v>0.4</v>
      </c>
      <c r="H148" s="1559"/>
    </row>
    <row r="149" spans="1:8" s="1022" customFormat="1" ht="45" customHeight="1">
      <c r="A149" s="1025" t="s">
        <v>1971</v>
      </c>
      <c r="B149" s="1348">
        <v>142</v>
      </c>
      <c r="C149" s="554" t="str">
        <f>IF($A149="INSUMO",VLOOKUP($B149,'BANCO DE DADOS MAIO INSUMOS'!$A:$D,2,FALSE),VLOOKUP($B149,'BANCO DE DADOS MAIO SERVIÇOS'!$A:$D,2,FALSE))</f>
        <v>SELANTE ELASTICO MONOCOMPONENTE A BASE DE POLIURETANO PARA JUNTAS DIVERSAS</v>
      </c>
      <c r="D149" s="769" t="str">
        <f>IF($A149="INSUMO",VLOOKUP($B149,'BANCO DE DADOS MAIO INSUMOS'!$A:$D,3,FALSE),VLOOKUP($B149,'BANCO DE DADOS MAIO SERVIÇOS'!$A:$D,3,FALSE))</f>
        <v xml:space="preserve">310ML </v>
      </c>
      <c r="E149" s="515">
        <v>8.0799999999999997E-2</v>
      </c>
      <c r="F149" s="771">
        <f>IF($A149="INSUMO",VLOOKUP($B149,'BANCO DE DADOS MAIO INSUMOS'!$A:$D,4,FALSE),VLOOKUP($B149,'BANCO DE DADOS MAIO SERVIÇOS'!$A:$D,4,FALSE))</f>
        <v>28.24</v>
      </c>
      <c r="G149" s="997">
        <f>TRUNC(F149*E149,2)</f>
        <v>2.2799999999999998</v>
      </c>
      <c r="H149" s="1021"/>
    </row>
    <row r="150" spans="1:8" s="1022" customFormat="1" ht="30">
      <c r="A150" s="1025" t="s">
        <v>1971</v>
      </c>
      <c r="B150" s="1348">
        <v>13348</v>
      </c>
      <c r="C150" s="554" t="str">
        <f>IF($A150="INSUMO",VLOOKUP($B150,'BANCO DE DADOS MAIO INSUMOS'!$A:$D,2,FALSE),VLOOKUP($B150,'BANCO DE DADOS MAIO SERVIÇOS'!$A:$D,2,FALSE))</f>
        <v>ARRUELA  EM ACO GALVANIZADO, DIAMETRO EXTERNO = 35MM, ESPESSURA = 3MM, DIAMETRO DO FURO= 18MM</v>
      </c>
      <c r="D150" s="769" t="str">
        <f>IF($A150="INSUMO",VLOOKUP($B150,'BANCO DE DADOS MAIO INSUMOS'!$A:$D,3,FALSE),VLOOKUP($B150,'BANCO DE DADOS MAIO SERVIÇOS'!$A:$D,3,FALSE))</f>
        <v xml:space="preserve">UN    </v>
      </c>
      <c r="E150" s="515">
        <v>2</v>
      </c>
      <c r="F150" s="771">
        <f>IF($A150="INSUMO",VLOOKUP($B150,'BANCO DE DADOS MAIO INSUMOS'!$A:$D,4,FALSE),VLOOKUP($B150,'BANCO DE DADOS MAIO SERVIÇOS'!$A:$D,4,FALSE))</f>
        <v>0.6</v>
      </c>
      <c r="G150" s="997">
        <f>TRUNC(F150*E150,2)</f>
        <v>1.2</v>
      </c>
      <c r="H150" s="1021"/>
    </row>
    <row r="151" spans="1:8" s="1022" customFormat="1" ht="15.75">
      <c r="A151" s="1021"/>
      <c r="B151" s="1795" t="s">
        <v>1174</v>
      </c>
      <c r="C151" s="1796"/>
      <c r="D151" s="1796"/>
      <c r="E151" s="1796"/>
      <c r="F151" s="1796"/>
      <c r="G151" s="1797"/>
      <c r="H151" s="1021"/>
    </row>
    <row r="152" spans="1:8" s="1022" customFormat="1" ht="16.5" thickBot="1">
      <c r="A152" s="1025" t="s">
        <v>1972</v>
      </c>
      <c r="B152" s="1003">
        <v>88264</v>
      </c>
      <c r="C152" s="555" t="str">
        <f>IF($A152="INSUMO",VLOOKUP($B152,'BANCO DE DADOS MAIO INSUMOS'!$A:$D,2,FALSE),VLOOKUP($B152,'BANCO DE DADOS MAIO SERVIÇOS'!$A:$D,2,FALSE))</f>
        <v>ELETRICISTA COM ENCARGOS COMPLEMENTARES</v>
      </c>
      <c r="D152" s="787" t="str">
        <f>IF($A152="INSUMO",VLOOKUP($B152,'BANCO DE DADOS MAIO INSUMOS'!$A:$D,3,FALSE),VLOOKUP($B152,'BANCO DE DADOS MAIO SERVIÇOS'!$A:$D,3,FALSE))</f>
        <v>H</v>
      </c>
      <c r="E152" s="1004">
        <v>0.15</v>
      </c>
      <c r="F152" s="789">
        <f>IF($A152="INSUMO",VLOOKUP($B152,'BANCO DE DADOS MAIO INSUMOS'!$A:$D,4,FALSE),VLOOKUP($B152,'BANCO DE DADOS MAIO SERVIÇOS'!$A:$D,4,FALSE))</f>
        <v>18.07</v>
      </c>
      <c r="G152" s="1005">
        <f>TRUNC(F152*E152,2)</f>
        <v>2.71</v>
      </c>
      <c r="H152" s="1021"/>
    </row>
    <row r="153" spans="1:8" s="1022" customFormat="1" ht="16.5" thickBot="1">
      <c r="A153" s="1021"/>
      <c r="B153" s="1924" t="s">
        <v>7977</v>
      </c>
      <c r="C153" s="1924"/>
      <c r="D153" s="1924"/>
      <c r="E153" s="1924"/>
      <c r="F153" s="1006" t="s">
        <v>1175</v>
      </c>
      <c r="G153" s="1007">
        <f>SUM(G147:G152)</f>
        <v>21.220000000000002</v>
      </c>
      <c r="H153" s="1021"/>
    </row>
    <row r="154" spans="1:8" s="1022" customFormat="1" ht="15.75" customHeight="1">
      <c r="A154" s="1021"/>
      <c r="B154" s="1924"/>
      <c r="C154" s="1924"/>
      <c r="D154" s="1924"/>
      <c r="E154" s="1924"/>
      <c r="F154" s="640"/>
      <c r="G154" s="641"/>
      <c r="H154" s="1021"/>
    </row>
    <row r="155" spans="1:8" s="1022" customFormat="1" ht="11.25" customHeight="1" thickBot="1">
      <c r="A155" s="1021"/>
      <c r="B155" s="1943"/>
      <c r="C155" s="1943"/>
      <c r="D155" s="1943"/>
      <c r="E155" s="1943"/>
      <c r="H155" s="1021"/>
    </row>
    <row r="156" spans="1:8" s="1022" customFormat="1" ht="31.5">
      <c r="A156" s="1021"/>
      <c r="B156" s="682"/>
      <c r="C156" s="501" t="s">
        <v>1258</v>
      </c>
      <c r="D156" s="683"/>
      <c r="E156" s="684"/>
      <c r="F156" s="663"/>
      <c r="G156" s="685" t="s">
        <v>30</v>
      </c>
      <c r="H156" s="1021"/>
    </row>
    <row r="157" spans="1:8" s="1022" customFormat="1" ht="31.5">
      <c r="A157" s="1021"/>
      <c r="B157" s="504" t="s">
        <v>1205</v>
      </c>
      <c r="C157" s="505" t="s">
        <v>1206</v>
      </c>
      <c r="D157" s="506" t="s">
        <v>1207</v>
      </c>
      <c r="E157" s="507" t="s">
        <v>1208</v>
      </c>
      <c r="F157" s="642" t="s">
        <v>1209</v>
      </c>
      <c r="G157" s="508" t="s">
        <v>1210</v>
      </c>
      <c r="H157" s="1021"/>
    </row>
    <row r="158" spans="1:8" s="1022" customFormat="1" ht="15">
      <c r="A158" s="1021"/>
      <c r="B158" s="1599">
        <v>43250</v>
      </c>
      <c r="C158" s="1621" t="s">
        <v>13768</v>
      </c>
      <c r="D158" s="1614">
        <v>22.51</v>
      </c>
      <c r="E158" s="1625" t="s">
        <v>13769</v>
      </c>
      <c r="F158" s="1624" t="s">
        <v>1224</v>
      </c>
      <c r="G158" s="1623" t="s">
        <v>2050</v>
      </c>
      <c r="H158" s="1021"/>
    </row>
    <row r="159" spans="1:8" s="1022" customFormat="1" ht="15">
      <c r="A159" s="1021"/>
      <c r="B159" s="1599">
        <v>43255</v>
      </c>
      <c r="C159" s="1621" t="s">
        <v>1236</v>
      </c>
      <c r="D159" s="1614">
        <v>14.63</v>
      </c>
      <c r="E159" s="1622" t="s">
        <v>1237</v>
      </c>
      <c r="F159" s="1606" t="s">
        <v>1238</v>
      </c>
      <c r="G159" s="1623" t="s">
        <v>1239</v>
      </c>
      <c r="H159" s="1021"/>
    </row>
    <row r="160" spans="1:8" s="1022" customFormat="1" ht="15">
      <c r="A160" s="1021"/>
      <c r="B160" s="1599">
        <v>43256</v>
      </c>
      <c r="C160" s="533" t="s">
        <v>13752</v>
      </c>
      <c r="D160" s="534">
        <v>12.16</v>
      </c>
      <c r="E160" s="539" t="s">
        <v>7972</v>
      </c>
      <c r="F160" s="751" t="s">
        <v>7973</v>
      </c>
      <c r="G160" s="536" t="s">
        <v>7974</v>
      </c>
      <c r="H160" s="1021"/>
    </row>
    <row r="161" spans="1:8" s="1022" customFormat="1" ht="16.5" thickBot="1">
      <c r="A161" s="1021"/>
      <c r="B161" s="697"/>
      <c r="C161" s="698" t="s">
        <v>1211</v>
      </c>
      <c r="D161" s="699">
        <f>MEDIAN(D158:D160)</f>
        <v>14.63</v>
      </c>
      <c r="E161" s="700"/>
      <c r="F161" s="643"/>
      <c r="G161" s="701"/>
      <c r="H161" s="1021"/>
    </row>
    <row r="162" spans="1:8" s="841" customFormat="1" ht="9" customHeight="1">
      <c r="B162" s="644"/>
      <c r="C162" s="645"/>
      <c r="D162" s="645"/>
      <c r="E162" s="645"/>
      <c r="F162" s="645"/>
      <c r="G162" s="645"/>
    </row>
    <row r="163" spans="1:8" s="794" customFormat="1" ht="44.25" customHeight="1">
      <c r="B163" s="1945" t="s">
        <v>7975</v>
      </c>
      <c r="C163" s="1945"/>
      <c r="D163" s="1945"/>
      <c r="E163" s="1945"/>
      <c r="F163" s="1945"/>
      <c r="G163" s="1945"/>
    </row>
    <row r="164" spans="1:8" s="794" customFormat="1" ht="208.5" customHeight="1">
      <c r="B164" s="1944" t="s">
        <v>7976</v>
      </c>
      <c r="C164" s="1944"/>
      <c r="D164" s="1944"/>
      <c r="E164" s="1944"/>
      <c r="F164" s="1944"/>
      <c r="G164" s="1944"/>
    </row>
    <row r="165" spans="1:8" s="794" customFormat="1" ht="16.5" thickBot="1">
      <c r="B165" s="644"/>
      <c r="C165" s="645"/>
      <c r="D165" s="645"/>
      <c r="E165" s="645"/>
      <c r="F165" s="645"/>
      <c r="G165" s="645"/>
    </row>
    <row r="166" spans="1:8" s="1022" customFormat="1" ht="15.75">
      <c r="A166" s="1021"/>
      <c r="B166" s="999" t="s">
        <v>2406</v>
      </c>
      <c r="C166" s="1809" t="str">
        <f>CONCATENATE("FORNECIMENTO E INSTALAÇÃO DE ",C169)</f>
        <v>FORNECIMENTO E INSTALAÇÃO DE CAIXA INSPECAO, CONCRETO PRE MOLDADO, CIRCULAR, COM TAMPA, D = 40* CM</v>
      </c>
      <c r="D166" s="1928"/>
      <c r="E166" s="1928"/>
      <c r="F166" s="1928"/>
      <c r="G166" s="1000" t="s">
        <v>30</v>
      </c>
      <c r="H166" s="964">
        <f>G174</f>
        <v>77.02</v>
      </c>
    </row>
    <row r="167" spans="1:8" s="1022" customFormat="1" ht="31.5">
      <c r="A167" s="1021"/>
      <c r="B167" s="1001" t="s">
        <v>1204</v>
      </c>
      <c r="C167" s="1016" t="s">
        <v>1169</v>
      </c>
      <c r="D167" s="1016" t="s">
        <v>30</v>
      </c>
      <c r="E167" s="1016" t="s">
        <v>1170</v>
      </c>
      <c r="F167" s="1017" t="s">
        <v>1171</v>
      </c>
      <c r="G167" s="1018" t="s">
        <v>1172</v>
      </c>
      <c r="H167" s="1021"/>
    </row>
    <row r="168" spans="1:8" s="1022" customFormat="1" ht="15.75">
      <c r="A168" s="1021"/>
      <c r="B168" s="1795" t="s">
        <v>1173</v>
      </c>
      <c r="C168" s="1796"/>
      <c r="D168" s="1796"/>
      <c r="E168" s="1796"/>
      <c r="F168" s="1796"/>
      <c r="G168" s="1797"/>
      <c r="H168" s="1021"/>
    </row>
    <row r="169" spans="1:8" s="1022" customFormat="1" ht="30">
      <c r="A169" s="1025" t="s">
        <v>1971</v>
      </c>
      <c r="B169" s="1019">
        <v>3278</v>
      </c>
      <c r="C169" s="554" t="str">
        <f>IF($A169="INSUMO",VLOOKUP($B169,'BANCO DE DADOS MAIO INSUMOS'!$A:$D,2,FALSE),VLOOKUP($B169,'BANCO DE DADOS MAIO SERVIÇOS'!$A:$D,2,FALSE))</f>
        <v>CAIXA INSPECAO, CONCRETO PRE MOLDADO, CIRCULAR, COM TAMPA, D = 40* CM</v>
      </c>
      <c r="D169" s="769" t="str">
        <f>IF($A169="INSUMO",VLOOKUP($B169,'BANCO DE DADOS MAIO INSUMOS'!$A:$D,3,FALSE),VLOOKUP($B169,'BANCO DE DADOS MAIO SERVIÇOS'!$A:$D,3,FALSE))</f>
        <v xml:space="preserve">UN    </v>
      </c>
      <c r="E169" s="515">
        <v>1</v>
      </c>
      <c r="F169" s="771">
        <f>IF($A169="INSUMO",VLOOKUP($B169,'BANCO DE DADOS MAIO INSUMOS'!$A:$D,4,FALSE),VLOOKUP($B169,'BANCO DE DADOS MAIO SERVIÇOS'!$A:$D,4,FALSE))</f>
        <v>52.66</v>
      </c>
      <c r="G169" s="997">
        <f>TRUNC(F169*E169,2)</f>
        <v>52.66</v>
      </c>
      <c r="H169" s="1021"/>
    </row>
    <row r="170" spans="1:8" s="1022" customFormat="1" ht="21" customHeight="1">
      <c r="A170" s="1025" t="s">
        <v>1972</v>
      </c>
      <c r="B170" s="1272">
        <v>93358</v>
      </c>
      <c r="C170" s="554" t="str">
        <f>IF($A170="INSUMO",VLOOKUP($B170,'BANCO DE DADOS MAIO INSUMOS'!$A:$D,2,FALSE),VLOOKUP($B170,'BANCO DE DADOS MAIO SERVIÇOS'!$A:$D,2,FALSE))</f>
        <v>ESCAVAÇÃO MANUAL DE VALA COM PROFUNDIDADE MENOR OU IGUAL A 1,30 M. AF_03/2016</v>
      </c>
      <c r="D170" s="769" t="str">
        <f>IF($A170="INSUMO",VLOOKUP($B170,'BANCO DE DADOS MAIO INSUMOS'!$A:$D,3,FALSE),VLOOKUP($B170,'BANCO DE DADOS MAIO SERVIÇOS'!$A:$D,3,FALSE))</f>
        <v>M3</v>
      </c>
      <c r="E170" s="727">
        <v>6.2799999999999995E-2</v>
      </c>
      <c r="F170" s="771">
        <f>IF($A170="INSUMO",VLOOKUP($B170,'BANCO DE DADOS MAIO INSUMOS'!$A:$D,4,FALSE),VLOOKUP($B170,'BANCO DE DADOS MAIO SERVIÇOS'!$A:$D,4,FALSE))</f>
        <v>56.01</v>
      </c>
      <c r="G170" s="997">
        <f>TRUNC(F170*E170,2)</f>
        <v>3.51</v>
      </c>
      <c r="H170" s="1021"/>
    </row>
    <row r="171" spans="1:8" s="1022" customFormat="1" ht="15.75">
      <c r="A171" s="1021"/>
      <c r="B171" s="1795" t="s">
        <v>1174</v>
      </c>
      <c r="C171" s="1796"/>
      <c r="D171" s="1796"/>
      <c r="E171" s="1796"/>
      <c r="F171" s="1796"/>
      <c r="G171" s="1797"/>
      <c r="H171" s="1021"/>
    </row>
    <row r="172" spans="1:8" s="1022" customFormat="1" ht="15.75">
      <c r="A172" s="1025" t="s">
        <v>1972</v>
      </c>
      <c r="B172" s="633">
        <v>88309</v>
      </c>
      <c r="C172" s="554" t="str">
        <f>IF($A172="INSUMO",VLOOKUP($B172,'BANCO DE DADOS MAIO INSUMOS'!$A:$D,2,FALSE),VLOOKUP($B172,'BANCO DE DADOS MAIO SERVIÇOS'!$A:$D,2,FALSE))</f>
        <v>PEDREIRO COM ENCARGOS COMPLEMENTARES</v>
      </c>
      <c r="D172" s="769" t="str">
        <f>IF($A172="INSUMO",VLOOKUP($B172,'BANCO DE DADOS MAIO INSUMOS'!$A:$D,3,FALSE),VLOOKUP($B172,'BANCO DE DADOS MAIO SERVIÇOS'!$A:$D,3,FALSE))</f>
        <v>H</v>
      </c>
      <c r="E172" s="634">
        <v>0.66</v>
      </c>
      <c r="F172" s="771">
        <f>IF($A172="INSUMO",VLOOKUP($B172,'BANCO DE DADOS MAIO INSUMOS'!$A:$D,4,FALSE),VLOOKUP($B172,'BANCO DE DADOS MAIO SERVIÇOS'!$A:$D,4,FALSE))</f>
        <v>17.45</v>
      </c>
      <c r="G172" s="635">
        <f>TRUNC(F172*E172,2)</f>
        <v>11.51</v>
      </c>
      <c r="H172" s="1021"/>
    </row>
    <row r="173" spans="1:8" s="1022" customFormat="1" ht="16.5" thickBot="1">
      <c r="A173" s="1025" t="s">
        <v>1972</v>
      </c>
      <c r="B173" s="1003">
        <v>88316</v>
      </c>
      <c r="C173" s="555" t="str">
        <f>IF($A173="INSUMO",VLOOKUP($B173,'BANCO DE DADOS MAIO INSUMOS'!$A:$D,2,FALSE),VLOOKUP($B173,'BANCO DE DADOS MAIO SERVIÇOS'!$A:$D,2,FALSE))</f>
        <v>SERVENTE COM ENCARGOS COMPLEMENTARES</v>
      </c>
      <c r="D173" s="787" t="str">
        <f>IF($A173="INSUMO",VLOOKUP($B173,'BANCO DE DADOS MAIO INSUMOS'!$A:$D,3,FALSE),VLOOKUP($B173,'BANCO DE DADOS MAIO SERVIÇOS'!$A:$D,3,FALSE))</f>
        <v>H</v>
      </c>
      <c r="E173" s="1004">
        <v>0.66</v>
      </c>
      <c r="F173" s="789">
        <f>IF($A173="INSUMO",VLOOKUP($B173,'BANCO DE DADOS MAIO INSUMOS'!$A:$D,4,FALSE),VLOOKUP($B173,'BANCO DE DADOS MAIO SERVIÇOS'!$A:$D,4,FALSE))</f>
        <v>14.16</v>
      </c>
      <c r="G173" s="1005">
        <f>TRUNC(F173*E173,2)</f>
        <v>9.34</v>
      </c>
      <c r="H173" s="1021"/>
    </row>
    <row r="174" spans="1:8" s="1022" customFormat="1" ht="16.5" thickBot="1">
      <c r="A174" s="1021"/>
      <c r="B174" s="1926" t="s">
        <v>2838</v>
      </c>
      <c r="C174" s="1926"/>
      <c r="D174" s="1926"/>
      <c r="E174" s="1926"/>
      <c r="F174" s="1006" t="s">
        <v>1175</v>
      </c>
      <c r="G174" s="1007">
        <f>SUM(G168:G173)</f>
        <v>77.02</v>
      </c>
      <c r="H174" s="1021"/>
    </row>
    <row r="175" spans="1:8" s="1022" customFormat="1" ht="59.25" customHeight="1">
      <c r="A175" s="1021"/>
      <c r="B175" s="1926"/>
      <c r="C175" s="1926"/>
      <c r="D175" s="1926"/>
      <c r="E175" s="1926"/>
      <c r="F175" s="640"/>
      <c r="G175" s="641"/>
      <c r="H175" s="1021"/>
    </row>
    <row r="176" spans="1:8" s="1022" customFormat="1" ht="46.5" customHeight="1">
      <c r="A176" s="1021"/>
      <c r="B176" s="1866" t="s">
        <v>2839</v>
      </c>
      <c r="C176" s="1898"/>
      <c r="D176" s="1898"/>
      <c r="E176" s="1898"/>
      <c r="F176" s="1898"/>
      <c r="G176" s="1898"/>
      <c r="H176" s="1021"/>
    </row>
    <row r="177" spans="1:8" s="794" customFormat="1" ht="16.5" thickBot="1">
      <c r="B177" s="644"/>
      <c r="C177" s="645"/>
      <c r="D177" s="645"/>
      <c r="E177" s="645"/>
      <c r="F177" s="645"/>
      <c r="G177" s="645"/>
    </row>
    <row r="178" spans="1:8" s="1022" customFormat="1" ht="31.5" customHeight="1">
      <c r="A178" s="1021"/>
      <c r="B178" s="999" t="s">
        <v>1261</v>
      </c>
      <c r="C178" s="1809" t="str">
        <f>CONCATENATE("FORNECIMENTO E INSTALAÇÃO DE ",C181)</f>
        <v>FORNECIMENTO E INSTALAÇÃO DE SUPORTE ISOLADOR SIMPLES DIAMETRO NOMINAL 5/16", COM ROSCA SOBERBA E BUCHA</v>
      </c>
      <c r="D178" s="1928"/>
      <c r="E178" s="1928"/>
      <c r="F178" s="1928"/>
      <c r="G178" s="1000" t="s">
        <v>30</v>
      </c>
      <c r="H178" s="964">
        <f>G188</f>
        <v>12.9</v>
      </c>
    </row>
    <row r="179" spans="1:8" s="1022" customFormat="1" ht="31.5">
      <c r="A179" s="1021"/>
      <c r="B179" s="1001" t="s">
        <v>1204</v>
      </c>
      <c r="C179" s="1016" t="s">
        <v>1169</v>
      </c>
      <c r="D179" s="1016" t="s">
        <v>30</v>
      </c>
      <c r="E179" s="1016" t="s">
        <v>1170</v>
      </c>
      <c r="F179" s="1017" t="s">
        <v>1171</v>
      </c>
      <c r="G179" s="1018" t="s">
        <v>1172</v>
      </c>
      <c r="H179" s="1021"/>
    </row>
    <row r="180" spans="1:8" s="1022" customFormat="1" ht="15.75">
      <c r="A180" s="1021"/>
      <c r="B180" s="1795" t="s">
        <v>1173</v>
      </c>
      <c r="C180" s="1796"/>
      <c r="D180" s="1796"/>
      <c r="E180" s="1796"/>
      <c r="F180" s="1796"/>
      <c r="G180" s="1797"/>
      <c r="H180" s="1021"/>
    </row>
    <row r="181" spans="1:8" s="1022" customFormat="1" ht="30">
      <c r="A181" s="1025" t="s">
        <v>1971</v>
      </c>
      <c r="B181" s="1019">
        <v>3396</v>
      </c>
      <c r="C181" s="554" t="str">
        <f>IF($A181="INSUMO",VLOOKUP($B181,'BANCO DE DADOS MAIO INSUMOS'!$A:$D,2,FALSE),VLOOKUP($B181,'BANCO DE DADOS MAIO SERVIÇOS'!$A:$D,2,FALSE))</f>
        <v>SUPORTE ISOLADOR SIMPLES DIAMETRO NOMINAL 5/16", COM ROSCA SOBERBA E BUCHA</v>
      </c>
      <c r="D181" s="769" t="str">
        <f>IF($A181="INSUMO",VLOOKUP($B181,'BANCO DE DADOS MAIO INSUMOS'!$A:$D,3,FALSE),VLOOKUP($B181,'BANCO DE DADOS MAIO SERVIÇOS'!$A:$D,3,FALSE))</f>
        <v xml:space="preserve">UN    </v>
      </c>
      <c r="E181" s="515">
        <v>1</v>
      </c>
      <c r="F181" s="771">
        <f>IF($A181="INSUMO",VLOOKUP($B181,'BANCO DE DADOS MAIO INSUMOS'!$A:$D,4,FALSE),VLOOKUP($B181,'BANCO DE DADOS MAIO SERVIÇOS'!$A:$D,4,FALSE))</f>
        <v>5.39</v>
      </c>
      <c r="G181" s="997">
        <f>TRUNC(F181*E181,2)</f>
        <v>5.39</v>
      </c>
      <c r="H181" s="1021"/>
    </row>
    <row r="182" spans="1:8" s="1022" customFormat="1" ht="45">
      <c r="A182" s="1025" t="s">
        <v>1971</v>
      </c>
      <c r="B182" s="1019">
        <v>7583</v>
      </c>
      <c r="C182" s="554" t="str">
        <f>IF($A182="INSUMO",VLOOKUP($B182,'BANCO DE DADOS MAIO INSUMOS'!$A:$D,2,FALSE),VLOOKUP($B182,'BANCO DE DADOS MAIO SERVIÇOS'!$A:$D,2,FALSE))</f>
        <v>BUCHA DE NYLON SEM ABA S8, COM PARAFUSO DE 4,80 X 50 MM EM ACO ZINCADO COM ROSCA SOBERBA, CABECA CHATA E FENDA PHILLIPS</v>
      </c>
      <c r="D182" s="769" t="str">
        <f>IF($A182="INSUMO",VLOOKUP($B182,'BANCO DE DADOS MAIO INSUMOS'!$A:$D,3,FALSE),VLOOKUP($B182,'BANCO DE DADOS MAIO SERVIÇOS'!$A:$D,3,FALSE))</f>
        <v xml:space="preserve">UN    </v>
      </c>
      <c r="E182" s="515">
        <v>2</v>
      </c>
      <c r="F182" s="771">
        <f>IF($A182="INSUMO",VLOOKUP($B182,'BANCO DE DADOS MAIO INSUMOS'!$A:$D,4,FALSE),VLOOKUP($B182,'BANCO DE DADOS MAIO SERVIÇOS'!$A:$D,4,FALSE))</f>
        <v>0.41</v>
      </c>
      <c r="G182" s="997">
        <f>TRUNC(F182*E182,2)</f>
        <v>0.82</v>
      </c>
      <c r="H182" s="1021"/>
    </row>
    <row r="183" spans="1:8" s="1022" customFormat="1" ht="30">
      <c r="A183" s="1025" t="s">
        <v>1971</v>
      </c>
      <c r="B183" s="1019">
        <v>13348</v>
      </c>
      <c r="C183" s="554" t="str">
        <f>IF($A183="INSUMO",VLOOKUP($B183,'BANCO DE DADOS MAIO INSUMOS'!$A:$D,2,FALSE),VLOOKUP($B183,'BANCO DE DADOS MAIO SERVIÇOS'!$A:$D,2,FALSE))</f>
        <v>ARRUELA  EM ACO GALVANIZADO, DIAMETRO EXTERNO = 35MM, ESPESSURA = 3MM, DIAMETRO DO FURO= 18MM</v>
      </c>
      <c r="D183" s="769" t="str">
        <f>IF($A183="INSUMO",VLOOKUP($B183,'BANCO DE DADOS MAIO INSUMOS'!$A:$D,3,FALSE),VLOOKUP($B183,'BANCO DE DADOS MAIO SERVIÇOS'!$A:$D,3,FALSE))</f>
        <v xml:space="preserve">UN    </v>
      </c>
      <c r="E183" s="515">
        <v>2</v>
      </c>
      <c r="F183" s="771">
        <f>IF($A183="INSUMO",VLOOKUP($B183,'BANCO DE DADOS MAIO INSUMOS'!$A:$D,4,FALSE),VLOOKUP($B183,'BANCO DE DADOS MAIO SERVIÇOS'!$A:$D,4,FALSE))</f>
        <v>0.6</v>
      </c>
      <c r="G183" s="997">
        <f>TRUNC(F183*E183,2)</f>
        <v>1.2</v>
      </c>
      <c r="H183" s="1021"/>
    </row>
    <row r="184" spans="1:8" s="1560" customFormat="1" ht="30">
      <c r="A184" s="1561" t="s">
        <v>1971</v>
      </c>
      <c r="B184" s="1348">
        <v>142</v>
      </c>
      <c r="C184" s="554" t="str">
        <f>IF($A184="INSUMO",VLOOKUP($B184,'BANCO DE DADOS MAIO INSUMOS'!$A:$D,2,FALSE),VLOOKUP($B184,'BANCO DE DADOS MAIO SERVIÇOS'!$A:$D,2,FALSE))</f>
        <v>SELANTE ELASTICO MONOCOMPONENTE A BASE DE POLIURETANO PARA JUNTAS DIVERSAS</v>
      </c>
      <c r="D184" s="769" t="str">
        <f>IF($A184="INSUMO",VLOOKUP($B184,'BANCO DE DADOS MAIO INSUMOS'!$A:$D,3,FALSE),VLOOKUP($B184,'BANCO DE DADOS MAIO SERVIÇOS'!$A:$D,3,FALSE))</f>
        <v xml:space="preserve">310ML </v>
      </c>
      <c r="E184" s="998">
        <v>8.0799999999999997E-2</v>
      </c>
      <c r="F184" s="771">
        <f>IF($A184="INSUMO",VLOOKUP($B184,'BANCO DE DADOS MAIO INSUMOS'!$A:$D,4,FALSE),VLOOKUP($B184,'BANCO DE DADOS MAIO SERVIÇOS'!$A:$D,4,FALSE))</f>
        <v>28.24</v>
      </c>
      <c r="G184" s="997">
        <f>TRUNC(F184*E184,2)</f>
        <v>2.2799999999999998</v>
      </c>
      <c r="H184" s="1559"/>
    </row>
    <row r="185" spans="1:8" s="1022" customFormat="1" ht="15.75">
      <c r="A185" s="1021"/>
      <c r="B185" s="1795" t="s">
        <v>1174</v>
      </c>
      <c r="C185" s="1796"/>
      <c r="D185" s="1796"/>
      <c r="E185" s="1796"/>
      <c r="F185" s="1796"/>
      <c r="G185" s="1797"/>
      <c r="H185" s="1021"/>
    </row>
    <row r="186" spans="1:8" s="1022" customFormat="1" ht="15.75">
      <c r="A186" s="1025" t="s">
        <v>1972</v>
      </c>
      <c r="B186" s="633">
        <v>88264</v>
      </c>
      <c r="C186" s="554" t="str">
        <f>IF($A186="INSUMO",VLOOKUP($B186,'BANCO DE DADOS MAIO INSUMOS'!$A:$D,2,FALSE),VLOOKUP($B186,'BANCO DE DADOS MAIO SERVIÇOS'!$A:$D,2,FALSE))</f>
        <v>ELETRICISTA COM ENCARGOS COMPLEMENTARES</v>
      </c>
      <c r="D186" s="769" t="str">
        <f>IF($A186="INSUMO",VLOOKUP($B186,'BANCO DE DADOS MAIO INSUMOS'!$A:$D,3,FALSE),VLOOKUP($B186,'BANCO DE DADOS MAIO SERVIÇOS'!$A:$D,3,FALSE))</f>
        <v>H</v>
      </c>
      <c r="E186" s="634">
        <v>0.1</v>
      </c>
      <c r="F186" s="771">
        <f>IF($A186="INSUMO",VLOOKUP($B186,'BANCO DE DADOS MAIO INSUMOS'!$A:$D,4,FALSE),VLOOKUP($B186,'BANCO DE DADOS MAIO SERVIÇOS'!$A:$D,4,FALSE))</f>
        <v>18.07</v>
      </c>
      <c r="G186" s="635">
        <f>TRUNC(F186*E186,2)</f>
        <v>1.8</v>
      </c>
      <c r="H186" s="1021"/>
    </row>
    <row r="187" spans="1:8" s="1022" customFormat="1" ht="16.5" thickBot="1">
      <c r="A187" s="1025" t="s">
        <v>1972</v>
      </c>
      <c r="B187" s="1003">
        <v>88316</v>
      </c>
      <c r="C187" s="555" t="str">
        <f>IF($A187="INSUMO",VLOOKUP($B187,'BANCO DE DADOS MAIO INSUMOS'!$A:$D,2,FALSE),VLOOKUP($B187,'BANCO DE DADOS MAIO SERVIÇOS'!$A:$D,2,FALSE))</f>
        <v>SERVENTE COM ENCARGOS COMPLEMENTARES</v>
      </c>
      <c r="D187" s="787" t="str">
        <f>IF($A187="INSUMO",VLOOKUP($B187,'BANCO DE DADOS MAIO INSUMOS'!$A:$D,3,FALSE),VLOOKUP($B187,'BANCO DE DADOS MAIO SERVIÇOS'!$A:$D,3,FALSE))</f>
        <v>H</v>
      </c>
      <c r="E187" s="1004">
        <v>0.1</v>
      </c>
      <c r="F187" s="789">
        <f>IF($A187="INSUMO",VLOOKUP($B187,'BANCO DE DADOS MAIO INSUMOS'!$A:$D,4,FALSE),VLOOKUP($B187,'BANCO DE DADOS MAIO SERVIÇOS'!$A:$D,4,FALSE))</f>
        <v>14.16</v>
      </c>
      <c r="G187" s="1005">
        <f>TRUNC(F187*E187,2)</f>
        <v>1.41</v>
      </c>
      <c r="H187" s="1021"/>
    </row>
    <row r="188" spans="1:8" s="1022" customFormat="1" ht="38.25" customHeight="1" thickBot="1">
      <c r="A188" s="1021"/>
      <c r="B188" s="1926" t="s">
        <v>7978</v>
      </c>
      <c r="C188" s="1926"/>
      <c r="D188" s="1926"/>
      <c r="E188" s="1926"/>
      <c r="F188" s="1006" t="s">
        <v>1175</v>
      </c>
      <c r="G188" s="1007">
        <f>SUM(G180:G187)</f>
        <v>12.9</v>
      </c>
      <c r="H188" s="1021"/>
    </row>
    <row r="189" spans="1:8" s="794" customFormat="1" ht="15.75">
      <c r="B189" s="644"/>
      <c r="C189" s="645"/>
      <c r="D189" s="645"/>
      <c r="E189" s="645"/>
      <c r="F189" s="645"/>
      <c r="G189" s="645"/>
    </row>
    <row r="190" spans="1:8" s="1563" customFormat="1" ht="40.5" customHeight="1">
      <c r="A190" s="1562"/>
      <c r="B190" s="1942" t="s">
        <v>7975</v>
      </c>
      <c r="C190" s="1942"/>
      <c r="D190" s="1942"/>
      <c r="E190" s="1942"/>
      <c r="F190" s="1942"/>
      <c r="G190" s="1942"/>
      <c r="H190" s="1562"/>
    </row>
    <row r="191" spans="1:8" ht="198.75" customHeight="1" thickBot="1">
      <c r="B191" s="1942" t="s">
        <v>7979</v>
      </c>
      <c r="C191" s="1942"/>
      <c r="D191" s="1942"/>
      <c r="E191" s="1942"/>
      <c r="F191" s="1942"/>
      <c r="G191" s="1942"/>
    </row>
    <row r="192" spans="1:8" ht="16.5" customHeight="1" thickBot="1">
      <c r="B192" s="1939"/>
      <c r="C192" s="1940"/>
      <c r="D192" s="1940"/>
      <c r="E192" s="1940"/>
      <c r="F192" s="1940"/>
      <c r="G192" s="1941"/>
    </row>
    <row r="193" spans="1:8" s="1022" customFormat="1" ht="30" customHeight="1">
      <c r="A193" s="1021"/>
      <c r="B193" s="999" t="s">
        <v>2407</v>
      </c>
      <c r="C193" s="1809" t="str">
        <f>CONCATENATE("FORNECIMENTO E INSTALAÇÃO DE ",C196)</f>
        <v>FORNECIMENTO E INSTALAÇÃO DE SUPORTE ISOLADOR REFORCADO DIAMETRO NOMINAL 5/16", COM ROSCA SOBERBA E BUCHA</v>
      </c>
      <c r="D193" s="1928"/>
      <c r="E193" s="1928"/>
      <c r="F193" s="1928"/>
      <c r="G193" s="1000" t="s">
        <v>30</v>
      </c>
      <c r="H193" s="964">
        <f>G203</f>
        <v>15.12</v>
      </c>
    </row>
    <row r="194" spans="1:8" s="1022" customFormat="1" ht="31.5">
      <c r="A194" s="1021"/>
      <c r="B194" s="1001" t="s">
        <v>1204</v>
      </c>
      <c r="C194" s="1016" t="s">
        <v>1169</v>
      </c>
      <c r="D194" s="1016" t="s">
        <v>30</v>
      </c>
      <c r="E194" s="1016" t="s">
        <v>1170</v>
      </c>
      <c r="F194" s="1017" t="s">
        <v>1171</v>
      </c>
      <c r="G194" s="1018" t="s">
        <v>1172</v>
      </c>
      <c r="H194" s="1021"/>
    </row>
    <row r="195" spans="1:8" s="1022" customFormat="1" ht="15.75">
      <c r="A195" s="1021"/>
      <c r="B195" s="1795" t="s">
        <v>1173</v>
      </c>
      <c r="C195" s="1796"/>
      <c r="D195" s="1796"/>
      <c r="E195" s="1796"/>
      <c r="F195" s="1796"/>
      <c r="G195" s="1797"/>
      <c r="H195" s="1021"/>
    </row>
    <row r="196" spans="1:8" s="1022" customFormat="1" ht="30">
      <c r="A196" s="1025" t="s">
        <v>1971</v>
      </c>
      <c r="B196" s="1019">
        <v>7572</v>
      </c>
      <c r="C196" s="554" t="str">
        <f>IF($A196="INSUMO",VLOOKUP($B196,'BANCO DE DADOS MAIO INSUMOS'!$A:$D,2,FALSE),VLOOKUP($B196,'BANCO DE DADOS MAIO SERVIÇOS'!$A:$D,2,FALSE))</f>
        <v>SUPORTE ISOLADOR REFORCADO DIAMETRO NOMINAL 5/16", COM ROSCA SOBERBA E BUCHA</v>
      </c>
      <c r="D196" s="769" t="str">
        <f>IF($A196="INSUMO",VLOOKUP($B196,'BANCO DE DADOS MAIO INSUMOS'!$A:$D,3,FALSE),VLOOKUP($B196,'BANCO DE DADOS MAIO SERVIÇOS'!$A:$D,3,FALSE))</f>
        <v xml:space="preserve">UN    </v>
      </c>
      <c r="E196" s="515">
        <v>1</v>
      </c>
      <c r="F196" s="771">
        <f>IF($A196="INSUMO",VLOOKUP($B196,'BANCO DE DADOS MAIO INSUMOS'!$A:$D,4,FALSE),VLOOKUP($B196,'BANCO DE DADOS MAIO SERVIÇOS'!$A:$D,4,FALSE))</f>
        <v>7.61</v>
      </c>
      <c r="G196" s="997">
        <f>TRUNC(F196*E196,2)</f>
        <v>7.61</v>
      </c>
      <c r="H196" s="1021"/>
    </row>
    <row r="197" spans="1:8" s="1022" customFormat="1" ht="45">
      <c r="A197" s="1025" t="s">
        <v>1971</v>
      </c>
      <c r="B197" s="1019">
        <v>7583</v>
      </c>
      <c r="C197" s="554" t="str">
        <f>IF($A197="INSUMO",VLOOKUP($B197,'BANCO DE DADOS MAIO INSUMOS'!$A:$D,2,FALSE),VLOOKUP($B197,'BANCO DE DADOS MAIO SERVIÇOS'!$A:$D,2,FALSE))</f>
        <v>BUCHA DE NYLON SEM ABA S8, COM PARAFUSO DE 4,80 X 50 MM EM ACO ZINCADO COM ROSCA SOBERBA, CABECA CHATA E FENDA PHILLIPS</v>
      </c>
      <c r="D197" s="769" t="str">
        <f>IF($A197="INSUMO",VLOOKUP($B197,'BANCO DE DADOS MAIO INSUMOS'!$A:$D,3,FALSE),VLOOKUP($B197,'BANCO DE DADOS MAIO SERVIÇOS'!$A:$D,3,FALSE))</f>
        <v xml:space="preserve">UN    </v>
      </c>
      <c r="E197" s="515">
        <v>2</v>
      </c>
      <c r="F197" s="771">
        <f>IF($A197="INSUMO",VLOOKUP($B197,'BANCO DE DADOS MAIO INSUMOS'!$A:$D,4,FALSE),VLOOKUP($B197,'BANCO DE DADOS MAIO SERVIÇOS'!$A:$D,4,FALSE))</f>
        <v>0.41</v>
      </c>
      <c r="G197" s="997">
        <f>TRUNC(F197*E197,2)</f>
        <v>0.82</v>
      </c>
      <c r="H197" s="1021"/>
    </row>
    <row r="198" spans="1:8" s="1022" customFormat="1" ht="30">
      <c r="A198" s="1025" t="s">
        <v>1971</v>
      </c>
      <c r="B198" s="1019">
        <v>13348</v>
      </c>
      <c r="C198" s="554" t="str">
        <f>IF($A198="INSUMO",VLOOKUP($B198,'BANCO DE DADOS MAIO INSUMOS'!$A:$D,2,FALSE),VLOOKUP($B198,'BANCO DE DADOS MAIO SERVIÇOS'!$A:$D,2,FALSE))</f>
        <v>ARRUELA  EM ACO GALVANIZADO, DIAMETRO EXTERNO = 35MM, ESPESSURA = 3MM, DIAMETRO DO FURO= 18MM</v>
      </c>
      <c r="D198" s="769" t="str">
        <f>IF($A198="INSUMO",VLOOKUP($B198,'BANCO DE DADOS MAIO INSUMOS'!$A:$D,3,FALSE),VLOOKUP($B198,'BANCO DE DADOS MAIO SERVIÇOS'!$A:$D,3,FALSE))</f>
        <v xml:space="preserve">UN    </v>
      </c>
      <c r="E198" s="515">
        <v>2</v>
      </c>
      <c r="F198" s="771">
        <f>IF($A198="INSUMO",VLOOKUP($B198,'BANCO DE DADOS MAIO INSUMOS'!$A:$D,4,FALSE),VLOOKUP($B198,'BANCO DE DADOS MAIO SERVIÇOS'!$A:$D,4,FALSE))</f>
        <v>0.6</v>
      </c>
      <c r="G198" s="997">
        <f>TRUNC(F198*E198,2)</f>
        <v>1.2</v>
      </c>
      <c r="H198" s="1021"/>
    </row>
    <row r="199" spans="1:8" s="1560" customFormat="1" ht="30">
      <c r="A199" s="1561" t="s">
        <v>1971</v>
      </c>
      <c r="B199" s="1348">
        <v>142</v>
      </c>
      <c r="C199" s="554" t="str">
        <f>IF($A199="INSUMO",VLOOKUP($B199,'BANCO DE DADOS MAIO INSUMOS'!$A:$D,2,FALSE),VLOOKUP($B199,'BANCO DE DADOS MAIO SERVIÇOS'!$A:$D,2,FALSE))</f>
        <v>SELANTE ELASTICO MONOCOMPONENTE A BASE DE POLIURETANO PARA JUNTAS DIVERSAS</v>
      </c>
      <c r="D199" s="769" t="str">
        <f>IF($A199="INSUMO",VLOOKUP($B199,'BANCO DE DADOS MAIO INSUMOS'!$A:$D,3,FALSE),VLOOKUP($B199,'BANCO DE DADOS MAIO SERVIÇOS'!$A:$D,3,FALSE))</f>
        <v xml:space="preserve">310ML </v>
      </c>
      <c r="E199" s="727">
        <v>8.0799999999999997E-2</v>
      </c>
      <c r="F199" s="771">
        <f>IF($A199="INSUMO",VLOOKUP($B199,'BANCO DE DADOS MAIO INSUMOS'!$A:$D,4,FALSE),VLOOKUP($B199,'BANCO DE DADOS MAIO SERVIÇOS'!$A:$D,4,FALSE))</f>
        <v>28.24</v>
      </c>
      <c r="G199" s="997">
        <f>TRUNC(F199*E199,2)</f>
        <v>2.2799999999999998</v>
      </c>
      <c r="H199" s="1559"/>
    </row>
    <row r="200" spans="1:8" s="1022" customFormat="1" ht="15.75">
      <c r="A200" s="1021"/>
      <c r="B200" s="1795" t="s">
        <v>1174</v>
      </c>
      <c r="C200" s="1796"/>
      <c r="D200" s="1796"/>
      <c r="E200" s="1796"/>
      <c r="F200" s="1796"/>
      <c r="G200" s="1797"/>
      <c r="H200" s="1021"/>
    </row>
    <row r="201" spans="1:8" s="1022" customFormat="1" ht="15.75">
      <c r="A201" s="1025" t="s">
        <v>1972</v>
      </c>
      <c r="B201" s="633">
        <v>88264</v>
      </c>
      <c r="C201" s="554" t="str">
        <f>IF($A201="INSUMO",VLOOKUP($B201,'BANCO DE DADOS MAIO INSUMOS'!$A:$D,2,FALSE),VLOOKUP($B201,'BANCO DE DADOS MAIO SERVIÇOS'!$A:$D,2,FALSE))</f>
        <v>ELETRICISTA COM ENCARGOS COMPLEMENTARES</v>
      </c>
      <c r="D201" s="769" t="str">
        <f>IF($A201="INSUMO",VLOOKUP($B201,'BANCO DE DADOS MAIO INSUMOS'!$A:$D,3,FALSE),VLOOKUP($B201,'BANCO DE DADOS MAIO SERVIÇOS'!$A:$D,3,FALSE))</f>
        <v>H</v>
      </c>
      <c r="E201" s="634">
        <v>0.1</v>
      </c>
      <c r="F201" s="771">
        <f>IF($A201="INSUMO",VLOOKUP($B201,'BANCO DE DADOS MAIO INSUMOS'!$A:$D,4,FALSE),VLOOKUP($B201,'BANCO DE DADOS MAIO SERVIÇOS'!$A:$D,4,FALSE))</f>
        <v>18.07</v>
      </c>
      <c r="G201" s="635">
        <f>TRUNC(F201*E201,2)</f>
        <v>1.8</v>
      </c>
      <c r="H201" s="1021"/>
    </row>
    <row r="202" spans="1:8" s="1022" customFormat="1" ht="16.5" thickBot="1">
      <c r="A202" s="1025" t="s">
        <v>1972</v>
      </c>
      <c r="B202" s="1003">
        <v>88316</v>
      </c>
      <c r="C202" s="555" t="str">
        <f>IF($A202="INSUMO",VLOOKUP($B202,'BANCO DE DADOS MAIO INSUMOS'!$A:$D,2,FALSE),VLOOKUP($B202,'BANCO DE DADOS MAIO SERVIÇOS'!$A:$D,2,FALSE))</f>
        <v>SERVENTE COM ENCARGOS COMPLEMENTARES</v>
      </c>
      <c r="D202" s="787" t="str">
        <f>IF($A202="INSUMO",VLOOKUP($B202,'BANCO DE DADOS MAIO INSUMOS'!$A:$D,3,FALSE),VLOOKUP($B202,'BANCO DE DADOS MAIO SERVIÇOS'!$A:$D,3,FALSE))</f>
        <v>H</v>
      </c>
      <c r="E202" s="1004">
        <v>0.1</v>
      </c>
      <c r="F202" s="789">
        <f>IF($A202="INSUMO",VLOOKUP($B202,'BANCO DE DADOS MAIO INSUMOS'!$A:$D,4,FALSE),VLOOKUP($B202,'BANCO DE DADOS MAIO SERVIÇOS'!$A:$D,4,FALSE))</f>
        <v>14.16</v>
      </c>
      <c r="G202" s="1005">
        <f>TRUNC(F202*E202,2)</f>
        <v>1.41</v>
      </c>
      <c r="H202" s="1021"/>
    </row>
    <row r="203" spans="1:8" s="1022" customFormat="1" ht="43.5" customHeight="1" thickBot="1">
      <c r="A203" s="1021"/>
      <c r="B203" s="1926" t="s">
        <v>2840</v>
      </c>
      <c r="C203" s="1926"/>
      <c r="D203" s="1926"/>
      <c r="E203" s="1926"/>
      <c r="F203" s="1008" t="s">
        <v>1175</v>
      </c>
      <c r="G203" s="976">
        <f>SUM(G195:G202)</f>
        <v>15.12</v>
      </c>
      <c r="H203" s="1021"/>
    </row>
    <row r="204" spans="1:8" s="1022" customFormat="1" ht="15.75">
      <c r="A204" s="1021"/>
      <c r="B204" s="1261"/>
      <c r="C204" s="1261"/>
      <c r="D204" s="1261"/>
      <c r="E204" s="1261"/>
      <c r="F204" s="945"/>
      <c r="G204" s="946"/>
      <c r="H204" s="1021"/>
    </row>
    <row r="205" spans="1:8" s="1563" customFormat="1" ht="40.5" customHeight="1">
      <c r="A205" s="1562"/>
      <c r="B205" s="1942" t="s">
        <v>7975</v>
      </c>
      <c r="C205" s="1942"/>
      <c r="D205" s="1942"/>
      <c r="E205" s="1942"/>
      <c r="F205" s="1942"/>
      <c r="G205" s="1942"/>
      <c r="H205" s="1562"/>
    </row>
    <row r="206" spans="1:8" s="1563" customFormat="1" ht="198.75" customHeight="1">
      <c r="A206" s="1562"/>
      <c r="B206" s="1942" t="s">
        <v>7980</v>
      </c>
      <c r="C206" s="1942"/>
      <c r="D206" s="1942"/>
      <c r="E206" s="1942"/>
      <c r="F206" s="1942"/>
      <c r="G206" s="1942"/>
      <c r="H206" s="1562"/>
    </row>
    <row r="207" spans="1:8" s="794" customFormat="1" ht="16.5" thickBot="1">
      <c r="B207" s="644"/>
      <c r="C207" s="645"/>
      <c r="D207" s="645"/>
      <c r="E207" s="645"/>
      <c r="F207" s="645"/>
      <c r="G207" s="645"/>
    </row>
    <row r="208" spans="1:8" s="764" customFormat="1" ht="30" customHeight="1">
      <c r="A208" s="761"/>
      <c r="B208" s="999" t="s">
        <v>2393</v>
      </c>
      <c r="C208" s="1809" t="str">
        <f>CONCATENATE("FORNECIMENTO E INSTALAÇÃO DE ",C211)</f>
        <v>FORNECIMENTO E INSTALAÇÃO DE ABRACADEIRA EM ACO PARA AMARRACAO DE ELETRODUTOS, TIPO D, COM 1" E PARAFUSO DE FIXACAO</v>
      </c>
      <c r="D208" s="1928"/>
      <c r="E208" s="1928"/>
      <c r="F208" s="1928"/>
      <c r="G208" s="1000" t="s">
        <v>30</v>
      </c>
      <c r="H208" s="964">
        <f>G214</f>
        <v>5.46</v>
      </c>
    </row>
    <row r="209" spans="1:8" s="764" customFormat="1" ht="31.5">
      <c r="A209" s="761"/>
      <c r="B209" s="1001" t="s">
        <v>1204</v>
      </c>
      <c r="C209" s="1016" t="s">
        <v>1169</v>
      </c>
      <c r="D209" s="1016" t="s">
        <v>30</v>
      </c>
      <c r="E209" s="1016" t="s">
        <v>1170</v>
      </c>
      <c r="F209" s="1017" t="s">
        <v>1171</v>
      </c>
      <c r="G209" s="1018" t="s">
        <v>1172</v>
      </c>
      <c r="H209" s="761"/>
    </row>
    <row r="210" spans="1:8" s="764" customFormat="1" ht="15.75">
      <c r="A210" s="761"/>
      <c r="B210" s="1795" t="s">
        <v>1173</v>
      </c>
      <c r="C210" s="1796"/>
      <c r="D210" s="1796"/>
      <c r="E210" s="1796"/>
      <c r="F210" s="1796"/>
      <c r="G210" s="1797"/>
      <c r="H210" s="761"/>
    </row>
    <row r="211" spans="1:8" s="764" customFormat="1" ht="30">
      <c r="A211" s="767" t="s">
        <v>1971</v>
      </c>
      <c r="B211" s="1019">
        <v>393</v>
      </c>
      <c r="C211" s="554" t="str">
        <f>IF($A211="INSUMO",VLOOKUP($B211,'BANCO DE DADOS MAIO INSUMOS'!$A:$D,2,FALSE),VLOOKUP($B211,'BANCO DE DADOS MAIO SERVIÇOS'!$A:$D,2,FALSE))</f>
        <v>ABRACADEIRA EM ACO PARA AMARRACAO DE ELETRODUTOS, TIPO D, COM 1" E PARAFUSO DE FIXACAO</v>
      </c>
      <c r="D211" s="769" t="str">
        <f>IF($A211="INSUMO",VLOOKUP($B211,'BANCO DE DADOS MAIO INSUMOS'!$A:$D,3,FALSE),VLOOKUP($B211,'BANCO DE DADOS MAIO SERVIÇOS'!$A:$D,3,FALSE))</f>
        <v xml:space="preserve">UN    </v>
      </c>
      <c r="E211" s="515">
        <v>1</v>
      </c>
      <c r="F211" s="771">
        <f>IF($A211="INSUMO",VLOOKUP($B211,'BANCO DE DADOS MAIO INSUMOS'!$A:$D,4,FALSE),VLOOKUP($B211,'BANCO DE DADOS MAIO SERVIÇOS'!$A:$D,4,FALSE))</f>
        <v>1.25</v>
      </c>
      <c r="G211" s="997">
        <f>TRUNC(F211*E211,2)</f>
        <v>1.25</v>
      </c>
      <c r="H211" s="761"/>
    </row>
    <row r="212" spans="1:8" s="764" customFormat="1" ht="15.75">
      <c r="A212" s="761"/>
      <c r="B212" s="1795" t="s">
        <v>1174</v>
      </c>
      <c r="C212" s="1796"/>
      <c r="D212" s="1796"/>
      <c r="E212" s="1796"/>
      <c r="F212" s="1796"/>
      <c r="G212" s="1797"/>
      <c r="H212" s="761"/>
    </row>
    <row r="213" spans="1:8" s="764" customFormat="1" ht="16.5" thickBot="1">
      <c r="A213" s="767" t="s">
        <v>1972</v>
      </c>
      <c r="B213" s="1003">
        <v>88247</v>
      </c>
      <c r="C213" s="555" t="str">
        <f>IF($A213="INSUMO",VLOOKUP($B213,'BANCO DE DADOS MAIO INSUMOS'!$A:$D,2,FALSE),VLOOKUP($B213,'BANCO DE DADOS MAIO SERVIÇOS'!$A:$D,2,FALSE))</f>
        <v>AUXILIAR DE ELETRICISTA COM ENCARGOS COMPLEMENTARES</v>
      </c>
      <c r="D213" s="787" t="str">
        <f>IF($A213="INSUMO",VLOOKUP($B213,'BANCO DE DADOS MAIO INSUMOS'!$A:$D,3,FALSE),VLOOKUP($B213,'BANCO DE DADOS MAIO SERVIÇOS'!$A:$D,3,FALSE))</f>
        <v>H</v>
      </c>
      <c r="E213" s="1004">
        <v>0.3</v>
      </c>
      <c r="F213" s="789">
        <f>IF($A213="INSUMO",VLOOKUP($B213,'BANCO DE DADOS MAIO INSUMOS'!$A:$D,4,FALSE),VLOOKUP($B213,'BANCO DE DADOS MAIO SERVIÇOS'!$A:$D,4,FALSE))</f>
        <v>14.04</v>
      </c>
      <c r="G213" s="1005">
        <f>TRUNC(F213*E213,2)</f>
        <v>4.21</v>
      </c>
      <c r="H213" s="761"/>
    </row>
    <row r="214" spans="1:8" s="764" customFormat="1" ht="16.5" thickBot="1">
      <c r="A214" s="761"/>
      <c r="B214" s="949" t="s">
        <v>2408</v>
      </c>
      <c r="C214" s="522"/>
      <c r="D214" s="522"/>
      <c r="E214" s="522"/>
      <c r="F214" s="646" t="s">
        <v>1175</v>
      </c>
      <c r="G214" s="930">
        <f>SUM(G210:G213)</f>
        <v>5.46</v>
      </c>
      <c r="H214" s="761"/>
    </row>
    <row r="215" spans="1:8" s="794" customFormat="1" ht="15.75">
      <c r="B215" s="644"/>
      <c r="C215" s="645"/>
      <c r="D215" s="645"/>
      <c r="E215" s="645"/>
      <c r="F215" s="645"/>
      <c r="G215" s="645"/>
    </row>
    <row r="216" spans="1:8" ht="13.5" thickBot="1"/>
    <row r="217" spans="1:8" s="1022" customFormat="1" ht="31.5" customHeight="1">
      <c r="A217" s="1021"/>
      <c r="B217" s="999" t="s">
        <v>1263</v>
      </c>
      <c r="C217" s="1809" t="s">
        <v>2409</v>
      </c>
      <c r="D217" s="1928"/>
      <c r="E217" s="1928"/>
      <c r="F217" s="1928"/>
      <c r="G217" s="1000" t="s">
        <v>30</v>
      </c>
      <c r="H217" s="964">
        <f>G227</f>
        <v>29.629999999999995</v>
      </c>
    </row>
    <row r="218" spans="1:8" s="1022" customFormat="1" ht="31.5">
      <c r="A218" s="1021"/>
      <c r="B218" s="1001" t="s">
        <v>1204</v>
      </c>
      <c r="C218" s="1016" t="s">
        <v>1169</v>
      </c>
      <c r="D218" s="1016" t="s">
        <v>30</v>
      </c>
      <c r="E218" s="1016" t="s">
        <v>1170</v>
      </c>
      <c r="F218" s="1017" t="s">
        <v>1171</v>
      </c>
      <c r="G218" s="1018" t="s">
        <v>1172</v>
      </c>
      <c r="H218" s="1021"/>
    </row>
    <row r="219" spans="1:8" s="1022" customFormat="1" ht="15.75">
      <c r="A219" s="1021"/>
      <c r="B219" s="1795" t="s">
        <v>1173</v>
      </c>
      <c r="C219" s="1796"/>
      <c r="D219" s="1796"/>
      <c r="E219" s="1796"/>
      <c r="F219" s="1796"/>
      <c r="G219" s="1797"/>
      <c r="H219" s="1021"/>
    </row>
    <row r="220" spans="1:8" s="1560" customFormat="1" ht="30">
      <c r="A220" s="1561" t="s">
        <v>1971</v>
      </c>
      <c r="B220" s="1348">
        <v>142</v>
      </c>
      <c r="C220" s="554" t="str">
        <f>IF($A220="INSUMO",VLOOKUP($B220,'BANCO DE DADOS MAIO INSUMOS'!$A:$D,2,FALSE),VLOOKUP($B220,'BANCO DE DADOS MAIO SERVIÇOS'!$A:$D,2,FALSE))</f>
        <v>SELANTE ELASTICO MONOCOMPONENTE A BASE DE POLIURETANO PARA JUNTAS DIVERSAS</v>
      </c>
      <c r="D220" s="769" t="str">
        <f>IF($A220="INSUMO",VLOOKUP($B220,'BANCO DE DADOS MAIO INSUMOS'!$A:$D,3,FALSE),VLOOKUP($B220,'BANCO DE DADOS MAIO SERVIÇOS'!$A:$D,3,FALSE))</f>
        <v xml:space="preserve">310ML </v>
      </c>
      <c r="E220" s="515">
        <v>8.0799999999999997E-2</v>
      </c>
      <c r="F220" s="771">
        <f>IF($A220="INSUMO",VLOOKUP($B220,'BANCO DE DADOS MAIO INSUMOS'!$A:$D,4,FALSE),VLOOKUP($B220,'BANCO DE DADOS MAIO SERVIÇOS'!$A:$D,4,FALSE))</f>
        <v>28.24</v>
      </c>
      <c r="G220" s="997">
        <f>TRUNC(F220*E220,2)</f>
        <v>2.2799999999999998</v>
      </c>
      <c r="H220" s="1559"/>
    </row>
    <row r="221" spans="1:8" s="1022" customFormat="1" ht="45">
      <c r="A221" s="1025" t="s">
        <v>1971</v>
      </c>
      <c r="B221" s="1019">
        <v>7583</v>
      </c>
      <c r="C221" s="554" t="str">
        <f>IF($A221="INSUMO",VLOOKUP($B221,'BANCO DE DADOS MAIO INSUMOS'!$A:$D,2,FALSE),VLOOKUP($B221,'BANCO DE DADOS MAIO SERVIÇOS'!$A:$D,2,FALSE))</f>
        <v>BUCHA DE NYLON SEM ABA S8, COM PARAFUSO DE 4,80 X 50 MM EM ACO ZINCADO COM ROSCA SOBERBA, CABECA CHATA E FENDA PHILLIPS</v>
      </c>
      <c r="D221" s="769" t="str">
        <f>IF($A221="INSUMO",VLOOKUP($B221,'BANCO DE DADOS MAIO INSUMOS'!$A:$D,3,FALSE),VLOOKUP($B221,'BANCO DE DADOS MAIO SERVIÇOS'!$A:$D,3,FALSE))</f>
        <v xml:space="preserve">UN    </v>
      </c>
      <c r="E221" s="515">
        <v>2</v>
      </c>
      <c r="F221" s="771">
        <f>IF($A221="INSUMO",VLOOKUP($B221,'BANCO DE DADOS MAIO INSUMOS'!$A:$D,4,FALSE),VLOOKUP($B221,'BANCO DE DADOS MAIO SERVIÇOS'!$A:$D,4,FALSE))</f>
        <v>0.41</v>
      </c>
      <c r="G221" s="997">
        <f>TRUNC(F221*E221,2)</f>
        <v>0.82</v>
      </c>
      <c r="H221" s="1021"/>
    </row>
    <row r="222" spans="1:8" s="1022" customFormat="1" ht="30">
      <c r="A222" s="1025" t="s">
        <v>1971</v>
      </c>
      <c r="B222" s="1019">
        <v>13348</v>
      </c>
      <c r="C222" s="554" t="str">
        <f>IF($A222="INSUMO",VLOOKUP($B222,'BANCO DE DADOS MAIO INSUMOS'!$A:$D,2,FALSE),VLOOKUP($B222,'BANCO DE DADOS MAIO SERVIÇOS'!$A:$D,2,FALSE))</f>
        <v>ARRUELA  EM ACO GALVANIZADO, DIAMETRO EXTERNO = 35MM, ESPESSURA = 3MM, DIAMETRO DO FURO= 18MM</v>
      </c>
      <c r="D222" s="769" t="str">
        <f>IF($A222="INSUMO",VLOOKUP($B222,'BANCO DE DADOS MAIO INSUMOS'!$A:$D,3,FALSE),VLOOKUP($B222,'BANCO DE DADOS MAIO SERVIÇOS'!$A:$D,3,FALSE))</f>
        <v xml:space="preserve">UN    </v>
      </c>
      <c r="E222" s="515">
        <v>2</v>
      </c>
      <c r="F222" s="771">
        <f>IF($A222="INSUMO",VLOOKUP($B222,'BANCO DE DADOS MAIO INSUMOS'!$A:$D,4,FALSE),VLOOKUP($B222,'BANCO DE DADOS MAIO SERVIÇOS'!$A:$D,4,FALSE))</f>
        <v>0.6</v>
      </c>
      <c r="G222" s="997">
        <f>TRUNC(F222*E222,2)</f>
        <v>1.2</v>
      </c>
      <c r="H222" s="1021"/>
    </row>
    <row r="223" spans="1:8" s="1022" customFormat="1" ht="30">
      <c r="A223" s="1025" t="s">
        <v>1971</v>
      </c>
      <c r="B223" s="1019">
        <v>7571</v>
      </c>
      <c r="C223" s="554" t="str">
        <f>IF($A223="INSUMO",VLOOKUP($B223,'BANCO DE DADOS MAIO INSUMOS'!$A:$D,2,FALSE),VLOOKUP($B223,'BANCO DE DADOS MAIO SERVIÇOS'!$A:$D,2,FALSE))</f>
        <v>TERMINAL AEREO EM ACO GALVANIZADO DN 5/16", COMPRIMENTO DE 350MM, COM BASE DE FIXACAO HORIZONTAL</v>
      </c>
      <c r="D223" s="769" t="str">
        <f>IF($A223="INSUMO",VLOOKUP($B223,'BANCO DE DADOS MAIO INSUMOS'!$A:$D,3,FALSE),VLOOKUP($B223,'BANCO DE DADOS MAIO SERVIÇOS'!$A:$D,3,FALSE))</f>
        <v xml:space="preserve">UN    </v>
      </c>
      <c r="E223" s="515">
        <v>1</v>
      </c>
      <c r="F223" s="771">
        <f>IF($A223="INSUMO",VLOOKUP($B223,'BANCO DE DADOS MAIO INSUMOS'!$A:$D,4,FALSE),VLOOKUP($B223,'BANCO DE DADOS MAIO SERVIÇOS'!$A:$D,4,FALSE))</f>
        <v>9.2799999999999994</v>
      </c>
      <c r="G223" s="997">
        <f>TRUNC(F223*E223,2)</f>
        <v>9.2799999999999994</v>
      </c>
      <c r="H223" s="1021"/>
    </row>
    <row r="224" spans="1:8" s="1022" customFormat="1" ht="15.75">
      <c r="A224" s="1021"/>
      <c r="B224" s="1795" t="s">
        <v>1174</v>
      </c>
      <c r="C224" s="1796"/>
      <c r="D224" s="1796"/>
      <c r="E224" s="1796"/>
      <c r="F224" s="1796"/>
      <c r="G224" s="1797"/>
      <c r="H224" s="1021"/>
    </row>
    <row r="225" spans="1:10" s="1022" customFormat="1" ht="15.75">
      <c r="A225" s="1025" t="s">
        <v>1972</v>
      </c>
      <c r="B225" s="633">
        <v>88247</v>
      </c>
      <c r="C225" s="554" t="str">
        <f>IF($A225="INSUMO",VLOOKUP($B225,'BANCO DE DADOS MAIO INSUMOS'!$A:$D,2,FALSE),VLOOKUP($B225,'BANCO DE DADOS MAIO SERVIÇOS'!$A:$D,2,FALSE))</f>
        <v>AUXILIAR DE ELETRICISTA COM ENCARGOS COMPLEMENTARES</v>
      </c>
      <c r="D225" s="769" t="str">
        <f>IF($A225="INSUMO",VLOOKUP($B225,'BANCO DE DADOS MAIO INSUMOS'!$A:$D,3,FALSE),VLOOKUP($B225,'BANCO DE DADOS MAIO SERVIÇOS'!$A:$D,3,FALSE))</f>
        <v>H</v>
      </c>
      <c r="E225" s="634">
        <v>0.5</v>
      </c>
      <c r="F225" s="771">
        <f>IF($A225="INSUMO",VLOOKUP($B225,'BANCO DE DADOS MAIO INSUMOS'!$A:$D,4,FALSE),VLOOKUP($B225,'BANCO DE DADOS MAIO SERVIÇOS'!$A:$D,4,FALSE))</f>
        <v>14.04</v>
      </c>
      <c r="G225" s="635">
        <f>TRUNC(F225*E225,2)</f>
        <v>7.02</v>
      </c>
      <c r="H225" s="1021"/>
    </row>
    <row r="226" spans="1:10" s="1022" customFormat="1" ht="16.5" thickBot="1">
      <c r="A226" s="1025" t="s">
        <v>1972</v>
      </c>
      <c r="B226" s="1003">
        <v>88264</v>
      </c>
      <c r="C226" s="555" t="str">
        <f>IF($A226="INSUMO",VLOOKUP($B226,'BANCO DE DADOS MAIO INSUMOS'!$A:$D,2,FALSE),VLOOKUP($B226,'BANCO DE DADOS MAIO SERVIÇOS'!$A:$D,2,FALSE))</f>
        <v>ELETRICISTA COM ENCARGOS COMPLEMENTARES</v>
      </c>
      <c r="D226" s="787" t="str">
        <f>IF($A226="INSUMO",VLOOKUP($B226,'BANCO DE DADOS MAIO INSUMOS'!$A:$D,3,FALSE),VLOOKUP($B226,'BANCO DE DADOS MAIO SERVIÇOS'!$A:$D,3,FALSE))</f>
        <v>H</v>
      </c>
      <c r="E226" s="1004">
        <v>0.5</v>
      </c>
      <c r="F226" s="789">
        <f>IF($A226="INSUMO",VLOOKUP($B226,'BANCO DE DADOS MAIO INSUMOS'!$A:$D,4,FALSE),VLOOKUP($B226,'BANCO DE DADOS MAIO SERVIÇOS'!$A:$D,4,FALSE))</f>
        <v>18.07</v>
      </c>
      <c r="G226" s="1005">
        <f>TRUNC(F226*E226,2)</f>
        <v>9.0299999999999994</v>
      </c>
      <c r="H226" s="1021"/>
    </row>
    <row r="227" spans="1:10" s="1022" customFormat="1" ht="16.5" thickBot="1">
      <c r="A227" s="1021"/>
      <c r="B227" s="1924" t="s">
        <v>2410</v>
      </c>
      <c r="C227" s="1924"/>
      <c r="D227" s="1924"/>
      <c r="E227" s="1924"/>
      <c r="F227" s="1006" t="s">
        <v>1175</v>
      </c>
      <c r="G227" s="1007">
        <f>SUM(G219:G226)</f>
        <v>29.629999999999995</v>
      </c>
      <c r="H227" s="1021"/>
    </row>
    <row r="228" spans="1:10" s="1021" customFormat="1" ht="15">
      <c r="B228" s="1924"/>
      <c r="C228" s="1924"/>
      <c r="D228" s="1924"/>
      <c r="E228" s="1924"/>
      <c r="F228" s="1022"/>
      <c r="G228" s="1022"/>
      <c r="I228" s="1022"/>
      <c r="J228" s="1022"/>
    </row>
  </sheetData>
  <mergeCells count="54">
    <mergeCell ref="C217:F217"/>
    <mergeCell ref="B212:G212"/>
    <mergeCell ref="B19:G19"/>
    <mergeCell ref="D6:E6"/>
    <mergeCell ref="F6:G7"/>
    <mergeCell ref="B8:G8"/>
    <mergeCell ref="B14:G14"/>
    <mergeCell ref="C17:F17"/>
    <mergeCell ref="C112:F112"/>
    <mergeCell ref="B21:G21"/>
    <mergeCell ref="B23:E24"/>
    <mergeCell ref="C32:F32"/>
    <mergeCell ref="B34:G34"/>
    <mergeCell ref="B36:G36"/>
    <mergeCell ref="C48:F48"/>
    <mergeCell ref="B50:G50"/>
    <mergeCell ref="B54:G54"/>
    <mergeCell ref="C80:F80"/>
    <mergeCell ref="B82:G82"/>
    <mergeCell ref="B86:G86"/>
    <mergeCell ref="B114:G114"/>
    <mergeCell ref="B118:G118"/>
    <mergeCell ref="B136:G136"/>
    <mergeCell ref="C144:F144"/>
    <mergeCell ref="B146:G146"/>
    <mergeCell ref="B151:G151"/>
    <mergeCell ref="B153:E154"/>
    <mergeCell ref="B155:E155"/>
    <mergeCell ref="B164:G164"/>
    <mergeCell ref="B163:G163"/>
    <mergeCell ref="B190:G190"/>
    <mergeCell ref="B200:G200"/>
    <mergeCell ref="B191:G191"/>
    <mergeCell ref="B205:G205"/>
    <mergeCell ref="B206:G206"/>
    <mergeCell ref="C166:F166"/>
    <mergeCell ref="B168:G168"/>
    <mergeCell ref="B203:E203"/>
    <mergeCell ref="C11:E11"/>
    <mergeCell ref="B219:G219"/>
    <mergeCell ref="B224:G224"/>
    <mergeCell ref="B227:E228"/>
    <mergeCell ref="B171:G171"/>
    <mergeCell ref="B180:G180"/>
    <mergeCell ref="C178:F178"/>
    <mergeCell ref="C208:F208"/>
    <mergeCell ref="B210:G210"/>
    <mergeCell ref="B174:E175"/>
    <mergeCell ref="B176:G176"/>
    <mergeCell ref="B185:G185"/>
    <mergeCell ref="B188:E188"/>
    <mergeCell ref="B192:G192"/>
    <mergeCell ref="C193:F193"/>
    <mergeCell ref="B195:G195"/>
  </mergeCells>
  <dataValidations disablePrompts="1" count="1">
    <dataValidation type="list" allowBlank="1" showInputMessage="1" showErrorMessage="1" sqref="A22 A37:A38 A55:A56 A87:A88 A119:A120 A213 A211 A152 A225:A226 A169:A170 A172:A173 A186:A187 A148:A150 A201:A202 A181:A184 A196:A199 A220:A223">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oddFooter>&amp;R&amp;G</oddFooter>
  </headerFooter>
  <rowBreaks count="4" manualBreakCount="4">
    <brk id="79" min="1" max="6" man="1"/>
    <brk id="143" min="1" max="6" man="1"/>
    <brk id="177" min="1" max="6" man="1"/>
    <brk id="207" min="1" max="6"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21</vt:i4>
      </vt:variant>
    </vt:vector>
  </HeadingPairs>
  <TitlesOfParts>
    <vt:vector size="35" baseType="lpstr">
      <vt:lpstr>RESUMO</vt:lpstr>
      <vt:lpstr>ORÇAMENTO </vt:lpstr>
      <vt:lpstr>COMPOSIÇÃO CIVIL</vt:lpstr>
      <vt:lpstr>COMP ESTRUTURAL</vt:lpstr>
      <vt:lpstr>BANCO DE DADOS MAIO SERVIÇOS</vt:lpstr>
      <vt:lpstr>BANCO DE DADOS MAIO INSUMOS</vt:lpstr>
      <vt:lpstr>COMP. HIDRO</vt:lpstr>
      <vt:lpstr>COMP. ELETRICO </vt:lpstr>
      <vt:lpstr>COMP. SPDA </vt:lpstr>
      <vt:lpstr>COMP. INC</vt:lpstr>
      <vt:lpstr>MEM. DE CALCULO</vt:lpstr>
      <vt:lpstr>CRONOGRAMA C</vt:lpstr>
      <vt:lpstr>BDI </vt:lpstr>
      <vt:lpstr>ENCARGOS SOCIAIS</vt:lpstr>
      <vt:lpstr>'BDI '!Area_de_impressao</vt:lpstr>
      <vt:lpstr>'COMP ESTRUTURAL'!Area_de_impressao</vt:lpstr>
      <vt:lpstr>'COMP. ELETRICO '!Area_de_impressao</vt:lpstr>
      <vt:lpstr>'COMP. HIDRO'!Area_de_impressao</vt:lpstr>
      <vt:lpstr>'COMP. INC'!Area_de_impressao</vt:lpstr>
      <vt:lpstr>'COMP. SPDA '!Area_de_impressao</vt:lpstr>
      <vt:lpstr>'COMPOSIÇÃO CIVIL'!Area_de_impressao</vt:lpstr>
      <vt:lpstr>'CRONOGRAMA C'!Area_de_impressao</vt:lpstr>
      <vt:lpstr>'ENCARGOS SOCIAIS'!Area_de_impressao</vt:lpstr>
      <vt:lpstr>'MEM. DE CALCULO'!Area_de_impressao</vt:lpstr>
      <vt:lpstr>'ORÇAMENTO '!Area_de_impressao</vt:lpstr>
      <vt:lpstr>RESUMO!Area_de_impressao</vt:lpstr>
      <vt:lpstr>'COMP. ELETRICO '!Titulos_de_impressao</vt:lpstr>
      <vt:lpstr>'COMP. HIDRO'!Titulos_de_impressao</vt:lpstr>
      <vt:lpstr>'COMP. INC'!Titulos_de_impressao</vt:lpstr>
      <vt:lpstr>'COMP. SPDA '!Titulos_de_impressao</vt:lpstr>
      <vt:lpstr>'COMPOSIÇÃO CIVIL'!Titulos_de_impressao</vt:lpstr>
      <vt:lpstr>'CRONOGRAMA C'!Titulos_de_impressao</vt:lpstr>
      <vt:lpstr>'MEM. DE CALCULO'!Titulos_de_impressao</vt:lpstr>
      <vt:lpstr>'ORÇAMENTO '!Titulos_de_impressao</vt:lpstr>
      <vt:lpstr>RESUMO!Titulos_de_impressao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Mirna</cp:lastModifiedBy>
  <cp:lastPrinted>2018-07-16T20:25:21Z</cp:lastPrinted>
  <dcterms:created xsi:type="dcterms:W3CDTF">2015-11-27T14:02:44Z</dcterms:created>
  <dcterms:modified xsi:type="dcterms:W3CDTF">2018-10-22T20:22:45Z</dcterms:modified>
</cp:coreProperties>
</file>